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ESEA\Accountability 3.0\Final Data\"/>
    </mc:Choice>
  </mc:AlternateContent>
  <bookViews>
    <workbookView xWindow="90" yWindow="255" windowWidth="10470" windowHeight="5910" tabRatio="842"/>
  </bookViews>
  <sheets>
    <sheet name="DistrictLookup" sheetId="3" r:id="rId1"/>
    <sheet name="Schoollookup" sheetId="4" r:id="rId2"/>
    <sheet name="Data" sheetId="21" r:id="rId3"/>
    <sheet name="Distdata" sheetId="2" state="hidden" r:id="rId4"/>
    <sheet name="SchoolData" sheetId="5" state="hidden" r:id="rId5"/>
    <sheet name="ValidationSample" sheetId="13" state="hidden" r:id="rId6"/>
    <sheet name="Sheet2" sheetId="8" state="hidden" r:id="rId7"/>
    <sheet name="District_List" sheetId="20" state="hidden" r:id="rId8"/>
    <sheet name="DS_List" sheetId="18" state="hidden" r:id="rId9"/>
  </sheets>
  <definedNames>
    <definedName name="_AMO_ContentDefinition_290364017" hidden="1">"'Partitions:35'"</definedName>
    <definedName name="_AMO_ContentDefinition_290364017.0" hidden="1">"'&lt;ContentDefinition name=""SASApp:LDSWRKRL.NGAcctCombinedMetrics"" rsid=""290364017"" type=""DataSet"" format=""ReportXml"" imgfmt=""ActiveX"" created=""02/10/2016 11:52:52"" modifed=""02/10/2016 16:44:02"" user=""ChuckM"" apply=""False"" css=""C:\Prog'"</definedName>
    <definedName name="_AMO_ContentDefinition_290364017.1" hidden="1">"'ram Files\SASHome\SASAddinforMicrosoftOffice\5.1\Styles\AMODefault.css"" range=""SASApp_LDSWRKRL_NGAcctCombinedMe_8"" auto=""False"" xTime=""00:00:00"" rTime=""00:00:00.4992009"" bgnew=""False"" nFmt=""False"" grphSet=""True"" imgY=""0"" imgX=""0"" '"</definedName>
    <definedName name="_AMO_ContentDefinition_290364017.10" hidden="1">"'deExpression&amp;amp;gt;District_0000000&amp;amp;lt;/RightHandSideExpression&amp;amp;gt;&amp;amp;lt;IsSubquery&amp;amp;gt;False&amp;amp;lt;/IsSubquery&amp;amp;gt;&amp;amp;lt;SubqueryTemplateName /&amp;amp;gt;&amp;amp;lt;/RHSItem&amp;amp;gt;&amp;amp;lt;/RightHandSideItems&amp;amp;gt;&amp;amp;lt;/RightHandSi'"</definedName>
    <definedName name="_AMO_ContentDefinition_290364017.11" hidden="1">"'de&amp;amp;gt;&amp;amp;lt;/TreeRoot&amp;amp;gt;&amp;amp;lt;/FilterTree&amp;amp;gt;&amp;quot; Sort=&amp;quot;RptngDistrictName ASC,  SchoolName_Code ASC&amp;quot; ColSelFlg=&amp;quot;0&amp;quot; Name=&amp;quot;NGAcctCombinedMetrics&amp;quot;&amp;gt;&amp;#xD;&amp;#xA;&amp;lt;Cols&amp;gt;&amp;#xD;&amp;#xA;&amp;lt;cn&amp;gt;RptngDistrict'"</definedName>
    <definedName name="_AMO_ContentDefinition_290364017.12" hidden="1">"'Name&amp;lt;/cn&amp;gt;&amp;#xD;&amp;#xA;&amp;lt;cn&amp;gt;SchoolName_Code&amp;lt;/cn&amp;gt;&amp;#xD;&amp;#xA;&amp;lt;/Cols&amp;gt;&amp;#xD;&amp;#xA;&amp;lt;ColOrd&amp;gt;&amp;#xD;&amp;#xA;&amp;lt;cn&amp;gt;RptngDistrictName&amp;lt;/cn&amp;gt;&amp;#xD;&amp;#xA;&amp;lt;cn&amp;gt;SchoolName_Code&amp;lt;/cn&amp;gt;&amp;#xD;&amp;#xA;&amp;lt;cn&amp;gt;ReportingDistrictCode&amp;lt;/cn&amp;'"</definedName>
    <definedName name="_AMO_ContentDefinition_290364017.13" hidden="1">"'gt;&amp;#xD;&amp;#xA;&amp;lt;cn&amp;gt;SchoolCode&amp;lt;/cn&amp;gt;&amp;#xD;&amp;#xA;&amp;lt;cn&amp;gt;SchoolOrgType&amp;lt;/cn&amp;gt;&amp;#xD;&amp;#xA;&amp;lt;cn&amp;gt;SchoolLowGrade&amp;lt;/cn&amp;gt;&amp;#xD;&amp;#xA;&amp;lt;cn&amp;gt;SchoolHighGrade&amp;lt;/cn&amp;gt;&amp;#xD;&amp;#xA;&amp;lt;cn&amp;gt;SchoolTitleIType&amp;lt;/cn&amp;gt;&amp;#xD;&amp;#xA;&amp;lt;cn&amp;gt;Categ'"</definedName>
    <definedName name="_AMO_ContentDefinition_290364017.14" hidden="1">"'ory&amp;lt;/cn&amp;gt;&amp;#xD;&amp;#xA;&amp;lt;cn&amp;gt;TotalPoints&amp;lt;/cn&amp;gt;&amp;#xD;&amp;#xA;&amp;lt;cn&amp;gt;TotalPossiblePoints&amp;lt;/cn&amp;gt;&amp;#xD;&amp;#xA;&amp;lt;cn&amp;gt;OutcomeRatePct&amp;lt;/cn&amp;gt;&amp;#xD;&amp;#xA;&amp;lt;cn&amp;gt;AchievementGapFlag&amp;lt;/cn&amp;gt;&amp;#xD;&amp;#xA;&amp;lt;cn&amp;gt;Ind1ELA_All_Denominator&amp;lt;/cn&amp;'"</definedName>
    <definedName name="_AMO_ContentDefinition_290364017.15" hidden="1">"'gt;&amp;#xD;&amp;#xA;&amp;lt;cn&amp;gt;Ind1ELA_All_Rate&amp;lt;/cn&amp;gt;&amp;#xD;&amp;#xA;&amp;lt;cn&amp;gt;Ind1ELA_All_Points&amp;lt;/cn&amp;gt;&amp;#xD;&amp;#xA;&amp;lt;cn&amp;gt;Ind1ELA_All_PossiblePoints&amp;lt;/cn&amp;gt;&amp;#xD;&amp;#xA;&amp;lt;cn&amp;gt;Ind1ELA_HN_Denominator&amp;lt;/cn&amp;gt;&amp;#xD;&amp;#xA;&amp;lt;cn&amp;gt;Ind1ELA_HN_Rate&amp;lt;/cn'"</definedName>
    <definedName name="_AMO_ContentDefinition_290364017.16" hidden="1">"'&amp;gt;&amp;#xD;&amp;#xA;&amp;lt;cn&amp;gt;Ind1Math_NHN_Rate&amp;lt;/cn&amp;gt;&amp;#xD;&amp;#xA;&amp;lt;cn&amp;gt;Ind1ELA_NHN_Rate&amp;lt;/cn&amp;gt;&amp;#xD;&amp;#xA;&amp;lt;cn&amp;gt;Ind1ELA_HN_Points&amp;lt;/cn&amp;gt;&amp;#xD;&amp;#xA;&amp;lt;cn&amp;gt;Ind1ELA_HN_PossiblePoints&amp;lt;/cn&amp;gt;&amp;#xD;&amp;#xA;&amp;lt;cn&amp;gt;Ind1Math_All_Denominator&amp;lt;'"</definedName>
    <definedName name="_AMO_ContentDefinition_290364017.17" hidden="1">"'/cn&amp;gt;&amp;#xD;&amp;#xA;&amp;lt;cn&amp;gt;Ind1Math_All_Rate&amp;lt;/cn&amp;gt;&amp;#xD;&amp;#xA;&amp;lt;cn&amp;gt;Ind1Math_All_Points&amp;lt;/cn&amp;gt;&amp;#xD;&amp;#xA;&amp;lt;cn&amp;gt;Ind1Math_All_PossiblePoints&amp;lt;/cn&amp;gt;&amp;#xD;&amp;#xA;&amp;lt;cn&amp;gt;Ind1Math_HN_Denominator&amp;lt;/cn&amp;gt;&amp;#xD;&amp;#xA;&amp;lt;cn&amp;gt;Ind1Math_HN_Ra'"</definedName>
    <definedName name="_AMO_ContentDefinition_290364017.18" hidden="1">"'te&amp;lt;/cn&amp;gt;&amp;#xD;&amp;#xA;&amp;lt;cn&amp;gt;Ind1Math_HN_Points&amp;lt;/cn&amp;gt;&amp;#xD;&amp;#xA;&amp;lt;cn&amp;gt;Ind1Math_HN_PossiblePoints&amp;lt;/cn&amp;gt;&amp;#xD;&amp;#xA;&amp;lt;cn&amp;gt;Ind1Sci_All_Denominator&amp;lt;/cn&amp;gt;&amp;#xD;&amp;#xA;&amp;lt;cn&amp;gt;Ind1Sci_All_Rate&amp;lt;/cn&amp;gt;&amp;#xD;&amp;#xA;&amp;lt;cn&amp;gt;Ind1Sci_All'"</definedName>
    <definedName name="_AMO_ContentDefinition_290364017.19" hidden="1">"'_Points&amp;lt;/cn&amp;gt;&amp;#xD;&amp;#xA;&amp;lt;cn&amp;gt;Ind1Sci_All_PossiblePoints&amp;lt;/cn&amp;gt;&amp;#xD;&amp;#xA;&amp;lt;cn&amp;gt;Ind1Sci_HN_Denominator&amp;lt;/cn&amp;gt;&amp;#xD;&amp;#xA;&amp;lt;cn&amp;gt;Ind1Sci_HN_Rate&amp;lt;/cn&amp;gt;&amp;#xD;&amp;#xA;&amp;lt;cn&amp;gt;Ind1Sci_NHN_Rate&amp;lt;/cn&amp;gt;&amp;#xD;&amp;#xA;&amp;lt;cn&amp;gt;Ind1Sci_HN'"</definedName>
    <definedName name="_AMO_ContentDefinition_290364017.2" hidden="1">"'redirect=""False""&gt;_x000D_
  &lt;files /&gt;_x000D_
  &lt;parents /&gt;_x000D_
  &lt;children /&gt;_x000D_
  &lt;param n=""AMO_Version"" v=""7.1"" /&gt;_x000D_
  &lt;param n=""DisplayName"" v=""SASApp:LDSWRKRL.NGAcctCombinedMetrics"" /&gt;_x000D_
  &lt;param n=""DisplayType"" v=""Data Set"" /&gt;_x000D_
  &lt;param n=""DataSourc'"</definedName>
    <definedName name="_AMO_ContentDefinition_290364017.20" hidden="1">"'_Points&amp;lt;/cn&amp;gt;&amp;#xD;&amp;#xA;&amp;lt;cn&amp;gt;Ind1Sci_HN_PossiblePoints&amp;lt;/cn&amp;gt;&amp;#xD;&amp;#xA;&amp;lt;cn&amp;gt;Ind1ELAGap&amp;lt;/cn&amp;gt;&amp;#xD;&amp;#xA;&amp;lt;cn&amp;gt;Ind1MathGap&amp;lt;/cn&amp;gt;&amp;#xD;&amp;#xA;&amp;lt;cn&amp;gt;Ind1SciGap&amp;lt;/cn&amp;gt;&amp;#xD;&amp;#xA;&amp;lt;cn&amp;gt;Ind3PartRateFlag&amp;lt;/cn&amp;gt;&amp;#xD;&amp;'"</definedName>
    <definedName name="_AMO_ContentDefinition_290364017.21" hidden="1">"'#xA;&amp;lt;cn&amp;gt;Ind3ELA_All_Rate&amp;lt;/cn&amp;gt;&amp;#xD;&amp;#xA;&amp;lt;cn&amp;gt;Ind3ELA_HN_Rate&amp;lt;/cn&amp;gt;&amp;#xD;&amp;#xA;&amp;lt;cn&amp;gt;Ind3ELA_NHN_Rate&amp;lt;/cn&amp;gt;&amp;#xD;&amp;#xA;&amp;lt;cn&amp;gt;Ind3Math_All_Rate&amp;lt;/cn&amp;gt;&amp;#xD;&amp;#xA;&amp;lt;cn&amp;gt;Ind3Math_HN_Rate&amp;lt;/cn&amp;gt;&amp;#xD;&amp;#xA;&amp;lt;cn&amp;gt;In'"</definedName>
    <definedName name="_AMO_ContentDefinition_290364017.22" hidden="1">"'d3Math_NHN_Rate&amp;lt;/cn&amp;gt;&amp;#xD;&amp;#xA;&amp;lt;cn&amp;gt;Ind3Sci_All_Rate&amp;lt;/cn&amp;gt;&amp;#xD;&amp;#xA;&amp;lt;cn&amp;gt;Ind3Sci_HN_Rate&amp;lt;/cn&amp;gt;&amp;#xD;&amp;#xA;&amp;lt;cn&amp;gt;Ind3Sci_NHN_Rate&amp;lt;/cn&amp;gt;&amp;#xD;&amp;#xA;&amp;lt;cn&amp;gt;Ind4Rate&amp;lt;/cn&amp;gt;&amp;#xD;&amp;#xA;&amp;lt;cn&amp;gt;Ind4Points&amp;lt;/cn&amp;gt;&amp;#xD;'"</definedName>
    <definedName name="_AMO_ContentDefinition_290364017.23" hidden="1">"'&amp;#xA;&amp;lt;cn&amp;gt;Ind4PossiblePoints&amp;lt;/cn&amp;gt;&amp;#xD;&amp;#xA;&amp;lt;cn&amp;gt;Ind4HNRate&amp;lt;/cn&amp;gt;&amp;#xD;&amp;#xA;&amp;lt;cn&amp;gt;Ind4HNPoints&amp;lt;/cn&amp;gt;&amp;#xD;&amp;#xA;&amp;lt;cn&amp;gt;Ind4HNPossiblePoints&amp;lt;/cn&amp;gt;&amp;#xD;&amp;#xA;&amp;lt;cn&amp;gt;Ind5Numerator&amp;lt;/cn&amp;gt;&amp;#xD;&amp;#xA;&amp;lt;cn&amp;gt;Ind5Deno'"</definedName>
    <definedName name="_AMO_ContentDefinition_290364017.24" hidden="1">"'minator&amp;lt;/cn&amp;gt;&amp;#xD;&amp;#xA;&amp;lt;cn&amp;gt;Ind5Rate&amp;lt;/cn&amp;gt;&amp;#xD;&amp;#xA;&amp;lt;cn&amp;gt;Ind5Points&amp;lt;/cn&amp;gt;&amp;#xD;&amp;#xA;&amp;lt;cn&amp;gt;Ind5PossiblePoints&amp;lt;/cn&amp;gt;&amp;#xD;&amp;#xA;&amp;lt;cn&amp;gt;Ind6Numerator&amp;lt;/cn&amp;gt;&amp;#xD;&amp;#xA;&amp;lt;cn&amp;gt;Ind6Denominator&amp;lt;/cn&amp;gt;&amp;#xD;&amp;#xA;&amp;lt;'"</definedName>
    <definedName name="_AMO_ContentDefinition_290364017.25" hidden="1">"'cn&amp;gt;Ind6Rate&amp;lt;/cn&amp;gt;&amp;#xD;&amp;#xA;&amp;lt;cn&amp;gt;Ind6Points&amp;lt;/cn&amp;gt;&amp;#xD;&amp;#xA;&amp;lt;cn&amp;gt;Ind6PossiblePoints&amp;lt;/cn&amp;gt;&amp;#xD;&amp;#xA;&amp;lt;cn&amp;gt;Ind7Numerator&amp;lt;/cn&amp;gt;&amp;#xD;&amp;#xA;&amp;lt;cn&amp;gt;Ind7Denominator&amp;lt;/cn&amp;gt;&amp;#xD;&amp;#xA;&amp;lt;cn&amp;gt;Ind7Rate&amp;lt;/cn&amp;gt;&amp;#xD;&amp;#'"</definedName>
    <definedName name="_AMO_ContentDefinition_290364017.26" hidden="1">"'xA;&amp;lt;cn&amp;gt;Ind7points&amp;lt;/cn&amp;gt;&amp;#xD;&amp;#xA;&amp;lt;cn&amp;gt;Ind7PointsPossible&amp;lt;/cn&amp;gt;&amp;#xD;&amp;#xA;&amp;lt;cn&amp;gt;Ind8Numerator&amp;lt;/cn&amp;gt;&amp;#xD;&amp;#xA;&amp;lt;cn&amp;gt;Ind8Denominator&amp;lt;/cn&amp;gt;&amp;#xD;&amp;#xA;&amp;lt;cn&amp;gt;Ind8Rate&amp;lt;/cn&amp;gt;&amp;#xD;&amp;#xA;&amp;lt;cn&amp;gt;Ind8Points&amp;lt;/cn&amp;g'"</definedName>
    <definedName name="_AMO_ContentDefinition_290364017.27" hidden="1">"'t;&amp;#xD;&amp;#xA;&amp;lt;cn&amp;gt;Ind8PointsPossible&amp;lt;/cn&amp;gt;&amp;#xD;&amp;#xA;&amp;lt;cn&amp;gt;Ind9Numerator&amp;lt;/cn&amp;gt;&amp;#xD;&amp;#xA;&amp;lt;cn&amp;gt;Ind9Denominator&amp;lt;/cn&amp;gt;&amp;#xD;&amp;#xA;&amp;lt;cn&amp;gt;Ind9Rate&amp;lt;/cn&amp;gt;&amp;#xD;&amp;#xA;&amp;lt;cn&amp;gt;Ind9Points&amp;lt;/cn&amp;gt;&amp;#xD;&amp;#xA;&amp;lt;cn&amp;gt;Ind9Points'"</definedName>
    <definedName name="_AMO_ContentDefinition_290364017.28" hidden="1">"'Possible&amp;lt;/cn&amp;gt;&amp;#xD;&amp;#xA;&amp;lt;cn&amp;gt;GradGapFlag&amp;lt;/cn&amp;gt;&amp;#xD;&amp;#xA;&amp;lt;cn&amp;gt;Ind10Denominator&amp;lt;/cn&amp;gt;&amp;#xD;&amp;#xA;&amp;lt;cn&amp;gt;Ind10Numerator&amp;lt;/cn&amp;gt;&amp;#xD;&amp;#xA;&amp;lt;cn&amp;gt;Ind10Rate&amp;lt;/cn&amp;gt;&amp;#xD;&amp;#xA;&amp;lt;cn&amp;gt;Ind10Points&amp;lt;/cn&amp;gt;&amp;#xD;&amp;#xA;&amp;lt;cn'"</definedName>
    <definedName name="_AMO_ContentDefinition_290364017.29" hidden="1">"'&amp;gt;Ind10PossiblePoints&amp;lt;/cn&amp;gt;&amp;#xD;&amp;#xA;&amp;lt;cn&amp;gt;Ind11Tested&amp;lt;/cn&amp;gt;&amp;#xD;&amp;#xA;&amp;lt;cn&amp;gt;Ind11Passed&amp;lt;/cn&amp;gt;&amp;#xD;&amp;#xA;&amp;lt;cn&amp;gt;Ind11Enrolled&amp;lt;/cn&amp;gt;&amp;#xD;&amp;#xA;&amp;lt;cn&amp;gt;Ind11FitnessRate&amp;lt;/cn&amp;gt;&amp;#xD;&amp;#xA;&amp;lt;cn&amp;gt;Ind11ParticipationRate'"</definedName>
    <definedName name="_AMO_ContentDefinition_290364017.3" hidden="1">"'eType"" v=""SAS DATASET"" /&gt;_x000D_
  &lt;param n=""SASFilter"" v=""SchoolName_Code NOT = 'District_0000000'"" /&gt;_x000D_
  &lt;param n=""MoreSheetsForRows"" v=""True"" /&gt;_x000D_
  &lt;param n=""PageSize"" v=""500"" /&gt;_x000D_
  &lt;param n=""ShowRowNumbers"" v=""False"" /&gt;_x000D_
  &lt;param n'"</definedName>
    <definedName name="_AMO_ContentDefinition_290364017.30" hidden="1">"'&amp;lt;/cn&amp;gt;&amp;#xD;&amp;#xA;&amp;lt;cn&amp;gt;Ind11Points&amp;lt;/cn&amp;gt;&amp;#xD;&amp;#xA;&amp;lt;cn&amp;gt;Ind11PossiblePoints&amp;lt;/cn&amp;gt;&amp;#xD;&amp;#xA;&amp;lt;cn&amp;gt;Ind12Numerator&amp;lt;/cn&amp;gt;&amp;#xD;&amp;#xA;&amp;lt;cn&amp;gt;Ind12Denominator&amp;lt;/cn&amp;gt;&amp;#xD;&amp;#xA;&amp;lt;cn&amp;gt;Ind12Rate&amp;lt;/cn&amp;gt;&amp;#xD;&amp;#xA;&amp;lt;cn'"</definedName>
    <definedName name="_AMO_ContentDefinition_290364017.31" hidden="1">"'&amp;gt;Ind12Points&amp;lt;/cn&amp;gt;&amp;#xD;&amp;#xA;&amp;lt;cn&amp;gt;Ind12PossiblePoints&amp;lt;/cn&amp;gt;&amp;#xD;&amp;#xA;&amp;lt;cn&amp;gt;Grad6YrRateHN&amp;lt;/cn&amp;gt;&amp;#xD;&amp;#xA;&amp;lt;cn&amp;gt;Grad6YrRateNHN&amp;lt;/cn&amp;gt;&amp;#xD;&amp;#xA;&amp;lt;cn&amp;gt;Grad6YrHNNHNDiff&amp;lt;/cn&amp;gt;&amp;#xD;&amp;#xA;&amp;lt;cn&amp;gt;Hurdle_Mean_ELA&amp;lt;'"</definedName>
    <definedName name="_AMO_ContentDefinition_290364017.32" hidden="1">"'/cn&amp;gt;&amp;#xD;&amp;#xA;&amp;lt;cn&amp;gt;Hurdle_Mean_Math&amp;lt;/cn&amp;gt;&amp;#xD;&amp;#xA;&amp;lt;cn&amp;gt;Hurdle_Mean_Sci&amp;lt;/cn&amp;gt;&amp;#xD;&amp;#xA;&amp;lt;cn&amp;gt;Hurdle_Means_Grad&amp;lt;/cn&amp;gt;&amp;#xD;&amp;#xA;&amp;lt;cn&amp;gt;SchoolName&amp;lt;/cn&amp;gt;&amp;#xD;&amp;#xA;&amp;lt;/ColOrd&amp;gt;&amp;#xD;&amp;#xA;&amp;lt;/SasDataSource&amp;gt;"" /&gt;'"</definedName>
    <definedName name="_AMO_ContentDefinition_290364017.33" hidden="1">"'_x000D_
  &lt;param n=""ExcelTableColumnCount"" v=""2"" /&gt;_x000D_
  &lt;param n=""ExcelTableRowCount"" v=""1049"" /&gt;_x000D_
  &lt;param n=""DataRowCount"" v=""1049"" /&gt;_x000D_
  &lt;param n=""DataColCount"" v=""2"" /&gt;_x000D_
  &lt;param n=""ObsColumn"" v=""false"" /&gt;_x000D_
  &lt;param n=""ExcelFormatt'"</definedName>
    <definedName name="_AMO_ContentDefinition_290364017.34" hidden="1">"'ingHash"" v=""-1717697431"" /&gt;_x000D_
  &lt;param n=""ExcelFormatting"" v=""Automatic"" /&gt;_x000D_
  &lt;ExcelXMLOptions AdjColWidths=""True"" RowOpt=""InsertCells"" ColOpt=""InsertCells"" /&gt;_x000D_
&lt;/ContentDefinition&gt;'"</definedName>
    <definedName name="_AMO_ContentDefinition_290364017.4" hidden="1">"'=""ShowInfoInSheet"" v=""False"" /&gt;_x000D_
  &lt;param n=""CredKey"" v=""NGACCTCOMBINEDMETRICS&amp;#x1;SASApp&amp;#x1;CTLDS_REL (SASWork)"" /&gt;_x000D_
  &lt;param n=""ClassName"" v=""SAS.OfficeAddin.DataViewItem"" /&gt;_x000D_
  &lt;param n=""ServerName"" v=""SASApp"" /&gt;_x000D_
  &lt;param n=""Da'"</definedName>
    <definedName name="_AMO_ContentDefinition_290364017.5" hidden="1">"'taSource"" v=""&amp;lt;SasDataSource Version=&amp;quot;4.2&amp;quot; Type=&amp;quot;SAS.Servers.Dataset&amp;quot; Svr=&amp;quot;SASApp&amp;quot; Lib=&amp;quot;LDSWRKRL&amp;quot; Libname=&amp;quot;CTLDS_REL (SASWork)&amp;quot; Filter=&amp;quot;SchoolName_Code NOT = 'District_0000000'&amp;quot; FilterDS='"</definedName>
    <definedName name="_AMO_ContentDefinition_290364017.6" hidden="1">"'&amp;quot;&amp;amp;lt;?xml version=&amp;amp;quot;1.0&amp;amp;quot; encoding=&amp;amp;quot;utf-16&amp;amp;quot;?&amp;amp;gt;&amp;amp;lt;FilterTree&amp;amp;gt;&amp;amp;lt;TreeRoot&amp;amp;gt;&amp;amp;lt;ID&amp;amp;gt;6243283b-b963-4c7e-8c97-fce14ca6e282&amp;amp;lt;/ID&amp;amp;gt;&amp;amp;lt;FilterType&amp;amp;gt;COLUMN&amp;'"</definedName>
    <definedName name="_AMO_ContentDefinition_290364017.7" hidden="1">"'amp;lt;/FilterType&amp;amp;gt;&amp;amp;lt;TableID /&amp;amp;gt;&amp;amp;lt;ColumnName&amp;amp;gt;SchoolName_Code&amp;amp;lt;/ColumnName&amp;amp;gt;&amp;amp;lt;ColumnType&amp;amp;gt;Character&amp;amp;lt;/ColumnType&amp;amp;gt;&amp;amp;lt;GroupLevel /&amp;amp;gt;&amp;amp;lt;Operator&amp;amp;gt;NOT =&amp;amp;lt;/Oper'"</definedName>
    <definedName name="_AMO_ContentDefinition_290364017.8" hidden="1">"'ator&amp;amp;gt;&amp;amp;lt;UseMacroFunction&amp;amp;gt;False&amp;amp;lt;/UseMacroFunction&amp;amp;gt;&amp;amp;lt;Not&amp;amp;gt;False&amp;amp;lt;/Not&amp;amp;gt;&amp;amp;lt;Label /&amp;amp;gt;&amp;amp;lt;RightHandSide&amp;amp;gt;&amp;amp;lt;RightHandSideNumType&amp;amp;gt;SINGLE&amp;amp;lt;/RightHandSideNumType&amp;a'"</definedName>
    <definedName name="_AMO_ContentDefinition_290364017.9" hidden="1">"'mp;gt;&amp;amp;lt;RightHandSideItems&amp;amp;gt;&amp;amp;lt;RHSItem&amp;amp;gt;&amp;amp;lt;RHSType&amp;amp;gt;EXPRESSION&amp;amp;lt;/RHSType&amp;amp;gt;&amp;amp;lt;AddQuotes&amp;amp;gt;True&amp;amp;lt;/AddQuotes&amp;amp;gt;&amp;amp;lt;DateFormat&amp;amp;gt;None&amp;amp;lt;/DateFormat&amp;amp;gt;&amp;amp;lt;RightHandSi'"</definedName>
    <definedName name="_AMO_ContentDefinition_528466330" hidden="1">"'Partitions:55'"</definedName>
    <definedName name="_AMO_ContentDefinition_528466330.0" hidden="1">"'&lt;ContentDefinition name=""SASApp:LDSWRKRL.NGAcctCombinedMetrics"" rsid=""528466330"" type=""DataSet"" format=""ReportXml"" imgfmt=""ActiveX"" created=""01/21/2016 09:23:46"" modifed=""02/11/2016 15:11:27"" user=""ChuckM"" apply=""False"" css=""C:\Prog'"</definedName>
    <definedName name="_AMO_ContentDefinition_528466330.1" hidden="1">"'ram Files\SASHome2\SASAddinforMicrosoftOffice\6.1\Styles\AMODefault.css"" range=""SASApp_LDSWRKRL_NGAcctCombinedMe_2"" auto=""False"" xTime=""00:00:00"" rTime=""00:00:00.9672017"" bgnew=""False"" nFmt=""False"" grphSet=""True"" imgY=""0"" imgX=""0""'"</definedName>
    <definedName name="_AMO_ContentDefinition_528466330.10" hidden="1">"'ideExpression&amp;amp;gt;&amp;amp;lt;IsSubquery&amp;amp;gt;False&amp;amp;lt;/IsSubquery&amp;amp;gt;&amp;amp;lt;SubqueryTemplateName /&amp;amp;gt;&amp;amp;lt;/RHSItem&amp;amp;gt;&amp;amp;lt;/RightHandSideItems&amp;amp;gt;&amp;amp;lt;/RightHandSide&amp;amp;gt;&amp;amp;lt;/TreeRoot&amp;amp;gt;&amp;amp;lt;/FilterTree&amp;'"</definedName>
    <definedName name="_AMO_ContentDefinition_528466330.11" hidden="1">"'amp;gt;&amp;quot; Sort=&amp;quot;SchoolName_Code ASC&amp;quot; ColSelFlg=&amp;quot;0&amp;quot; Name=&amp;quot;NGAcctCombinedMetrics&amp;quot;&amp;gt;&amp;#xD;&amp;#xA;&amp;lt;Cols&amp;gt;&amp;#xD;&amp;#xA;&amp;lt;cn&amp;gt;SchoolName_Code&amp;lt;/cn&amp;gt;&amp;#xD;&amp;#xA;&amp;lt;cn&amp;gt;SchoolCode&amp;lt;/cn&amp;gt;&amp;#xD;&amp;#xA;&amp;lt;cn&amp;gt;Schoo'"</definedName>
    <definedName name="_AMO_ContentDefinition_528466330.12" hidden="1">"'lOrgType&amp;lt;/cn&amp;gt;&amp;#xD;&amp;#xA;&amp;lt;cn&amp;gt;SchoolLowGrade&amp;lt;/cn&amp;gt;&amp;#xD;&amp;#xA;&amp;lt;cn&amp;gt;SchoolHighGrade&amp;lt;/cn&amp;gt;&amp;#xD;&amp;#xA;&amp;lt;cn&amp;gt;SchoolTitleIType&amp;lt;/cn&amp;gt;&amp;#xD;&amp;#xA;&amp;lt;cn&amp;gt;Category&amp;lt;/cn&amp;gt;&amp;#xD;&amp;#xA;&amp;lt;cn&amp;gt;TotalPoints&amp;lt;/cn&amp;gt;&amp;#xD;&amp;#xA;&amp;lt'"</definedName>
    <definedName name="_AMO_ContentDefinition_528466330.13" hidden="1">"';cn&amp;gt;TotalPossiblePoints&amp;lt;/cn&amp;gt;&amp;#xD;&amp;#xA;&amp;lt;cn&amp;gt;OutcomeRatePct&amp;lt;/cn&amp;gt;&amp;#xD;&amp;#xA;&amp;lt;cn&amp;gt;AchievementGapFlag&amp;lt;/cn&amp;gt;&amp;#xD;&amp;#xA;&amp;lt;cn&amp;gt;Ind1ELA_All_Denominator&amp;lt;/cn&amp;gt;&amp;#xD;&amp;#xA;&amp;lt;cn&amp;gt;Ind1ELA_All_Rate&amp;lt;/cn&amp;gt;&amp;#xD;&amp;#xA;&amp;lt;cn&amp;gt'"</definedName>
    <definedName name="_AMO_ContentDefinition_528466330.14" hidden="1">"';Ind1ELA_All_Points&amp;lt;/cn&amp;gt;&amp;#xD;&amp;#xA;&amp;lt;cn&amp;gt;Ind1ELA_All_PossiblePoints&amp;lt;/cn&amp;gt;&amp;#xD;&amp;#xA;&amp;lt;cn&amp;gt;Ind1ELA_HN_Denominator&amp;lt;/cn&amp;gt;&amp;#xD;&amp;#xA;&amp;lt;cn&amp;gt;Ind1ELA_HN_Rate&amp;lt;/cn&amp;gt;&amp;#xD;&amp;#xA;&amp;lt;cn&amp;gt;Ind1Math_NHN_Rate&amp;lt;/cn&amp;gt;&amp;#xD;&amp;#xA;&amp;lt;cn&amp;'"</definedName>
    <definedName name="_AMO_ContentDefinition_528466330.15" hidden="1">"'gt;Ind1ELA_NHN_Rate&amp;lt;/cn&amp;gt;&amp;#xD;&amp;#xA;&amp;lt;cn&amp;gt;Ind1ELA_HN_Points&amp;lt;/cn&amp;gt;&amp;#xD;&amp;#xA;&amp;lt;cn&amp;gt;Ind1ELA_HN_PossiblePoints&amp;lt;/cn&amp;gt;&amp;#xD;&amp;#xA;&amp;lt;cn&amp;gt;Ind1Math_All_Denominator&amp;lt;/cn&amp;gt;&amp;#xD;&amp;#xA;&amp;lt;cn&amp;gt;Ind1Math_All_Rate&amp;lt;/cn&amp;gt;&amp;#xD;&amp;#xA;&amp;lt;'"</definedName>
    <definedName name="_AMO_ContentDefinition_528466330.16" hidden="1">"'cn&amp;gt;Ind1Math_All_Points&amp;lt;/cn&amp;gt;&amp;#xD;&amp;#xA;&amp;lt;cn&amp;gt;Ind1Math_All_PossiblePoints&amp;lt;/cn&amp;gt;&amp;#xD;&amp;#xA;&amp;lt;cn&amp;gt;Ind1Math_HN_Denominator&amp;lt;/cn&amp;gt;&amp;#xD;&amp;#xA;&amp;lt;cn&amp;gt;Ind1Math_HN_Rate&amp;lt;/cn&amp;gt;&amp;#xD;&amp;#xA;&amp;lt;cn&amp;gt;Ind1Math_HN_Points&amp;lt;/cn&amp;gt;&amp;#xD;&amp;#'"</definedName>
    <definedName name="_AMO_ContentDefinition_528466330.17" hidden="1">"'xA;&amp;lt;cn&amp;gt;Ind1Math_HN_PossiblePoints&amp;lt;/cn&amp;gt;&amp;#xD;&amp;#xA;&amp;lt;cn&amp;gt;Ind1Sci_All_Denominator&amp;lt;/cn&amp;gt;&amp;#xD;&amp;#xA;&amp;lt;cn&amp;gt;Ind1Sci_All_Rate&amp;lt;/cn&amp;gt;&amp;#xD;&amp;#xA;&amp;lt;cn&amp;gt;Ind1Sci_All_Points&amp;lt;/cn&amp;gt;&amp;#xD;&amp;#xA;&amp;lt;cn&amp;gt;Ind1Sci_All_PossiblePoints&amp;lt;/'"</definedName>
    <definedName name="_AMO_ContentDefinition_528466330.18" hidden="1">"'cn&amp;gt;&amp;#xD;&amp;#xA;&amp;lt;cn&amp;gt;Ind1Sci_HN_Denominator&amp;lt;/cn&amp;gt;&amp;#xD;&amp;#xA;&amp;lt;cn&amp;gt;Ind1Sci_HN_Rate&amp;lt;/cn&amp;gt;&amp;#xD;&amp;#xA;&amp;lt;cn&amp;gt;Ind1Sci_NHN_Rate&amp;lt;/cn&amp;gt;&amp;#xD;&amp;#xA;&amp;lt;cn&amp;gt;Ind1Sci_HN_Points&amp;lt;/cn&amp;gt;&amp;#xD;&amp;#xA;&amp;lt;cn&amp;gt;Ind1Sci_HN_PossiblePoints&amp;lt;/c'"</definedName>
    <definedName name="_AMO_ContentDefinition_528466330.19" hidden="1">"'n&amp;gt;&amp;#xD;&amp;#xA;&amp;lt;cn&amp;gt;Ind1ELAGap&amp;lt;/cn&amp;gt;&amp;#xD;&amp;#xA;&amp;lt;cn&amp;gt;Ind1MathGap&amp;lt;/cn&amp;gt;&amp;#xD;&amp;#xA;&amp;lt;cn&amp;gt;Ind1SciGap&amp;lt;/cn&amp;gt;&amp;#xD;&amp;#xA;&amp;lt;cn&amp;gt;Ind3PartRateFlag&amp;lt;/cn&amp;gt;&amp;#xD;&amp;#xA;&amp;lt;cn&amp;gt;Ind3ELA_All_Rate&amp;lt;/cn&amp;gt;&amp;#xD;&amp;#xA;&amp;lt;cn&amp;gt;Ind3ELA_'"</definedName>
    <definedName name="_AMO_ContentDefinition_528466330.2" hidden="1">"' redirect=""False""&gt;_x000D_
  &lt;files /&gt;_x000D_
  &lt;parents /&gt;_x000D_
  &lt;children /&gt;_x000D_
  &lt;param n=""AMO_Version"" v=""7.1"" /&gt;_x000D_
  &lt;param n=""DisplayName"" v=""SASApp:LDSWRKRL.NGAcctCombinedMetrics"" /&gt;_x000D_
  &lt;param n=""DisplayType"" v=""Data Set"" /&gt;_x000D_
  &lt;param n=""DataSour'"</definedName>
    <definedName name="_AMO_ContentDefinition_528466330.20" hidden="1">"'HN_Rate&amp;lt;/cn&amp;gt;&amp;#xD;&amp;#xA;&amp;lt;cn&amp;gt;Ind3ELA_NHN_Rate&amp;lt;/cn&amp;gt;&amp;#xD;&amp;#xA;&amp;lt;cn&amp;gt;Ind3Math_All_Rate&amp;lt;/cn&amp;gt;&amp;#xD;&amp;#xA;&amp;lt;cn&amp;gt;Ind3Math_HN_Rate&amp;lt;/cn&amp;gt;&amp;#xD;&amp;#xA;&amp;lt;cn&amp;gt;Ind3Math_NHN_Rate&amp;lt;/cn&amp;gt;&amp;#xD;&amp;#xA;&amp;lt;cn&amp;gt;Ind3Sci_All_Rate&amp;lt;/cn'"</definedName>
    <definedName name="_AMO_ContentDefinition_528466330.21" hidden="1">"'&amp;gt;&amp;#xD;&amp;#xA;&amp;lt;cn&amp;gt;Ind3Sci_HN_Rate&amp;lt;/cn&amp;gt;&amp;#xD;&amp;#xA;&amp;lt;cn&amp;gt;Ind3Sci_NHN_Rate&amp;lt;/cn&amp;gt;&amp;#xD;&amp;#xA;&amp;lt;cn&amp;gt;Ind4Rate&amp;lt;/cn&amp;gt;&amp;#xD;&amp;#xA;&amp;lt;cn&amp;gt;Ind4Points&amp;lt;/cn&amp;gt;&amp;#xD;&amp;#xA;&amp;lt;cn&amp;gt;Ind4PossiblePoints&amp;lt;/cn&amp;gt;&amp;#xD;&amp;#xA;&amp;lt;cn&amp;gt;Ind4H'"</definedName>
    <definedName name="_AMO_ContentDefinition_528466330.22" hidden="1">"'NRate&amp;lt;/cn&amp;gt;&amp;#xD;&amp;#xA;&amp;lt;cn&amp;gt;Ind4HNPoints&amp;lt;/cn&amp;gt;&amp;#xD;&amp;#xA;&amp;lt;cn&amp;gt;Ind4HNPossiblePoints&amp;lt;/cn&amp;gt;&amp;#xD;&amp;#xA;&amp;lt;cn&amp;gt;Ind5Numerator&amp;lt;/cn&amp;gt;&amp;#xD;&amp;#xA;&amp;lt;cn&amp;gt;Ind5Denominator&amp;lt;/cn&amp;gt;&amp;#xD;&amp;#xA;&amp;lt;cn&amp;gt;Ind5Rate&amp;lt;/cn&amp;gt;&amp;#xD;&amp;#xA;&amp;l'"</definedName>
    <definedName name="_AMO_ContentDefinition_528466330.23" hidden="1">"'t;cn&amp;gt;Ind5Points&amp;lt;/cn&amp;gt;&amp;#xD;&amp;#xA;&amp;lt;cn&amp;gt;Ind5PossiblePoints&amp;lt;/cn&amp;gt;&amp;#xD;&amp;#xA;&amp;lt;cn&amp;gt;Ind6Numerator&amp;lt;/cn&amp;gt;&amp;#xD;&amp;#xA;&amp;lt;cn&amp;gt;Ind6Denominator&amp;lt;/cn&amp;gt;&amp;#xD;&amp;#xA;&amp;lt;cn&amp;gt;Ind6Rate&amp;lt;/cn&amp;gt;&amp;#xD;&amp;#xA;&amp;lt;cn&amp;gt;Ind6Points&amp;lt;/cn&amp;gt;&amp;#x'"</definedName>
    <definedName name="_AMO_ContentDefinition_528466330.24" hidden="1">"'D;&amp;#xA;&amp;lt;cn&amp;gt;Ind6PossiblePoints&amp;lt;/cn&amp;gt;&amp;#xD;&amp;#xA;&amp;lt;cn&amp;gt;Ind7Numerator&amp;lt;/cn&amp;gt;&amp;#xD;&amp;#xA;&amp;lt;cn&amp;gt;Ind7Denominator&amp;lt;/cn&amp;gt;&amp;#xD;&amp;#xA;&amp;lt;cn&amp;gt;Ind7Rate&amp;lt;/cn&amp;gt;&amp;#xD;&amp;#xA;&amp;lt;cn&amp;gt;Ind7points&amp;lt;/cn&amp;gt;&amp;#xD;&amp;#xA;&amp;lt;cn&amp;gt;Ind7PointsPossi'"</definedName>
    <definedName name="_AMO_ContentDefinition_528466330.25" hidden="1">"'ble&amp;lt;/cn&amp;gt;&amp;#xD;&amp;#xA;&amp;lt;cn&amp;gt;Ind8Numerator&amp;lt;/cn&amp;gt;&amp;#xD;&amp;#xA;&amp;lt;cn&amp;gt;Ind8Denominator&amp;lt;/cn&amp;gt;&amp;#xD;&amp;#xA;&amp;lt;cn&amp;gt;Ind8Rate&amp;lt;/cn&amp;gt;&amp;#xD;&amp;#xA;&amp;lt;cn&amp;gt;Ind8Points&amp;lt;/cn&amp;gt;&amp;#xD;&amp;#xA;&amp;lt;cn&amp;gt;Ind8PointsPossible&amp;lt;/cn&amp;gt;&amp;#xD;&amp;#xA;&amp;lt;cn&amp;g'"</definedName>
    <definedName name="_AMO_ContentDefinition_528466330.26" hidden="1">"'t;Ind9Numerator&amp;lt;/cn&amp;gt;&amp;#xD;&amp;#xA;&amp;lt;cn&amp;gt;Ind9Denominator&amp;lt;/cn&amp;gt;&amp;#xD;&amp;#xA;&amp;lt;cn&amp;gt;Ind9Rate&amp;lt;/cn&amp;gt;&amp;#xD;&amp;#xA;&amp;lt;cn&amp;gt;Ind9Points&amp;lt;/cn&amp;gt;&amp;#xD;&amp;#xA;&amp;lt;cn&amp;gt;Ind9PointsPossible&amp;lt;/cn&amp;gt;&amp;#xD;&amp;#xA;&amp;lt;cn&amp;gt;GradGapFlag&amp;lt;/cn&amp;gt;&amp;#xD;&amp;#x'"</definedName>
    <definedName name="_AMO_ContentDefinition_528466330.27" hidden="1">"'A;&amp;lt;cn&amp;gt;Ind10Denominator&amp;lt;/cn&amp;gt;&amp;#xD;&amp;#xA;&amp;lt;cn&amp;gt;Ind10Numerator&amp;lt;/cn&amp;gt;&amp;#xD;&amp;#xA;&amp;lt;cn&amp;gt;Ind10Rate&amp;lt;/cn&amp;gt;&amp;#xD;&amp;#xA;&amp;lt;cn&amp;gt;Ind10Points&amp;lt;/cn&amp;gt;&amp;#xD;&amp;#xA;&amp;lt;cn&amp;gt;Ind10PossiblePoints&amp;lt;/cn&amp;gt;&amp;#xD;&amp;#xA;&amp;lt;cn&amp;gt;Ind11Tested&amp;lt;'"</definedName>
    <definedName name="_AMO_ContentDefinition_528466330.28" hidden="1">"'/cn&amp;gt;&amp;#xD;&amp;#xA;&amp;lt;cn&amp;gt;Ind11Passed&amp;lt;/cn&amp;gt;&amp;#xD;&amp;#xA;&amp;lt;cn&amp;gt;Ind11Enrolled&amp;lt;/cn&amp;gt;&amp;#xD;&amp;#xA;&amp;lt;cn&amp;gt;Ind11FitnessRate&amp;lt;/cn&amp;gt;&amp;#xD;&amp;#xA;&amp;lt;cn&amp;gt;Ind11ParticipationRate&amp;lt;/cn&amp;gt;&amp;#xD;&amp;#xA;&amp;lt;cn&amp;gt;Ind11Points&amp;lt;/cn&amp;gt;&amp;#xD;&amp;#xA;&amp;lt;cn'"</definedName>
    <definedName name="_AMO_ContentDefinition_528466330.29" hidden="1">"'&amp;gt;Ind11PossiblePoints&amp;lt;/cn&amp;gt;&amp;#xD;&amp;#xA;&amp;lt;cn&amp;gt;Ind12Numerator&amp;lt;/cn&amp;gt;&amp;#xD;&amp;#xA;&amp;lt;cn&amp;gt;Ind12Denominator&amp;lt;/cn&amp;gt;&amp;#xD;&amp;#xA;&amp;lt;cn&amp;gt;Ind12Rate&amp;lt;/cn&amp;gt;&amp;#xD;&amp;#xA;&amp;lt;cn&amp;gt;Ind12Points&amp;lt;/cn&amp;gt;&amp;#xD;&amp;#xA;&amp;lt;cn&amp;gt;Ind12PossiblePoints&amp;lt;'"</definedName>
    <definedName name="_AMO_ContentDefinition_528466330.3" hidden="1">"'ceType"" v=""SAS DATASET"" /&gt;_x000D_
  &lt;param n=""SASFilter"" v=""Category = 'SchoolTot'"" /&gt;_x000D_
  &lt;param n=""MoreSheetsForRows"" v=""True"" /&gt;_x000D_
  &lt;param n=""PageSize"" v=""500"" /&gt;_x000D_
  &lt;param n=""ShowRowNumbers"" v=""False"" /&gt;_x000D_
  &lt;param n=""ShowInfoInShee'"</definedName>
    <definedName name="_AMO_ContentDefinition_528466330.30" hidden="1">"'/cn&amp;gt;&amp;#xD;&amp;#xA;&amp;lt;cn&amp;gt;Grad6YrRateHN&amp;lt;/cn&amp;gt;&amp;#xD;&amp;#xA;&amp;lt;cn&amp;gt;Grad6YrRateNHN&amp;lt;/cn&amp;gt;&amp;#xD;&amp;#xA;&amp;lt;cn&amp;gt;Grad6YrHNNHNDiff&amp;lt;/cn&amp;gt;&amp;#xD;&amp;#xA;&amp;lt;cn&amp;gt;Hurdle_Mean_ELA&amp;lt;/cn&amp;gt;&amp;#xD;&amp;#xA;&amp;lt;cn&amp;gt;Hurdle_Mean_Math&amp;lt;/cn&amp;gt;&amp;#xD;&amp;#xA;&amp;lt;c'"</definedName>
    <definedName name="_AMO_ContentDefinition_528466330.31" hidden="1">"'n&amp;gt;Hurdle_Mean_Sci&amp;lt;/cn&amp;gt;&amp;#xD;&amp;#xA;&amp;lt;cn&amp;gt;Hurdle_Means_Grad&amp;lt;/cn&amp;gt;&amp;#xD;&amp;#xA;&amp;lt;cn&amp;gt;SchoolName&amp;lt;/cn&amp;gt;&amp;#xD;&amp;#xA;&amp;lt;/Cols&amp;gt;&amp;#xD;&amp;#xA;&amp;lt;ColOrd&amp;gt;&amp;#xD;&amp;#xA;&amp;lt;cn&amp;gt;SchoolName_Code&amp;lt;/cn&amp;gt;&amp;#xD;&amp;#xA;&amp;lt;cn&amp;gt;SchoolCode&amp;lt;/cn&amp;'"</definedName>
    <definedName name="_AMO_ContentDefinition_528466330.32" hidden="1">"'gt;&amp;#xD;&amp;#xA;&amp;lt;cn&amp;gt;SchoolOrgType&amp;lt;/cn&amp;gt;&amp;#xD;&amp;#xA;&amp;lt;cn&amp;gt;SchoolLowGrade&amp;lt;/cn&amp;gt;&amp;#xD;&amp;#xA;&amp;lt;cn&amp;gt;SchoolHighGrade&amp;lt;/cn&amp;gt;&amp;#xD;&amp;#xA;&amp;lt;cn&amp;gt;SchoolTitleIType&amp;lt;/cn&amp;gt;&amp;#xD;&amp;#xA;&amp;lt;cn&amp;gt;Category&amp;lt;/cn&amp;gt;&amp;#xD;&amp;#xA;&amp;lt;cn&amp;gt;TotalPo'"</definedName>
    <definedName name="_AMO_ContentDefinition_528466330.33" hidden="1">"'ints&amp;lt;/cn&amp;gt;&amp;#xD;&amp;#xA;&amp;lt;cn&amp;gt;TotalPossiblePoints&amp;lt;/cn&amp;gt;&amp;#xD;&amp;#xA;&amp;lt;cn&amp;gt;OutcomeRatePct&amp;lt;/cn&amp;gt;&amp;#xD;&amp;#xA;&amp;lt;cn&amp;gt;AchievementGapFlag&amp;lt;/cn&amp;gt;&amp;#xD;&amp;#xA;&amp;lt;cn&amp;gt;Ind1ELA_All_Denominator&amp;lt;/cn&amp;gt;&amp;#xD;&amp;#xA;&amp;lt;cn&amp;gt;Ind1ELA_All_Rate&amp;l'"</definedName>
    <definedName name="_AMO_ContentDefinition_528466330.34" hidden="1">"'t;/cn&amp;gt;&amp;#xD;&amp;#xA;&amp;lt;cn&amp;gt;Ind1ELA_All_Points&amp;lt;/cn&amp;gt;&amp;#xD;&amp;#xA;&amp;lt;cn&amp;gt;Ind1ELA_All_PossiblePoints&amp;lt;/cn&amp;gt;&amp;#xD;&amp;#xA;&amp;lt;cn&amp;gt;Ind1ELA_HN_Denominator&amp;lt;/cn&amp;gt;&amp;#xD;&amp;#xA;&amp;lt;cn&amp;gt;Ind1ELA_HN_Rate&amp;lt;/cn&amp;gt;&amp;#xD;&amp;#xA;&amp;lt;cn&amp;gt;Ind1Math_NHN_Rate'"</definedName>
    <definedName name="_AMO_ContentDefinition_528466330.35" hidden="1">"'&amp;lt;/cn&amp;gt;&amp;#xD;&amp;#xA;&amp;lt;cn&amp;gt;Ind1ELA_NHN_Rate&amp;lt;/cn&amp;gt;&amp;#xD;&amp;#xA;&amp;lt;cn&amp;gt;Ind1ELA_HN_Points&amp;lt;/cn&amp;gt;&amp;#xD;&amp;#xA;&amp;lt;cn&amp;gt;Ind1ELA_HN_PossiblePoints&amp;lt;/cn&amp;gt;&amp;#xD;&amp;#xA;&amp;lt;cn&amp;gt;Ind1Math_All_Denominator&amp;lt;/cn&amp;gt;&amp;#xD;&amp;#xA;&amp;lt;cn&amp;gt;Ind1Math_All_R'"</definedName>
    <definedName name="_AMO_ContentDefinition_528466330.36" hidden="1">"'ate&amp;lt;/cn&amp;gt;&amp;#xD;&amp;#xA;&amp;lt;cn&amp;gt;Ind1Math_All_Points&amp;lt;/cn&amp;gt;&amp;#xD;&amp;#xA;&amp;lt;cn&amp;gt;Ind1Math_All_PossiblePoints&amp;lt;/cn&amp;gt;&amp;#xD;&amp;#xA;&amp;lt;cn&amp;gt;Ind1Math_HN_Denominator&amp;lt;/cn&amp;gt;&amp;#xD;&amp;#xA;&amp;lt;cn&amp;gt;Ind1Math_HN_Rate&amp;lt;/cn&amp;gt;&amp;#xD;&amp;#xA;&amp;lt;cn&amp;gt;Ind1Math'"</definedName>
    <definedName name="_AMO_ContentDefinition_528466330.37" hidden="1">"'_HN_Points&amp;lt;/cn&amp;gt;&amp;#xD;&amp;#xA;&amp;lt;cn&amp;gt;Ind1Math_HN_PossiblePoints&amp;lt;/cn&amp;gt;&amp;#xD;&amp;#xA;&amp;lt;cn&amp;gt;Ind1Sci_All_Denominator&amp;lt;/cn&amp;gt;&amp;#xD;&amp;#xA;&amp;lt;cn&amp;gt;Ind1Sci_All_Rate&amp;lt;/cn&amp;gt;&amp;#xD;&amp;#xA;&amp;lt;cn&amp;gt;Ind1Sci_All_Points&amp;lt;/cn&amp;gt;&amp;#xD;&amp;#xA;&amp;lt;cn&amp;gt;Ind'"</definedName>
    <definedName name="_AMO_ContentDefinition_528466330.38" hidden="1">"'1Sci_All_PossiblePoints&amp;lt;/cn&amp;gt;&amp;#xD;&amp;#xA;&amp;lt;cn&amp;gt;Ind1Sci_HN_Denominator&amp;lt;/cn&amp;gt;&amp;#xD;&amp;#xA;&amp;lt;cn&amp;gt;Ind1Sci_HN_Rate&amp;lt;/cn&amp;gt;&amp;#xD;&amp;#xA;&amp;lt;cn&amp;gt;Ind1Sci_NHN_Rate&amp;lt;/cn&amp;gt;&amp;#xD;&amp;#xA;&amp;lt;cn&amp;gt;Ind1Sci_HN_Points&amp;lt;/cn&amp;gt;&amp;#xD;&amp;#xA;&amp;lt;cn&amp;gt;Ind'"</definedName>
    <definedName name="_AMO_ContentDefinition_528466330.39" hidden="1">"'1Sci_HN_PossiblePoints&amp;lt;/cn&amp;gt;&amp;#xD;&amp;#xA;&amp;lt;cn&amp;gt;Ind1ELAGap&amp;lt;/cn&amp;gt;&amp;#xD;&amp;#xA;&amp;lt;cn&amp;gt;Ind1MathGap&amp;lt;/cn&amp;gt;&amp;#xD;&amp;#xA;&amp;lt;cn&amp;gt;Ind1SciGap&amp;lt;/cn&amp;gt;&amp;#xD;&amp;#xA;&amp;lt;cn&amp;gt;Ind3PartRateFlag&amp;lt;/cn&amp;gt;&amp;#xD;&amp;#xA;&amp;lt;cn&amp;gt;Ind3ELA_All_Rate&amp;lt;/cn&amp;gt;'"</definedName>
    <definedName name="_AMO_ContentDefinition_528466330.4" hidden="1">"'t"" v=""False"" /&gt;_x000D_
  &lt;param n=""CredKey"" v=""NGACCTCOMBINEDMETRICS&amp;#x1;SASApp&amp;#x1;CTLDS_REL (SASWork)"" /&gt;_x000D_
  &lt;param n=""ClassName"" v=""SAS.OfficeAddin.DataViewItem"" /&gt;_x000D_
  &lt;param n=""ServerName"" v=""SASApp"" /&gt;_x000D_
  &lt;param n=""DataSource"" v=""&amp;lt;'"</definedName>
    <definedName name="_AMO_ContentDefinition_528466330.40" hidden="1">"'&amp;#xD;&amp;#xA;&amp;lt;cn&amp;gt;Ind3ELA_HN_Rate&amp;lt;/cn&amp;gt;&amp;#xD;&amp;#xA;&amp;lt;cn&amp;gt;Ind3ELA_NHN_Rate&amp;lt;/cn&amp;gt;&amp;#xD;&amp;#xA;&amp;lt;cn&amp;gt;Ind3Math_All_Rate&amp;lt;/cn&amp;gt;&amp;#xD;&amp;#xA;&amp;lt;cn&amp;gt;Ind3Math_HN_Rate&amp;lt;/cn&amp;gt;&amp;#xD;&amp;#xA;&amp;lt;cn&amp;gt;Ind3Math_NHN_Rate&amp;lt;/cn&amp;gt;&amp;#xD;&amp;#xA;&amp;lt;c'"</definedName>
    <definedName name="_AMO_ContentDefinition_528466330.41" hidden="1">"'n&amp;gt;Ind3Sci_All_Rate&amp;lt;/cn&amp;gt;&amp;#xD;&amp;#xA;&amp;lt;cn&amp;gt;Ind3Sci_HN_Rate&amp;lt;/cn&amp;gt;&amp;#xD;&amp;#xA;&amp;lt;cn&amp;gt;Ind3Sci_NHN_Rate&amp;lt;/cn&amp;gt;&amp;#xD;&amp;#xA;&amp;lt;cn&amp;gt;Ind4Rate&amp;lt;/cn&amp;gt;&amp;#xD;&amp;#xA;&amp;lt;cn&amp;gt;Ind4Points&amp;lt;/cn&amp;gt;&amp;#xD;&amp;#xA;&amp;lt;cn&amp;gt;Ind4PossiblePoints&amp;lt;/cn&amp;'"</definedName>
    <definedName name="_AMO_ContentDefinition_528466330.42" hidden="1">"'gt;&amp;#xD;&amp;#xA;&amp;lt;cn&amp;gt;Ind4HNRate&amp;lt;/cn&amp;gt;&amp;#xD;&amp;#xA;&amp;lt;cn&amp;gt;Ind4HNPoints&amp;lt;/cn&amp;gt;&amp;#xD;&amp;#xA;&amp;lt;cn&amp;gt;Ind4HNPossiblePoints&amp;lt;/cn&amp;gt;&amp;#xD;&amp;#xA;&amp;lt;cn&amp;gt;Ind5Numerator&amp;lt;/cn&amp;gt;&amp;#xD;&amp;#xA;&amp;lt;cn&amp;gt;Ind5Denominator&amp;lt;/cn&amp;gt;&amp;#xD;&amp;#xA;&amp;lt;cn&amp;gt;Ind'"</definedName>
    <definedName name="_AMO_ContentDefinition_528466330.43" hidden="1">"'5Rate&amp;lt;/cn&amp;gt;&amp;#xD;&amp;#xA;&amp;lt;cn&amp;gt;Ind5Points&amp;lt;/cn&amp;gt;&amp;#xD;&amp;#xA;&amp;lt;cn&amp;gt;Ind5PossiblePoints&amp;lt;/cn&amp;gt;&amp;#xD;&amp;#xA;&amp;lt;cn&amp;gt;Ind6Numerator&amp;lt;/cn&amp;gt;&amp;#xD;&amp;#xA;&amp;lt;cn&amp;gt;Ind6Denominator&amp;lt;/cn&amp;gt;&amp;#xD;&amp;#xA;&amp;lt;cn&amp;gt;Ind6Rate&amp;lt;/cn&amp;gt;&amp;#xD;&amp;#xA;&amp;lt;cn'"</definedName>
    <definedName name="_AMO_ContentDefinition_528466330.44" hidden="1">"'&amp;gt;Ind6Points&amp;lt;/cn&amp;gt;&amp;#xD;&amp;#xA;&amp;lt;cn&amp;gt;Ind6PossiblePoints&amp;lt;/cn&amp;gt;&amp;#xD;&amp;#xA;&amp;lt;cn&amp;gt;Ind7Numerator&amp;lt;/cn&amp;gt;&amp;#xD;&amp;#xA;&amp;lt;cn&amp;gt;Ind7Denominator&amp;lt;/cn&amp;gt;&amp;#xD;&amp;#xA;&amp;lt;cn&amp;gt;Ind7Rate&amp;lt;/cn&amp;gt;&amp;#xD;&amp;#xA;&amp;lt;cn&amp;gt;Ind7points&amp;lt;/cn&amp;gt;&amp;#xD;&amp;#'"</definedName>
    <definedName name="_AMO_ContentDefinition_528466330.45" hidden="1">"'xA;&amp;lt;cn&amp;gt;Ind7PointsPossible&amp;lt;/cn&amp;gt;&amp;#xD;&amp;#xA;&amp;lt;cn&amp;gt;Ind8Numerator&amp;lt;/cn&amp;gt;&amp;#xD;&amp;#xA;&amp;lt;cn&amp;gt;Ind8Denominator&amp;lt;/cn&amp;gt;&amp;#xD;&amp;#xA;&amp;lt;cn&amp;gt;Ind8Rate&amp;lt;/cn&amp;gt;&amp;#xD;&amp;#xA;&amp;lt;cn&amp;gt;Ind8Points&amp;lt;/cn&amp;gt;&amp;#xD;&amp;#xA;&amp;lt;cn&amp;gt;Ind8PointsPossible&amp;'"</definedName>
    <definedName name="_AMO_ContentDefinition_528466330.46" hidden="1">"'lt;/cn&amp;gt;&amp;#xD;&amp;#xA;&amp;lt;cn&amp;gt;Ind9Numerator&amp;lt;/cn&amp;gt;&amp;#xD;&amp;#xA;&amp;lt;cn&amp;gt;Ind9Denominator&amp;lt;/cn&amp;gt;&amp;#xD;&amp;#xA;&amp;lt;cn&amp;gt;Ind9Rate&amp;lt;/cn&amp;gt;&amp;#xD;&amp;#xA;&amp;lt;cn&amp;gt;Ind9Points&amp;lt;/cn&amp;gt;&amp;#xD;&amp;#xA;&amp;lt;cn&amp;gt;Ind9PointsPossible&amp;lt;/cn&amp;gt;&amp;#xD;&amp;#xA;&amp;lt;cn&amp;gt;Gr'"</definedName>
    <definedName name="_AMO_ContentDefinition_528466330.47" hidden="1">"'adGapFlag&amp;lt;/cn&amp;gt;&amp;#xD;&amp;#xA;&amp;lt;cn&amp;gt;Ind10Denominator&amp;lt;/cn&amp;gt;&amp;#xD;&amp;#xA;&amp;lt;cn&amp;gt;Ind10Numerator&amp;lt;/cn&amp;gt;&amp;#xD;&amp;#xA;&amp;lt;cn&amp;gt;Ind10Rate&amp;lt;/cn&amp;gt;&amp;#xD;&amp;#xA;&amp;lt;cn&amp;gt;Ind10Points&amp;lt;/cn&amp;gt;&amp;#xD;&amp;#xA;&amp;lt;cn&amp;gt;Ind10PossiblePoints&amp;lt;/cn&amp;gt;&amp;#xD;&amp;#'"</definedName>
    <definedName name="_AMO_ContentDefinition_528466330.48" hidden="1">"'xA;&amp;lt;cn&amp;gt;Ind11Tested&amp;lt;/cn&amp;gt;&amp;#xD;&amp;#xA;&amp;lt;cn&amp;gt;Ind11Passed&amp;lt;/cn&amp;gt;&amp;#xD;&amp;#xA;&amp;lt;cn&amp;gt;Ind11Enrolled&amp;lt;/cn&amp;gt;&amp;#xD;&amp;#xA;&amp;lt;cn&amp;gt;Ind11FitnessRate&amp;lt;/cn&amp;gt;&amp;#xD;&amp;#xA;&amp;lt;cn&amp;gt;Ind11ParticipationRate&amp;lt;/cn&amp;gt;&amp;#xD;&amp;#xA;&amp;lt;cn&amp;gt;Ind11Point'"</definedName>
    <definedName name="_AMO_ContentDefinition_528466330.49" hidden="1">"'s&amp;lt;/cn&amp;gt;&amp;#xD;&amp;#xA;&amp;lt;cn&amp;gt;Ind11PossiblePoints&amp;lt;/cn&amp;gt;&amp;#xD;&amp;#xA;&amp;lt;cn&amp;gt;Ind12Numerator&amp;lt;/cn&amp;gt;&amp;#xD;&amp;#xA;&amp;lt;cn&amp;gt;Ind12Denominator&amp;lt;/cn&amp;gt;&amp;#xD;&amp;#xA;&amp;lt;cn&amp;gt;Ind12Rate&amp;lt;/cn&amp;gt;&amp;#xD;&amp;#xA;&amp;lt;cn&amp;gt;Ind12Points&amp;lt;/cn&amp;gt;&amp;#xD;&amp;#xA;&amp;lt;c'"</definedName>
    <definedName name="_AMO_ContentDefinition_528466330.5" hidden="1">"'SasDataSource Version=&amp;quot;4.2&amp;quot; Type=&amp;quot;SAS.Servers.Dataset&amp;quot; Svr=&amp;quot;SASApp&amp;quot; Lib=&amp;quot;LDSWRKRL&amp;quot; Libname=&amp;quot;CTLDS_REL (SASWork)&amp;quot; Filter=&amp;quot;Category = 'SchoolTot'&amp;quot; FilterDS=&amp;quot;&amp;amp;lt;?xml version=&amp;amp;quot;'"</definedName>
    <definedName name="_AMO_ContentDefinition_528466330.50" hidden="1">"'n&amp;gt;Ind12PossiblePoints&amp;lt;/cn&amp;gt;&amp;#xD;&amp;#xA;&amp;lt;cn&amp;gt;Grad6YrRateHN&amp;lt;/cn&amp;gt;&amp;#xD;&amp;#xA;&amp;lt;cn&amp;gt;Grad6YrRateNHN&amp;lt;/cn&amp;gt;&amp;#xD;&amp;#xA;&amp;lt;cn&amp;gt;Grad6YrHNNHNDiff&amp;lt;/cn&amp;gt;&amp;#xD;&amp;#xA;&amp;lt;cn&amp;gt;Hurdle_Mean_ELA&amp;lt;/cn&amp;gt;&amp;#xD;&amp;#xA;&amp;lt;cn&amp;gt;Hurdle_Mean_Ma'"</definedName>
    <definedName name="_AMO_ContentDefinition_528466330.51" hidden="1">"'th&amp;lt;/cn&amp;gt;&amp;#xD;&amp;#xA;&amp;lt;cn&amp;gt;Hurdle_Mean_Sci&amp;lt;/cn&amp;gt;&amp;#xD;&amp;#xA;&amp;lt;cn&amp;gt;Hurdle_Means_Grad&amp;lt;/cn&amp;gt;&amp;#xD;&amp;#xA;&amp;lt;cn&amp;gt;SchoolName&amp;lt;/cn&amp;gt;&amp;#xD;&amp;#xA;&amp;lt;cn&amp;gt;RptngDistrictName&amp;lt;/cn&amp;gt;&amp;#xD;&amp;#xA;&amp;lt;cn&amp;gt;ReportingDistrictCode&amp;lt;/cn&amp;gt;&amp;#x'"</definedName>
    <definedName name="_AMO_ContentDefinition_528466330.52" hidden="1">"'D;&amp;#xA;&amp;lt;/ColOrd&amp;gt;&amp;#xD;&amp;#xA;&amp;lt;/SasDataSource&amp;gt;"" /&gt;_x000D_
  &lt;param n=""ExcelTableColumnCount"" v=""108"" /&gt;_x000D_
  &lt;param n=""ExcelTableRowCount"" v=""1049"" /&gt;_x000D_
  &lt;param n=""DataRowCount"" v=""1049"" /&gt;_x000D_
  &lt;param n=""DataColCount"" v=""108"" /&gt;_x000D_
  &lt;'"</definedName>
    <definedName name="_AMO_ContentDefinition_528466330.53" hidden="1">"'param n=""ObsColumn"" v=""false"" /&gt;_x000D_
  &lt;param n=""ExcelFormattingHash"" v=""1897821280"" /&gt;_x000D_
  &lt;param n=""ExcelFormatting"" v=""Automatic"" /&gt;_x000D_
  &lt;ExcelXMLOptions AdjColWidths=""True"" RowOpt=""InsertCells"" ColOpt=""InsertCells"" /&gt;_x000D_
&lt;/'"</definedName>
    <definedName name="_AMO_ContentDefinition_528466330.54" hidden="1">"'ContentDefinition&gt;'"</definedName>
    <definedName name="_AMO_ContentDefinition_528466330.6" hidden="1">"'1.0&amp;amp;quot; encoding=&amp;amp;quot;utf-16&amp;amp;quot;?&amp;amp;gt;&amp;amp;lt;FilterTree&amp;amp;gt;&amp;amp;lt;TreeRoot&amp;amp;gt;&amp;amp;lt;ID&amp;amp;gt;c6f16f56-4ecd-43ef-b504-a07d7b603e9f&amp;amp;lt;/ID&amp;amp;gt;&amp;amp;lt;FilterType&amp;amp;gt;COLUMN&amp;amp;lt;/FilterType&amp;amp;gt;&amp;amp;lt;Tab'"</definedName>
    <definedName name="_AMO_ContentDefinition_528466330.7" hidden="1">"'leID /&amp;amp;gt;&amp;amp;lt;ColumnName&amp;amp;gt;Category&amp;amp;lt;/ColumnName&amp;amp;gt;&amp;amp;lt;ColumnType&amp;amp;gt;Character&amp;amp;lt;/ColumnType&amp;amp;gt;&amp;amp;lt;GroupLevel /&amp;amp;gt;&amp;amp;lt;Operator&amp;amp;gt;=&amp;amp;lt;/Operator&amp;amp;gt;&amp;amp;lt;UseMacroFunction&amp;amp;gt;Fals'"</definedName>
    <definedName name="_AMO_ContentDefinition_528466330.8" hidden="1">"'e&amp;amp;lt;/UseMacroFunction&amp;amp;gt;&amp;amp;lt;Not&amp;amp;gt;False&amp;amp;lt;/Not&amp;amp;gt;&amp;amp;lt;Label /&amp;amp;gt;&amp;amp;lt;RightHandSide&amp;amp;gt;&amp;amp;lt;RightHandSideNumType&amp;amp;gt;SINGLE&amp;amp;lt;/RightHandSideNumType&amp;amp;gt;&amp;amp;lt;RightHandSideItems&amp;amp;gt;&amp;amp;lt;'"</definedName>
    <definedName name="_AMO_ContentDefinition_528466330.9" hidden="1">"'RHSItem&amp;amp;gt;&amp;amp;lt;RHSType&amp;amp;gt;EXPRESSION&amp;amp;lt;/RHSType&amp;amp;gt;&amp;amp;lt;AddQuotes&amp;amp;gt;True&amp;amp;lt;/AddQuotes&amp;amp;gt;&amp;amp;lt;DateFormat&amp;amp;gt;None&amp;amp;lt;/DateFormat&amp;amp;gt;&amp;amp;lt;RightHandSideExpression&amp;amp;gt;SchoolTot&amp;amp;lt;/RightHandS'"</definedName>
    <definedName name="_AMO_ContentDefinition_603510318" hidden="1">"'Partitions:14'"</definedName>
    <definedName name="_AMO_ContentDefinition_603510318.0" hidden="1">"'&lt;ContentDefinition name=""SASApp:LDSWRKRL.NGAcctCombinedMetrics"" rsid=""603510318"" type=""DataSet"" format=""ReportXml"" imgfmt=""ActiveX"" created=""01/21/2016 09:20:07"" modifed=""02/11/2016 15:10:59"" user=""ChuckM"" apply=""False"" css=""C:\Prog'"</definedName>
    <definedName name="_AMO_ContentDefinition_603510318.1" hidden="1">"'ram Files\SASHome2\SASAddinforMicrosoftOffice\6.1\Styles\AMODefault.css"" range=""SASApp_LDSWRKRL_NGAcctCombinedMetrics"" auto=""False"" xTime=""00:00:00.0156000"" rTime=""00:00:00.5616010"" bgnew=""False"" nFmt=""False"" grphSet=""True"" imgY=""0""'"</definedName>
    <definedName name="_AMO_ContentDefinition_603510318.10" hidden="1">"'amp;lt;/RightHandSideExpression&amp;amp;gt;&amp;amp;lt;IsSubquery&amp;amp;gt;False&amp;amp;lt;/IsSubquery&amp;amp;gt;&amp;amp;lt;SubqueryTemplateName /&amp;amp;gt;&amp;amp;lt;/RHSItem&amp;amp;gt;&amp;amp;lt;/RightHandSideItems&amp;amp;gt;&amp;amp;lt;/RightHandSide&amp;amp;gt;&amp;amp;lt;/TreeRoot&amp;amp;gt;&amp;a'"</definedName>
    <definedName name="_AMO_ContentDefinition_603510318.11" hidden="1">"'mp;lt;/FilterTree&amp;amp;gt;&amp;quot; Sort=&amp;quot;RptngDistrictName ASC&amp;quot; ColSelFlg=&amp;quot;0&amp;quot; Name=&amp;quot;NGAcctCombinedMetrics&amp;quot; /&amp;gt;"" /&gt;_x000D_
  &lt;param n=""ExcelTableColumnCount"" v=""110"" /&gt;_x000D_
  &lt;param n=""ExcelTableRowCount"" v=""200"" /&gt;_x000D_
  &lt;pa'"</definedName>
    <definedName name="_AMO_ContentDefinition_603510318.12" hidden="1">"'ram n=""DataRowCount"" v=""199"" /&gt;_x000D_
  &lt;param n=""DataColCount"" v=""110"" /&gt;_x000D_
  &lt;param n=""ObsColumn"" v=""false"" /&gt;_x000D_
  &lt;param n=""ExcelFormattingHash"" v=""-2059228631"" /&gt;_x000D_
  &lt;param n=""ExcelFormatting"" v=""Automatic"" /&gt;_x000D_
  &lt;ExcelXMLOptions Ad'"</definedName>
    <definedName name="_AMO_ContentDefinition_603510318.13" hidden="1">"'jColWidths=""True"" RowOpt=""InsertCells"" ColOpt=""InsertCells"" /&gt;_x000D_
&lt;/ContentDefinition&gt;'"</definedName>
    <definedName name="_AMO_ContentDefinition_603510318.2" hidden="1">"' imgX=""0"" redirect=""False""&gt;_x000D_
  &lt;files /&gt;_x000D_
  &lt;parents /&gt;_x000D_
  &lt;children /&gt;_x000D_
  &lt;param n=""AMO_Version"" v=""7.1"" /&gt;_x000D_
  &lt;param n=""DisplayName"" v=""SASApp:LDSWRKRL.NGAcctCombinedMetrics"" /&gt;_x000D_
  &lt;param n=""DisplayType"" v=""Data Set"" /&gt;_x000D_
  &lt;param n'"</definedName>
    <definedName name="_AMO_ContentDefinition_603510318.3" hidden="1">"'=""DataSourceType"" v=""SAS DATASET"" /&gt;_x000D_
  &lt;param n=""SASFilter"" v=""Category = 'DistrictTot'"" /&gt;_x000D_
  &lt;param n=""MoreSheetsForRows"" v=""True"" /&gt;_x000D_
  &lt;param n=""PageSize"" v=""500"" /&gt;_x000D_
  &lt;param n=""ShowRowNumbers"" v=""False"" /&gt;_x000D_
  &lt;param n=""Sh'"</definedName>
    <definedName name="_AMO_ContentDefinition_603510318.4" hidden="1">"'owInfoInSheet"" v=""False"" /&gt;_x000D_
  &lt;param n=""CredKey"" v=""NGACCTCOMBINEDMETRICS&amp;#x1;SASApp&amp;#x1;CTLDS_REL (SASWork)"" /&gt;_x000D_
  &lt;param n=""ClassName"" v=""SAS.OfficeAddin.DataViewItem"" /&gt;_x000D_
  &lt;param n=""ServerName"" v=""SASApp"" /&gt;_x000D_
  &lt;param n=""DataSou'"</definedName>
    <definedName name="_AMO_ContentDefinition_603510318.5" hidden="1">"'rce"" v=""&amp;lt;SasDataSource Version=&amp;quot;4.2&amp;quot; Type=&amp;quot;SAS.Servers.Dataset&amp;quot; Svr=&amp;quot;SASApp&amp;quot; Lib=&amp;quot;LDSWRKRL&amp;quot; Libname=&amp;quot;CTLDS_REL (SASWork)&amp;quot; Filter=&amp;quot;Category = 'DistrictTot'&amp;quot; FilterDS=&amp;quot;&amp;amp;lt;?xml ve'"</definedName>
    <definedName name="_AMO_ContentDefinition_603510318.6" hidden="1">"'rsion=&amp;amp;quot;1.0&amp;amp;quot; encoding=&amp;amp;quot;utf-16&amp;amp;quot;?&amp;amp;gt;&amp;amp;lt;FilterTree&amp;amp;gt;&amp;amp;lt;TreeRoot&amp;amp;gt;&amp;amp;lt;ID&amp;amp;gt;6d6d97c3-6cff-4fd4-b9d9-2a34c4ce29a3&amp;amp;lt;/ID&amp;amp;gt;&amp;amp;lt;FilterType&amp;amp;gt;COLUMN&amp;amp;lt;/FilterType&amp;am'"</definedName>
    <definedName name="_AMO_ContentDefinition_603510318.7" hidden="1">"'p;gt;&amp;amp;lt;TableID /&amp;amp;gt;&amp;amp;lt;ColumnName&amp;amp;gt;Category&amp;amp;lt;/ColumnName&amp;amp;gt;&amp;amp;lt;ColumnType&amp;amp;gt;Character&amp;amp;lt;/ColumnType&amp;amp;gt;&amp;amp;lt;GroupLevel /&amp;amp;gt;&amp;amp;lt;Operator&amp;amp;gt;=&amp;amp;lt;/Operator&amp;amp;gt;&amp;amp;lt;UseMacroFunc'"</definedName>
    <definedName name="_AMO_ContentDefinition_603510318.8" hidden="1">"'tion&amp;amp;gt;False&amp;amp;lt;/UseMacroFunction&amp;amp;gt;&amp;amp;lt;Not&amp;amp;gt;False&amp;amp;lt;/Not&amp;amp;gt;&amp;amp;lt;Label /&amp;amp;gt;&amp;amp;lt;RightHandSide&amp;amp;gt;&amp;amp;lt;RightHandSideNumType&amp;amp;gt;SINGLE&amp;amp;lt;/RightHandSideNumType&amp;amp;gt;&amp;amp;lt;RightHandSideItems'"</definedName>
    <definedName name="_AMO_ContentDefinition_603510318.9" hidden="1">"'&amp;amp;gt;&amp;amp;lt;RHSItem&amp;amp;gt;&amp;amp;lt;RHSType&amp;amp;gt;EXPRESSION&amp;amp;lt;/RHSType&amp;amp;gt;&amp;amp;lt;AddQuotes&amp;amp;gt;True&amp;amp;lt;/AddQuotes&amp;amp;gt;&amp;amp;lt;DateFormat&amp;amp;gt;None&amp;amp;lt;/DateFormat&amp;amp;gt;&amp;amp;lt;RightHandSideExpression&amp;amp;gt;DistrictTot&amp;'"</definedName>
    <definedName name="_AMO_ContentDefinition_632224470" hidden="1">"'Partitions:14'"</definedName>
    <definedName name="_AMO_ContentDefinition_632224470.0" hidden="1">"'&lt;ContentDefinition name=""SASApp:LDSWRKRL.NGAcctCombinedMetrics"" rsid=""632224470"" type=""DataSet"" format=""ReportXml"" imgfmt=""ActiveX"" created=""02/10/2016 11:50:57"" modifed=""02/10/2016 16:43:56"" user=""ChuckM"" apply=""False"" css=""C:\Prog'"</definedName>
    <definedName name="_AMO_ContentDefinition_632224470.1" hidden="1">"'ram Files\SASHome\SASAddinforMicrosoftOffice\5.1\Styles\AMODefault.css"" range=""SASApp_LDSWRKRL_NGAcctCombinedMe_7"" auto=""False"" xTime=""00:00:00"" rTime=""00:00:00.4212007"" bgnew=""False"" nFmt=""False"" grphSet=""True"" imgY=""0"" imgX=""0"" '"</definedName>
    <definedName name="_AMO_ContentDefinition_632224470.10" hidden="1">"'amp;gt;District_0000000&amp;amp;lt;/RightHandSideExpression&amp;amp;gt;&amp;amp;lt;IsSubquery&amp;amp;gt;False&amp;amp;lt;/IsSubquery&amp;amp;gt;&amp;amp;lt;SubqueryTemplateName /&amp;amp;gt;&amp;amp;lt;/RHSItem&amp;amp;gt;&amp;amp;lt;/RightHandSideItems&amp;amp;gt;&amp;amp;lt;/RightHandSide&amp;amp;gt;&amp;am'"</definedName>
    <definedName name="_AMO_ContentDefinition_632224470.11" hidden="1">"'p;lt;/TreeRoot&amp;amp;gt;&amp;amp;lt;/FilterTree&amp;amp;gt;&amp;quot; Sort=&amp;quot;RptngDistrictName ASC&amp;quot; ColSelFlg=&amp;quot;0&amp;quot; Name=&amp;quot;NGAcctCombinedMetrics&amp;quot;&amp;gt;&amp;#xD;&amp;#xA;&amp;lt;Cols&amp;gt;&amp;#xD;&amp;#xA;&amp;lt;cn&amp;gt;RptngDistrictName&amp;lt;/cn&amp;gt;&amp;#xD;&amp;#xA;&amp;lt;/Cols&amp;'"</definedName>
    <definedName name="_AMO_ContentDefinition_632224470.12" hidden="1">"'gt;&amp;#xD;&amp;#xA;&amp;lt;/SasDataSource&amp;gt;"" /&gt;_x000D_
  &lt;param n=""ExcelTableColumnCount"" v=""1"" /&gt;_x000D_
  &lt;param n=""ExcelTableRowCount"" v=""199"" /&gt;_x000D_
  &lt;param n=""DataRowCount"" v=""199"" /&gt;_x000D_
  &lt;param n=""DataColCount"" v=""1"" /&gt;_x000D_
  &lt;param n=""ObsColumn"" v=""'"</definedName>
    <definedName name="_AMO_ContentDefinition_632224470.13" hidden="1">"'false"" /&gt;_x000D_
  &lt;param n=""ExcelFormattingHash"" v=""353430645"" /&gt;_x000D_
  &lt;param n=""ExcelFormatting"" v=""Automatic"" /&gt;_x000D_
  &lt;ExcelXMLOptions AdjColWidths=""True"" RowOpt=""InsertCells"" ColOpt=""InsertCells"" /&gt;_x000D_
&lt;/ContentDefinition&gt;'"</definedName>
    <definedName name="_AMO_ContentDefinition_632224470.2" hidden="1">"'redirect=""False""&gt;_x000D_
  &lt;files /&gt;_x000D_
  &lt;parents /&gt;_x000D_
  &lt;children /&gt;_x000D_
  &lt;param n=""AMO_Version"" v=""7.1"" /&gt;_x000D_
  &lt;param n=""DisplayName"" v=""SASApp:LDSWRKRL.NGAcctCombinedMetrics"" /&gt;_x000D_
  &lt;param n=""DisplayType"" v=""Data Set"" /&gt;_x000D_
  &lt;param n=""DataSourc'"</definedName>
    <definedName name="_AMO_ContentDefinition_632224470.3" hidden="1">"'eType"" v=""SAS DATASET"" /&gt;_x000D_
  &lt;param n=""SASFilter"" v=""SchoolName_Code = 'District_0000000'"" /&gt;_x000D_
  &lt;param n=""MoreSheetsForRows"" v=""True"" /&gt;_x000D_
  &lt;param n=""PageSize"" v=""500"" /&gt;_x000D_
  &lt;param n=""ShowRowNumbers"" v=""False"" /&gt;_x000D_
  &lt;param n=""Sh'"</definedName>
    <definedName name="_AMO_ContentDefinition_632224470.4" hidden="1">"'owInfoInSheet"" v=""False"" /&gt;_x000D_
  &lt;param n=""CredKey"" v=""NGACCTCOMBINEDMETRICS&amp;#x1;SASApp&amp;#x1;CTLDS_REL (SASWork)"" /&gt;_x000D_
  &lt;param n=""ClassName"" v=""SAS.OfficeAddin.DataViewItem"" /&gt;_x000D_
  &lt;param n=""ServerName"" v=""SASApp"" /&gt;_x000D_
  &lt;param n=""DataSou'"</definedName>
    <definedName name="_AMO_ContentDefinition_632224470.5" hidden="1">"'rce"" v=""&amp;lt;SasDataSource Version=&amp;quot;4.2&amp;quot; Type=&amp;quot;SAS.Servers.Dataset&amp;quot; Svr=&amp;quot;SASApp&amp;quot; Lib=&amp;quot;LDSWRKRL&amp;quot; Libname=&amp;quot;CTLDS_REL (SASWork)&amp;quot; Filter=&amp;quot;SchoolName_Code = 'District_0000000'&amp;quot; FilterDS=&amp;quot;&amp;am'"</definedName>
    <definedName name="_AMO_ContentDefinition_632224470.6" hidden="1">"'p;lt;?xml version=&amp;amp;quot;1.0&amp;amp;quot; encoding=&amp;amp;quot;utf-16&amp;amp;quot;?&amp;amp;gt;&amp;amp;lt;FilterTree&amp;amp;gt;&amp;amp;lt;TreeRoot&amp;amp;gt;&amp;amp;lt;ID&amp;amp;gt;d48b62a7-0b01-42cd-ae30-275ba8c176cd&amp;amp;lt;/ID&amp;amp;gt;&amp;amp;lt;FilterType&amp;amp;gt;COLUMN&amp;amp;lt;/F'"</definedName>
    <definedName name="_AMO_ContentDefinition_632224470.7" hidden="1">"'ilterType&amp;amp;gt;&amp;amp;lt;TableID /&amp;amp;gt;&amp;amp;lt;ColumnName&amp;amp;gt;SchoolName_Code&amp;amp;lt;/ColumnName&amp;amp;gt;&amp;amp;lt;ColumnType&amp;amp;gt;Character&amp;amp;lt;/ColumnType&amp;amp;gt;&amp;amp;lt;GroupLevel /&amp;amp;gt;&amp;amp;lt;Operator&amp;amp;gt;=&amp;amp;lt;/Operator&amp;amp;gt;&amp;'"</definedName>
    <definedName name="_AMO_ContentDefinition_632224470.8" hidden="1">"'amp;lt;UseMacroFunction&amp;amp;gt;False&amp;amp;lt;/UseMacroFunction&amp;amp;gt;&amp;amp;lt;Not&amp;amp;gt;False&amp;amp;lt;/Not&amp;amp;gt;&amp;amp;lt;Label /&amp;amp;gt;&amp;amp;lt;RightHandSide&amp;amp;gt;&amp;amp;lt;RightHandSideNumType&amp;amp;gt;SINGLE&amp;amp;lt;/RightHandSideNumType&amp;amp;gt;&amp;amp;lt'"</definedName>
    <definedName name="_AMO_ContentDefinition_632224470.9" hidden="1">"';RightHandSideItems&amp;amp;gt;&amp;amp;lt;RHSItem&amp;amp;gt;&amp;amp;lt;RHSType&amp;amp;gt;EXPRESSION&amp;amp;lt;/RHSType&amp;amp;gt;&amp;amp;lt;AddQuotes&amp;amp;gt;True&amp;amp;lt;/AddQuotes&amp;amp;gt;&amp;amp;lt;DateFormat&amp;amp;gt;None&amp;amp;lt;/DateFormat&amp;amp;gt;&amp;amp;lt;RightHandSideExpression&amp;'"</definedName>
    <definedName name="_AMO_ContentLocation_290364017__A1" hidden="1">"'Partitions:2'"</definedName>
    <definedName name="_AMO_ContentLocation_290364017__A1.0" hidden="1">"'&lt;ContentLocation path=""A1"" rsid=""290364017"" tag="""" fid=""0""&gt;_x000D_
  &lt;param n=""_NumRows"" v=""1050"" /&gt;_x000D_
  &lt;param n=""_NumCols"" v=""2"" /&gt;_x000D_
  &lt;param n=""SASDataState"" v=""none"" /&gt;_x000D_
  &lt;param n=""SASDataStart"" v=""1"" /&gt;_x000D_
  &lt;param n=""SASDataE'"</definedName>
    <definedName name="_AMO_ContentLocation_290364017__A1.1" hidden="1">"'nd"" v=""1049"" /&gt;_x000D_
  &lt;param n=""SASFilter"" v=""SchoolName_Code NOT = 'District_0000000'"" /&gt;_x000D_
&lt;/ContentLocation&gt;'"</definedName>
    <definedName name="_AMO_ContentLocation_528466330__A1" hidden="1">"'Partitions:2'"</definedName>
    <definedName name="_AMO_ContentLocation_528466330__A1.0" hidden="1">"'&lt;ContentLocation path=""A1"" rsid=""528466330"" tag="""" fid=""0""&gt;_x000D_
  &lt;param n=""_NumRows"" v=""1050"" /&gt;_x000D_
  &lt;param n=""_NumCols"" v=""108"" /&gt;_x000D_
  &lt;param n=""SASDataState"" v=""none"" /&gt;_x000D_
  &lt;param n=""SASDataStart"" v=""1"" /&gt;_x000D_
  &lt;param n=""SASDat'"</definedName>
    <definedName name="_AMO_ContentLocation_528466330__A1.1" hidden="1">"'aEnd"" v=""1049"" /&gt;_x000D_
  &lt;param n=""SASFilter"" v=""Category = 'SchoolTot'"" /&gt;_x000D_
&lt;/ContentLocation&gt;'"</definedName>
    <definedName name="_AMO_ContentLocation_603510318__A1" hidden="1">"'Partitions:2'"</definedName>
    <definedName name="_AMO_ContentLocation_603510318__A1.0" hidden="1">"'&lt;ContentLocation path=""A1"" rsid=""603510318"" tag="""" fid=""0""&gt;_x000D_
  &lt;param n=""_NumRows"" v=""202"" /&gt;_x000D_
  &lt;param n=""_NumCols"" v=""110"" /&gt;_x000D_
  &lt;param n=""SASDataState"" v=""none"" /&gt;_x000D_
  &lt;param n=""SASDataStart"" v=""1"" /&gt;_x000D_
  &lt;param n=""SASData'"</definedName>
    <definedName name="_AMO_ContentLocation_603510318__A1.1" hidden="1">"'End"" v=""199"" /&gt;_x000D_
  &lt;param n=""SASFilter"" v=""Category = 'DistrictTot'"" /&gt;_x000D_
&lt;/ContentLocation&gt;'"</definedName>
    <definedName name="_AMO_ContentLocation_632224470__A1" hidden="1">"'Partitions:2'"</definedName>
    <definedName name="_AMO_ContentLocation_632224470__A1.0" hidden="1">"'&lt;ContentLocation path=""A1"" rsid=""632224470"" tag="""" fid=""0""&gt;_x000D_
  &lt;param n=""_NumRows"" v=""200"" /&gt;_x000D_
  &lt;param n=""_NumCols"" v=""1"" /&gt;_x000D_
  &lt;param n=""SASDataState"" v=""none"" /&gt;_x000D_
  &lt;param n=""SASDataStart"" v=""1"" /&gt;_x000D_
  &lt;param n=""SASDataE'"</definedName>
    <definedName name="_AMO_ContentLocation_632224470__A1.1" hidden="1">"'nd"" v=""199"" /&gt;_x000D_
  &lt;param n=""SASFilter"" v=""SchoolName_Code = 'District_0000000'"" /&gt;_x000D_
&lt;/ContentLocation&gt;'"</definedName>
    <definedName name="_AMO_RefreshMultipleList" hidden="1">"'&lt;Items&gt;_x000D_
  &lt;Item Id=""603510318"" Checked=""True"" /&gt;_x000D_
  &lt;Item Id=""528466330"" Checked=""True"" /&gt;_x000D_
  &lt;Item Id=""437987706"" Checked=""True"" /&gt;_x000D_
  &lt;Item Id=""677978061"" Checked=""False"" /&gt;_x000D_
  &lt;Item Id=""564051259"" Checked=""False"" /&gt;_x000D_
&lt;/Items&gt;'"</definedName>
    <definedName name="_AMO_RefreshMultipleList.0" hidden="1">"'&lt;Items&gt;_x000D_
  &lt;Item Id=""603510318"" Checked=""False"" /&gt;_x000D_
  &lt;Item Id=""528466330"" Checked=""False"" /&gt;_x000D_
  &lt;Item Id=""437987706"" Checked=""False"" /&gt;_x000D_
  &lt;Item Id=""677978061"" Checked=""False"" /&gt;_x000D_
  &lt;Item Id=""564051259"" Checked='"</definedName>
    <definedName name="_AMO_RefreshMultipleList.1" hidden="1">"'""False"" /&gt;_x000D_
&lt;/Items&gt;'"</definedName>
    <definedName name="_AMO_SingleObject_183863258__A1" hidden="1">#REF!</definedName>
    <definedName name="_AMO_SingleObject_290364017__A1" hidden="1">DS_List!$A$1:$B$1032</definedName>
    <definedName name="_AMO_SingleObject_528466330__A1" hidden="1">SchoolData!$A$1:$DD$1050</definedName>
    <definedName name="_AMO_SingleObject_603510318__A1" hidden="1">Distdata!$A$1:$DF$202</definedName>
    <definedName name="_AMO_SingleObject_632224470__A1" hidden="1">District_List!$A$1:$A$199</definedName>
    <definedName name="_AMO_UniqueIdentifier" hidden="1">"'656084d2-0aa3-4a9a-ae42-9d8937e0eb31'"</definedName>
    <definedName name="_AMO_XmlVersion" hidden="1">"'1'"</definedName>
    <definedName name="_xlnm._FilterDatabase" localSheetId="2" hidden="1">Data!$CK$1:$CM$1</definedName>
    <definedName name="_xlnm._FilterDatabase" localSheetId="4" hidden="1">SchoolData!$A$1:$CV$1050</definedName>
    <definedName name="d_items">Table1[#All]</definedName>
    <definedName name="dd_items">Distdata!$A$2:$A$202</definedName>
    <definedName name="_xlnm.Print_Area" localSheetId="1">Schoollookup!$A$1:$N$90</definedName>
    <definedName name="RptngDistrictNameColumn">DSNames[[#All],[RptngDistrictName]]</definedName>
    <definedName name="RptngDistrictNameList">Distnames[]</definedName>
    <definedName name="RptngDistrictNameStart">DSNames[[#Headers],[RptngDistrictName]]</definedName>
    <definedName name="s_items">SchoolData!$A$2:$DD$1050</definedName>
    <definedName name="SchoolNameColumn">"DSNames[[#All],[SchoolName_Code]]"</definedName>
    <definedName name="ss_items">SchoolData!$A$2:$A$1050</definedName>
    <definedName name="wrn.MyTestReport." hidden="1">{"Alberta",#N/A,FALSE,"Pivot Data";#N/A,#N/A,FALSE,"Pivot Data";"HiddenColumns",#N/A,FALSE,"Pivot Data"}</definedName>
  </definedNames>
  <calcPr calcId="152511"/>
</workbook>
</file>

<file path=xl/calcChain.xml><?xml version="1.0" encoding="utf-8"?>
<calcChain xmlns="http://schemas.openxmlformats.org/spreadsheetml/2006/main">
  <c r="CV204" i="2" l="1"/>
  <c r="CU204" i="2"/>
  <c r="CT204" i="2"/>
  <c r="CO204" i="2"/>
  <c r="CN204" i="2"/>
  <c r="CP204" i="2" s="1"/>
  <c r="CM204" i="2"/>
  <c r="CI204" i="2"/>
  <c r="CH204" i="2"/>
  <c r="CC204" i="2"/>
  <c r="CB204" i="2"/>
  <c r="BX204" i="2"/>
  <c r="BW204" i="2"/>
  <c r="BS204" i="2"/>
  <c r="BR204" i="2"/>
  <c r="BN204" i="2"/>
  <c r="BM204" i="2"/>
  <c r="BO204" i="2" s="1"/>
  <c r="BI204" i="2"/>
  <c r="BH204" i="2"/>
  <c r="CJ204" i="2" l="1"/>
  <c r="BJ204" i="2"/>
  <c r="CQ204" i="2"/>
  <c r="BY204" i="2"/>
  <c r="BT204" i="2"/>
  <c r="CD204" i="2"/>
  <c r="D23" i="3"/>
  <c r="D23" i="4"/>
  <c r="D16" i="3" l="1"/>
  <c r="D18" i="3"/>
  <c r="G32" i="4" l="1"/>
  <c r="G33" i="3"/>
  <c r="G31" i="4"/>
  <c r="G30" i="4"/>
  <c r="G29" i="4"/>
  <c r="G32" i="3"/>
  <c r="G31" i="3"/>
  <c r="G30" i="3"/>
  <c r="F32" i="4" l="1"/>
  <c r="E32" i="4"/>
  <c r="F31" i="4"/>
  <c r="E31" i="4"/>
  <c r="F30" i="4"/>
  <c r="E30" i="4"/>
  <c r="F29" i="4"/>
  <c r="E29" i="4"/>
  <c r="E23" i="4"/>
  <c r="F33" i="3"/>
  <c r="E33" i="3"/>
  <c r="F32" i="3"/>
  <c r="E32" i="3"/>
  <c r="F31" i="3"/>
  <c r="E31" i="3"/>
  <c r="F30" i="3"/>
  <c r="E30" i="3"/>
  <c r="D24" i="3"/>
  <c r="E23" i="3"/>
  <c r="B35" i="3" l="1"/>
  <c r="B34" i="4"/>
  <c r="M33" i="4"/>
  <c r="M32" i="4"/>
  <c r="M31" i="4"/>
  <c r="M30" i="4"/>
  <c r="M29" i="4"/>
  <c r="M28" i="4"/>
  <c r="D32" i="4"/>
  <c r="D31" i="4"/>
  <c r="D30" i="4"/>
  <c r="D29" i="4"/>
  <c r="D24" i="4"/>
  <c r="D22" i="4"/>
  <c r="D21" i="4"/>
  <c r="D20" i="4"/>
  <c r="D19" i="4"/>
  <c r="D18" i="4"/>
  <c r="D17" i="4"/>
  <c r="D16" i="4"/>
  <c r="D15" i="4"/>
  <c r="D14" i="4"/>
  <c r="D13" i="4"/>
  <c r="D12" i="4"/>
  <c r="D11" i="4"/>
  <c r="D10" i="4"/>
  <c r="D9" i="4"/>
  <c r="C40" i="4" l="1"/>
  <c r="B40" i="4"/>
  <c r="C39" i="3"/>
  <c r="I10" i="3"/>
  <c r="M34" i="3"/>
  <c r="M33" i="3"/>
  <c r="M32" i="3"/>
  <c r="M31" i="3"/>
  <c r="M30" i="3"/>
  <c r="M29" i="3"/>
  <c r="D33" i="3"/>
  <c r="D32" i="3"/>
  <c r="D31" i="3"/>
  <c r="D30" i="3"/>
  <c r="D22" i="3"/>
  <c r="D21" i="3"/>
  <c r="D20" i="3"/>
  <c r="D19" i="3"/>
  <c r="D17" i="3"/>
  <c r="D15" i="3"/>
  <c r="D14" i="3"/>
  <c r="D13" i="3"/>
  <c r="D12" i="3"/>
  <c r="D11" i="3"/>
  <c r="D10" i="3"/>
  <c r="D9" i="3"/>
  <c r="I25" i="3" l="1"/>
  <c r="I24" i="3"/>
  <c r="I23" i="3"/>
  <c r="I22" i="3"/>
  <c r="I21" i="3"/>
  <c r="I20" i="3"/>
  <c r="I19" i="3"/>
  <c r="I18" i="3"/>
  <c r="I17" i="3"/>
  <c r="I16" i="3"/>
  <c r="I15" i="3"/>
  <c r="I14" i="3"/>
  <c r="I13" i="3"/>
  <c r="I12" i="3"/>
  <c r="I11" i="3"/>
  <c r="I9" i="3"/>
  <c r="H33" i="3"/>
  <c r="H29" i="3"/>
  <c r="H25" i="3"/>
  <c r="H24" i="3"/>
  <c r="H23" i="3"/>
  <c r="H22" i="3"/>
  <c r="H21" i="3"/>
  <c r="H20" i="3"/>
  <c r="H19" i="3"/>
  <c r="H18" i="3"/>
  <c r="H17" i="3"/>
  <c r="H16" i="3"/>
  <c r="H15" i="3"/>
  <c r="H14" i="3"/>
  <c r="H13" i="3"/>
  <c r="H12" i="3"/>
  <c r="H11" i="3"/>
  <c r="H10" i="3"/>
  <c r="H9" i="3"/>
  <c r="G25" i="3"/>
  <c r="G24" i="3"/>
  <c r="G23" i="3"/>
  <c r="G22" i="3"/>
  <c r="G21" i="3"/>
  <c r="G20" i="3"/>
  <c r="G19" i="3"/>
  <c r="G18" i="3"/>
  <c r="G17" i="3"/>
  <c r="G16" i="3"/>
  <c r="G15" i="3"/>
  <c r="G14" i="3"/>
  <c r="G13" i="3"/>
  <c r="G12" i="3"/>
  <c r="G11" i="3"/>
  <c r="G10" i="3"/>
  <c r="G9" i="3"/>
  <c r="H24" i="4" l="1"/>
  <c r="H23" i="4"/>
  <c r="H22" i="4"/>
  <c r="H21" i="4"/>
  <c r="H20" i="4"/>
  <c r="H19" i="4"/>
  <c r="H18" i="4"/>
  <c r="H17" i="4"/>
  <c r="H16" i="4"/>
  <c r="H15" i="4"/>
  <c r="H14" i="4"/>
  <c r="H13" i="4"/>
  <c r="H12" i="4"/>
  <c r="H11" i="4"/>
  <c r="H10" i="4"/>
  <c r="H9" i="4"/>
  <c r="I9" i="4"/>
  <c r="H32" i="4" l="1"/>
  <c r="I10" i="4"/>
  <c r="G10" i="4"/>
  <c r="G9" i="4"/>
  <c r="I14" i="4"/>
  <c r="G14" i="4"/>
  <c r="I12" i="4" l="1"/>
  <c r="H28" i="4" l="1"/>
  <c r="I25" i="4"/>
  <c r="H25" i="4"/>
  <c r="G25" i="4"/>
  <c r="G24" i="4"/>
  <c r="I24" i="4"/>
  <c r="G23" i="4"/>
  <c r="I23" i="4"/>
  <c r="I22" i="4"/>
  <c r="G22" i="4"/>
  <c r="I21" i="4"/>
  <c r="G21" i="4"/>
  <c r="I20" i="4"/>
  <c r="G20" i="4"/>
  <c r="I19" i="4"/>
  <c r="G19" i="4"/>
  <c r="I18" i="4"/>
  <c r="G18" i="4"/>
  <c r="I17" i="4"/>
  <c r="G17" i="4"/>
  <c r="I16" i="4"/>
  <c r="G16" i="4"/>
  <c r="I15" i="4"/>
  <c r="G15" i="4"/>
  <c r="I13" i="4"/>
  <c r="G13" i="4"/>
  <c r="G12" i="4"/>
  <c r="I11" i="4"/>
  <c r="G11" i="4"/>
</calcChain>
</file>

<file path=xl/comments1.xml><?xml version="1.0" encoding="utf-8"?>
<comments xmlns="http://schemas.openxmlformats.org/spreadsheetml/2006/main">
  <authors>
    <author>ChuckM</author>
  </authors>
  <commentList>
    <comment ref="A1" authorId="0" shapeId="0">
      <text>
        <r>
          <rPr>
            <b/>
            <sz val="9"/>
            <color indexed="81"/>
            <rFont val="Tahoma"/>
            <family val="2"/>
          </rPr>
          <t>RptngDistrictName</t>
        </r>
      </text>
    </comment>
    <comment ref="B1" authorId="0" shapeId="0">
      <text>
        <r>
          <rPr>
            <b/>
            <sz val="9"/>
            <color indexed="81"/>
            <rFont val="Tahoma"/>
            <family val="2"/>
          </rPr>
          <t>ReportingDistrictCode</t>
        </r>
      </text>
    </comment>
    <comment ref="C1" authorId="0" shapeId="0">
      <text>
        <r>
          <rPr>
            <b/>
            <sz val="9"/>
            <color indexed="81"/>
            <rFont val="Tahoma"/>
            <family val="2"/>
          </rPr>
          <t>SchoolName_Code</t>
        </r>
      </text>
    </comment>
    <comment ref="D1" authorId="0" shapeId="0">
      <text>
        <r>
          <rPr>
            <b/>
            <sz val="9"/>
            <color indexed="81"/>
            <rFont val="Tahoma"/>
            <family val="2"/>
          </rPr>
          <t>SchoolCode</t>
        </r>
      </text>
    </comment>
    <comment ref="E1" authorId="0" shapeId="0">
      <text>
        <r>
          <rPr>
            <b/>
            <sz val="9"/>
            <color indexed="81"/>
            <rFont val="Tahoma"/>
            <family val="2"/>
          </rPr>
          <t>SchoolOrgType</t>
        </r>
      </text>
    </comment>
    <comment ref="F1" authorId="0" shapeId="0">
      <text>
        <r>
          <rPr>
            <b/>
            <sz val="9"/>
            <color indexed="81"/>
            <rFont val="Tahoma"/>
            <family val="2"/>
          </rPr>
          <t>SchoolLowGrade</t>
        </r>
      </text>
    </comment>
    <comment ref="G1" authorId="0" shapeId="0">
      <text>
        <r>
          <rPr>
            <b/>
            <sz val="9"/>
            <color indexed="81"/>
            <rFont val="Tahoma"/>
            <family val="2"/>
          </rPr>
          <t>SchoolHighGrade</t>
        </r>
      </text>
    </comment>
    <comment ref="H1" authorId="0" shapeId="0">
      <text>
        <r>
          <rPr>
            <b/>
            <sz val="9"/>
            <color indexed="81"/>
            <rFont val="Tahoma"/>
            <family val="2"/>
          </rPr>
          <t>SchoolTitleIType</t>
        </r>
      </text>
    </comment>
    <comment ref="I1" authorId="0" shapeId="0">
      <text>
        <r>
          <rPr>
            <b/>
            <sz val="9"/>
            <color indexed="81"/>
            <rFont val="Tahoma"/>
            <family val="2"/>
          </rPr>
          <t>Category</t>
        </r>
      </text>
    </comment>
    <comment ref="J1" authorId="0" shapeId="0">
      <text>
        <r>
          <rPr>
            <b/>
            <sz val="9"/>
            <color indexed="81"/>
            <rFont val="Tahoma"/>
            <family val="2"/>
          </rPr>
          <t>TotalPoints</t>
        </r>
      </text>
    </comment>
    <comment ref="K1" authorId="0" shapeId="0">
      <text>
        <r>
          <rPr>
            <b/>
            <sz val="9"/>
            <color indexed="81"/>
            <rFont val="Tahoma"/>
            <family val="2"/>
          </rPr>
          <t>TotalPointsPossible</t>
        </r>
      </text>
    </comment>
    <comment ref="L1" authorId="0" shapeId="0">
      <text>
        <r>
          <rPr>
            <b/>
            <sz val="9"/>
            <color indexed="81"/>
            <rFont val="Tahoma"/>
            <family val="2"/>
          </rPr>
          <t>OutcomeRatePct</t>
        </r>
      </text>
    </comment>
    <comment ref="M1" authorId="0" shapeId="0">
      <text>
        <r>
          <rPr>
            <b/>
            <sz val="9"/>
            <color indexed="81"/>
            <rFont val="Tahoma"/>
            <family val="2"/>
          </rPr>
          <t>AchievementGapFlag</t>
        </r>
      </text>
    </comment>
    <comment ref="N1" authorId="0" shapeId="0">
      <text>
        <r>
          <rPr>
            <b/>
            <sz val="9"/>
            <color indexed="81"/>
            <rFont val="Tahoma"/>
            <family val="2"/>
          </rPr>
          <t>Ind1ELA_All_Rate</t>
        </r>
      </text>
    </comment>
    <comment ref="O1" authorId="0" shapeId="0">
      <text>
        <r>
          <rPr>
            <b/>
            <sz val="9"/>
            <color indexed="81"/>
            <rFont val="Tahoma"/>
            <family val="2"/>
          </rPr>
          <t>Ind1ELA_All_Points</t>
        </r>
      </text>
    </comment>
    <comment ref="P1" authorId="0" shapeId="0">
      <text>
        <r>
          <rPr>
            <b/>
            <sz val="9"/>
            <color indexed="81"/>
            <rFont val="Tahoma"/>
            <family val="2"/>
          </rPr>
          <t>Ind1ELA_All_PossiblePoints</t>
        </r>
      </text>
    </comment>
    <comment ref="Q1" authorId="0" shapeId="0">
      <text>
        <r>
          <rPr>
            <b/>
            <sz val="9"/>
            <color indexed="81"/>
            <rFont val="Tahoma"/>
            <family val="2"/>
          </rPr>
          <t>Ind1ELA_HN_Rate</t>
        </r>
      </text>
    </comment>
    <comment ref="R1" authorId="0" shapeId="0">
      <text>
        <r>
          <rPr>
            <b/>
            <sz val="9"/>
            <color indexed="81"/>
            <rFont val="Tahoma"/>
            <family val="2"/>
          </rPr>
          <t>Ind1Math_NHN_Rate</t>
        </r>
      </text>
    </comment>
    <comment ref="S1" authorId="0" shapeId="0">
      <text>
        <r>
          <rPr>
            <b/>
            <sz val="9"/>
            <color indexed="81"/>
            <rFont val="Tahoma"/>
            <family val="2"/>
          </rPr>
          <t>Ind1ELA_NHN_Rate</t>
        </r>
      </text>
    </comment>
    <comment ref="T1" authorId="0" shapeId="0">
      <text>
        <r>
          <rPr>
            <b/>
            <sz val="9"/>
            <color indexed="81"/>
            <rFont val="Tahoma"/>
            <family val="2"/>
          </rPr>
          <t>Ind1ELA_HN_Points</t>
        </r>
      </text>
    </comment>
    <comment ref="U1" authorId="0" shapeId="0">
      <text>
        <r>
          <rPr>
            <b/>
            <sz val="9"/>
            <color indexed="81"/>
            <rFont val="Tahoma"/>
            <family val="2"/>
          </rPr>
          <t>Ind1ELA_HN_PossiblePoints</t>
        </r>
      </text>
    </comment>
    <comment ref="V1" authorId="0" shapeId="0">
      <text>
        <r>
          <rPr>
            <b/>
            <sz val="9"/>
            <color indexed="81"/>
            <rFont val="Tahoma"/>
            <family val="2"/>
          </rPr>
          <t>Ind1Math_All_Rate</t>
        </r>
      </text>
    </comment>
    <comment ref="W1" authorId="0" shapeId="0">
      <text>
        <r>
          <rPr>
            <b/>
            <sz val="9"/>
            <color indexed="81"/>
            <rFont val="Tahoma"/>
            <family val="2"/>
          </rPr>
          <t>Ind1Math_All_Points</t>
        </r>
      </text>
    </comment>
    <comment ref="X1" authorId="0" shapeId="0">
      <text>
        <r>
          <rPr>
            <b/>
            <sz val="9"/>
            <color indexed="81"/>
            <rFont val="Tahoma"/>
            <family val="2"/>
          </rPr>
          <t>Ind1Math_All_PossiblePoints</t>
        </r>
      </text>
    </comment>
    <comment ref="Y1" authorId="0" shapeId="0">
      <text>
        <r>
          <rPr>
            <b/>
            <sz val="9"/>
            <color indexed="81"/>
            <rFont val="Tahoma"/>
            <family val="2"/>
          </rPr>
          <t>Ind1Math_HN_Rate</t>
        </r>
      </text>
    </comment>
    <comment ref="Z1" authorId="0" shapeId="0">
      <text>
        <r>
          <rPr>
            <b/>
            <sz val="9"/>
            <color indexed="81"/>
            <rFont val="Tahoma"/>
            <family val="2"/>
          </rPr>
          <t>Ind1Math_HN_Points</t>
        </r>
      </text>
    </comment>
    <comment ref="AA1" authorId="0" shapeId="0">
      <text>
        <r>
          <rPr>
            <b/>
            <sz val="9"/>
            <color indexed="81"/>
            <rFont val="Tahoma"/>
            <family val="2"/>
          </rPr>
          <t>Ind1Math_HN_PossiblePoints</t>
        </r>
      </text>
    </comment>
    <comment ref="AB1" authorId="0" shapeId="0">
      <text>
        <r>
          <rPr>
            <b/>
            <sz val="9"/>
            <color indexed="81"/>
            <rFont val="Tahoma"/>
            <family val="2"/>
          </rPr>
          <t>Ind1Sci_All_Rate</t>
        </r>
      </text>
    </comment>
    <comment ref="AC1" authorId="0" shapeId="0">
      <text>
        <r>
          <rPr>
            <b/>
            <sz val="9"/>
            <color indexed="81"/>
            <rFont val="Tahoma"/>
            <family val="2"/>
          </rPr>
          <t>Ind1Sci_All_Points</t>
        </r>
      </text>
    </comment>
    <comment ref="AD1" authorId="0" shapeId="0">
      <text>
        <r>
          <rPr>
            <b/>
            <sz val="9"/>
            <color indexed="81"/>
            <rFont val="Tahoma"/>
            <family val="2"/>
          </rPr>
          <t>Ind1Sci_All_PossiblePoints</t>
        </r>
      </text>
    </comment>
    <comment ref="AE1" authorId="0" shapeId="0">
      <text>
        <r>
          <rPr>
            <b/>
            <sz val="9"/>
            <color indexed="81"/>
            <rFont val="Tahoma"/>
            <family val="2"/>
          </rPr>
          <t>Ind1Sci_HN_Rate</t>
        </r>
      </text>
    </comment>
    <comment ref="AF1" authorId="0" shapeId="0">
      <text>
        <r>
          <rPr>
            <b/>
            <sz val="9"/>
            <color indexed="81"/>
            <rFont val="Tahoma"/>
            <family val="2"/>
          </rPr>
          <t>Ind1Sci_NHN_Rate</t>
        </r>
      </text>
    </comment>
    <comment ref="AG1" authorId="0" shapeId="0">
      <text>
        <r>
          <rPr>
            <b/>
            <sz val="9"/>
            <color indexed="81"/>
            <rFont val="Tahoma"/>
            <family val="2"/>
          </rPr>
          <t>Ind1Sci_HN_Points</t>
        </r>
      </text>
    </comment>
    <comment ref="AH1" authorId="0" shapeId="0">
      <text>
        <r>
          <rPr>
            <b/>
            <sz val="9"/>
            <color indexed="81"/>
            <rFont val="Tahoma"/>
            <family val="2"/>
          </rPr>
          <t>Ind1Sci_HN_PossiblePoints</t>
        </r>
      </text>
    </comment>
    <comment ref="AI1" authorId="0" shapeId="0">
      <text>
        <r>
          <rPr>
            <b/>
            <sz val="9"/>
            <color indexed="81"/>
            <rFont val="Tahoma"/>
            <family val="2"/>
          </rPr>
          <t>Ind1ELAGap</t>
        </r>
      </text>
    </comment>
    <comment ref="AJ1" authorId="0" shapeId="0">
      <text>
        <r>
          <rPr>
            <b/>
            <sz val="9"/>
            <color indexed="81"/>
            <rFont val="Tahoma"/>
            <family val="2"/>
          </rPr>
          <t>Ind1MathGap</t>
        </r>
      </text>
    </comment>
    <comment ref="AK1" authorId="0" shapeId="0">
      <text>
        <r>
          <rPr>
            <b/>
            <sz val="9"/>
            <color indexed="81"/>
            <rFont val="Tahoma"/>
            <family val="2"/>
          </rPr>
          <t>Ind1SciGap</t>
        </r>
      </text>
    </comment>
    <comment ref="AL1" authorId="0" shapeId="0">
      <text>
        <r>
          <rPr>
            <b/>
            <sz val="9"/>
            <color indexed="81"/>
            <rFont val="Tahoma"/>
            <family val="2"/>
          </rPr>
          <t>Ind3PartRateFlag</t>
        </r>
      </text>
    </comment>
    <comment ref="AM1" authorId="0" shapeId="0">
      <text>
        <r>
          <rPr>
            <b/>
            <sz val="9"/>
            <color indexed="81"/>
            <rFont val="Tahoma"/>
            <family val="2"/>
          </rPr>
          <t>Ind3ELA_All_Rate</t>
        </r>
      </text>
    </comment>
    <comment ref="AN1" authorId="0" shapeId="0">
      <text>
        <r>
          <rPr>
            <b/>
            <sz val="9"/>
            <color indexed="81"/>
            <rFont val="Tahoma"/>
            <family val="2"/>
          </rPr>
          <t>Ind3ELA_HN_Rate</t>
        </r>
      </text>
    </comment>
    <comment ref="AO1" authorId="0" shapeId="0">
      <text>
        <r>
          <rPr>
            <b/>
            <sz val="9"/>
            <color indexed="81"/>
            <rFont val="Tahoma"/>
            <family val="2"/>
          </rPr>
          <t>Ind3Math_All_Rate</t>
        </r>
      </text>
    </comment>
    <comment ref="AP1" authorId="0" shapeId="0">
      <text>
        <r>
          <rPr>
            <b/>
            <sz val="9"/>
            <color indexed="81"/>
            <rFont val="Tahoma"/>
            <family val="2"/>
          </rPr>
          <t>Ind3Math_HN_Rate</t>
        </r>
      </text>
    </comment>
    <comment ref="AQ1" authorId="0" shapeId="0">
      <text>
        <r>
          <rPr>
            <b/>
            <sz val="9"/>
            <color indexed="81"/>
            <rFont val="Tahoma"/>
            <family val="2"/>
          </rPr>
          <t>Ind3Sci_All_Rate</t>
        </r>
      </text>
    </comment>
    <comment ref="AR1" authorId="0" shapeId="0">
      <text>
        <r>
          <rPr>
            <b/>
            <sz val="9"/>
            <color indexed="81"/>
            <rFont val="Tahoma"/>
            <family val="2"/>
          </rPr>
          <t>Ind3Sci_HN_Rate</t>
        </r>
      </text>
    </comment>
    <comment ref="AS1" authorId="0" shapeId="0">
      <text>
        <r>
          <rPr>
            <b/>
            <sz val="9"/>
            <color indexed="81"/>
            <rFont val="Tahoma"/>
            <family val="2"/>
          </rPr>
          <t>Ind4Rate</t>
        </r>
      </text>
    </comment>
    <comment ref="AT1" authorId="0" shapeId="0">
      <text>
        <r>
          <rPr>
            <b/>
            <sz val="9"/>
            <color indexed="81"/>
            <rFont val="Tahoma"/>
            <family val="2"/>
          </rPr>
          <t>Ind4Points</t>
        </r>
      </text>
    </comment>
    <comment ref="AU1" authorId="0" shapeId="0">
      <text>
        <r>
          <rPr>
            <b/>
            <sz val="9"/>
            <color indexed="81"/>
            <rFont val="Tahoma"/>
            <family val="2"/>
          </rPr>
          <t>Ind4PossiblePoints</t>
        </r>
      </text>
    </comment>
    <comment ref="AV1" authorId="0" shapeId="0">
      <text>
        <r>
          <rPr>
            <b/>
            <sz val="9"/>
            <color indexed="81"/>
            <rFont val="Tahoma"/>
            <family val="2"/>
          </rPr>
          <t>Ind4HNRate</t>
        </r>
      </text>
    </comment>
    <comment ref="AW1" authorId="0" shapeId="0">
      <text>
        <r>
          <rPr>
            <b/>
            <sz val="9"/>
            <color indexed="81"/>
            <rFont val="Tahoma"/>
            <family val="2"/>
          </rPr>
          <t>Ind4HNPoints</t>
        </r>
      </text>
    </comment>
    <comment ref="AX1" authorId="0" shapeId="0">
      <text>
        <r>
          <rPr>
            <b/>
            <sz val="9"/>
            <color indexed="81"/>
            <rFont val="Tahoma"/>
            <family val="2"/>
          </rPr>
          <t>Ind4HNPossiblePoints</t>
        </r>
      </text>
    </comment>
    <comment ref="AY1" authorId="0" shapeId="0">
      <text>
        <r>
          <rPr>
            <b/>
            <sz val="9"/>
            <color indexed="81"/>
            <rFont val="Tahoma"/>
            <family val="2"/>
          </rPr>
          <t>Ind5Rate</t>
        </r>
      </text>
    </comment>
    <comment ref="AZ1" authorId="0" shapeId="0">
      <text>
        <r>
          <rPr>
            <b/>
            <sz val="9"/>
            <color indexed="81"/>
            <rFont val="Tahoma"/>
            <family val="2"/>
          </rPr>
          <t>Ind5Points</t>
        </r>
      </text>
    </comment>
    <comment ref="BA1" authorId="0" shapeId="0">
      <text>
        <r>
          <rPr>
            <b/>
            <sz val="9"/>
            <color indexed="81"/>
            <rFont val="Tahoma"/>
            <family val="2"/>
          </rPr>
          <t>Ind5PossiblePoints</t>
        </r>
      </text>
    </comment>
    <comment ref="BB1" authorId="0" shapeId="0">
      <text>
        <r>
          <rPr>
            <b/>
            <sz val="9"/>
            <color indexed="81"/>
            <rFont val="Tahoma"/>
            <family val="2"/>
          </rPr>
          <t>Ind6Rate</t>
        </r>
      </text>
    </comment>
    <comment ref="BC1" authorId="0" shapeId="0">
      <text>
        <r>
          <rPr>
            <b/>
            <sz val="9"/>
            <color indexed="81"/>
            <rFont val="Tahoma"/>
            <family val="2"/>
          </rPr>
          <t>Ind6Points</t>
        </r>
      </text>
    </comment>
    <comment ref="BD1" authorId="0" shapeId="0">
      <text>
        <r>
          <rPr>
            <b/>
            <sz val="9"/>
            <color indexed="81"/>
            <rFont val="Tahoma"/>
            <family val="2"/>
          </rPr>
          <t>Ind6PossiblePoints</t>
        </r>
      </text>
    </comment>
    <comment ref="BE1" authorId="0" shapeId="0">
      <text>
        <r>
          <rPr>
            <b/>
            <sz val="9"/>
            <color indexed="81"/>
            <rFont val="Tahoma"/>
            <family val="2"/>
          </rPr>
          <t>Ind7Rate</t>
        </r>
      </text>
    </comment>
    <comment ref="BF1" authorId="0" shapeId="0">
      <text>
        <r>
          <rPr>
            <b/>
            <sz val="9"/>
            <color indexed="81"/>
            <rFont val="Tahoma"/>
            <family val="2"/>
          </rPr>
          <t>Ind7points</t>
        </r>
      </text>
    </comment>
    <comment ref="BG1" authorId="0" shapeId="0">
      <text>
        <r>
          <rPr>
            <b/>
            <sz val="9"/>
            <color indexed="81"/>
            <rFont val="Tahoma"/>
            <family val="2"/>
          </rPr>
          <t>Ind7PointsPossible</t>
        </r>
      </text>
    </comment>
    <comment ref="BH1" authorId="0" shapeId="0">
      <text>
        <r>
          <rPr>
            <b/>
            <sz val="9"/>
            <color indexed="81"/>
            <rFont val="Tahoma"/>
            <family val="2"/>
          </rPr>
          <t>Ind8Rate</t>
        </r>
      </text>
    </comment>
    <comment ref="BI1" authorId="0" shapeId="0">
      <text>
        <r>
          <rPr>
            <b/>
            <sz val="9"/>
            <color indexed="81"/>
            <rFont val="Tahoma"/>
            <family val="2"/>
          </rPr>
          <t>Ind8Points</t>
        </r>
      </text>
    </comment>
    <comment ref="BJ1" authorId="0" shapeId="0">
      <text>
        <r>
          <rPr>
            <b/>
            <sz val="9"/>
            <color indexed="81"/>
            <rFont val="Tahoma"/>
            <family val="2"/>
          </rPr>
          <t>Ind8PointsPossible</t>
        </r>
      </text>
    </comment>
    <comment ref="BK1" authorId="0" shapeId="0">
      <text>
        <r>
          <rPr>
            <b/>
            <sz val="9"/>
            <color indexed="81"/>
            <rFont val="Tahoma"/>
            <family val="2"/>
          </rPr>
          <t>PCTGRAD</t>
        </r>
      </text>
    </comment>
    <comment ref="BL1" authorId="0" shapeId="0">
      <text>
        <r>
          <rPr>
            <b/>
            <sz val="9"/>
            <color indexed="81"/>
            <rFont val="Tahoma"/>
            <family val="2"/>
          </rPr>
          <t>Ind9Points</t>
        </r>
      </text>
    </comment>
    <comment ref="BM1" authorId="0" shapeId="0">
      <text>
        <r>
          <rPr>
            <b/>
            <sz val="9"/>
            <color indexed="81"/>
            <rFont val="Tahoma"/>
            <family val="2"/>
          </rPr>
          <t>Ind9PointsPossible</t>
        </r>
      </text>
    </comment>
    <comment ref="BN1" authorId="0" shapeId="0">
      <text>
        <r>
          <rPr>
            <b/>
            <sz val="9"/>
            <color indexed="81"/>
            <rFont val="Tahoma"/>
            <family val="2"/>
          </rPr>
          <t>GradGapFlag</t>
        </r>
      </text>
    </comment>
    <comment ref="BO1" authorId="0" shapeId="0">
      <text>
        <r>
          <rPr>
            <b/>
            <sz val="9"/>
            <color indexed="81"/>
            <rFont val="Tahoma"/>
            <family val="2"/>
          </rPr>
          <t>Ind10Rate</t>
        </r>
      </text>
    </comment>
    <comment ref="BP1" authorId="0" shapeId="0">
      <text>
        <r>
          <rPr>
            <b/>
            <sz val="9"/>
            <color indexed="81"/>
            <rFont val="Tahoma"/>
            <family val="2"/>
          </rPr>
          <t>Ind10Points</t>
        </r>
      </text>
    </comment>
    <comment ref="BQ1" authorId="0" shapeId="0">
      <text>
        <r>
          <rPr>
            <b/>
            <sz val="9"/>
            <color indexed="81"/>
            <rFont val="Tahoma"/>
            <family val="2"/>
          </rPr>
          <t>Ind10PossiblePoints</t>
        </r>
      </text>
    </comment>
    <comment ref="BR1" authorId="0" shapeId="0">
      <text>
        <r>
          <rPr>
            <b/>
            <sz val="9"/>
            <color indexed="81"/>
            <rFont val="Tahoma"/>
            <family val="2"/>
          </rPr>
          <t>FitnessRate</t>
        </r>
      </text>
    </comment>
    <comment ref="BS1" authorId="0" shapeId="0">
      <text>
        <r>
          <rPr>
            <b/>
            <sz val="9"/>
            <color indexed="81"/>
            <rFont val="Tahoma"/>
            <family val="2"/>
          </rPr>
          <t>ParticipationRate</t>
        </r>
      </text>
    </comment>
    <comment ref="BT1" authorId="0" shapeId="0">
      <text>
        <r>
          <rPr>
            <b/>
            <sz val="9"/>
            <color indexed="81"/>
            <rFont val="Tahoma"/>
            <family val="2"/>
          </rPr>
          <t>Ind11Points</t>
        </r>
      </text>
    </comment>
    <comment ref="BU1" authorId="0" shapeId="0">
      <text>
        <r>
          <rPr>
            <b/>
            <sz val="9"/>
            <color indexed="81"/>
            <rFont val="Tahoma"/>
            <family val="2"/>
          </rPr>
          <t>Ind11PossiblePoints</t>
        </r>
      </text>
    </comment>
    <comment ref="BV1" authorId="0" shapeId="0">
      <text>
        <r>
          <rPr>
            <b/>
            <sz val="9"/>
            <color indexed="81"/>
            <rFont val="Tahoma"/>
            <family val="2"/>
          </rPr>
          <t>Ind12Rate</t>
        </r>
      </text>
    </comment>
    <comment ref="BW1" authorId="0" shapeId="0">
      <text>
        <r>
          <rPr>
            <b/>
            <sz val="9"/>
            <color indexed="81"/>
            <rFont val="Tahoma"/>
            <family val="2"/>
          </rPr>
          <t>Ind12Points</t>
        </r>
      </text>
    </comment>
    <comment ref="BX1" authorId="0" shapeId="0">
      <text>
        <r>
          <rPr>
            <b/>
            <sz val="9"/>
            <color indexed="81"/>
            <rFont val="Tahoma"/>
            <family val="2"/>
          </rPr>
          <t>Ind12PossiblePoints</t>
        </r>
      </text>
    </comment>
    <comment ref="BY1" authorId="0" shapeId="0">
      <text>
        <r>
          <rPr>
            <b/>
            <sz val="9"/>
            <color indexed="81"/>
            <rFont val="Tahoma"/>
            <family val="2"/>
          </rPr>
          <t>Grad6YrRateHN</t>
        </r>
      </text>
    </comment>
    <comment ref="BZ1" authorId="0" shapeId="0">
      <text>
        <r>
          <rPr>
            <b/>
            <sz val="9"/>
            <color indexed="81"/>
            <rFont val="Tahoma"/>
            <family val="2"/>
          </rPr>
          <t>Grad6YrRateNHN</t>
        </r>
      </text>
    </comment>
    <comment ref="CA1" authorId="0" shapeId="0">
      <text>
        <r>
          <rPr>
            <b/>
            <sz val="9"/>
            <color indexed="81"/>
            <rFont val="Tahoma"/>
            <family val="2"/>
          </rPr>
          <t>Grad6YrHNNHNDiff</t>
        </r>
      </text>
    </comment>
    <comment ref="CB1" authorId="0" shapeId="0">
      <text>
        <r>
          <rPr>
            <b/>
            <sz val="9"/>
            <color indexed="81"/>
            <rFont val="Tahoma"/>
            <family val="2"/>
          </rPr>
          <t>Hurdle_Mean_ELA</t>
        </r>
      </text>
    </comment>
    <comment ref="CC1" authorId="0" shapeId="0">
      <text>
        <r>
          <rPr>
            <b/>
            <sz val="9"/>
            <color indexed="81"/>
            <rFont val="Tahoma"/>
            <family val="2"/>
          </rPr>
          <t>Hurdle_Mean_Math</t>
        </r>
      </text>
    </comment>
    <comment ref="CD1" authorId="0" shapeId="0">
      <text>
        <r>
          <rPr>
            <b/>
            <sz val="9"/>
            <color indexed="81"/>
            <rFont val="Tahoma"/>
            <family val="2"/>
          </rPr>
          <t>Hurdle_Mean_Sci</t>
        </r>
      </text>
    </comment>
    <comment ref="CE1" authorId="0" shapeId="0">
      <text>
        <r>
          <rPr>
            <b/>
            <sz val="9"/>
            <color indexed="81"/>
            <rFont val="Tahoma"/>
            <family val="2"/>
          </rPr>
          <t>Hurdle_Means_Grad</t>
        </r>
      </text>
    </comment>
  </commentList>
</comments>
</file>

<file path=xl/comments2.xml><?xml version="1.0" encoding="utf-8"?>
<comments xmlns="http://schemas.openxmlformats.org/spreadsheetml/2006/main">
  <authors>
    <author>ChuckM</author>
  </authors>
  <commentList>
    <comment ref="A1" authorId="0" shapeId="0">
      <text>
        <r>
          <rPr>
            <b/>
            <sz val="9"/>
            <color indexed="81"/>
            <rFont val="Tahoma"/>
            <family val="2"/>
          </rPr>
          <t>RptngDistrictName</t>
        </r>
      </text>
    </comment>
    <comment ref="B1" authorId="0" shapeId="0">
      <text>
        <r>
          <rPr>
            <b/>
            <sz val="9"/>
            <color indexed="81"/>
            <rFont val="Tahoma"/>
            <family val="2"/>
          </rPr>
          <t>ReportingDistrictCode</t>
        </r>
      </text>
    </comment>
    <comment ref="C1" authorId="0" shapeId="0">
      <text>
        <r>
          <rPr>
            <b/>
            <sz val="9"/>
            <color indexed="81"/>
            <rFont val="Tahoma"/>
            <family val="2"/>
          </rPr>
          <t>SchoolName_Code</t>
        </r>
      </text>
    </comment>
    <comment ref="D1" authorId="0" shapeId="0">
      <text>
        <r>
          <rPr>
            <b/>
            <sz val="9"/>
            <color indexed="81"/>
            <rFont val="Tahoma"/>
            <family val="2"/>
          </rPr>
          <t>SchoolCode</t>
        </r>
      </text>
    </comment>
    <comment ref="E1" authorId="0" shapeId="0">
      <text>
        <r>
          <rPr>
            <b/>
            <sz val="9"/>
            <color indexed="81"/>
            <rFont val="Tahoma"/>
            <family val="2"/>
          </rPr>
          <t>SchoolOrgType</t>
        </r>
      </text>
    </comment>
    <comment ref="F1" authorId="0" shapeId="0">
      <text>
        <r>
          <rPr>
            <b/>
            <sz val="9"/>
            <color indexed="81"/>
            <rFont val="Tahoma"/>
            <family val="2"/>
          </rPr>
          <t>SchoolLowGrade</t>
        </r>
      </text>
    </comment>
    <comment ref="G1" authorId="0" shapeId="0">
      <text>
        <r>
          <rPr>
            <b/>
            <sz val="9"/>
            <color indexed="81"/>
            <rFont val="Tahoma"/>
            <family val="2"/>
          </rPr>
          <t>SchoolHighGrade</t>
        </r>
      </text>
    </comment>
    <comment ref="H1" authorId="0" shapeId="0">
      <text>
        <r>
          <rPr>
            <b/>
            <sz val="9"/>
            <color indexed="81"/>
            <rFont val="Tahoma"/>
            <family val="2"/>
          </rPr>
          <t>SchoolTitleIType</t>
        </r>
      </text>
    </comment>
    <comment ref="I1" authorId="0" shapeId="0">
      <text>
        <r>
          <rPr>
            <b/>
            <sz val="9"/>
            <color indexed="81"/>
            <rFont val="Tahoma"/>
            <family val="2"/>
          </rPr>
          <t>Category</t>
        </r>
      </text>
    </comment>
    <comment ref="J1" authorId="0" shapeId="0">
      <text>
        <r>
          <rPr>
            <b/>
            <sz val="9"/>
            <color indexed="81"/>
            <rFont val="Tahoma"/>
            <family val="2"/>
          </rPr>
          <t>TotalPoints</t>
        </r>
      </text>
    </comment>
    <comment ref="K1" authorId="0" shapeId="0">
      <text>
        <r>
          <rPr>
            <b/>
            <sz val="9"/>
            <color indexed="81"/>
            <rFont val="Tahoma"/>
            <family val="2"/>
          </rPr>
          <t>TotalPointsPossible</t>
        </r>
      </text>
    </comment>
    <comment ref="L1" authorId="0" shapeId="0">
      <text>
        <r>
          <rPr>
            <b/>
            <sz val="9"/>
            <color indexed="81"/>
            <rFont val="Tahoma"/>
            <family val="2"/>
          </rPr>
          <t>OutcomeRatePct</t>
        </r>
      </text>
    </comment>
    <comment ref="M1" authorId="0" shapeId="0">
      <text>
        <r>
          <rPr>
            <b/>
            <sz val="9"/>
            <color indexed="81"/>
            <rFont val="Tahoma"/>
            <family val="2"/>
          </rPr>
          <t>AchievementGapFlag</t>
        </r>
      </text>
    </comment>
    <comment ref="N1" authorId="0" shapeId="0">
      <text>
        <r>
          <rPr>
            <b/>
            <sz val="9"/>
            <color indexed="81"/>
            <rFont val="Tahoma"/>
            <family val="2"/>
          </rPr>
          <t>Ind1ELA_All_Denominator</t>
        </r>
      </text>
    </comment>
    <comment ref="O1" authorId="0" shapeId="0">
      <text>
        <r>
          <rPr>
            <b/>
            <sz val="9"/>
            <color indexed="81"/>
            <rFont val="Tahoma"/>
            <family val="2"/>
          </rPr>
          <t>Ind1ELA_All_Rate</t>
        </r>
      </text>
    </comment>
    <comment ref="P1" authorId="0" shapeId="0">
      <text>
        <r>
          <rPr>
            <b/>
            <sz val="9"/>
            <color indexed="81"/>
            <rFont val="Tahoma"/>
            <family val="2"/>
          </rPr>
          <t>Ind1ELA_All_Points</t>
        </r>
      </text>
    </comment>
    <comment ref="Q1" authorId="0" shapeId="0">
      <text>
        <r>
          <rPr>
            <b/>
            <sz val="9"/>
            <color indexed="81"/>
            <rFont val="Tahoma"/>
            <family val="2"/>
          </rPr>
          <t>Ind1ELA_All_PossiblePoints</t>
        </r>
      </text>
    </comment>
    <comment ref="R1" authorId="0" shapeId="0">
      <text>
        <r>
          <rPr>
            <b/>
            <sz val="9"/>
            <color indexed="81"/>
            <rFont val="Tahoma"/>
            <family val="2"/>
          </rPr>
          <t>Ind1ELA_HN_Denominator</t>
        </r>
      </text>
    </comment>
    <comment ref="S1" authorId="0" shapeId="0">
      <text>
        <r>
          <rPr>
            <b/>
            <sz val="9"/>
            <color indexed="81"/>
            <rFont val="Tahoma"/>
            <family val="2"/>
          </rPr>
          <t>Ind1ELA_HN_Rate</t>
        </r>
      </text>
    </comment>
    <comment ref="T1" authorId="0" shapeId="0">
      <text>
        <r>
          <rPr>
            <b/>
            <sz val="9"/>
            <color indexed="81"/>
            <rFont val="Tahoma"/>
            <family val="2"/>
          </rPr>
          <t>Ind1Math_NHN_Rate</t>
        </r>
      </text>
    </comment>
    <comment ref="U1" authorId="0" shapeId="0">
      <text>
        <r>
          <rPr>
            <b/>
            <sz val="9"/>
            <color indexed="81"/>
            <rFont val="Tahoma"/>
            <family val="2"/>
          </rPr>
          <t>Ind1ELA_NHN_Rate</t>
        </r>
      </text>
    </comment>
    <comment ref="V1" authorId="0" shapeId="0">
      <text>
        <r>
          <rPr>
            <b/>
            <sz val="9"/>
            <color indexed="81"/>
            <rFont val="Tahoma"/>
            <family val="2"/>
          </rPr>
          <t>Ind1ELA_HN_Points</t>
        </r>
      </text>
    </comment>
    <comment ref="W1" authorId="0" shapeId="0">
      <text>
        <r>
          <rPr>
            <b/>
            <sz val="9"/>
            <color indexed="81"/>
            <rFont val="Tahoma"/>
            <family val="2"/>
          </rPr>
          <t>Ind1ELA_HN_PossiblePoints</t>
        </r>
      </text>
    </comment>
    <comment ref="X1" authorId="0" shapeId="0">
      <text>
        <r>
          <rPr>
            <b/>
            <sz val="9"/>
            <color indexed="81"/>
            <rFont val="Tahoma"/>
            <family val="2"/>
          </rPr>
          <t>Ind1Math_All_Denominator</t>
        </r>
      </text>
    </comment>
    <comment ref="Y1" authorId="0" shapeId="0">
      <text>
        <r>
          <rPr>
            <b/>
            <sz val="9"/>
            <color indexed="81"/>
            <rFont val="Tahoma"/>
            <family val="2"/>
          </rPr>
          <t>Ind1Math_All_Rate</t>
        </r>
      </text>
    </comment>
    <comment ref="Z1" authorId="0" shapeId="0">
      <text>
        <r>
          <rPr>
            <b/>
            <sz val="9"/>
            <color indexed="81"/>
            <rFont val="Tahoma"/>
            <family val="2"/>
          </rPr>
          <t>Ind1Math_All_Points</t>
        </r>
      </text>
    </comment>
    <comment ref="AA1" authorId="0" shapeId="0">
      <text>
        <r>
          <rPr>
            <b/>
            <sz val="9"/>
            <color indexed="81"/>
            <rFont val="Tahoma"/>
            <family val="2"/>
          </rPr>
          <t>Ind1Math_All_PossiblePoints</t>
        </r>
      </text>
    </comment>
    <comment ref="AB1" authorId="0" shapeId="0">
      <text>
        <r>
          <rPr>
            <b/>
            <sz val="9"/>
            <color indexed="81"/>
            <rFont val="Tahoma"/>
            <family val="2"/>
          </rPr>
          <t>Ind1Math_HN_Denominator</t>
        </r>
      </text>
    </comment>
    <comment ref="AC1" authorId="0" shapeId="0">
      <text>
        <r>
          <rPr>
            <b/>
            <sz val="9"/>
            <color indexed="81"/>
            <rFont val="Tahoma"/>
            <family val="2"/>
          </rPr>
          <t>Ind1Math_HN_Rate</t>
        </r>
      </text>
    </comment>
    <comment ref="AD1" authorId="0" shapeId="0">
      <text>
        <r>
          <rPr>
            <b/>
            <sz val="9"/>
            <color indexed="81"/>
            <rFont val="Tahoma"/>
            <family val="2"/>
          </rPr>
          <t>Ind1Math_HN_Points</t>
        </r>
      </text>
    </comment>
    <comment ref="AE1" authorId="0" shapeId="0">
      <text>
        <r>
          <rPr>
            <b/>
            <sz val="9"/>
            <color indexed="81"/>
            <rFont val="Tahoma"/>
            <family val="2"/>
          </rPr>
          <t>Ind1Math_HN_PossiblePoints</t>
        </r>
      </text>
    </comment>
    <comment ref="AF1" authorId="0" shapeId="0">
      <text>
        <r>
          <rPr>
            <b/>
            <sz val="9"/>
            <color indexed="81"/>
            <rFont val="Tahoma"/>
            <family val="2"/>
          </rPr>
          <t>Ind1Sci_All_Denominator</t>
        </r>
      </text>
    </comment>
    <comment ref="AG1" authorId="0" shapeId="0">
      <text>
        <r>
          <rPr>
            <b/>
            <sz val="9"/>
            <color indexed="81"/>
            <rFont val="Tahoma"/>
            <family val="2"/>
          </rPr>
          <t>Ind1Sci_All_Rate</t>
        </r>
      </text>
    </comment>
    <comment ref="AH1" authorId="0" shapeId="0">
      <text>
        <r>
          <rPr>
            <b/>
            <sz val="9"/>
            <color indexed="81"/>
            <rFont val="Tahoma"/>
            <family val="2"/>
          </rPr>
          <t>Ind1Sci_All_Points</t>
        </r>
      </text>
    </comment>
    <comment ref="AI1" authorId="0" shapeId="0">
      <text>
        <r>
          <rPr>
            <b/>
            <sz val="9"/>
            <color indexed="81"/>
            <rFont val="Tahoma"/>
            <family val="2"/>
          </rPr>
          <t>Ind1Sci_All_PossiblePoints</t>
        </r>
      </text>
    </comment>
    <comment ref="AJ1" authorId="0" shapeId="0">
      <text>
        <r>
          <rPr>
            <b/>
            <sz val="9"/>
            <color indexed="81"/>
            <rFont val="Tahoma"/>
            <family val="2"/>
          </rPr>
          <t>Ind1Sci_HN_Denominator</t>
        </r>
      </text>
    </comment>
    <comment ref="AK1" authorId="0" shapeId="0">
      <text>
        <r>
          <rPr>
            <b/>
            <sz val="9"/>
            <color indexed="81"/>
            <rFont val="Tahoma"/>
            <family val="2"/>
          </rPr>
          <t>Ind1Sci_HN_Rate</t>
        </r>
      </text>
    </comment>
    <comment ref="AL1" authorId="0" shapeId="0">
      <text>
        <r>
          <rPr>
            <b/>
            <sz val="9"/>
            <color indexed="81"/>
            <rFont val="Tahoma"/>
            <family val="2"/>
          </rPr>
          <t>Ind1Sci_NHN_Rate</t>
        </r>
      </text>
    </comment>
    <comment ref="AM1" authorId="0" shapeId="0">
      <text>
        <r>
          <rPr>
            <b/>
            <sz val="9"/>
            <color indexed="81"/>
            <rFont val="Tahoma"/>
            <family val="2"/>
          </rPr>
          <t>Ind1Sci_HN_Points</t>
        </r>
      </text>
    </comment>
    <comment ref="AN1" authorId="0" shapeId="0">
      <text>
        <r>
          <rPr>
            <b/>
            <sz val="9"/>
            <color indexed="81"/>
            <rFont val="Tahoma"/>
            <family val="2"/>
          </rPr>
          <t>Ind1Sci_HN_PossiblePoints</t>
        </r>
      </text>
    </comment>
    <comment ref="AO1" authorId="0" shapeId="0">
      <text>
        <r>
          <rPr>
            <b/>
            <sz val="9"/>
            <color indexed="81"/>
            <rFont val="Tahoma"/>
            <family val="2"/>
          </rPr>
          <t>Ind1ELAGap</t>
        </r>
      </text>
    </comment>
    <comment ref="AP1" authorId="0" shapeId="0">
      <text>
        <r>
          <rPr>
            <b/>
            <sz val="9"/>
            <color indexed="81"/>
            <rFont val="Tahoma"/>
            <family val="2"/>
          </rPr>
          <t>Ind1MathGap</t>
        </r>
      </text>
    </comment>
    <comment ref="AQ1" authorId="0" shapeId="0">
      <text>
        <r>
          <rPr>
            <b/>
            <sz val="9"/>
            <color indexed="81"/>
            <rFont val="Tahoma"/>
            <family val="2"/>
          </rPr>
          <t>Ind1SciGap</t>
        </r>
      </text>
    </comment>
    <comment ref="AR1" authorId="0" shapeId="0">
      <text>
        <r>
          <rPr>
            <b/>
            <sz val="9"/>
            <color indexed="81"/>
            <rFont val="Tahoma"/>
            <family val="2"/>
          </rPr>
          <t>Ind3PartRateFlag</t>
        </r>
      </text>
    </comment>
    <comment ref="AS1" authorId="0" shapeId="0">
      <text>
        <r>
          <rPr>
            <b/>
            <sz val="9"/>
            <color indexed="81"/>
            <rFont val="Tahoma"/>
            <family val="2"/>
          </rPr>
          <t>Ind3ELA_All_Rate</t>
        </r>
      </text>
    </comment>
    <comment ref="AT1" authorId="0" shapeId="0">
      <text>
        <r>
          <rPr>
            <b/>
            <sz val="9"/>
            <color indexed="81"/>
            <rFont val="Tahoma"/>
            <family val="2"/>
          </rPr>
          <t>Ind3ELA_HN_Rate</t>
        </r>
      </text>
    </comment>
    <comment ref="AU1" authorId="0" shapeId="0">
      <text>
        <r>
          <rPr>
            <b/>
            <sz val="9"/>
            <color indexed="81"/>
            <rFont val="Tahoma"/>
            <family val="2"/>
          </rPr>
          <t>Ind3ELA_NHN_Rate</t>
        </r>
      </text>
    </comment>
    <comment ref="AV1" authorId="0" shapeId="0">
      <text>
        <r>
          <rPr>
            <b/>
            <sz val="9"/>
            <color indexed="81"/>
            <rFont val="Tahoma"/>
            <family val="2"/>
          </rPr>
          <t>Ind3Math_All_Rate</t>
        </r>
      </text>
    </comment>
    <comment ref="AW1" authorId="0" shapeId="0">
      <text>
        <r>
          <rPr>
            <b/>
            <sz val="9"/>
            <color indexed="81"/>
            <rFont val="Tahoma"/>
            <family val="2"/>
          </rPr>
          <t>Ind3Math_HN_Rate</t>
        </r>
      </text>
    </comment>
    <comment ref="AX1" authorId="0" shapeId="0">
      <text>
        <r>
          <rPr>
            <b/>
            <sz val="9"/>
            <color indexed="81"/>
            <rFont val="Tahoma"/>
            <family val="2"/>
          </rPr>
          <t>Ind3Math_NHN_Rate</t>
        </r>
      </text>
    </comment>
    <comment ref="AY1" authorId="0" shapeId="0">
      <text>
        <r>
          <rPr>
            <b/>
            <sz val="9"/>
            <color indexed="81"/>
            <rFont val="Tahoma"/>
            <family val="2"/>
          </rPr>
          <t>Ind3Sci_All_Rate</t>
        </r>
      </text>
    </comment>
    <comment ref="AZ1" authorId="0" shapeId="0">
      <text>
        <r>
          <rPr>
            <b/>
            <sz val="9"/>
            <color indexed="81"/>
            <rFont val="Tahoma"/>
            <family val="2"/>
          </rPr>
          <t>Ind3Sci_HN_Rate</t>
        </r>
      </text>
    </comment>
    <comment ref="BA1" authorId="0" shapeId="0">
      <text>
        <r>
          <rPr>
            <b/>
            <sz val="9"/>
            <color indexed="81"/>
            <rFont val="Tahoma"/>
            <family val="2"/>
          </rPr>
          <t>Ind3Sci_NHN_Rate</t>
        </r>
      </text>
    </comment>
    <comment ref="BB1" authorId="0" shapeId="0">
      <text>
        <r>
          <rPr>
            <b/>
            <sz val="9"/>
            <color indexed="81"/>
            <rFont val="Tahoma"/>
            <family val="2"/>
          </rPr>
          <t>Ind4Rate</t>
        </r>
      </text>
    </comment>
    <comment ref="BC1" authorId="0" shapeId="0">
      <text>
        <r>
          <rPr>
            <b/>
            <sz val="9"/>
            <color indexed="81"/>
            <rFont val="Tahoma"/>
            <family val="2"/>
          </rPr>
          <t>Ind4Points</t>
        </r>
      </text>
    </comment>
    <comment ref="BD1" authorId="0" shapeId="0">
      <text>
        <r>
          <rPr>
            <b/>
            <sz val="9"/>
            <color indexed="81"/>
            <rFont val="Tahoma"/>
            <family val="2"/>
          </rPr>
          <t>Ind4PossiblePoints</t>
        </r>
      </text>
    </comment>
    <comment ref="BE1" authorId="0" shapeId="0">
      <text>
        <r>
          <rPr>
            <b/>
            <sz val="9"/>
            <color indexed="81"/>
            <rFont val="Tahoma"/>
            <family val="2"/>
          </rPr>
          <t>Ind4HNRate</t>
        </r>
      </text>
    </comment>
    <comment ref="BF1" authorId="0" shapeId="0">
      <text>
        <r>
          <rPr>
            <b/>
            <sz val="9"/>
            <color indexed="81"/>
            <rFont val="Tahoma"/>
            <family val="2"/>
          </rPr>
          <t>Ind4HNPoints</t>
        </r>
      </text>
    </comment>
    <comment ref="BG1" authorId="0" shapeId="0">
      <text>
        <r>
          <rPr>
            <b/>
            <sz val="9"/>
            <color indexed="81"/>
            <rFont val="Tahoma"/>
            <family val="2"/>
          </rPr>
          <t>Ind4HNPossiblePoints</t>
        </r>
      </text>
    </comment>
    <comment ref="BH1" authorId="0" shapeId="0">
      <text>
        <r>
          <rPr>
            <b/>
            <sz val="9"/>
            <color indexed="81"/>
            <rFont val="Tahoma"/>
            <family val="2"/>
          </rPr>
          <t>Ind5Numerator</t>
        </r>
      </text>
    </comment>
    <comment ref="BI1" authorId="0" shapeId="0">
      <text>
        <r>
          <rPr>
            <b/>
            <sz val="9"/>
            <color indexed="81"/>
            <rFont val="Tahoma"/>
            <family val="2"/>
          </rPr>
          <t>Ind5Denominator</t>
        </r>
      </text>
    </comment>
    <comment ref="BJ1" authorId="0" shapeId="0">
      <text>
        <r>
          <rPr>
            <b/>
            <sz val="9"/>
            <color indexed="81"/>
            <rFont val="Tahoma"/>
            <family val="2"/>
          </rPr>
          <t>Ind5Rate</t>
        </r>
      </text>
    </comment>
    <comment ref="BK1" authorId="0" shapeId="0">
      <text>
        <r>
          <rPr>
            <b/>
            <sz val="9"/>
            <color indexed="81"/>
            <rFont val="Tahoma"/>
            <family val="2"/>
          </rPr>
          <t>Ind5Points</t>
        </r>
      </text>
    </comment>
    <comment ref="BL1" authorId="0" shapeId="0">
      <text>
        <r>
          <rPr>
            <b/>
            <sz val="9"/>
            <color indexed="81"/>
            <rFont val="Tahoma"/>
            <family val="2"/>
          </rPr>
          <t>Ind5PossiblePoints</t>
        </r>
      </text>
    </comment>
    <comment ref="BM1" authorId="0" shapeId="0">
      <text>
        <r>
          <rPr>
            <b/>
            <sz val="9"/>
            <color indexed="81"/>
            <rFont val="Tahoma"/>
            <family val="2"/>
          </rPr>
          <t>Ind6Numerator</t>
        </r>
      </text>
    </comment>
    <comment ref="BN1" authorId="0" shapeId="0">
      <text>
        <r>
          <rPr>
            <b/>
            <sz val="9"/>
            <color indexed="81"/>
            <rFont val="Tahoma"/>
            <family val="2"/>
          </rPr>
          <t>Ind6Denominator</t>
        </r>
      </text>
    </comment>
    <comment ref="BO1" authorId="0" shapeId="0">
      <text>
        <r>
          <rPr>
            <b/>
            <sz val="9"/>
            <color indexed="81"/>
            <rFont val="Tahoma"/>
            <family val="2"/>
          </rPr>
          <t>Ind6Rate</t>
        </r>
      </text>
    </comment>
    <comment ref="BP1" authorId="0" shapeId="0">
      <text>
        <r>
          <rPr>
            <b/>
            <sz val="9"/>
            <color indexed="81"/>
            <rFont val="Tahoma"/>
            <family val="2"/>
          </rPr>
          <t>Ind6Points</t>
        </r>
      </text>
    </comment>
    <comment ref="BQ1" authorId="0" shapeId="0">
      <text>
        <r>
          <rPr>
            <b/>
            <sz val="9"/>
            <color indexed="81"/>
            <rFont val="Tahoma"/>
            <family val="2"/>
          </rPr>
          <t>Ind6PossiblePoints</t>
        </r>
      </text>
    </comment>
    <comment ref="BR1" authorId="0" shapeId="0">
      <text>
        <r>
          <rPr>
            <b/>
            <sz val="9"/>
            <color indexed="81"/>
            <rFont val="Tahoma"/>
            <family val="2"/>
          </rPr>
          <t>Ind7Numerator</t>
        </r>
      </text>
    </comment>
    <comment ref="BS1" authorId="0" shapeId="0">
      <text>
        <r>
          <rPr>
            <b/>
            <sz val="9"/>
            <color indexed="81"/>
            <rFont val="Tahoma"/>
            <family val="2"/>
          </rPr>
          <t>Ind7Denominator</t>
        </r>
      </text>
    </comment>
    <comment ref="BT1" authorId="0" shapeId="0">
      <text>
        <r>
          <rPr>
            <b/>
            <sz val="9"/>
            <color indexed="81"/>
            <rFont val="Tahoma"/>
            <family val="2"/>
          </rPr>
          <t>Ind7Rate</t>
        </r>
      </text>
    </comment>
    <comment ref="BU1" authorId="0" shapeId="0">
      <text>
        <r>
          <rPr>
            <b/>
            <sz val="9"/>
            <color indexed="81"/>
            <rFont val="Tahoma"/>
            <family val="2"/>
          </rPr>
          <t>Ind7points</t>
        </r>
      </text>
    </comment>
    <comment ref="BV1" authorId="0" shapeId="0">
      <text>
        <r>
          <rPr>
            <b/>
            <sz val="9"/>
            <color indexed="81"/>
            <rFont val="Tahoma"/>
            <family val="2"/>
          </rPr>
          <t>Ind7PointsPossible</t>
        </r>
      </text>
    </comment>
    <comment ref="BW1" authorId="0" shapeId="0">
      <text>
        <r>
          <rPr>
            <b/>
            <sz val="9"/>
            <color indexed="81"/>
            <rFont val="Tahoma"/>
            <family val="2"/>
          </rPr>
          <t>Ind8Numerator</t>
        </r>
      </text>
    </comment>
    <comment ref="BX1" authorId="0" shapeId="0">
      <text>
        <r>
          <rPr>
            <b/>
            <sz val="9"/>
            <color indexed="81"/>
            <rFont val="Tahoma"/>
            <family val="2"/>
          </rPr>
          <t>Ind8Denominator</t>
        </r>
      </text>
    </comment>
    <comment ref="BY1" authorId="0" shapeId="0">
      <text>
        <r>
          <rPr>
            <b/>
            <sz val="9"/>
            <color indexed="81"/>
            <rFont val="Tahoma"/>
            <family val="2"/>
          </rPr>
          <t>Ind8Rate</t>
        </r>
      </text>
    </comment>
    <comment ref="BZ1" authorId="0" shapeId="0">
      <text>
        <r>
          <rPr>
            <b/>
            <sz val="9"/>
            <color indexed="81"/>
            <rFont val="Tahoma"/>
            <family val="2"/>
          </rPr>
          <t>Ind8Points</t>
        </r>
      </text>
    </comment>
    <comment ref="CA1" authorId="0" shapeId="0">
      <text>
        <r>
          <rPr>
            <b/>
            <sz val="9"/>
            <color indexed="81"/>
            <rFont val="Tahoma"/>
            <family val="2"/>
          </rPr>
          <t>Ind8PointsPossible</t>
        </r>
      </text>
    </comment>
    <comment ref="CB1" authorId="0" shapeId="0">
      <text>
        <r>
          <rPr>
            <b/>
            <sz val="9"/>
            <color indexed="81"/>
            <rFont val="Tahoma"/>
            <family val="2"/>
          </rPr>
          <t>GRAD</t>
        </r>
      </text>
    </comment>
    <comment ref="CC1" authorId="0" shapeId="0">
      <text>
        <r>
          <rPr>
            <b/>
            <sz val="9"/>
            <color indexed="81"/>
            <rFont val="Tahoma"/>
            <family val="2"/>
          </rPr>
          <t>COHORT</t>
        </r>
      </text>
    </comment>
    <comment ref="CD1" authorId="0" shapeId="0">
      <text>
        <r>
          <rPr>
            <b/>
            <sz val="9"/>
            <color indexed="81"/>
            <rFont val="Tahoma"/>
            <family val="2"/>
          </rPr>
          <t>PCTGRAD</t>
        </r>
      </text>
    </comment>
    <comment ref="CE1" authorId="0" shapeId="0">
      <text>
        <r>
          <rPr>
            <b/>
            <sz val="9"/>
            <color indexed="81"/>
            <rFont val="Tahoma"/>
            <family val="2"/>
          </rPr>
          <t>Ind9Points</t>
        </r>
      </text>
    </comment>
    <comment ref="CF1" authorId="0" shapeId="0">
      <text>
        <r>
          <rPr>
            <b/>
            <sz val="9"/>
            <color indexed="81"/>
            <rFont val="Tahoma"/>
            <family val="2"/>
          </rPr>
          <t>Ind9PointsPossible</t>
        </r>
      </text>
    </comment>
    <comment ref="CG1" authorId="0" shapeId="0">
      <text>
        <r>
          <rPr>
            <b/>
            <sz val="9"/>
            <color indexed="81"/>
            <rFont val="Tahoma"/>
            <family val="2"/>
          </rPr>
          <t>GradGapFlag</t>
        </r>
      </text>
    </comment>
    <comment ref="CH1" authorId="0" shapeId="0">
      <text>
        <r>
          <rPr>
            <b/>
            <sz val="9"/>
            <color indexed="81"/>
            <rFont val="Tahoma"/>
            <family val="2"/>
          </rPr>
          <t>Ind10Denominator</t>
        </r>
      </text>
    </comment>
    <comment ref="CI1" authorId="0" shapeId="0">
      <text>
        <r>
          <rPr>
            <b/>
            <sz val="9"/>
            <color indexed="81"/>
            <rFont val="Tahoma"/>
            <family val="2"/>
          </rPr>
          <t>Ind10Numerator</t>
        </r>
      </text>
    </comment>
    <comment ref="CJ1" authorId="0" shapeId="0">
      <text>
        <r>
          <rPr>
            <b/>
            <sz val="9"/>
            <color indexed="81"/>
            <rFont val="Tahoma"/>
            <family val="2"/>
          </rPr>
          <t>Ind10Rate</t>
        </r>
      </text>
    </comment>
    <comment ref="CK1" authorId="0" shapeId="0">
      <text>
        <r>
          <rPr>
            <b/>
            <sz val="9"/>
            <color indexed="81"/>
            <rFont val="Tahoma"/>
            <family val="2"/>
          </rPr>
          <t>Ind10Points</t>
        </r>
      </text>
    </comment>
    <comment ref="CL1" authorId="0" shapeId="0">
      <text>
        <r>
          <rPr>
            <b/>
            <sz val="9"/>
            <color indexed="81"/>
            <rFont val="Tahoma"/>
            <family val="2"/>
          </rPr>
          <t>Ind10PossiblePoints</t>
        </r>
      </text>
    </comment>
    <comment ref="CM1" authorId="0" shapeId="0">
      <text>
        <r>
          <rPr>
            <b/>
            <sz val="9"/>
            <color indexed="81"/>
            <rFont val="Tahoma"/>
            <family val="2"/>
          </rPr>
          <t>Total Tested for all Grades</t>
        </r>
      </text>
    </comment>
    <comment ref="CN1" authorId="0" shapeId="0">
      <text>
        <r>
          <rPr>
            <b/>
            <sz val="9"/>
            <color indexed="81"/>
            <rFont val="Tahoma"/>
            <family val="2"/>
          </rPr>
          <t>Total students who passed all 4 tests</t>
        </r>
      </text>
    </comment>
    <comment ref="CO1" authorId="0" shapeId="0">
      <text>
        <r>
          <rPr>
            <b/>
            <sz val="9"/>
            <color indexed="81"/>
            <rFont val="Tahoma"/>
            <family val="2"/>
          </rPr>
          <t>TotalEnrollment</t>
        </r>
      </text>
    </comment>
    <comment ref="CP1" authorId="0" shapeId="0">
      <text>
        <r>
          <rPr>
            <b/>
            <sz val="9"/>
            <color indexed="81"/>
            <rFont val="Tahoma"/>
            <family val="2"/>
          </rPr>
          <t>FitnessRate</t>
        </r>
      </text>
    </comment>
    <comment ref="CQ1" authorId="0" shapeId="0">
      <text>
        <r>
          <rPr>
            <b/>
            <sz val="9"/>
            <color indexed="81"/>
            <rFont val="Tahoma"/>
            <family val="2"/>
          </rPr>
          <t>ParticipationRate</t>
        </r>
      </text>
    </comment>
    <comment ref="CR1" authorId="0" shapeId="0">
      <text>
        <r>
          <rPr>
            <b/>
            <sz val="9"/>
            <color indexed="81"/>
            <rFont val="Tahoma"/>
            <family val="2"/>
          </rPr>
          <t>Ind11Points</t>
        </r>
      </text>
    </comment>
    <comment ref="CS1" authorId="0" shapeId="0">
      <text>
        <r>
          <rPr>
            <b/>
            <sz val="9"/>
            <color indexed="81"/>
            <rFont val="Tahoma"/>
            <family val="2"/>
          </rPr>
          <t>Ind11PossiblePoints</t>
        </r>
      </text>
    </comment>
    <comment ref="CT1" authorId="0" shapeId="0">
      <text>
        <r>
          <rPr>
            <b/>
            <sz val="9"/>
            <color indexed="81"/>
            <rFont val="Tahoma"/>
            <family val="2"/>
          </rPr>
          <t>Ind12Numerator</t>
        </r>
      </text>
    </comment>
    <comment ref="CU1" authorId="0" shapeId="0">
      <text>
        <r>
          <rPr>
            <b/>
            <sz val="9"/>
            <color indexed="81"/>
            <rFont val="Tahoma"/>
            <family val="2"/>
          </rPr>
          <t>Ind12Denominator</t>
        </r>
      </text>
    </comment>
    <comment ref="CV1" authorId="0" shapeId="0">
      <text>
        <r>
          <rPr>
            <b/>
            <sz val="9"/>
            <color indexed="81"/>
            <rFont val="Tahoma"/>
            <family val="2"/>
          </rPr>
          <t>Ind12Rate</t>
        </r>
      </text>
    </comment>
    <comment ref="CW1" authorId="0" shapeId="0">
      <text>
        <r>
          <rPr>
            <b/>
            <sz val="9"/>
            <color indexed="81"/>
            <rFont val="Tahoma"/>
            <family val="2"/>
          </rPr>
          <t>Ind12Points</t>
        </r>
      </text>
    </comment>
    <comment ref="CX1" authorId="0" shapeId="0">
      <text>
        <r>
          <rPr>
            <b/>
            <sz val="9"/>
            <color indexed="81"/>
            <rFont val="Tahoma"/>
            <family val="2"/>
          </rPr>
          <t>Ind12PossiblePoints</t>
        </r>
      </text>
    </comment>
    <comment ref="CY1" authorId="0" shapeId="0">
      <text>
        <r>
          <rPr>
            <b/>
            <sz val="9"/>
            <color indexed="81"/>
            <rFont val="Tahoma"/>
            <family val="2"/>
          </rPr>
          <t>Grad6YrRateHN</t>
        </r>
      </text>
    </comment>
    <comment ref="CZ1" authorId="0" shapeId="0">
      <text>
        <r>
          <rPr>
            <b/>
            <sz val="9"/>
            <color indexed="81"/>
            <rFont val="Tahoma"/>
            <family val="2"/>
          </rPr>
          <t>Grad6YrRateNHN</t>
        </r>
      </text>
    </comment>
    <comment ref="DA1" authorId="0" shapeId="0">
      <text>
        <r>
          <rPr>
            <b/>
            <sz val="9"/>
            <color indexed="81"/>
            <rFont val="Tahoma"/>
            <family val="2"/>
          </rPr>
          <t>Grad6YrHNNHNDiff</t>
        </r>
      </text>
    </comment>
    <comment ref="DB1" authorId="0" shapeId="0">
      <text>
        <r>
          <rPr>
            <b/>
            <sz val="9"/>
            <color indexed="81"/>
            <rFont val="Tahoma"/>
            <family val="2"/>
          </rPr>
          <t>Hurdle_Mean_ELA</t>
        </r>
      </text>
    </comment>
    <comment ref="DC1" authorId="0" shapeId="0">
      <text>
        <r>
          <rPr>
            <b/>
            <sz val="9"/>
            <color indexed="81"/>
            <rFont val="Tahoma"/>
            <family val="2"/>
          </rPr>
          <t>Hurdle_Mean_Math</t>
        </r>
      </text>
    </comment>
    <comment ref="DD1" authorId="0" shapeId="0">
      <text>
        <r>
          <rPr>
            <b/>
            <sz val="9"/>
            <color indexed="81"/>
            <rFont val="Tahoma"/>
            <family val="2"/>
          </rPr>
          <t>Hurdle_Mean_Sci</t>
        </r>
      </text>
    </comment>
    <comment ref="DE1" authorId="0" shapeId="0">
      <text>
        <r>
          <rPr>
            <b/>
            <sz val="9"/>
            <color indexed="81"/>
            <rFont val="Tahoma"/>
            <family val="2"/>
          </rPr>
          <t>Hurdle_Means_Grad</t>
        </r>
      </text>
    </comment>
    <comment ref="DF1" authorId="0" shapeId="0">
      <text>
        <r>
          <rPr>
            <b/>
            <sz val="9"/>
            <color indexed="81"/>
            <rFont val="Tahoma"/>
            <family val="2"/>
          </rPr>
          <t>SchoolName</t>
        </r>
      </text>
    </comment>
  </commentList>
</comments>
</file>

<file path=xl/comments3.xml><?xml version="1.0" encoding="utf-8"?>
<comments xmlns="http://schemas.openxmlformats.org/spreadsheetml/2006/main">
  <authors>
    <author>ChuckM</author>
  </authors>
  <commentList>
    <comment ref="A1" authorId="0" shapeId="0">
      <text>
        <r>
          <rPr>
            <b/>
            <sz val="9"/>
            <color indexed="81"/>
            <rFont val="Tahoma"/>
            <family val="2"/>
          </rPr>
          <t>SchoolName_Code</t>
        </r>
      </text>
    </comment>
    <comment ref="B1" authorId="0" shapeId="0">
      <text>
        <r>
          <rPr>
            <b/>
            <sz val="9"/>
            <color indexed="81"/>
            <rFont val="Tahoma"/>
            <family val="2"/>
          </rPr>
          <t>SchoolCode</t>
        </r>
      </text>
    </comment>
    <comment ref="C1" authorId="0" shapeId="0">
      <text>
        <r>
          <rPr>
            <b/>
            <sz val="9"/>
            <color indexed="81"/>
            <rFont val="Tahoma"/>
            <family val="2"/>
          </rPr>
          <t>SchoolOrgType</t>
        </r>
      </text>
    </comment>
    <comment ref="D1" authorId="0" shapeId="0">
      <text>
        <r>
          <rPr>
            <b/>
            <sz val="9"/>
            <color indexed="81"/>
            <rFont val="Tahoma"/>
            <family val="2"/>
          </rPr>
          <t>SchoolLowGrade</t>
        </r>
      </text>
    </comment>
    <comment ref="E1" authorId="0" shapeId="0">
      <text>
        <r>
          <rPr>
            <b/>
            <sz val="9"/>
            <color indexed="81"/>
            <rFont val="Tahoma"/>
            <family val="2"/>
          </rPr>
          <t>SchoolHighGrade</t>
        </r>
      </text>
    </comment>
    <comment ref="F1" authorId="0" shapeId="0">
      <text>
        <r>
          <rPr>
            <b/>
            <sz val="9"/>
            <color indexed="81"/>
            <rFont val="Tahoma"/>
            <family val="2"/>
          </rPr>
          <t>SchoolTitleIType</t>
        </r>
      </text>
    </comment>
    <comment ref="G1" authorId="0" shapeId="0">
      <text>
        <r>
          <rPr>
            <b/>
            <sz val="9"/>
            <color indexed="81"/>
            <rFont val="Tahoma"/>
            <family val="2"/>
          </rPr>
          <t>Category</t>
        </r>
      </text>
    </comment>
    <comment ref="H1" authorId="0" shapeId="0">
      <text>
        <r>
          <rPr>
            <b/>
            <sz val="9"/>
            <color indexed="81"/>
            <rFont val="Tahoma"/>
            <family val="2"/>
          </rPr>
          <t>TotalPoints</t>
        </r>
      </text>
    </comment>
    <comment ref="I1" authorId="0" shapeId="0">
      <text>
        <r>
          <rPr>
            <b/>
            <sz val="9"/>
            <color indexed="81"/>
            <rFont val="Tahoma"/>
            <family val="2"/>
          </rPr>
          <t>TotalPointsPossible</t>
        </r>
      </text>
    </comment>
    <comment ref="J1" authorId="0" shapeId="0">
      <text>
        <r>
          <rPr>
            <b/>
            <sz val="9"/>
            <color indexed="81"/>
            <rFont val="Tahoma"/>
            <family val="2"/>
          </rPr>
          <t>OutcomeRatePct</t>
        </r>
      </text>
    </comment>
    <comment ref="K1" authorId="0" shapeId="0">
      <text>
        <r>
          <rPr>
            <b/>
            <sz val="9"/>
            <color indexed="81"/>
            <rFont val="Tahoma"/>
            <family val="2"/>
          </rPr>
          <t>AchievementGapFlag</t>
        </r>
      </text>
    </comment>
    <comment ref="L1" authorId="0" shapeId="0">
      <text>
        <r>
          <rPr>
            <b/>
            <sz val="9"/>
            <color indexed="81"/>
            <rFont val="Tahoma"/>
            <family val="2"/>
          </rPr>
          <t>Ind1ELA_All_Denominator</t>
        </r>
      </text>
    </comment>
    <comment ref="M1" authorId="0" shapeId="0">
      <text>
        <r>
          <rPr>
            <b/>
            <sz val="9"/>
            <color indexed="81"/>
            <rFont val="Tahoma"/>
            <family val="2"/>
          </rPr>
          <t>Ind1ELA_All_Rate</t>
        </r>
      </text>
    </comment>
    <comment ref="N1" authorId="0" shapeId="0">
      <text>
        <r>
          <rPr>
            <b/>
            <sz val="9"/>
            <color indexed="81"/>
            <rFont val="Tahoma"/>
            <family val="2"/>
          </rPr>
          <t>Ind1ELA_All_Points</t>
        </r>
      </text>
    </comment>
    <comment ref="O1" authorId="0" shapeId="0">
      <text>
        <r>
          <rPr>
            <b/>
            <sz val="9"/>
            <color indexed="81"/>
            <rFont val="Tahoma"/>
            <family val="2"/>
          </rPr>
          <t>Ind1ELA_All_PossiblePoints</t>
        </r>
      </text>
    </comment>
    <comment ref="P1" authorId="0" shapeId="0">
      <text>
        <r>
          <rPr>
            <b/>
            <sz val="9"/>
            <color indexed="81"/>
            <rFont val="Tahoma"/>
            <family val="2"/>
          </rPr>
          <t>Ind1ELA_HN_Denominator</t>
        </r>
      </text>
    </comment>
    <comment ref="Q1" authorId="0" shapeId="0">
      <text>
        <r>
          <rPr>
            <b/>
            <sz val="9"/>
            <color indexed="81"/>
            <rFont val="Tahoma"/>
            <family val="2"/>
          </rPr>
          <t>Ind1ELA_HN_Rate</t>
        </r>
      </text>
    </comment>
    <comment ref="R1" authorId="0" shapeId="0">
      <text>
        <r>
          <rPr>
            <b/>
            <sz val="9"/>
            <color indexed="81"/>
            <rFont val="Tahoma"/>
            <family val="2"/>
          </rPr>
          <t>Ind1Math_NHN_Rate</t>
        </r>
      </text>
    </comment>
    <comment ref="S1" authorId="0" shapeId="0">
      <text>
        <r>
          <rPr>
            <b/>
            <sz val="9"/>
            <color indexed="81"/>
            <rFont val="Tahoma"/>
            <family val="2"/>
          </rPr>
          <t>Ind1ELA_NHN_Rate</t>
        </r>
      </text>
    </comment>
    <comment ref="T1" authorId="0" shapeId="0">
      <text>
        <r>
          <rPr>
            <b/>
            <sz val="9"/>
            <color indexed="81"/>
            <rFont val="Tahoma"/>
            <family val="2"/>
          </rPr>
          <t>Ind1ELA_HN_Points</t>
        </r>
      </text>
    </comment>
    <comment ref="U1" authorId="0" shapeId="0">
      <text>
        <r>
          <rPr>
            <b/>
            <sz val="9"/>
            <color indexed="81"/>
            <rFont val="Tahoma"/>
            <family val="2"/>
          </rPr>
          <t>Ind1ELA_HN_PossiblePoints</t>
        </r>
      </text>
    </comment>
    <comment ref="V1" authorId="0" shapeId="0">
      <text>
        <r>
          <rPr>
            <b/>
            <sz val="9"/>
            <color indexed="81"/>
            <rFont val="Tahoma"/>
            <family val="2"/>
          </rPr>
          <t>Ind1Math_All_Denominator</t>
        </r>
      </text>
    </comment>
    <comment ref="W1" authorId="0" shapeId="0">
      <text>
        <r>
          <rPr>
            <b/>
            <sz val="9"/>
            <color indexed="81"/>
            <rFont val="Tahoma"/>
            <family val="2"/>
          </rPr>
          <t>Ind1Math_All_Rate</t>
        </r>
      </text>
    </comment>
    <comment ref="X1" authorId="0" shapeId="0">
      <text>
        <r>
          <rPr>
            <b/>
            <sz val="9"/>
            <color indexed="81"/>
            <rFont val="Tahoma"/>
            <family val="2"/>
          </rPr>
          <t>Ind1Math_All_Points</t>
        </r>
      </text>
    </comment>
    <comment ref="Y1" authorId="0" shapeId="0">
      <text>
        <r>
          <rPr>
            <b/>
            <sz val="9"/>
            <color indexed="81"/>
            <rFont val="Tahoma"/>
            <family val="2"/>
          </rPr>
          <t>Ind1Math_All_PossiblePoints</t>
        </r>
      </text>
    </comment>
    <comment ref="Z1" authorId="0" shapeId="0">
      <text>
        <r>
          <rPr>
            <b/>
            <sz val="9"/>
            <color indexed="81"/>
            <rFont val="Tahoma"/>
            <family val="2"/>
          </rPr>
          <t>Ind1Math_HN_Denominator</t>
        </r>
      </text>
    </comment>
    <comment ref="AA1" authorId="0" shapeId="0">
      <text>
        <r>
          <rPr>
            <b/>
            <sz val="9"/>
            <color indexed="81"/>
            <rFont val="Tahoma"/>
            <family val="2"/>
          </rPr>
          <t>Ind1Math_HN_Rate</t>
        </r>
      </text>
    </comment>
    <comment ref="AB1" authorId="0" shapeId="0">
      <text>
        <r>
          <rPr>
            <b/>
            <sz val="9"/>
            <color indexed="81"/>
            <rFont val="Tahoma"/>
            <family val="2"/>
          </rPr>
          <t>Ind1Math_HN_Points</t>
        </r>
      </text>
    </comment>
    <comment ref="AC1" authorId="0" shapeId="0">
      <text>
        <r>
          <rPr>
            <b/>
            <sz val="9"/>
            <color indexed="81"/>
            <rFont val="Tahoma"/>
            <family val="2"/>
          </rPr>
          <t>Ind1Math_HN_PossiblePoints</t>
        </r>
      </text>
    </comment>
    <comment ref="AD1" authorId="0" shapeId="0">
      <text>
        <r>
          <rPr>
            <b/>
            <sz val="9"/>
            <color indexed="81"/>
            <rFont val="Tahoma"/>
            <family val="2"/>
          </rPr>
          <t>Ind1Sci_All_Denominator</t>
        </r>
      </text>
    </comment>
    <comment ref="AE1" authorId="0" shapeId="0">
      <text>
        <r>
          <rPr>
            <b/>
            <sz val="9"/>
            <color indexed="81"/>
            <rFont val="Tahoma"/>
            <family val="2"/>
          </rPr>
          <t>Ind1Sci_All_Rate</t>
        </r>
      </text>
    </comment>
    <comment ref="AF1" authorId="0" shapeId="0">
      <text>
        <r>
          <rPr>
            <b/>
            <sz val="9"/>
            <color indexed="81"/>
            <rFont val="Tahoma"/>
            <family val="2"/>
          </rPr>
          <t>Ind1Sci_All_Points</t>
        </r>
      </text>
    </comment>
    <comment ref="AG1" authorId="0" shapeId="0">
      <text>
        <r>
          <rPr>
            <b/>
            <sz val="9"/>
            <color indexed="81"/>
            <rFont val="Tahoma"/>
            <family val="2"/>
          </rPr>
          <t>Ind1Sci_All_PossiblePoints</t>
        </r>
      </text>
    </comment>
    <comment ref="AH1" authorId="0" shapeId="0">
      <text>
        <r>
          <rPr>
            <b/>
            <sz val="9"/>
            <color indexed="81"/>
            <rFont val="Tahoma"/>
            <family val="2"/>
          </rPr>
          <t>Ind1Sci_HN_Denominator</t>
        </r>
      </text>
    </comment>
    <comment ref="AI1" authorId="0" shapeId="0">
      <text>
        <r>
          <rPr>
            <b/>
            <sz val="9"/>
            <color indexed="81"/>
            <rFont val="Tahoma"/>
            <family val="2"/>
          </rPr>
          <t>Ind1Sci_HN_Rate</t>
        </r>
      </text>
    </comment>
    <comment ref="AJ1" authorId="0" shapeId="0">
      <text>
        <r>
          <rPr>
            <b/>
            <sz val="9"/>
            <color indexed="81"/>
            <rFont val="Tahoma"/>
            <family val="2"/>
          </rPr>
          <t>Ind1Sci_NHN_Rate</t>
        </r>
      </text>
    </comment>
    <comment ref="AK1" authorId="0" shapeId="0">
      <text>
        <r>
          <rPr>
            <b/>
            <sz val="9"/>
            <color indexed="81"/>
            <rFont val="Tahoma"/>
            <family val="2"/>
          </rPr>
          <t>Ind1Sci_HN_Points</t>
        </r>
      </text>
    </comment>
    <comment ref="AL1" authorId="0" shapeId="0">
      <text>
        <r>
          <rPr>
            <b/>
            <sz val="9"/>
            <color indexed="81"/>
            <rFont val="Tahoma"/>
            <family val="2"/>
          </rPr>
          <t>Ind1Sci_HN_PossiblePoints</t>
        </r>
      </text>
    </comment>
    <comment ref="AM1" authorId="0" shapeId="0">
      <text>
        <r>
          <rPr>
            <b/>
            <sz val="9"/>
            <color indexed="81"/>
            <rFont val="Tahoma"/>
            <family val="2"/>
          </rPr>
          <t>Ind1ELAGap</t>
        </r>
      </text>
    </comment>
    <comment ref="AN1" authorId="0" shapeId="0">
      <text>
        <r>
          <rPr>
            <b/>
            <sz val="9"/>
            <color indexed="81"/>
            <rFont val="Tahoma"/>
            <family val="2"/>
          </rPr>
          <t>Ind1MathGap</t>
        </r>
      </text>
    </comment>
    <comment ref="AO1" authorId="0" shapeId="0">
      <text>
        <r>
          <rPr>
            <b/>
            <sz val="9"/>
            <color indexed="81"/>
            <rFont val="Tahoma"/>
            <family val="2"/>
          </rPr>
          <t>Ind1SciGap</t>
        </r>
      </text>
    </comment>
    <comment ref="AP1" authorId="0" shapeId="0">
      <text>
        <r>
          <rPr>
            <b/>
            <sz val="9"/>
            <color indexed="81"/>
            <rFont val="Tahoma"/>
            <family val="2"/>
          </rPr>
          <t>Ind3PartRateFlag</t>
        </r>
      </text>
    </comment>
    <comment ref="AQ1" authorId="0" shapeId="0">
      <text>
        <r>
          <rPr>
            <b/>
            <sz val="9"/>
            <color indexed="81"/>
            <rFont val="Tahoma"/>
            <family val="2"/>
          </rPr>
          <t>Ind3ELA_All_Rate</t>
        </r>
      </text>
    </comment>
    <comment ref="AR1" authorId="0" shapeId="0">
      <text>
        <r>
          <rPr>
            <b/>
            <sz val="9"/>
            <color indexed="81"/>
            <rFont val="Tahoma"/>
            <family val="2"/>
          </rPr>
          <t>Ind3ELA_HN_Rate</t>
        </r>
      </text>
    </comment>
    <comment ref="AS1" authorId="0" shapeId="0">
      <text>
        <r>
          <rPr>
            <b/>
            <sz val="9"/>
            <color indexed="81"/>
            <rFont val="Tahoma"/>
            <family val="2"/>
          </rPr>
          <t>Ind3ELA_NHN_Rate</t>
        </r>
      </text>
    </comment>
    <comment ref="AT1" authorId="0" shapeId="0">
      <text>
        <r>
          <rPr>
            <b/>
            <sz val="9"/>
            <color indexed="81"/>
            <rFont val="Tahoma"/>
            <family val="2"/>
          </rPr>
          <t>Ind3Math_All_Rate</t>
        </r>
      </text>
    </comment>
    <comment ref="AU1" authorId="0" shapeId="0">
      <text>
        <r>
          <rPr>
            <b/>
            <sz val="9"/>
            <color indexed="81"/>
            <rFont val="Tahoma"/>
            <family val="2"/>
          </rPr>
          <t>Ind3Math_HN_Rate</t>
        </r>
      </text>
    </comment>
    <comment ref="AV1" authorId="0" shapeId="0">
      <text>
        <r>
          <rPr>
            <b/>
            <sz val="9"/>
            <color indexed="81"/>
            <rFont val="Tahoma"/>
            <family val="2"/>
          </rPr>
          <t>Ind3Math_NHN_Rate</t>
        </r>
      </text>
    </comment>
    <comment ref="AW1" authorId="0" shapeId="0">
      <text>
        <r>
          <rPr>
            <b/>
            <sz val="9"/>
            <color indexed="81"/>
            <rFont val="Tahoma"/>
            <family val="2"/>
          </rPr>
          <t>Ind3Sci_All_Rate</t>
        </r>
      </text>
    </comment>
    <comment ref="AX1" authorId="0" shapeId="0">
      <text>
        <r>
          <rPr>
            <b/>
            <sz val="9"/>
            <color indexed="81"/>
            <rFont val="Tahoma"/>
            <family val="2"/>
          </rPr>
          <t>Ind3Sci_HN_Rate</t>
        </r>
      </text>
    </comment>
    <comment ref="AY1" authorId="0" shapeId="0">
      <text>
        <r>
          <rPr>
            <b/>
            <sz val="9"/>
            <color indexed="81"/>
            <rFont val="Tahoma"/>
            <family val="2"/>
          </rPr>
          <t>Ind3Sci_NHN_Rate</t>
        </r>
      </text>
    </comment>
    <comment ref="AZ1" authorId="0" shapeId="0">
      <text>
        <r>
          <rPr>
            <b/>
            <sz val="9"/>
            <color indexed="81"/>
            <rFont val="Tahoma"/>
            <family val="2"/>
          </rPr>
          <t>Ind4Rate</t>
        </r>
      </text>
    </comment>
    <comment ref="BA1" authorId="0" shapeId="0">
      <text>
        <r>
          <rPr>
            <b/>
            <sz val="9"/>
            <color indexed="81"/>
            <rFont val="Tahoma"/>
            <family val="2"/>
          </rPr>
          <t>Ind4Points</t>
        </r>
      </text>
    </comment>
    <comment ref="BB1" authorId="0" shapeId="0">
      <text>
        <r>
          <rPr>
            <b/>
            <sz val="9"/>
            <color indexed="81"/>
            <rFont val="Tahoma"/>
            <family val="2"/>
          </rPr>
          <t>Ind4PossiblePoints</t>
        </r>
      </text>
    </comment>
    <comment ref="BC1" authorId="0" shapeId="0">
      <text>
        <r>
          <rPr>
            <b/>
            <sz val="9"/>
            <color indexed="81"/>
            <rFont val="Tahoma"/>
            <family val="2"/>
          </rPr>
          <t>Ind4HNRate</t>
        </r>
      </text>
    </comment>
    <comment ref="BD1" authorId="0" shapeId="0">
      <text>
        <r>
          <rPr>
            <b/>
            <sz val="9"/>
            <color indexed="81"/>
            <rFont val="Tahoma"/>
            <family val="2"/>
          </rPr>
          <t>Ind4HNPoints</t>
        </r>
      </text>
    </comment>
    <comment ref="BE1" authorId="0" shapeId="0">
      <text>
        <r>
          <rPr>
            <b/>
            <sz val="9"/>
            <color indexed="81"/>
            <rFont val="Tahoma"/>
            <family val="2"/>
          </rPr>
          <t>Ind4HNPossiblePoints</t>
        </r>
      </text>
    </comment>
    <comment ref="BF1" authorId="0" shapeId="0">
      <text>
        <r>
          <rPr>
            <b/>
            <sz val="9"/>
            <color indexed="81"/>
            <rFont val="Tahoma"/>
            <family val="2"/>
          </rPr>
          <t>Ind5Numerator</t>
        </r>
      </text>
    </comment>
    <comment ref="BG1" authorId="0" shapeId="0">
      <text>
        <r>
          <rPr>
            <b/>
            <sz val="9"/>
            <color indexed="81"/>
            <rFont val="Tahoma"/>
            <family val="2"/>
          </rPr>
          <t>Ind5Denominator</t>
        </r>
      </text>
    </comment>
    <comment ref="BH1" authorId="0" shapeId="0">
      <text>
        <r>
          <rPr>
            <b/>
            <sz val="9"/>
            <color indexed="81"/>
            <rFont val="Tahoma"/>
            <family val="2"/>
          </rPr>
          <t>Ind5Rate</t>
        </r>
      </text>
    </comment>
    <comment ref="BI1" authorId="0" shapeId="0">
      <text>
        <r>
          <rPr>
            <b/>
            <sz val="9"/>
            <color indexed="81"/>
            <rFont val="Tahoma"/>
            <family val="2"/>
          </rPr>
          <t>Ind5Points</t>
        </r>
      </text>
    </comment>
    <comment ref="BJ1" authorId="0" shapeId="0">
      <text>
        <r>
          <rPr>
            <b/>
            <sz val="9"/>
            <color indexed="81"/>
            <rFont val="Tahoma"/>
            <family val="2"/>
          </rPr>
          <t>Ind5PossiblePoints</t>
        </r>
      </text>
    </comment>
    <comment ref="BK1" authorId="0" shapeId="0">
      <text>
        <r>
          <rPr>
            <b/>
            <sz val="9"/>
            <color indexed="81"/>
            <rFont val="Tahoma"/>
            <family val="2"/>
          </rPr>
          <t>Ind6Numerator</t>
        </r>
      </text>
    </comment>
    <comment ref="BL1" authorId="0" shapeId="0">
      <text>
        <r>
          <rPr>
            <b/>
            <sz val="9"/>
            <color indexed="81"/>
            <rFont val="Tahoma"/>
            <family val="2"/>
          </rPr>
          <t>Ind6Denominator</t>
        </r>
      </text>
    </comment>
    <comment ref="BM1" authorId="0" shapeId="0">
      <text>
        <r>
          <rPr>
            <b/>
            <sz val="9"/>
            <color indexed="81"/>
            <rFont val="Tahoma"/>
            <family val="2"/>
          </rPr>
          <t>Ind6Rate</t>
        </r>
      </text>
    </comment>
    <comment ref="BN1" authorId="0" shapeId="0">
      <text>
        <r>
          <rPr>
            <b/>
            <sz val="9"/>
            <color indexed="81"/>
            <rFont val="Tahoma"/>
            <family val="2"/>
          </rPr>
          <t>Ind6Points</t>
        </r>
      </text>
    </comment>
    <comment ref="BO1" authorId="0" shapeId="0">
      <text>
        <r>
          <rPr>
            <b/>
            <sz val="9"/>
            <color indexed="81"/>
            <rFont val="Tahoma"/>
            <family val="2"/>
          </rPr>
          <t>Ind6PossiblePoints</t>
        </r>
      </text>
    </comment>
    <comment ref="BP1" authorId="0" shapeId="0">
      <text>
        <r>
          <rPr>
            <b/>
            <sz val="9"/>
            <color indexed="81"/>
            <rFont val="Tahoma"/>
            <family val="2"/>
          </rPr>
          <t>Ind7Numerator</t>
        </r>
      </text>
    </comment>
    <comment ref="BQ1" authorId="0" shapeId="0">
      <text>
        <r>
          <rPr>
            <b/>
            <sz val="9"/>
            <color indexed="81"/>
            <rFont val="Tahoma"/>
            <family val="2"/>
          </rPr>
          <t>Ind7Denominator</t>
        </r>
      </text>
    </comment>
    <comment ref="BR1" authorId="0" shapeId="0">
      <text>
        <r>
          <rPr>
            <b/>
            <sz val="9"/>
            <color indexed="81"/>
            <rFont val="Tahoma"/>
            <family val="2"/>
          </rPr>
          <t>Ind7Rate</t>
        </r>
      </text>
    </comment>
    <comment ref="BS1" authorId="0" shapeId="0">
      <text>
        <r>
          <rPr>
            <b/>
            <sz val="9"/>
            <color indexed="81"/>
            <rFont val="Tahoma"/>
            <family val="2"/>
          </rPr>
          <t>Ind7points</t>
        </r>
      </text>
    </comment>
    <comment ref="BT1" authorId="0" shapeId="0">
      <text>
        <r>
          <rPr>
            <b/>
            <sz val="9"/>
            <color indexed="81"/>
            <rFont val="Tahoma"/>
            <family val="2"/>
          </rPr>
          <t>Ind7PointsPossible</t>
        </r>
      </text>
    </comment>
    <comment ref="BU1" authorId="0" shapeId="0">
      <text>
        <r>
          <rPr>
            <b/>
            <sz val="9"/>
            <color indexed="81"/>
            <rFont val="Tahoma"/>
            <family val="2"/>
          </rPr>
          <t>Ind8Numerator</t>
        </r>
      </text>
    </comment>
    <comment ref="BV1" authorId="0" shapeId="0">
      <text>
        <r>
          <rPr>
            <b/>
            <sz val="9"/>
            <color indexed="81"/>
            <rFont val="Tahoma"/>
            <family val="2"/>
          </rPr>
          <t>Ind8Denominator</t>
        </r>
      </text>
    </comment>
    <comment ref="BW1" authorId="0" shapeId="0">
      <text>
        <r>
          <rPr>
            <b/>
            <sz val="9"/>
            <color indexed="81"/>
            <rFont val="Tahoma"/>
            <family val="2"/>
          </rPr>
          <t>Ind8Rate</t>
        </r>
      </text>
    </comment>
    <comment ref="BX1" authorId="0" shapeId="0">
      <text>
        <r>
          <rPr>
            <b/>
            <sz val="9"/>
            <color indexed="81"/>
            <rFont val="Tahoma"/>
            <family val="2"/>
          </rPr>
          <t>Ind8Points</t>
        </r>
      </text>
    </comment>
    <comment ref="BY1" authorId="0" shapeId="0">
      <text>
        <r>
          <rPr>
            <b/>
            <sz val="9"/>
            <color indexed="81"/>
            <rFont val="Tahoma"/>
            <family val="2"/>
          </rPr>
          <t>Ind8PointsPossible</t>
        </r>
      </text>
    </comment>
    <comment ref="BZ1" authorId="0" shapeId="0">
      <text>
        <r>
          <rPr>
            <b/>
            <sz val="9"/>
            <color indexed="81"/>
            <rFont val="Tahoma"/>
            <family val="2"/>
          </rPr>
          <t>GRAD</t>
        </r>
      </text>
    </comment>
    <comment ref="CA1" authorId="0" shapeId="0">
      <text>
        <r>
          <rPr>
            <b/>
            <sz val="9"/>
            <color indexed="81"/>
            <rFont val="Tahoma"/>
            <family val="2"/>
          </rPr>
          <t>COHORT</t>
        </r>
      </text>
    </comment>
    <comment ref="CB1" authorId="0" shapeId="0">
      <text>
        <r>
          <rPr>
            <b/>
            <sz val="9"/>
            <color indexed="81"/>
            <rFont val="Tahoma"/>
            <family val="2"/>
          </rPr>
          <t>PCTGRAD</t>
        </r>
      </text>
    </comment>
    <comment ref="CC1" authorId="0" shapeId="0">
      <text>
        <r>
          <rPr>
            <b/>
            <sz val="9"/>
            <color indexed="81"/>
            <rFont val="Tahoma"/>
            <family val="2"/>
          </rPr>
          <t>Ind9Points</t>
        </r>
      </text>
    </comment>
    <comment ref="CD1" authorId="0" shapeId="0">
      <text>
        <r>
          <rPr>
            <b/>
            <sz val="9"/>
            <color indexed="81"/>
            <rFont val="Tahoma"/>
            <family val="2"/>
          </rPr>
          <t>Ind9PointsPossible</t>
        </r>
      </text>
    </comment>
    <comment ref="CE1" authorId="0" shapeId="0">
      <text>
        <r>
          <rPr>
            <b/>
            <sz val="9"/>
            <color indexed="81"/>
            <rFont val="Tahoma"/>
            <family val="2"/>
          </rPr>
          <t>GradGapFlag</t>
        </r>
      </text>
    </comment>
    <comment ref="CF1" authorId="0" shapeId="0">
      <text>
        <r>
          <rPr>
            <b/>
            <sz val="9"/>
            <color indexed="81"/>
            <rFont val="Tahoma"/>
            <family val="2"/>
          </rPr>
          <t>Ind10Denominator</t>
        </r>
      </text>
    </comment>
    <comment ref="CG1" authorId="0" shapeId="0">
      <text>
        <r>
          <rPr>
            <b/>
            <sz val="9"/>
            <color indexed="81"/>
            <rFont val="Tahoma"/>
            <family val="2"/>
          </rPr>
          <t>Ind10Numerator</t>
        </r>
      </text>
    </comment>
    <comment ref="CH1" authorId="0" shapeId="0">
      <text>
        <r>
          <rPr>
            <b/>
            <sz val="9"/>
            <color indexed="81"/>
            <rFont val="Tahoma"/>
            <family val="2"/>
          </rPr>
          <t>Ind10Rate</t>
        </r>
      </text>
    </comment>
    <comment ref="CI1" authorId="0" shapeId="0">
      <text>
        <r>
          <rPr>
            <b/>
            <sz val="9"/>
            <color indexed="81"/>
            <rFont val="Tahoma"/>
            <family val="2"/>
          </rPr>
          <t>Ind10Points</t>
        </r>
      </text>
    </comment>
    <comment ref="CJ1" authorId="0" shapeId="0">
      <text>
        <r>
          <rPr>
            <b/>
            <sz val="9"/>
            <color indexed="81"/>
            <rFont val="Tahoma"/>
            <family val="2"/>
          </rPr>
          <t>Ind10PossiblePoints</t>
        </r>
      </text>
    </comment>
    <comment ref="CK1" authorId="0" shapeId="0">
      <text>
        <r>
          <rPr>
            <b/>
            <sz val="9"/>
            <color indexed="81"/>
            <rFont val="Tahoma"/>
            <family val="2"/>
          </rPr>
          <t>Total Tested for all Grades</t>
        </r>
      </text>
    </comment>
    <comment ref="CL1" authorId="0" shapeId="0">
      <text>
        <r>
          <rPr>
            <b/>
            <sz val="9"/>
            <color indexed="81"/>
            <rFont val="Tahoma"/>
            <family val="2"/>
          </rPr>
          <t>Total students who passed all 4 tests</t>
        </r>
      </text>
    </comment>
    <comment ref="CM1" authorId="0" shapeId="0">
      <text>
        <r>
          <rPr>
            <b/>
            <sz val="9"/>
            <color indexed="81"/>
            <rFont val="Tahoma"/>
            <family val="2"/>
          </rPr>
          <t>TotalEnrollment</t>
        </r>
      </text>
    </comment>
    <comment ref="CN1" authorId="0" shapeId="0">
      <text>
        <r>
          <rPr>
            <b/>
            <sz val="9"/>
            <color indexed="81"/>
            <rFont val="Tahoma"/>
            <family val="2"/>
          </rPr>
          <t>FitnessRate</t>
        </r>
      </text>
    </comment>
    <comment ref="CO1" authorId="0" shapeId="0">
      <text>
        <r>
          <rPr>
            <b/>
            <sz val="9"/>
            <color indexed="81"/>
            <rFont val="Tahoma"/>
            <family val="2"/>
          </rPr>
          <t>ParticipationRate</t>
        </r>
      </text>
    </comment>
    <comment ref="CP1" authorId="0" shapeId="0">
      <text>
        <r>
          <rPr>
            <b/>
            <sz val="9"/>
            <color indexed="81"/>
            <rFont val="Tahoma"/>
            <family val="2"/>
          </rPr>
          <t>Ind11Points</t>
        </r>
      </text>
    </comment>
    <comment ref="CQ1" authorId="0" shapeId="0">
      <text>
        <r>
          <rPr>
            <b/>
            <sz val="9"/>
            <color indexed="81"/>
            <rFont val="Tahoma"/>
            <family val="2"/>
          </rPr>
          <t>Ind11PossiblePoints</t>
        </r>
      </text>
    </comment>
    <comment ref="CR1" authorId="0" shapeId="0">
      <text>
        <r>
          <rPr>
            <b/>
            <sz val="9"/>
            <color indexed="81"/>
            <rFont val="Tahoma"/>
            <family val="2"/>
          </rPr>
          <t>Ind12Numerator</t>
        </r>
      </text>
    </comment>
    <comment ref="CS1" authorId="0" shapeId="0">
      <text>
        <r>
          <rPr>
            <b/>
            <sz val="9"/>
            <color indexed="81"/>
            <rFont val="Tahoma"/>
            <family val="2"/>
          </rPr>
          <t>Ind12Denominator</t>
        </r>
      </text>
    </comment>
    <comment ref="CT1" authorId="0" shapeId="0">
      <text>
        <r>
          <rPr>
            <b/>
            <sz val="9"/>
            <color indexed="81"/>
            <rFont val="Tahoma"/>
            <family val="2"/>
          </rPr>
          <t>Ind12Rate</t>
        </r>
      </text>
    </comment>
    <comment ref="CU1" authorId="0" shapeId="0">
      <text>
        <r>
          <rPr>
            <b/>
            <sz val="9"/>
            <color indexed="81"/>
            <rFont val="Tahoma"/>
            <family val="2"/>
          </rPr>
          <t>Ind12Points</t>
        </r>
      </text>
    </comment>
    <comment ref="CV1" authorId="0" shapeId="0">
      <text>
        <r>
          <rPr>
            <b/>
            <sz val="9"/>
            <color indexed="81"/>
            <rFont val="Tahoma"/>
            <family val="2"/>
          </rPr>
          <t>Ind12PossiblePoints</t>
        </r>
      </text>
    </comment>
    <comment ref="CW1" authorId="0" shapeId="0">
      <text>
        <r>
          <rPr>
            <b/>
            <sz val="9"/>
            <color indexed="81"/>
            <rFont val="Tahoma"/>
            <family val="2"/>
          </rPr>
          <t>Grad6YrRateHN</t>
        </r>
      </text>
    </comment>
    <comment ref="CX1" authorId="0" shapeId="0">
      <text>
        <r>
          <rPr>
            <b/>
            <sz val="9"/>
            <color indexed="81"/>
            <rFont val="Tahoma"/>
            <family val="2"/>
          </rPr>
          <t>Grad6YrRateNHN</t>
        </r>
      </text>
    </comment>
    <comment ref="CY1" authorId="0" shapeId="0">
      <text>
        <r>
          <rPr>
            <b/>
            <sz val="9"/>
            <color indexed="81"/>
            <rFont val="Tahoma"/>
            <family val="2"/>
          </rPr>
          <t>Grad6YrHNNHNDiff</t>
        </r>
      </text>
    </comment>
    <comment ref="CZ1" authorId="0" shapeId="0">
      <text>
        <r>
          <rPr>
            <b/>
            <sz val="9"/>
            <color indexed="81"/>
            <rFont val="Tahoma"/>
            <family val="2"/>
          </rPr>
          <t>Hurdle_Mean_ELA</t>
        </r>
      </text>
    </comment>
    <comment ref="DA1" authorId="0" shapeId="0">
      <text>
        <r>
          <rPr>
            <b/>
            <sz val="9"/>
            <color indexed="81"/>
            <rFont val="Tahoma"/>
            <family val="2"/>
          </rPr>
          <t>Hurdle_Mean_Math</t>
        </r>
      </text>
    </comment>
    <comment ref="DB1" authorId="0" shapeId="0">
      <text>
        <r>
          <rPr>
            <b/>
            <sz val="9"/>
            <color indexed="81"/>
            <rFont val="Tahoma"/>
            <family val="2"/>
          </rPr>
          <t>Hurdle_Mean_Sci</t>
        </r>
      </text>
    </comment>
    <comment ref="DC1" authorId="0" shapeId="0">
      <text>
        <r>
          <rPr>
            <b/>
            <sz val="9"/>
            <color indexed="81"/>
            <rFont val="Tahoma"/>
            <family val="2"/>
          </rPr>
          <t>Hurdle_Means_Grad</t>
        </r>
      </text>
    </comment>
    <comment ref="DD1" authorId="0" shapeId="0">
      <text>
        <r>
          <rPr>
            <b/>
            <sz val="9"/>
            <color indexed="81"/>
            <rFont val="Tahoma"/>
            <family val="2"/>
          </rPr>
          <t>SchoolName</t>
        </r>
      </text>
    </comment>
  </commentList>
</comments>
</file>

<file path=xl/comments4.xml><?xml version="1.0" encoding="utf-8"?>
<comments xmlns="http://schemas.openxmlformats.org/spreadsheetml/2006/main">
  <authors>
    <author>ChuckM</author>
  </authors>
  <commentList>
    <comment ref="A1" authorId="0" shapeId="0">
      <text>
        <r>
          <rPr>
            <b/>
            <sz val="9"/>
            <color indexed="81"/>
            <rFont val="Tahoma"/>
            <family val="2"/>
          </rPr>
          <t>RptngDistrictName</t>
        </r>
      </text>
    </comment>
  </commentList>
</comments>
</file>

<file path=xl/comments5.xml><?xml version="1.0" encoding="utf-8"?>
<comments xmlns="http://schemas.openxmlformats.org/spreadsheetml/2006/main">
  <authors>
    <author>ChuckM</author>
  </authors>
  <commentList>
    <comment ref="A1" authorId="0" shapeId="0">
      <text>
        <r>
          <rPr>
            <b/>
            <sz val="9"/>
            <color indexed="81"/>
            <rFont val="Tahoma"/>
            <family val="2"/>
          </rPr>
          <t>RptngDistrictName</t>
        </r>
      </text>
    </comment>
    <comment ref="B1" authorId="0" shapeId="0">
      <text>
        <r>
          <rPr>
            <b/>
            <sz val="9"/>
            <color indexed="81"/>
            <rFont val="Tahoma"/>
            <family val="2"/>
          </rPr>
          <t>SchoolName_Code</t>
        </r>
      </text>
    </comment>
  </commentList>
</comments>
</file>

<file path=xl/sharedStrings.xml><?xml version="1.0" encoding="utf-8"?>
<sst xmlns="http://schemas.openxmlformats.org/spreadsheetml/2006/main" count="25240" uniqueCount="3744">
  <si>
    <t>ReportingDistrictCode</t>
  </si>
  <si>
    <t>RptngDistrictName</t>
  </si>
  <si>
    <t>SchoolCode</t>
  </si>
  <si>
    <t>SchoolName</t>
  </si>
  <si>
    <t>SchoolOrgType</t>
  </si>
  <si>
    <t>SchoolLowGrade</t>
  </si>
  <si>
    <t>SchoolHighGrade</t>
  </si>
  <si>
    <t>SchoolTitleIType</t>
  </si>
  <si>
    <t>Category</t>
  </si>
  <si>
    <t>TotalPoints</t>
  </si>
  <si>
    <t>TotalPossiblePoints</t>
  </si>
  <si>
    <t>OutcomeRatePct</t>
  </si>
  <si>
    <t>AchievementGapFlag</t>
  </si>
  <si>
    <t>Ind1ELA_All_Denominator</t>
  </si>
  <si>
    <t>Ind1ELA_All_Rate</t>
  </si>
  <si>
    <t>Ind1ELA_All_Points</t>
  </si>
  <si>
    <t>Ind1ELA_All_PossiblePoints</t>
  </si>
  <si>
    <t>Ind1ELA_HN_Denominator</t>
  </si>
  <si>
    <t>Ind1ELA_HN_Rate</t>
  </si>
  <si>
    <t>Ind1ELA_HN_Points</t>
  </si>
  <si>
    <t>Ind1ELA_HN_PossiblePoints</t>
  </si>
  <si>
    <t>Ind1Math_All_Denominator</t>
  </si>
  <si>
    <t>Ind1Math_All_Rate</t>
  </si>
  <si>
    <t>Ind1Math_All_Points</t>
  </si>
  <si>
    <t>Ind1Math_All_PossiblePoints</t>
  </si>
  <si>
    <t>Ind1Math_HN_Denominator</t>
  </si>
  <si>
    <t>Ind1Math_HN_Rate</t>
  </si>
  <si>
    <t>Ind1Math_HN_Points</t>
  </si>
  <si>
    <t>Ind1Math_HN_PossiblePoints</t>
  </si>
  <si>
    <t>Ind1Sci_All_Denominator</t>
  </si>
  <si>
    <t>Ind1Sci_All_Rate</t>
  </si>
  <si>
    <t>Ind1Sci_All_Points</t>
  </si>
  <si>
    <t>Ind1Sci_All_PossiblePoints</t>
  </si>
  <si>
    <t>Ind1Sci_HN_Denominator</t>
  </si>
  <si>
    <t>Ind1Sci_HN_Rate</t>
  </si>
  <si>
    <t>Ind1Sci_HN_Points</t>
  </si>
  <si>
    <t>Ind1Sci_HN_PossiblePoints</t>
  </si>
  <si>
    <t>Ind1ELAGap</t>
  </si>
  <si>
    <t>Ind1MathGap</t>
  </si>
  <si>
    <t>Ind1SciGap</t>
  </si>
  <si>
    <t>Ind3PartRateFlag</t>
  </si>
  <si>
    <t>Ind3ELA_All_Rate</t>
  </si>
  <si>
    <t>Ind3ELA_HN_Rate</t>
  </si>
  <si>
    <t>Ind3ELA_NHN_Rate</t>
  </si>
  <si>
    <t>Ind3Math_All_Rate</t>
  </si>
  <si>
    <t>Ind3Math_HN_Rate</t>
  </si>
  <si>
    <t>Ind3Math_NHN_Rate</t>
  </si>
  <si>
    <t>Ind3Sci_All_Rate</t>
  </si>
  <si>
    <t>Ind3Sci_HN_Rate</t>
  </si>
  <si>
    <t>Ind3Sci_NHN_Rate</t>
  </si>
  <si>
    <t>Ind4Rate</t>
  </si>
  <si>
    <t>Ind4Points</t>
  </si>
  <si>
    <t>Ind4PossiblePoints</t>
  </si>
  <si>
    <t>Ind4HNRate</t>
  </si>
  <si>
    <t>Ind4HNPoints</t>
  </si>
  <si>
    <t>Ind4HNPossiblePoints</t>
  </si>
  <si>
    <t>Ind5Numerator</t>
  </si>
  <si>
    <t>Ind5Denominator</t>
  </si>
  <si>
    <t>Ind5Rate</t>
  </si>
  <si>
    <t>Ind5Points</t>
  </si>
  <si>
    <t>Ind5PossiblePoints</t>
  </si>
  <si>
    <t>Ind6Numerator</t>
  </si>
  <si>
    <t>Ind6Denominator</t>
  </si>
  <si>
    <t>Ind6Rate</t>
  </si>
  <si>
    <t>Ind6Points</t>
  </si>
  <si>
    <t>Ind6PossiblePoints</t>
  </si>
  <si>
    <t>Ind7Numerator</t>
  </si>
  <si>
    <t>Ind7Denominator</t>
  </si>
  <si>
    <t>Ind7Rate</t>
  </si>
  <si>
    <t>Ind7points</t>
  </si>
  <si>
    <t>Ind7PointsPossible</t>
  </si>
  <si>
    <t>Ind8Numerator</t>
  </si>
  <si>
    <t>Ind8Denominator</t>
  </si>
  <si>
    <t>Ind8Rate</t>
  </si>
  <si>
    <t>Ind8Points</t>
  </si>
  <si>
    <t>Ind8PointsPossible</t>
  </si>
  <si>
    <t>Ind9Numerator</t>
  </si>
  <si>
    <t>Ind9Denominator</t>
  </si>
  <si>
    <t>Ind9Rate</t>
  </si>
  <si>
    <t>Ind9Points</t>
  </si>
  <si>
    <t>Ind9PointsPossible</t>
  </si>
  <si>
    <t>GradGapFlag</t>
  </si>
  <si>
    <t>Ind10Denominator</t>
  </si>
  <si>
    <t>Ind10Numerator</t>
  </si>
  <si>
    <t>Ind10Rate</t>
  </si>
  <si>
    <t>Ind10Points</t>
  </si>
  <si>
    <t>Ind10PossiblePoints</t>
  </si>
  <si>
    <t>Ind11Tested</t>
  </si>
  <si>
    <t>Ind11Passed</t>
  </si>
  <si>
    <t>Ind11Enrolled</t>
  </si>
  <si>
    <t>Ind11FitnessRate</t>
  </si>
  <si>
    <t>Ind11ParticipationRate</t>
  </si>
  <si>
    <t>Ind11Points</t>
  </si>
  <si>
    <t>Ind11PossiblePoints</t>
  </si>
  <si>
    <t>Ind12Numerator</t>
  </si>
  <si>
    <t>Ind12Denominator</t>
  </si>
  <si>
    <t>Ind12Rate</t>
  </si>
  <si>
    <t>Ind12Points</t>
  </si>
  <si>
    <t>Ind12PossiblePoints</t>
  </si>
  <si>
    <t>0010011</t>
  </si>
  <si>
    <t>Andover School District</t>
  </si>
  <si>
    <t>0000000</t>
  </si>
  <si>
    <t>District</t>
  </si>
  <si>
    <t>DistrictTot</t>
  </si>
  <si>
    <t>0010111</t>
  </si>
  <si>
    <t>Andover Elementary School</t>
  </si>
  <si>
    <t>Public Schools</t>
  </si>
  <si>
    <t>PK</t>
  </si>
  <si>
    <t>6</t>
  </si>
  <si>
    <t>SchoolTot</t>
  </si>
  <si>
    <t>0020011</t>
  </si>
  <si>
    <t>Ansonia School District</t>
  </si>
  <si>
    <t>0020311</t>
  </si>
  <si>
    <t>Mead School</t>
  </si>
  <si>
    <t>K</t>
  </si>
  <si>
    <t>0020811</t>
  </si>
  <si>
    <t>Prendergast School</t>
  </si>
  <si>
    <t>0025111</t>
  </si>
  <si>
    <t>Ansonia Middle School</t>
  </si>
  <si>
    <t>8</t>
  </si>
  <si>
    <t>0026111</t>
  </si>
  <si>
    <t>Ansonia High School</t>
  </si>
  <si>
    <t>9</t>
  </si>
  <si>
    <t>12</t>
  </si>
  <si>
    <t>0030011</t>
  </si>
  <si>
    <t>Ashford School District</t>
  </si>
  <si>
    <t>0030111</t>
  </si>
  <si>
    <t>Ashford School</t>
  </si>
  <si>
    <t>0040011</t>
  </si>
  <si>
    <t>Avon School District</t>
  </si>
  <si>
    <t>0040311</t>
  </si>
  <si>
    <t>Roaring Brook School</t>
  </si>
  <si>
    <t>4</t>
  </si>
  <si>
    <t>0040411</t>
  </si>
  <si>
    <t>Pine Grove School</t>
  </si>
  <si>
    <t>0040511</t>
  </si>
  <si>
    <t>Thompson Brook School</t>
  </si>
  <si>
    <t>5</t>
  </si>
  <si>
    <t>0045111</t>
  </si>
  <si>
    <t>Avon Middle School</t>
  </si>
  <si>
    <t>7</t>
  </si>
  <si>
    <t>0046111</t>
  </si>
  <si>
    <t>Avon High School</t>
  </si>
  <si>
    <t>0050011</t>
  </si>
  <si>
    <t>Barkhamsted School District</t>
  </si>
  <si>
    <t>0050111</t>
  </si>
  <si>
    <t>Barkhamsted Elementary School</t>
  </si>
  <si>
    <t>0070011</t>
  </si>
  <si>
    <t>Berlin School District</t>
  </si>
  <si>
    <t>0070111</t>
  </si>
  <si>
    <t>Richard D. Hubbard School</t>
  </si>
  <si>
    <t>0070411</t>
  </si>
  <si>
    <t>Emma Hart Willard School</t>
  </si>
  <si>
    <t>0070511</t>
  </si>
  <si>
    <t>Mary E. Griswold School</t>
  </si>
  <si>
    <t>0075111</t>
  </si>
  <si>
    <t>Catherine M. McGee Middle School</t>
  </si>
  <si>
    <t>0076111</t>
  </si>
  <si>
    <t>Berlin High School</t>
  </si>
  <si>
    <t>0080011</t>
  </si>
  <si>
    <t>Bethany School District</t>
  </si>
  <si>
    <t>0080111</t>
  </si>
  <si>
    <t>Bethany Community School</t>
  </si>
  <si>
    <t>0090011</t>
  </si>
  <si>
    <t>Bethel School District</t>
  </si>
  <si>
    <t>0090111</t>
  </si>
  <si>
    <t>Frank A. Berry School</t>
  </si>
  <si>
    <t>3</t>
  </si>
  <si>
    <t>0090411</t>
  </si>
  <si>
    <t>Anna H. Rockwell School</t>
  </si>
  <si>
    <t>0090511</t>
  </si>
  <si>
    <t>Ralph M. T. Johnson School</t>
  </si>
  <si>
    <t>0095111</t>
  </si>
  <si>
    <t>Bethel Middle School</t>
  </si>
  <si>
    <t>0096111</t>
  </si>
  <si>
    <t>Bethel High School</t>
  </si>
  <si>
    <t>0110011</t>
  </si>
  <si>
    <t>Bloomfield School District</t>
  </si>
  <si>
    <t>0110511</t>
  </si>
  <si>
    <t>Metacomet School</t>
  </si>
  <si>
    <t>0110611</t>
  </si>
  <si>
    <t>Laurel School</t>
  </si>
  <si>
    <t>2</t>
  </si>
  <si>
    <t>0110711</t>
  </si>
  <si>
    <t>Carmen Arace Intermediate School</t>
  </si>
  <si>
    <t>0110811</t>
  </si>
  <si>
    <t>Wintonbury Early Childhood Magnet School</t>
  </si>
  <si>
    <t>0115211</t>
  </si>
  <si>
    <t>Carmen Arace Middle School</t>
  </si>
  <si>
    <t>0116111</t>
  </si>
  <si>
    <t>Bloomfield High School</t>
  </si>
  <si>
    <t>0116311</t>
  </si>
  <si>
    <t>Global Experience Magnet School</t>
  </si>
  <si>
    <t>0116411</t>
  </si>
  <si>
    <t>Learning Academy at Bloomfield</t>
  </si>
  <si>
    <t>0120011</t>
  </si>
  <si>
    <t>Bolton School District</t>
  </si>
  <si>
    <t>0120111</t>
  </si>
  <si>
    <t>Bolton Center School</t>
  </si>
  <si>
    <t>0126111</t>
  </si>
  <si>
    <t>Bolton High School</t>
  </si>
  <si>
    <t>0130011</t>
  </si>
  <si>
    <t>Bozrah School District</t>
  </si>
  <si>
    <t>0130111</t>
  </si>
  <si>
    <t>Fields Memorial School</t>
  </si>
  <si>
    <t>0140011</t>
  </si>
  <si>
    <t>Branford School District</t>
  </si>
  <si>
    <t>0141411</t>
  </si>
  <si>
    <t>Mary T. Murphy School</t>
  </si>
  <si>
    <t>0141511</t>
  </si>
  <si>
    <t>Mary R. Tisko School</t>
  </si>
  <si>
    <t>0141611</t>
  </si>
  <si>
    <t>John B. Sliney School</t>
  </si>
  <si>
    <t>0145111</t>
  </si>
  <si>
    <t>Francis Walsh Intermediate School</t>
  </si>
  <si>
    <t>0146111</t>
  </si>
  <si>
    <t>Branford High School</t>
  </si>
  <si>
    <t>0150011</t>
  </si>
  <si>
    <t>Bridgeport School District</t>
  </si>
  <si>
    <t>0150111</t>
  </si>
  <si>
    <t>Barnum School</t>
  </si>
  <si>
    <t>0150211</t>
  </si>
  <si>
    <t>Beardsley School</t>
  </si>
  <si>
    <t>0150311</t>
  </si>
  <si>
    <t>Black Rock School</t>
  </si>
  <si>
    <t>0150411</t>
  </si>
  <si>
    <t>Bryant School</t>
  </si>
  <si>
    <t>0150511</t>
  </si>
  <si>
    <t>Columbus School</t>
  </si>
  <si>
    <t>0150611</t>
  </si>
  <si>
    <t>Biotechnology, Research and Zoological Studies HS at the Fairchild-Wheeler Magnet Campus</t>
  </si>
  <si>
    <t>11</t>
  </si>
  <si>
    <t>0150711</t>
  </si>
  <si>
    <t>Edison School</t>
  </si>
  <si>
    <t>0150811</t>
  </si>
  <si>
    <t>Aerospace/Hydrospace, Engineering and Physical Sciences HS at the Fairchild-Wheeler Magnet Campus</t>
  </si>
  <si>
    <t>0151011</t>
  </si>
  <si>
    <t>Luis Munoz Marin School</t>
  </si>
  <si>
    <t>0151111</t>
  </si>
  <si>
    <t>Hall School</t>
  </si>
  <si>
    <t>0151211</t>
  </si>
  <si>
    <t>Hallen School</t>
  </si>
  <si>
    <t>0151311</t>
  </si>
  <si>
    <t>Hooker School</t>
  </si>
  <si>
    <t>0151411</t>
  </si>
  <si>
    <t>Cesar Batalla School</t>
  </si>
  <si>
    <t>0151511</t>
  </si>
  <si>
    <t>0151611</t>
  </si>
  <si>
    <t>Bridgeport Military Academy</t>
  </si>
  <si>
    <t>10</t>
  </si>
  <si>
    <t>0151711</t>
  </si>
  <si>
    <t>Park City Magnet School</t>
  </si>
  <si>
    <t>0152011</t>
  </si>
  <si>
    <t>Madison School</t>
  </si>
  <si>
    <t>0152111</t>
  </si>
  <si>
    <t>Classical Studies Academy</t>
  </si>
  <si>
    <t>0152211</t>
  </si>
  <si>
    <t>Jettie S. Tisdale School</t>
  </si>
  <si>
    <t>0152511</t>
  </si>
  <si>
    <t>Read School</t>
  </si>
  <si>
    <t>0152611</t>
  </si>
  <si>
    <t>Roosevelt School</t>
  </si>
  <si>
    <t>0153011</t>
  </si>
  <si>
    <t>Waltersville School</t>
  </si>
  <si>
    <t>0153211</t>
  </si>
  <si>
    <t>Geraldine Johnson School</t>
  </si>
  <si>
    <t>Winthrop School</t>
  </si>
  <si>
    <t>Interdistrict Discovery Magnet School</t>
  </si>
  <si>
    <t>Cross School</t>
  </si>
  <si>
    <t>Blackham School</t>
  </si>
  <si>
    <t>Dunbar School</t>
  </si>
  <si>
    <t>Curiale School</t>
  </si>
  <si>
    <t>High Horizons Magnet School</t>
  </si>
  <si>
    <t>Multicultural Magnet School</t>
  </si>
  <si>
    <t>Bassick High School</t>
  </si>
  <si>
    <t>Central High School</t>
  </si>
  <si>
    <t>Harding High School</t>
  </si>
  <si>
    <t>Bristol School District</t>
  </si>
  <si>
    <t>Edgewood School</t>
  </si>
  <si>
    <t>Greene-Hills School</t>
  </si>
  <si>
    <t>South Side School</t>
  </si>
  <si>
    <t>Stafford School</t>
  </si>
  <si>
    <t>Ellen P. Hubbell School</t>
  </si>
  <si>
    <t>Mountain View School</t>
  </si>
  <si>
    <t>Ivy Drive School</t>
  </si>
  <si>
    <t>West Bristol School</t>
  </si>
  <si>
    <t>Chippens Hill Middle School</t>
  </si>
  <si>
    <t>Northeast Middle School</t>
  </si>
  <si>
    <t>Bristol Central High School</t>
  </si>
  <si>
    <t>Bristol Eastern High School</t>
  </si>
  <si>
    <t>Brookfield School District</t>
  </si>
  <si>
    <t>Center Elementary School</t>
  </si>
  <si>
    <t>Huckleberry Hill Elementary School</t>
  </si>
  <si>
    <t>Whisconier Middle School</t>
  </si>
  <si>
    <t>Brookfield High School</t>
  </si>
  <si>
    <t>Brooklyn School District</t>
  </si>
  <si>
    <t>Brooklyn Elementary School</t>
  </si>
  <si>
    <t>Brooklyn Middle School</t>
  </si>
  <si>
    <t>Canaan School District</t>
  </si>
  <si>
    <t>Lee H. Kellogg School</t>
  </si>
  <si>
    <t>Canterbury School District</t>
  </si>
  <si>
    <t>Canterbury Elementary School</t>
  </si>
  <si>
    <t>Dr. Helen Baldwin Middle School</t>
  </si>
  <si>
    <t>Canton School District</t>
  </si>
  <si>
    <t>Cherry Brook Primary School</t>
  </si>
  <si>
    <t>Canton Intermediate School</t>
  </si>
  <si>
    <t>Canton Middle School</t>
  </si>
  <si>
    <t>Canton High School</t>
  </si>
  <si>
    <t>Chaplin School District</t>
  </si>
  <si>
    <t>Chaplin Elementary School</t>
  </si>
  <si>
    <t>Cheshire School District</t>
  </si>
  <si>
    <t>Chapman School</t>
  </si>
  <si>
    <t>Darcey School</t>
  </si>
  <si>
    <t>Highland School</t>
  </si>
  <si>
    <t>Norton School</t>
  </si>
  <si>
    <t>Doolittle School</t>
  </si>
  <si>
    <t>Dodd Middle School</t>
  </si>
  <si>
    <t>Cheshire High School</t>
  </si>
  <si>
    <t>Chester School District</t>
  </si>
  <si>
    <t>Chester Elementary School</t>
  </si>
  <si>
    <t>Clinton School District</t>
  </si>
  <si>
    <t>Abraham Pierson School</t>
  </si>
  <si>
    <t>Lewin G. Joel Jr. School</t>
  </si>
  <si>
    <t>Jared Eliot School</t>
  </si>
  <si>
    <t>The Morgan School</t>
  </si>
  <si>
    <t>Colchester School District</t>
  </si>
  <si>
    <t>Jack Jackter Intermediate School</t>
  </si>
  <si>
    <t>Colchester Elementary School</t>
  </si>
  <si>
    <t>William J. Johnston Middle School</t>
  </si>
  <si>
    <t>Bacon Academy</t>
  </si>
  <si>
    <t>Colebrook School District</t>
  </si>
  <si>
    <t>Colebrook Consolidated School</t>
  </si>
  <si>
    <t>Columbia School District</t>
  </si>
  <si>
    <t>Horace W. Porter School</t>
  </si>
  <si>
    <t>Cornwall School District</t>
  </si>
  <si>
    <t>Cornwall Consolidated School</t>
  </si>
  <si>
    <t>Coventry School District</t>
  </si>
  <si>
    <t>Coventry Grammar School</t>
  </si>
  <si>
    <t>George Hersey Robertson School</t>
  </si>
  <si>
    <t>Capt. Nathan Hale School</t>
  </si>
  <si>
    <t>Coventry High School</t>
  </si>
  <si>
    <t>Cromwell School District</t>
  </si>
  <si>
    <t>Edna C. Stevens School</t>
  </si>
  <si>
    <t>Woodside Intermediate School</t>
  </si>
  <si>
    <t>Cromwell Middle School</t>
  </si>
  <si>
    <t>Cromwell High School</t>
  </si>
  <si>
    <t>Danbury School District</t>
  </si>
  <si>
    <t>Hayestown Avenue School</t>
  </si>
  <si>
    <t>Westside Middle School Academy</t>
  </si>
  <si>
    <t>Mill Ridge Primary School</t>
  </si>
  <si>
    <t>Morris Street School</t>
  </si>
  <si>
    <t>Park Avenue School</t>
  </si>
  <si>
    <t>South Street School</t>
  </si>
  <si>
    <t>Great Plain School</t>
  </si>
  <si>
    <t>Shelter Rock School</t>
  </si>
  <si>
    <t>King Street Primary School</t>
  </si>
  <si>
    <t>Ellsworth Avenue School</t>
  </si>
  <si>
    <t>Pembroke School</t>
  </si>
  <si>
    <t>Stadley Rough School</t>
  </si>
  <si>
    <t>King Street Intermediate School</t>
  </si>
  <si>
    <t>Western CT Academy of International Studies Elementary Magnet School</t>
  </si>
  <si>
    <t>Broadview Middle School</t>
  </si>
  <si>
    <t>Rogers Park Middle School</t>
  </si>
  <si>
    <t>Danbury High School</t>
  </si>
  <si>
    <t>Alternative Center For Excellence</t>
  </si>
  <si>
    <t>Darien School District</t>
  </si>
  <si>
    <t>Hindley Elementary School</t>
  </si>
  <si>
    <t>Royle Elementary School</t>
  </si>
  <si>
    <t>Tokeneke Elementary School</t>
  </si>
  <si>
    <t>Holmes Elementary School</t>
  </si>
  <si>
    <t>Ox Ridge Elementary School</t>
  </si>
  <si>
    <t>Middlesex Middle School</t>
  </si>
  <si>
    <t>Darien High School</t>
  </si>
  <si>
    <t>Deep River School District</t>
  </si>
  <si>
    <t>Deep River Elementary School</t>
  </si>
  <si>
    <t>Derby School District</t>
  </si>
  <si>
    <t>Irving School</t>
  </si>
  <si>
    <t>Bradley School</t>
  </si>
  <si>
    <t>Derby Middle School</t>
  </si>
  <si>
    <t>Derby High School</t>
  </si>
  <si>
    <t>Eastford School District</t>
  </si>
  <si>
    <t>Eastford Elementary School</t>
  </si>
  <si>
    <t>East Granby School District</t>
  </si>
  <si>
    <t>Allgrove School</t>
  </si>
  <si>
    <t>R. Dudley Seymour School</t>
  </si>
  <si>
    <t>East Granby Middle School</t>
  </si>
  <si>
    <t>East Granby High School</t>
  </si>
  <si>
    <t>East Haddam School District</t>
  </si>
  <si>
    <t>East Haddam Elementary School</t>
  </si>
  <si>
    <t>Nathan Hale-Ray Middle School</t>
  </si>
  <si>
    <t>Nathan Hale-Ray High School</t>
  </si>
  <si>
    <t>East Hampton School District</t>
  </si>
  <si>
    <t>Memorial School</t>
  </si>
  <si>
    <t>Center School</t>
  </si>
  <si>
    <t>East Hampton Middle School</t>
  </si>
  <si>
    <t>East Hampton High School</t>
  </si>
  <si>
    <t>East Hartford School District</t>
  </si>
  <si>
    <t>Joseph O. Goodwin School</t>
  </si>
  <si>
    <t>Hockanum School</t>
  </si>
  <si>
    <t>Dr. Franklin H. Mayberry School</t>
  </si>
  <si>
    <t>Anna E. Norris School</t>
  </si>
  <si>
    <t>Dr. Thomas S. O'Connell School</t>
  </si>
  <si>
    <t>Silver Lane School</t>
  </si>
  <si>
    <t>Robert J. O'Brien School</t>
  </si>
  <si>
    <t>Governor William Pitkin School</t>
  </si>
  <si>
    <t>Dr. John A. Langford School</t>
  </si>
  <si>
    <t>Sunset Ridge School Elementary Academy for Arts and World Languages</t>
  </si>
  <si>
    <t>East Hartford Middle School</t>
  </si>
  <si>
    <t>East Hartford High School</t>
  </si>
  <si>
    <t>Connecticut IB Academy</t>
  </si>
  <si>
    <t>Stevens Alternate High school</t>
  </si>
  <si>
    <t>East Haven School District</t>
  </si>
  <si>
    <t>Deer Run School</t>
  </si>
  <si>
    <t>Momauguin School</t>
  </si>
  <si>
    <t>Grove J. Tuttle School</t>
  </si>
  <si>
    <t>Dominick H. Ferrara School</t>
  </si>
  <si>
    <t>D. C. Moore School</t>
  </si>
  <si>
    <t>Carbone School/East Haven Academy</t>
  </si>
  <si>
    <t>Overbrook Elementary School</t>
  </si>
  <si>
    <t>Joseph Melillo Middle School</t>
  </si>
  <si>
    <t>East Haven High School</t>
  </si>
  <si>
    <t>East Lyme School District</t>
  </si>
  <si>
    <t>Flanders School</t>
  </si>
  <si>
    <t>Niantic Center School</t>
  </si>
  <si>
    <t>Lillie B. Haynes School</t>
  </si>
  <si>
    <t>East Lyme Middle School</t>
  </si>
  <si>
    <t>East Lyme High School</t>
  </si>
  <si>
    <t>Easton School District</t>
  </si>
  <si>
    <t>Samuel Staples Elementary School</t>
  </si>
  <si>
    <t>Helen Keller Middle School</t>
  </si>
  <si>
    <t>East Windsor School District</t>
  </si>
  <si>
    <t>Broad Brook Elementary School</t>
  </si>
  <si>
    <t>East Windsor Middle School</t>
  </si>
  <si>
    <t>East Windsor High School</t>
  </si>
  <si>
    <t>Ellington School District</t>
  </si>
  <si>
    <t>Crystal Lake School</t>
  </si>
  <si>
    <t>Windermere School</t>
  </si>
  <si>
    <t>Windermere Intermediate School</t>
  </si>
  <si>
    <t>Ellington Middle School</t>
  </si>
  <si>
    <t>Ellington High School</t>
  </si>
  <si>
    <t>Enfield School District</t>
  </si>
  <si>
    <t>Enfield Street School</t>
  </si>
  <si>
    <t>Hazardville Memorial School</t>
  </si>
  <si>
    <t>Nathan Hale School</t>
  </si>
  <si>
    <t>Edgar H. Parkman School</t>
  </si>
  <si>
    <t>Prudence Crandall School</t>
  </si>
  <si>
    <t>Eli Whitney School</t>
  </si>
  <si>
    <t>Henry Barnard School</t>
  </si>
  <si>
    <t>John F. Kennedy Middle School</t>
  </si>
  <si>
    <t>Enfield High School</t>
  </si>
  <si>
    <t>Enrico Fermi High School</t>
  </si>
  <si>
    <t>Essex School District</t>
  </si>
  <si>
    <t>Essex Elementary School</t>
  </si>
  <si>
    <t>Fairfield School District</t>
  </si>
  <si>
    <t>Dwight Elementary School</t>
  </si>
  <si>
    <t>Burr Elementary School</t>
  </si>
  <si>
    <t>Holland Hill School</t>
  </si>
  <si>
    <t>McKinley School</t>
  </si>
  <si>
    <t>Mill Hill School</t>
  </si>
  <si>
    <t>Riverfield School</t>
  </si>
  <si>
    <t>Sherman School</t>
  </si>
  <si>
    <t>Stratfield School</t>
  </si>
  <si>
    <t>North Stratfield School</t>
  </si>
  <si>
    <t>Jennings School</t>
  </si>
  <si>
    <t>Osborn Hill School</t>
  </si>
  <si>
    <t>Tomlinson Middle School</t>
  </si>
  <si>
    <t>Fairfield Woods Middle School</t>
  </si>
  <si>
    <t>Roger Ludlowe Middle School</t>
  </si>
  <si>
    <t>Fairfield Ludlowe High School</t>
  </si>
  <si>
    <t>Fairfield Warde High School</t>
  </si>
  <si>
    <t>Farmington School District</t>
  </si>
  <si>
    <t>Union School</t>
  </si>
  <si>
    <t>Noah Wallace School</t>
  </si>
  <si>
    <t>West District School</t>
  </si>
  <si>
    <t>East Farms School</t>
  </si>
  <si>
    <t>West Woods Upper Elementary School</t>
  </si>
  <si>
    <t>Irving A. Robbins Middle School</t>
  </si>
  <si>
    <t>Farmington High School</t>
  </si>
  <si>
    <t>Franklin School District</t>
  </si>
  <si>
    <t>Franklin Elementary School</t>
  </si>
  <si>
    <t>Glastonbury School District</t>
  </si>
  <si>
    <t>Buttonball Lane School</t>
  </si>
  <si>
    <t>Eastbury School</t>
  </si>
  <si>
    <t>Hebron Avenue School</t>
  </si>
  <si>
    <t>Hopewell School</t>
  </si>
  <si>
    <t>Naubuc School</t>
  </si>
  <si>
    <t>Gideon Welles School</t>
  </si>
  <si>
    <t>Nayaug Elementary School</t>
  </si>
  <si>
    <t>Smith Middle School</t>
  </si>
  <si>
    <t>Glastonbury High School</t>
  </si>
  <si>
    <t>Granby School District</t>
  </si>
  <si>
    <t>Frank M. Kearns Primary School</t>
  </si>
  <si>
    <t>Wells Road Intermediate School</t>
  </si>
  <si>
    <t>Kelly Lane Intermediate School</t>
  </si>
  <si>
    <t>Granby Memorial Middle School</t>
  </si>
  <si>
    <t>Granby Memorial High School</t>
  </si>
  <si>
    <t>Greenwich School District</t>
  </si>
  <si>
    <t>Cos Cob School</t>
  </si>
  <si>
    <t>Julian Curtiss School</t>
  </si>
  <si>
    <t>Glenville School</t>
  </si>
  <si>
    <t>Hamilton Avenue School</t>
  </si>
  <si>
    <t>New Lebanon School</t>
  </si>
  <si>
    <t>North Mianus School</t>
  </si>
  <si>
    <t>North Street School</t>
  </si>
  <si>
    <t>Old Greenwich School</t>
  </si>
  <si>
    <t>Riverside School</t>
  </si>
  <si>
    <t>Parkway School</t>
  </si>
  <si>
    <t>International School At Dundee</t>
  </si>
  <si>
    <t>Central Middle School</t>
  </si>
  <si>
    <t>Eastern Middle School</t>
  </si>
  <si>
    <t>Western Middle School</t>
  </si>
  <si>
    <t>Greenwich High School</t>
  </si>
  <si>
    <t>Griswold School District</t>
  </si>
  <si>
    <t>Griswold Alternative School</t>
  </si>
  <si>
    <t>Griswold Elementary School</t>
  </si>
  <si>
    <t>Griswold Middle School</t>
  </si>
  <si>
    <t>Griswold High School</t>
  </si>
  <si>
    <t>Groton School District</t>
  </si>
  <si>
    <t>S. B. Butler School</t>
  </si>
  <si>
    <t>Claude Chester School</t>
  </si>
  <si>
    <t>Pleasant Valley School</t>
  </si>
  <si>
    <t>Mary Morrisson School</t>
  </si>
  <si>
    <t>Charles Barnum School</t>
  </si>
  <si>
    <t>Northeast Academy Elementary School</t>
  </si>
  <si>
    <t>Catherine Kolnaski Magnet School</t>
  </si>
  <si>
    <t>West Side Middle School</t>
  </si>
  <si>
    <t>Carl C. Cutler Middle School</t>
  </si>
  <si>
    <t>Robert E. Fitch High School</t>
  </si>
  <si>
    <t>Guilford School District</t>
  </si>
  <si>
    <t>Guilford Lakes School</t>
  </si>
  <si>
    <t>Melissa Jones School</t>
  </si>
  <si>
    <t>Calvin Leete School</t>
  </si>
  <si>
    <t>A. W. Cox School</t>
  </si>
  <si>
    <t>A. Baldwin Middle School</t>
  </si>
  <si>
    <t>E. C. Adams Middle School</t>
  </si>
  <si>
    <t>Guilford High School</t>
  </si>
  <si>
    <t>Hamden School District</t>
  </si>
  <si>
    <t>Shepherd Glen School</t>
  </si>
  <si>
    <t>Church Street School</t>
  </si>
  <si>
    <t>Dunbar Hill School</t>
  </si>
  <si>
    <t>Helen Street School</t>
  </si>
  <si>
    <t>Spring Glen School</t>
  </si>
  <si>
    <t>Ridge Hill School</t>
  </si>
  <si>
    <t>Bear Path School</t>
  </si>
  <si>
    <t>West Woods School</t>
  </si>
  <si>
    <t>Hamden Middle School</t>
  </si>
  <si>
    <t>Hamden High School</t>
  </si>
  <si>
    <t>Hampton School District</t>
  </si>
  <si>
    <t>Hampton Elementary School</t>
  </si>
  <si>
    <t>Hartford School District</t>
  </si>
  <si>
    <t>SAND School</t>
  </si>
  <si>
    <t>Batchelder School</t>
  </si>
  <si>
    <t>Montessori Magnet at Moylan School</t>
  </si>
  <si>
    <t>Burns Latino Studies Academy</t>
  </si>
  <si>
    <t>Asian Studies Academy</t>
  </si>
  <si>
    <t>M. D. Fox Elementary School</t>
  </si>
  <si>
    <t>Environmental Sciences Magnet School at Mary M Hooker</t>
  </si>
  <si>
    <t>Kennelly School</t>
  </si>
  <si>
    <t>R.J. Kinsella Magnet School of Performing Arts</t>
  </si>
  <si>
    <t>McDonough Expeditionary Learning School</t>
  </si>
  <si>
    <t>Dr. James H Naylor/CCSU Leadership Academy</t>
  </si>
  <si>
    <t>Parkville Community School</t>
  </si>
  <si>
    <t>M. L. King School</t>
  </si>
  <si>
    <t>Sarah J. Rawson Elementary School</t>
  </si>
  <si>
    <t>Milner Elementary School</t>
  </si>
  <si>
    <t>Noah Webster Micro Society School</t>
  </si>
  <si>
    <t>West Middle School</t>
  </si>
  <si>
    <t>Fred D. Wish Museum School</t>
  </si>
  <si>
    <t>Burr School</t>
  </si>
  <si>
    <t>Clark School</t>
  </si>
  <si>
    <t>STEM Magnet School at Annie Fisher</t>
  </si>
  <si>
    <t>Simpson-Waverly School</t>
  </si>
  <si>
    <t>Sanchez School</t>
  </si>
  <si>
    <t>Expeditionary Learning Academy at Moylan School</t>
  </si>
  <si>
    <t>Breakthrough Magnet School</t>
  </si>
  <si>
    <t>Breakthrough II Elementary School</t>
  </si>
  <si>
    <t>Global Communications Academy</t>
  </si>
  <si>
    <t>Montessori Magnet School at Annie Fisher</t>
  </si>
  <si>
    <t>Capital Community College Magnet Academy</t>
  </si>
  <si>
    <t>Renzulli Academy</t>
  </si>
  <si>
    <t>Hartford Magnet Trinity College Academy</t>
  </si>
  <si>
    <t>Culinary Arts Academy</t>
  </si>
  <si>
    <t>Bulkeley High School Lower School</t>
  </si>
  <si>
    <t>Classical Magnet School</t>
  </si>
  <si>
    <t>Sports and Medical Sciences Academy</t>
  </si>
  <si>
    <t>Pathways Academy of Technology and Design</t>
  </si>
  <si>
    <t>University High of Science and Engineering</t>
  </si>
  <si>
    <t>Capital Preparatory Magnet School</t>
  </si>
  <si>
    <t>Bulkeley High School Upper School</t>
  </si>
  <si>
    <t>HPHS Academy of Engineering and Green Technology</t>
  </si>
  <si>
    <t>HPHS Law and Government Academy</t>
  </si>
  <si>
    <t>HPHS Academy of Nursing and Health Science</t>
  </si>
  <si>
    <t>High School Inc.</t>
  </si>
  <si>
    <t>Journalism and Media Academy Magnet School</t>
  </si>
  <si>
    <t>Great Path Academy High School at MCC</t>
  </si>
  <si>
    <t>Hartland School District</t>
  </si>
  <si>
    <t>Hartland School</t>
  </si>
  <si>
    <t>Hebron School District</t>
  </si>
  <si>
    <t>Hebron Elementary School</t>
  </si>
  <si>
    <t>Gilead Hill School</t>
  </si>
  <si>
    <t>Kent School District</t>
  </si>
  <si>
    <t>Kent Center School</t>
  </si>
  <si>
    <t>Killingly School District</t>
  </si>
  <si>
    <t>Killingly Central School</t>
  </si>
  <si>
    <t>Killingly Memorial School</t>
  </si>
  <si>
    <t>Killingly Intermediate School</t>
  </si>
  <si>
    <t>Killingly High School</t>
  </si>
  <si>
    <t>Lebanon School District</t>
  </si>
  <si>
    <t>Lebanon Elementary School</t>
  </si>
  <si>
    <t>Lebanon Middle School</t>
  </si>
  <si>
    <t>Lyman Memorial High School</t>
  </si>
  <si>
    <t>Ledyard School District</t>
  </si>
  <si>
    <t>Ledyard Center School</t>
  </si>
  <si>
    <t>Gales Ferry School</t>
  </si>
  <si>
    <t>Juliet W. Long School</t>
  </si>
  <si>
    <t>Gallup Hill School</t>
  </si>
  <si>
    <t>Ledyard Middle School</t>
  </si>
  <si>
    <t>Ledyard High School</t>
  </si>
  <si>
    <t>Lisbon School District</t>
  </si>
  <si>
    <t>Lisbon Central School</t>
  </si>
  <si>
    <t>Litchfield School District</t>
  </si>
  <si>
    <t>Litchfield Intermediate School</t>
  </si>
  <si>
    <t>Litchfield High School</t>
  </si>
  <si>
    <t>Madison School District</t>
  </si>
  <si>
    <t>J. Milton Jeffrey Elementary School</t>
  </si>
  <si>
    <t>Island Avenue Elementary School</t>
  </si>
  <si>
    <t>Kathleen H. Ryerson Elementary School</t>
  </si>
  <si>
    <t>Dr. Robert H. Brown Middle School</t>
  </si>
  <si>
    <t>Walter C. Polson Upper Middle School</t>
  </si>
  <si>
    <t>Daniel Hand High School</t>
  </si>
  <si>
    <t>Manchester School District</t>
  </si>
  <si>
    <t>Bowers School</t>
  </si>
  <si>
    <t>Buckley School</t>
  </si>
  <si>
    <t>Highland Park School</t>
  </si>
  <si>
    <t>Keeney School</t>
  </si>
  <si>
    <t>Robertson School</t>
  </si>
  <si>
    <t>Verplanck School</t>
  </si>
  <si>
    <t>Waddell School</t>
  </si>
  <si>
    <t>Washington School</t>
  </si>
  <si>
    <t>Martin School</t>
  </si>
  <si>
    <t>Elisabeth M. Bennet Academy</t>
  </si>
  <si>
    <t>Illing Middle School</t>
  </si>
  <si>
    <t>Manchester High School</t>
  </si>
  <si>
    <t>Mansfield School District</t>
  </si>
  <si>
    <t>Dorothy C. Goodwin School</t>
  </si>
  <si>
    <t>Annie E. Vinton School</t>
  </si>
  <si>
    <t>Southeast Elementary School</t>
  </si>
  <si>
    <t>Mansfield Middle School School</t>
  </si>
  <si>
    <t>Marlborough School District</t>
  </si>
  <si>
    <t>Elmer Thienes-Mary Hall Elementary School</t>
  </si>
  <si>
    <t>Meriden School District</t>
  </si>
  <si>
    <t>Benjamin Franklin School</t>
  </si>
  <si>
    <t>Hanover School</t>
  </si>
  <si>
    <t>Israel Putnam School</t>
  </si>
  <si>
    <t>John Barry School</t>
  </si>
  <si>
    <t>Roger Sherman School</t>
  </si>
  <si>
    <t>Thomas Hooker School</t>
  </si>
  <si>
    <t>Casimir Pulaski School</t>
  </si>
  <si>
    <t>Lincoln Middle School</t>
  </si>
  <si>
    <t>Washington Middle School</t>
  </si>
  <si>
    <t>Francis T. Maloney High School</t>
  </si>
  <si>
    <t>Orville H. Platt High School</t>
  </si>
  <si>
    <t>Middletown School District</t>
  </si>
  <si>
    <t>Spencer School</t>
  </si>
  <si>
    <t>Bielefield School</t>
  </si>
  <si>
    <t>Farm Hill School</t>
  </si>
  <si>
    <t>MacDonough School</t>
  </si>
  <si>
    <t>Snow School</t>
  </si>
  <si>
    <t>Moody School</t>
  </si>
  <si>
    <t>Lawrence School</t>
  </si>
  <si>
    <t>Wesley School</t>
  </si>
  <si>
    <t>Keigwin Middle School</t>
  </si>
  <si>
    <t>Woodrow Wilson Middle School</t>
  </si>
  <si>
    <t>Middletown High School</t>
  </si>
  <si>
    <t>Milford School District</t>
  </si>
  <si>
    <t>Calf Pen Meadow School</t>
  </si>
  <si>
    <t>Meadowside School</t>
  </si>
  <si>
    <t>Orange Avenue School</t>
  </si>
  <si>
    <t>Pumpkin Delight School</t>
  </si>
  <si>
    <t>Live Oaks School</t>
  </si>
  <si>
    <t>Mathewson School</t>
  </si>
  <si>
    <t>Orchard Hills School</t>
  </si>
  <si>
    <t>J. F. Kennedy School</t>
  </si>
  <si>
    <t>East Shore Middle School</t>
  </si>
  <si>
    <t>Harborside Middle School</t>
  </si>
  <si>
    <t>West Shore Middle School</t>
  </si>
  <si>
    <t>Jonathan Law High School</t>
  </si>
  <si>
    <t>Joseph A. Foran High School</t>
  </si>
  <si>
    <t>Monroe School District</t>
  </si>
  <si>
    <t>Monroe Elementary School</t>
  </si>
  <si>
    <t>Stepney Elementary School</t>
  </si>
  <si>
    <t>Fawn Hollow Elementary School</t>
  </si>
  <si>
    <t>Jockey Hollow School</t>
  </si>
  <si>
    <t>Masuk High School</t>
  </si>
  <si>
    <t>Montville School District</t>
  </si>
  <si>
    <t>Mohegan School</t>
  </si>
  <si>
    <t>Oakdale School</t>
  </si>
  <si>
    <t>Dr. Charles E. Murphy School</t>
  </si>
  <si>
    <t>Leonard J. Tyl Middle School</t>
  </si>
  <si>
    <t>Montville High School</t>
  </si>
  <si>
    <t>Naugatuck School District</t>
  </si>
  <si>
    <t>Cross Street Intermediate School</t>
  </si>
  <si>
    <t>Maple Hill School</t>
  </si>
  <si>
    <t>Hillside Intermediate School</t>
  </si>
  <si>
    <t>Hop Brook Elementary School</t>
  </si>
  <si>
    <t>Salem School</t>
  </si>
  <si>
    <t>Western School</t>
  </si>
  <si>
    <t>Andrew Avenue School</t>
  </si>
  <si>
    <t>City Hill Middle School</t>
  </si>
  <si>
    <t>Naugatuck High School</t>
  </si>
  <si>
    <t>New Britain School District</t>
  </si>
  <si>
    <t>Chamberlain  Elementary School</t>
  </si>
  <si>
    <t>Gaffney School</t>
  </si>
  <si>
    <t>Holmes School</t>
  </si>
  <si>
    <t>Jefferson School</t>
  </si>
  <si>
    <t>Lincoln School</t>
  </si>
  <si>
    <t>Northend School</t>
  </si>
  <si>
    <t>Frank J. DiLoreto School</t>
  </si>
  <si>
    <t>Smalley Academy</t>
  </si>
  <si>
    <t>Smith School</t>
  </si>
  <si>
    <t>Vance School</t>
  </si>
  <si>
    <t>Slade Middle School</t>
  </si>
  <si>
    <t>Pulaski Middle School</t>
  </si>
  <si>
    <t>House of Arts Letters and Science (HALS)  Academy</t>
  </si>
  <si>
    <t>New Britain High School</t>
  </si>
  <si>
    <t>New Canaan School District</t>
  </si>
  <si>
    <t>South School</t>
  </si>
  <si>
    <t>West School</t>
  </si>
  <si>
    <t>East School</t>
  </si>
  <si>
    <t>Saxe Middle School</t>
  </si>
  <si>
    <t>New Canaan High School</t>
  </si>
  <si>
    <t>New Fairfield School District</t>
  </si>
  <si>
    <t>Consolidated School</t>
  </si>
  <si>
    <t>Meeting House Hill School</t>
  </si>
  <si>
    <t>New Fairfield Middle School</t>
  </si>
  <si>
    <t>New Fairfield High School</t>
  </si>
  <si>
    <t>New Hartford School District</t>
  </si>
  <si>
    <t>Bakerville Consolidated School</t>
  </si>
  <si>
    <t>New Hartford Elementary School</t>
  </si>
  <si>
    <t>Ann Antolini School</t>
  </si>
  <si>
    <t>New Haven School District</t>
  </si>
  <si>
    <t>Barnard Environmental Magnet School</t>
  </si>
  <si>
    <t>Beecher School</t>
  </si>
  <si>
    <t>Clinton Avenue School</t>
  </si>
  <si>
    <t>Hill Central Music Academy</t>
  </si>
  <si>
    <t>John S. Martinez School</t>
  </si>
  <si>
    <t>Davis 21st Century Magnet Elementary School</t>
  </si>
  <si>
    <t>Ross/Woodward School</t>
  </si>
  <si>
    <t>John C. Daniels</t>
  </si>
  <si>
    <t>Augusta Lewis Troup School</t>
  </si>
  <si>
    <t>Fair Haven School</t>
  </si>
  <si>
    <t>Engineering - Science University Magnet School</t>
  </si>
  <si>
    <t>Benjamin Jepson Magnet School</t>
  </si>
  <si>
    <t>Mauro-Sheridan Magnet School</t>
  </si>
  <si>
    <t>Lincoln-Bassett School</t>
  </si>
  <si>
    <t>Katherine Brennan/Clarence Rogers School</t>
  </si>
  <si>
    <t>Strong 21st Century Communications Magnet and SCSU Lab School</t>
  </si>
  <si>
    <t>Truman School</t>
  </si>
  <si>
    <t>King/Robinson Magnet School</t>
  </si>
  <si>
    <t>Conte/West Hills Magnet School</t>
  </si>
  <si>
    <t>Wexler/Grant Community School</t>
  </si>
  <si>
    <t>Quinnipiac Real World Math STEM School</t>
  </si>
  <si>
    <t>Worthington Hooker School</t>
  </si>
  <si>
    <t>Christopher Columbus Academy</t>
  </si>
  <si>
    <t>Clemente Leadership Academy</t>
  </si>
  <si>
    <t>Bishop Woods School</t>
  </si>
  <si>
    <t>East Rock Community Magnet School</t>
  </si>
  <si>
    <t>Celentano BioTech, Health and Medical Magnet School</t>
  </si>
  <si>
    <t>West Rock Authors Academy</t>
  </si>
  <si>
    <t>Betsy Ross Arts Magnet School</t>
  </si>
  <si>
    <t>Metropolitan Business Academy</t>
  </si>
  <si>
    <t>Wilbur Cross High School</t>
  </si>
  <si>
    <t>James Hillhouse High School</t>
  </si>
  <si>
    <t>Hill Regional Career High School</t>
  </si>
  <si>
    <t>Cooperative High School</t>
  </si>
  <si>
    <t>High School In The Community</t>
  </si>
  <si>
    <t>Sound School</t>
  </si>
  <si>
    <t>Hyde School of Health, Science and Sports Medicine</t>
  </si>
  <si>
    <t>New Haven Academy</t>
  </si>
  <si>
    <t>Newington School District</t>
  </si>
  <si>
    <t>Elizabeth Green School</t>
  </si>
  <si>
    <t>Anna Reynolds School</t>
  </si>
  <si>
    <t>Ruth Chaffee School</t>
  </si>
  <si>
    <t>John Paterson School</t>
  </si>
  <si>
    <t>Martin Kellogg Middle School</t>
  </si>
  <si>
    <t>John Wallace Middle School</t>
  </si>
  <si>
    <t>Newington High School</t>
  </si>
  <si>
    <t>New London School District</t>
  </si>
  <si>
    <t>Early Childhood Center at Harbor</t>
  </si>
  <si>
    <t>Winthrop STEM Elementary Magnet School</t>
  </si>
  <si>
    <t>Nathan Hale Arts Magnet School</t>
  </si>
  <si>
    <t>Bennie Dover Jackson Middle School</t>
  </si>
  <si>
    <t>New London High School</t>
  </si>
  <si>
    <t>New Milford School District</t>
  </si>
  <si>
    <t>Hill And Plain School</t>
  </si>
  <si>
    <t>Northville Elementary School</t>
  </si>
  <si>
    <t>Sarah Noble Intermediate School</t>
  </si>
  <si>
    <t>Schaghticoke Middle School</t>
  </si>
  <si>
    <t>New Milford High School</t>
  </si>
  <si>
    <t>Newtown School District</t>
  </si>
  <si>
    <t>Hawley Elementary School</t>
  </si>
  <si>
    <t>Sandy Hook Elementary School</t>
  </si>
  <si>
    <t>Middle Gate Elementary School</t>
  </si>
  <si>
    <t>Head O'Meadow Elementary School</t>
  </si>
  <si>
    <t>Reed Intermediate School</t>
  </si>
  <si>
    <t>Newtown Middle School</t>
  </si>
  <si>
    <t>Newtown High School</t>
  </si>
  <si>
    <t>Norfolk School District</t>
  </si>
  <si>
    <t>Botelle Elementary School</t>
  </si>
  <si>
    <t>North Branford School District</t>
  </si>
  <si>
    <t>Jerome Harrison School</t>
  </si>
  <si>
    <t>Totoket Valley Elementary School</t>
  </si>
  <si>
    <t>North Branford Intermediate School</t>
  </si>
  <si>
    <t>North Branford High School</t>
  </si>
  <si>
    <t>North Canaan School District</t>
  </si>
  <si>
    <t>North Canaan Elementary School</t>
  </si>
  <si>
    <t>North Haven School District</t>
  </si>
  <si>
    <t>Montowese Elementary School</t>
  </si>
  <si>
    <t>Ridge Road Elementary School</t>
  </si>
  <si>
    <t>Green Acres Elementary School</t>
  </si>
  <si>
    <t>Clintonville Elementary School</t>
  </si>
  <si>
    <t>North Haven Middle School</t>
  </si>
  <si>
    <t>North Haven High School</t>
  </si>
  <si>
    <t>North Stonington School District</t>
  </si>
  <si>
    <t>North Stonington Elementary School</t>
  </si>
  <si>
    <t>Wheeler Middle School</t>
  </si>
  <si>
    <t>Wheeler High School</t>
  </si>
  <si>
    <t>Norwalk School District</t>
  </si>
  <si>
    <t>Brookside Elementary School</t>
  </si>
  <si>
    <t>Columbus Magnet School</t>
  </si>
  <si>
    <t>Cranbury Elementary School</t>
  </si>
  <si>
    <t>Jefferson Magnet School</t>
  </si>
  <si>
    <t>Kendall Elementary School</t>
  </si>
  <si>
    <t>Rowayton School</t>
  </si>
  <si>
    <t>Tracey School</t>
  </si>
  <si>
    <t>Fox Run Elementary School</t>
  </si>
  <si>
    <t>Naramake Elementary School</t>
  </si>
  <si>
    <t>Marvin Elementary School</t>
  </si>
  <si>
    <t>Silvermine Elementary School</t>
  </si>
  <si>
    <t>Wolfpit School</t>
  </si>
  <si>
    <t>Nathan Hale Middle School</t>
  </si>
  <si>
    <t>Ponus Ridge Middle School</t>
  </si>
  <si>
    <t>West Rocks Middle School</t>
  </si>
  <si>
    <t>Roton Middle School</t>
  </si>
  <si>
    <t>Norwalk High School</t>
  </si>
  <si>
    <t>Brien McMahon High School</t>
  </si>
  <si>
    <t>Norwalk Pathways Academy at Briggs</t>
  </si>
  <si>
    <t>Norwich School District</t>
  </si>
  <si>
    <t>Samuel Huntington School</t>
  </si>
  <si>
    <t>Thomas W. Mahan School</t>
  </si>
  <si>
    <t>Veterans' Memorial School</t>
  </si>
  <si>
    <t>Moriarty Magnet School</t>
  </si>
  <si>
    <t>Kelly Middle School</t>
  </si>
  <si>
    <t>Teachers' Memorial Middle School</t>
  </si>
  <si>
    <t>Old Saybrook School District</t>
  </si>
  <si>
    <t>Kathleen E. Goodwin School</t>
  </si>
  <si>
    <t>Old Saybrook Middle School</t>
  </si>
  <si>
    <t>Old Saybrook Senior High School</t>
  </si>
  <si>
    <t>Orange School District</t>
  </si>
  <si>
    <t>Mary L. Tracy School</t>
  </si>
  <si>
    <t>Race Brook School</t>
  </si>
  <si>
    <t>Turkey Hill School</t>
  </si>
  <si>
    <t>Peck Place School</t>
  </si>
  <si>
    <t>Oxford School District</t>
  </si>
  <si>
    <t>Oxford Center School</t>
  </si>
  <si>
    <t>Quaker Farms School</t>
  </si>
  <si>
    <t>Great Oak School</t>
  </si>
  <si>
    <t>Oxford High School</t>
  </si>
  <si>
    <t>Plainfield School District</t>
  </si>
  <si>
    <t>Moosup Elementary School</t>
  </si>
  <si>
    <t>Plainfield Memorial School</t>
  </si>
  <si>
    <t>Shepard Hill Elementary School</t>
  </si>
  <si>
    <t>Plainfield Central School</t>
  </si>
  <si>
    <t>Plainfield High School</t>
  </si>
  <si>
    <t>Plainville School District</t>
  </si>
  <si>
    <t>Linden Street School</t>
  </si>
  <si>
    <t>Frank T. Wheeler School</t>
  </si>
  <si>
    <t>Louis Toffolon School</t>
  </si>
  <si>
    <t>Middle School of Plainville</t>
  </si>
  <si>
    <t>Plainville High School</t>
  </si>
  <si>
    <t>Plymouth School District</t>
  </si>
  <si>
    <t>Plymouth Center School</t>
  </si>
  <si>
    <t>Harry S. Fisher Elementary School</t>
  </si>
  <si>
    <t>Eli Terry Jr. Middle School</t>
  </si>
  <si>
    <t>Terryville High School</t>
  </si>
  <si>
    <t>Plymouth Alternative High School</t>
  </si>
  <si>
    <t>Pomfret School District</t>
  </si>
  <si>
    <t>Pomfret Community School</t>
  </si>
  <si>
    <t>Portland School District</t>
  </si>
  <si>
    <t>Valley View School</t>
  </si>
  <si>
    <t>Gildersleeve School</t>
  </si>
  <si>
    <t>Brownstone Intermediate School</t>
  </si>
  <si>
    <t>Portland Middle School</t>
  </si>
  <si>
    <t>Portland High School</t>
  </si>
  <si>
    <t>Preston School District</t>
  </si>
  <si>
    <t>Preston Veterans' Memorial School</t>
  </si>
  <si>
    <t>Preston Plains School</t>
  </si>
  <si>
    <t>Putnam School District</t>
  </si>
  <si>
    <t>Putnam Elementary School</t>
  </si>
  <si>
    <t>Putnam Middle School</t>
  </si>
  <si>
    <t>Putnam High School</t>
  </si>
  <si>
    <t>Redding School District</t>
  </si>
  <si>
    <t>Redding Elementary School</t>
  </si>
  <si>
    <t>John Read Middle School</t>
  </si>
  <si>
    <t>Ridgefield School District</t>
  </si>
  <si>
    <t>Veterans Park Elementary School</t>
  </si>
  <si>
    <t>Ridgebury Elementary School</t>
  </si>
  <si>
    <t>Farmingville Elementary School</t>
  </si>
  <si>
    <t>Scotland Elementary School</t>
  </si>
  <si>
    <t>Branchville Elementary School</t>
  </si>
  <si>
    <t>Barlow Mountain Elementary School</t>
  </si>
  <si>
    <t>East Ridge Middle School</t>
  </si>
  <si>
    <t>Scotts Ridge Middle School</t>
  </si>
  <si>
    <t>Ridgefield High School</t>
  </si>
  <si>
    <t>Rocky Hill School District</t>
  </si>
  <si>
    <t>Myrtle H. Stevens School</t>
  </si>
  <si>
    <t>West Hill School</t>
  </si>
  <si>
    <t>Albert D. Griswold Middle School</t>
  </si>
  <si>
    <t>Rocky Hill High School</t>
  </si>
  <si>
    <t>Salem School District</t>
  </si>
  <si>
    <t>Salem Elementary School</t>
  </si>
  <si>
    <t>Salisbury School District</t>
  </si>
  <si>
    <t>Salisbury Central School</t>
  </si>
  <si>
    <t>Scotland School District</t>
  </si>
  <si>
    <t>Seymour School District</t>
  </si>
  <si>
    <t>Bungay School</t>
  </si>
  <si>
    <t>Chatfield-LoPresti School</t>
  </si>
  <si>
    <t>Seymour Middle School</t>
  </si>
  <si>
    <t>Seymour High School</t>
  </si>
  <si>
    <t>Sharon School District</t>
  </si>
  <si>
    <t>Sharon Center School</t>
  </si>
  <si>
    <t>Shelton School District</t>
  </si>
  <si>
    <t>Elizabeth Shelton School</t>
  </si>
  <si>
    <t>Sunnyside School</t>
  </si>
  <si>
    <t>Long Hill School</t>
  </si>
  <si>
    <t>Booth Hill School</t>
  </si>
  <si>
    <t>Perry Hill Elementary School</t>
  </si>
  <si>
    <t>Intermediate School</t>
  </si>
  <si>
    <t>Shelton High School</t>
  </si>
  <si>
    <t>Sherman School District</t>
  </si>
  <si>
    <t>Simsbury School District</t>
  </si>
  <si>
    <t>Central School</t>
  </si>
  <si>
    <t>Tariffville School</t>
  </si>
  <si>
    <t>Tootin' Hills School</t>
  </si>
  <si>
    <t>Latimer Lane School</t>
  </si>
  <si>
    <t>Squadron Line School</t>
  </si>
  <si>
    <t>Henry James Memorial School</t>
  </si>
  <si>
    <t>Simsbury High School</t>
  </si>
  <si>
    <t>Somers School District</t>
  </si>
  <si>
    <t>Somers Elementary School</t>
  </si>
  <si>
    <t>Mabelle B. Avery Middle School</t>
  </si>
  <si>
    <t>Somers High School</t>
  </si>
  <si>
    <t>Southington School District</t>
  </si>
  <si>
    <t>Hatton Elementary School</t>
  </si>
  <si>
    <t>Plantsville Elementary School</t>
  </si>
  <si>
    <t>South End Elementary School</t>
  </si>
  <si>
    <t>Strong Elementary School</t>
  </si>
  <si>
    <t>Thalberg Elementary School</t>
  </si>
  <si>
    <t>Flanders Elementary School</t>
  </si>
  <si>
    <t>Urbin T. Kelley School</t>
  </si>
  <si>
    <t>Derynoski Elementary School</t>
  </si>
  <si>
    <t>Joseph A. Depaolo Middle School</t>
  </si>
  <si>
    <t>Southington High School</t>
  </si>
  <si>
    <t>South Windsor School District</t>
  </si>
  <si>
    <t>Philip R. Smith School</t>
  </si>
  <si>
    <t>Wapping Elementary School</t>
  </si>
  <si>
    <t>Orchard Hill School</t>
  </si>
  <si>
    <t>Eli Terry School</t>
  </si>
  <si>
    <t>Timothy Edwards School</t>
  </si>
  <si>
    <t>South Windsor High School</t>
  </si>
  <si>
    <t>Sprague School District</t>
  </si>
  <si>
    <t>Sayles School</t>
  </si>
  <si>
    <t>Stafford School District</t>
  </si>
  <si>
    <t>Staffordville School</t>
  </si>
  <si>
    <t>West Stafford School</t>
  </si>
  <si>
    <t>Stafford Elementary School</t>
  </si>
  <si>
    <t>Stafford Middle School</t>
  </si>
  <si>
    <t>Stafford High School</t>
  </si>
  <si>
    <t>Stamford School District</t>
  </si>
  <si>
    <t>K. T. Murphy School</t>
  </si>
  <si>
    <t>Newfield School</t>
  </si>
  <si>
    <t>Rogers International School</t>
  </si>
  <si>
    <t>Roxbury School</t>
  </si>
  <si>
    <t>Springdale School</t>
  </si>
  <si>
    <t>Julia A. Stark School</t>
  </si>
  <si>
    <t>Westover School</t>
  </si>
  <si>
    <t>Northeast School</t>
  </si>
  <si>
    <t>Toquam Magnet School</t>
  </si>
  <si>
    <t>Davenport Ridge School</t>
  </si>
  <si>
    <t>Stillmeadow School</t>
  </si>
  <si>
    <t>Hart School</t>
  </si>
  <si>
    <t>Dolan School</t>
  </si>
  <si>
    <t>Turn of River School</t>
  </si>
  <si>
    <t>Cloonan School</t>
  </si>
  <si>
    <t>Scofield Middle School</t>
  </si>
  <si>
    <t>Rippowam Middle School</t>
  </si>
  <si>
    <t>Stamford High School</t>
  </si>
  <si>
    <t>Westhill High School</t>
  </si>
  <si>
    <t>The Academy of Information Technology</t>
  </si>
  <si>
    <t>Sterling School District</t>
  </si>
  <si>
    <t>Sterling Community School</t>
  </si>
  <si>
    <t>Stonington School District</t>
  </si>
  <si>
    <t>West Broad Street School</t>
  </si>
  <si>
    <t>Deans Mill School</t>
  </si>
  <si>
    <t>West Vine Street School</t>
  </si>
  <si>
    <t>Pawcatuck Middle School</t>
  </si>
  <si>
    <t>Mystic Middle School</t>
  </si>
  <si>
    <t>Stonington High School</t>
  </si>
  <si>
    <t>Stratford School District</t>
  </si>
  <si>
    <t>Chapel School</t>
  </si>
  <si>
    <t>Franklin School</t>
  </si>
  <si>
    <t>Lordship School</t>
  </si>
  <si>
    <t>Nichols School</t>
  </si>
  <si>
    <t>Second Hill Lane School</t>
  </si>
  <si>
    <t>Wilcoxson School</t>
  </si>
  <si>
    <t>Stratford Academy - Johnson House</t>
  </si>
  <si>
    <t>Honeyspot School</t>
  </si>
  <si>
    <t>David Wooster Middle School</t>
  </si>
  <si>
    <t>Harry B. Flood Middle School</t>
  </si>
  <si>
    <t>Stratford High School</t>
  </si>
  <si>
    <t>Bunnell High School</t>
  </si>
  <si>
    <t>Suffield School District</t>
  </si>
  <si>
    <t>McAlister Intermediate School</t>
  </si>
  <si>
    <t>A. Ward Spaulding School</t>
  </si>
  <si>
    <t>Suffield Middle School</t>
  </si>
  <si>
    <t>Suffield High School</t>
  </si>
  <si>
    <t>Thomaston School District</t>
  </si>
  <si>
    <t>Thomaston Center School</t>
  </si>
  <si>
    <t>Thomaston High School</t>
  </si>
  <si>
    <t>Thompson School District</t>
  </si>
  <si>
    <t>Mary R. Fisher Elementary School</t>
  </si>
  <si>
    <t>Thompson Middle School</t>
  </si>
  <si>
    <t>Tourtellotte Memorial High School</t>
  </si>
  <si>
    <t>Project COFFEE - Oxford Public Schools</t>
  </si>
  <si>
    <t>Tolland School District</t>
  </si>
  <si>
    <t>Birch Grove Primary School</t>
  </si>
  <si>
    <t>Tolland Intermediate School</t>
  </si>
  <si>
    <t>Tolland Middle School</t>
  </si>
  <si>
    <t>Tolland High School</t>
  </si>
  <si>
    <t>Torrington School District</t>
  </si>
  <si>
    <t>Forbes School</t>
  </si>
  <si>
    <t>Southwest School</t>
  </si>
  <si>
    <t>Torringford School</t>
  </si>
  <si>
    <t>Vogel-Wetmore School</t>
  </si>
  <si>
    <t>Torrington Middle School</t>
  </si>
  <si>
    <t>Torrington High School</t>
  </si>
  <si>
    <t>Trumbull School District</t>
  </si>
  <si>
    <t>Middlebrook School</t>
  </si>
  <si>
    <t>Jane Ryan School</t>
  </si>
  <si>
    <t>Daniels Farm School</t>
  </si>
  <si>
    <t>Tashua School</t>
  </si>
  <si>
    <t>Frenchtown Elementary School</t>
  </si>
  <si>
    <t>Madison Middle School</t>
  </si>
  <si>
    <t>Hillcrest Middle School</t>
  </si>
  <si>
    <t>Trumbull High School</t>
  </si>
  <si>
    <t>Union School District</t>
  </si>
  <si>
    <t>Union Elementary School</t>
  </si>
  <si>
    <t>Vernon School District</t>
  </si>
  <si>
    <t>Lake Street School</t>
  </si>
  <si>
    <t>Maple Street School</t>
  </si>
  <si>
    <t>Skinner Road School</t>
  </si>
  <si>
    <t>Center Road School</t>
  </si>
  <si>
    <t>Vernon Center Middle School</t>
  </si>
  <si>
    <t>Rockville High School</t>
  </si>
  <si>
    <t>Voluntown School District</t>
  </si>
  <si>
    <t>Voluntown Elementary School</t>
  </si>
  <si>
    <t>Wallingford School District</t>
  </si>
  <si>
    <t>Moses Y. Beach School</t>
  </si>
  <si>
    <t>Parker Farms School</t>
  </si>
  <si>
    <t>Rock Hill School</t>
  </si>
  <si>
    <t>Yalesville School</t>
  </si>
  <si>
    <t>Evarts C. Stevens School</t>
  </si>
  <si>
    <t>Cook Hill School</t>
  </si>
  <si>
    <t>Pond Hill School</t>
  </si>
  <si>
    <t>Dag  Hammarskjold Middle School</t>
  </si>
  <si>
    <t>James H. Moran Middle School</t>
  </si>
  <si>
    <t>Lyman Hall High School</t>
  </si>
  <si>
    <t>Mark T. Sheehan High School</t>
  </si>
  <si>
    <t>Waterbury School District</t>
  </si>
  <si>
    <t>Bucks Hill School</t>
  </si>
  <si>
    <t>Bunker Hill School</t>
  </si>
  <si>
    <t>H. S. Chase School</t>
  </si>
  <si>
    <t>Wendell L. Cross School</t>
  </si>
  <si>
    <t>Driggs School</t>
  </si>
  <si>
    <t>Margaret M. Generali Elementary School</t>
  </si>
  <si>
    <t>Hopeville School</t>
  </si>
  <si>
    <t>F. J. Kingsbury School</t>
  </si>
  <si>
    <t>Duggan School</t>
  </si>
  <si>
    <t>Sprague School</t>
  </si>
  <si>
    <t>B. W. Tinker School</t>
  </si>
  <si>
    <t>Walsh School</t>
  </si>
  <si>
    <t>Gilmartin School</t>
  </si>
  <si>
    <t>Carrington School</t>
  </si>
  <si>
    <t>Regan School</t>
  </si>
  <si>
    <t>Maloney Interdistrict Magnet School</t>
  </si>
  <si>
    <t>Woodrow Wilson School</t>
  </si>
  <si>
    <t>Rotella Interdistrict Magnet School</t>
  </si>
  <si>
    <t>Reed School</t>
  </si>
  <si>
    <t>Waterbury Arts Magnet School (Middle)</t>
  </si>
  <si>
    <t>Michael F. Wallace Middle School</t>
  </si>
  <si>
    <t>North End Middle School</t>
  </si>
  <si>
    <t>Waterbury Arts Magnet School (High)</t>
  </si>
  <si>
    <t>Crosby High School</t>
  </si>
  <si>
    <t>Wilby High School</t>
  </si>
  <si>
    <t>John F. Kennedy High School</t>
  </si>
  <si>
    <t>Waterbury Career Academy</t>
  </si>
  <si>
    <t>Waterford School District</t>
  </si>
  <si>
    <t>Great Neck Elementary School</t>
  </si>
  <si>
    <t>Oswegatchie Elementary School</t>
  </si>
  <si>
    <t>Quaker Hill Elementary School</t>
  </si>
  <si>
    <t>Clark Lane Middle School</t>
  </si>
  <si>
    <t>Waterford High School</t>
  </si>
  <si>
    <t>Watertown School District</t>
  </si>
  <si>
    <t>John Trumbull Primary School</t>
  </si>
  <si>
    <t>Fletcher W. Judson School</t>
  </si>
  <si>
    <t>Polk School</t>
  </si>
  <si>
    <t>Swift Middle School</t>
  </si>
  <si>
    <t>Watertown High School</t>
  </si>
  <si>
    <t>Westbrook School District</t>
  </si>
  <si>
    <t>Daisy Ingraham School</t>
  </si>
  <si>
    <t>Westbrook Middle School</t>
  </si>
  <si>
    <t>Westbrook High School</t>
  </si>
  <si>
    <t>West Hartford School District</t>
  </si>
  <si>
    <t>Braeburn School</t>
  </si>
  <si>
    <t>Bugbee School</t>
  </si>
  <si>
    <t>Charter Oak International Academy</t>
  </si>
  <si>
    <t>Duffy School</t>
  </si>
  <si>
    <t>Morley School</t>
  </si>
  <si>
    <t>Norfeldt School</t>
  </si>
  <si>
    <t>Webster Hill School</t>
  </si>
  <si>
    <t>Whiting Lane School</t>
  </si>
  <si>
    <t>Wolcott School</t>
  </si>
  <si>
    <t>Aiken School</t>
  </si>
  <si>
    <t>King Philip Middle School</t>
  </si>
  <si>
    <t>Sedgwick Middle School</t>
  </si>
  <si>
    <t>Bristow Middle School</t>
  </si>
  <si>
    <t>Conard High School</t>
  </si>
  <si>
    <t>Hall High School</t>
  </si>
  <si>
    <t>West Haven School District</t>
  </si>
  <si>
    <t>Forest School</t>
  </si>
  <si>
    <t>Seth G. Haley School</t>
  </si>
  <si>
    <t>Edith E. Mackrille School</t>
  </si>
  <si>
    <t>Alma E. Pagels School</t>
  </si>
  <si>
    <t>Savin Rock Community School</t>
  </si>
  <si>
    <t>Harry M. Bailey Middle School</t>
  </si>
  <si>
    <t>Carrigan 5/6 Intermediate School</t>
  </si>
  <si>
    <t>West Haven High School</t>
  </si>
  <si>
    <t>Weston School District</t>
  </si>
  <si>
    <t>Hurlbutt Elementary School</t>
  </si>
  <si>
    <t>Weston Intermediate School</t>
  </si>
  <si>
    <t>Weston Middle School</t>
  </si>
  <si>
    <t>Weston High School</t>
  </si>
  <si>
    <t>Westport School District</t>
  </si>
  <si>
    <t>Coleytown Elementary School</t>
  </si>
  <si>
    <t>Green's Farms School</t>
  </si>
  <si>
    <t>King's Highway Elementary School</t>
  </si>
  <si>
    <t>Long Lots School</t>
  </si>
  <si>
    <t>Saugatuck Elementary School</t>
  </si>
  <si>
    <t>Bedford Middle School</t>
  </si>
  <si>
    <t>Coleytown Middle School</t>
  </si>
  <si>
    <t>Staples High School</t>
  </si>
  <si>
    <t>Wethersfield School District</t>
  </si>
  <si>
    <t>Emerson-Williams School</t>
  </si>
  <si>
    <t>Alfred W. Hanmer School</t>
  </si>
  <si>
    <t>Charles Wright School</t>
  </si>
  <si>
    <t>Highcrest School</t>
  </si>
  <si>
    <t>Samuel B. Webb Elementary School</t>
  </si>
  <si>
    <t>Silas Deane Middle School</t>
  </si>
  <si>
    <t>Wethersfield High School</t>
  </si>
  <si>
    <t>Willington School District</t>
  </si>
  <si>
    <t>Hall Memorial School</t>
  </si>
  <si>
    <t>Wilton School District</t>
  </si>
  <si>
    <t>Wilton-Westport Evening School</t>
  </si>
  <si>
    <t>Miller-Driscoll School</t>
  </si>
  <si>
    <t>Cider Mill School</t>
  </si>
  <si>
    <t>Wilton High School</t>
  </si>
  <si>
    <t>Winchester School District</t>
  </si>
  <si>
    <t>Mary P. Hinsdale School</t>
  </si>
  <si>
    <t>Batcheller Early Education Center</t>
  </si>
  <si>
    <t>Pearson Middle School</t>
  </si>
  <si>
    <t>Windham School District</t>
  </si>
  <si>
    <t>Natchaug School</t>
  </si>
  <si>
    <t>North Windham School</t>
  </si>
  <si>
    <t>Charles H. Barrows STEM Academy</t>
  </si>
  <si>
    <t>Windham Center School</t>
  </si>
  <si>
    <t>W. B. Sweeney School</t>
  </si>
  <si>
    <t>Windham Middle School</t>
  </si>
  <si>
    <t>Windham High School</t>
  </si>
  <si>
    <t>Windsor School District</t>
  </si>
  <si>
    <t>Clover Street School</t>
  </si>
  <si>
    <t>Poquonock Elementary School</t>
  </si>
  <si>
    <t>John F. Kennedy School</t>
  </si>
  <si>
    <t>Oliver Ellsworth School</t>
  </si>
  <si>
    <t>Sage Park Middle School</t>
  </si>
  <si>
    <t>Windsor High School</t>
  </si>
  <si>
    <t>Windsor Locks School District</t>
  </si>
  <si>
    <t>South Elementary School</t>
  </si>
  <si>
    <t>Windsor Locks Middle School</t>
  </si>
  <si>
    <t>Windsor Locks High School</t>
  </si>
  <si>
    <t>Wolcott School District</t>
  </si>
  <si>
    <t>Frisbie School</t>
  </si>
  <si>
    <t>Wakelee School</t>
  </si>
  <si>
    <t>Alcott School</t>
  </si>
  <si>
    <t>Tyrrell Middle School</t>
  </si>
  <si>
    <t>Wolcott High School</t>
  </si>
  <si>
    <t>Woodbridge School District</t>
  </si>
  <si>
    <t>Beecher Road School</t>
  </si>
  <si>
    <t>Woodstock School District</t>
  </si>
  <si>
    <t>Woodstock Elementary School</t>
  </si>
  <si>
    <t>Woodstock Middle School</t>
  </si>
  <si>
    <t>Regional School District 01</t>
  </si>
  <si>
    <t>Housatonic Valley Regional High School</t>
  </si>
  <si>
    <t>Regional Schools</t>
  </si>
  <si>
    <t>Regional School District 04</t>
  </si>
  <si>
    <t>John Winthrop Middle School</t>
  </si>
  <si>
    <t>Valley Regional High School</t>
  </si>
  <si>
    <t>Regional School District 05</t>
  </si>
  <si>
    <t>Amity Middle School: Bethany</t>
  </si>
  <si>
    <t>Amity Middle School: Orange</t>
  </si>
  <si>
    <t>Amity Regional High School</t>
  </si>
  <si>
    <t>Regional School District 06</t>
  </si>
  <si>
    <t>Goshen Center School</t>
  </si>
  <si>
    <t>James Morris School</t>
  </si>
  <si>
    <t>Warren Elementary School</t>
  </si>
  <si>
    <t>Wamogo Regional High School</t>
  </si>
  <si>
    <t>Regional School District 07</t>
  </si>
  <si>
    <t>Northwestern Regional Middle School</t>
  </si>
  <si>
    <t>Northwestern Regional High School</t>
  </si>
  <si>
    <t>Regional School District 08</t>
  </si>
  <si>
    <t>RHAM Middle School</t>
  </si>
  <si>
    <t>RHAM High School</t>
  </si>
  <si>
    <t>Regional School District 09</t>
  </si>
  <si>
    <t>Joel Barlow High School</t>
  </si>
  <si>
    <t>Regional School District 10</t>
  </si>
  <si>
    <t>Lake Garda Elementary School</t>
  </si>
  <si>
    <t>Harwinton Consolidated School</t>
  </si>
  <si>
    <t>Har-Bur Middle School</t>
  </si>
  <si>
    <t>Lewis S. Mills High School</t>
  </si>
  <si>
    <t>Regional School District 11</t>
  </si>
  <si>
    <t>Parish Hill High School</t>
  </si>
  <si>
    <t>Regional School District 12</t>
  </si>
  <si>
    <t>The Burnham School</t>
  </si>
  <si>
    <t>Booth Free School</t>
  </si>
  <si>
    <t>Shepaug Valley School</t>
  </si>
  <si>
    <t>Washington Primary School</t>
  </si>
  <si>
    <t>Regional School District 13</t>
  </si>
  <si>
    <t>Frederick Brewster School</t>
  </si>
  <si>
    <t>Francis E. Korn School</t>
  </si>
  <si>
    <t>Middlefield Memorial School</t>
  </si>
  <si>
    <t>John Lyman School</t>
  </si>
  <si>
    <t>Frank Ward Strong School</t>
  </si>
  <si>
    <t>Coginchaug Regional High School</t>
  </si>
  <si>
    <t>Regional School District 14</t>
  </si>
  <si>
    <t>Bethlehem Elementary School</t>
  </si>
  <si>
    <t>Mitchell Elementary School</t>
  </si>
  <si>
    <t>Woodbury Middle School</t>
  </si>
  <si>
    <t>Nonnewaug High School</t>
  </si>
  <si>
    <t>Regional School District 15</t>
  </si>
  <si>
    <t>Gainfield Elementary School</t>
  </si>
  <si>
    <t>Pomperaug School</t>
  </si>
  <si>
    <t>Middlebury Elementary School</t>
  </si>
  <si>
    <t>Long Meadow Elementary School</t>
  </si>
  <si>
    <t>Rochambeau Middle School</t>
  </si>
  <si>
    <t>Memorial Middle School</t>
  </si>
  <si>
    <t>Pomperaug Regional High School</t>
  </si>
  <si>
    <t>Regional School District 16</t>
  </si>
  <si>
    <t>Laurel Ledge School</t>
  </si>
  <si>
    <t>Long River Middle School</t>
  </si>
  <si>
    <t>Woodland Regional High School</t>
  </si>
  <si>
    <t>Regional School District 17</t>
  </si>
  <si>
    <t>Haddam Elementary School</t>
  </si>
  <si>
    <t>Burr District Elementary School</t>
  </si>
  <si>
    <t>Killingworth Elementary School</t>
  </si>
  <si>
    <t>Haddam-Killingworth Middle School</t>
  </si>
  <si>
    <t>Haddam-Killingworth High School</t>
  </si>
  <si>
    <t>Regional School District 18</t>
  </si>
  <si>
    <t>Lyme Consolidated School</t>
  </si>
  <si>
    <t>Mile Creek School</t>
  </si>
  <si>
    <t>Lyme-Old Lyme Middle School</t>
  </si>
  <si>
    <t>Lyme-Old Lyme High School</t>
  </si>
  <si>
    <t>Regional School District 19</t>
  </si>
  <si>
    <t>E. O. Smith High School</t>
  </si>
  <si>
    <t>Capitol Region Education Council</t>
  </si>
  <si>
    <t>Glastonbury/East Hartford Magnet School</t>
  </si>
  <si>
    <t>Regional Education Service Center Schools</t>
  </si>
  <si>
    <t>University of Hartford Magnet School</t>
  </si>
  <si>
    <t>Reggio Magnet School of the Arts</t>
  </si>
  <si>
    <t>International Magnet School for Global Citizenship</t>
  </si>
  <si>
    <t>Museum Academy</t>
  </si>
  <si>
    <t>Ana Grace Academy of the Arts Elementary School</t>
  </si>
  <si>
    <t>Academy of Aerospace and Engineering Elementary</t>
  </si>
  <si>
    <t>Montessori Magnet School</t>
  </si>
  <si>
    <t>Two Rivers Magnet Middle School</t>
  </si>
  <si>
    <t>Academy of Aerospace and Engineering</t>
  </si>
  <si>
    <t>Public Safety Academy</t>
  </si>
  <si>
    <t>Greater Hartford Academy of the Arts Magnet Middle</t>
  </si>
  <si>
    <t>Metropolitan Learning Center for Global and International Studies</t>
  </si>
  <si>
    <t>Greater Hartford Academy of  the Arts High School - Full Time</t>
  </si>
  <si>
    <t>Medical Professions and Teacher Preparation Academy</t>
  </si>
  <si>
    <t>Two Rivers Magnet High School</t>
  </si>
  <si>
    <t>Discovery Academy</t>
  </si>
  <si>
    <t>Education Connection</t>
  </si>
  <si>
    <t>Cooperative Educational Services</t>
  </si>
  <si>
    <t>Six-Six Magnet School</t>
  </si>
  <si>
    <t>Area Cooperative Educational Services</t>
  </si>
  <si>
    <t>Wintergreen Interdistrict  Magnet School</t>
  </si>
  <si>
    <t>Thomas Edison Magnet Middle School</t>
  </si>
  <si>
    <t>Learn</t>
  </si>
  <si>
    <t>Regional Multicultural Magnet School</t>
  </si>
  <si>
    <t>The Friendship School</t>
  </si>
  <si>
    <t>Goodwin College Early Childhood Interdistrict Magnet School</t>
  </si>
  <si>
    <t>Dual Language &amp; Arts Magnet Middle School</t>
  </si>
  <si>
    <t>Connecticut River Academy</t>
  </si>
  <si>
    <t>Marine Science Magnet High School of Southeastern Connecticut</t>
  </si>
  <si>
    <t>Three Rivers Middle College Magnet School</t>
  </si>
  <si>
    <t>Eastern Connecticut Regional Educational Service Center (EASTCONN)</t>
  </si>
  <si>
    <t>Arts at the Capitol Theater Magnet School (ACT)</t>
  </si>
  <si>
    <t>Quinebaug Middle College</t>
  </si>
  <si>
    <t>Jumoke Academy District</t>
  </si>
  <si>
    <t>Jumoke Academy</t>
  </si>
  <si>
    <t>Public Charter Schools</t>
  </si>
  <si>
    <t>Odyssey Community School District</t>
  </si>
  <si>
    <t>Odyssey Community School</t>
  </si>
  <si>
    <t>Integrated Day Charter School District</t>
  </si>
  <si>
    <t>Integrated Day Charter School</t>
  </si>
  <si>
    <t>Interdistrict School for Arts and Comm District</t>
  </si>
  <si>
    <t>Interdistrict School For Arts And Communication</t>
  </si>
  <si>
    <t>Common Ground High School District</t>
  </si>
  <si>
    <t>Common Ground High School</t>
  </si>
  <si>
    <t>The Bridge Academy District</t>
  </si>
  <si>
    <t>The Bridge Academy</t>
  </si>
  <si>
    <t>Side By Side Charter School District</t>
  </si>
  <si>
    <t>Side By Side Charter School</t>
  </si>
  <si>
    <t>Explorations District</t>
  </si>
  <si>
    <t>Explorations</t>
  </si>
  <si>
    <t>Trailblazers Academy District</t>
  </si>
  <si>
    <t>Trailblazers Academy</t>
  </si>
  <si>
    <t>Amistad Academy District</t>
  </si>
  <si>
    <t>Amistad Academy</t>
  </si>
  <si>
    <t>New Beginnings Inc., Family Academy District</t>
  </si>
  <si>
    <t>New Beginnings Inc., Family Academy</t>
  </si>
  <si>
    <t>Stamford Academy District</t>
  </si>
  <si>
    <t>Stamford Academy</t>
  </si>
  <si>
    <t>Park City Prep Charter School District</t>
  </si>
  <si>
    <t>Park City Prep Charter School</t>
  </si>
  <si>
    <t>Bridgeport Achievement First District</t>
  </si>
  <si>
    <t>Achievement First Bridgeport Academy</t>
  </si>
  <si>
    <t>Highville Charter School District</t>
  </si>
  <si>
    <t>Highville Charter School</t>
  </si>
  <si>
    <t>Achievement First Hartford Academy Inc. District</t>
  </si>
  <si>
    <t>Achievement First Hartford Academy Inc.</t>
  </si>
  <si>
    <t>Elm City College Preparatory School District</t>
  </si>
  <si>
    <t>Elm City College Preparatory School</t>
  </si>
  <si>
    <t>Brass City Charter School District</t>
  </si>
  <si>
    <t>Brass City Charter School</t>
  </si>
  <si>
    <t>Elm City Montessori School District</t>
  </si>
  <si>
    <t>Elm City Montessori School</t>
  </si>
  <si>
    <t>Path Academy District</t>
  </si>
  <si>
    <t>Path Academy</t>
  </si>
  <si>
    <t>Great Oaks Charter School District</t>
  </si>
  <si>
    <t>Great Oaks Charter School</t>
  </si>
  <si>
    <t>Booker T. Washington Academy District</t>
  </si>
  <si>
    <t>Booker T. Washington Academy</t>
  </si>
  <si>
    <t>Unified School District #1</t>
  </si>
  <si>
    <t>Bridgeport Correctional Center</t>
  </si>
  <si>
    <t>State Agency Facilities</t>
  </si>
  <si>
    <t>Brooklyn Correctional Institution</t>
  </si>
  <si>
    <t>Cheshire Correctional Institution</t>
  </si>
  <si>
    <t>Enfield Correctional Institution</t>
  </si>
  <si>
    <t>Hartford Correctional Center</t>
  </si>
  <si>
    <t>New Haven Correctional Center</t>
  </si>
  <si>
    <t>Manson Youth Institution</t>
  </si>
  <si>
    <t>Osborn Correctional Institution</t>
  </si>
  <si>
    <t>Robinson Correctional Institution</t>
  </si>
  <si>
    <t>Willard/Cybulski Correctional Institution</t>
  </si>
  <si>
    <t>Garner Correctional Institution</t>
  </si>
  <si>
    <t>MacDougall/Walker Correctional Institution</t>
  </si>
  <si>
    <t>Corrigan/Radgowski Correctional Institution</t>
  </si>
  <si>
    <t>York Correctional Institution</t>
  </si>
  <si>
    <t>Northern Correctional Institution</t>
  </si>
  <si>
    <t>Department of Mental Health and Addiction Services</t>
  </si>
  <si>
    <t>Connecticut Valley Hospital</t>
  </si>
  <si>
    <t>Connecticut Mental Health Center</t>
  </si>
  <si>
    <t>Unified School District #2</t>
  </si>
  <si>
    <t>Children's Place School</t>
  </si>
  <si>
    <t>Riverview School</t>
  </si>
  <si>
    <t>Walter G. Cady School</t>
  </si>
  <si>
    <t>Connecticut Technical High School System</t>
  </si>
  <si>
    <t>Bullard-Havens Technical High School</t>
  </si>
  <si>
    <t>CT Technical High Schools</t>
  </si>
  <si>
    <t>Henry Abbott Technical High School</t>
  </si>
  <si>
    <t>H. H. Ellis Technical High School</t>
  </si>
  <si>
    <t>Eli Whitney Technical High School</t>
  </si>
  <si>
    <t>A. I. Prince Technical High School</t>
  </si>
  <si>
    <t>Howell Cheney Technical High School</t>
  </si>
  <si>
    <t>H. C. Wilcox Technical High School</t>
  </si>
  <si>
    <t>Vinal Technical High School</t>
  </si>
  <si>
    <t>E. C. Goodwin Technical High School</t>
  </si>
  <si>
    <t>Norwich Technical High School</t>
  </si>
  <si>
    <t>J. M. Wright Technical High School</t>
  </si>
  <si>
    <t>Oliver Wolcott Technical High School</t>
  </si>
  <si>
    <t>W. F. Kaynor Technical High School</t>
  </si>
  <si>
    <t>Windham Technical High School</t>
  </si>
  <si>
    <t>Emmett O'Brien Technical High School</t>
  </si>
  <si>
    <t>Platt Technical High School</t>
  </si>
  <si>
    <t>Ella T. Grasso Southeastern Technical High School</t>
  </si>
  <si>
    <t>Norwich Free Academy District</t>
  </si>
  <si>
    <t>Norwich Free Academy</t>
  </si>
  <si>
    <t>Endowed and Incorporated Academies Schools</t>
  </si>
  <si>
    <t>The Gilbert School District</t>
  </si>
  <si>
    <t>The Gilbert School</t>
  </si>
  <si>
    <t>Woodstock Academy District</t>
  </si>
  <si>
    <t>Woodstock Academy</t>
  </si>
  <si>
    <t>No:</t>
  </si>
  <si>
    <t>Indicator</t>
  </si>
  <si>
    <t>Target</t>
  </si>
  <si>
    <t>Max Points</t>
  </si>
  <si>
    <t>% Points Earned</t>
  </si>
  <si>
    <t>1a.</t>
  </si>
  <si>
    <t>1b.</t>
  </si>
  <si>
    <t>1c.</t>
  </si>
  <si>
    <t>1d.</t>
  </si>
  <si>
    <t>1e.</t>
  </si>
  <si>
    <t>1f.</t>
  </si>
  <si>
    <t>4a.</t>
  </si>
  <si>
    <t>Chronic Absenteeism – All Students</t>
  </si>
  <si>
    <t>&lt;=5%</t>
  </si>
  <si>
    <t>4b.</t>
  </si>
  <si>
    <t>Chronic Absenteeism – High Needs Students</t>
  </si>
  <si>
    <t>Preparation for CCR – % taking courses</t>
  </si>
  <si>
    <t>Preparation for CCR – % passing exams</t>
  </si>
  <si>
    <t>On-track to High School Graduation</t>
  </si>
  <si>
    <t>Arts Access</t>
  </si>
  <si>
    <t>Accountability Index</t>
  </si>
  <si>
    <t>Rate</t>
  </si>
  <si>
    <t>Participation Rate</t>
  </si>
  <si>
    <t>ELA – All Students</t>
  </si>
  <si>
    <t>ELA – High Needs Students</t>
  </si>
  <si>
    <t>Math – All Students</t>
  </si>
  <si>
    <t>Math – High Needs Students</t>
  </si>
  <si>
    <t>Science – All Students</t>
  </si>
  <si>
    <t>Science – High Needs Students</t>
  </si>
  <si>
    <t>Achievement Gap Size Outlier?</t>
  </si>
  <si>
    <t>Choose a District</t>
  </si>
  <si>
    <t>Gap Indicators</t>
  </si>
  <si>
    <t>High Needs Rate</t>
  </si>
  <si>
    <t>Non-High Needs Rate</t>
  </si>
  <si>
    <t>Size of Gap</t>
  </si>
  <si>
    <t>Is Gap an Outlier?</t>
  </si>
  <si>
    <t>Points Earned</t>
  </si>
  <si>
    <t>Ind1Math_NHN_Rate</t>
  </si>
  <si>
    <t>Ind1ELA_NHN_Rate</t>
  </si>
  <si>
    <t>Ind1Sci_NHN_Rate</t>
  </si>
  <si>
    <t>Targeted Assistance</t>
  </si>
  <si>
    <t>Schoolwide</t>
  </si>
  <si>
    <t>Choose a School</t>
  </si>
  <si>
    <t>Information Technology and Software Engineering High School at the Fairchild-Wheeler Magnet Campus</t>
  </si>
  <si>
    <t>STEM Magnet School at Dwight</t>
  </si>
  <si>
    <t>John B. Stanton Network School</t>
  </si>
  <si>
    <t>Wequonnoc Magnet School</t>
  </si>
  <si>
    <t>Uncas Network School</t>
  </si>
  <si>
    <t>Region</t>
  </si>
  <si>
    <t>Customer</t>
  </si>
  <si>
    <t>Regions</t>
  </si>
  <si>
    <t>Selected Cust Region</t>
  </si>
  <si>
    <t>&lt;===This formula is a test for the INDEX formula used</t>
  </si>
  <si>
    <t>in the Region data validation drop down</t>
  </si>
  <si>
    <t>Grad6YrRateHN</t>
  </si>
  <si>
    <t>Grad6YrRateNHN</t>
  </si>
  <si>
    <t>Grad6YrHNNHNDiff</t>
  </si>
  <si>
    <t>2880013</t>
  </si>
  <si>
    <t>2790013</t>
  </si>
  <si>
    <t>2440014</t>
  </si>
  <si>
    <t>2950013</t>
  </si>
  <si>
    <t>2900013</t>
  </si>
  <si>
    <t>2850013</t>
  </si>
  <si>
    <t>0170011</t>
  </si>
  <si>
    <t>0180011</t>
  </si>
  <si>
    <t>0190011</t>
  </si>
  <si>
    <t>0210011</t>
  </si>
  <si>
    <t>0220011</t>
  </si>
  <si>
    <t>0230011</t>
  </si>
  <si>
    <t>2410014</t>
  </si>
  <si>
    <t>0240011</t>
  </si>
  <si>
    <t>0250011</t>
  </si>
  <si>
    <t>0260011</t>
  </si>
  <si>
    <t>0270011</t>
  </si>
  <si>
    <t>0280011</t>
  </si>
  <si>
    <t>0290011</t>
  </si>
  <si>
    <t>0300011</t>
  </si>
  <si>
    <t>2680013</t>
  </si>
  <si>
    <t>9000016</t>
  </si>
  <si>
    <t>2430014</t>
  </si>
  <si>
    <t>0310011</t>
  </si>
  <si>
    <t>0320011</t>
  </si>
  <si>
    <t>0330011</t>
  </si>
  <si>
    <t>0340011</t>
  </si>
  <si>
    <t>0350011</t>
  </si>
  <si>
    <t>0360011</t>
  </si>
  <si>
    <t>0370011</t>
  </si>
  <si>
    <t>0400011</t>
  </si>
  <si>
    <t>0410011</t>
  </si>
  <si>
    <t>0420011</t>
  </si>
  <si>
    <t>0430011</t>
  </si>
  <si>
    <t>0440011</t>
  </si>
  <si>
    <t>0450011</t>
  </si>
  <si>
    <t>0470011</t>
  </si>
  <si>
    <t>2530014</t>
  </si>
  <si>
    <t>0390011</t>
  </si>
  <si>
    <t>0460011</t>
  </si>
  <si>
    <t>2420014</t>
  </si>
  <si>
    <t>0480011</t>
  </si>
  <si>
    <t>2890013</t>
  </si>
  <si>
    <t>0490011</t>
  </si>
  <si>
    <t>0500011</t>
  </si>
  <si>
    <t>2720013</t>
  </si>
  <si>
    <t>0510011</t>
  </si>
  <si>
    <t>0520011</t>
  </si>
  <si>
    <t>0530011</t>
  </si>
  <si>
    <t>0540011</t>
  </si>
  <si>
    <t>0560011</t>
  </si>
  <si>
    <t>2940013</t>
  </si>
  <si>
    <t>0570011</t>
  </si>
  <si>
    <t>0580011</t>
  </si>
  <si>
    <t>0590011</t>
  </si>
  <si>
    <t>0600011</t>
  </si>
  <si>
    <t>0620011</t>
  </si>
  <si>
    <t>0630011</t>
  </si>
  <si>
    <t>0640011</t>
  </si>
  <si>
    <t>0650011</t>
  </si>
  <si>
    <t>0670011</t>
  </si>
  <si>
    <t>2860013</t>
  </si>
  <si>
    <t>2640013</t>
  </si>
  <si>
    <t>2650013</t>
  </si>
  <si>
    <t>2610013</t>
  </si>
  <si>
    <t>0680011</t>
  </si>
  <si>
    <t>0690011</t>
  </si>
  <si>
    <t>2450014</t>
  </si>
  <si>
    <t>0710011</t>
  </si>
  <si>
    <t>0720011</t>
  </si>
  <si>
    <t>0730011</t>
  </si>
  <si>
    <t>0740011</t>
  </si>
  <si>
    <t>0760011</t>
  </si>
  <si>
    <t>0770011</t>
  </si>
  <si>
    <t>0780011</t>
  </si>
  <si>
    <t>0790011</t>
  </si>
  <si>
    <t>0800011</t>
  </si>
  <si>
    <t>0830011</t>
  </si>
  <si>
    <t>0840011</t>
  </si>
  <si>
    <t>0850011</t>
  </si>
  <si>
    <t>0860011</t>
  </si>
  <si>
    <t>0880011</t>
  </si>
  <si>
    <t>2800013</t>
  </si>
  <si>
    <t>0890011</t>
  </si>
  <si>
    <t>0900011</t>
  </si>
  <si>
    <t>0910011</t>
  </si>
  <si>
    <t>0920011</t>
  </si>
  <si>
    <t>0930011</t>
  </si>
  <si>
    <t>0950011</t>
  </si>
  <si>
    <t>0960011</t>
  </si>
  <si>
    <t>0940011</t>
  </si>
  <si>
    <t>0970011</t>
  </si>
  <si>
    <t>0980011</t>
  </si>
  <si>
    <t>0990011</t>
  </si>
  <si>
    <t>1000011</t>
  </si>
  <si>
    <t>1010011</t>
  </si>
  <si>
    <t>1020011</t>
  </si>
  <si>
    <t>1030011</t>
  </si>
  <si>
    <t>9010022</t>
  </si>
  <si>
    <t>1040011</t>
  </si>
  <si>
    <t>2630013</t>
  </si>
  <si>
    <t>1060011</t>
  </si>
  <si>
    <t>1070011</t>
  </si>
  <si>
    <t>1080011</t>
  </si>
  <si>
    <t>2830013</t>
  </si>
  <si>
    <t>2930013</t>
  </si>
  <si>
    <t>1090011</t>
  </si>
  <si>
    <t>1100011</t>
  </si>
  <si>
    <t>1110011</t>
  </si>
  <si>
    <t>1120011</t>
  </si>
  <si>
    <t>1130011</t>
  </si>
  <si>
    <t>1140011</t>
  </si>
  <si>
    <t>1160011</t>
  </si>
  <si>
    <t>1170011</t>
  </si>
  <si>
    <t>2010012</t>
  </si>
  <si>
    <t>2040012</t>
  </si>
  <si>
    <t>2050012</t>
  </si>
  <si>
    <t>2060012</t>
  </si>
  <si>
    <t>2070012</t>
  </si>
  <si>
    <t>2080012</t>
  </si>
  <si>
    <t>2090012</t>
  </si>
  <si>
    <t>2100012</t>
  </si>
  <si>
    <t>2110012</t>
  </si>
  <si>
    <t>2120012</t>
  </si>
  <si>
    <t>2130012</t>
  </si>
  <si>
    <t>2140012</t>
  </si>
  <si>
    <t>2150012</t>
  </si>
  <si>
    <t>2160012</t>
  </si>
  <si>
    <t>2170012</t>
  </si>
  <si>
    <t>2180012</t>
  </si>
  <si>
    <t>2190012</t>
  </si>
  <si>
    <t>1180011</t>
  </si>
  <si>
    <t>1190011</t>
  </si>
  <si>
    <t>1210011</t>
  </si>
  <si>
    <t>1220011</t>
  </si>
  <si>
    <t>1230011</t>
  </si>
  <si>
    <t>1240011</t>
  </si>
  <si>
    <t>1250011</t>
  </si>
  <si>
    <t>1260011</t>
  </si>
  <si>
    <t>1270011</t>
  </si>
  <si>
    <t>2700013</t>
  </si>
  <si>
    <t>1280011</t>
  </si>
  <si>
    <t>1290011</t>
  </si>
  <si>
    <t>1320011</t>
  </si>
  <si>
    <t>1310011</t>
  </si>
  <si>
    <t>1330011</t>
  </si>
  <si>
    <t>1340011</t>
  </si>
  <si>
    <t>2820013</t>
  </si>
  <si>
    <t>1350011</t>
  </si>
  <si>
    <t>1360011</t>
  </si>
  <si>
    <t>1370011</t>
  </si>
  <si>
    <t>1380011</t>
  </si>
  <si>
    <t>1390011</t>
  </si>
  <si>
    <t>2690013</t>
  </si>
  <si>
    <t>9020022</t>
  </si>
  <si>
    <t>1400011</t>
  </si>
  <si>
    <t>1410011</t>
  </si>
  <si>
    <t>1420011</t>
  </si>
  <si>
    <t>1430011</t>
  </si>
  <si>
    <t>2780013</t>
  </si>
  <si>
    <t>1440011</t>
  </si>
  <si>
    <t>3360015</t>
  </si>
  <si>
    <t>3470015</t>
  </si>
  <si>
    <t>1450011</t>
  </si>
  <si>
    <t>1460011</t>
  </si>
  <si>
    <t>1470011</t>
  </si>
  <si>
    <t>1480011</t>
  </si>
  <si>
    <t>1510011</t>
  </si>
  <si>
    <t>1520011</t>
  </si>
  <si>
    <t>1530011</t>
  </si>
  <si>
    <t>1550011</t>
  </si>
  <si>
    <t>1560011</t>
  </si>
  <si>
    <t>1540011</t>
  </si>
  <si>
    <t>1570011</t>
  </si>
  <si>
    <t>1580011</t>
  </si>
  <si>
    <t>1590011</t>
  </si>
  <si>
    <t>1600011</t>
  </si>
  <si>
    <t>1610011</t>
  </si>
  <si>
    <t>1620011</t>
  </si>
  <si>
    <t>1630011</t>
  </si>
  <si>
    <t>1650011</t>
  </si>
  <si>
    <t>1640011</t>
  </si>
  <si>
    <t>1660011</t>
  </si>
  <si>
    <t>1670011</t>
  </si>
  <si>
    <t>9030022</t>
  </si>
  <si>
    <t>1690011</t>
  </si>
  <si>
    <t>0600711</t>
  </si>
  <si>
    <t>9001516</t>
  </si>
  <si>
    <t>0600611</t>
  </si>
  <si>
    <t>1390411</t>
  </si>
  <si>
    <t>0270111</t>
  </si>
  <si>
    <t>2415114</t>
  </si>
  <si>
    <t>2410714</t>
  </si>
  <si>
    <t>2850113</t>
  </si>
  <si>
    <t>2880113</t>
  </si>
  <si>
    <t>1551611</t>
  </si>
  <si>
    <t>1195111</t>
  </si>
  <si>
    <t>1660611</t>
  </si>
  <si>
    <t>1590811</t>
  </si>
  <si>
    <t>0400111</t>
  </si>
  <si>
    <t>1560811</t>
  </si>
  <si>
    <t>0346211</t>
  </si>
  <si>
    <t>2795113</t>
  </si>
  <si>
    <t>2055112</t>
  </si>
  <si>
    <t>2055212</t>
  </si>
  <si>
    <t>2056112</t>
  </si>
  <si>
    <t>2410614</t>
  </si>
  <si>
    <t>0880811</t>
  </si>
  <si>
    <t>0920311</t>
  </si>
  <si>
    <t>0430911</t>
  </si>
  <si>
    <t>0940611</t>
  </si>
  <si>
    <t>0780411</t>
  </si>
  <si>
    <t>2536014</t>
  </si>
  <si>
    <t>0640711</t>
  </si>
  <si>
    <t>0931511</t>
  </si>
  <si>
    <t>1512111</t>
  </si>
  <si>
    <t>0286111</t>
  </si>
  <si>
    <t>0920111</t>
  </si>
  <si>
    <t>1180811</t>
  </si>
  <si>
    <t>0930211</t>
  </si>
  <si>
    <t>0156111</t>
  </si>
  <si>
    <t>0640411</t>
  </si>
  <si>
    <t>1620411</t>
  </si>
  <si>
    <t>1</t>
  </si>
  <si>
    <t>0621211</t>
  </si>
  <si>
    <t>1585111</t>
  </si>
  <si>
    <t>1670311</t>
  </si>
  <si>
    <t>0930311</t>
  </si>
  <si>
    <t>0800111</t>
  </si>
  <si>
    <t>0931811</t>
  </si>
  <si>
    <t>0955111</t>
  </si>
  <si>
    <t>2140112</t>
  </si>
  <si>
    <t>0935511</t>
  </si>
  <si>
    <t>0830211</t>
  </si>
  <si>
    <t>1420111</t>
  </si>
  <si>
    <t>0934311</t>
  </si>
  <si>
    <t>1400111</t>
  </si>
  <si>
    <t>0154011</t>
  </si>
  <si>
    <t>2950113</t>
  </si>
  <si>
    <t>2120212</t>
  </si>
  <si>
    <t>1440111</t>
  </si>
  <si>
    <t>1261011</t>
  </si>
  <si>
    <t>0980111</t>
  </si>
  <si>
    <t>0770111</t>
  </si>
  <si>
    <t>0370611</t>
  </si>
  <si>
    <t>1550211</t>
  </si>
  <si>
    <t>1180611</t>
  </si>
  <si>
    <t>2900113</t>
  </si>
  <si>
    <t>0643511</t>
  </si>
  <si>
    <t>0643311</t>
  </si>
  <si>
    <t>3360115</t>
  </si>
  <si>
    <t>1036211</t>
  </si>
  <si>
    <t>0176111</t>
  </si>
  <si>
    <t>0176211</t>
  </si>
  <si>
    <t>1555311</t>
  </si>
  <si>
    <t>0470111</t>
  </si>
  <si>
    <t>0345111</t>
  </si>
  <si>
    <t>0186111</t>
  </si>
  <si>
    <t>3360215</t>
  </si>
  <si>
    <t>0190111</t>
  </si>
  <si>
    <t>0195111</t>
  </si>
  <si>
    <t>1030211</t>
  </si>
  <si>
    <t>1130511</t>
  </si>
  <si>
    <t>0770311</t>
  </si>
  <si>
    <t>1510511</t>
  </si>
  <si>
    <t>1550411</t>
  </si>
  <si>
    <t>0646111</t>
  </si>
  <si>
    <t>0647111</t>
  </si>
  <si>
    <t>9001116</t>
  </si>
  <si>
    <t>1240111</t>
  </si>
  <si>
    <t>1510611</t>
  </si>
  <si>
    <t>1386211</t>
  </si>
  <si>
    <t>0640611</t>
  </si>
  <si>
    <t>2170212</t>
  </si>
  <si>
    <t>0510211</t>
  </si>
  <si>
    <t>0642311</t>
  </si>
  <si>
    <t>0540211</t>
  </si>
  <si>
    <t>0840111</t>
  </si>
  <si>
    <t>0600411</t>
  </si>
  <si>
    <t>0220211</t>
  </si>
  <si>
    <t>0236111</t>
  </si>
  <si>
    <t>0230311</t>
  </si>
  <si>
    <t>0235111</t>
  </si>
  <si>
    <t>0643911</t>
  </si>
  <si>
    <t>0646911</t>
  </si>
  <si>
    <t>0325111</t>
  </si>
  <si>
    <t>0441711</t>
  </si>
  <si>
    <t>0595311</t>
  </si>
  <si>
    <t>1565311</t>
  </si>
  <si>
    <t>1512711</t>
  </si>
  <si>
    <t>0801111</t>
  </si>
  <si>
    <t>0592011</t>
  </si>
  <si>
    <t>0934811</t>
  </si>
  <si>
    <t>0180311</t>
  </si>
  <si>
    <t>1461411</t>
  </si>
  <si>
    <t>1600111</t>
  </si>
  <si>
    <t>2180312</t>
  </si>
  <si>
    <t>0480111</t>
  </si>
  <si>
    <t>0420311</t>
  </si>
  <si>
    <t>0740211</t>
  </si>
  <si>
    <t>0156211</t>
  </si>
  <si>
    <t>0575111</t>
  </si>
  <si>
    <t>1280111</t>
  </si>
  <si>
    <t>0890311</t>
  </si>
  <si>
    <t>1380311</t>
  </si>
  <si>
    <t>0240211</t>
  </si>
  <si>
    <t>0250111</t>
  </si>
  <si>
    <t>0591811</t>
  </si>
  <si>
    <t>1630411</t>
  </si>
  <si>
    <t>1591011</t>
  </si>
  <si>
    <t>1550511</t>
  </si>
  <si>
    <t>1240211</t>
  </si>
  <si>
    <t>0230211</t>
  </si>
  <si>
    <t>3360315</t>
  </si>
  <si>
    <t>0256111</t>
  </si>
  <si>
    <t>0260111</t>
  </si>
  <si>
    <t>3470115</t>
  </si>
  <si>
    <t>0175111</t>
  </si>
  <si>
    <t>0934111</t>
  </si>
  <si>
    <t>0620211</t>
  </si>
  <si>
    <t>1610711</t>
  </si>
  <si>
    <t>0885111</t>
  </si>
  <si>
    <t>1525111</t>
  </si>
  <si>
    <t>0642411</t>
  </si>
  <si>
    <t>0646411</t>
  </si>
  <si>
    <t>0590311</t>
  </si>
  <si>
    <t>0934211</t>
  </si>
  <si>
    <t>0930611</t>
  </si>
  <si>
    <t>1010811</t>
  </si>
  <si>
    <t>1355611</t>
  </si>
  <si>
    <t>1640111</t>
  </si>
  <si>
    <t>2136112</t>
  </si>
  <si>
    <t>0280411</t>
  </si>
  <si>
    <t>0290111</t>
  </si>
  <si>
    <t>1580311</t>
  </si>
  <si>
    <t>1585311</t>
  </si>
  <si>
    <t>1030311</t>
  </si>
  <si>
    <t>2686113</t>
  </si>
  <si>
    <t>1556111</t>
  </si>
  <si>
    <t>0436311</t>
  </si>
  <si>
    <t>3370415</t>
  </si>
  <si>
    <t>2456014</t>
  </si>
  <si>
    <t>3370215</t>
  </si>
  <si>
    <t>0910111</t>
  </si>
  <si>
    <t>0933111</t>
  </si>
  <si>
    <t>1481011</t>
  </si>
  <si>
    <t>0936411</t>
  </si>
  <si>
    <t>0310111</t>
  </si>
  <si>
    <t>3362415</t>
  </si>
  <si>
    <t>0570211</t>
  </si>
  <si>
    <t>0320211</t>
  </si>
  <si>
    <t>0326111</t>
  </si>
  <si>
    <t>1030411</t>
  </si>
  <si>
    <t>0336111</t>
  </si>
  <si>
    <t>0335111</t>
  </si>
  <si>
    <t>1516211</t>
  </si>
  <si>
    <t>0153911</t>
  </si>
  <si>
    <t>0880211</t>
  </si>
  <si>
    <t>0480211</t>
  </si>
  <si>
    <t>0646011</t>
  </si>
  <si>
    <t>0154211</t>
  </si>
  <si>
    <t>0441411</t>
  </si>
  <si>
    <t>1485211</t>
  </si>
  <si>
    <t>1540211</t>
  </si>
  <si>
    <t>0346111</t>
  </si>
  <si>
    <t>0766111</t>
  </si>
  <si>
    <t>1440811</t>
  </si>
  <si>
    <t>0250211</t>
  </si>
  <si>
    <t>0356111</t>
  </si>
  <si>
    <t>1352011</t>
  </si>
  <si>
    <t>1385211</t>
  </si>
  <si>
    <t>0930911</t>
  </si>
  <si>
    <t>1370511</t>
  </si>
  <si>
    <t>0360111</t>
  </si>
  <si>
    <t>0440111</t>
  </si>
  <si>
    <t>0376111</t>
  </si>
  <si>
    <t>0375011</t>
  </si>
  <si>
    <t>1311511</t>
  </si>
  <si>
    <t>2418114</t>
  </si>
  <si>
    <t>0255111</t>
  </si>
  <si>
    <t>1355311</t>
  </si>
  <si>
    <t>0441311</t>
  </si>
  <si>
    <t>0250611</t>
  </si>
  <si>
    <t>0780211</t>
  </si>
  <si>
    <t>0860711</t>
  </si>
  <si>
    <t>0430611</t>
  </si>
  <si>
    <t>0225111</t>
  </si>
  <si>
    <t>0641411</t>
  </si>
  <si>
    <t>0432211</t>
  </si>
  <si>
    <t>0760611</t>
  </si>
  <si>
    <t>0431011</t>
  </si>
  <si>
    <t>1510911</t>
  </si>
  <si>
    <t>2455014</t>
  </si>
  <si>
    <t>1550611</t>
  </si>
  <si>
    <t>1511611</t>
  </si>
  <si>
    <t>0620311</t>
  </si>
  <si>
    <t>0154111</t>
  </si>
  <si>
    <t>0510111</t>
  </si>
  <si>
    <t>0605111</t>
  </si>
  <si>
    <t>9001916</t>
  </si>
  <si>
    <t>2196112</t>
  </si>
  <si>
    <t>0950611</t>
  </si>
  <si>
    <t>0520411</t>
  </si>
  <si>
    <t>0406111</t>
  </si>
  <si>
    <t>0405111</t>
  </si>
  <si>
    <t>0410111</t>
  </si>
  <si>
    <t>0426111</t>
  </si>
  <si>
    <t>0425111</t>
  </si>
  <si>
    <t>0436211</t>
  </si>
  <si>
    <t>0435111</t>
  </si>
  <si>
    <t>0446111</t>
  </si>
  <si>
    <t>0456111</t>
  </si>
  <si>
    <t>0455111</t>
  </si>
  <si>
    <t>1185111</t>
  </si>
  <si>
    <t>0934611</t>
  </si>
  <si>
    <t>0900411</t>
  </si>
  <si>
    <t>1430111</t>
  </si>
  <si>
    <t>0845111</t>
  </si>
  <si>
    <t>0476111</t>
  </si>
  <si>
    <t>0475411</t>
  </si>
  <si>
    <t>0540311</t>
  </si>
  <si>
    <t>0575211</t>
  </si>
  <si>
    <t>0390111</t>
  </si>
  <si>
    <t>0491311</t>
  </si>
  <si>
    <t>0170311</t>
  </si>
  <si>
    <t>0931211</t>
  </si>
  <si>
    <t>1560611</t>
  </si>
  <si>
    <t>0330211</t>
  </si>
  <si>
    <t>1115111</t>
  </si>
  <si>
    <t>1320711</t>
  </si>
  <si>
    <t>1381311</t>
  </si>
  <si>
    <t>0491611</t>
  </si>
  <si>
    <t>9001416</t>
  </si>
  <si>
    <t>0771711</t>
  </si>
  <si>
    <t>0940211</t>
  </si>
  <si>
    <t>1260511</t>
  </si>
  <si>
    <t>9002716</t>
  </si>
  <si>
    <t>0171411</t>
  </si>
  <si>
    <t>0486111</t>
  </si>
  <si>
    <t>0485111</t>
  </si>
  <si>
    <t>0341411</t>
  </si>
  <si>
    <t>2890113</t>
  </si>
  <si>
    <t>2910113</t>
  </si>
  <si>
    <t>0790111</t>
  </si>
  <si>
    <t>1590211</t>
  </si>
  <si>
    <t>9002516</t>
  </si>
  <si>
    <t>3360415</t>
  </si>
  <si>
    <t>0496111</t>
  </si>
  <si>
    <t>0490211</t>
  </si>
  <si>
    <t>0931711</t>
  </si>
  <si>
    <t>0496211</t>
  </si>
  <si>
    <t>0640911</t>
  </si>
  <si>
    <t>0500111</t>
  </si>
  <si>
    <t>1480911</t>
  </si>
  <si>
    <t>0643211</t>
  </si>
  <si>
    <t>2726113</t>
  </si>
  <si>
    <t>1511411</t>
  </si>
  <si>
    <t>0931611</t>
  </si>
  <si>
    <t>0516011</t>
  </si>
  <si>
    <t>0516211</t>
  </si>
  <si>
    <t>0515211</t>
  </si>
  <si>
    <t>0830511</t>
  </si>
  <si>
    <t>0526111</t>
  </si>
  <si>
    <t>1180411</t>
  </si>
  <si>
    <t>0850511</t>
  </si>
  <si>
    <t>1311311</t>
  </si>
  <si>
    <t>0450111</t>
  </si>
  <si>
    <t>1530311</t>
  </si>
  <si>
    <t>1430211</t>
  </si>
  <si>
    <t>1560311</t>
  </si>
  <si>
    <t>1032011</t>
  </si>
  <si>
    <t>2130212</t>
  </si>
  <si>
    <t>0806111</t>
  </si>
  <si>
    <t>0891111</t>
  </si>
  <si>
    <t>0560111</t>
  </si>
  <si>
    <t>1100411</t>
  </si>
  <si>
    <t>2135112</t>
  </si>
  <si>
    <t>0530111</t>
  </si>
  <si>
    <t>1380411</t>
  </si>
  <si>
    <t>0642211</t>
  </si>
  <si>
    <t>2130112</t>
  </si>
  <si>
    <t>1441011</t>
  </si>
  <si>
    <t>1660211</t>
  </si>
  <si>
    <t>0890511</t>
  </si>
  <si>
    <t>2150412</t>
  </si>
  <si>
    <t>0720211</t>
  </si>
  <si>
    <t>0720411</t>
  </si>
  <si>
    <t>3361915</t>
  </si>
  <si>
    <t>0320411</t>
  </si>
  <si>
    <t>0540811</t>
  </si>
  <si>
    <t>1130411</t>
  </si>
  <si>
    <t>0670211</t>
  </si>
  <si>
    <t>1512611</t>
  </si>
  <si>
    <t>0546111</t>
  </si>
  <si>
    <t>2410114</t>
  </si>
  <si>
    <t>0570411</t>
  </si>
  <si>
    <t>0643611</t>
  </si>
  <si>
    <t>2450314</t>
  </si>
  <si>
    <t>2060112</t>
  </si>
  <si>
    <t>0432011</t>
  </si>
  <si>
    <t>0566111</t>
  </si>
  <si>
    <t>0565111</t>
  </si>
  <si>
    <t>1520211</t>
  </si>
  <si>
    <t>1085111</t>
  </si>
  <si>
    <t>2940113</t>
  </si>
  <si>
    <t>0647911</t>
  </si>
  <si>
    <t>0341111</t>
  </si>
  <si>
    <t>2416414</t>
  </si>
  <si>
    <t>2415314</t>
  </si>
  <si>
    <t>1010711</t>
  </si>
  <si>
    <t>1580411</t>
  </si>
  <si>
    <t>0170511</t>
  </si>
  <si>
    <t>0576111</t>
  </si>
  <si>
    <t>0580111</t>
  </si>
  <si>
    <t>0580311</t>
  </si>
  <si>
    <t>0586211</t>
  </si>
  <si>
    <t>0585111</t>
  </si>
  <si>
    <t>0441011</t>
  </si>
  <si>
    <t>0606111</t>
  </si>
  <si>
    <t>0600211</t>
  </si>
  <si>
    <t>9001716</t>
  </si>
  <si>
    <t>9001316</t>
  </si>
  <si>
    <t>1510711</t>
  </si>
  <si>
    <t>2170112</t>
  </si>
  <si>
    <t>2176112</t>
  </si>
  <si>
    <t>2175112</t>
  </si>
  <si>
    <t>1556211</t>
  </si>
  <si>
    <t>1605111</t>
  </si>
  <si>
    <t>0626111</t>
  </si>
  <si>
    <t>0625211</t>
  </si>
  <si>
    <t>0570511</t>
  </si>
  <si>
    <t>0630111</t>
  </si>
  <si>
    <t>0800311</t>
  </si>
  <si>
    <t>2105112</t>
  </si>
  <si>
    <t>0845211</t>
  </si>
  <si>
    <t>0156311</t>
  </si>
  <si>
    <t>1385311</t>
  </si>
  <si>
    <t>1565111</t>
  </si>
  <si>
    <t>1110411</t>
  </si>
  <si>
    <t>1352211</t>
  </si>
  <si>
    <t>3360615</t>
  </si>
  <si>
    <t>0645411</t>
  </si>
  <si>
    <t>0650111</t>
  </si>
  <si>
    <t>2100312</t>
  </si>
  <si>
    <t>1310211</t>
  </si>
  <si>
    <t>0970111</t>
  </si>
  <si>
    <t>0340211</t>
  </si>
  <si>
    <t>0490411</t>
  </si>
  <si>
    <t>0970411</t>
  </si>
  <si>
    <t>0540411</t>
  </si>
  <si>
    <t>0670111</t>
  </si>
  <si>
    <t>0465111</t>
  </si>
  <si>
    <t>0620411</t>
  </si>
  <si>
    <t>9001216</t>
  </si>
  <si>
    <t>0491811</t>
  </si>
  <si>
    <t>1285111</t>
  </si>
  <si>
    <t>0154511</t>
  </si>
  <si>
    <t>0936611</t>
  </si>
  <si>
    <t>0647611</t>
  </si>
  <si>
    <t>1591111</t>
  </si>
  <si>
    <t>0770411</t>
  </si>
  <si>
    <t>0250411</t>
  </si>
  <si>
    <t>1480211</t>
  </si>
  <si>
    <t>2860113</t>
  </si>
  <si>
    <t>0960511</t>
  </si>
  <si>
    <t>0930711</t>
  </si>
  <si>
    <t>0936311</t>
  </si>
  <si>
    <t>1445211</t>
  </si>
  <si>
    <t>0880411</t>
  </si>
  <si>
    <t>0350211</t>
  </si>
  <si>
    <t>0430511</t>
  </si>
  <si>
    <t>0510411</t>
  </si>
  <si>
    <t>0350711</t>
  </si>
  <si>
    <t>0890611</t>
  </si>
  <si>
    <t>1381611</t>
  </si>
  <si>
    <t>0880511</t>
  </si>
  <si>
    <t>1511311</t>
  </si>
  <si>
    <t>0540611</t>
  </si>
  <si>
    <t>0300111</t>
  </si>
  <si>
    <t>2016112</t>
  </si>
  <si>
    <t>0895411</t>
  </si>
  <si>
    <t>9001616</t>
  </si>
  <si>
    <t>0647211</t>
  </si>
  <si>
    <t>0647511</t>
  </si>
  <si>
    <t>0647411</t>
  </si>
  <si>
    <t>0180411</t>
  </si>
  <si>
    <t>1570111</t>
  </si>
  <si>
    <t>0936811</t>
  </si>
  <si>
    <t>0775311</t>
  </si>
  <si>
    <t>2640113</t>
  </si>
  <si>
    <t>0153711</t>
  </si>
  <si>
    <t>2655113</t>
  </si>
  <si>
    <t>1265111</t>
  </si>
  <si>
    <t>2410414</t>
  </si>
  <si>
    <t>0571311</t>
  </si>
  <si>
    <t>0525111</t>
  </si>
  <si>
    <t>0370411</t>
  </si>
  <si>
    <t>0760211</t>
  </si>
  <si>
    <t>0800411</t>
  </si>
  <si>
    <t>0171911</t>
  </si>
  <si>
    <t>0841911</t>
  </si>
  <si>
    <t>9002116</t>
  </si>
  <si>
    <t>0760111</t>
  </si>
  <si>
    <t>0280211</t>
  </si>
  <si>
    <t>1485311</t>
  </si>
  <si>
    <t>0936211</t>
  </si>
  <si>
    <t>2060212</t>
  </si>
  <si>
    <t>1440411</t>
  </si>
  <si>
    <t>0275111</t>
  </si>
  <si>
    <t>1030711</t>
  </si>
  <si>
    <t>0890711</t>
  </si>
  <si>
    <t>0950311</t>
  </si>
  <si>
    <t>0511711</t>
  </si>
  <si>
    <t>0990411</t>
  </si>
  <si>
    <t>0855211</t>
  </si>
  <si>
    <t>2096112</t>
  </si>
  <si>
    <t>1041411</t>
  </si>
  <si>
    <t>0800511</t>
  </si>
  <si>
    <t>0931311</t>
  </si>
  <si>
    <t>1516411</t>
  </si>
  <si>
    <t>1315311</t>
  </si>
  <si>
    <t>0495211</t>
  </si>
  <si>
    <t>1640811</t>
  </si>
  <si>
    <t>2130512</t>
  </si>
  <si>
    <t>0940811</t>
  </si>
  <si>
    <t>1175111</t>
  </si>
  <si>
    <t>0930811</t>
  </si>
  <si>
    <t>1530211</t>
  </si>
  <si>
    <t>0945311</t>
  </si>
  <si>
    <t>2045112</t>
  </si>
  <si>
    <t>0846211</t>
  </si>
  <si>
    <t>1315111</t>
  </si>
  <si>
    <t>0846311</t>
  </si>
  <si>
    <t>0445111</t>
  </si>
  <si>
    <t>0430411</t>
  </si>
  <si>
    <t>0647711</t>
  </si>
  <si>
    <t>1351211</t>
  </si>
  <si>
    <t>0570311</t>
  </si>
  <si>
    <t>0720311</t>
  </si>
  <si>
    <t>2610113</t>
  </si>
  <si>
    <t>1350511</t>
  </si>
  <si>
    <t>0932111</t>
  </si>
  <si>
    <t>1060211</t>
  </si>
  <si>
    <t>0760311</t>
  </si>
  <si>
    <t>0770611</t>
  </si>
  <si>
    <t>0831511</t>
  </si>
  <si>
    <t>0560411</t>
  </si>
  <si>
    <t>1045111</t>
  </si>
  <si>
    <t>1030811</t>
  </si>
  <si>
    <t>0641011</t>
  </si>
  <si>
    <t>0680111</t>
  </si>
  <si>
    <t>0690111</t>
  </si>
  <si>
    <t>0696111</t>
  </si>
  <si>
    <t>0695211</t>
  </si>
  <si>
    <t>0690311</t>
  </si>
  <si>
    <t>2170312</t>
  </si>
  <si>
    <t>1555111</t>
  </si>
  <si>
    <t>0341711</t>
  </si>
  <si>
    <t>0341311</t>
  </si>
  <si>
    <t>1580511</t>
  </si>
  <si>
    <t>0933011</t>
  </si>
  <si>
    <t>2100212</t>
  </si>
  <si>
    <t>1460111</t>
  </si>
  <si>
    <t>1280611</t>
  </si>
  <si>
    <t>2160112</t>
  </si>
  <si>
    <t>0831311</t>
  </si>
  <si>
    <t>0710111</t>
  </si>
  <si>
    <t>0715111</t>
  </si>
  <si>
    <t>0720111</t>
  </si>
  <si>
    <t>0726111</t>
  </si>
  <si>
    <t>0725111</t>
  </si>
  <si>
    <t>0210111</t>
  </si>
  <si>
    <t>0865111</t>
  </si>
  <si>
    <t>0270311</t>
  </si>
  <si>
    <t>2106112</t>
  </si>
  <si>
    <t>0450411</t>
  </si>
  <si>
    <t>0805211</t>
  </si>
  <si>
    <t>0890811</t>
  </si>
  <si>
    <t>0932011</t>
  </si>
  <si>
    <t>1100211</t>
  </si>
  <si>
    <t>0730111</t>
  </si>
  <si>
    <t>0746111</t>
  </si>
  <si>
    <t>0740311</t>
  </si>
  <si>
    <t>0841611</t>
  </si>
  <si>
    <t>1260811</t>
  </si>
  <si>
    <t>1580711</t>
  </si>
  <si>
    <t>2150712</t>
  </si>
  <si>
    <t>2165112</t>
  </si>
  <si>
    <t>1380811</t>
  </si>
  <si>
    <t>1100511</t>
  </si>
  <si>
    <t>1486111</t>
  </si>
  <si>
    <t>0716211</t>
  </si>
  <si>
    <t>2180112</t>
  </si>
  <si>
    <t>2186112</t>
  </si>
  <si>
    <t>2185112</t>
  </si>
  <si>
    <t>0640811</t>
  </si>
  <si>
    <t>0641611</t>
  </si>
  <si>
    <t>1295111</t>
  </si>
  <si>
    <t>0830911</t>
  </si>
  <si>
    <t>3362215</t>
  </si>
  <si>
    <t>1445111</t>
  </si>
  <si>
    <t>1513111</t>
  </si>
  <si>
    <t>0776111</t>
  </si>
  <si>
    <t>0785111</t>
  </si>
  <si>
    <t>3361115</t>
  </si>
  <si>
    <t>0880311</t>
  </si>
  <si>
    <t>1460211</t>
  </si>
  <si>
    <t>1511111</t>
  </si>
  <si>
    <t>2456114</t>
  </si>
  <si>
    <t>1486211</t>
  </si>
  <si>
    <t>0945111</t>
  </si>
  <si>
    <t>0771611</t>
  </si>
  <si>
    <t>1032211</t>
  </si>
  <si>
    <t>1070211</t>
  </si>
  <si>
    <t>0591711</t>
  </si>
  <si>
    <t>1620211</t>
  </si>
  <si>
    <t>1410111</t>
  </si>
  <si>
    <t>0856111</t>
  </si>
  <si>
    <t>0841711</t>
  </si>
  <si>
    <t>0931911</t>
  </si>
  <si>
    <t>1390311</t>
  </si>
  <si>
    <t>0641211</t>
  </si>
  <si>
    <t>0510611</t>
  </si>
  <si>
    <t>0840711</t>
  </si>
  <si>
    <t>2416514</t>
  </si>
  <si>
    <t>0910211</t>
  </si>
  <si>
    <t>0600311</t>
  </si>
  <si>
    <t>2155212</t>
  </si>
  <si>
    <t>0420111</t>
  </si>
  <si>
    <t>0936011</t>
  </si>
  <si>
    <t>2416114</t>
  </si>
  <si>
    <t>1515111</t>
  </si>
  <si>
    <t>0970311</t>
  </si>
  <si>
    <t>1105211</t>
  </si>
  <si>
    <t>1615211</t>
  </si>
  <si>
    <t>1440311</t>
  </si>
  <si>
    <t>2150612</t>
  </si>
  <si>
    <t>2130412</t>
  </si>
  <si>
    <t>0355111</t>
  </si>
  <si>
    <t>0836211</t>
  </si>
  <si>
    <t>2180212</t>
  </si>
  <si>
    <t>0510711</t>
  </si>
  <si>
    <t>0340511</t>
  </si>
  <si>
    <t>1610511</t>
  </si>
  <si>
    <t>0641911</t>
  </si>
  <si>
    <t>2140212</t>
  </si>
  <si>
    <t>1260911</t>
  </si>
  <si>
    <t>0860111</t>
  </si>
  <si>
    <t>0440711</t>
  </si>
  <si>
    <t>0850111</t>
  </si>
  <si>
    <t>0640511</t>
  </si>
  <si>
    <t>2413114</t>
  </si>
  <si>
    <t>0643711</t>
  </si>
  <si>
    <t>1010211</t>
  </si>
  <si>
    <t>0866111</t>
  </si>
  <si>
    <t>0831211</t>
  </si>
  <si>
    <t>1090111</t>
  </si>
  <si>
    <t>1042011</t>
  </si>
  <si>
    <t>1550911</t>
  </si>
  <si>
    <t>0340611</t>
  </si>
  <si>
    <t>1480111</t>
  </si>
  <si>
    <t>0171711</t>
  </si>
  <si>
    <t>0154611</t>
  </si>
  <si>
    <t>2410514</t>
  </si>
  <si>
    <t>1190411</t>
  </si>
  <si>
    <t>1375211</t>
  </si>
  <si>
    <t>1032111</t>
  </si>
  <si>
    <t>1630111</t>
  </si>
  <si>
    <t>0950911</t>
  </si>
  <si>
    <t>1035211</t>
  </si>
  <si>
    <t>0931411</t>
  </si>
  <si>
    <t>0800711</t>
  </si>
  <si>
    <t>0491111</t>
  </si>
  <si>
    <t>0416111</t>
  </si>
  <si>
    <t>0415111</t>
  </si>
  <si>
    <t>0540711</t>
  </si>
  <si>
    <t>0886111</t>
  </si>
  <si>
    <t>0540911</t>
  </si>
  <si>
    <t>2800113</t>
  </si>
  <si>
    <t>0896111</t>
  </si>
  <si>
    <t>0906111</t>
  </si>
  <si>
    <t>0916111</t>
  </si>
  <si>
    <t>0915211</t>
  </si>
  <si>
    <t>0920211</t>
  </si>
  <si>
    <t>0937011</t>
  </si>
  <si>
    <t>3360915</t>
  </si>
  <si>
    <t>0570611</t>
  </si>
  <si>
    <t>0956111</t>
  </si>
  <si>
    <t>0966111</t>
  </si>
  <si>
    <t>1350611</t>
  </si>
  <si>
    <t>0946111</t>
  </si>
  <si>
    <t>0976111</t>
  </si>
  <si>
    <t>0975111</t>
  </si>
  <si>
    <t>0450211</t>
  </si>
  <si>
    <t>1380911</t>
  </si>
  <si>
    <t>0520211</t>
  </si>
  <si>
    <t>0642011</t>
  </si>
  <si>
    <t>2146112</t>
  </si>
  <si>
    <t>1551011</t>
  </si>
  <si>
    <t>0996111</t>
  </si>
  <si>
    <t>0995111</t>
  </si>
  <si>
    <t>1000111</t>
  </si>
  <si>
    <t>1515311</t>
  </si>
  <si>
    <t>1016111</t>
  </si>
  <si>
    <t>1015211</t>
  </si>
  <si>
    <t>0570711</t>
  </si>
  <si>
    <t>1020111</t>
  </si>
  <si>
    <t>0511611</t>
  </si>
  <si>
    <t>0570811</t>
  </si>
  <si>
    <t>1650111</t>
  </si>
  <si>
    <t>1630311</t>
  </si>
  <si>
    <t>0591911</t>
  </si>
  <si>
    <t>0175211</t>
  </si>
  <si>
    <t>1460311</t>
  </si>
  <si>
    <t>1351811</t>
  </si>
  <si>
    <t>0890911</t>
  </si>
  <si>
    <t>3362615</t>
  </si>
  <si>
    <t>0960811</t>
  </si>
  <si>
    <t>2076112</t>
  </si>
  <si>
    <t>2075112</t>
  </si>
  <si>
    <t>0250511</t>
  </si>
  <si>
    <t>1036111</t>
  </si>
  <si>
    <t>1036311</t>
  </si>
  <si>
    <t>9016122</t>
  </si>
  <si>
    <t>9002016</t>
  </si>
  <si>
    <t>0860511</t>
  </si>
  <si>
    <t>2635113</t>
  </si>
  <si>
    <t>0570911</t>
  </si>
  <si>
    <t>1065211</t>
  </si>
  <si>
    <t>1066111</t>
  </si>
  <si>
    <t>1640911</t>
  </si>
  <si>
    <t>9002216</t>
  </si>
  <si>
    <t>0840811</t>
  </si>
  <si>
    <t>1320611</t>
  </si>
  <si>
    <t>0841811</t>
  </si>
  <si>
    <t>0806211</t>
  </si>
  <si>
    <t>3361215</t>
  </si>
  <si>
    <t>0511811</t>
  </si>
  <si>
    <t>1520611</t>
  </si>
  <si>
    <t>0441811</t>
  </si>
  <si>
    <t>0351311</t>
  </si>
  <si>
    <t>1080111</t>
  </si>
  <si>
    <t>1086011</t>
  </si>
  <si>
    <t>2116112</t>
  </si>
  <si>
    <t>0340811</t>
  </si>
  <si>
    <t>2835113</t>
  </si>
  <si>
    <t>1480311</t>
  </si>
  <si>
    <t>0641511</t>
  </si>
  <si>
    <t>0571111</t>
  </si>
  <si>
    <t>2930113</t>
  </si>
  <si>
    <t>0646611</t>
  </si>
  <si>
    <t>1375111</t>
  </si>
  <si>
    <t>1625111</t>
  </si>
  <si>
    <t>1070511</t>
  </si>
  <si>
    <t>0341511</t>
  </si>
  <si>
    <t>1261111</t>
  </si>
  <si>
    <t>1320111</t>
  </si>
  <si>
    <t>1095111</t>
  </si>
  <si>
    <t>1096111</t>
  </si>
  <si>
    <t>1090311</t>
  </si>
  <si>
    <t>1106111</t>
  </si>
  <si>
    <t>1310611</t>
  </si>
  <si>
    <t>9002616</t>
  </si>
  <si>
    <t>1320211</t>
  </si>
  <si>
    <t>0591211</t>
  </si>
  <si>
    <t>1117111</t>
  </si>
  <si>
    <t>1110211</t>
  </si>
  <si>
    <t>1530411</t>
  </si>
  <si>
    <t>1120111</t>
  </si>
  <si>
    <t>2156212</t>
  </si>
  <si>
    <t>2150512</t>
  </si>
  <si>
    <t>1481211</t>
  </si>
  <si>
    <t>1035311</t>
  </si>
  <si>
    <t>1640511</t>
  </si>
  <si>
    <t>1136111</t>
  </si>
  <si>
    <t>1135111</t>
  </si>
  <si>
    <t>1145111</t>
  </si>
  <si>
    <t>1140411</t>
  </si>
  <si>
    <t>8250111</t>
  </si>
  <si>
    <t>0491511</t>
  </si>
  <si>
    <t>2415214</t>
  </si>
  <si>
    <t>0895311</t>
  </si>
  <si>
    <t>0841011</t>
  </si>
  <si>
    <t>1160311</t>
  </si>
  <si>
    <t>1166111</t>
  </si>
  <si>
    <t>1165111</t>
  </si>
  <si>
    <t>1080311</t>
  </si>
  <si>
    <t>1520711</t>
  </si>
  <si>
    <t>2536114</t>
  </si>
  <si>
    <t>0933511</t>
  </si>
  <si>
    <t>0400211</t>
  </si>
  <si>
    <t>0641111</t>
  </si>
  <si>
    <t>1070311</t>
  </si>
  <si>
    <t>1170111</t>
  </si>
  <si>
    <t>0970511</t>
  </si>
  <si>
    <t>1513411</t>
  </si>
  <si>
    <t>1512811</t>
  </si>
  <si>
    <t>2410314</t>
  </si>
  <si>
    <t>2450114</t>
  </si>
  <si>
    <t>0644011</t>
  </si>
  <si>
    <t>2086112</t>
  </si>
  <si>
    <t>2085112</t>
  </si>
  <si>
    <t>0621111</t>
  </si>
  <si>
    <t>1010311</t>
  </si>
  <si>
    <t>1180311</t>
  </si>
  <si>
    <t>1186111</t>
  </si>
  <si>
    <t>1355811</t>
  </si>
  <si>
    <t>0511211</t>
  </si>
  <si>
    <t>0571011</t>
  </si>
  <si>
    <t>3470315</t>
  </si>
  <si>
    <t>0596111</t>
  </si>
  <si>
    <t>0431811</t>
  </si>
  <si>
    <t>0771011</t>
  </si>
  <si>
    <t>3361315</t>
  </si>
  <si>
    <t>2155112</t>
  </si>
  <si>
    <t>1480411</t>
  </si>
  <si>
    <t>1466111</t>
  </si>
  <si>
    <t>1196111</t>
  </si>
  <si>
    <t>0515311</t>
  </si>
  <si>
    <t>0800811</t>
  </si>
  <si>
    <t>1350811</t>
  </si>
  <si>
    <t>0345211</t>
  </si>
  <si>
    <t>0931011</t>
  </si>
  <si>
    <t>1513311</t>
  </si>
  <si>
    <t>1035511</t>
  </si>
  <si>
    <t>1031311</t>
  </si>
  <si>
    <t>1350911</t>
  </si>
  <si>
    <t>0350511</t>
  </si>
  <si>
    <t>0940711</t>
  </si>
  <si>
    <t>0590111</t>
  </si>
  <si>
    <t>1645311</t>
  </si>
  <si>
    <t>1210111</t>
  </si>
  <si>
    <t>0880611</t>
  </si>
  <si>
    <t>1220111</t>
  </si>
  <si>
    <t>1591211</t>
  </si>
  <si>
    <t>1040811</t>
  </si>
  <si>
    <t>0460111</t>
  </si>
  <si>
    <t>0643011</t>
  </si>
  <si>
    <t>0640111</t>
  </si>
  <si>
    <t>0970211</t>
  </si>
  <si>
    <t>0641711</t>
  </si>
  <si>
    <t>0960911</t>
  </si>
  <si>
    <t>1580811</t>
  </si>
  <si>
    <t>1561411</t>
  </si>
  <si>
    <t>0905111</t>
  </si>
  <si>
    <t>1330111</t>
  </si>
  <si>
    <t>0965211</t>
  </si>
  <si>
    <t>1355711</t>
  </si>
  <si>
    <t>1230111</t>
  </si>
  <si>
    <t>1180511</t>
  </si>
  <si>
    <t>1185211</t>
  </si>
  <si>
    <t>1381011</t>
  </si>
  <si>
    <t>1555211</t>
  </si>
  <si>
    <t>1560411</t>
  </si>
  <si>
    <t>1246111</t>
  </si>
  <si>
    <t>1245111</t>
  </si>
  <si>
    <t>1250111</t>
  </si>
  <si>
    <t>0341211</t>
  </si>
  <si>
    <t>1266111</t>
  </si>
  <si>
    <t>1090411</t>
  </si>
  <si>
    <t>2120312</t>
  </si>
  <si>
    <t>0620111</t>
  </si>
  <si>
    <t>0511311</t>
  </si>
  <si>
    <t>1270111</t>
  </si>
  <si>
    <t>2700113</t>
  </si>
  <si>
    <t>1595211</t>
  </si>
  <si>
    <t>0431211</t>
  </si>
  <si>
    <t>1032311</t>
  </si>
  <si>
    <t>0642611</t>
  </si>
  <si>
    <t>1286111</t>
  </si>
  <si>
    <t>2430114</t>
  </si>
  <si>
    <t>1461011</t>
  </si>
  <si>
    <t>0895211</t>
  </si>
  <si>
    <t>0891211</t>
  </si>
  <si>
    <t>0545211</t>
  </si>
  <si>
    <t>0891311</t>
  </si>
  <si>
    <t>1551711</t>
  </si>
  <si>
    <t>0831111</t>
  </si>
  <si>
    <t>1290411</t>
  </si>
  <si>
    <t>1296111</t>
  </si>
  <si>
    <t>0936711</t>
  </si>
  <si>
    <t>1650411</t>
  </si>
  <si>
    <t>1310711</t>
  </si>
  <si>
    <t>0900211</t>
  </si>
  <si>
    <t>0171111</t>
  </si>
  <si>
    <t>0341011</t>
  </si>
  <si>
    <t>1326211</t>
  </si>
  <si>
    <t>0780511</t>
  </si>
  <si>
    <t>1316211</t>
  </si>
  <si>
    <t>1430811</t>
  </si>
  <si>
    <t>0830111</t>
  </si>
  <si>
    <t>0646511</t>
  </si>
  <si>
    <t>1512011</t>
  </si>
  <si>
    <t>0621011</t>
  </si>
  <si>
    <t>1351111</t>
  </si>
  <si>
    <t>1280711</t>
  </si>
  <si>
    <t>0341611</t>
  </si>
  <si>
    <t>1340611</t>
  </si>
  <si>
    <t>1346111</t>
  </si>
  <si>
    <t>1345211</t>
  </si>
  <si>
    <t>0171211</t>
  </si>
  <si>
    <t>1340311</t>
  </si>
  <si>
    <t>2826013</t>
  </si>
  <si>
    <t>1356111</t>
  </si>
  <si>
    <t>1586111</t>
  </si>
  <si>
    <t>0642511</t>
  </si>
  <si>
    <t>0642811</t>
  </si>
  <si>
    <t>0643811</t>
  </si>
  <si>
    <t>0850311</t>
  </si>
  <si>
    <t>1360311</t>
  </si>
  <si>
    <t>0436411</t>
  </si>
  <si>
    <t>1352111</t>
  </si>
  <si>
    <t>1376111</t>
  </si>
  <si>
    <t>0511411</t>
  </si>
  <si>
    <t>1381511</t>
  </si>
  <si>
    <t>1386111</t>
  </si>
  <si>
    <t>0932811</t>
  </si>
  <si>
    <t>1310811</t>
  </si>
  <si>
    <t>1396111</t>
  </si>
  <si>
    <t>1395111</t>
  </si>
  <si>
    <t>1260611</t>
  </si>
  <si>
    <t>0432411</t>
  </si>
  <si>
    <t>1535111</t>
  </si>
  <si>
    <t>1280311</t>
  </si>
  <si>
    <t>1440911</t>
  </si>
  <si>
    <t>1045211</t>
  </si>
  <si>
    <t>1116111</t>
  </si>
  <si>
    <t>1310911</t>
  </si>
  <si>
    <t>1356411</t>
  </si>
  <si>
    <t>2696113</t>
  </si>
  <si>
    <t>2120112</t>
  </si>
  <si>
    <t>2450214</t>
  </si>
  <si>
    <t>9026122</t>
  </si>
  <si>
    <t>0276111</t>
  </si>
  <si>
    <t>2445114</t>
  </si>
  <si>
    <t>0801011</t>
  </si>
  <si>
    <t>1041711</t>
  </si>
  <si>
    <t>1400211</t>
  </si>
  <si>
    <t>1406211</t>
  </si>
  <si>
    <t>1415111</t>
  </si>
  <si>
    <t>2456214</t>
  </si>
  <si>
    <t>1325111</t>
  </si>
  <si>
    <t>0350611</t>
  </si>
  <si>
    <t>1426111</t>
  </si>
  <si>
    <t>1420211</t>
  </si>
  <si>
    <t>1425111</t>
  </si>
  <si>
    <t>0515111</t>
  </si>
  <si>
    <t>1280411</t>
  </si>
  <si>
    <t>1351911</t>
  </si>
  <si>
    <t>1430911</t>
  </si>
  <si>
    <t>1436111</t>
  </si>
  <si>
    <t>1435111</t>
  </si>
  <si>
    <t>0990611</t>
  </si>
  <si>
    <t>1416111</t>
  </si>
  <si>
    <t>1031411</t>
  </si>
  <si>
    <t>2785113</t>
  </si>
  <si>
    <t>0932911</t>
  </si>
  <si>
    <t>1446111</t>
  </si>
  <si>
    <t>1070411</t>
  </si>
  <si>
    <t>1355511</t>
  </si>
  <si>
    <t>2416714</t>
  </si>
  <si>
    <t>2415014</t>
  </si>
  <si>
    <t>1665111</t>
  </si>
  <si>
    <t>1041911</t>
  </si>
  <si>
    <t>1450111</t>
  </si>
  <si>
    <t>0520111</t>
  </si>
  <si>
    <t>0646711</t>
  </si>
  <si>
    <t>2410214</t>
  </si>
  <si>
    <t>1311411</t>
  </si>
  <si>
    <t>2046112</t>
  </si>
  <si>
    <t>1130211</t>
  </si>
  <si>
    <t>0891511</t>
  </si>
  <si>
    <t>1465111</t>
  </si>
  <si>
    <t>0771211</t>
  </si>
  <si>
    <t>1180211</t>
  </si>
  <si>
    <t>1041811</t>
  </si>
  <si>
    <t>9001816</t>
  </si>
  <si>
    <t>1431311</t>
  </si>
  <si>
    <t>1470111</t>
  </si>
  <si>
    <t>1630611</t>
  </si>
  <si>
    <t>9002316</t>
  </si>
  <si>
    <t>0771311</t>
  </si>
  <si>
    <t>1660511</t>
  </si>
  <si>
    <t>1512211</t>
  </si>
  <si>
    <t>0765211</t>
  </si>
  <si>
    <t>3476715</t>
  </si>
  <si>
    <t>2066112</t>
  </si>
  <si>
    <t>1320411</t>
  </si>
  <si>
    <t>2060312</t>
  </si>
  <si>
    <t>0805411</t>
  </si>
  <si>
    <t>2120412</t>
  </si>
  <si>
    <t>1512311</t>
  </si>
  <si>
    <t>1561211</t>
  </si>
  <si>
    <t>0771411</t>
  </si>
  <si>
    <t>1516011</t>
  </si>
  <si>
    <t>1515011</t>
  </si>
  <si>
    <t>1516711</t>
  </si>
  <si>
    <t>1526111</t>
  </si>
  <si>
    <t>1536111</t>
  </si>
  <si>
    <t>1551211</t>
  </si>
  <si>
    <t>0560311</t>
  </si>
  <si>
    <t>1510811</t>
  </si>
  <si>
    <t>1041511</t>
  </si>
  <si>
    <t>0831411</t>
  </si>
  <si>
    <t>0172011</t>
  </si>
  <si>
    <t>1370411</t>
  </si>
  <si>
    <t>0520311</t>
  </si>
  <si>
    <t>1566111</t>
  </si>
  <si>
    <t>1190511</t>
  </si>
  <si>
    <t>0642111</t>
  </si>
  <si>
    <t>0934911</t>
  </si>
  <si>
    <t>1035411</t>
  </si>
  <si>
    <t>0900311</t>
  </si>
  <si>
    <t>0845311</t>
  </si>
  <si>
    <t>0595211</t>
  </si>
  <si>
    <t>1515211</t>
  </si>
  <si>
    <t>1340411</t>
  </si>
  <si>
    <t>1370611</t>
  </si>
  <si>
    <t>0621411</t>
  </si>
  <si>
    <t>0520511</t>
  </si>
  <si>
    <t>1546111</t>
  </si>
  <si>
    <t>1545111</t>
  </si>
  <si>
    <t>0341911</t>
  </si>
  <si>
    <t>0575311</t>
  </si>
  <si>
    <t>0880711</t>
  </si>
  <si>
    <t>1356311</t>
  </si>
  <si>
    <t>1576111</t>
  </si>
  <si>
    <t>1570211</t>
  </si>
  <si>
    <t>1575111</t>
  </si>
  <si>
    <t>1351411</t>
  </si>
  <si>
    <t>0340311</t>
  </si>
  <si>
    <t>1596111</t>
  </si>
  <si>
    <t>0933211</t>
  </si>
  <si>
    <t>1026111</t>
  </si>
  <si>
    <t>1025111</t>
  </si>
  <si>
    <t>0185311</t>
  </si>
  <si>
    <t>1551311</t>
  </si>
  <si>
    <t>0936111</t>
  </si>
  <si>
    <t>1516311</t>
  </si>
  <si>
    <t>1381411</t>
  </si>
  <si>
    <t>3361515</t>
  </si>
  <si>
    <t>0285111</t>
  </si>
  <si>
    <t>1616111</t>
  </si>
  <si>
    <t>1610111</t>
  </si>
  <si>
    <t>0480711</t>
  </si>
  <si>
    <t>0480611</t>
  </si>
  <si>
    <t>1630511</t>
  </si>
  <si>
    <t>1636111</t>
  </si>
  <si>
    <t>1635111</t>
  </si>
  <si>
    <t>9002416</t>
  </si>
  <si>
    <t>1646111</t>
  </si>
  <si>
    <t>1656111</t>
  </si>
  <si>
    <t>1655111</t>
  </si>
  <si>
    <t>2440314</t>
  </si>
  <si>
    <t>0153611</t>
  </si>
  <si>
    <t>0950811</t>
  </si>
  <si>
    <t>1666111</t>
  </si>
  <si>
    <t>1551511</t>
  </si>
  <si>
    <t>1032411</t>
  </si>
  <si>
    <t>2145112</t>
  </si>
  <si>
    <t>2166012</t>
  </si>
  <si>
    <t>0835411</t>
  </si>
  <si>
    <t>1513211</t>
  </si>
  <si>
    <t>0330311</t>
  </si>
  <si>
    <t>9036122</t>
  </si>
  <si>
    <t>1690211</t>
  </si>
  <si>
    <t>1695111</t>
  </si>
  <si>
    <t>0933811</t>
  </si>
  <si>
    <t>1480811</t>
  </si>
  <si>
    <t>3362515</t>
  </si>
  <si>
    <t>Index/ Rate</t>
  </si>
  <si>
    <t>Choose a District, then Choose a School.  To refresh the District List, clear the School name.</t>
  </si>
  <si>
    <t>2910013</t>
  </si>
  <si>
    <t>3370015</t>
  </si>
  <si>
    <t/>
  </si>
  <si>
    <t>ELA Performance Index – All Students</t>
  </si>
  <si>
    <t>ELA Performance Index – High Needs Students</t>
  </si>
  <si>
    <t>Math Performance Index – All Students</t>
  </si>
  <si>
    <t>Math Performance Index – High Needs Students</t>
  </si>
  <si>
    <t>Science Performance Index – All Students</t>
  </si>
  <si>
    <t>Science Performance Index – High Needs Students</t>
  </si>
  <si>
    <t>ELA Performance Index Gap</t>
  </si>
  <si>
    <t>Math Performance Index Gap</t>
  </si>
  <si>
    <t>Science Performance Index Gap</t>
  </si>
  <si>
    <t>4-year Graduation All Students (2014 Cohort)</t>
  </si>
  <si>
    <t>6-year Graduation - High Needs Students (2012 Cohort)</t>
  </si>
  <si>
    <t>4-year Graduation - All Students (2014 Cohort)</t>
  </si>
  <si>
    <t>Postsecondary Entrance (Class of 2014)</t>
  </si>
  <si>
    <t>Non-High Needs Rate*</t>
  </si>
  <si>
    <t>Physical Fitness (estimated part rate) and (fitness rate)</t>
  </si>
  <si>
    <t>SchoolName_Code</t>
  </si>
  <si>
    <t>Hurdle_Mean_ELA</t>
  </si>
  <si>
    <t>Hurdle_Mean_Math</t>
  </si>
  <si>
    <t>Hurdle_Mean_Sci</t>
  </si>
  <si>
    <t>Hurdle_Means_Grad</t>
  </si>
  <si>
    <t>District_0000000</t>
  </si>
  <si>
    <t>Andover Elementary School_0010111</t>
  </si>
  <si>
    <t>Mead School_0020311</t>
  </si>
  <si>
    <t>Prendergast School_0020811</t>
  </si>
  <si>
    <t>Ansonia Middle School_0025111</t>
  </si>
  <si>
    <t>Ansonia High School_0026111</t>
  </si>
  <si>
    <t>Ashford School_0030111</t>
  </si>
  <si>
    <t>Roaring Brook School_0040311</t>
  </si>
  <si>
    <t>Pine Grove School_0040411</t>
  </si>
  <si>
    <t>Thompson Brook School_0040511</t>
  </si>
  <si>
    <t>Avon Middle School_0045111</t>
  </si>
  <si>
    <t>Avon High School_0046111</t>
  </si>
  <si>
    <t>Barkhamsted Elementary School_0050111</t>
  </si>
  <si>
    <t>Richard D. Hubbard School_0070111</t>
  </si>
  <si>
    <t>Emma Hart Willard School_0070411</t>
  </si>
  <si>
    <t>Mary E. Griswold School_0070511</t>
  </si>
  <si>
    <t>Catherine M. McGee Middle School_0075111</t>
  </si>
  <si>
    <t>Berlin High School_0076111</t>
  </si>
  <si>
    <t>Bethany Community School_0080111</t>
  </si>
  <si>
    <t>Frank A. Berry School_0090111</t>
  </si>
  <si>
    <t>Anna H. Rockwell School_0090411</t>
  </si>
  <si>
    <t>Ralph M. T. Johnson School_0090511</t>
  </si>
  <si>
    <t>Bethel Middle School_0095111</t>
  </si>
  <si>
    <t>Bethel High School_0096111</t>
  </si>
  <si>
    <t>Metacomet School_0110511</t>
  </si>
  <si>
    <t>Laurel School_0110611</t>
  </si>
  <si>
    <t>Carmen Arace Intermediate School_0110711</t>
  </si>
  <si>
    <t>Wintonbury Early Childhood Magnet School_0110811</t>
  </si>
  <si>
    <t>Carmen Arace Middle School_0115211</t>
  </si>
  <si>
    <t>Bloomfield High School_0116111</t>
  </si>
  <si>
    <t>Global Experience Magnet School_0116311</t>
  </si>
  <si>
    <t>Learning Academy at Bloomfield_0116411</t>
  </si>
  <si>
    <t>Bolton Center School_0120111</t>
  </si>
  <si>
    <t>Bolton High School_0126111</t>
  </si>
  <si>
    <t>Fields Memorial School_0130111</t>
  </si>
  <si>
    <t>Mary T. Murphy School_0141411</t>
  </si>
  <si>
    <t>Mary R. Tisko School_0141511</t>
  </si>
  <si>
    <t>John B. Sliney School_0141611</t>
  </si>
  <si>
    <t>Francis Walsh Intermediate School_0145111</t>
  </si>
  <si>
    <t>Branford High School_0146111</t>
  </si>
  <si>
    <t>Barnum School_0150111</t>
  </si>
  <si>
    <t>Beardsley School_0150211</t>
  </si>
  <si>
    <t>Black Rock School_0150311</t>
  </si>
  <si>
    <t>Bryant School_0150411</t>
  </si>
  <si>
    <t>Columbus School_0150511</t>
  </si>
  <si>
    <t>Biotechnology, Research and Zoological Studies HS at the Fairchild-Wheeler Magnet Campus_0150611</t>
  </si>
  <si>
    <t>Edison School_0150711</t>
  </si>
  <si>
    <t>Aerospace/Hydrospace, Engineering and Physical Sciences HS at the Fairchild-Wheeler Magnet Campus_0150811</t>
  </si>
  <si>
    <t>Luis Munoz Marin School_0151011</t>
  </si>
  <si>
    <t>Hall School_0151111</t>
  </si>
  <si>
    <t>Hallen School_0151211</t>
  </si>
  <si>
    <t>Hooker School_0151311</t>
  </si>
  <si>
    <t>Cesar Batalla School_0151411</t>
  </si>
  <si>
    <t>Information Technology and Software Engineering High School at the Fairchild-Wheeler Magnet Campus_0151511</t>
  </si>
  <si>
    <t>Bridgeport Military Academy_0151611</t>
  </si>
  <si>
    <t>Park City Magnet School_0151711</t>
  </si>
  <si>
    <t>Madison School_0152011</t>
  </si>
  <si>
    <t>Classical Studies Academy_0152111</t>
  </si>
  <si>
    <t>Jettie S. Tisdale School_0152211</t>
  </si>
  <si>
    <t>Read School_0152511</t>
  </si>
  <si>
    <t>Roosevelt School_0152611</t>
  </si>
  <si>
    <t>Waltersville School_0153011</t>
  </si>
  <si>
    <t>Geraldine Johnson School_0153211</t>
  </si>
  <si>
    <t>Winthrop School_0153611</t>
  </si>
  <si>
    <t>Interdistrict Discovery Magnet School_0153711</t>
  </si>
  <si>
    <t>Cross School_0153911</t>
  </si>
  <si>
    <t>Blackham School_0154011</t>
  </si>
  <si>
    <t>Dunbar School_0154111</t>
  </si>
  <si>
    <t>Curiale School_0154211</t>
  </si>
  <si>
    <t>High Horizons Magnet School_0154511</t>
  </si>
  <si>
    <t>Multicultural Magnet School_0154611</t>
  </si>
  <si>
    <t>Bassick High School_0156111</t>
  </si>
  <si>
    <t>Central High School_0156211</t>
  </si>
  <si>
    <t>Harding High School_0156311</t>
  </si>
  <si>
    <t>Edgewood School_0170311</t>
  </si>
  <si>
    <t>Greene-Hills School_0170511</t>
  </si>
  <si>
    <t>South Side School_0171111</t>
  </si>
  <si>
    <t>Stafford School_0171211</t>
  </si>
  <si>
    <t>Ellen P. Hubbell School_0171411</t>
  </si>
  <si>
    <t>Mountain View School_0171711</t>
  </si>
  <si>
    <t>Ivy Drive School_0171911</t>
  </si>
  <si>
    <t>West Bristol School_0172011</t>
  </si>
  <si>
    <t>Chippens Hill Middle School_0175111</t>
  </si>
  <si>
    <t>Northeast Middle School_0175211</t>
  </si>
  <si>
    <t>Bristol Central High School_0176111</t>
  </si>
  <si>
    <t>Bristol Eastern High School_0176211</t>
  </si>
  <si>
    <t>Center Elementary School_0180311</t>
  </si>
  <si>
    <t>Huckleberry Hill Elementary School_0180411</t>
  </si>
  <si>
    <t>Whisconier Middle School_0185311</t>
  </si>
  <si>
    <t>Brookfield High School_0186111</t>
  </si>
  <si>
    <t>Brooklyn Elementary School_0190111</t>
  </si>
  <si>
    <t>Brooklyn Middle School_0195111</t>
  </si>
  <si>
    <t>Lee H. Kellogg School_0210111</t>
  </si>
  <si>
    <t>Canterbury Elementary School_0220211</t>
  </si>
  <si>
    <t>Dr. Helen Baldwin Middle School_0225111</t>
  </si>
  <si>
    <t>Cherry Brook Primary School_0230211</t>
  </si>
  <si>
    <t>Canton Intermediate School_0230311</t>
  </si>
  <si>
    <t>Canton Middle School_0235111</t>
  </si>
  <si>
    <t>Canton High School_0236111</t>
  </si>
  <si>
    <t>Chaplin Elementary School_0240211</t>
  </si>
  <si>
    <t>Chapman School_0250111</t>
  </si>
  <si>
    <t>Darcey School_0250211</t>
  </si>
  <si>
    <t>Highland School_0250411</t>
  </si>
  <si>
    <t>Norton School_0250511</t>
  </si>
  <si>
    <t>Doolittle School_0250611</t>
  </si>
  <si>
    <t>Dodd Middle School_0255111</t>
  </si>
  <si>
    <t>Cheshire High School_0256111</t>
  </si>
  <si>
    <t>Chester Elementary School_0260111</t>
  </si>
  <si>
    <t>Abraham Pierson School_0270111</t>
  </si>
  <si>
    <t>Lewin G. Joel Jr. School_0270311</t>
  </si>
  <si>
    <t>Jared Eliot School_0275111</t>
  </si>
  <si>
    <t>The Morgan School_0276111</t>
  </si>
  <si>
    <t>Jack Jackter Intermediate School_0280211</t>
  </si>
  <si>
    <t>Colchester Elementary School_0280411</t>
  </si>
  <si>
    <t>William J. Johnston Middle School_0285111</t>
  </si>
  <si>
    <t>Bacon Academy_0286111</t>
  </si>
  <si>
    <t>Colebrook Consolidated School_0290111</t>
  </si>
  <si>
    <t>Horace W. Porter School_0300111</t>
  </si>
  <si>
    <t>Cornwall Consolidated School_0310111</t>
  </si>
  <si>
    <t>Coventry Grammar School_0320211</t>
  </si>
  <si>
    <t>George Hersey Robertson School_0320411</t>
  </si>
  <si>
    <t>Capt. Nathan Hale School_0325111</t>
  </si>
  <si>
    <t>Coventry High School_0326111</t>
  </si>
  <si>
    <t>Edna C. Stevens School_0330211</t>
  </si>
  <si>
    <t>Woodside Intermediate School_0330311</t>
  </si>
  <si>
    <t>Cromwell Middle School_0335111</t>
  </si>
  <si>
    <t>Cromwell High School_0336111</t>
  </si>
  <si>
    <t>Hayestown Avenue School_0340211</t>
  </si>
  <si>
    <t>Westside Middle School Academy_0340311</t>
  </si>
  <si>
    <t>Mill Ridge Primary School_0340511</t>
  </si>
  <si>
    <t>Morris Street School_0340611</t>
  </si>
  <si>
    <t>Park Avenue School_0340811</t>
  </si>
  <si>
    <t>South Street School_0341011</t>
  </si>
  <si>
    <t>Great Plain School_0341111</t>
  </si>
  <si>
    <t>Shelter Rock School_0341211</t>
  </si>
  <si>
    <t>King Street Primary School_0341311</t>
  </si>
  <si>
    <t>Ellsworth Avenue School_0341411</t>
  </si>
  <si>
    <t>Pembroke School_0341511</t>
  </si>
  <si>
    <t>Stadley Rough School_0341611</t>
  </si>
  <si>
    <t>King Street Intermediate School_0341711</t>
  </si>
  <si>
    <t>Western CT Academy of International Studies Elementary Magnet School_0341911</t>
  </si>
  <si>
    <t>Broadview Middle School_0345111</t>
  </si>
  <si>
    <t>Rogers Park Middle School_0345211</t>
  </si>
  <si>
    <t>Danbury High School_0346111</t>
  </si>
  <si>
    <t>Alternative Center For Excellence_0346211</t>
  </si>
  <si>
    <t>Hindley Elementary School_0350211</t>
  </si>
  <si>
    <t>Royle Elementary School_0350511</t>
  </si>
  <si>
    <t>Tokeneke Elementary School_0350611</t>
  </si>
  <si>
    <t>Holmes Elementary School_0350711</t>
  </si>
  <si>
    <t>Ox Ridge Elementary School_0351311</t>
  </si>
  <si>
    <t>Middlesex Middle School_0355111</t>
  </si>
  <si>
    <t>Darien High School_0356111</t>
  </si>
  <si>
    <t>Deep River Elementary School_0360111</t>
  </si>
  <si>
    <t>Irving School_0370411</t>
  </si>
  <si>
    <t>Bradley School_0370611</t>
  </si>
  <si>
    <t>Derby Middle School_0375011</t>
  </si>
  <si>
    <t>Derby High School_0376111</t>
  </si>
  <si>
    <t>Eastford Elementary School_0390111</t>
  </si>
  <si>
    <t>Allgrove School_0400111</t>
  </si>
  <si>
    <t>R. Dudley Seymour School_0400211</t>
  </si>
  <si>
    <t>East Granby Middle School_0405111</t>
  </si>
  <si>
    <t>East Granby High School_0406111</t>
  </si>
  <si>
    <t>East Haddam Elementary School_0410111</t>
  </si>
  <si>
    <t>Nathan Hale-Ray Middle School_0415111</t>
  </si>
  <si>
    <t>Nathan Hale-Ray High School_0416111</t>
  </si>
  <si>
    <t>Memorial School_0420111</t>
  </si>
  <si>
    <t>Center School_0420311</t>
  </si>
  <si>
    <t>East Hampton Middle School_0425111</t>
  </si>
  <si>
    <t>East Hampton High School_0426111</t>
  </si>
  <si>
    <t>Joseph O. Goodwin School_0430411</t>
  </si>
  <si>
    <t>Hockanum School_0430511</t>
  </si>
  <si>
    <t>Dr. Franklin H. Mayberry School_0430611</t>
  </si>
  <si>
    <t>Anna E. Norris School_0430911</t>
  </si>
  <si>
    <t>Dr. Thomas S. O'Connell School_0431011</t>
  </si>
  <si>
    <t>Silver Lane School_0431211</t>
  </si>
  <si>
    <t>Robert J. O'Brien School_0431811</t>
  </si>
  <si>
    <t>Governor William Pitkin School_0432011</t>
  </si>
  <si>
    <t>Dr. John A. Langford School_0432211</t>
  </si>
  <si>
    <t>Sunset Ridge School Elementary Academy for Arts and World Languages_0432411</t>
  </si>
  <si>
    <t>East Hartford Middle School_0435111</t>
  </si>
  <si>
    <t>East Hartford High School_0436211</t>
  </si>
  <si>
    <t>Connecticut IB Academy_0436311</t>
  </si>
  <si>
    <t>Stevens Alternate High school_0436411</t>
  </si>
  <si>
    <t>Deer Run School_0440111</t>
  </si>
  <si>
    <t>Momauguin School_0440711</t>
  </si>
  <si>
    <t>Grove J. Tuttle School_0441011</t>
  </si>
  <si>
    <t>Dominick H. Ferrara School_0441311</t>
  </si>
  <si>
    <t>D. C. Moore School_0441411</t>
  </si>
  <si>
    <t>Carbone School/East Haven Academy_0441711</t>
  </si>
  <si>
    <t>Overbrook Elementary School_0441811</t>
  </si>
  <si>
    <t>Joseph Melillo Middle School_0445111</t>
  </si>
  <si>
    <t>East Haven High School_0446111</t>
  </si>
  <si>
    <t>Flanders School_0450111</t>
  </si>
  <si>
    <t>Niantic Center School_0450211</t>
  </si>
  <si>
    <t>Lillie B. Haynes School_0450411</t>
  </si>
  <si>
    <t>East Lyme Middle School_0455111</t>
  </si>
  <si>
    <t>East Lyme High School_0456111</t>
  </si>
  <si>
    <t>Samuel Staples Elementary School_0460111</t>
  </si>
  <si>
    <t>Helen Keller Middle School_0465111</t>
  </si>
  <si>
    <t>Broad Brook Elementary School_0470111</t>
  </si>
  <si>
    <t>East Windsor Middle School_0475411</t>
  </si>
  <si>
    <t>East Windsor High School_0476111</t>
  </si>
  <si>
    <t>Center School_0480111</t>
  </si>
  <si>
    <t>Crystal Lake School_0480211</t>
  </si>
  <si>
    <t>Windermere School_0480611</t>
  </si>
  <si>
    <t>Windermere Intermediate School_0480711</t>
  </si>
  <si>
    <t>Ellington Middle School_0485111</t>
  </si>
  <si>
    <t>Ellington High School_0486111</t>
  </si>
  <si>
    <t>Enfield Street School_0490211</t>
  </si>
  <si>
    <t>Hazardville Memorial School_0490411</t>
  </si>
  <si>
    <t>Nathan Hale School_0491111</t>
  </si>
  <si>
    <t>Edgar H. Parkman School_0491311</t>
  </si>
  <si>
    <t>Prudence Crandall School_0491511</t>
  </si>
  <si>
    <t>Eli Whitney School_0491611</t>
  </si>
  <si>
    <t>Henry Barnard School_0491811</t>
  </si>
  <si>
    <t>John F. Kennedy Middle School_0495211</t>
  </si>
  <si>
    <t>Enfield High School_0496111</t>
  </si>
  <si>
    <t>Enrico Fermi High School_0496211</t>
  </si>
  <si>
    <t>Essex Elementary School_0500111</t>
  </si>
  <si>
    <t>Dwight Elementary School_0510111</t>
  </si>
  <si>
    <t>Burr Elementary School_0510211</t>
  </si>
  <si>
    <t>Holland Hill School_0510411</t>
  </si>
  <si>
    <t>McKinley School_0510611</t>
  </si>
  <si>
    <t>Mill Hill School_0510711</t>
  </si>
  <si>
    <t>Riverfield School_0511211</t>
  </si>
  <si>
    <t>Sherman School_0511311</t>
  </si>
  <si>
    <t>Stratfield School_0511411</t>
  </si>
  <si>
    <t>North Stratfield School_0511611</t>
  </si>
  <si>
    <t>Jennings School_0511711</t>
  </si>
  <si>
    <t>Osborn Hill School_0511811</t>
  </si>
  <si>
    <t>Tomlinson Middle School_0515111</t>
  </si>
  <si>
    <t>Fairfield Woods Middle School_0515211</t>
  </si>
  <si>
    <t>Roger Ludlowe Middle School_0515311</t>
  </si>
  <si>
    <t>Fairfield Ludlowe High School_0516011</t>
  </si>
  <si>
    <t>Fairfield Warde High School_0516211</t>
  </si>
  <si>
    <t>Union School_0520111</t>
  </si>
  <si>
    <t>Noah Wallace School_0520211</t>
  </si>
  <si>
    <t>West District School_0520311</t>
  </si>
  <si>
    <t>East Farms School_0520411</t>
  </si>
  <si>
    <t>West Woods Upper Elementary School_0520511</t>
  </si>
  <si>
    <t>Irving A. Robbins Middle School_0525111</t>
  </si>
  <si>
    <t>Farmington High School_0526111</t>
  </si>
  <si>
    <t>Franklin Elementary School_0530111</t>
  </si>
  <si>
    <t>Buttonball Lane School_0540211</t>
  </si>
  <si>
    <t>Eastbury School_0540311</t>
  </si>
  <si>
    <t>Hebron Avenue School_0540411</t>
  </si>
  <si>
    <t>Hopewell School_0540611</t>
  </si>
  <si>
    <t>Naubuc School_0540711</t>
  </si>
  <si>
    <t>Gideon Welles School_0540811</t>
  </si>
  <si>
    <t>Nayaug Elementary School_0540911</t>
  </si>
  <si>
    <t>Smith Middle School_0545211</t>
  </si>
  <si>
    <t>Glastonbury High School_0546111</t>
  </si>
  <si>
    <t>Frank M. Kearns Primary School_0560111</t>
  </si>
  <si>
    <t>Wells Road Intermediate School_0560311</t>
  </si>
  <si>
    <t>Kelly Lane Intermediate School_0560411</t>
  </si>
  <si>
    <t>Granby Memorial Middle School_0565111</t>
  </si>
  <si>
    <t>Granby Memorial High School_0566111</t>
  </si>
  <si>
    <t>Cos Cob School_0570211</t>
  </si>
  <si>
    <t>Julian Curtiss School_0570311</t>
  </si>
  <si>
    <t>Glenville School_0570411</t>
  </si>
  <si>
    <t>Hamilton Avenue School_0570511</t>
  </si>
  <si>
    <t>New Lebanon School_0570611</t>
  </si>
  <si>
    <t>North Mianus School_0570711</t>
  </si>
  <si>
    <t>North Street School_0570811</t>
  </si>
  <si>
    <t>Old Greenwich School_0570911</t>
  </si>
  <si>
    <t>Riverside School_0571011</t>
  </si>
  <si>
    <t>Parkway School_0571111</t>
  </si>
  <si>
    <t>International School At Dundee_0571311</t>
  </si>
  <si>
    <t>Central Middle School_0575111</t>
  </si>
  <si>
    <t>Eastern Middle School_0575211</t>
  </si>
  <si>
    <t>Western Middle School_0575311</t>
  </si>
  <si>
    <t>Greenwich High School_0576111</t>
  </si>
  <si>
    <t>Griswold Alternative School_0580111</t>
  </si>
  <si>
    <t>Griswold Elementary School_0580311</t>
  </si>
  <si>
    <t>Griswold Middle School_0585111</t>
  </si>
  <si>
    <t>Griswold High School_0586211</t>
  </si>
  <si>
    <t>S. B. Butler School_0590111</t>
  </si>
  <si>
    <t>Claude Chester School_0590311</t>
  </si>
  <si>
    <t>Pleasant Valley School_0591211</t>
  </si>
  <si>
    <t>Mary Morrisson School_0591711</t>
  </si>
  <si>
    <t>Charles Barnum School_0591811</t>
  </si>
  <si>
    <t>Northeast Academy Elementary School_0591911</t>
  </si>
  <si>
    <t>Catherine Kolnaski Magnet School_0592011</t>
  </si>
  <si>
    <t>West Side Middle School_0595211</t>
  </si>
  <si>
    <t>Carl C. Cutler Middle School_0595311</t>
  </si>
  <si>
    <t>Robert E. Fitch High School_0596111</t>
  </si>
  <si>
    <t>Guilford Lakes School_0600211</t>
  </si>
  <si>
    <t>Melissa Jones School_0600311</t>
  </si>
  <si>
    <t>Calvin Leete School_0600411</t>
  </si>
  <si>
    <t>A. W. Cox School_0600611</t>
  </si>
  <si>
    <t>A. Baldwin Middle School_0600711</t>
  </si>
  <si>
    <t>E. C. Adams Middle School_0605111</t>
  </si>
  <si>
    <t>Guilford High School_0606111</t>
  </si>
  <si>
    <t>Shepherd Glen School_0620111</t>
  </si>
  <si>
    <t>Church Street School_0620211</t>
  </si>
  <si>
    <t>Dunbar Hill School_0620311</t>
  </si>
  <si>
    <t>Helen Street School_0620411</t>
  </si>
  <si>
    <t>Spring Glen School_0621011</t>
  </si>
  <si>
    <t>Ridge Hill School_0621111</t>
  </si>
  <si>
    <t>Bear Path School_0621211</t>
  </si>
  <si>
    <t>West Woods School_0621411</t>
  </si>
  <si>
    <t>Hamden Middle School_0625211</t>
  </si>
  <si>
    <t>Hamden High School_0626111</t>
  </si>
  <si>
    <t>Hampton Elementary School_0630111</t>
  </si>
  <si>
    <t>SAND School_0640111</t>
  </si>
  <si>
    <t>Batchelder School_0640411</t>
  </si>
  <si>
    <t>Montessori Magnet at Moylan School_0640511</t>
  </si>
  <si>
    <t>Burns Latino Studies Academy_0640611</t>
  </si>
  <si>
    <t>Asian Studies Academy_0640711</t>
  </si>
  <si>
    <t>M. D. Fox Elementary School_0640811</t>
  </si>
  <si>
    <t>Environmental Sciences Magnet School at Mary M Hooker_0640911</t>
  </si>
  <si>
    <t>Kennelly School_0641011</t>
  </si>
  <si>
    <t>R.J. Kinsella Magnet School of Performing Arts_0641111</t>
  </si>
  <si>
    <t>McDonough Expeditionary Learning School_0641211</t>
  </si>
  <si>
    <t>Dr. James H Naylor/CCSU Leadership Academy_0641411</t>
  </si>
  <si>
    <t>Parkville Community School_0641511</t>
  </si>
  <si>
    <t>M. L. King School_0641611</t>
  </si>
  <si>
    <t>Sarah J. Rawson Elementary School_0641711</t>
  </si>
  <si>
    <t>Milner Elementary School_0641911</t>
  </si>
  <si>
    <t>Noah Webster Micro Society School_0642011</t>
  </si>
  <si>
    <t>West Middle School_0642111</t>
  </si>
  <si>
    <t>Fred D. Wish Museum School_0642211</t>
  </si>
  <si>
    <t>Burr School_0642311</t>
  </si>
  <si>
    <t>Clark School_0642411</t>
  </si>
  <si>
    <t>STEM Magnet School at Annie Fisher_0642511</t>
  </si>
  <si>
    <t>Simpson-Waverly School_0642611</t>
  </si>
  <si>
    <t>Sanchez School_0643011</t>
  </si>
  <si>
    <t>Expeditionary Learning Academy at Moylan School_0643211</t>
  </si>
  <si>
    <t>Breakthrough Magnet School_0643311</t>
  </si>
  <si>
    <t>Breakthrough II Elementary School_0643511</t>
  </si>
  <si>
    <t>Global Communications Academy_0643611</t>
  </si>
  <si>
    <t>Montessori Magnet School at Annie Fisher_0643711</t>
  </si>
  <si>
    <t>STEM Magnet School at Dwight_0643811</t>
  </si>
  <si>
    <t>Capital Community College Magnet Academy_0643911</t>
  </si>
  <si>
    <t>Renzulli Academy_0644011</t>
  </si>
  <si>
    <t>Hartford Magnet Trinity College Academy_0645411</t>
  </si>
  <si>
    <t>Culinary Arts Academy_0646011</t>
  </si>
  <si>
    <t>Bulkeley High School Lower School_0646111</t>
  </si>
  <si>
    <t>Classical Magnet School_0646411</t>
  </si>
  <si>
    <t>Sports and Medical Sciences Academy_0646511</t>
  </si>
  <si>
    <t>Pathways Academy of Technology and Design_0646611</t>
  </si>
  <si>
    <t>University High of Science and Engineering_0646711</t>
  </si>
  <si>
    <t>Capital Preparatory Magnet School_0646911</t>
  </si>
  <si>
    <t>Bulkeley High School Upper School_0647111</t>
  </si>
  <si>
    <t>HPHS Academy of Engineering and Green Technology_0647211</t>
  </si>
  <si>
    <t>HPHS Law and Government Academy_0647411</t>
  </si>
  <si>
    <t>HPHS Academy of Nursing and Health Science_0647511</t>
  </si>
  <si>
    <t>High School Inc._0647611</t>
  </si>
  <si>
    <t>Journalism and Media Academy Magnet School_0647711</t>
  </si>
  <si>
    <t>Great Path Academy High School at MCC_0647911</t>
  </si>
  <si>
    <t>Hartland School_0650111</t>
  </si>
  <si>
    <t>Hebron Elementary School_0670111</t>
  </si>
  <si>
    <t>Gilead Hill School_0670211</t>
  </si>
  <si>
    <t>Kent Center School_0680111</t>
  </si>
  <si>
    <t>Killingly Central School_0690111</t>
  </si>
  <si>
    <t>Killingly Memorial School_0690311</t>
  </si>
  <si>
    <t>Killingly Intermediate School_0695211</t>
  </si>
  <si>
    <t>Killingly High School_0696111</t>
  </si>
  <si>
    <t>Lebanon Elementary School_0710111</t>
  </si>
  <si>
    <t>Lebanon Middle School_0715111</t>
  </si>
  <si>
    <t>Lyman Memorial High School_0716211</t>
  </si>
  <si>
    <t>Ledyard Center School_0720111</t>
  </si>
  <si>
    <t>Gales Ferry School_0720211</t>
  </si>
  <si>
    <t>Juliet W. Long School_0720311</t>
  </si>
  <si>
    <t>Gallup Hill School_0720411</t>
  </si>
  <si>
    <t>Ledyard Middle School_0725111</t>
  </si>
  <si>
    <t>Ledyard High School_0726111</t>
  </si>
  <si>
    <t>Lisbon Central School_0730111</t>
  </si>
  <si>
    <t>Center School_0740211</t>
  </si>
  <si>
    <t>Litchfield Intermediate School_0740311</t>
  </si>
  <si>
    <t>Litchfield High School_0746111</t>
  </si>
  <si>
    <t>J. Milton Jeffrey Elementary School_0760111</t>
  </si>
  <si>
    <t>Island Avenue Elementary School_0760211</t>
  </si>
  <si>
    <t>Kathleen H. Ryerson Elementary School_0760311</t>
  </si>
  <si>
    <t>Dr. Robert H. Brown Middle School_0760611</t>
  </si>
  <si>
    <t>Walter C. Polson Upper Middle School_0765211</t>
  </si>
  <si>
    <t>Daniel Hand High School_0766111</t>
  </si>
  <si>
    <t>Bowers School_0770111</t>
  </si>
  <si>
    <t>Buckley School_0770311</t>
  </si>
  <si>
    <t>Highland Park School_0770411</t>
  </si>
  <si>
    <t>Keeney School_0770611</t>
  </si>
  <si>
    <t>Robertson School_0771011</t>
  </si>
  <si>
    <t>Verplanck School_0771211</t>
  </si>
  <si>
    <t>Waddell School_0771311</t>
  </si>
  <si>
    <t>Washington School_0771411</t>
  </si>
  <si>
    <t>Martin School_0771611</t>
  </si>
  <si>
    <t>Elisabeth M. Bennet Academy_0771711</t>
  </si>
  <si>
    <t>Illing Middle School_0775311</t>
  </si>
  <si>
    <t>Manchester High School_0776111</t>
  </si>
  <si>
    <t>Dorothy C. Goodwin School_0780211</t>
  </si>
  <si>
    <t>Annie E. Vinton School_0780411</t>
  </si>
  <si>
    <t>Southeast Elementary School_0780511</t>
  </si>
  <si>
    <t>Mansfield Middle School School_0785111</t>
  </si>
  <si>
    <t>Elmer Thienes-Mary Hall Elementary School_0790111</t>
  </si>
  <si>
    <t>Benjamin Franklin School_0800111</t>
  </si>
  <si>
    <t>Hanover School_0800311</t>
  </si>
  <si>
    <t>Israel Putnam School_0800411</t>
  </si>
  <si>
    <t>John Barry School_0800511</t>
  </si>
  <si>
    <t>Nathan Hale School_0800711</t>
  </si>
  <si>
    <t>Roger Sherman School_0800811</t>
  </si>
  <si>
    <t>Thomas Hooker School_0801011</t>
  </si>
  <si>
    <t>Casimir Pulaski School_0801111</t>
  </si>
  <si>
    <t>Lincoln Middle School_0805211</t>
  </si>
  <si>
    <t>Washington Middle School_0805411</t>
  </si>
  <si>
    <t>Francis T. Maloney High School_0806111</t>
  </si>
  <si>
    <t>Orville H. Platt High School_0806211</t>
  </si>
  <si>
    <t>Spencer School_0830111</t>
  </si>
  <si>
    <t>Bielefield School_0830211</t>
  </si>
  <si>
    <t>Farm Hill School_0830511</t>
  </si>
  <si>
    <t>MacDonough School_0830911</t>
  </si>
  <si>
    <t>Snow School_0831111</t>
  </si>
  <si>
    <t>Moody School_0831211</t>
  </si>
  <si>
    <t>Lawrence School_0831311</t>
  </si>
  <si>
    <t>Wesley School_0831411</t>
  </si>
  <si>
    <t>Keigwin Middle School_0831511</t>
  </si>
  <si>
    <t>Woodrow Wilson Middle School_0835411</t>
  </si>
  <si>
    <t>Middletown High School_0836211</t>
  </si>
  <si>
    <t>Calf Pen Meadow School_0840111</t>
  </si>
  <si>
    <t>Meadowside School_0840711</t>
  </si>
  <si>
    <t>Orange Avenue School_0840811</t>
  </si>
  <si>
    <t>Pumpkin Delight School_0841011</t>
  </si>
  <si>
    <t>Live Oaks School_0841611</t>
  </si>
  <si>
    <t>Mathewson School_0841711</t>
  </si>
  <si>
    <t>Orchard Hills School_0841811</t>
  </si>
  <si>
    <t>J. F. Kennedy School_0841911</t>
  </si>
  <si>
    <t>East Shore Middle School_0845111</t>
  </si>
  <si>
    <t>Harborside Middle School_0845211</t>
  </si>
  <si>
    <t>West Shore Middle School_0845311</t>
  </si>
  <si>
    <t>Jonathan Law High School_0846211</t>
  </si>
  <si>
    <t>Joseph A. Foran High School_0846311</t>
  </si>
  <si>
    <t>Monroe Elementary School_0850111</t>
  </si>
  <si>
    <t>Stepney Elementary School_0850311</t>
  </si>
  <si>
    <t>Fawn Hollow Elementary School_0850511</t>
  </si>
  <si>
    <t>Jockey Hollow School_0855211</t>
  </si>
  <si>
    <t>Masuk High School_0856111</t>
  </si>
  <si>
    <t>Mohegan School_0860111</t>
  </si>
  <si>
    <t>Oakdale School_0860511</t>
  </si>
  <si>
    <t>Dr. Charles E. Murphy School_0860711</t>
  </si>
  <si>
    <t>Leonard J. Tyl Middle School_0865111</t>
  </si>
  <si>
    <t>Montville High School_0866111</t>
  </si>
  <si>
    <t>Cross Street Intermediate School_0880211</t>
  </si>
  <si>
    <t>Maple Hill School_0880311</t>
  </si>
  <si>
    <t>Hillside Intermediate School_0880411</t>
  </si>
  <si>
    <t>Hop Brook Elementary School_0880511</t>
  </si>
  <si>
    <t>Salem School_0880611</t>
  </si>
  <si>
    <t>Western School_0880711</t>
  </si>
  <si>
    <t>Andrew Avenue School_0880811</t>
  </si>
  <si>
    <t>City Hill Middle School_0885111</t>
  </si>
  <si>
    <t>Naugatuck High School_0886111</t>
  </si>
  <si>
    <t>Chamberlain  Elementary School_0890311</t>
  </si>
  <si>
    <t>Gaffney School_0890511</t>
  </si>
  <si>
    <t>Holmes School_0890611</t>
  </si>
  <si>
    <t>Jefferson School_0890711</t>
  </si>
  <si>
    <t>Lincoln School_0890811</t>
  </si>
  <si>
    <t>Northend School_0890911</t>
  </si>
  <si>
    <t>Frank J. DiLoreto School_0891111</t>
  </si>
  <si>
    <t>Smalley Academy_0891211</t>
  </si>
  <si>
    <t>Smith School_0891311</t>
  </si>
  <si>
    <t>Vance School_0891511</t>
  </si>
  <si>
    <t>Slade Middle School_0895211</t>
  </si>
  <si>
    <t>Pulaski Middle School_0895311</t>
  </si>
  <si>
    <t>House of Arts Letters and Science (HALS)  Academy_0895411</t>
  </si>
  <si>
    <t>New Britain High School_0896111</t>
  </si>
  <si>
    <t>South School_0900211</t>
  </si>
  <si>
    <t>West School_0900311</t>
  </si>
  <si>
    <t>East School_0900411</t>
  </si>
  <si>
    <t>Saxe Middle School_0905111</t>
  </si>
  <si>
    <t>New Canaan High School_0906111</t>
  </si>
  <si>
    <t>Consolidated School_0910111</t>
  </si>
  <si>
    <t>Meeting House Hill School_0910211</t>
  </si>
  <si>
    <t>New Fairfield Middle School_0915211</t>
  </si>
  <si>
    <t>New Fairfield High School_0916111</t>
  </si>
  <si>
    <t>Bakerville Consolidated School_0920111</t>
  </si>
  <si>
    <t>New Hartford Elementary School_0920211</t>
  </si>
  <si>
    <t>Ann Antolini School_0920311</t>
  </si>
  <si>
    <t>Barnard Environmental Magnet School_0930211</t>
  </si>
  <si>
    <t>Beecher School_0930311</t>
  </si>
  <si>
    <t>Clinton Avenue School_0930611</t>
  </si>
  <si>
    <t>Hill Central Music Academy_0930711</t>
  </si>
  <si>
    <t>John S. Martinez School_0930811</t>
  </si>
  <si>
    <t>Davis 21st Century Magnet Elementary School_0930911</t>
  </si>
  <si>
    <t>Ross/Woodward School_0931011</t>
  </si>
  <si>
    <t>Edgewood School_0931211</t>
  </si>
  <si>
    <t>John C. Daniels_0931311</t>
  </si>
  <si>
    <t>Nathan Hale School_0931411</t>
  </si>
  <si>
    <t>Augusta Lewis Troup School_0931511</t>
  </si>
  <si>
    <t>Fair Haven School_0931611</t>
  </si>
  <si>
    <t>Engineering - Science University Magnet School_0931711</t>
  </si>
  <si>
    <t>Benjamin Jepson Magnet School_0931811</t>
  </si>
  <si>
    <t>Mauro-Sheridan Magnet School_0931911</t>
  </si>
  <si>
    <t>Lincoln-Bassett School_0932011</t>
  </si>
  <si>
    <t>Katherine Brennan/Clarence Rogers School_0932111</t>
  </si>
  <si>
    <t>Strong 21st Century Communications Magnet and SCSU Lab School_0932811</t>
  </si>
  <si>
    <t>Truman School_0932911</t>
  </si>
  <si>
    <t>King/Robinson Magnet School_0933011</t>
  </si>
  <si>
    <t>Conte/West Hills Magnet School_0933111</t>
  </si>
  <si>
    <t>Wexler/Grant Community School_0933211</t>
  </si>
  <si>
    <t>Quinnipiac Real World Math STEM School_0933511</t>
  </si>
  <si>
    <t>Worthington Hooker School_0933811</t>
  </si>
  <si>
    <t>Christopher Columbus Academy_0934111</t>
  </si>
  <si>
    <t>Clemente Leadership Academy_0934211</t>
  </si>
  <si>
    <t>Bishop Woods School_0934311</t>
  </si>
  <si>
    <t>East Rock Community Magnet School_0934611</t>
  </si>
  <si>
    <t>Celentano BioTech, Health and Medical Magnet School_0934811</t>
  </si>
  <si>
    <t>West Rock Authors Academy_0934911</t>
  </si>
  <si>
    <t>Betsy Ross Arts Magnet School_0935511</t>
  </si>
  <si>
    <t>Metropolitan Business Academy_0936011</t>
  </si>
  <si>
    <t>Wilbur Cross High School_0936111</t>
  </si>
  <si>
    <t>James Hillhouse High School_0936211</t>
  </si>
  <si>
    <t>Hill Regional Career High School_0936311</t>
  </si>
  <si>
    <t>Cooperative High School_0936411</t>
  </si>
  <si>
    <t>High School In The Community_0936611</t>
  </si>
  <si>
    <t>Sound School_0936711</t>
  </si>
  <si>
    <t>Hyde School of Health, Science and Sports Medicine_0936811</t>
  </si>
  <si>
    <t>New Haven Academy_0937011</t>
  </si>
  <si>
    <t>Elizabeth Green School_0940211</t>
  </si>
  <si>
    <t>Anna Reynolds School_0940611</t>
  </si>
  <si>
    <t>Ruth Chaffee School_0940711</t>
  </si>
  <si>
    <t>John Paterson School_0940811</t>
  </si>
  <si>
    <t>Martin Kellogg Middle School_0945111</t>
  </si>
  <si>
    <t>John Wallace Middle School_0945311</t>
  </si>
  <si>
    <t>Newington High School_0946111</t>
  </si>
  <si>
    <t>Jennings School_0950311</t>
  </si>
  <si>
    <t>Early Childhood Center at Harbor_0950611</t>
  </si>
  <si>
    <t>Winthrop STEM Elementary Magnet School_0950811</t>
  </si>
  <si>
    <t>Nathan Hale Arts Magnet School_0950911</t>
  </si>
  <si>
    <t>Bennie Dover Jackson Middle School_0955111</t>
  </si>
  <si>
    <t>New London High School_0956111</t>
  </si>
  <si>
    <t>Hill And Plain School_0960511</t>
  </si>
  <si>
    <t>Northville Elementary School_0960811</t>
  </si>
  <si>
    <t>Sarah Noble Intermediate School_0960911</t>
  </si>
  <si>
    <t>Schaghticoke Middle School_0965211</t>
  </si>
  <si>
    <t>New Milford High School_0966111</t>
  </si>
  <si>
    <t>Hawley Elementary School_0970111</t>
  </si>
  <si>
    <t>Sandy Hook Elementary School_0970211</t>
  </si>
  <si>
    <t>Middle Gate Elementary School_0970311</t>
  </si>
  <si>
    <t>Head O'Meadow Elementary School_0970411</t>
  </si>
  <si>
    <t>Reed Intermediate School_0970511</t>
  </si>
  <si>
    <t>Newtown Middle School_0975111</t>
  </si>
  <si>
    <t>Newtown High School_0976111</t>
  </si>
  <si>
    <t>Botelle Elementary School_0980111</t>
  </si>
  <si>
    <t>Jerome Harrison School_0990411</t>
  </si>
  <si>
    <t>Totoket Valley Elementary School_0990611</t>
  </si>
  <si>
    <t>North Branford Intermediate School_0995111</t>
  </si>
  <si>
    <t>North Branford High School_0996111</t>
  </si>
  <si>
    <t>North Canaan Elementary School_1000111</t>
  </si>
  <si>
    <t>Montowese Elementary School_1010211</t>
  </si>
  <si>
    <t>Ridge Road Elementary School_1010311</t>
  </si>
  <si>
    <t>Green Acres Elementary School_1010711</t>
  </si>
  <si>
    <t>Clintonville Elementary School_1010811</t>
  </si>
  <si>
    <t>North Haven Middle School_1015211</t>
  </si>
  <si>
    <t>North Haven High School_1016111</t>
  </si>
  <si>
    <t>North Stonington Elementary School_1020111</t>
  </si>
  <si>
    <t>Wheeler Middle School_1025111</t>
  </si>
  <si>
    <t>Wheeler High School_1026111</t>
  </si>
  <si>
    <t>Brookside Elementary School_1030211</t>
  </si>
  <si>
    <t>Columbus Magnet School_1030311</t>
  </si>
  <si>
    <t>Cranbury Elementary School_1030411</t>
  </si>
  <si>
    <t>Jefferson Magnet School_1030711</t>
  </si>
  <si>
    <t>Kendall Elementary School_1030811</t>
  </si>
  <si>
    <t>Rowayton School_1031311</t>
  </si>
  <si>
    <t>Tracey School_1031411</t>
  </si>
  <si>
    <t>Fox Run Elementary School_1032011</t>
  </si>
  <si>
    <t>Naramake Elementary School_1032111</t>
  </si>
  <si>
    <t>Marvin Elementary School_1032211</t>
  </si>
  <si>
    <t>Silvermine Elementary School_1032311</t>
  </si>
  <si>
    <t>Wolfpit School_1032411</t>
  </si>
  <si>
    <t>Nathan Hale Middle School_1035211</t>
  </si>
  <si>
    <t>Ponus Ridge Middle School_1035311</t>
  </si>
  <si>
    <t>West Rocks Middle School_1035411</t>
  </si>
  <si>
    <t>Roton Middle School_1035511</t>
  </si>
  <si>
    <t>Norwalk High School_1036111</t>
  </si>
  <si>
    <t>Brien McMahon High School_1036211</t>
  </si>
  <si>
    <t>Norwalk Pathways Academy at Briggs_1036311</t>
  </si>
  <si>
    <t>Samuel Huntington School_1040811</t>
  </si>
  <si>
    <t>John B. Stanton Network School_1041411</t>
  </si>
  <si>
    <t>Wequonnoc Magnet School_1041511</t>
  </si>
  <si>
    <t>Thomas W. Mahan School_1041711</t>
  </si>
  <si>
    <t>Veterans' Memorial School_1041811</t>
  </si>
  <si>
    <t>Uncas Network School_1041911</t>
  </si>
  <si>
    <t>Moriarty Magnet School_1042011</t>
  </si>
  <si>
    <t>Kelly Middle School_1045111</t>
  </si>
  <si>
    <t>Teachers' Memorial Middle School_1045211</t>
  </si>
  <si>
    <t>Kathleen E. Goodwin School_1060211</t>
  </si>
  <si>
    <t>Old Saybrook Middle School_1065211</t>
  </si>
  <si>
    <t>Old Saybrook Senior High School_1066111</t>
  </si>
  <si>
    <t>Mary L. Tracy School_1070211</t>
  </si>
  <si>
    <t>Race Brook School_1070311</t>
  </si>
  <si>
    <t>Turkey Hill School_1070411</t>
  </si>
  <si>
    <t>Peck Place School_1070511</t>
  </si>
  <si>
    <t>Oxford Center School_1080111</t>
  </si>
  <si>
    <t>Quaker Farms School_1080311</t>
  </si>
  <si>
    <t>Great Oak School_1085111</t>
  </si>
  <si>
    <t>Oxford High School_1086011</t>
  </si>
  <si>
    <t>Moosup Elementary School_1090111</t>
  </si>
  <si>
    <t>Plainfield Memorial School_1090311</t>
  </si>
  <si>
    <t>Shepard Hill Elementary School_1090411</t>
  </si>
  <si>
    <t>Plainfield Central School_1095111</t>
  </si>
  <si>
    <t>Plainfield High School_1096111</t>
  </si>
  <si>
    <t>Linden Street School_1100211</t>
  </si>
  <si>
    <t>Frank T. Wheeler School_1100411</t>
  </si>
  <si>
    <t>Louis Toffolon School_1100511</t>
  </si>
  <si>
    <t>Middle School of Plainville_1105211</t>
  </si>
  <si>
    <t>Plainville High School_1106111</t>
  </si>
  <si>
    <t>Plymouth Center School_1110211</t>
  </si>
  <si>
    <t>Harry S. Fisher Elementary School_1110411</t>
  </si>
  <si>
    <t>Eli Terry Jr. Middle School_1115111</t>
  </si>
  <si>
    <t>Terryville High School_1116111</t>
  </si>
  <si>
    <t>Plymouth Alternative High School_1117111</t>
  </si>
  <si>
    <t>Pomfret Community School_1120111</t>
  </si>
  <si>
    <t>Valley View School_1130211</t>
  </si>
  <si>
    <t>Gildersleeve School_1130411</t>
  </si>
  <si>
    <t>Brownstone Intermediate School_1130511</t>
  </si>
  <si>
    <t>Portland Middle School_1135111</t>
  </si>
  <si>
    <t>Portland High School_1136111</t>
  </si>
  <si>
    <t>Preston Veterans' Memorial School_1140411</t>
  </si>
  <si>
    <t>Preston Plains School_1145111</t>
  </si>
  <si>
    <t>Putnam Elementary School_1160311</t>
  </si>
  <si>
    <t>Putnam Middle School_1165111</t>
  </si>
  <si>
    <t>Putnam High School_1166111</t>
  </si>
  <si>
    <t>Redding Elementary School_1170111</t>
  </si>
  <si>
    <t>John Read Middle School_1175111</t>
  </si>
  <si>
    <t>Veterans Park Elementary School_1180211</t>
  </si>
  <si>
    <t>Ridgebury Elementary School_1180311</t>
  </si>
  <si>
    <t>Farmingville Elementary School_1180411</t>
  </si>
  <si>
    <t>Scotland Elementary School_1180511</t>
  </si>
  <si>
    <t>Branchville Elementary School_1180611</t>
  </si>
  <si>
    <t>Barlow Mountain Elementary School_1180811</t>
  </si>
  <si>
    <t>East Ridge Middle School_1185111</t>
  </si>
  <si>
    <t>Scotts Ridge Middle School_1185211</t>
  </si>
  <si>
    <t>Ridgefield High School_1186111</t>
  </si>
  <si>
    <t>Myrtle H. Stevens School_1190411</t>
  </si>
  <si>
    <t>West Hill School_1190511</t>
  </si>
  <si>
    <t>Albert D. Griswold Middle School_1195111</t>
  </si>
  <si>
    <t>Rocky Hill High School_1196111</t>
  </si>
  <si>
    <t>Salem Elementary School_1210111</t>
  </si>
  <si>
    <t>Salisbury Central School_1220111</t>
  </si>
  <si>
    <t>Scotland Elementary School_1230111</t>
  </si>
  <si>
    <t>Bungay School_1240111</t>
  </si>
  <si>
    <t>Chatfield-LoPresti School_1240211</t>
  </si>
  <si>
    <t>Seymour Middle School_1245111</t>
  </si>
  <si>
    <t>Seymour High School_1246111</t>
  </si>
  <si>
    <t>Sharon Center School_1250111</t>
  </si>
  <si>
    <t>Elizabeth Shelton School_1260511</t>
  </si>
  <si>
    <t>Sunnyside School_1260611</t>
  </si>
  <si>
    <t>Long Hill School_1260811</t>
  </si>
  <si>
    <t>Mohegan School_1260911</t>
  </si>
  <si>
    <t>Booth Hill School_1261011</t>
  </si>
  <si>
    <t>Perry Hill Elementary School_1261111</t>
  </si>
  <si>
    <t>Intermediate School_1265111</t>
  </si>
  <si>
    <t>Shelton High School_1266111</t>
  </si>
  <si>
    <t>Sherman School_1270111</t>
  </si>
  <si>
    <t>Central School_1280111</t>
  </si>
  <si>
    <t>Tariffville School_1280311</t>
  </si>
  <si>
    <t>Tootin' Hills School_1280411</t>
  </si>
  <si>
    <t>Latimer Lane School_1280611</t>
  </si>
  <si>
    <t>Squadron Line School_1280711</t>
  </si>
  <si>
    <t>Henry James Memorial School_1285111</t>
  </si>
  <si>
    <t>Simsbury High School_1286111</t>
  </si>
  <si>
    <t>Somers Elementary School_1290411</t>
  </si>
  <si>
    <t>Mabelle B. Avery Middle School_1295111</t>
  </si>
  <si>
    <t>Somers High School_1296111</t>
  </si>
  <si>
    <t>Hatton Elementary School_1310211</t>
  </si>
  <si>
    <t>Plantsville Elementary School_1310611</t>
  </si>
  <si>
    <t>South End Elementary School_1310711</t>
  </si>
  <si>
    <t>Strong Elementary School_1310811</t>
  </si>
  <si>
    <t>Thalberg Elementary School_1310911</t>
  </si>
  <si>
    <t>Flanders Elementary School_1311311</t>
  </si>
  <si>
    <t>Urbin T. Kelley School_1311411</t>
  </si>
  <si>
    <t>Derynoski Elementary School_1311511</t>
  </si>
  <si>
    <t>Joseph A. Depaolo Middle School_1315111</t>
  </si>
  <si>
    <t>John F. Kennedy Middle School_1315311</t>
  </si>
  <si>
    <t>Southington High School_1316211</t>
  </si>
  <si>
    <t>Philip R. Smith School_1320111</t>
  </si>
  <si>
    <t>Pleasant Valley School_1320211</t>
  </si>
  <si>
    <t>Wapping Elementary School_1320411</t>
  </si>
  <si>
    <t>Orchard Hill School_1320611</t>
  </si>
  <si>
    <t>Eli Terry School_1320711</t>
  </si>
  <si>
    <t>Timothy Edwards School_1325111</t>
  </si>
  <si>
    <t>South Windsor High School_1326211</t>
  </si>
  <si>
    <t>Sayles School_1330111</t>
  </si>
  <si>
    <t>Staffordville School_1340311</t>
  </si>
  <si>
    <t>West Stafford School_1340411</t>
  </si>
  <si>
    <t>Stafford Elementary School_1340611</t>
  </si>
  <si>
    <t>Stafford Middle School_1345211</t>
  </si>
  <si>
    <t>Stafford High School_1346111</t>
  </si>
  <si>
    <t>K. T. Murphy School_1350511</t>
  </si>
  <si>
    <t>Newfield School_1350611</t>
  </si>
  <si>
    <t>Rogers International School_1350811</t>
  </si>
  <si>
    <t>Roxbury School_1350911</t>
  </si>
  <si>
    <t>Springdale School_1351111</t>
  </si>
  <si>
    <t>Julia A. Stark School_1351211</t>
  </si>
  <si>
    <t>Westover School_1351411</t>
  </si>
  <si>
    <t>Northeast School_1351811</t>
  </si>
  <si>
    <t>Toquam Magnet School_1351911</t>
  </si>
  <si>
    <t>Davenport Ridge School_1352011</t>
  </si>
  <si>
    <t>Stillmeadow School_1352111</t>
  </si>
  <si>
    <t>Hart School_1352211</t>
  </si>
  <si>
    <t>Dolan School_1355311</t>
  </si>
  <si>
    <t>Turn of River School_1355511</t>
  </si>
  <si>
    <t>Cloonan School_1355611</t>
  </si>
  <si>
    <t>Scofield Middle School_1355711</t>
  </si>
  <si>
    <t>Rippowam Middle School_1355811</t>
  </si>
  <si>
    <t>Stamford High School_1356111</t>
  </si>
  <si>
    <t>Westhill High School_1356311</t>
  </si>
  <si>
    <t>The Academy of Information Technology_1356411</t>
  </si>
  <si>
    <t>Sterling Community School_1360311</t>
  </si>
  <si>
    <t>West Broad Street School_1370411</t>
  </si>
  <si>
    <t>Deans Mill School_1370511</t>
  </si>
  <si>
    <t>West Vine Street School_1370611</t>
  </si>
  <si>
    <t>Pawcatuck Middle School_1375111</t>
  </si>
  <si>
    <t>Mystic Middle School_1375211</t>
  </si>
  <si>
    <t>Stonington High School_1376111</t>
  </si>
  <si>
    <t>Chapel School_1380311</t>
  </si>
  <si>
    <t>Franklin School_1380411</t>
  </si>
  <si>
    <t>Lordship School_1380811</t>
  </si>
  <si>
    <t>Nichols School_1380911</t>
  </si>
  <si>
    <t>Second Hill Lane School_1381011</t>
  </si>
  <si>
    <t>Eli Whitney School_1381311</t>
  </si>
  <si>
    <t>Wilcoxson School_1381411</t>
  </si>
  <si>
    <t>Stratford Academy - Johnson House_1381511</t>
  </si>
  <si>
    <t>Honeyspot School_1381611</t>
  </si>
  <si>
    <t>David Wooster Middle School_1385211</t>
  </si>
  <si>
    <t>Harry B. Flood Middle School_1385311</t>
  </si>
  <si>
    <t>Stratford High School_1386111</t>
  </si>
  <si>
    <t>Bunnell High School_1386211</t>
  </si>
  <si>
    <t>McAlister Intermediate School_1390311</t>
  </si>
  <si>
    <t>A. Ward Spaulding School_1390411</t>
  </si>
  <si>
    <t>Suffield Middle School_1395111</t>
  </si>
  <si>
    <t>Suffield High School_1396111</t>
  </si>
  <si>
    <t>Black Rock School_1400111</t>
  </si>
  <si>
    <t>Thomaston Center School_1400211</t>
  </si>
  <si>
    <t>Thomaston High School_1406211</t>
  </si>
  <si>
    <t>Mary R. Fisher Elementary School_1410111</t>
  </si>
  <si>
    <t>Thompson Middle School_1415111</t>
  </si>
  <si>
    <t>Tourtellotte Memorial High School_1416111</t>
  </si>
  <si>
    <t>Project COFFEE - Oxford Public Schools_8250111</t>
  </si>
  <si>
    <t>Birch Grove Primary School_1420111</t>
  </si>
  <si>
    <t>Tolland Intermediate School_1420211</t>
  </si>
  <si>
    <t>Tolland Middle School_1425111</t>
  </si>
  <si>
    <t>Tolland High School_1426111</t>
  </si>
  <si>
    <t>East School_1430111</t>
  </si>
  <si>
    <t>Forbes School_1430211</t>
  </si>
  <si>
    <t>Southwest School_1430811</t>
  </si>
  <si>
    <t>Torringford School_1430911</t>
  </si>
  <si>
    <t>Vogel-Wetmore School_1431311</t>
  </si>
  <si>
    <t>Torrington Middle School_1435111</t>
  </si>
  <si>
    <t>Torrington High School_1436111</t>
  </si>
  <si>
    <t>Booth Hill School_1440111</t>
  </si>
  <si>
    <t>Middlebrook School_1440311</t>
  </si>
  <si>
    <t>Jane Ryan School_1440411</t>
  </si>
  <si>
    <t>Daniels Farm School_1440811</t>
  </si>
  <si>
    <t>Tashua School_1440911</t>
  </si>
  <si>
    <t>Frenchtown Elementary School_1441011</t>
  </si>
  <si>
    <t>Madison Middle School_1445111</t>
  </si>
  <si>
    <t>Hillcrest Middle School_1445211</t>
  </si>
  <si>
    <t>Trumbull High School_1446111</t>
  </si>
  <si>
    <t>Union Elementary School_1450111</t>
  </si>
  <si>
    <t>Lake Street School_1460111</t>
  </si>
  <si>
    <t>Maple Street School_1460211</t>
  </si>
  <si>
    <t>Northeast School_1460311</t>
  </si>
  <si>
    <t>Skinner Road School_1461011</t>
  </si>
  <si>
    <t>Center Road School_1461411</t>
  </si>
  <si>
    <t>Vernon Center Middle School_1465111</t>
  </si>
  <si>
    <t>Rockville High School_1466111</t>
  </si>
  <si>
    <t>Voluntown Elementary School_1470111</t>
  </si>
  <si>
    <t>Moses Y. Beach School_1480111</t>
  </si>
  <si>
    <t>Highland School_1480211</t>
  </si>
  <si>
    <t>Parker Farms School_1480311</t>
  </si>
  <si>
    <t>Rock Hill School_1480411</t>
  </si>
  <si>
    <t>Yalesville School_1480811</t>
  </si>
  <si>
    <t>Evarts C. Stevens School_1480911</t>
  </si>
  <si>
    <t>Cook Hill School_1481011</t>
  </si>
  <si>
    <t>Pond Hill School_1481211</t>
  </si>
  <si>
    <t>Dag  Hammarskjold Middle School_1485211</t>
  </si>
  <si>
    <t>James H. Moran Middle School_1485311</t>
  </si>
  <si>
    <t>Lyman Hall High School_1486111</t>
  </si>
  <si>
    <t>Mark T. Sheehan High School_1486211</t>
  </si>
  <si>
    <t>Bucks Hill School_1510511</t>
  </si>
  <si>
    <t>Bunker Hill School_1510611</t>
  </si>
  <si>
    <t>H. S. Chase School_1510711</t>
  </si>
  <si>
    <t>Wendell L. Cross School_1510811</t>
  </si>
  <si>
    <t>Driggs School_1510911</t>
  </si>
  <si>
    <t>Margaret M. Generali Elementary School_1511111</t>
  </si>
  <si>
    <t>Hopeville School_1511311</t>
  </si>
  <si>
    <t>F. J. Kingsbury School_1511411</t>
  </si>
  <si>
    <t>Duggan School_1511611</t>
  </si>
  <si>
    <t>Sprague School_1512011</t>
  </si>
  <si>
    <t>B. W. Tinker School_1512111</t>
  </si>
  <si>
    <t>Walsh School_1512211</t>
  </si>
  <si>
    <t>Washington School_1512311</t>
  </si>
  <si>
    <t>Gilmartin School_1512611</t>
  </si>
  <si>
    <t>Carrington School_1512711</t>
  </si>
  <si>
    <t>Regan School_1512811</t>
  </si>
  <si>
    <t>Maloney Interdistrict Magnet School_1513111</t>
  </si>
  <si>
    <t>Woodrow Wilson School_1513211</t>
  </si>
  <si>
    <t>Rotella Interdistrict Magnet School_1513311</t>
  </si>
  <si>
    <t>Reed School_1513411</t>
  </si>
  <si>
    <t>Waterbury Arts Magnet School (Middle)_1515011</t>
  </si>
  <si>
    <t>Michael F. Wallace Middle School_1515111</t>
  </si>
  <si>
    <t>West Side Middle School_1515211</t>
  </si>
  <si>
    <t>North End Middle School_1515311</t>
  </si>
  <si>
    <t>Waterbury Arts Magnet School (High)_1516011</t>
  </si>
  <si>
    <t>Crosby High School_1516211</t>
  </si>
  <si>
    <t>Wilby High School_1516311</t>
  </si>
  <si>
    <t>John F. Kennedy High School_1516411</t>
  </si>
  <si>
    <t>Waterbury Career Academy_1516711</t>
  </si>
  <si>
    <t>Great Neck Elementary School_1520211</t>
  </si>
  <si>
    <t>Oswegatchie Elementary School_1520611</t>
  </si>
  <si>
    <t>Quaker Hill Elementary School_1520711</t>
  </si>
  <si>
    <t>Clark Lane Middle School_1525111</t>
  </si>
  <si>
    <t>Waterford High School_1526111</t>
  </si>
  <si>
    <t>John Trumbull Primary School_1530211</t>
  </si>
  <si>
    <t>Fletcher W. Judson School_1530311</t>
  </si>
  <si>
    <t>Polk School_1530411</t>
  </si>
  <si>
    <t>Swift Middle School_1535111</t>
  </si>
  <si>
    <t>Watertown High School_1536111</t>
  </si>
  <si>
    <t>Daisy Ingraham School_1540211</t>
  </si>
  <si>
    <t>Westbrook Middle School_1545111</t>
  </si>
  <si>
    <t>Westbrook High School_1546111</t>
  </si>
  <si>
    <t>Braeburn School_1550211</t>
  </si>
  <si>
    <t>Bugbee School_1550411</t>
  </si>
  <si>
    <t>Charter Oak International Academy_1550511</t>
  </si>
  <si>
    <t>Duffy School_1550611</t>
  </si>
  <si>
    <t>Morley School_1550911</t>
  </si>
  <si>
    <t>Norfeldt School_1551011</t>
  </si>
  <si>
    <t>Webster Hill School_1551211</t>
  </si>
  <si>
    <t>Whiting Lane School_1551311</t>
  </si>
  <si>
    <t>Wolcott School_1551511</t>
  </si>
  <si>
    <t>Aiken School_1551611</t>
  </si>
  <si>
    <t>Smith School_1551711</t>
  </si>
  <si>
    <t>King Philip Middle School_1555111</t>
  </si>
  <si>
    <t>Sedgwick Middle School_1555211</t>
  </si>
  <si>
    <t>Bristow Middle School_1555311</t>
  </si>
  <si>
    <t>Conard High School_1556111</t>
  </si>
  <si>
    <t>Hall High School_1556211</t>
  </si>
  <si>
    <t>Forest School_1560311</t>
  </si>
  <si>
    <t>Seth G. Haley School_1560411</t>
  </si>
  <si>
    <t>Edith E. Mackrille School_1560611</t>
  </si>
  <si>
    <t>Alma E. Pagels School_1560811</t>
  </si>
  <si>
    <t>Washington School_1561211</t>
  </si>
  <si>
    <t>Savin Rock Community School_1561411</t>
  </si>
  <si>
    <t>Harry M. Bailey Middle School_1565111</t>
  </si>
  <si>
    <t>Carrigan 5/6 Intermediate School_1565311</t>
  </si>
  <si>
    <t>West Haven High School_1566111</t>
  </si>
  <si>
    <t>Hurlbutt Elementary School_1570111</t>
  </si>
  <si>
    <t>Weston Intermediate School_1570211</t>
  </si>
  <si>
    <t>Weston Middle School_1575111</t>
  </si>
  <si>
    <t>Weston High School_1576111</t>
  </si>
  <si>
    <t>Coleytown Elementary School_1580311</t>
  </si>
  <si>
    <t>Green's Farms School_1580411</t>
  </si>
  <si>
    <t>King's Highway Elementary School_1580511</t>
  </si>
  <si>
    <t>Long Lots School_1580711</t>
  </si>
  <si>
    <t>Saugatuck Elementary School_1580811</t>
  </si>
  <si>
    <t>Bedford Middle School_1585111</t>
  </si>
  <si>
    <t>Coleytown Middle School_1585311</t>
  </si>
  <si>
    <t>Staples High School_1586111</t>
  </si>
  <si>
    <t>Emerson-Williams School_1590211</t>
  </si>
  <si>
    <t>Alfred W. Hanmer School_1590811</t>
  </si>
  <si>
    <t>Charles Wright School_1591011</t>
  </si>
  <si>
    <t>Highcrest School_1591111</t>
  </si>
  <si>
    <t>Samuel B. Webb Elementary School_1591211</t>
  </si>
  <si>
    <t>Silas Deane Middle School_1595211</t>
  </si>
  <si>
    <t>Wethersfield High School_1596111</t>
  </si>
  <si>
    <t>Center School_1600111</t>
  </si>
  <si>
    <t>Hall Memorial School_1605111</t>
  </si>
  <si>
    <t>Wilton-Westport Evening School_1610111</t>
  </si>
  <si>
    <t>Miller-Driscoll School_1610511</t>
  </si>
  <si>
    <t>Cider Mill School_1610711</t>
  </si>
  <si>
    <t>Middlebrook School_1615211</t>
  </si>
  <si>
    <t>Wilton High School_1616111</t>
  </si>
  <si>
    <t>Mary P. Hinsdale School_1620211</t>
  </si>
  <si>
    <t>Batcheller Early Education Center_1620411</t>
  </si>
  <si>
    <t>Pearson Middle School_1625111</t>
  </si>
  <si>
    <t>Natchaug School_1630111</t>
  </si>
  <si>
    <t>North Windham School_1630311</t>
  </si>
  <si>
    <t>Charles H. Barrows STEM Academy_1630411</t>
  </si>
  <si>
    <t>Windham Center School_1630511</t>
  </si>
  <si>
    <t>W. B. Sweeney School_1630611</t>
  </si>
  <si>
    <t>Windham Middle School_1635111</t>
  </si>
  <si>
    <t>Windham High School_1636111</t>
  </si>
  <si>
    <t>Clover Street School_1640111</t>
  </si>
  <si>
    <t>Poquonock Elementary School_1640511</t>
  </si>
  <si>
    <t>John F. Kennedy School_1640811</t>
  </si>
  <si>
    <t>Oliver Ellsworth School_1640911</t>
  </si>
  <si>
    <t>Sage Park Middle School_1645311</t>
  </si>
  <si>
    <t>Windsor High School_1646111</t>
  </si>
  <si>
    <t>North Street School_1650111</t>
  </si>
  <si>
    <t>South Elementary School_1650411</t>
  </si>
  <si>
    <t>Windsor Locks Middle School_1655111</t>
  </si>
  <si>
    <t>Windsor Locks High School_1656111</t>
  </si>
  <si>
    <t>Frisbie School_1660211</t>
  </si>
  <si>
    <t>Wakelee School_1660511</t>
  </si>
  <si>
    <t>Alcott School_1660611</t>
  </si>
  <si>
    <t>Tyrrell Middle School_1665111</t>
  </si>
  <si>
    <t>Wolcott High School_1666111</t>
  </si>
  <si>
    <t>Beecher Road School_1670311</t>
  </si>
  <si>
    <t>Woodstock Elementary School_1690211</t>
  </si>
  <si>
    <t>Woodstock Middle School_1695111</t>
  </si>
  <si>
    <t>Housatonic Valley Regional High School_2016112</t>
  </si>
  <si>
    <t>John Winthrop Middle School_2045112</t>
  </si>
  <si>
    <t>Valley Regional High School_2046112</t>
  </si>
  <si>
    <t>Amity Middle School: Bethany_2055112</t>
  </si>
  <si>
    <t>Amity Middle School: Orange_2055212</t>
  </si>
  <si>
    <t>Amity Regional High School_2056112</t>
  </si>
  <si>
    <t>Goshen Center School_2060112</t>
  </si>
  <si>
    <t>James Morris School_2060212</t>
  </si>
  <si>
    <t>Warren Elementary School_2060312</t>
  </si>
  <si>
    <t>Wamogo Regional High School_2066112</t>
  </si>
  <si>
    <t>Northwestern Regional Middle School_2075112</t>
  </si>
  <si>
    <t>Northwestern Regional High School_2076112</t>
  </si>
  <si>
    <t>RHAM Middle School_2085112</t>
  </si>
  <si>
    <t>RHAM High School_2086112</t>
  </si>
  <si>
    <t>Joel Barlow High School_2096112</t>
  </si>
  <si>
    <t>Lake Garda Elementary School_2100212</t>
  </si>
  <si>
    <t>Harwinton Consolidated School_2100312</t>
  </si>
  <si>
    <t>Har-Bur Middle School_2105112</t>
  </si>
  <si>
    <t>Lewis S. Mills High School_2106112</t>
  </si>
  <si>
    <t>Parish Hill High School_2116112</t>
  </si>
  <si>
    <t>The Burnham School_2120112</t>
  </si>
  <si>
    <t>Booth Free School_2120212</t>
  </si>
  <si>
    <t>Shepaug Valley School_2120312</t>
  </si>
  <si>
    <t>Washington Primary School_2120412</t>
  </si>
  <si>
    <t>Frederick Brewster School_2130112</t>
  </si>
  <si>
    <t>Francis E. Korn School_2130212</t>
  </si>
  <si>
    <t>Middlefield Memorial School_2130412</t>
  </si>
  <si>
    <t>John Lyman School_2130512</t>
  </si>
  <si>
    <t>Frank Ward Strong School_2135112</t>
  </si>
  <si>
    <t>Coginchaug Regional High School_2136112</t>
  </si>
  <si>
    <t>Bethlehem Elementary School_2140112</t>
  </si>
  <si>
    <t>Mitchell Elementary School_2140212</t>
  </si>
  <si>
    <t>Woodbury Middle School_2145112</t>
  </si>
  <si>
    <t>Nonnewaug High School_2146112</t>
  </si>
  <si>
    <t>Gainfield Elementary School_2150412</t>
  </si>
  <si>
    <t>Pomperaug School_2150512</t>
  </si>
  <si>
    <t>Middlebury Elementary School_2150612</t>
  </si>
  <si>
    <t>Long Meadow Elementary School_2150712</t>
  </si>
  <si>
    <t>Rochambeau Middle School_2155112</t>
  </si>
  <si>
    <t>Memorial Middle School_2155212</t>
  </si>
  <si>
    <t>Pomperaug Regional High School_2156212</t>
  </si>
  <si>
    <t>Laurel Ledge School_2160112</t>
  </si>
  <si>
    <t>Long River Middle School_2165112</t>
  </si>
  <si>
    <t>Woodland Regional High School_2166012</t>
  </si>
  <si>
    <t>Haddam Elementary School_2170112</t>
  </si>
  <si>
    <t>Burr District Elementary School_2170212</t>
  </si>
  <si>
    <t>Killingworth Elementary School_2170312</t>
  </si>
  <si>
    <t>Haddam-Killingworth Middle School_2175112</t>
  </si>
  <si>
    <t>Haddam-Killingworth High School_2176112</t>
  </si>
  <si>
    <t>Lyme Consolidated School_2180112</t>
  </si>
  <si>
    <t>Mile Creek School_2180212</t>
  </si>
  <si>
    <t>Center School_2180312</t>
  </si>
  <si>
    <t>Lyme-Old Lyme Middle School_2185112</t>
  </si>
  <si>
    <t>Lyme-Old Lyme High School_2186112</t>
  </si>
  <si>
    <t>E. O. Smith High School_2196112</t>
  </si>
  <si>
    <t>Glastonbury/East Hartford Magnet School_2410114</t>
  </si>
  <si>
    <t>University of Hartford Magnet School_2410214</t>
  </si>
  <si>
    <t>Reggio Magnet School of the Arts_2410314</t>
  </si>
  <si>
    <t>International Magnet School for Global Citizenship_2410414</t>
  </si>
  <si>
    <t>Museum Academy_2410514</t>
  </si>
  <si>
    <t>Ana Grace Academy of the Arts Elementary School_2410614</t>
  </si>
  <si>
    <t>Academy of Aerospace and Engineering Elementary_2410714</t>
  </si>
  <si>
    <t>Montessori Magnet School_2413114</t>
  </si>
  <si>
    <t>Two Rivers Magnet Middle School_2415014</t>
  </si>
  <si>
    <t>Academy of Aerospace and Engineering_2415114</t>
  </si>
  <si>
    <t>Public Safety Academy_2415214</t>
  </si>
  <si>
    <t>Greater Hartford Academy of the Arts Magnet Middle_2415314</t>
  </si>
  <si>
    <t>Metropolitan Learning Center for Global and International Studies_2416114</t>
  </si>
  <si>
    <t>Greater Hartford Academy of  the Arts High School - Full Time_2416414</t>
  </si>
  <si>
    <t>Medical Professions and Teacher Preparation Academy_2416514</t>
  </si>
  <si>
    <t>Two Rivers Magnet High School_2416714</t>
  </si>
  <si>
    <t>Discovery Academy_2418114</t>
  </si>
  <si>
    <t>Six-Six Magnet School_2430114</t>
  </si>
  <si>
    <t>Wintergreen Interdistrict  Magnet School_2440314</t>
  </si>
  <si>
    <t>Thomas Edison Magnet Middle School_2445114</t>
  </si>
  <si>
    <t>Regional Multicultural Magnet School_2450114</t>
  </si>
  <si>
    <t>The Friendship School_2450214</t>
  </si>
  <si>
    <t>Goodwin College Early Childhood Interdistrict Magnet School_2450314</t>
  </si>
  <si>
    <t>Dual Language &amp; Arts Magnet Middle School_2455014</t>
  </si>
  <si>
    <t>Connecticut River Academy_2456014</t>
  </si>
  <si>
    <t>Marine Science Magnet High School of Southeastern Connecticut_2456114</t>
  </si>
  <si>
    <t>Three Rivers Middle College Magnet School_2456214</t>
  </si>
  <si>
    <t>Arts at the Capitol Theater Magnet School (ACT)_2536014</t>
  </si>
  <si>
    <t>Quinebaug Middle College_2536114</t>
  </si>
  <si>
    <t>Jumoke Academy_2610113</t>
  </si>
  <si>
    <t>Odyssey Community School_2635113</t>
  </si>
  <si>
    <t>Integrated Day Charter School_2640113</t>
  </si>
  <si>
    <t>Interdistrict School For Arts And Communication_2655113</t>
  </si>
  <si>
    <t>Common Ground High School_2686113</t>
  </si>
  <si>
    <t>The Bridge Academy_2696113</t>
  </si>
  <si>
    <t>Side By Side Charter School_2700113</t>
  </si>
  <si>
    <t>Explorations_2726113</t>
  </si>
  <si>
    <t>Trailblazers Academy_2785113</t>
  </si>
  <si>
    <t>Amistad Academy_2795113</t>
  </si>
  <si>
    <t>New Beginnings Inc., Family Academy_2800113</t>
  </si>
  <si>
    <t>Stamford Academy_2826013</t>
  </si>
  <si>
    <t>Park City Prep Charter School_2835113</t>
  </si>
  <si>
    <t>Achievement First Bridgeport Academy_2850113</t>
  </si>
  <si>
    <t>Highville Charter School_2860113</t>
  </si>
  <si>
    <t>Achievement First Hartford Academy Inc._2880113</t>
  </si>
  <si>
    <t>Elm City College Preparatory School_2890113</t>
  </si>
  <si>
    <t>Brass City Charter School_2900113</t>
  </si>
  <si>
    <t>Elm City Montessori School_2910113</t>
  </si>
  <si>
    <t>Path Academy_2930113</t>
  </si>
  <si>
    <t>Great Oaks Charter School_2940113</t>
  </si>
  <si>
    <t>Booker T. Washington Academy_2950113</t>
  </si>
  <si>
    <t>Bridgeport Correctional Center_3360115</t>
  </si>
  <si>
    <t>Brooklyn Correctional Institution_3360215</t>
  </si>
  <si>
    <t>Cheshire Correctional Institution_3360315</t>
  </si>
  <si>
    <t>Enfield Correctional Institution_3360415</t>
  </si>
  <si>
    <t>Hartford Correctional Center_3360615</t>
  </si>
  <si>
    <t>New Haven Correctional Center_3360915</t>
  </si>
  <si>
    <t>Manson Youth Institution_3361115</t>
  </si>
  <si>
    <t>Osborn Correctional Institution_3361215</t>
  </si>
  <si>
    <t>Robinson Correctional Institution_3361315</t>
  </si>
  <si>
    <t>Willard/Cybulski Correctional Institution_3361515</t>
  </si>
  <si>
    <t>Garner Correctional Institution_3361915</t>
  </si>
  <si>
    <t>MacDougall/Walker Correctional Institution_3362215</t>
  </si>
  <si>
    <t>Corrigan/Radgowski Correctional Institution_3362415</t>
  </si>
  <si>
    <t>York Correctional Institution_3362515</t>
  </si>
  <si>
    <t>Northern Correctional Institution_3362615</t>
  </si>
  <si>
    <t>Connecticut Valley Hospital_3370215</t>
  </si>
  <si>
    <t>Connecticut Mental Health Center_3370415</t>
  </si>
  <si>
    <t>Children's Place School_3470115</t>
  </si>
  <si>
    <t>Riverview School_3470315</t>
  </si>
  <si>
    <t>Walter G. Cady School_3476715</t>
  </si>
  <si>
    <t>Bullard-Havens Technical High School_9001116</t>
  </si>
  <si>
    <t>Henry Abbott Technical High School_9001216</t>
  </si>
  <si>
    <t>H. H. Ellis Technical High School_9001316</t>
  </si>
  <si>
    <t>Eli Whitney Technical High School_9001416</t>
  </si>
  <si>
    <t>A. I. Prince Technical High School_9001516</t>
  </si>
  <si>
    <t>Howell Cheney Technical High School_9001616</t>
  </si>
  <si>
    <t>H. C. Wilcox Technical High School_9001716</t>
  </si>
  <si>
    <t>Vinal Technical High School_9001816</t>
  </si>
  <si>
    <t>E. C. Goodwin Technical High School_9001916</t>
  </si>
  <si>
    <t>Norwich Technical High School_9002016</t>
  </si>
  <si>
    <t>J. M. Wright Technical High School_9002116</t>
  </si>
  <si>
    <t>Oliver Wolcott Technical High School_9002216</t>
  </si>
  <si>
    <t>W. F. Kaynor Technical High School_9002316</t>
  </si>
  <si>
    <t>Windham Technical High School_9002416</t>
  </si>
  <si>
    <t>Emmett O'Brien Technical High School_9002516</t>
  </si>
  <si>
    <t>Platt Technical High School_9002616</t>
  </si>
  <si>
    <t>Ella T. Grasso Southeastern Technical High School_9002716</t>
  </si>
  <si>
    <t>Norwich Free Academy_9016122</t>
  </si>
  <si>
    <t>The Gilbert School_9026122</t>
  </si>
  <si>
    <t>Woodstock Academy_9036122</t>
  </si>
  <si>
    <t>OPPortunity High School_0647811</t>
  </si>
  <si>
    <t>John Pettibone School_0960711</t>
  </si>
  <si>
    <t>Algonquin School_2160312</t>
  </si>
  <si>
    <t>Community School_2160212</t>
  </si>
  <si>
    <t>2160312</t>
  </si>
  <si>
    <t>2160212</t>
  </si>
  <si>
    <t>0960711</t>
  </si>
  <si>
    <t>0647811</t>
  </si>
  <si>
    <t>Algonquin School</t>
  </si>
  <si>
    <t>Community School</t>
  </si>
  <si>
    <t>John Pettibone School</t>
  </si>
  <si>
    <t>OPPortunity High School</t>
  </si>
  <si>
    <t>State Gap Mean +
1 Stdev**</t>
  </si>
  <si>
    <t>Graduation Rate Gap (2012 Cohort)</t>
  </si>
  <si>
    <t>*If the Non-High Needs Rate exceeds the ultimate target (75 for Performance Index and 94% for graduation rate), then the ultimate target is displayed and used for gap calculations.  **If size of gap exceeds  the state mean gap plus one standard deviation, then the gap is an outlier.</t>
  </si>
  <si>
    <t>Dr. Ramon E. Betances Early Reading Lab_0642811</t>
  </si>
  <si>
    <t>State Avg Index/Rate</t>
  </si>
  <si>
    <t>State Avg
Index/Rate</t>
  </si>
  <si>
    <t>Dr. Ramon E. Betances Early Reading Lab</t>
  </si>
  <si>
    <t>Didn’t Make AMAO 1 in 14-15</t>
  </si>
  <si>
    <t>Next Generation Accountability Report, 2014-15</t>
  </si>
  <si>
    <t># of Distinctions</t>
  </si>
  <si>
    <t>School of Distinction - Highest Performing Overall</t>
  </si>
  <si>
    <t>School of Distintion - Highest Performing High Needs</t>
  </si>
  <si>
    <t>Threshold_Mean_ELA</t>
  </si>
  <si>
    <t>Threshold_Mean_Math</t>
  </si>
  <si>
    <t>Threshold_Mean_Sci</t>
  </si>
  <si>
    <t>Threshold_Mean_Grad</t>
  </si>
  <si>
    <t>FOCUS ELA</t>
  </si>
  <si>
    <t>FOCUS MATH</t>
  </si>
  <si>
    <t>FOCUS SCIENCE</t>
  </si>
  <si>
    <t>TURNAROUND</t>
  </si>
  <si>
    <t>State Category</t>
  </si>
  <si>
    <t>Classification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</si>
</sst>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000"/>
    <numFmt numFmtId="165" formatCode="0.0"/>
    <numFmt numFmtId="166" formatCode="0.0%"/>
  </numFmts>
  <fonts count="53" x14ac:knownFonts="1">
    <font>
      <sz val="11"/>
      <color theme="1"/>
      <name val="Calibri"/>
      <family val="2"/>
      <scheme val="minor"/>
    </font>
    <font>
      <sz val="11"/>
      <color theme="1"/>
      <name val="Calibri"/>
      <family val="2"/>
      <scheme val="minor"/>
    </font>
    <font>
      <b/>
      <sz val="14"/>
      <color rgb="FFFFFFFF"/>
      <name val="Calibri"/>
      <family val="2"/>
    </font>
    <font>
      <sz val="14"/>
      <color rgb="FF000000"/>
      <name val="Calibri"/>
      <family val="2"/>
    </font>
    <font>
      <b/>
      <sz val="14"/>
      <color rgb="FF000000"/>
      <name val="Calibri"/>
      <family val="2"/>
    </font>
    <font>
      <sz val="14"/>
      <color theme="1"/>
      <name val="Calibri"/>
      <family val="2"/>
      <scheme val="minor"/>
    </font>
    <font>
      <sz val="14"/>
      <name val="Arial"/>
      <family val="2"/>
    </font>
    <font>
      <sz val="10"/>
      <name val="Arial"/>
      <family val="2"/>
    </font>
    <font>
      <sz val="12"/>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Arial Narrow"/>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libri"/>
      <family val="2"/>
      <scheme val="minor"/>
    </font>
    <font>
      <b/>
      <sz val="10"/>
      <color indexed="12"/>
      <name val="Calibri"/>
      <family val="2"/>
      <scheme val="minor"/>
    </font>
    <font>
      <u/>
      <sz val="11"/>
      <color theme="10"/>
      <name val="Arial Narrow"/>
      <family val="2"/>
    </font>
    <font>
      <sz val="10"/>
      <name val="Arial"/>
      <family val="2"/>
    </font>
    <font>
      <u/>
      <sz val="11"/>
      <color indexed="12"/>
      <name val="Arial Narrow"/>
      <family val="2"/>
    </font>
    <font>
      <u/>
      <sz val="11"/>
      <color indexed="12"/>
      <name val="Calibri"/>
      <family val="2"/>
      <scheme val="minor"/>
    </font>
    <font>
      <sz val="10"/>
      <name val="Calibri"/>
      <family val="2"/>
      <scheme val="minor"/>
    </font>
    <font>
      <sz val="10"/>
      <color theme="1"/>
      <name val="Calibri"/>
      <family val="2"/>
      <scheme val="minor"/>
    </font>
    <font>
      <b/>
      <sz val="28"/>
      <color theme="1"/>
      <name val="Calibri"/>
      <family val="2"/>
      <scheme val="minor"/>
    </font>
    <font>
      <b/>
      <sz val="16"/>
      <color rgb="FFFFFFFF"/>
      <name val="Calibri"/>
      <family val="2"/>
    </font>
    <font>
      <sz val="14"/>
      <name val="Calibri"/>
      <family val="2"/>
      <scheme val="minor"/>
    </font>
    <font>
      <sz val="14"/>
      <color rgb="FF000000"/>
      <name val="Calibri"/>
      <family val="2"/>
      <scheme val="minor"/>
    </font>
    <font>
      <b/>
      <sz val="14"/>
      <name val="Calibri"/>
      <family val="2"/>
      <scheme val="minor"/>
    </font>
    <font>
      <b/>
      <sz val="14"/>
      <color rgb="FF000000"/>
      <name val="Calibri"/>
      <family val="2"/>
      <scheme val="minor"/>
    </font>
    <font>
      <b/>
      <sz val="9"/>
      <color indexed="81"/>
      <name val="Tahoma"/>
      <family val="2"/>
    </font>
    <font>
      <b/>
      <sz val="16"/>
      <color theme="1"/>
      <name val="Calibri"/>
      <family val="2"/>
      <scheme val="minor"/>
    </font>
    <font>
      <b/>
      <u/>
      <sz val="16"/>
      <color theme="1"/>
      <name val="Calibri"/>
      <family val="2"/>
      <scheme val="minor"/>
    </font>
    <font>
      <i/>
      <sz val="12"/>
      <color rgb="FFFF0000"/>
      <name val="Calibri"/>
      <family val="2"/>
      <scheme val="minor"/>
    </font>
    <font>
      <sz val="12"/>
      <color theme="1"/>
      <name val="Calibri"/>
      <family val="2"/>
      <scheme val="minor"/>
    </font>
    <font>
      <sz val="8"/>
      <color theme="1"/>
      <name val="Calibri"/>
      <family val="2"/>
      <scheme val="minor"/>
    </font>
    <font>
      <b/>
      <i/>
      <sz val="16"/>
      <color rgb="FFFF0000"/>
      <name val="Calibri"/>
      <family val="2"/>
      <scheme val="minor"/>
    </font>
    <font>
      <i/>
      <sz val="9"/>
      <color theme="1"/>
      <name val="Calibri"/>
      <family val="2"/>
      <scheme val="minor"/>
    </font>
    <font>
      <b/>
      <i/>
      <sz val="14"/>
      <color rgb="FFFFFFFF"/>
      <name val="Calibri"/>
      <family val="2"/>
    </font>
    <font>
      <i/>
      <sz val="14"/>
      <name val="Calibri"/>
      <family val="2"/>
      <scheme val="minor"/>
    </font>
    <font>
      <b/>
      <i/>
      <sz val="14"/>
      <color rgb="FF000000"/>
      <name val="Calibri"/>
      <family val="2"/>
      <scheme val="minor"/>
    </font>
    <font>
      <b/>
      <sz val="36"/>
      <color theme="1"/>
      <name val="Calibri"/>
      <family val="2"/>
      <scheme val="minor"/>
    </font>
  </fonts>
  <fills count="29">
    <fill>
      <patternFill patternType="none"/>
    </fill>
    <fill>
      <patternFill patternType="gray125"/>
    </fill>
    <fill>
      <patternFill patternType="solid">
        <fgColor rgb="FF5B9BD5"/>
        <bgColor indexed="64"/>
      </patternFill>
    </fill>
    <fill>
      <patternFill patternType="solid">
        <fgColor rgb="FFD2DEEF"/>
        <bgColor indexed="64"/>
      </patternFill>
    </fill>
    <fill>
      <patternFill patternType="solid">
        <fgColor rgb="FFEAEFF7"/>
        <bgColor indexed="64"/>
      </patternFill>
    </fill>
    <fill>
      <patternFill patternType="solid">
        <fgColor theme="4" tint="0.79998168889431442"/>
        <bgColor theme="4" tint="0.799981688894314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41">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ck">
        <color theme="4"/>
      </left>
      <right style="thick">
        <color theme="4"/>
      </right>
      <top style="thick">
        <color theme="4"/>
      </top>
      <bottom style="thick">
        <color theme="4"/>
      </bottom>
      <diagonal/>
    </border>
    <border>
      <left style="thin">
        <color indexed="64"/>
      </left>
      <right style="thin">
        <color indexed="64"/>
      </right>
      <top style="thin">
        <color indexed="64"/>
      </top>
      <bottom style="thin">
        <color indexed="64"/>
      </bottom>
      <diagonal/>
    </border>
    <border>
      <left style="medium">
        <color theme="3" tint="0.39994506668294322"/>
      </left>
      <right/>
      <top style="medium">
        <color theme="3" tint="0.39994506668294322"/>
      </top>
      <bottom/>
      <diagonal/>
    </border>
    <border>
      <left/>
      <right/>
      <top style="medium">
        <color theme="3" tint="0.39994506668294322"/>
      </top>
      <bottom/>
      <diagonal/>
    </border>
    <border>
      <left/>
      <right style="medium">
        <color theme="3" tint="0.39994506668294322"/>
      </right>
      <top style="medium">
        <color theme="3" tint="0.39994506668294322"/>
      </top>
      <bottom/>
      <diagonal/>
    </border>
    <border>
      <left style="medium">
        <color theme="3" tint="0.39994506668294322"/>
      </left>
      <right/>
      <top/>
      <bottom/>
      <diagonal/>
    </border>
    <border>
      <left/>
      <right style="medium">
        <color theme="3" tint="0.39994506668294322"/>
      </right>
      <top/>
      <bottom/>
      <diagonal/>
    </border>
    <border>
      <left style="medium">
        <color theme="3" tint="0.39994506668294322"/>
      </left>
      <right/>
      <top/>
      <bottom style="medium">
        <color theme="3" tint="0.39994506668294322"/>
      </bottom>
      <diagonal/>
    </border>
    <border>
      <left/>
      <right/>
      <top/>
      <bottom style="medium">
        <color theme="3" tint="0.39994506668294322"/>
      </bottom>
      <diagonal/>
    </border>
    <border>
      <left/>
      <right style="medium">
        <color theme="3" tint="0.39994506668294322"/>
      </right>
      <top/>
      <bottom style="medium">
        <color theme="3" tint="0.39994506668294322"/>
      </bottom>
      <diagonal/>
    </border>
    <border>
      <left/>
      <right/>
      <top style="thick">
        <color theme="4"/>
      </top>
      <bottom/>
      <diagonal/>
    </border>
    <border>
      <left style="thick">
        <color theme="4"/>
      </left>
      <right/>
      <top style="thick">
        <color theme="4"/>
      </top>
      <bottom style="thick">
        <color theme="4"/>
      </bottom>
      <diagonal/>
    </border>
    <border>
      <left/>
      <right style="thick">
        <color theme="4"/>
      </right>
      <top style="thick">
        <color theme="4"/>
      </top>
      <bottom style="thick">
        <color theme="4"/>
      </bottom>
      <diagonal/>
    </border>
    <border>
      <left style="medium">
        <color indexed="64"/>
      </left>
      <right/>
      <top style="medium">
        <color indexed="64"/>
      </top>
      <bottom style="thick">
        <color theme="4"/>
      </bottom>
      <diagonal/>
    </border>
    <border>
      <left/>
      <right style="medium">
        <color indexed="64"/>
      </right>
      <top style="medium">
        <color indexed="64"/>
      </top>
      <bottom style="thick">
        <color theme="4"/>
      </bottom>
      <diagonal/>
    </border>
    <border>
      <left style="medium">
        <color indexed="64"/>
      </left>
      <right/>
      <top style="thick">
        <color theme="4"/>
      </top>
      <bottom style="thick">
        <color theme="4"/>
      </bottom>
      <diagonal/>
    </border>
    <border>
      <left/>
      <right style="medium">
        <color indexed="64"/>
      </right>
      <top style="thick">
        <color theme="4"/>
      </top>
      <bottom style="thick">
        <color theme="4"/>
      </bottom>
      <diagonal/>
    </border>
    <border>
      <left style="medium">
        <color indexed="64"/>
      </left>
      <right style="thick">
        <color theme="4"/>
      </right>
      <top style="thick">
        <color theme="4"/>
      </top>
      <bottom style="thick">
        <color theme="4"/>
      </bottom>
      <diagonal/>
    </border>
    <border>
      <left style="thick">
        <color theme="4"/>
      </left>
      <right style="medium">
        <color indexed="64"/>
      </right>
      <top style="thick">
        <color theme="4"/>
      </top>
      <bottom style="thick">
        <color theme="4"/>
      </bottom>
      <diagonal/>
    </border>
    <border>
      <left style="medium">
        <color indexed="64"/>
      </left>
      <right/>
      <top style="thick">
        <color theme="4"/>
      </top>
      <bottom style="medium">
        <color indexed="64"/>
      </bottom>
      <diagonal/>
    </border>
    <border>
      <left/>
      <right style="medium">
        <color indexed="64"/>
      </right>
      <top style="thick">
        <color theme="4"/>
      </top>
      <bottom style="medium">
        <color indexed="64"/>
      </bottom>
      <diagonal/>
    </border>
  </borders>
  <cellStyleXfs count="57">
    <xf numFmtId="0" fontId="0" fillId="0" borderId="0"/>
    <xf numFmtId="43" fontId="1" fillId="0" borderId="0" applyFont="0" applyFill="0" applyBorder="0" applyAlignment="0" applyProtection="0"/>
    <xf numFmtId="0" fontId="7" fillId="0" borderId="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3" borderId="0" applyNumberFormat="0" applyBorder="0" applyAlignment="0" applyProtection="0"/>
    <xf numFmtId="0" fontId="11" fillId="7" borderId="0" applyNumberFormat="0" applyBorder="0" applyAlignment="0" applyProtection="0"/>
    <xf numFmtId="0" fontId="12" fillId="24" borderId="3" applyNumberFormat="0" applyAlignment="0" applyProtection="0"/>
    <xf numFmtId="0" fontId="13" fillId="25" borderId="4" applyNumberFormat="0" applyAlignment="0" applyProtection="0"/>
    <xf numFmtId="43" fontId="8" fillId="0" borderId="0" applyFont="0" applyFill="0" applyBorder="0" applyAlignment="0" applyProtection="0"/>
    <xf numFmtId="0" fontId="14" fillId="0" borderId="0" applyNumberFormat="0" applyFill="0" applyBorder="0" applyAlignment="0" applyProtection="0"/>
    <xf numFmtId="0" fontId="15" fillId="8"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11" borderId="3" applyNumberFormat="0" applyAlignment="0" applyProtection="0"/>
    <xf numFmtId="0" fontId="21" fillId="0" borderId="8" applyNumberFormat="0" applyFill="0" applyAlignment="0" applyProtection="0"/>
    <xf numFmtId="0" fontId="22" fillId="26" borderId="0" applyNumberFormat="0" applyBorder="0" applyAlignment="0" applyProtection="0"/>
    <xf numFmtId="0" fontId="8" fillId="0" borderId="0"/>
    <xf numFmtId="0" fontId="8" fillId="0" borderId="0"/>
    <xf numFmtId="0" fontId="8" fillId="0" borderId="0"/>
    <xf numFmtId="0" fontId="8" fillId="27" borderId="9" applyNumberFormat="0" applyFont="0" applyAlignment="0" applyProtection="0"/>
    <xf numFmtId="0" fontId="23" fillId="24" borderId="10" applyNumberFormat="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8" fillId="0" borderId="0"/>
    <xf numFmtId="0" fontId="29" fillId="0" borderId="0" applyNumberFormat="0" applyFill="0" applyBorder="0" applyAlignment="0" applyProtection="0"/>
    <xf numFmtId="0" fontId="30" fillId="0" borderId="0"/>
    <xf numFmtId="0" fontId="31" fillId="0" borderId="0" applyNumberFormat="0" applyFill="0" applyBorder="0" applyAlignment="0" applyProtection="0"/>
    <xf numFmtId="0" fontId="32" fillId="0" borderId="0" applyNumberFormat="0" applyFill="0" applyBorder="0" applyAlignment="0" applyProtection="0">
      <alignment horizontal="left" indent="1"/>
    </xf>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164" fontId="0" fillId="0" borderId="0" xfId="0" applyNumberFormat="1" applyAlignment="1">
      <alignment horizontal="right"/>
    </xf>
    <xf numFmtId="0" fontId="0" fillId="0" borderId="0" xfId="0"/>
    <xf numFmtId="0" fontId="5" fillId="0" borderId="0" xfId="0" applyFont="1" applyAlignment="1">
      <alignment vertical="center" readingOrder="1"/>
    </xf>
    <xf numFmtId="0" fontId="0" fillId="0" borderId="0" xfId="0" applyAlignment="1">
      <alignment horizontal="center" vertical="center"/>
    </xf>
    <xf numFmtId="0" fontId="0" fillId="0" borderId="0" xfId="0"/>
    <xf numFmtId="0" fontId="7" fillId="0" borderId="0" xfId="2"/>
    <xf numFmtId="1" fontId="27" fillId="0" borderId="0" xfId="2" applyNumberFormat="1" applyFont="1" applyFill="1" applyBorder="1" applyAlignment="1" applyProtection="1">
      <alignment horizontal="left"/>
    </xf>
    <xf numFmtId="0" fontId="27" fillId="0" borderId="0" xfId="2" applyFont="1"/>
    <xf numFmtId="1" fontId="28" fillId="0" borderId="0" xfId="2" applyNumberFormat="1" applyFont="1" applyFill="1" applyBorder="1" applyAlignment="1" applyProtection="1">
      <alignment horizontal="left"/>
    </xf>
    <xf numFmtId="0" fontId="27" fillId="0" borderId="0" xfId="2" applyFont="1" applyFill="1" applyBorder="1" applyAlignment="1"/>
    <xf numFmtId="0" fontId="27" fillId="0" borderId="0" xfId="2" applyFont="1" applyAlignment="1">
      <alignment horizontal="left" indent="3"/>
    </xf>
    <xf numFmtId="0" fontId="33" fillId="0" borderId="0" xfId="2" applyFont="1"/>
    <xf numFmtId="0" fontId="1" fillId="5" borderId="1" xfId="54" applyFont="1" applyFill="1" applyBorder="1"/>
    <xf numFmtId="0" fontId="1" fillId="0" borderId="1" xfId="54" applyFont="1" applyBorder="1"/>
    <xf numFmtId="49" fontId="1" fillId="5" borderId="1" xfId="54" applyNumberFormat="1" applyFont="1" applyFill="1" applyBorder="1"/>
    <xf numFmtId="49" fontId="34" fillId="0" borderId="1" xfId="54" applyNumberFormat="1" applyFont="1" applyBorder="1"/>
    <xf numFmtId="0" fontId="34" fillId="5" borderId="1" xfId="54" applyFont="1" applyFill="1" applyBorder="1"/>
    <xf numFmtId="49" fontId="34" fillId="5" borderId="1" xfId="54" applyNumberFormat="1" applyFont="1" applyFill="1" applyBorder="1"/>
    <xf numFmtId="0" fontId="34" fillId="0" borderId="1" xfId="54" applyFont="1" applyBorder="1"/>
    <xf numFmtId="0" fontId="34" fillId="5" borderId="2" xfId="54" applyFont="1" applyFill="1" applyBorder="1"/>
    <xf numFmtId="164" fontId="0" fillId="0" borderId="0" xfId="0" applyNumberFormat="1"/>
    <xf numFmtId="0" fontId="0" fillId="0" borderId="0" xfId="0"/>
    <xf numFmtId="0" fontId="0" fillId="0" borderId="0" xfId="0" applyNumberFormat="1"/>
    <xf numFmtId="0" fontId="0" fillId="0" borderId="0" xfId="0"/>
    <xf numFmtId="0" fontId="0" fillId="0" borderId="0" xfId="0" applyBorder="1"/>
    <xf numFmtId="0" fontId="5" fillId="0" borderId="0" xfId="0" applyFont="1" applyBorder="1" applyAlignment="1">
      <alignment vertical="center" readingOrder="1"/>
    </xf>
    <xf numFmtId="0" fontId="0" fillId="0" borderId="0" xfId="0" applyBorder="1" applyAlignment="1">
      <alignment horizontal="center" vertical="center"/>
    </xf>
    <xf numFmtId="0" fontId="0" fillId="0" borderId="12" xfId="0" applyBorder="1"/>
    <xf numFmtId="0" fontId="0" fillId="0" borderId="13" xfId="0" applyBorder="1" applyAlignment="1">
      <alignment horizontal="center" vertical="center"/>
    </xf>
    <xf numFmtId="0" fontId="0" fillId="0" borderId="13" xfId="0" applyBorder="1"/>
    <xf numFmtId="0" fontId="0" fillId="0" borderId="14" xfId="0" applyBorder="1"/>
    <xf numFmtId="0" fontId="0" fillId="0" borderId="15" xfId="0" applyBorder="1"/>
    <xf numFmtId="0" fontId="0" fillId="0" borderId="16" xfId="0" applyBorder="1"/>
    <xf numFmtId="0" fontId="5" fillId="0" borderId="16" xfId="0" applyFont="1" applyBorder="1" applyAlignment="1">
      <alignment vertical="center" readingOrder="1"/>
    </xf>
    <xf numFmtId="0" fontId="0" fillId="0" borderId="17" xfId="0" applyBorder="1"/>
    <xf numFmtId="0" fontId="0" fillId="0" borderId="18" xfId="0" applyBorder="1"/>
    <xf numFmtId="0" fontId="0" fillId="0" borderId="19" xfId="0" applyBorder="1"/>
    <xf numFmtId="0" fontId="2" fillId="2" borderId="20" xfId="0" applyFont="1" applyFill="1" applyBorder="1" applyAlignment="1">
      <alignment horizontal="center" vertical="center" wrapText="1" readingOrder="1"/>
    </xf>
    <xf numFmtId="0" fontId="36" fillId="2" borderId="20" xfId="0" applyFont="1" applyFill="1" applyBorder="1" applyAlignment="1">
      <alignment horizontal="left" vertical="center" wrapText="1" readingOrder="1"/>
    </xf>
    <xf numFmtId="0" fontId="3" fillId="3" borderId="20" xfId="0" applyFont="1" applyFill="1" applyBorder="1" applyAlignment="1">
      <alignment horizontal="center" vertical="center" wrapText="1" readingOrder="1"/>
    </xf>
    <xf numFmtId="0" fontId="3" fillId="3" borderId="20" xfId="0" applyFont="1" applyFill="1" applyBorder="1" applyAlignment="1">
      <alignment horizontal="left" vertical="center" wrapText="1" readingOrder="1"/>
    </xf>
    <xf numFmtId="0" fontId="3" fillId="4" borderId="20" xfId="0" applyFont="1" applyFill="1" applyBorder="1" applyAlignment="1">
      <alignment horizontal="center" vertical="center" wrapText="1" readingOrder="1"/>
    </xf>
    <xf numFmtId="0" fontId="3" fillId="4" borderId="20" xfId="0" applyFont="1" applyFill="1" applyBorder="1" applyAlignment="1">
      <alignment horizontal="left" vertical="center" wrapText="1" readingOrder="1"/>
    </xf>
    <xf numFmtId="0" fontId="6" fillId="3" borderId="20" xfId="0" applyFont="1" applyFill="1" applyBorder="1" applyAlignment="1">
      <alignment horizontal="center" vertical="center" wrapText="1" readingOrder="1"/>
    </xf>
    <xf numFmtId="0" fontId="4" fillId="3" borderId="20" xfId="0" applyFont="1" applyFill="1" applyBorder="1" applyAlignment="1">
      <alignment horizontal="left" vertical="center" wrapText="1" readingOrder="1"/>
    </xf>
    <xf numFmtId="0" fontId="36" fillId="2" borderId="20" xfId="0" applyFont="1" applyFill="1" applyBorder="1" applyAlignment="1">
      <alignment horizontal="center" vertical="center" wrapText="1" readingOrder="1"/>
    </xf>
    <xf numFmtId="0" fontId="3" fillId="3" borderId="20" xfId="0" applyFont="1" applyFill="1" applyBorder="1" applyAlignment="1">
      <alignment horizontal="right" vertical="center" wrapText="1" readingOrder="1"/>
    </xf>
    <xf numFmtId="0" fontId="3" fillId="3" borderId="20" xfId="0" applyNumberFormat="1" applyFont="1" applyFill="1" applyBorder="1" applyAlignment="1">
      <alignment horizontal="center" vertical="center" wrapText="1" readingOrder="1"/>
    </xf>
    <xf numFmtId="0" fontId="3" fillId="4" borderId="20" xfId="0" applyFont="1" applyFill="1" applyBorder="1" applyAlignment="1">
      <alignment horizontal="right" vertical="center" wrapText="1" readingOrder="1"/>
    </xf>
    <xf numFmtId="49" fontId="0" fillId="0" borderId="0" xfId="0" applyNumberFormat="1" applyBorder="1" applyAlignment="1"/>
    <xf numFmtId="49" fontId="0" fillId="0" borderId="0" xfId="0" applyNumberFormat="1" applyBorder="1" applyAlignment="1">
      <alignment horizontal="right"/>
    </xf>
    <xf numFmtId="0" fontId="0" fillId="0" borderId="0" xfId="0" applyNumberFormat="1" applyBorder="1" applyAlignment="1"/>
    <xf numFmtId="2" fontId="0" fillId="0" borderId="0" xfId="0" applyNumberFormat="1" applyBorder="1" applyAlignment="1"/>
    <xf numFmtId="1" fontId="0" fillId="0" borderId="0" xfId="0" applyNumberFormat="1" applyBorder="1" applyAlignment="1"/>
    <xf numFmtId="3" fontId="0" fillId="0" borderId="0" xfId="0" applyNumberFormat="1" applyBorder="1" applyAlignment="1"/>
    <xf numFmtId="49" fontId="0" fillId="0" borderId="0" xfId="0" applyNumberFormat="1" applyBorder="1" applyAlignment="1">
      <alignment horizontal="center"/>
    </xf>
    <xf numFmtId="0" fontId="0" fillId="0" borderId="22" xfId="0" applyBorder="1"/>
    <xf numFmtId="0" fontId="0" fillId="0" borderId="23" xfId="0" applyBorder="1" applyAlignment="1">
      <alignment horizontal="center" vertical="center"/>
    </xf>
    <xf numFmtId="0" fontId="35" fillId="0" borderId="23" xfId="0" applyFont="1" applyBorder="1" applyAlignment="1">
      <alignment vertical="center" wrapText="1"/>
    </xf>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applyAlignment="1">
      <alignment horizontal="center" vertical="center"/>
    </xf>
    <xf numFmtId="0" fontId="0" fillId="0" borderId="28" xfId="0" applyBorder="1"/>
    <xf numFmtId="0" fontId="0" fillId="0" borderId="29" xfId="0" applyBorder="1"/>
    <xf numFmtId="165" fontId="5" fillId="0" borderId="16" xfId="56" applyNumberFormat="1" applyFont="1" applyBorder="1" applyAlignment="1">
      <alignment vertical="center" readingOrder="1"/>
    </xf>
    <xf numFmtId="1" fontId="5" fillId="0" borderId="16" xfId="56" applyNumberFormat="1" applyFont="1" applyBorder="1" applyAlignment="1">
      <alignment vertical="center" readingOrder="1"/>
    </xf>
    <xf numFmtId="0" fontId="42" fillId="0" borderId="21" xfId="0" applyFont="1" applyBorder="1" applyProtection="1">
      <protection locked="0"/>
    </xf>
    <xf numFmtId="0" fontId="42" fillId="0" borderId="21" xfId="0" applyFont="1" applyBorder="1" applyAlignment="1" applyProtection="1">
      <alignment vertical="center" wrapText="1"/>
      <protection locked="0"/>
    </xf>
    <xf numFmtId="0" fontId="38" fillId="3" borderId="20" xfId="0" applyFont="1" applyFill="1" applyBorder="1" applyAlignment="1">
      <alignment horizontal="right" vertical="center" wrapText="1" readingOrder="1"/>
    </xf>
    <xf numFmtId="165" fontId="38" fillId="3" borderId="20" xfId="0" applyNumberFormat="1" applyFont="1" applyFill="1" applyBorder="1" applyAlignment="1">
      <alignment horizontal="right" vertical="center" wrapText="1" readingOrder="1"/>
    </xf>
    <xf numFmtId="0" fontId="38" fillId="4" borderId="20" xfId="0" applyFont="1" applyFill="1" applyBorder="1" applyAlignment="1">
      <alignment horizontal="right" vertical="center" wrapText="1" readingOrder="1"/>
    </xf>
    <xf numFmtId="165" fontId="38" fillId="4" borderId="20" xfId="0" applyNumberFormat="1" applyFont="1" applyFill="1" applyBorder="1" applyAlignment="1">
      <alignment horizontal="right" vertical="center" wrapText="1" readingOrder="1"/>
    </xf>
    <xf numFmtId="166" fontId="37" fillId="3" borderId="20" xfId="56" applyNumberFormat="1" applyFont="1" applyFill="1" applyBorder="1" applyAlignment="1">
      <alignment horizontal="right" vertical="center" wrapText="1" readingOrder="1"/>
    </xf>
    <xf numFmtId="166" fontId="37" fillId="4" borderId="20" xfId="56" applyNumberFormat="1" applyFont="1" applyFill="1" applyBorder="1" applyAlignment="1">
      <alignment horizontal="right" vertical="center" wrapText="1" readingOrder="1"/>
    </xf>
    <xf numFmtId="9" fontId="38" fillId="3" borderId="20" xfId="0" applyNumberFormat="1" applyFont="1" applyFill="1" applyBorder="1" applyAlignment="1">
      <alignment horizontal="right" vertical="center" wrapText="1" readingOrder="1"/>
    </xf>
    <xf numFmtId="9" fontId="38" fillId="4" borderId="20" xfId="0" applyNumberFormat="1" applyFont="1" applyFill="1" applyBorder="1" applyAlignment="1">
      <alignment horizontal="right" vertical="center" wrapText="1" readingOrder="1"/>
    </xf>
    <xf numFmtId="0" fontId="37" fillId="3" borderId="20" xfId="0" applyFont="1" applyFill="1" applyBorder="1" applyAlignment="1">
      <alignment horizontal="right" vertical="center" wrapText="1" readingOrder="1"/>
    </xf>
    <xf numFmtId="165" fontId="39" fillId="3" borderId="20" xfId="0" applyNumberFormat="1" applyFont="1" applyFill="1" applyBorder="1" applyAlignment="1">
      <alignment horizontal="right" vertical="center" wrapText="1" readingOrder="1"/>
    </xf>
    <xf numFmtId="0" fontId="39" fillId="3" borderId="20" xfId="0" applyFont="1" applyFill="1" applyBorder="1" applyAlignment="1">
      <alignment horizontal="right" vertical="center" wrapText="1" readingOrder="1"/>
    </xf>
    <xf numFmtId="165" fontId="3" fillId="3" borderId="20" xfId="0" applyNumberFormat="1" applyFont="1" applyFill="1" applyBorder="1" applyAlignment="1">
      <alignment horizontal="right" vertical="center" wrapText="1" readingOrder="1"/>
    </xf>
    <xf numFmtId="165" fontId="3" fillId="4" borderId="20" xfId="0" applyNumberFormat="1" applyFont="1" applyFill="1" applyBorder="1" applyAlignment="1">
      <alignment horizontal="right" vertical="center" wrapText="1" readingOrder="1"/>
    </xf>
    <xf numFmtId="166" fontId="3" fillId="3" borderId="20" xfId="56" applyNumberFormat="1" applyFont="1" applyFill="1" applyBorder="1" applyAlignment="1">
      <alignment horizontal="right" vertical="center" wrapText="1" readingOrder="1"/>
    </xf>
    <xf numFmtId="0" fontId="40" fillId="3" borderId="20" xfId="0" applyFont="1" applyFill="1" applyBorder="1" applyAlignment="1">
      <alignment horizontal="right" vertical="center" wrapText="1" readingOrder="1"/>
    </xf>
    <xf numFmtId="166" fontId="3" fillId="4" borderId="20" xfId="56" applyNumberFormat="1" applyFont="1" applyFill="1" applyBorder="1" applyAlignment="1">
      <alignment horizontal="right" vertical="center" wrapText="1" readingOrder="1"/>
    </xf>
    <xf numFmtId="0" fontId="44" fillId="0" borderId="0" xfId="0" applyFont="1"/>
    <xf numFmtId="0" fontId="45" fillId="0" borderId="0" xfId="0" applyFont="1" applyAlignment="1">
      <alignment horizontal="center" vertical="center"/>
    </xf>
    <xf numFmtId="0" fontId="46" fillId="0" borderId="18" xfId="0" applyFont="1" applyBorder="1" applyAlignment="1">
      <alignment horizontal="left" vertical="center"/>
    </xf>
    <xf numFmtId="0" fontId="46" fillId="0" borderId="18" xfId="0" applyFont="1" applyBorder="1" applyAlignment="1">
      <alignment horizontal="left"/>
    </xf>
    <xf numFmtId="0" fontId="47" fillId="0" borderId="0" xfId="0" applyFont="1" applyBorder="1"/>
    <xf numFmtId="0" fontId="43" fillId="0" borderId="0" xfId="0" applyFont="1" applyBorder="1" applyProtection="1"/>
    <xf numFmtId="0" fontId="43" fillId="0" borderId="0" xfId="0" applyFont="1" applyAlignment="1" applyProtection="1">
      <alignment horizontal="left" vertical="center" wrapText="1"/>
    </xf>
    <xf numFmtId="0" fontId="43" fillId="0" borderId="0" xfId="0" applyFont="1" applyAlignment="1" applyProtection="1">
      <alignment horizontal="left" vertical="center"/>
    </xf>
    <xf numFmtId="166" fontId="37" fillId="3" borderId="20" xfId="56" applyNumberFormat="1" applyFont="1" applyFill="1" applyBorder="1" applyAlignment="1">
      <alignment horizontal="center" vertical="center" wrapText="1" readingOrder="1"/>
    </xf>
    <xf numFmtId="0" fontId="35" fillId="0" borderId="0" xfId="0" applyFont="1" applyBorder="1" applyAlignment="1">
      <alignment horizontal="center" vertical="center" wrapText="1"/>
    </xf>
    <xf numFmtId="0" fontId="35" fillId="0" borderId="23" xfId="0" applyFont="1" applyBorder="1" applyAlignment="1">
      <alignment horizontal="center" vertical="center" wrapText="1"/>
    </xf>
    <xf numFmtId="0" fontId="2" fillId="2" borderId="31" xfId="0" applyFont="1" applyFill="1" applyBorder="1" applyAlignment="1">
      <alignment horizontal="center" vertical="center" wrapText="1" readingOrder="1"/>
    </xf>
    <xf numFmtId="165" fontId="37" fillId="3" borderId="31" xfId="0" applyNumberFormat="1" applyFont="1" applyFill="1" applyBorder="1" applyAlignment="1">
      <alignment horizontal="right" vertical="center" wrapText="1" readingOrder="1"/>
    </xf>
    <xf numFmtId="165" fontId="37" fillId="4" borderId="31" xfId="0" applyNumberFormat="1" applyFont="1" applyFill="1" applyBorder="1" applyAlignment="1">
      <alignment horizontal="right" vertical="center" wrapText="1" readingOrder="1"/>
    </xf>
    <xf numFmtId="166" fontId="0" fillId="0" borderId="0" xfId="56" applyNumberFormat="1" applyFont="1"/>
    <xf numFmtId="165" fontId="37" fillId="3" borderId="31" xfId="1" applyNumberFormat="1" applyFont="1" applyFill="1" applyBorder="1" applyAlignment="1">
      <alignment horizontal="right" vertical="center" wrapText="1" readingOrder="1"/>
    </xf>
    <xf numFmtId="165" fontId="39" fillId="3" borderId="31" xfId="0" applyNumberFormat="1" applyFont="1" applyFill="1" applyBorder="1" applyAlignment="1">
      <alignment horizontal="right" vertical="center" wrapText="1" readingOrder="1"/>
    </xf>
    <xf numFmtId="166" fontId="50" fillId="3" borderId="37" xfId="56" applyNumberFormat="1" applyFont="1" applyFill="1" applyBorder="1" applyAlignment="1">
      <alignment horizontal="center" vertical="center" wrapText="1" readingOrder="1"/>
    </xf>
    <xf numFmtId="166" fontId="50" fillId="3" borderId="38" xfId="56" applyNumberFormat="1" applyFont="1" applyFill="1" applyBorder="1" applyAlignment="1">
      <alignment horizontal="center" vertical="center" wrapText="1" readingOrder="1"/>
    </xf>
    <xf numFmtId="0" fontId="0" fillId="5" borderId="1" xfId="0" applyNumberFormat="1" applyFont="1" applyFill="1" applyBorder="1" applyAlignment="1"/>
    <xf numFmtId="0" fontId="0" fillId="0" borderId="0" xfId="0" applyNumberFormat="1" applyAlignment="1"/>
    <xf numFmtId="0" fontId="0" fillId="5" borderId="0" xfId="0" applyNumberFormat="1" applyFont="1" applyFill="1" applyBorder="1" applyAlignment="1"/>
    <xf numFmtId="49" fontId="0" fillId="0" borderId="0" xfId="0" applyNumberFormat="1" applyFill="1" applyBorder="1" applyAlignment="1"/>
    <xf numFmtId="49" fontId="0" fillId="0" borderId="0" xfId="0" applyNumberFormat="1" applyFill="1" applyBorder="1" applyAlignment="1">
      <alignment horizontal="center"/>
    </xf>
    <xf numFmtId="0" fontId="0" fillId="0" borderId="0" xfId="0" applyFill="1"/>
    <xf numFmtId="0" fontId="0" fillId="0" borderId="0" xfId="0" applyNumberFormat="1" applyFill="1" applyBorder="1" applyAlignment="1"/>
    <xf numFmtId="0" fontId="0" fillId="0" borderId="0" xfId="0" applyNumberFormat="1" applyFill="1" applyAlignment="1"/>
    <xf numFmtId="0" fontId="0" fillId="0" borderId="1" xfId="0" applyNumberFormat="1" applyBorder="1" applyAlignment="1"/>
    <xf numFmtId="49" fontId="0" fillId="28" borderId="0" xfId="0" applyNumberFormat="1" applyFill="1" applyBorder="1" applyAlignment="1"/>
    <xf numFmtId="49" fontId="0" fillId="28" borderId="0" xfId="0" applyNumberFormat="1" applyFill="1" applyBorder="1" applyAlignment="1">
      <alignment horizontal="center"/>
    </xf>
    <xf numFmtId="0" fontId="0" fillId="28" borderId="0" xfId="0" applyFill="1"/>
    <xf numFmtId="0" fontId="0" fillId="28" borderId="0" xfId="0" applyNumberFormat="1" applyFill="1" applyBorder="1" applyAlignment="1"/>
    <xf numFmtId="0" fontId="0" fillId="28" borderId="0" xfId="0" applyNumberFormat="1" applyFill="1" applyAlignment="1"/>
    <xf numFmtId="165" fontId="0" fillId="0" borderId="0" xfId="0" applyNumberFormat="1" applyBorder="1" applyAlignment="1"/>
    <xf numFmtId="165" fontId="0" fillId="28" borderId="0" xfId="0" applyNumberFormat="1" applyFill="1" applyBorder="1" applyAlignment="1"/>
    <xf numFmtId="165" fontId="0" fillId="0" borderId="0" xfId="0" applyNumberFormat="1" applyFill="1" applyBorder="1" applyAlignment="1"/>
    <xf numFmtId="165" fontId="0" fillId="0" borderId="0" xfId="0" applyNumberFormat="1"/>
    <xf numFmtId="166" fontId="0" fillId="0" borderId="0" xfId="56" applyNumberFormat="1" applyFont="1" applyBorder="1" applyAlignment="1"/>
    <xf numFmtId="166" fontId="0" fillId="28" borderId="0" xfId="56" applyNumberFormat="1" applyFont="1" applyFill="1" applyBorder="1" applyAlignment="1"/>
    <xf numFmtId="166" fontId="0" fillId="0" borderId="0" xfId="56" applyNumberFormat="1" applyFont="1" applyFill="1" applyBorder="1" applyAlignment="1"/>
    <xf numFmtId="49" fontId="0" fillId="0" borderId="21" xfId="0" applyNumberFormat="1" applyBorder="1" applyAlignment="1">
      <alignment horizontal="center" vertical="center" wrapText="1"/>
    </xf>
    <xf numFmtId="165" fontId="0" fillId="0" borderId="21" xfId="0" applyNumberFormat="1" applyBorder="1" applyAlignment="1">
      <alignment horizontal="center" vertical="center" wrapText="1"/>
    </xf>
    <xf numFmtId="166" fontId="0" fillId="0" borderId="21" xfId="56" applyNumberFormat="1" applyFont="1" applyBorder="1" applyAlignment="1">
      <alignment horizontal="center" vertical="center" wrapText="1"/>
    </xf>
    <xf numFmtId="166" fontId="37" fillId="4" borderId="31" xfId="56" applyNumberFormat="1" applyFont="1" applyFill="1" applyBorder="1" applyAlignment="1">
      <alignment horizontal="center" vertical="center" wrapText="1" readingOrder="1"/>
    </xf>
    <xf numFmtId="166" fontId="37" fillId="4" borderId="32" xfId="56" applyNumberFormat="1" applyFont="1" applyFill="1" applyBorder="1" applyAlignment="1">
      <alignment horizontal="center" vertical="center" wrapText="1" readingOrder="1"/>
    </xf>
    <xf numFmtId="166" fontId="37" fillId="3" borderId="31" xfId="56" applyNumberFormat="1" applyFont="1" applyFill="1" applyBorder="1" applyAlignment="1">
      <alignment horizontal="center" vertical="center" wrapText="1" readingOrder="1"/>
    </xf>
    <xf numFmtId="166" fontId="37" fillId="3" borderId="32" xfId="56" applyNumberFormat="1" applyFont="1" applyFill="1" applyBorder="1" applyAlignment="1">
      <alignment horizontal="center" vertical="center" wrapText="1" readingOrder="1"/>
    </xf>
    <xf numFmtId="0" fontId="40" fillId="3" borderId="31" xfId="0" applyFont="1" applyFill="1" applyBorder="1" applyAlignment="1">
      <alignment horizontal="center" vertical="center" wrapText="1" readingOrder="1"/>
    </xf>
    <xf numFmtId="0" fontId="40" fillId="3" borderId="32" xfId="0" applyFont="1" applyFill="1" applyBorder="1" applyAlignment="1">
      <alignment horizontal="center" vertical="center" wrapText="1" readingOrder="1"/>
    </xf>
    <xf numFmtId="166" fontId="50" fillId="4" borderId="35" xfId="56" applyNumberFormat="1" applyFont="1" applyFill="1" applyBorder="1" applyAlignment="1">
      <alignment horizontal="center" vertical="center" wrapText="1" readingOrder="1"/>
    </xf>
    <xf numFmtId="166" fontId="50" fillId="4" borderId="36" xfId="56" applyNumberFormat="1" applyFont="1" applyFill="1" applyBorder="1" applyAlignment="1">
      <alignment horizontal="center" vertical="center" wrapText="1" readingOrder="1"/>
    </xf>
    <xf numFmtId="0" fontId="52" fillId="0" borderId="0" xfId="0" applyFont="1" applyBorder="1" applyAlignment="1">
      <alignment horizontal="center" vertical="center" wrapText="1"/>
    </xf>
    <xf numFmtId="0" fontId="52" fillId="0" borderId="23" xfId="0" applyFont="1" applyBorder="1" applyAlignment="1">
      <alignment horizontal="center" vertical="center" wrapText="1"/>
    </xf>
    <xf numFmtId="0" fontId="35" fillId="0" borderId="23" xfId="0" applyFont="1" applyBorder="1" applyAlignment="1">
      <alignment horizontal="center" vertical="center" wrapText="1"/>
    </xf>
    <xf numFmtId="0" fontId="48" fillId="0" borderId="30" xfId="0" applyFont="1" applyBorder="1" applyAlignment="1">
      <alignment horizontal="left" vertical="top" wrapText="1"/>
    </xf>
    <xf numFmtId="165" fontId="37" fillId="3" borderId="31" xfId="0" applyNumberFormat="1" applyFont="1" applyFill="1" applyBorder="1" applyAlignment="1">
      <alignment horizontal="center" vertical="center" wrapText="1" readingOrder="1"/>
    </xf>
    <xf numFmtId="165" fontId="37" fillId="3" borderId="32" xfId="0" applyNumberFormat="1" applyFont="1" applyFill="1" applyBorder="1" applyAlignment="1">
      <alignment horizontal="center" vertical="center" wrapText="1" readingOrder="1"/>
    </xf>
    <xf numFmtId="0" fontId="2" fillId="2" borderId="31" xfId="0" applyFont="1" applyFill="1" applyBorder="1" applyAlignment="1">
      <alignment horizontal="center" vertical="center" wrapText="1" readingOrder="1"/>
    </xf>
    <xf numFmtId="0" fontId="2" fillId="2" borderId="32" xfId="0" applyFont="1" applyFill="1" applyBorder="1" applyAlignment="1">
      <alignment horizontal="center" vertical="center" wrapText="1" readingOrder="1"/>
    </xf>
    <xf numFmtId="165" fontId="37" fillId="4" borderId="31" xfId="0" applyNumberFormat="1" applyFont="1" applyFill="1" applyBorder="1" applyAlignment="1">
      <alignment horizontal="center" vertical="center" wrapText="1" readingOrder="1"/>
    </xf>
    <xf numFmtId="165" fontId="37" fillId="4" borderId="32" xfId="0" applyNumberFormat="1" applyFont="1" applyFill="1" applyBorder="1" applyAlignment="1">
      <alignment horizontal="center" vertical="center" wrapText="1" readingOrder="1"/>
    </xf>
    <xf numFmtId="0" fontId="51" fillId="3" borderId="39" xfId="0" applyFont="1" applyFill="1" applyBorder="1" applyAlignment="1">
      <alignment horizontal="center" vertical="center" wrapText="1" readingOrder="1"/>
    </xf>
    <xf numFmtId="0" fontId="51" fillId="3" borderId="40" xfId="0" applyFont="1" applyFill="1" applyBorder="1" applyAlignment="1">
      <alignment horizontal="center" vertical="center" wrapText="1" readingOrder="1"/>
    </xf>
    <xf numFmtId="0" fontId="49" fillId="2" borderId="33" xfId="0" applyFont="1" applyFill="1" applyBorder="1" applyAlignment="1">
      <alignment horizontal="center" vertical="center" wrapText="1" readingOrder="1"/>
    </xf>
    <xf numFmtId="0" fontId="49" fillId="2" borderId="34" xfId="0" applyFont="1" applyFill="1" applyBorder="1" applyAlignment="1">
      <alignment horizontal="center" vertical="center" wrapText="1" readingOrder="1"/>
    </xf>
    <xf numFmtId="165" fontId="50" fillId="3" borderId="35" xfId="0" applyNumberFormat="1" applyFont="1" applyFill="1" applyBorder="1" applyAlignment="1">
      <alignment horizontal="center" vertical="center" wrapText="1" readingOrder="1"/>
    </xf>
    <xf numFmtId="165" fontId="50" fillId="3" borderId="36" xfId="0" applyNumberFormat="1" applyFont="1" applyFill="1" applyBorder="1" applyAlignment="1">
      <alignment horizontal="center" vertical="center" wrapText="1" readingOrder="1"/>
    </xf>
    <xf numFmtId="165" fontId="50" fillId="4" borderId="35" xfId="0" applyNumberFormat="1" applyFont="1" applyFill="1" applyBorder="1" applyAlignment="1">
      <alignment horizontal="center" vertical="center" wrapText="1" readingOrder="1"/>
    </xf>
    <xf numFmtId="165" fontId="50" fillId="4" borderId="36" xfId="0" applyNumberFormat="1" applyFont="1" applyFill="1" applyBorder="1" applyAlignment="1">
      <alignment horizontal="center" vertical="center" wrapText="1" readingOrder="1"/>
    </xf>
    <xf numFmtId="166" fontId="50" fillId="3" borderId="35" xfId="56" applyNumberFormat="1" applyFont="1" applyFill="1" applyBorder="1" applyAlignment="1">
      <alignment horizontal="center" vertical="center" wrapText="1" readingOrder="1"/>
    </xf>
    <xf numFmtId="166" fontId="50" fillId="3" borderId="36" xfId="56" applyNumberFormat="1"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2" xfId="0" applyFont="1" applyFill="1" applyBorder="1" applyAlignment="1">
      <alignment horizontal="center" vertical="center" wrapText="1" readingOrder="1"/>
    </xf>
    <xf numFmtId="0" fontId="48" fillId="0" borderId="30" xfId="0" applyFont="1" applyBorder="1" applyAlignment="1">
      <alignment horizontal="left" vertical="center" wrapText="1"/>
    </xf>
    <xf numFmtId="0" fontId="48" fillId="0" borderId="18" xfId="0" applyFont="1" applyBorder="1" applyAlignment="1">
      <alignment horizontal="left" vertical="center" wrapText="1"/>
    </xf>
  </cellXfs>
  <cellStyles count="57">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Comma" xfId="1" builtinId="3"/>
    <cellStyle name="Comma 2" xfId="30"/>
    <cellStyle name="Comma 3" xfId="55"/>
    <cellStyle name="Ctx_Hyperlink" xfId="53"/>
    <cellStyle name="Explanatory Text 2" xfId="31"/>
    <cellStyle name="Good 2" xfId="32"/>
    <cellStyle name="Heading 1 2" xfId="33"/>
    <cellStyle name="Heading 2 2" xfId="34"/>
    <cellStyle name="Heading 3 2" xfId="35"/>
    <cellStyle name="Heading 4 2" xfId="36"/>
    <cellStyle name="Hyperlink 2" xfId="37"/>
    <cellStyle name="Hyperlink 2 2" xfId="50"/>
    <cellStyle name="Hyperlink 2 3" xfId="52"/>
    <cellStyle name="Input 2" xfId="38"/>
    <cellStyle name="Linked Cell 2" xfId="39"/>
    <cellStyle name="Neutral 2" xfId="40"/>
    <cellStyle name="Normal" xfId="0" builtinId="0"/>
    <cellStyle name="Normal 2" xfId="41"/>
    <cellStyle name="Normal 2 2" xfId="42"/>
    <cellStyle name="Normal 2 3 2" xfId="49"/>
    <cellStyle name="Normal 3" xfId="43"/>
    <cellStyle name="Normal 4" xfId="51"/>
    <cellStyle name="Normal 5" xfId="54"/>
    <cellStyle name="Normal 6" xfId="2"/>
    <cellStyle name="Note 2" xfId="44"/>
    <cellStyle name="Output 2" xfId="45"/>
    <cellStyle name="Percent" xfId="56" builtinId="5"/>
    <cellStyle name="Title 2" xfId="46"/>
    <cellStyle name="Total 2" xfId="47"/>
    <cellStyle name="Warning Text 2" xfId="48"/>
  </cellStyles>
  <dxfs count="434">
    <dxf>
      <font>
        <color rgb="FF9C0006"/>
      </font>
      <fill>
        <patternFill>
          <bgColor rgb="FFFFC7CE"/>
        </patternFill>
      </fill>
    </dxf>
    <dxf>
      <font>
        <color rgb="FF9C0006"/>
      </font>
      <fill>
        <patternFill>
          <bgColor rgb="FFFFC7CE"/>
        </patternFill>
      </fill>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border diagonalUp="0" diagonalDown="0">
        <left/>
        <right/>
        <top/>
        <bottom/>
      </border>
    </dxf>
    <dxf>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border diagonalUp="0" diagonalDown="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3" formatCode="#,##0"/>
      <alignment horizontal="general" vertical="bottom" textRotation="0" wrapText="0" indent="0" justifyLastLine="0" shrinkToFit="0" readingOrder="0"/>
    </dxf>
    <dxf>
      <numFmt numFmtId="3" formatCode="#,##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2" formatCode="0.00"/>
      <alignment horizontal="general" vertical="bottom" textRotation="0" wrapText="0" indent="0" justifyLastLine="0" shrinkToFit="0" readingOrder="0"/>
    </dxf>
    <dxf>
      <numFmt numFmtId="2" formatCode="0.00"/>
      <alignment horizontal="general" vertical="bottom" textRotation="0" wrapText="0" indent="0" justifyLastLine="0" shrinkToFit="0" readingOrder="0"/>
    </dxf>
    <dxf>
      <numFmt numFmtId="2" formatCode="0.0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border diagonalUp="0" diagonalDown="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3" formatCode="#,##0"/>
      <alignment horizontal="general" vertical="bottom" textRotation="0" wrapText="0" indent="0" justifyLastLine="0" shrinkToFit="0" readingOrder="0"/>
      <border diagonalUp="0" diagonalDown="0" outline="0">
        <left/>
        <right/>
        <top/>
        <bottom/>
      </border>
    </dxf>
    <dxf>
      <numFmt numFmtId="3" formatCode="#,##0"/>
      <alignment horizontal="general" vertical="bottom" textRotation="0" wrapText="0" indent="0" justifyLastLine="0" shrinkToFit="0" readingOrder="0"/>
    </dxf>
    <dxf>
      <numFmt numFmtId="3" formatCode="#,##0"/>
      <alignment horizontal="general" vertical="bottom" textRotation="0" wrapText="0" indent="0" justifyLastLine="0" shrinkToFit="0" readingOrder="0"/>
      <border diagonalUp="0" diagonalDown="0" outline="0">
        <left/>
        <right/>
        <top/>
        <bottom/>
      </border>
    </dxf>
    <dxf>
      <numFmt numFmtId="3" formatCode="#,##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1" formatCode="0"/>
      <alignment horizontal="general" vertical="bottom" textRotation="0" wrapText="0" indent="0" justifyLastLine="0" shrinkToFit="0" readingOrder="0"/>
      <border diagonalUp="0" diagonalDown="0" outline="0">
        <left/>
        <right/>
        <top/>
        <bottom/>
      </border>
    </dxf>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border diagonalUp="0" diagonalDown="0" outline="0">
        <left/>
        <right/>
        <top/>
        <bottom/>
      </border>
    </dxf>
    <dxf>
      <numFmt numFmtId="1" formatCode="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2" formatCode="0.00"/>
      <alignment horizontal="general" vertical="bottom" textRotation="0" wrapText="0" indent="0" justifyLastLine="0" shrinkToFit="0" readingOrder="0"/>
      <border diagonalUp="0" diagonalDown="0" outline="0">
        <left/>
        <right/>
        <top/>
        <bottom/>
      </border>
    </dxf>
    <dxf>
      <numFmt numFmtId="2" formatCode="0.00"/>
      <alignment horizontal="general" vertical="bottom" textRotation="0" wrapText="0" indent="0" justifyLastLine="0" shrinkToFit="0" readingOrder="0"/>
    </dxf>
    <dxf>
      <numFmt numFmtId="2" formatCode="0.00"/>
      <alignment horizontal="general" vertical="bottom" textRotation="0" wrapText="0" indent="0" justifyLastLine="0" shrinkToFit="0" readingOrder="0"/>
      <border diagonalUp="0" diagonalDown="0" outline="0">
        <left/>
        <right/>
        <top/>
        <bottom/>
      </border>
    </dxf>
    <dxf>
      <numFmt numFmtId="2" formatCode="0.00"/>
      <alignment horizontal="general" vertical="bottom" textRotation="0" wrapText="0" indent="0" justifyLastLine="0" shrinkToFit="0" readingOrder="0"/>
    </dxf>
    <dxf>
      <numFmt numFmtId="2" formatCode="0.00"/>
      <alignment horizontal="general" vertical="bottom" textRotation="0" wrapText="0" indent="0" justifyLastLine="0" shrinkToFit="0" readingOrder="0"/>
      <border diagonalUp="0" diagonalDown="0" outline="0">
        <left/>
        <right/>
        <top/>
        <bottom/>
      </border>
    </dxf>
    <dxf>
      <numFmt numFmtId="2" formatCode="0.0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border diagonalUp="0" diagonalDown="0" outline="0">
        <left/>
        <right/>
        <top/>
        <bottom/>
      </border>
    </dxf>
    <dxf>
      <numFmt numFmtId="0" formatCode="General"/>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border diagonalUp="0" diagonalDown="0" outline="0">
        <left/>
        <right/>
        <top/>
        <bottom/>
      </border>
    </dxf>
    <dxf>
      <numFmt numFmtId="30" formatCode="@"/>
      <alignment horizontal="general" vertical="bottom" textRotation="0" wrapText="0" indent="0" justifyLastLine="0" shrinkToFit="0" readingOrder="0"/>
    </dxf>
    <dxf>
      <border diagonalUp="0" diagonalDown="0">
        <left/>
        <right/>
        <top/>
        <bottom/>
      </border>
    </dxf>
    <dxf>
      <numFmt numFmtId="30" formatCode="@"/>
      <alignment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166" formatCode="0.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65" formatCode="0.0"/>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vertical="bottom" textRotation="0" wrapText="0" indent="0" justifyLastLine="0" shrinkToFit="0" readingOrder="0"/>
    </dxf>
    <dxf>
      <border diagonalUp="0" diagonalDown="0">
        <left/>
        <right/>
        <top/>
        <bottom/>
      </border>
    </dxf>
    <dxf>
      <border>
        <bottom style="thin">
          <color indexed="64"/>
        </bottom>
      </border>
    </dxf>
    <dxf>
      <numFmt numFmtId="30" formatCode="@"/>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Percentage</a:t>
            </a:r>
            <a:r>
              <a:rPr lang="en-US" baseline="0"/>
              <a:t> of</a:t>
            </a:r>
            <a:r>
              <a:rPr lang="en-US"/>
              <a:t> Points Earned by Indicator</a:t>
            </a:r>
          </a:p>
        </c:rich>
      </c:tx>
      <c:layout/>
      <c:overlay val="0"/>
    </c:title>
    <c:autoTitleDeleted val="0"/>
    <c:plotArea>
      <c:layout/>
      <c:barChart>
        <c:barDir val="bar"/>
        <c:grouping val="clustered"/>
        <c:varyColors val="0"/>
        <c:ser>
          <c:idx val="0"/>
          <c:order val="0"/>
          <c:tx>
            <c:strRef>
              <c:f>DistrictLookup!$I$8</c:f>
              <c:strCache>
                <c:ptCount val="1"/>
                <c:pt idx="0">
                  <c:v>% Points Earned</c:v>
                </c:pt>
              </c:strCache>
            </c:strRef>
          </c:tx>
          <c:spPr>
            <a:solidFill>
              <a:schemeClr val="tx2">
                <a:lumMod val="60000"/>
                <a:lumOff val="40000"/>
              </a:schemeClr>
            </a:solidFill>
          </c:spPr>
          <c:invertIfNegative val="0"/>
          <c:dPt>
            <c:idx val="16"/>
            <c:invertIfNegative val="0"/>
            <c:bubble3D val="0"/>
            <c:spPr>
              <a:solidFill>
                <a:srgbClr val="00B050"/>
              </a:solidFill>
              <a:ln>
                <a:solidFill>
                  <a:srgbClr val="00B050"/>
                </a:solidFill>
              </a:ln>
            </c:spPr>
          </c:dPt>
          <c:dLbls>
            <c:spPr>
              <a:noFill/>
              <a:ln>
                <a:noFill/>
              </a:ln>
              <a:effectLst/>
            </c:spPr>
            <c:txPr>
              <a:bodyPr/>
              <a:lstStyle/>
              <a:p>
                <a:pPr>
                  <a:defRPr>
                    <a:solidFill>
                      <a:schemeClr val="bg1"/>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DistrictLookup!$C$9:$C$25</c:f>
              <c:strCache>
                <c:ptCount val="17"/>
                <c:pt idx="0">
                  <c:v>ELA Performance Index – All Students</c:v>
                </c:pt>
                <c:pt idx="1">
                  <c:v>ELA Performance Index – High Needs Students</c:v>
                </c:pt>
                <c:pt idx="2">
                  <c:v>Math Performance Index – All Students</c:v>
                </c:pt>
                <c:pt idx="3">
                  <c:v>Math Performance Index – High Needs Students</c:v>
                </c:pt>
                <c:pt idx="4">
                  <c:v>Science Performance Index – All Students</c:v>
                </c:pt>
                <c:pt idx="5">
                  <c:v>Science Performance Index – High Needs Students</c:v>
                </c:pt>
                <c:pt idx="6">
                  <c:v>Chronic Absenteeism – All Students</c:v>
                </c:pt>
                <c:pt idx="7">
                  <c:v>Chronic Absenteeism – High Needs Students</c:v>
                </c:pt>
                <c:pt idx="8">
                  <c:v>Preparation for CCR – % taking courses</c:v>
                </c:pt>
                <c:pt idx="9">
                  <c:v>Preparation for CCR – % passing exams</c:v>
                </c:pt>
                <c:pt idx="10">
                  <c:v>On-track to High School Graduation</c:v>
                </c:pt>
                <c:pt idx="11">
                  <c:v>4-year Graduation All Students (2014 Cohort)</c:v>
                </c:pt>
                <c:pt idx="12">
                  <c:v>6-year Graduation - High Needs Students (2012 Cohort)</c:v>
                </c:pt>
                <c:pt idx="13">
                  <c:v>Postsecondary Entrance (Class of 2014)</c:v>
                </c:pt>
                <c:pt idx="14">
                  <c:v>Physical Fitness (estimated part rate) and (fitness rate)</c:v>
                </c:pt>
                <c:pt idx="15">
                  <c:v>Arts Access</c:v>
                </c:pt>
                <c:pt idx="16">
                  <c:v>Accountability Index</c:v>
                </c:pt>
              </c:strCache>
            </c:strRef>
          </c:cat>
          <c:val>
            <c:numRef>
              <c:f>DistrictLookup!$I$9:$I$25</c:f>
              <c:numCache>
                <c:formatCode>0.0</c:formatCode>
                <c:ptCount val="1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numCache>
            </c:numRef>
          </c:val>
        </c:ser>
        <c:dLbls>
          <c:showLegendKey val="0"/>
          <c:showVal val="0"/>
          <c:showCatName val="0"/>
          <c:showSerName val="0"/>
          <c:showPercent val="0"/>
          <c:showBubbleSize val="0"/>
        </c:dLbls>
        <c:gapWidth val="75"/>
        <c:overlap val="40"/>
        <c:axId val="502011568"/>
        <c:axId val="502009216"/>
      </c:barChart>
      <c:catAx>
        <c:axId val="502011568"/>
        <c:scaling>
          <c:orientation val="minMax"/>
        </c:scaling>
        <c:delete val="0"/>
        <c:axPos val="l"/>
        <c:numFmt formatCode="General" sourceLinked="0"/>
        <c:majorTickMark val="none"/>
        <c:minorTickMark val="none"/>
        <c:tickLblPos val="nextTo"/>
        <c:crossAx val="502009216"/>
        <c:crosses val="autoZero"/>
        <c:auto val="1"/>
        <c:lblAlgn val="ctr"/>
        <c:lblOffset val="100"/>
        <c:noMultiLvlLbl val="0"/>
      </c:catAx>
      <c:valAx>
        <c:axId val="502009216"/>
        <c:scaling>
          <c:orientation val="minMax"/>
          <c:max val="100"/>
        </c:scaling>
        <c:delete val="0"/>
        <c:axPos val="b"/>
        <c:majorGridlines/>
        <c:numFmt formatCode="0" sourceLinked="0"/>
        <c:majorTickMark val="none"/>
        <c:minorTickMark val="none"/>
        <c:tickLblPos val="nextTo"/>
        <c:crossAx val="502011568"/>
        <c:crosses val="autoZero"/>
        <c:crossBetween val="between"/>
      </c:valAx>
    </c:plotArea>
    <c:plotVisOnly val="1"/>
    <c:dispBlanksAs val="gap"/>
    <c:showDLblsOverMax val="0"/>
  </c:chart>
  <c:spPr>
    <a:ln>
      <a:solidFill>
        <a:schemeClr val="accent1"/>
      </a:solid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Percentage of Points Earned by Indicator</a:t>
            </a:r>
          </a:p>
        </c:rich>
      </c:tx>
      <c:overlay val="0"/>
    </c:title>
    <c:autoTitleDeleted val="0"/>
    <c:plotArea>
      <c:layout/>
      <c:barChart>
        <c:barDir val="bar"/>
        <c:grouping val="clustered"/>
        <c:varyColors val="0"/>
        <c:ser>
          <c:idx val="0"/>
          <c:order val="0"/>
          <c:tx>
            <c:strRef>
              <c:f>Schoollookup!$I$8</c:f>
              <c:strCache>
                <c:ptCount val="1"/>
                <c:pt idx="0">
                  <c:v>% Points Earned</c:v>
                </c:pt>
              </c:strCache>
            </c:strRef>
          </c:tx>
          <c:spPr>
            <a:solidFill>
              <a:schemeClr val="tx2">
                <a:lumMod val="60000"/>
                <a:lumOff val="40000"/>
              </a:schemeClr>
            </a:solidFill>
            <a:ln>
              <a:solidFill>
                <a:schemeClr val="tx2">
                  <a:lumMod val="60000"/>
                  <a:lumOff val="40000"/>
                </a:schemeClr>
              </a:solidFill>
            </a:ln>
          </c:spPr>
          <c:invertIfNegative val="0"/>
          <c:dPt>
            <c:idx val="16"/>
            <c:invertIfNegative val="0"/>
            <c:bubble3D val="0"/>
            <c:spPr>
              <a:solidFill>
                <a:srgbClr val="00B050"/>
              </a:solidFill>
              <a:ln>
                <a:solidFill>
                  <a:srgbClr val="00B050"/>
                </a:solidFill>
              </a:ln>
            </c:spPr>
          </c:dPt>
          <c:dLbls>
            <c:spPr>
              <a:noFill/>
              <a:ln>
                <a:noFill/>
              </a:ln>
              <a:effectLst/>
            </c:spPr>
            <c:txPr>
              <a:bodyPr/>
              <a:lstStyle/>
              <a:p>
                <a:pPr>
                  <a:defRPr>
                    <a:solidFill>
                      <a:schemeClr val="bg1"/>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Schoollookup!$C$9:$C$25</c:f>
              <c:strCache>
                <c:ptCount val="17"/>
                <c:pt idx="0">
                  <c:v>ELA Performance Index – All Students</c:v>
                </c:pt>
                <c:pt idx="1">
                  <c:v>ELA Performance Index – High Needs Students</c:v>
                </c:pt>
                <c:pt idx="2">
                  <c:v>Math Performance Index – All Students</c:v>
                </c:pt>
                <c:pt idx="3">
                  <c:v>Math Performance Index – High Needs Students</c:v>
                </c:pt>
                <c:pt idx="4">
                  <c:v>Science Performance Index – All Students</c:v>
                </c:pt>
                <c:pt idx="5">
                  <c:v>Science Performance Index – High Needs Students</c:v>
                </c:pt>
                <c:pt idx="6">
                  <c:v>Chronic Absenteeism – All Students</c:v>
                </c:pt>
                <c:pt idx="7">
                  <c:v>Chronic Absenteeism – High Needs Students</c:v>
                </c:pt>
                <c:pt idx="8">
                  <c:v>Preparation for CCR – % taking courses</c:v>
                </c:pt>
                <c:pt idx="9">
                  <c:v>Preparation for CCR – % passing exams</c:v>
                </c:pt>
                <c:pt idx="10">
                  <c:v>On-track to High School Graduation</c:v>
                </c:pt>
                <c:pt idx="11">
                  <c:v>4-year Graduation - All Students (2014 Cohort)</c:v>
                </c:pt>
                <c:pt idx="12">
                  <c:v>6-year Graduation - High Needs Students (2012 Cohort)</c:v>
                </c:pt>
                <c:pt idx="13">
                  <c:v>Postsecondary Entrance (Class of 2014)</c:v>
                </c:pt>
                <c:pt idx="14">
                  <c:v>Physical Fitness (estimated part rate) and (fitness rate)</c:v>
                </c:pt>
                <c:pt idx="15">
                  <c:v>Arts Access</c:v>
                </c:pt>
                <c:pt idx="16">
                  <c:v>Accountability Index</c:v>
                </c:pt>
              </c:strCache>
            </c:strRef>
          </c:cat>
          <c:val>
            <c:numRef>
              <c:f>Schoollookup!$I$9:$I$25</c:f>
              <c:numCache>
                <c:formatCode>0.0</c:formatCode>
                <c:ptCount val="1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numCache>
            </c:numRef>
          </c:val>
        </c:ser>
        <c:dLbls>
          <c:showLegendKey val="0"/>
          <c:showVal val="0"/>
          <c:showCatName val="0"/>
          <c:showSerName val="0"/>
          <c:showPercent val="0"/>
          <c:showBubbleSize val="0"/>
        </c:dLbls>
        <c:gapWidth val="75"/>
        <c:overlap val="40"/>
        <c:axId val="502009608"/>
        <c:axId val="502010000"/>
      </c:barChart>
      <c:catAx>
        <c:axId val="502009608"/>
        <c:scaling>
          <c:orientation val="minMax"/>
        </c:scaling>
        <c:delete val="0"/>
        <c:axPos val="l"/>
        <c:numFmt formatCode="General" sourceLinked="0"/>
        <c:majorTickMark val="none"/>
        <c:minorTickMark val="none"/>
        <c:tickLblPos val="nextTo"/>
        <c:crossAx val="502010000"/>
        <c:crosses val="autoZero"/>
        <c:auto val="1"/>
        <c:lblAlgn val="ctr"/>
        <c:lblOffset val="100"/>
        <c:noMultiLvlLbl val="0"/>
      </c:catAx>
      <c:valAx>
        <c:axId val="502010000"/>
        <c:scaling>
          <c:orientation val="minMax"/>
          <c:max val="100"/>
        </c:scaling>
        <c:delete val="0"/>
        <c:axPos val="b"/>
        <c:majorGridlines/>
        <c:numFmt formatCode="0" sourceLinked="0"/>
        <c:majorTickMark val="none"/>
        <c:minorTickMark val="none"/>
        <c:tickLblPos val="nextTo"/>
        <c:crossAx val="502009608"/>
        <c:crosses val="autoZero"/>
        <c:crossBetween val="between"/>
      </c:valAx>
    </c:plotArea>
    <c:plotVisOnly val="1"/>
    <c:dispBlanksAs val="gap"/>
    <c:showDLblsOverMax val="0"/>
  </c:chart>
  <c:spPr>
    <a:ln>
      <a:solidFill>
        <a:schemeClr val="accent1"/>
      </a:solid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11206</xdr:rowOff>
    </xdr:from>
    <xdr:to>
      <xdr:col>2</xdr:col>
      <xdr:colOff>254000</xdr:colOff>
      <xdr:row>3</xdr:row>
      <xdr:rowOff>75750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647" y="201706"/>
          <a:ext cx="1307353" cy="1131344"/>
        </a:xfrm>
        <a:prstGeom prst="rect">
          <a:avLst/>
        </a:prstGeom>
      </xdr:spPr>
    </xdr:pic>
    <xdr:clientData/>
  </xdr:twoCellAnchor>
  <xdr:twoCellAnchor>
    <xdr:from>
      <xdr:col>11</xdr:col>
      <xdr:colOff>143435</xdr:colOff>
      <xdr:row>7</xdr:row>
      <xdr:rowOff>11206</xdr:rowOff>
    </xdr:from>
    <xdr:to>
      <xdr:col>12</xdr:col>
      <xdr:colOff>683559</xdr:colOff>
      <xdr:row>25</xdr:row>
      <xdr:rowOff>8217</xdr:rowOff>
    </xdr:to>
    <xdr:sp macro="" textlink="">
      <xdr:nvSpPr>
        <xdr:cNvPr id="3" name="TextBox 2"/>
        <xdr:cNvSpPr txBox="1"/>
      </xdr:nvSpPr>
      <xdr:spPr>
        <a:xfrm>
          <a:off x="11438964" y="2140324"/>
          <a:ext cx="3218330" cy="50620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dk1"/>
              </a:solidFill>
              <a:effectLst/>
              <a:latin typeface="+mn-lt"/>
              <a:ea typeface="+mn-ea"/>
              <a:cs typeface="+mn-cs"/>
            </a:rPr>
            <a:t>These statistics are the first results from Connecticut's Next Generation Accountability Model for districts and schools. For detailed information and resources about every indicator including the rationale for its inclusion, the methodology used as well as links to resources, research, and evidence-based strategies, please see the document titled Using Accountability Results to Guide Improvement.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model is the direct result of an extensive consultation process over a two year period. The CSDE sought feedback from district and school leaders, Connecticut educators, state and national experts, CSDE staff, and many others. This model was outlined in Connecticut’s flexibility application to the U.S. Department of Education and formally approved by the USED in August 2015. </a:t>
          </a:r>
        </a:p>
      </xdr:txBody>
    </xdr:sp>
    <xdr:clientData/>
  </xdr:twoCellAnchor>
  <xdr:twoCellAnchor>
    <xdr:from>
      <xdr:col>2</xdr:col>
      <xdr:colOff>82362</xdr:colOff>
      <xdr:row>39</xdr:row>
      <xdr:rowOff>145677</xdr:rowOff>
    </xdr:from>
    <xdr:to>
      <xdr:col>12</xdr:col>
      <xdr:colOff>134471</xdr:colOff>
      <xdr:row>85</xdr:row>
      <xdr:rowOff>134470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414618</xdr:colOff>
      <xdr:row>36</xdr:row>
      <xdr:rowOff>145677</xdr:rowOff>
    </xdr:from>
    <xdr:to>
      <xdr:col>2</xdr:col>
      <xdr:colOff>197971</xdr:colOff>
      <xdr:row>38</xdr:row>
      <xdr:rowOff>10755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618" y="10230971"/>
          <a:ext cx="1307353" cy="1131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434340</xdr:colOff>
      <xdr:row>0</xdr:row>
      <xdr:rowOff>121921</xdr:rowOff>
    </xdr:from>
    <xdr:to>
      <xdr:col>1</xdr:col>
      <xdr:colOff>1927860</xdr:colOff>
      <xdr:row>2</xdr:row>
      <xdr:rowOff>131821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447" y="121921"/>
          <a:ext cx="1493520" cy="1250871"/>
        </a:xfrm>
        <a:prstGeom prst="rect">
          <a:avLst/>
        </a:prstGeom>
      </xdr:spPr>
    </xdr:pic>
    <xdr:clientData/>
  </xdr:twoCellAnchor>
  <xdr:twoCellAnchor>
    <xdr:from>
      <xdr:col>11</xdr:col>
      <xdr:colOff>283029</xdr:colOff>
      <xdr:row>6</xdr:row>
      <xdr:rowOff>158688</xdr:rowOff>
    </xdr:from>
    <xdr:to>
      <xdr:col>12</xdr:col>
      <xdr:colOff>794656</xdr:colOff>
      <xdr:row>25</xdr:row>
      <xdr:rowOff>28302</xdr:rowOff>
    </xdr:to>
    <xdr:sp macro="" textlink="">
      <xdr:nvSpPr>
        <xdr:cNvPr id="3" name="TextBox 2"/>
        <xdr:cNvSpPr txBox="1"/>
      </xdr:nvSpPr>
      <xdr:spPr>
        <a:xfrm>
          <a:off x="14020800" y="2749488"/>
          <a:ext cx="3287485" cy="51491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dk1"/>
              </a:solidFill>
              <a:effectLst/>
              <a:latin typeface="+mn-lt"/>
              <a:ea typeface="+mn-ea"/>
              <a:cs typeface="+mn-cs"/>
            </a:rPr>
            <a:t>These statistics are the first results from Connecticut's Next Generation Accountability Model for districts and schools. For detailed information and resources about every indicator including the rationale for its inclusion, the methodology used as well as links to resources, research, and evidence-based strategies, please see the document titled Using Accountability Results to Guide Improvement.  </a:t>
          </a:r>
          <a:endParaRPr lang="en-US" sz="1400">
            <a:effectLst/>
          </a:endParaRPr>
        </a:p>
        <a:p>
          <a:r>
            <a:rPr lang="en-US" sz="1400">
              <a:solidFill>
                <a:schemeClr val="dk1"/>
              </a:solidFill>
              <a:effectLst/>
              <a:latin typeface="+mn-lt"/>
              <a:ea typeface="+mn-ea"/>
              <a:cs typeface="+mn-cs"/>
            </a:rPr>
            <a:t> </a:t>
          </a:r>
          <a:endParaRPr lang="en-US" sz="1400">
            <a:effectLst/>
          </a:endParaRPr>
        </a:p>
        <a:p>
          <a:r>
            <a:rPr lang="en-US" sz="1400">
              <a:solidFill>
                <a:schemeClr val="dk1"/>
              </a:solidFill>
              <a:effectLst/>
              <a:latin typeface="+mn-lt"/>
              <a:ea typeface="+mn-ea"/>
              <a:cs typeface="+mn-cs"/>
            </a:rPr>
            <a:t>This model is the direct result of an extensive consultation process over a two year period. The CSDE sought feedback from district and school leaders, Connecticut educators, state and national experts, CSDE staff, and many others. This model was outlined in Connecticut’s flexibility application to the U.S. Department of Education and formally approved by the USED in August 2015. </a:t>
          </a:r>
          <a:endParaRPr lang="en-US" sz="1400">
            <a:effectLst/>
          </a:endParaRPr>
        </a:p>
        <a:p>
          <a:endParaRPr lang="en-US" sz="1600">
            <a:solidFill>
              <a:srgbClr val="FF0000"/>
            </a:solidFill>
          </a:endParaRPr>
        </a:p>
      </xdr:txBody>
    </xdr:sp>
    <xdr:clientData/>
  </xdr:twoCellAnchor>
  <xdr:twoCellAnchor>
    <xdr:from>
      <xdr:col>1</xdr:col>
      <xdr:colOff>228599</xdr:colOff>
      <xdr:row>41</xdr:row>
      <xdr:rowOff>43815</xdr:rowOff>
    </xdr:from>
    <xdr:to>
      <xdr:col>11</xdr:col>
      <xdr:colOff>2188028</xdr:colOff>
      <xdr:row>89</xdr:row>
      <xdr:rowOff>152400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35</xdr:row>
      <xdr:rowOff>0</xdr:rowOff>
    </xdr:from>
    <xdr:to>
      <xdr:col>1</xdr:col>
      <xdr:colOff>1493520</xdr:colOff>
      <xdr:row>36</xdr:row>
      <xdr:rowOff>121476</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107" y="11049000"/>
          <a:ext cx="1493520" cy="1250871"/>
        </a:xfrm>
        <a:prstGeom prst="rect">
          <a:avLst/>
        </a:prstGeom>
      </xdr:spPr>
    </xdr:pic>
    <xdr:clientData/>
  </xdr:twoCellAnchor>
</xdr:wsDr>
</file>

<file path=xl/tables/table1.xml><?xml version="1.0" encoding="utf-8"?>
<table xmlns="http://schemas.openxmlformats.org/spreadsheetml/2006/main" id="2" name="Table53" displayName="Table53" ref="A1:CJ1249" totalsRowShown="0" headerRowDxfId="433" headerRowBorderDxfId="432" tableBorderDxfId="431">
  <autoFilter ref="A1:CJ1249"/>
  <tableColumns count="88">
    <tableColumn id="1" name="RptngDistrictName" dataDxfId="430"/>
    <tableColumn id="2" name="ReportingDistrictCode" dataDxfId="429"/>
    <tableColumn id="3" name="SchoolName_Code" dataDxfId="428"/>
    <tableColumn id="4" name="SchoolCode" dataDxfId="427"/>
    <tableColumn id="5" name="SchoolOrgType" dataDxfId="426"/>
    <tableColumn id="6" name="SchoolLowGrade" dataDxfId="425"/>
    <tableColumn id="7" name="SchoolHighGrade" dataDxfId="424"/>
    <tableColumn id="8" name="SchoolTitleIType" dataDxfId="423"/>
    <tableColumn id="9" name="Category" dataDxfId="422"/>
    <tableColumn id="10" name="TotalPoints" dataDxfId="421"/>
    <tableColumn id="11" name="TotalPossiblePoints" dataDxfId="420"/>
    <tableColumn id="12" name="Accountability Index" dataDxfId="419"/>
    <tableColumn id="13" name="AchievementGapFlag" dataDxfId="418"/>
    <tableColumn id="15" name="Ind1ELA_All_Rate" dataDxfId="417"/>
    <tableColumn id="16" name="Ind1ELA_All_Points" dataDxfId="416"/>
    <tableColumn id="17" name="Ind1ELA_All_PossiblePoints" dataDxfId="415"/>
    <tableColumn id="19" name="Ind1ELA_HN_Rate" dataDxfId="414"/>
    <tableColumn id="20" name="Ind1Math_NHN_Rate" dataDxfId="413"/>
    <tableColumn id="21" name="Ind1ELA_NHN_Rate" dataDxfId="412"/>
    <tableColumn id="22" name="Ind1ELA_HN_Points" dataDxfId="411"/>
    <tableColumn id="23" name="Ind1ELA_HN_PossiblePoints" dataDxfId="410"/>
    <tableColumn id="25" name="Ind1Math_All_Rate" dataDxfId="409"/>
    <tableColumn id="26" name="Ind1Math_All_Points" dataDxfId="408"/>
    <tableColumn id="27" name="Ind1Math_All_PossiblePoints" dataDxfId="407"/>
    <tableColumn id="29" name="Ind1Math_HN_Rate" dataDxfId="406"/>
    <tableColumn id="30" name="Ind1Math_HN_Points" dataDxfId="405"/>
    <tableColumn id="31" name="Ind1Math_HN_PossiblePoints" dataDxfId="404"/>
    <tableColumn id="33" name="Ind1Sci_All_Rate" dataDxfId="403"/>
    <tableColumn id="34" name="Ind1Sci_All_Points" dataDxfId="402"/>
    <tableColumn id="35" name="Ind1Sci_All_PossiblePoints" dataDxfId="401"/>
    <tableColumn id="37" name="Ind1Sci_HN_Rate" dataDxfId="400"/>
    <tableColumn id="38" name="Ind1Sci_NHN_Rate" dataDxfId="399"/>
    <tableColumn id="39" name="Ind1Sci_HN_Points" dataDxfId="398"/>
    <tableColumn id="40" name="Ind1Sci_HN_PossiblePoints" dataDxfId="397"/>
    <tableColumn id="41" name="Ind1ELAGap" dataDxfId="396"/>
    <tableColumn id="42" name="Ind1MathGap" dataDxfId="395"/>
    <tableColumn id="43" name="Ind1SciGap" dataDxfId="394"/>
    <tableColumn id="44" name="Ind3PartRateFlag" dataDxfId="393"/>
    <tableColumn id="45" name="Ind3ELA_All_Rate" dataDxfId="392" dataCellStyle="Percent"/>
    <tableColumn id="46" name="Ind3ELA_HN_Rate" dataDxfId="391" dataCellStyle="Percent"/>
    <tableColumn id="48" name="Ind3Math_All_Rate" dataDxfId="390" dataCellStyle="Percent"/>
    <tableColumn id="49" name="Ind3Math_HN_Rate" dataDxfId="389" dataCellStyle="Percent"/>
    <tableColumn id="51" name="Ind3Sci_All_Rate" dataDxfId="388" dataCellStyle="Percent"/>
    <tableColumn id="52" name="Ind3Sci_HN_Rate" dataDxfId="387" dataCellStyle="Percent"/>
    <tableColumn id="54" name="Ind4Rate" dataDxfId="386" dataCellStyle="Percent"/>
    <tableColumn id="55" name="Ind4Points" dataDxfId="385"/>
    <tableColumn id="56" name="Ind4PossiblePoints" dataDxfId="384"/>
    <tableColumn id="57" name="Ind4HNRate" dataDxfId="383" dataCellStyle="Percent"/>
    <tableColumn id="58" name="Ind4HNPoints" dataDxfId="382"/>
    <tableColumn id="59" name="Ind4HNPossiblePoints" dataDxfId="381"/>
    <tableColumn id="62" name="Ind5Rate" dataDxfId="380" dataCellStyle="Percent"/>
    <tableColumn id="63" name="Ind5Points" dataDxfId="379"/>
    <tableColumn id="64" name="Ind5PossiblePoints" dataDxfId="378"/>
    <tableColumn id="67" name="Ind6Rate" dataDxfId="377" dataCellStyle="Percent"/>
    <tableColumn id="68" name="Ind6Points" dataDxfId="376"/>
    <tableColumn id="69" name="Ind6PossiblePoints" dataDxfId="375"/>
    <tableColumn id="72" name="Ind7Rate" dataDxfId="374" dataCellStyle="Percent"/>
    <tableColumn id="73" name="Ind7points" dataDxfId="373"/>
    <tableColumn id="74" name="Ind7PointsPossible" dataDxfId="372"/>
    <tableColumn id="77" name="Ind8Rate" dataDxfId="371" dataCellStyle="Percent"/>
    <tableColumn id="78" name="Ind8Points" dataDxfId="370"/>
    <tableColumn id="79" name="Ind8PointsPossible" dataDxfId="369"/>
    <tableColumn id="82" name="Ind9Rate" dataDxfId="368" dataCellStyle="Percent"/>
    <tableColumn id="83" name="Ind9Points" dataDxfId="367"/>
    <tableColumn id="84" name="Ind9PointsPossible" dataDxfId="366"/>
    <tableColumn id="85" name="GradGapFlag" dataDxfId="365"/>
    <tableColumn id="88" name="Ind10Rate" dataDxfId="364" dataCellStyle="Percent"/>
    <tableColumn id="89" name="Ind10Points" dataDxfId="363"/>
    <tableColumn id="90" name="Ind10PossiblePoints" dataDxfId="362"/>
    <tableColumn id="94" name="Ind11FitnessRate" dataDxfId="361" dataCellStyle="Percent"/>
    <tableColumn id="95" name="Ind11ParticipationRate" dataDxfId="360" dataCellStyle="Percent"/>
    <tableColumn id="96" name="Ind11Points" dataDxfId="359"/>
    <tableColumn id="97" name="Ind11PossiblePoints" dataDxfId="358"/>
    <tableColumn id="100" name="Ind12Rate" dataDxfId="357" dataCellStyle="Percent"/>
    <tableColumn id="101" name="Ind12Points" dataDxfId="356"/>
    <tableColumn id="102" name="Ind12PossiblePoints" dataDxfId="355"/>
    <tableColumn id="103" name="Grad6YrRateHN" dataDxfId="354" dataCellStyle="Percent"/>
    <tableColumn id="104" name="Grad6YrRateNHN" dataDxfId="353" dataCellStyle="Percent"/>
    <tableColumn id="106" name="Grad6YrHNNHNDiff" dataDxfId="352" dataCellStyle="Percent"/>
    <tableColumn id="107" name="Threshold_Mean_ELA" dataDxfId="351"/>
    <tableColumn id="108" name="Threshold_Mean_Math" dataDxfId="350"/>
    <tableColumn id="109" name="Threshold_Mean_Sci" dataDxfId="349"/>
    <tableColumn id="110" name="Threshold_Mean_Grad" dataDxfId="348"/>
    <tableColumn id="114" name="Classification" dataDxfId="347"/>
    <tableColumn id="18" name="State Category" dataDxfId="346"/>
    <tableColumn id="124" name="# of Distinctions" dataDxfId="345"/>
    <tableColumn id="119" name="School of Distinction - Highest Performing Overall" dataDxfId="344"/>
    <tableColumn id="128" name="School of Distintion - Highest Performing High Needs" dataDxfId="343"/>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1:DF202" totalsRowCount="1" headerRowDxfId="342" tableBorderDxfId="341">
  <tableColumns count="110">
    <tableColumn id="1" name="RptngDistrictName" dataDxfId="340" totalsRowDxfId="339"/>
    <tableColumn id="2" name="ReportingDistrictCode" dataDxfId="338" totalsRowDxfId="337"/>
    <tableColumn id="3" name="SchoolName_Code" dataDxfId="336" totalsRowDxfId="335"/>
    <tableColumn id="4" name="SchoolCode" dataDxfId="334" totalsRowDxfId="333"/>
    <tableColumn id="5" name="SchoolOrgType" dataDxfId="332" totalsRowDxfId="331"/>
    <tableColumn id="6" name="SchoolLowGrade" dataDxfId="330" totalsRowDxfId="329"/>
    <tableColumn id="7" name="SchoolHighGrade" dataDxfId="328" totalsRowDxfId="327"/>
    <tableColumn id="8" name="SchoolTitleIType" dataDxfId="326" totalsRowDxfId="325"/>
    <tableColumn id="9" name="Category" dataDxfId="324" totalsRowDxfId="323"/>
    <tableColumn id="10" name="TotalPoints" dataDxfId="322" totalsRowDxfId="321"/>
    <tableColumn id="11" name="TotalPossiblePoints" dataDxfId="320" totalsRowDxfId="319"/>
    <tableColumn id="12" name="OutcomeRatePct" dataDxfId="318" totalsRowDxfId="317"/>
    <tableColumn id="13" name="AchievementGapFlag" dataDxfId="316" totalsRowDxfId="315"/>
    <tableColumn id="14" name="Ind1ELA_All_Denominator" dataDxfId="314" totalsRowDxfId="313"/>
    <tableColumn id="15" name="Ind1ELA_All_Rate" dataDxfId="312" totalsRowDxfId="311"/>
    <tableColumn id="16" name="Ind1ELA_All_Points" dataDxfId="310" totalsRowDxfId="309"/>
    <tableColumn id="17" name="Ind1ELA_All_PossiblePoints" dataDxfId="308" totalsRowDxfId="307"/>
    <tableColumn id="18" name="Ind1ELA_HN_Denominator" dataDxfId="306" totalsRowDxfId="305"/>
    <tableColumn id="19" name="Ind1ELA_HN_Rate" dataDxfId="304" totalsRowDxfId="303"/>
    <tableColumn id="20" name="Ind1Math_NHN_Rate" dataDxfId="302" totalsRowDxfId="301"/>
    <tableColumn id="21" name="Ind1ELA_NHN_Rate" dataDxfId="300" totalsRowDxfId="299"/>
    <tableColumn id="22" name="Ind1ELA_HN_Points" dataDxfId="298" totalsRowDxfId="297"/>
    <tableColumn id="23" name="Ind1ELA_HN_PossiblePoints" dataDxfId="296" totalsRowDxfId="295"/>
    <tableColumn id="24" name="Ind1Math_All_Denominator" dataDxfId="294" totalsRowDxfId="293"/>
    <tableColumn id="25" name="Ind1Math_All_Rate" dataDxfId="292" totalsRowDxfId="291"/>
    <tableColumn id="26" name="Ind1Math_All_Points" dataDxfId="290" totalsRowDxfId="289"/>
    <tableColumn id="27" name="Ind1Math_All_PossiblePoints" dataDxfId="288" totalsRowDxfId="287"/>
    <tableColumn id="28" name="Ind1Math_HN_Denominator" dataDxfId="286" totalsRowDxfId="285"/>
    <tableColumn id="29" name="Ind1Math_HN_Rate" dataDxfId="284" totalsRowDxfId="283"/>
    <tableColumn id="30" name="Ind1Math_HN_Points" dataDxfId="282" totalsRowDxfId="281"/>
    <tableColumn id="31" name="Ind1Math_HN_PossiblePoints" dataDxfId="280" totalsRowDxfId="279"/>
    <tableColumn id="32" name="Ind1Sci_All_Denominator" dataDxfId="278" totalsRowDxfId="277"/>
    <tableColumn id="33" name="Ind1Sci_All_Rate" dataDxfId="276" totalsRowDxfId="275"/>
    <tableColumn id="34" name="Ind1Sci_All_Points" dataDxfId="274" totalsRowDxfId="273"/>
    <tableColumn id="35" name="Ind1Sci_All_PossiblePoints" dataDxfId="272" totalsRowDxfId="271"/>
    <tableColumn id="36" name="Ind1Sci_HN_Denominator" dataDxfId="270" totalsRowDxfId="269"/>
    <tableColumn id="37" name="Ind1Sci_HN_Rate" dataDxfId="268" totalsRowDxfId="267"/>
    <tableColumn id="38" name="Ind1Sci_NHN_Rate" dataDxfId="266" totalsRowDxfId="265"/>
    <tableColumn id="39" name="Ind1Sci_HN_Points" dataDxfId="264" totalsRowDxfId="263"/>
    <tableColumn id="40" name="Ind1Sci_HN_PossiblePoints" dataDxfId="262" totalsRowDxfId="261"/>
    <tableColumn id="41" name="Ind1ELAGap" dataDxfId="260" totalsRowDxfId="259"/>
    <tableColumn id="42" name="Ind1MathGap" dataDxfId="258" totalsRowDxfId="257"/>
    <tableColumn id="43" name="Ind1SciGap" dataDxfId="256" totalsRowDxfId="255"/>
    <tableColumn id="44" name="Ind3PartRateFlag" dataDxfId="254" totalsRowDxfId="253"/>
    <tableColumn id="45" name="Ind3ELA_All_Rate" dataDxfId="252" totalsRowDxfId="251"/>
    <tableColumn id="46" name="Ind3ELA_HN_Rate" dataDxfId="250" totalsRowDxfId="249"/>
    <tableColumn id="47" name="Ind3ELA_NHN_Rate" dataDxfId="248" totalsRowDxfId="247"/>
    <tableColumn id="48" name="Ind3Math_All_Rate" dataDxfId="246" totalsRowDxfId="245"/>
    <tableColumn id="49" name="Ind3Math_HN_Rate" dataDxfId="244" totalsRowDxfId="243"/>
    <tableColumn id="50" name="Ind3Math_NHN_Rate" dataDxfId="242" totalsRowDxfId="241"/>
    <tableColumn id="51" name="Ind3Sci_All_Rate" dataDxfId="240" totalsRowDxfId="239"/>
    <tableColumn id="52" name="Ind3Sci_HN_Rate" dataDxfId="238" totalsRowDxfId="237"/>
    <tableColumn id="53" name="Ind3Sci_NHN_Rate" dataDxfId="236" totalsRowDxfId="235"/>
    <tableColumn id="54" name="Ind4Rate" dataDxfId="234" totalsRowDxfId="233"/>
    <tableColumn id="55" name="Ind4Points" dataDxfId="232" totalsRowDxfId="231"/>
    <tableColumn id="56" name="Ind4PossiblePoints" dataDxfId="230" totalsRowDxfId="229"/>
    <tableColumn id="57" name="Ind4HNRate" dataDxfId="228" totalsRowDxfId="227"/>
    <tableColumn id="58" name="Ind4HNPoints" dataDxfId="226" totalsRowDxfId="225"/>
    <tableColumn id="59" name="Ind4HNPossiblePoints" dataDxfId="224" totalsRowDxfId="223"/>
    <tableColumn id="60" name="Ind5Numerator" dataDxfId="222" totalsRowDxfId="221"/>
    <tableColumn id="61" name="Ind5Denominator" dataDxfId="220" totalsRowDxfId="219"/>
    <tableColumn id="62" name="Ind5Rate" dataDxfId="218" totalsRowDxfId="217"/>
    <tableColumn id="63" name="Ind5Points" dataDxfId="216" totalsRowDxfId="215"/>
    <tableColumn id="64" name="Ind5PossiblePoints" dataDxfId="214" totalsRowDxfId="213"/>
    <tableColumn id="65" name="Ind6Numerator" dataDxfId="212" totalsRowDxfId="211"/>
    <tableColumn id="66" name="Ind6Denominator" dataDxfId="210" totalsRowDxfId="209"/>
    <tableColumn id="67" name="Ind6Rate" dataDxfId="208" totalsRowDxfId="207"/>
    <tableColumn id="68" name="Ind6Points" dataDxfId="206" totalsRowDxfId="205"/>
    <tableColumn id="69" name="Ind6PossiblePoints" dataDxfId="204" totalsRowDxfId="203"/>
    <tableColumn id="70" name="Ind7Numerator" dataDxfId="202" totalsRowDxfId="201"/>
    <tableColumn id="71" name="Ind7Denominator" dataDxfId="200" totalsRowDxfId="199"/>
    <tableColumn id="72" name="Ind7Rate" dataDxfId="198" totalsRowDxfId="197"/>
    <tableColumn id="73" name="Ind7points" dataDxfId="196" totalsRowDxfId="195"/>
    <tableColumn id="74" name="Ind7PointsPossible" dataDxfId="194" totalsRowDxfId="193"/>
    <tableColumn id="75" name="Ind8Numerator" dataDxfId="192" totalsRowDxfId="191"/>
    <tableColumn id="76" name="Ind8Denominator" dataDxfId="190" totalsRowDxfId="189"/>
    <tableColumn id="77" name="Ind8Rate" dataDxfId="188" totalsRowDxfId="187"/>
    <tableColumn id="78" name="Ind8Points" dataDxfId="186" totalsRowDxfId="185"/>
    <tableColumn id="79" name="Ind8PointsPossible" dataDxfId="184" totalsRowDxfId="183"/>
    <tableColumn id="80" name="Ind9Numerator" dataDxfId="182" totalsRowDxfId="181"/>
    <tableColumn id="81" name="Ind9Denominator" dataDxfId="180" totalsRowDxfId="179"/>
    <tableColumn id="82" name="Ind9Rate" dataDxfId="178" totalsRowDxfId="177"/>
    <tableColumn id="83" name="Ind9Points" dataDxfId="176" totalsRowDxfId="175"/>
    <tableColumn id="84" name="Ind9PointsPossible" dataDxfId="174" totalsRowDxfId="173"/>
    <tableColumn id="85" name="GradGapFlag" dataDxfId="172" totalsRowDxfId="171"/>
    <tableColumn id="86" name="Ind10Denominator" dataDxfId="170" totalsRowDxfId="169"/>
    <tableColumn id="87" name="Ind10Numerator" dataDxfId="168" totalsRowDxfId="167"/>
    <tableColumn id="88" name="Ind10Rate" dataDxfId="166" totalsRowDxfId="165"/>
    <tableColumn id="89" name="Ind10Points" dataDxfId="164" totalsRowDxfId="163"/>
    <tableColumn id="90" name="Ind10PossiblePoints" dataDxfId="162" totalsRowDxfId="161"/>
    <tableColumn id="91" name="Ind11Tested" dataDxfId="160" totalsRowDxfId="159"/>
    <tableColumn id="92" name="Ind11Passed" dataDxfId="158" totalsRowDxfId="157"/>
    <tableColumn id="93" name="Ind11Enrolled" dataDxfId="156" totalsRowDxfId="155"/>
    <tableColumn id="94" name="Ind11FitnessRate" dataDxfId="154" totalsRowDxfId="153"/>
    <tableColumn id="95" name="Ind11ParticipationRate" dataDxfId="152" totalsRowDxfId="151"/>
    <tableColumn id="96" name="Ind11Points" dataDxfId="150" totalsRowDxfId="149"/>
    <tableColumn id="97" name="Ind11PossiblePoints" dataDxfId="148" totalsRowDxfId="147"/>
    <tableColumn id="98" name="Ind12Numerator" dataDxfId="146" totalsRowDxfId="145"/>
    <tableColumn id="99" name="Ind12Denominator" dataDxfId="144" totalsRowDxfId="143"/>
    <tableColumn id="100" name="Ind12Rate" dataDxfId="142" totalsRowDxfId="141"/>
    <tableColumn id="101" name="Ind12Points" dataDxfId="140" totalsRowDxfId="139"/>
    <tableColumn id="102" name="Ind12PossiblePoints" dataDxfId="138" totalsRowDxfId="137"/>
    <tableColumn id="103" name="Grad6YrRateHN" dataDxfId="136" totalsRowDxfId="135"/>
    <tableColumn id="104" name="Grad6YrRateNHN" dataDxfId="134" totalsRowDxfId="133"/>
    <tableColumn id="106" name="Grad6YrHNNHNDiff" dataDxfId="132" totalsRowDxfId="131"/>
    <tableColumn id="107" name="Hurdle_Mean_ELA" dataDxfId="130" totalsRowDxfId="129"/>
    <tableColumn id="108" name="Hurdle_Mean_Math" dataDxfId="128" totalsRowDxfId="127"/>
    <tableColumn id="109" name="Hurdle_Mean_Sci" dataDxfId="126" totalsRowDxfId="125"/>
    <tableColumn id="110" name="Hurdle_Means_Grad" dataDxfId="124" totalsRowDxfId="123"/>
    <tableColumn id="105" name="SchoolName" dataDxfId="122" totalsRowDxfId="121"/>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A1:DD1050" totalsRowShown="0" headerRowDxfId="120" tableBorderDxfId="119">
  <tableColumns count="108">
    <tableColumn id="1" name="SchoolName_Code" dataDxfId="118"/>
    <tableColumn id="2" name="SchoolCode" dataDxfId="117"/>
    <tableColumn id="3" name="SchoolOrgType" dataDxfId="116"/>
    <tableColumn id="4" name="SchoolLowGrade" dataDxfId="115"/>
    <tableColumn id="5" name="SchoolHighGrade" dataDxfId="114"/>
    <tableColumn id="6" name="SchoolTitleIType" dataDxfId="113"/>
    <tableColumn id="7" name="Category" dataDxfId="112"/>
    <tableColumn id="8" name="TotalPoints" dataDxfId="111"/>
    <tableColumn id="9" name="TotalPossiblePoints" dataDxfId="110"/>
    <tableColumn id="10" name="OutcomeRatePct" dataDxfId="109"/>
    <tableColumn id="11" name="AchievementGapFlag" dataDxfId="108"/>
    <tableColumn id="12" name="Ind1ELA_All_Denominator" dataDxfId="107"/>
    <tableColumn id="13" name="Ind1ELA_All_Rate" dataDxfId="106"/>
    <tableColumn id="14" name="Ind1ELA_All_Points" dataDxfId="105"/>
    <tableColumn id="15" name="Ind1ELA_All_PossiblePoints" dataDxfId="104"/>
    <tableColumn id="16" name="Ind1ELA_HN_Denominator" dataDxfId="103"/>
    <tableColumn id="17" name="Ind1ELA_HN_Rate" dataDxfId="102"/>
    <tableColumn id="18" name="Ind1Math_NHN_Rate" dataDxfId="101"/>
    <tableColumn id="19" name="Ind1ELA_NHN_Rate" dataDxfId="100"/>
    <tableColumn id="20" name="Ind1ELA_HN_Points" dataDxfId="99"/>
    <tableColumn id="21" name="Ind1ELA_HN_PossiblePoints" dataDxfId="98"/>
    <tableColumn id="22" name="Ind1Math_All_Denominator" dataDxfId="97"/>
    <tableColumn id="23" name="Ind1Math_All_Rate" dataDxfId="96"/>
    <tableColumn id="24" name="Ind1Math_All_Points" dataDxfId="95"/>
    <tableColumn id="25" name="Ind1Math_All_PossiblePoints" dataDxfId="94"/>
    <tableColumn id="26" name="Ind1Math_HN_Denominator" dataDxfId="93"/>
    <tableColumn id="27" name="Ind1Math_HN_Rate" dataDxfId="92"/>
    <tableColumn id="28" name="Ind1Math_HN_Points" dataDxfId="91"/>
    <tableColumn id="29" name="Ind1Math_HN_PossiblePoints" dataDxfId="90"/>
    <tableColumn id="30" name="Ind1Sci_All_Denominator" dataDxfId="89"/>
    <tableColumn id="31" name="Ind1Sci_All_Rate" dataDxfId="88"/>
    <tableColumn id="32" name="Ind1Sci_All_Points" dataDxfId="87"/>
    <tableColumn id="33" name="Ind1Sci_All_PossiblePoints" dataDxfId="86"/>
    <tableColumn id="34" name="Ind1Sci_HN_Denominator" dataDxfId="85"/>
    <tableColumn id="35" name="Ind1Sci_HN_Rate" dataDxfId="84"/>
    <tableColumn id="36" name="Ind1Sci_NHN_Rate" dataDxfId="83"/>
    <tableColumn id="37" name="Ind1Sci_HN_Points" dataDxfId="82"/>
    <tableColumn id="38" name="Ind1Sci_HN_PossiblePoints" dataDxfId="81"/>
    <tableColumn id="39" name="Ind1ELAGap" dataDxfId="80"/>
    <tableColumn id="40" name="Ind1MathGap" dataDxfId="79"/>
    <tableColumn id="41" name="Ind1SciGap" dataDxfId="78"/>
    <tableColumn id="42" name="Ind3PartRateFlag" dataDxfId="77"/>
    <tableColumn id="43" name="Ind3ELA_All_Rate" dataDxfId="76"/>
    <tableColumn id="44" name="Ind3ELA_HN_Rate" dataDxfId="75"/>
    <tableColumn id="45" name="Ind3ELA_NHN_Rate" dataDxfId="74"/>
    <tableColumn id="46" name="Ind3Math_All_Rate" dataDxfId="73"/>
    <tableColumn id="47" name="Ind3Math_HN_Rate" dataDxfId="72"/>
    <tableColumn id="48" name="Ind3Math_NHN_Rate" dataDxfId="71"/>
    <tableColumn id="49" name="Ind3Sci_All_Rate" dataDxfId="70"/>
    <tableColumn id="50" name="Ind3Sci_HN_Rate" dataDxfId="69"/>
    <tableColumn id="51" name="Ind3Sci_NHN_Rate" dataDxfId="68"/>
    <tableColumn id="52" name="Ind4Rate" dataDxfId="67"/>
    <tableColumn id="53" name="Ind4Points" dataDxfId="66"/>
    <tableColumn id="54" name="Ind4PossiblePoints" dataDxfId="65"/>
    <tableColumn id="55" name="Ind4HNRate" dataDxfId="64"/>
    <tableColumn id="56" name="Ind4HNPoints" dataDxfId="63"/>
    <tableColumn id="57" name="Ind4HNPossiblePoints" dataDxfId="62"/>
    <tableColumn id="58" name="Ind5Numerator" dataDxfId="61"/>
    <tableColumn id="59" name="Ind5Denominator" dataDxfId="60"/>
    <tableColumn id="60" name="Ind5Rate" dataDxfId="59"/>
    <tableColumn id="61" name="Ind5Points" dataDxfId="58"/>
    <tableColumn id="62" name="Ind5PossiblePoints" dataDxfId="57"/>
    <tableColumn id="63" name="Ind6Numerator" dataDxfId="56"/>
    <tableColumn id="64" name="Ind6Denominator" dataDxfId="55"/>
    <tableColumn id="65" name="Ind6Rate" dataDxfId="54"/>
    <tableColumn id="66" name="Ind6Points" dataDxfId="53"/>
    <tableColumn id="67" name="Ind6PossiblePoints" dataDxfId="52"/>
    <tableColumn id="68" name="Ind7Numerator" dataDxfId="51"/>
    <tableColumn id="69" name="Ind7Denominator" dataDxfId="50"/>
    <tableColumn id="70" name="Ind7Rate" dataDxfId="49"/>
    <tableColumn id="71" name="Ind7points" dataDxfId="48"/>
    <tableColumn id="72" name="Ind7PointsPossible" dataDxfId="47"/>
    <tableColumn id="73" name="Ind8Numerator" dataDxfId="46"/>
    <tableColumn id="74" name="Ind8Denominator" dataDxfId="45"/>
    <tableColumn id="75" name="Ind8Rate" dataDxfId="44"/>
    <tableColumn id="76" name="Ind8Points" dataDxfId="43"/>
    <tableColumn id="77" name="Ind8PointsPossible" dataDxfId="42"/>
    <tableColumn id="78" name="Ind9Numerator" dataDxfId="41"/>
    <tableColumn id="79" name="Ind9Denominator" dataDxfId="40"/>
    <tableColumn id="80" name="Ind9Rate" dataDxfId="39"/>
    <tableColumn id="81" name="Ind9Points" dataDxfId="38"/>
    <tableColumn id="82" name="Ind9PointsPossible" dataDxfId="37"/>
    <tableColumn id="83" name="GradGapFlag" dataDxfId="36"/>
    <tableColumn id="84" name="Ind10Denominator" dataDxfId="35"/>
    <tableColumn id="85" name="Ind10Numerator" dataDxfId="34"/>
    <tableColumn id="86" name="Ind10Rate" dataDxfId="33"/>
    <tableColumn id="87" name="Ind10Points" dataDxfId="32"/>
    <tableColumn id="88" name="Ind10PossiblePoints" dataDxfId="31"/>
    <tableColumn id="89" name="Ind11Tested" dataDxfId="30"/>
    <tableColumn id="90" name="Ind11Passed" dataDxfId="29"/>
    <tableColumn id="91" name="Ind11Enrolled" dataDxfId="28"/>
    <tableColumn id="92" name="Ind11FitnessRate" dataDxfId="27"/>
    <tableColumn id="93" name="Ind11ParticipationRate" dataDxfId="26"/>
    <tableColumn id="94" name="Ind11Points" dataDxfId="25"/>
    <tableColumn id="95" name="Ind11PossiblePoints" dataDxfId="24"/>
    <tableColumn id="96" name="Ind12Numerator" dataDxfId="23"/>
    <tableColumn id="97" name="Ind12Denominator" dataDxfId="22"/>
    <tableColumn id="98" name="Ind12Rate" dataDxfId="21"/>
    <tableColumn id="99" name="Ind12Points" dataDxfId="20"/>
    <tableColumn id="100" name="Ind12PossiblePoints" dataDxfId="19"/>
    <tableColumn id="101" name="Grad6YrRateHN" dataDxfId="18"/>
    <tableColumn id="102" name="Grad6YrRateNHN" dataDxfId="17"/>
    <tableColumn id="104" name="Grad6YrHNNHNDiff" dataDxfId="16"/>
    <tableColumn id="105" name="Hurdle_Mean_ELA" dataDxfId="15"/>
    <tableColumn id="106" name="Hurdle_Mean_Math" dataDxfId="14"/>
    <tableColumn id="107" name="Hurdle_Mean_Sci" dataDxfId="13"/>
    <tableColumn id="108" name="Hurdle_Means_Grad" dataDxfId="12"/>
    <tableColumn id="103" name="SchoolName" dataDxfId="11"/>
  </tableColumns>
  <tableStyleInfo name="TableStyleMedium2" showFirstColumn="0" showLastColumn="0" showRowStripes="1" showColumnStripes="0"/>
</table>
</file>

<file path=xl/tables/table4.xml><?xml version="1.0" encoding="utf-8"?>
<table xmlns="http://schemas.openxmlformats.org/spreadsheetml/2006/main" id="9" name="Distnames" displayName="Distnames" ref="A1:A199" totalsRowShown="0" headerRowDxfId="10" dataDxfId="9" tableBorderDxfId="8">
  <autoFilter ref="A1:A199"/>
  <tableColumns count="1">
    <tableColumn id="1" name="RptngDistrictName" dataDxfId="7"/>
  </tableColumns>
  <tableStyleInfo name="TableStyleMedium2" showFirstColumn="0" showLastColumn="0" showRowStripes="1" showColumnStripes="0"/>
</table>
</file>

<file path=xl/tables/table5.xml><?xml version="1.0" encoding="utf-8"?>
<table xmlns="http://schemas.openxmlformats.org/spreadsheetml/2006/main" id="10" name="DSNames" displayName="DSNames" ref="A1:B1032" totalsRowShown="0" headerRowDxfId="6" dataDxfId="5" tableBorderDxfId="4">
  <sortState ref="A2:B1032">
    <sortCondition ref="A2:A1032"/>
    <sortCondition ref="B2:B1032"/>
  </sortState>
  <tableColumns count="2">
    <tableColumn id="1" name="RptngDistrictName" dataDxfId="3"/>
    <tableColumn id="2" name="SchoolName_Cod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showGridLines="0" tabSelected="1" zoomScale="85" zoomScaleNormal="85" zoomScalePageLayoutView="70" workbookViewId="0">
      <selection activeCell="C6" sqref="C6"/>
    </sheetView>
  </sheetViews>
  <sheetFormatPr defaultRowHeight="15" x14ac:dyDescent="0.25"/>
  <cols>
    <col min="1" max="1" width="7" style="24" customWidth="1"/>
    <col min="2" max="2" width="15.7109375" style="4" customWidth="1"/>
    <col min="3" max="3" width="62.7109375" customWidth="1"/>
    <col min="4" max="4" width="13" customWidth="1"/>
    <col min="5" max="5" width="11.7109375" style="24" customWidth="1"/>
    <col min="6" max="6" width="11.5703125" customWidth="1"/>
    <col min="7" max="7" width="11" customWidth="1"/>
    <col min="8" max="8" width="10.7109375" customWidth="1"/>
    <col min="9" max="9" width="8.85546875" customWidth="1"/>
    <col min="10" max="10" width="8.7109375" style="24" customWidth="1"/>
    <col min="11" max="11" width="8.28515625" customWidth="1"/>
    <col min="12" max="12" width="40.140625" style="24" customWidth="1"/>
    <col min="13" max="13" width="10.7109375" customWidth="1"/>
    <col min="14" max="14" width="4.7109375" customWidth="1"/>
    <col min="15" max="15" width="5.28515625" customWidth="1"/>
    <col min="16" max="16" width="43.28515625" customWidth="1"/>
    <col min="17" max="17" width="14.85546875" customWidth="1"/>
  </cols>
  <sheetData>
    <row r="1" spans="1:16" s="24" customFormat="1" x14ac:dyDescent="0.25">
      <c r="A1" s="28"/>
      <c r="B1" s="29"/>
      <c r="C1" s="30"/>
      <c r="D1" s="30"/>
      <c r="E1" s="30"/>
      <c r="F1" s="30"/>
      <c r="G1" s="30"/>
      <c r="H1" s="30"/>
      <c r="I1" s="30"/>
      <c r="J1" s="30"/>
      <c r="K1" s="30"/>
      <c r="L1" s="30"/>
      <c r="M1" s="30"/>
      <c r="N1" s="31"/>
    </row>
    <row r="2" spans="1:16" s="2" customFormat="1" ht="70.150000000000006" customHeight="1" x14ac:dyDescent="0.25">
      <c r="A2" s="32"/>
      <c r="B2" s="27"/>
      <c r="C2" s="138" t="s">
        <v>3730</v>
      </c>
      <c r="D2" s="138"/>
      <c r="E2" s="138"/>
      <c r="F2" s="138"/>
      <c r="G2" s="138"/>
      <c r="H2" s="138"/>
      <c r="I2" s="138"/>
      <c r="J2" s="138"/>
      <c r="K2" s="138"/>
      <c r="L2" s="96"/>
      <c r="M2" s="25"/>
      <c r="N2" s="33"/>
    </row>
    <row r="3" spans="1:16" s="2" customFormat="1" x14ac:dyDescent="0.25">
      <c r="A3" s="32"/>
      <c r="B3" s="27"/>
      <c r="C3" s="25"/>
      <c r="D3" s="25"/>
      <c r="E3" s="25"/>
      <c r="F3" s="25"/>
      <c r="G3" s="25"/>
      <c r="H3" s="25"/>
      <c r="I3" s="25"/>
      <c r="J3" s="25"/>
      <c r="K3" s="25"/>
      <c r="L3" s="25"/>
      <c r="M3" s="25"/>
      <c r="N3" s="33"/>
    </row>
    <row r="4" spans="1:16" s="2" customFormat="1" x14ac:dyDescent="0.25">
      <c r="A4" s="32"/>
      <c r="B4" s="27"/>
      <c r="C4" s="25"/>
      <c r="D4" s="25"/>
      <c r="E4" s="25"/>
      <c r="F4" s="25"/>
      <c r="G4" s="25"/>
      <c r="H4" s="25"/>
      <c r="I4" s="25"/>
      <c r="J4" s="25"/>
      <c r="K4" s="25"/>
      <c r="L4" s="25"/>
      <c r="M4" s="25"/>
      <c r="N4" s="33"/>
    </row>
    <row r="5" spans="1:16" s="2" customFormat="1" ht="21" x14ac:dyDescent="0.35">
      <c r="A5" s="32"/>
      <c r="B5" s="27"/>
      <c r="C5" s="91" t="s">
        <v>1443</v>
      </c>
      <c r="D5" s="25"/>
      <c r="E5" s="25"/>
      <c r="F5" s="25"/>
      <c r="G5" s="25"/>
      <c r="H5" s="25"/>
      <c r="I5" s="25"/>
      <c r="J5" s="25"/>
      <c r="K5" s="25"/>
      <c r="L5" s="25"/>
      <c r="M5" s="25"/>
      <c r="N5" s="33"/>
    </row>
    <row r="6" spans="1:16" ht="21" x14ac:dyDescent="0.35">
      <c r="A6" s="32"/>
      <c r="B6" s="27"/>
      <c r="C6" s="69"/>
      <c r="D6" s="25"/>
      <c r="E6" s="25"/>
      <c r="F6" s="25"/>
      <c r="G6" s="25"/>
      <c r="H6" s="25"/>
      <c r="I6" s="25"/>
      <c r="J6" s="25"/>
      <c r="K6" s="25"/>
      <c r="L6" s="25"/>
      <c r="M6" s="25"/>
      <c r="N6" s="33"/>
    </row>
    <row r="7" spans="1:16" ht="10.9" customHeight="1" thickBot="1" x14ac:dyDescent="0.3">
      <c r="A7" s="32"/>
      <c r="B7" s="27"/>
      <c r="C7" s="25"/>
      <c r="D7" s="25"/>
      <c r="E7" s="25"/>
      <c r="F7" s="25"/>
      <c r="G7" s="25"/>
      <c r="H7" s="25"/>
      <c r="I7" s="25"/>
      <c r="J7" s="25"/>
      <c r="K7" s="25"/>
      <c r="L7" s="25"/>
      <c r="M7" s="25"/>
      <c r="N7" s="33"/>
    </row>
    <row r="8" spans="1:16" ht="69.599999999999994" customHeight="1" thickTop="1" thickBot="1" x14ac:dyDescent="0.3">
      <c r="A8" s="32"/>
      <c r="B8" s="38" t="s">
        <v>1413</v>
      </c>
      <c r="C8" s="38" t="s">
        <v>1414</v>
      </c>
      <c r="D8" s="144" t="s">
        <v>2640</v>
      </c>
      <c r="E8" s="145"/>
      <c r="F8" s="38" t="s">
        <v>1415</v>
      </c>
      <c r="G8" s="38" t="s">
        <v>1449</v>
      </c>
      <c r="H8" s="38" t="s">
        <v>1416</v>
      </c>
      <c r="I8" s="98" t="s">
        <v>1417</v>
      </c>
      <c r="J8" s="150" t="s">
        <v>3726</v>
      </c>
      <c r="K8" s="151"/>
      <c r="M8" s="25"/>
      <c r="N8" s="34"/>
    </row>
    <row r="9" spans="1:16" ht="20.100000000000001" customHeight="1" thickTop="1" thickBot="1" x14ac:dyDescent="0.3">
      <c r="A9" s="32"/>
      <c r="B9" s="40" t="s">
        <v>1418</v>
      </c>
      <c r="C9" s="41" t="s">
        <v>2645</v>
      </c>
      <c r="D9" s="142" t="e">
        <f>IF(ISBLANK(VLOOKUP($C$6,d_items,15,0)),"N/A",VLOOKUP($C$6,d_items,15,0))</f>
        <v>#N/A</v>
      </c>
      <c r="E9" s="143"/>
      <c r="F9" s="71">
        <v>75</v>
      </c>
      <c r="G9" s="72" t="e">
        <f>VLOOKUP($C$6,d_items,16,0)</f>
        <v>#N/A</v>
      </c>
      <c r="H9" s="71" t="e">
        <f>VLOOKUP($C$6,d_items,17,0)</f>
        <v>#N/A</v>
      </c>
      <c r="I9" s="102" t="e">
        <f>VLOOKUP($C$6,d_items,16,0)</f>
        <v>#N/A</v>
      </c>
      <c r="J9" s="152">
        <v>67.900000000000006</v>
      </c>
      <c r="K9" s="153"/>
      <c r="M9" s="25"/>
      <c r="N9" s="67"/>
    </row>
    <row r="10" spans="1:16" ht="20.100000000000001" customHeight="1" thickTop="1" thickBot="1" x14ac:dyDescent="0.3">
      <c r="A10" s="32"/>
      <c r="B10" s="42" t="s">
        <v>1419</v>
      </c>
      <c r="C10" s="43" t="s">
        <v>2646</v>
      </c>
      <c r="D10" s="146" t="e">
        <f>IF(ISBLANK(VLOOKUP($C$6,d_items,19,0)),"N/A", VLOOKUP($C$6,d_items,19,0))</f>
        <v>#N/A</v>
      </c>
      <c r="E10" s="147"/>
      <c r="F10" s="73">
        <v>75</v>
      </c>
      <c r="G10" s="74" t="e">
        <f>VLOOKUP($C$6,d_items,22,0)</f>
        <v>#N/A</v>
      </c>
      <c r="H10" s="73" t="e">
        <f>VLOOKUP($C$6,d_items,23,0)</f>
        <v>#N/A</v>
      </c>
      <c r="I10" s="100" t="e">
        <f>VLOOKUP($C$6,d_items,22,0)</f>
        <v>#N/A</v>
      </c>
      <c r="J10" s="154">
        <v>56.7</v>
      </c>
      <c r="K10" s="155"/>
      <c r="M10" s="25"/>
      <c r="N10" s="67"/>
    </row>
    <row r="11" spans="1:16" ht="20.100000000000001" customHeight="1" thickTop="1" thickBot="1" x14ac:dyDescent="0.3">
      <c r="A11" s="32"/>
      <c r="B11" s="40" t="s">
        <v>1420</v>
      </c>
      <c r="C11" s="41" t="s">
        <v>2647</v>
      </c>
      <c r="D11" s="142" t="e">
        <f>IF(ISBLANK(VLOOKUP($C$6,d_items,25,0)),"N/A",VLOOKUP($C$6,d_items,25,0))</f>
        <v>#N/A</v>
      </c>
      <c r="E11" s="143"/>
      <c r="F11" s="71">
        <v>75</v>
      </c>
      <c r="G11" s="72" t="e">
        <f>VLOOKUP($C$6,d_items,26,0)</f>
        <v>#N/A</v>
      </c>
      <c r="H11" s="71" t="e">
        <f>VLOOKUP($C$6,d_items,27,0)</f>
        <v>#N/A</v>
      </c>
      <c r="I11" s="99" t="e">
        <f>VLOOKUP($C$6,d_items,26,0)</f>
        <v>#N/A</v>
      </c>
      <c r="J11" s="152">
        <v>59.3</v>
      </c>
      <c r="K11" s="153"/>
      <c r="M11" s="25"/>
      <c r="N11" s="67"/>
      <c r="O11" s="3"/>
      <c r="P11" s="3"/>
    </row>
    <row r="12" spans="1:16" ht="20.100000000000001" customHeight="1" thickTop="1" thickBot="1" x14ac:dyDescent="0.3">
      <c r="A12" s="32"/>
      <c r="B12" s="42" t="s">
        <v>1421</v>
      </c>
      <c r="C12" s="43" t="s">
        <v>2648</v>
      </c>
      <c r="D12" s="146" t="e">
        <f>IF(ISBLANK(VLOOKUP($C$6,d_items,29,0)),"N/A",VLOOKUP($C$6,d_items,29,0))</f>
        <v>#N/A</v>
      </c>
      <c r="E12" s="147"/>
      <c r="F12" s="73">
        <v>75</v>
      </c>
      <c r="G12" s="74" t="e">
        <f>VLOOKUP($C$6,d_items,30,0)</f>
        <v>#N/A</v>
      </c>
      <c r="H12" s="73" t="e">
        <f>VLOOKUP($C$6,d_items,31,0)</f>
        <v>#N/A</v>
      </c>
      <c r="I12" s="100" t="e">
        <f>VLOOKUP($C$6,d_items,30,0)</f>
        <v>#N/A</v>
      </c>
      <c r="J12" s="154">
        <v>47.8</v>
      </c>
      <c r="K12" s="155"/>
      <c r="M12" s="25"/>
      <c r="N12" s="67"/>
      <c r="O12" s="3"/>
      <c r="P12" s="3"/>
    </row>
    <row r="13" spans="1:16" ht="20.100000000000001" customHeight="1" thickTop="1" thickBot="1" x14ac:dyDescent="0.3">
      <c r="A13" s="32"/>
      <c r="B13" s="40" t="s">
        <v>1422</v>
      </c>
      <c r="C13" s="41" t="s">
        <v>2649</v>
      </c>
      <c r="D13" s="142" t="e">
        <f>IF(ISBLANK(VLOOKUP($C$6,d_items,33,0)),"N/A",VLOOKUP($C$6,d_items,33,0))</f>
        <v>#N/A</v>
      </c>
      <c r="E13" s="143"/>
      <c r="F13" s="71">
        <v>75</v>
      </c>
      <c r="G13" s="72" t="e">
        <f>VLOOKUP($C$6,d_items,34,0)</f>
        <v>#N/A</v>
      </c>
      <c r="H13" s="71" t="e">
        <f>VLOOKUP($C$6,d_items,35,0)</f>
        <v>#N/A</v>
      </c>
      <c r="I13" s="99" t="e">
        <f>VLOOKUP($C$6,d_items,34,0)</f>
        <v>#N/A</v>
      </c>
      <c r="J13" s="152">
        <v>56.5</v>
      </c>
      <c r="K13" s="153"/>
      <c r="M13" s="25"/>
      <c r="N13" s="67"/>
      <c r="O13" s="3"/>
      <c r="P13" s="3"/>
    </row>
    <row r="14" spans="1:16" ht="20.100000000000001" customHeight="1" thickTop="1" thickBot="1" x14ac:dyDescent="0.3">
      <c r="A14" s="32"/>
      <c r="B14" s="42" t="s">
        <v>1423</v>
      </c>
      <c r="C14" s="43" t="s">
        <v>2650</v>
      </c>
      <c r="D14" s="146" t="e">
        <f>IF(ISBLANK(VLOOKUP($C$6,d_items,37,0)),"N/A",VLOOKUP($C$6,d_items,37,0))</f>
        <v>#N/A</v>
      </c>
      <c r="E14" s="147"/>
      <c r="F14" s="73">
        <v>75</v>
      </c>
      <c r="G14" s="74" t="e">
        <f>VLOOKUP($C$6,d_items,39,0)</f>
        <v>#N/A</v>
      </c>
      <c r="H14" s="73" t="e">
        <f>VLOOKUP($C$6,d_items,40,0)</f>
        <v>#N/A</v>
      </c>
      <c r="I14" s="100" t="e">
        <f>VLOOKUP($C$6,d_items,39,0)</f>
        <v>#N/A</v>
      </c>
      <c r="J14" s="154">
        <v>45.9</v>
      </c>
      <c r="K14" s="155"/>
      <c r="M14" s="25"/>
      <c r="N14" s="67"/>
      <c r="O14" s="3"/>
      <c r="P14" s="3"/>
    </row>
    <row r="15" spans="1:16" ht="20.100000000000001" customHeight="1" thickTop="1" thickBot="1" x14ac:dyDescent="0.3">
      <c r="A15" s="32"/>
      <c r="B15" s="40" t="s">
        <v>1424</v>
      </c>
      <c r="C15" s="41" t="s">
        <v>1425</v>
      </c>
      <c r="D15" s="132" t="e">
        <f>IF(ISBLANK(VLOOKUP($C$6,d_items,54,0)),"N/A",(VLOOKUP($C$6,d_items,54,0))*1)</f>
        <v>#N/A</v>
      </c>
      <c r="E15" s="133"/>
      <c r="F15" s="71" t="s">
        <v>1426</v>
      </c>
      <c r="G15" s="72" t="e">
        <f>VLOOKUP($C$6,d_items,55,0)</f>
        <v>#N/A</v>
      </c>
      <c r="H15" s="71" t="e">
        <f>VLOOKUP($C$6,d_items,56,0)</f>
        <v>#N/A</v>
      </c>
      <c r="I15" s="99" t="e">
        <f>(VLOOKUP($C$6,d_items,55,0))/0.5</f>
        <v>#N/A</v>
      </c>
      <c r="J15" s="156">
        <v>0.106</v>
      </c>
      <c r="K15" s="157"/>
      <c r="M15" s="25"/>
      <c r="N15" s="68"/>
      <c r="O15" s="3"/>
      <c r="P15" s="3"/>
    </row>
    <row r="16" spans="1:16" ht="20.100000000000001" customHeight="1" thickTop="1" thickBot="1" x14ac:dyDescent="0.3">
      <c r="A16" s="32"/>
      <c r="B16" s="42" t="s">
        <v>1427</v>
      </c>
      <c r="C16" s="43" t="s">
        <v>1428</v>
      </c>
      <c r="D16" s="130" t="e">
        <f>IF(ISBLANK(VLOOKUP($C$6,d_items,57,0)),"N/A",(VLOOKUP($C$6,d_items,57,0))*1)</f>
        <v>#N/A</v>
      </c>
      <c r="E16" s="131"/>
      <c r="F16" s="73" t="s">
        <v>1426</v>
      </c>
      <c r="G16" s="74" t="e">
        <f>VLOOKUP($C$6,d_items,58,0)</f>
        <v>#N/A</v>
      </c>
      <c r="H16" s="73" t="e">
        <f>VLOOKUP($C$6,d_items,59,0)</f>
        <v>#N/A</v>
      </c>
      <c r="I16" s="100" t="e">
        <f>(VLOOKUP($C$6,d_items,58,0))/0.5</f>
        <v>#N/A</v>
      </c>
      <c r="J16" s="136">
        <v>0.17299999999999999</v>
      </c>
      <c r="K16" s="137"/>
      <c r="M16" s="26"/>
      <c r="N16" s="67"/>
      <c r="O16" s="3"/>
      <c r="P16" s="3"/>
    </row>
    <row r="17" spans="1:16" ht="20.100000000000001" customHeight="1" thickTop="1" thickBot="1" x14ac:dyDescent="0.3">
      <c r="A17" s="32"/>
      <c r="B17" s="40">
        <v>5</v>
      </c>
      <c r="C17" s="41" t="s">
        <v>1429</v>
      </c>
      <c r="D17" s="132" t="e">
        <f>IF(ISBLANK(VLOOKUP($C$6,d_items,62,0)),"N/A",(VLOOKUP($C$6,d_items,62,0))*1)</f>
        <v>#N/A</v>
      </c>
      <c r="E17" s="133"/>
      <c r="F17" s="77">
        <v>0.75</v>
      </c>
      <c r="G17" s="72" t="e">
        <f>VLOOKUP($C$6,d_items,63,0)</f>
        <v>#N/A</v>
      </c>
      <c r="H17" s="71" t="e">
        <f>VLOOKUP($C$6,d_items,64,0)</f>
        <v>#N/A</v>
      </c>
      <c r="I17" s="99" t="e">
        <f>(VLOOKUP($C$6,d_items,63,0))/0.5</f>
        <v>#N/A</v>
      </c>
      <c r="J17" s="156">
        <v>0.66100000000000003</v>
      </c>
      <c r="K17" s="157"/>
      <c r="M17" s="26"/>
      <c r="N17" s="67"/>
      <c r="O17" s="3"/>
      <c r="P17" s="3"/>
    </row>
    <row r="18" spans="1:16" ht="20.100000000000001" customHeight="1" thickTop="1" thickBot="1" x14ac:dyDescent="0.3">
      <c r="A18" s="32"/>
      <c r="B18" s="42">
        <v>6</v>
      </c>
      <c r="C18" s="43" t="s">
        <v>1430</v>
      </c>
      <c r="D18" s="130" t="e">
        <f>IF(ISBLANK(VLOOKUP($C$6,d_items,67,0)),"N/A",(VLOOKUP($C$6,d_items,67,0))*1)</f>
        <v>#N/A</v>
      </c>
      <c r="E18" s="131"/>
      <c r="F18" s="78">
        <v>0.75</v>
      </c>
      <c r="G18" s="74" t="e">
        <f>VLOOKUP($C$6,d_items,68,0)</f>
        <v>#N/A</v>
      </c>
      <c r="H18" s="73" t="e">
        <f>VLOOKUP($C$6,d_items,69,0)</f>
        <v>#N/A</v>
      </c>
      <c r="I18" s="100" t="e">
        <f>(VLOOKUP($C$6,d_items,68,0))/0.5</f>
        <v>#N/A</v>
      </c>
      <c r="J18" s="136">
        <v>0.373</v>
      </c>
      <c r="K18" s="137"/>
      <c r="M18" s="26"/>
      <c r="N18" s="67"/>
      <c r="O18" s="3"/>
      <c r="P18" s="3"/>
    </row>
    <row r="19" spans="1:16" ht="20.100000000000001" customHeight="1" thickTop="1" thickBot="1" x14ac:dyDescent="0.3">
      <c r="A19" s="32"/>
      <c r="B19" s="40">
        <v>7</v>
      </c>
      <c r="C19" s="41" t="s">
        <v>1431</v>
      </c>
      <c r="D19" s="132" t="e">
        <f>IF(ISBLANK(VLOOKUP($C$6,d_items,72,0)),"N/A",(VLOOKUP($C$6,d_items,72,0))*1)</f>
        <v>#N/A</v>
      </c>
      <c r="E19" s="133"/>
      <c r="F19" s="77">
        <v>0.94</v>
      </c>
      <c r="G19" s="72" t="e">
        <f>VLOOKUP($C$6,d_items,73,0)</f>
        <v>#N/A</v>
      </c>
      <c r="H19" s="71" t="e">
        <f>VLOOKUP($C$6,d_items,74,0)</f>
        <v>#N/A</v>
      </c>
      <c r="I19" s="99" t="e">
        <f>(VLOOKUP($C$6,d_items,73,0))/0.5</f>
        <v>#N/A</v>
      </c>
      <c r="J19" s="156">
        <v>0.85599999999999998</v>
      </c>
      <c r="K19" s="157"/>
      <c r="M19" s="26"/>
      <c r="N19" s="67"/>
      <c r="O19" s="3"/>
      <c r="P19" s="3"/>
    </row>
    <row r="20" spans="1:16" ht="20.100000000000001" customHeight="1" thickTop="1" thickBot="1" x14ac:dyDescent="0.3">
      <c r="A20" s="32"/>
      <c r="B20" s="42">
        <v>8</v>
      </c>
      <c r="C20" s="43" t="s">
        <v>2654</v>
      </c>
      <c r="D20" s="130" t="e">
        <f>IF(ISBLANK(VLOOKUP($C$6,d_items,77,0)),"N/A",(VLOOKUP($C$6,d_items,77,0))*1)</f>
        <v>#N/A</v>
      </c>
      <c r="E20" s="131"/>
      <c r="F20" s="78">
        <v>0.94</v>
      </c>
      <c r="G20" s="74" t="e">
        <f>VLOOKUP($C$6,d_items,78,0)</f>
        <v>#N/A</v>
      </c>
      <c r="H20" s="73" t="e">
        <f>VLOOKUP($C$6,d_items,79,0)</f>
        <v>#N/A</v>
      </c>
      <c r="I20" s="99" t="e">
        <f>VLOOKUP($C$6,d_items,78,0)</f>
        <v>#N/A</v>
      </c>
      <c r="J20" s="136">
        <v>0.87</v>
      </c>
      <c r="K20" s="137"/>
      <c r="M20" s="26"/>
      <c r="N20" s="67"/>
      <c r="O20" s="3"/>
      <c r="P20" s="3"/>
    </row>
    <row r="21" spans="1:16" ht="20.100000000000001" customHeight="1" thickTop="1" thickBot="1" x14ac:dyDescent="0.3">
      <c r="A21" s="32"/>
      <c r="B21" s="40">
        <v>9</v>
      </c>
      <c r="C21" s="41" t="s">
        <v>2655</v>
      </c>
      <c r="D21" s="132" t="e">
        <f>IF(ISBLANK(VLOOKUP($C$6,d_items,82,0)),"N/A",(VLOOKUP($C$6,d_items,82,0))*1)</f>
        <v>#N/A</v>
      </c>
      <c r="E21" s="133"/>
      <c r="F21" s="77">
        <v>0.94</v>
      </c>
      <c r="G21" s="72" t="e">
        <f>VLOOKUP($C$6,d_items,83,0)</f>
        <v>#N/A</v>
      </c>
      <c r="H21" s="71" t="e">
        <f>VLOOKUP($C$6,d_items,84,0)</f>
        <v>#N/A</v>
      </c>
      <c r="I21" s="99" t="e">
        <f>VLOOKUP($C$6,d_items,83,0)</f>
        <v>#N/A</v>
      </c>
      <c r="J21" s="156">
        <v>0.77600000000000002</v>
      </c>
      <c r="K21" s="157"/>
      <c r="M21" s="26"/>
      <c r="N21" s="67"/>
      <c r="O21" s="3"/>
      <c r="P21" s="3"/>
    </row>
    <row r="22" spans="1:16" ht="20.100000000000001" customHeight="1" thickTop="1" thickBot="1" x14ac:dyDescent="0.3">
      <c r="A22" s="32"/>
      <c r="B22" s="42">
        <v>10</v>
      </c>
      <c r="C22" s="43" t="s">
        <v>2657</v>
      </c>
      <c r="D22" s="130" t="e">
        <f>IF(ISBLANK(VLOOKUP($C$6,d_items,88,0)),"N/A",(VLOOKUP($C$6,d_items,88,0))*1)</f>
        <v>#N/A</v>
      </c>
      <c r="E22" s="131"/>
      <c r="F22" s="78">
        <v>0.75</v>
      </c>
      <c r="G22" s="74" t="e">
        <f>VLOOKUP($C$6,d_items,89,0)</f>
        <v>#N/A</v>
      </c>
      <c r="H22" s="73" t="e">
        <f>VLOOKUP($C$6,d_items,90,0)</f>
        <v>#N/A</v>
      </c>
      <c r="I22" s="100" t="e">
        <f>VLOOKUP($C$6,d_items,89,0)</f>
        <v>#N/A</v>
      </c>
      <c r="J22" s="136">
        <v>0.72799999999999998</v>
      </c>
      <c r="K22" s="137"/>
      <c r="M22" s="26"/>
      <c r="N22" s="67"/>
      <c r="O22" s="3"/>
      <c r="P22" s="3"/>
    </row>
    <row r="23" spans="1:16" ht="20.100000000000001" customHeight="1" thickTop="1" thickBot="1" x14ac:dyDescent="0.3">
      <c r="A23" s="32"/>
      <c r="B23" s="40">
        <v>11</v>
      </c>
      <c r="C23" s="41" t="s">
        <v>2659</v>
      </c>
      <c r="D23" s="95" t="e">
        <f>IF(ISBLANK(VLOOKUP($C$6,d_items,95,0)),"N/A",IF((VLOOKUP($C$6,d_items,95,0))&gt;1,1,(VLOOKUP($C$6,d_items,95,0))*1))</f>
        <v>#N/A</v>
      </c>
      <c r="E23" s="95" t="e">
        <f>IF(ISBLANK(VLOOKUP($C$6,d_items,94,0)),"N/A",(VLOOKUP($C$6,d_items,94,0))*1)</f>
        <v>#N/A</v>
      </c>
      <c r="F23" s="77">
        <v>0.75</v>
      </c>
      <c r="G23" s="72" t="e">
        <f>VLOOKUP($C$6,d_items,96,0)</f>
        <v>#N/A</v>
      </c>
      <c r="H23" s="71" t="e">
        <f>VLOOKUP($C$6,d_items,97,0)</f>
        <v>#N/A</v>
      </c>
      <c r="I23" s="99" t="e">
        <f>(VLOOKUP($C$6,d_items,96,0))/0.5</f>
        <v>#N/A</v>
      </c>
      <c r="J23" s="104">
        <v>0.87569415299649045</v>
      </c>
      <c r="K23" s="105">
        <v>0.50966854666185091</v>
      </c>
      <c r="M23" s="26"/>
      <c r="N23" s="67"/>
      <c r="O23" s="3"/>
      <c r="P23" s="3"/>
    </row>
    <row r="24" spans="1:16" ht="20.100000000000001" customHeight="1" thickTop="1" thickBot="1" x14ac:dyDescent="0.3">
      <c r="A24" s="32"/>
      <c r="B24" s="42">
        <v>12</v>
      </c>
      <c r="C24" s="43" t="s">
        <v>1432</v>
      </c>
      <c r="D24" s="130" t="e">
        <f>IF(ISBLANK(VLOOKUP($C$6,d_items,100,0)),"N/A",(VLOOKUP($C$6,d_items,100,0))*1)</f>
        <v>#N/A</v>
      </c>
      <c r="E24" s="131"/>
      <c r="F24" s="78">
        <v>0.6</v>
      </c>
      <c r="G24" s="74" t="e">
        <f>VLOOKUP($C$6,d_items,101,0)</f>
        <v>#N/A</v>
      </c>
      <c r="H24" s="73" t="e">
        <f>VLOOKUP($C$6,d_items,102,0)</f>
        <v>#N/A</v>
      </c>
      <c r="I24" s="100" t="e">
        <f>(VLOOKUP($C$6,d_items,101,0))/0.5</f>
        <v>#N/A</v>
      </c>
      <c r="J24" s="136">
        <v>0.45700000000000002</v>
      </c>
      <c r="K24" s="137"/>
      <c r="M24" s="26"/>
      <c r="N24" s="67"/>
      <c r="O24" s="3"/>
      <c r="P24" s="3"/>
    </row>
    <row r="25" spans="1:16" ht="20.100000000000001" customHeight="1" thickTop="1" thickBot="1" x14ac:dyDescent="0.3">
      <c r="A25" s="32"/>
      <c r="B25" s="44"/>
      <c r="C25" s="45" t="s">
        <v>1433</v>
      </c>
      <c r="D25" s="134"/>
      <c r="E25" s="135"/>
      <c r="F25" s="85"/>
      <c r="G25" s="80" t="e">
        <f>VLOOKUP($C$6,d_items,10,0)</f>
        <v>#N/A</v>
      </c>
      <c r="H25" s="81" t="e">
        <f>VLOOKUP($C$6,d_items,11,0)</f>
        <v>#N/A</v>
      </c>
      <c r="I25" s="103" t="e">
        <f>VLOOKUP($C$6,d_items,12,0)</f>
        <v>#N/A</v>
      </c>
      <c r="J25" s="148"/>
      <c r="K25" s="149"/>
      <c r="M25" s="26"/>
      <c r="N25" s="34"/>
      <c r="O25" s="3"/>
      <c r="P25" s="3"/>
    </row>
    <row r="26" spans="1:16" ht="15.75" thickTop="1" x14ac:dyDescent="0.25">
      <c r="A26" s="32"/>
      <c r="B26" s="27"/>
      <c r="C26" s="25"/>
      <c r="D26" s="25"/>
      <c r="E26" s="25"/>
      <c r="F26" s="25"/>
      <c r="G26" s="25"/>
      <c r="H26" s="25"/>
      <c r="I26" s="25"/>
      <c r="J26" s="25"/>
      <c r="K26" s="25"/>
      <c r="L26" s="25"/>
      <c r="M26" s="25"/>
      <c r="N26" s="33"/>
    </row>
    <row r="27" spans="1:16" ht="15.75" thickBot="1" x14ac:dyDescent="0.3">
      <c r="A27" s="32"/>
      <c r="B27" s="27"/>
      <c r="C27" s="25"/>
      <c r="D27" s="25"/>
      <c r="E27" s="25"/>
      <c r="F27" s="25"/>
      <c r="G27" s="25"/>
      <c r="H27" s="25"/>
      <c r="I27" s="25"/>
      <c r="J27" s="25"/>
      <c r="K27" s="25"/>
      <c r="L27" s="25"/>
      <c r="M27" s="25"/>
      <c r="N27" s="33"/>
    </row>
    <row r="28" spans="1:16" ht="95.25" thickTop="1" thickBot="1" x14ac:dyDescent="0.3">
      <c r="A28" s="32"/>
      <c r="B28" s="27"/>
      <c r="C28" s="38" t="s">
        <v>1444</v>
      </c>
      <c r="D28" s="38" t="s">
        <v>2658</v>
      </c>
      <c r="E28" s="38" t="s">
        <v>1445</v>
      </c>
      <c r="F28" s="38" t="s">
        <v>1447</v>
      </c>
      <c r="G28" s="38" t="s">
        <v>3722</v>
      </c>
      <c r="H28" s="38" t="s">
        <v>1448</v>
      </c>
      <c r="I28" s="25"/>
      <c r="L28" s="38" t="s">
        <v>1435</v>
      </c>
      <c r="M28" s="38" t="s">
        <v>1434</v>
      </c>
      <c r="N28" s="67"/>
    </row>
    <row r="29" spans="1:16" ht="20.25" thickTop="1" thickBot="1" x14ac:dyDescent="0.3">
      <c r="A29" s="32"/>
      <c r="B29" s="27"/>
      <c r="C29" s="43" t="s">
        <v>1442</v>
      </c>
      <c r="D29" s="42"/>
      <c r="E29" s="42"/>
      <c r="F29" s="42"/>
      <c r="G29" s="42"/>
      <c r="H29" s="42" t="e">
        <f>IF((VLOOKUP($C$6,d_items,13,0))=1,"Y","N")</f>
        <v>#N/A</v>
      </c>
      <c r="I29" s="25"/>
      <c r="L29" s="43" t="s">
        <v>1436</v>
      </c>
      <c r="M29" s="76" t="e">
        <f>IF(ISBLANK(VLOOKUP($C$6,d_items,45,0)),"N/A",(VLOOKUP($C$6,d_items,45,0)))</f>
        <v>#N/A</v>
      </c>
      <c r="N29" s="67"/>
    </row>
    <row r="30" spans="1:16" ht="20.25" thickTop="1" thickBot="1" x14ac:dyDescent="0.3">
      <c r="A30" s="32"/>
      <c r="B30" s="27"/>
      <c r="C30" s="47" t="s">
        <v>2651</v>
      </c>
      <c r="D30" s="82" t="e">
        <f>IF(ISBLANK(VLOOKUP($C$6,d_items,21,0)),"N/A",(VLOOKUP($C$6,d_items,21,0)))</f>
        <v>#N/A</v>
      </c>
      <c r="E30" s="82" t="e">
        <f>IF(ISBLANK(VLOOKUP($C$6,d_items,19,0)),"N/A",(VLOOKUP($C$6,d_items,19,0)))</f>
        <v>#N/A</v>
      </c>
      <c r="F30" s="82" t="e">
        <f>IF(ISBLANK(VLOOKUP($C$6,d_items,41,0)),"N/A",(VLOOKUP($C$6,d_items,41,0)))</f>
        <v>#N/A</v>
      </c>
      <c r="G30" s="82" t="e">
        <f>IF(ISBLANK(VLOOKUP($C$6,d_items,106,0)),"N/A",(VLOOKUP($C$6,d_items,106,0)))</f>
        <v>#N/A</v>
      </c>
      <c r="H30" s="48"/>
      <c r="I30" s="25"/>
      <c r="L30" s="41" t="s">
        <v>1437</v>
      </c>
      <c r="M30" s="75" t="e">
        <f>IF(ISBLANK(VLOOKUP($C$6,d_items,46,0)),"N/A",(VLOOKUP($C$6,d_items,46,0))*1)</f>
        <v>#N/A</v>
      </c>
      <c r="N30" s="67"/>
    </row>
    <row r="31" spans="1:16" ht="20.25" thickTop="1" thickBot="1" x14ac:dyDescent="0.3">
      <c r="A31" s="32"/>
      <c r="B31" s="27"/>
      <c r="C31" s="49" t="s">
        <v>2652</v>
      </c>
      <c r="D31" s="83" t="e">
        <f>IF(ISBLANK(VLOOKUP($C$6,d_items,20,0)),"N/A",(VLOOKUP($C$6,d_items,20,0)))</f>
        <v>#N/A</v>
      </c>
      <c r="E31" s="83" t="e">
        <f>IF(ISBLANK(VLOOKUP($C$6,d_items,29,0)),"N/A",(VLOOKUP($C$6,d_items,29,0)))</f>
        <v>#N/A</v>
      </c>
      <c r="F31" s="83" t="e">
        <f>IF(ISBLANK(VLOOKUP($C$6,d_items,42,0)),"N/A",(VLOOKUP($C$6,d_items,42,0)))</f>
        <v>#N/A</v>
      </c>
      <c r="G31" s="83" t="e">
        <f>IF(ISBLANK(VLOOKUP($C$6,d_items,107,0)),"N/A",(VLOOKUP($C$6,d_items,107,0)))</f>
        <v>#N/A</v>
      </c>
      <c r="H31" s="42"/>
      <c r="I31" s="25"/>
      <c r="L31" s="43" t="s">
        <v>1438</v>
      </c>
      <c r="M31" s="76" t="e">
        <f>IF(ISBLANK(VLOOKUP($C$6,d_items,48,0)),"N/A",(VLOOKUP($C$6,d_items,48,0))*1)</f>
        <v>#N/A</v>
      </c>
      <c r="N31" s="67"/>
    </row>
    <row r="32" spans="1:16" ht="20.25" thickTop="1" thickBot="1" x14ac:dyDescent="0.3">
      <c r="A32" s="32"/>
      <c r="B32" s="27"/>
      <c r="C32" s="47" t="s">
        <v>2653</v>
      </c>
      <c r="D32" s="82" t="e">
        <f>IF(ISBLANK(VLOOKUP($C$6,d_items,38,0)),"N/A",(VLOOKUP($C$6,d_items,38,0)))</f>
        <v>#N/A</v>
      </c>
      <c r="E32" s="82" t="e">
        <f>IF(ISBLANK(VLOOKUP($C$6,d_items,37,0)),"N/A",(VLOOKUP($C$6,d_items,37,0)))</f>
        <v>#N/A</v>
      </c>
      <c r="F32" s="82" t="e">
        <f>IF(ISBLANK(VLOOKUP($C$6,d_items,43,0)),"N/A",(VLOOKUP($C$6,d_items,43,0)))</f>
        <v>#N/A</v>
      </c>
      <c r="G32" s="82" t="e">
        <f>IF(ISBLANK(VLOOKUP($C$6,d_items,108,0)),"N/A",(VLOOKUP($C$6,d_items,108,0)))</f>
        <v>#N/A</v>
      </c>
      <c r="H32" s="48"/>
      <c r="I32" s="25"/>
      <c r="L32" s="41" t="s">
        <v>1439</v>
      </c>
      <c r="M32" s="75" t="e">
        <f>IF(ISBLANK(VLOOKUP($C$6,d_items,49,0)),"N/A",(VLOOKUP($C$6,d_items,49,0))*1)</f>
        <v>#N/A</v>
      </c>
      <c r="N32" s="67"/>
    </row>
    <row r="33" spans="1:14" ht="20.25" thickTop="1" thickBot="1" x14ac:dyDescent="0.3">
      <c r="A33" s="32"/>
      <c r="B33" s="27"/>
      <c r="C33" s="43" t="s">
        <v>3723</v>
      </c>
      <c r="D33" s="86" t="e">
        <f>IF(ISBLANK(VLOOKUP($C$6,d_items,104,0)),"N/A",(VLOOKUP($C$6,d_items,104,0)))</f>
        <v>#N/A</v>
      </c>
      <c r="E33" s="86" t="e">
        <f>IF(ISBLANK(VLOOKUP($C$6,d_items,103,0)),"N/A",(VLOOKUP($C$6,d_items,103,0)))</f>
        <v>#N/A</v>
      </c>
      <c r="F33" s="86" t="e">
        <f>IF(ISBLANK(VLOOKUP($C$6,d_items,105,0)),"N/A",(VLOOKUP($C$6,d_items,105,0)))</f>
        <v>#N/A</v>
      </c>
      <c r="G33" s="86" t="e">
        <f>IF(ISBLANK(VLOOKUP($C$6,d_items,109,0)),"N/A",(VLOOKUP($C$6,d_items,109,0))/100)</f>
        <v>#N/A</v>
      </c>
      <c r="H33" s="42" t="e">
        <f>IF((VLOOKUP($C$6,d_items,85,0))=1,"Y","N")</f>
        <v>#N/A</v>
      </c>
      <c r="I33" s="25"/>
      <c r="L33" s="43" t="s">
        <v>1440</v>
      </c>
      <c r="M33" s="76" t="e">
        <f>IF(ISBLANK(VLOOKUP($C$6,d_items,51,0)),"N/A",(VLOOKUP($C$6,d_items,51,0))*1)</f>
        <v>#N/A</v>
      </c>
      <c r="N33" s="67"/>
    </row>
    <row r="34" spans="1:14" ht="27.6" customHeight="1" thickTop="1" thickBot="1" x14ac:dyDescent="0.3">
      <c r="A34" s="32"/>
      <c r="B34" s="27"/>
      <c r="C34" s="141" t="s">
        <v>3724</v>
      </c>
      <c r="D34" s="141"/>
      <c r="E34" s="141"/>
      <c r="F34" s="141"/>
      <c r="G34" s="141"/>
      <c r="H34" s="141"/>
      <c r="I34" s="25"/>
      <c r="L34" s="41" t="s">
        <v>1441</v>
      </c>
      <c r="M34" s="75" t="e">
        <f>IF(ISBLANK(VLOOKUP($C$6,d_items,52,0)),"N/A",(VLOOKUP($C$6,d_items,52,0))*1)</f>
        <v>#N/A</v>
      </c>
      <c r="N34" s="67"/>
    </row>
    <row r="35" spans="1:14" ht="21" customHeight="1" thickTop="1" thickBot="1" x14ac:dyDescent="0.3">
      <c r="A35" s="35"/>
      <c r="B35" s="90" t="e">
        <f>CONCATENATE("District Code:", VLOOKUP($C$6,d_items,2,0))</f>
        <v>#N/A</v>
      </c>
      <c r="C35" s="36"/>
      <c r="D35" s="36"/>
      <c r="E35" s="36"/>
      <c r="F35" s="36"/>
      <c r="G35" s="36"/>
      <c r="H35" s="36"/>
      <c r="I35" s="36"/>
      <c r="J35" s="36"/>
      <c r="K35" s="36"/>
      <c r="L35" s="36"/>
      <c r="M35" s="36"/>
      <c r="N35" s="37"/>
    </row>
    <row r="36" spans="1:14" s="24" customFormat="1" ht="11.25" customHeight="1" thickBot="1" x14ac:dyDescent="0.3">
      <c r="A36" s="25"/>
      <c r="B36" s="27"/>
      <c r="C36" s="25"/>
      <c r="D36" s="25"/>
      <c r="E36" s="25"/>
      <c r="F36" s="25"/>
      <c r="G36" s="25"/>
      <c r="H36" s="25"/>
      <c r="I36" s="25"/>
      <c r="J36" s="25"/>
      <c r="K36" s="25"/>
      <c r="L36" s="25"/>
      <c r="M36" s="25"/>
      <c r="N36" s="25"/>
    </row>
    <row r="37" spans="1:14" ht="84.75" customHeight="1" x14ac:dyDescent="0.25">
      <c r="A37" s="57"/>
      <c r="B37" s="58"/>
      <c r="C37" s="139" t="s">
        <v>3730</v>
      </c>
      <c r="D37" s="140"/>
      <c r="E37" s="140"/>
      <c r="F37" s="140"/>
      <c r="G37" s="140"/>
      <c r="H37" s="140"/>
      <c r="I37" s="140"/>
      <c r="J37" s="140"/>
      <c r="K37" s="140"/>
      <c r="L37" s="97"/>
      <c r="M37" s="59"/>
      <c r="N37" s="60"/>
    </row>
    <row r="38" spans="1:14" ht="15" customHeight="1" x14ac:dyDescent="0.25">
      <c r="A38" s="61"/>
      <c r="B38" s="25"/>
      <c r="C38" s="25"/>
      <c r="D38" s="25"/>
      <c r="E38" s="25"/>
      <c r="F38" s="25"/>
      <c r="G38" s="25"/>
      <c r="H38" s="25"/>
      <c r="I38" s="25"/>
      <c r="J38" s="25"/>
      <c r="K38" s="25"/>
      <c r="L38" s="25"/>
      <c r="M38" s="25"/>
      <c r="N38" s="62"/>
    </row>
    <row r="39" spans="1:14" ht="30.75" customHeight="1" x14ac:dyDescent="0.35">
      <c r="A39" s="61"/>
      <c r="B39" s="27"/>
      <c r="C39" s="92">
        <f>C6</f>
        <v>0</v>
      </c>
      <c r="D39" s="25"/>
      <c r="E39" s="25"/>
      <c r="F39" s="25"/>
      <c r="G39" s="25"/>
      <c r="H39" s="25"/>
      <c r="I39" s="25"/>
      <c r="J39" s="25"/>
      <c r="K39" s="25"/>
      <c r="L39" s="25"/>
      <c r="M39" s="25"/>
      <c r="N39" s="62"/>
    </row>
    <row r="40" spans="1:14" s="2" customFormat="1" x14ac:dyDescent="0.25">
      <c r="A40" s="61"/>
      <c r="B40" s="27"/>
      <c r="C40" s="25"/>
      <c r="D40" s="25"/>
      <c r="E40" s="25"/>
      <c r="F40" s="25"/>
      <c r="G40" s="25"/>
      <c r="H40" s="25"/>
      <c r="I40" s="25"/>
      <c r="J40" s="25"/>
      <c r="K40" s="25"/>
      <c r="L40" s="25"/>
      <c r="M40" s="25"/>
      <c r="N40" s="62"/>
    </row>
    <row r="41" spans="1:14" s="2" customFormat="1" x14ac:dyDescent="0.25">
      <c r="A41" s="61"/>
      <c r="B41" s="27"/>
      <c r="C41" s="25"/>
      <c r="D41" s="25"/>
      <c r="E41" s="25"/>
      <c r="F41" s="25"/>
      <c r="G41" s="25"/>
      <c r="H41" s="25"/>
      <c r="I41" s="25"/>
      <c r="J41" s="25"/>
      <c r="K41" s="25"/>
      <c r="L41" s="25"/>
      <c r="M41" s="25"/>
      <c r="N41" s="62"/>
    </row>
    <row r="42" spans="1:14" s="2" customFormat="1" x14ac:dyDescent="0.25">
      <c r="A42" s="61"/>
      <c r="B42" s="27"/>
      <c r="C42" s="25"/>
      <c r="D42" s="25"/>
      <c r="E42" s="25"/>
      <c r="F42" s="25"/>
      <c r="G42" s="25"/>
      <c r="H42" s="25"/>
      <c r="I42" s="25"/>
      <c r="J42" s="25"/>
      <c r="K42" s="25"/>
      <c r="L42" s="25"/>
      <c r="M42" s="25"/>
      <c r="N42" s="62"/>
    </row>
    <row r="43" spans="1:14" x14ac:dyDescent="0.25">
      <c r="A43" s="61"/>
      <c r="B43" s="27"/>
      <c r="C43" s="25"/>
      <c r="D43" s="25"/>
      <c r="E43" s="25"/>
      <c r="F43" s="25"/>
      <c r="G43" s="25"/>
      <c r="H43" s="25"/>
      <c r="I43" s="25"/>
      <c r="J43" s="25"/>
      <c r="K43" s="25"/>
      <c r="L43" s="25"/>
      <c r="M43" s="25"/>
      <c r="N43" s="62"/>
    </row>
    <row r="44" spans="1:14" s="5" customFormat="1" x14ac:dyDescent="0.25">
      <c r="A44" s="61"/>
      <c r="B44" s="27"/>
      <c r="C44" s="25"/>
      <c r="D44" s="25"/>
      <c r="E44" s="25"/>
      <c r="F44" s="25"/>
      <c r="G44" s="25"/>
      <c r="H44" s="25"/>
      <c r="I44" s="25"/>
      <c r="J44" s="25"/>
      <c r="K44" s="25"/>
      <c r="L44" s="25"/>
      <c r="M44" s="25"/>
      <c r="N44" s="62"/>
    </row>
    <row r="45" spans="1:14" x14ac:dyDescent="0.25">
      <c r="A45" s="61"/>
      <c r="B45" s="27"/>
      <c r="C45" s="25"/>
      <c r="D45" s="25"/>
      <c r="E45" s="25"/>
      <c r="F45" s="25"/>
      <c r="G45" s="25"/>
      <c r="H45" s="25"/>
      <c r="I45" s="25"/>
      <c r="J45" s="25"/>
      <c r="K45" s="25"/>
      <c r="L45" s="25"/>
      <c r="M45" s="25"/>
      <c r="N45" s="62"/>
    </row>
    <row r="46" spans="1:14" x14ac:dyDescent="0.25">
      <c r="A46" s="61"/>
      <c r="B46" s="27"/>
      <c r="C46" s="25"/>
      <c r="D46" s="25"/>
      <c r="E46" s="25"/>
      <c r="F46" s="25"/>
      <c r="G46" s="25"/>
      <c r="H46" s="25"/>
      <c r="I46" s="25"/>
      <c r="J46" s="25"/>
      <c r="K46" s="25"/>
      <c r="L46" s="25"/>
      <c r="M46" s="25"/>
      <c r="N46" s="62"/>
    </row>
    <row r="47" spans="1:14" x14ac:dyDescent="0.25">
      <c r="A47" s="61"/>
      <c r="B47" s="27"/>
      <c r="C47" s="25"/>
      <c r="D47" s="25"/>
      <c r="E47" s="25"/>
      <c r="F47" s="25"/>
      <c r="G47" s="25"/>
      <c r="H47" s="25"/>
      <c r="I47" s="25"/>
      <c r="J47" s="25"/>
      <c r="K47" s="25"/>
      <c r="L47" s="25"/>
      <c r="M47" s="25"/>
      <c r="N47" s="62"/>
    </row>
    <row r="48" spans="1:14" x14ac:dyDescent="0.25">
      <c r="A48" s="61"/>
      <c r="B48" s="27"/>
      <c r="C48" s="25"/>
      <c r="D48" s="25"/>
      <c r="E48" s="25"/>
      <c r="F48" s="25"/>
      <c r="G48" s="25"/>
      <c r="H48" s="25"/>
      <c r="I48" s="25"/>
      <c r="J48" s="25"/>
      <c r="K48" s="25"/>
      <c r="L48" s="25"/>
      <c r="M48" s="25"/>
      <c r="N48" s="62"/>
    </row>
    <row r="49" spans="1:14" x14ac:dyDescent="0.25">
      <c r="A49" s="61"/>
      <c r="B49" s="27"/>
      <c r="C49" s="25"/>
      <c r="D49" s="25"/>
      <c r="E49" s="25"/>
      <c r="F49" s="25"/>
      <c r="G49" s="25"/>
      <c r="H49" s="25"/>
      <c r="I49" s="25"/>
      <c r="J49" s="25"/>
      <c r="K49" s="25"/>
      <c r="L49" s="25"/>
      <c r="M49" s="25"/>
      <c r="N49" s="62"/>
    </row>
    <row r="50" spans="1:14" x14ac:dyDescent="0.25">
      <c r="A50" s="61"/>
      <c r="B50" s="27"/>
      <c r="C50" s="25"/>
      <c r="D50" s="25"/>
      <c r="E50" s="25"/>
      <c r="F50" s="25"/>
      <c r="G50" s="25"/>
      <c r="H50" s="25"/>
      <c r="I50" s="25"/>
      <c r="J50" s="25"/>
      <c r="K50" s="25"/>
      <c r="L50" s="25"/>
      <c r="M50" s="25"/>
      <c r="N50" s="62"/>
    </row>
    <row r="51" spans="1:14" x14ac:dyDescent="0.25">
      <c r="A51" s="61"/>
      <c r="B51" s="27"/>
      <c r="C51" s="25"/>
      <c r="D51" s="25"/>
      <c r="E51" s="25"/>
      <c r="F51" s="25"/>
      <c r="G51" s="25"/>
      <c r="H51" s="25"/>
      <c r="I51" s="25"/>
      <c r="J51" s="25"/>
      <c r="K51" s="25"/>
      <c r="L51" s="25"/>
      <c r="M51" s="25"/>
      <c r="N51" s="62"/>
    </row>
    <row r="52" spans="1:14" x14ac:dyDescent="0.25">
      <c r="A52" s="61"/>
      <c r="B52" s="27"/>
      <c r="C52" s="25"/>
      <c r="D52" s="25"/>
      <c r="E52" s="25"/>
      <c r="F52" s="25"/>
      <c r="G52" s="25"/>
      <c r="H52" s="25"/>
      <c r="I52" s="25"/>
      <c r="J52" s="25"/>
      <c r="K52" s="25"/>
      <c r="L52" s="25"/>
      <c r="M52" s="25"/>
      <c r="N52" s="62"/>
    </row>
    <row r="53" spans="1:14" x14ac:dyDescent="0.25">
      <c r="A53" s="61"/>
      <c r="B53" s="27"/>
      <c r="C53" s="25"/>
      <c r="D53" s="25"/>
      <c r="E53" s="25"/>
      <c r="F53" s="25"/>
      <c r="G53" s="25"/>
      <c r="H53" s="25"/>
      <c r="I53" s="25"/>
      <c r="J53" s="25"/>
      <c r="K53" s="25"/>
      <c r="L53" s="25"/>
      <c r="M53" s="25"/>
      <c r="N53" s="62"/>
    </row>
    <row r="54" spans="1:14" x14ac:dyDescent="0.25">
      <c r="A54" s="61"/>
      <c r="B54" s="27"/>
      <c r="C54" s="25"/>
      <c r="D54" s="25"/>
      <c r="E54" s="25"/>
      <c r="F54" s="25"/>
      <c r="G54" s="25"/>
      <c r="H54" s="25"/>
      <c r="I54" s="25"/>
      <c r="J54" s="25"/>
      <c r="K54" s="25"/>
      <c r="L54" s="25"/>
      <c r="M54" s="25"/>
      <c r="N54" s="62"/>
    </row>
    <row r="55" spans="1:14" x14ac:dyDescent="0.25">
      <c r="A55" s="61"/>
      <c r="B55" s="27"/>
      <c r="C55" s="25"/>
      <c r="D55" s="25"/>
      <c r="E55" s="25"/>
      <c r="F55" s="25"/>
      <c r="G55" s="25"/>
      <c r="H55" s="25"/>
      <c r="I55" s="25"/>
      <c r="J55" s="25"/>
      <c r="K55" s="25"/>
      <c r="L55" s="25"/>
      <c r="M55" s="25"/>
      <c r="N55" s="62"/>
    </row>
    <row r="56" spans="1:14" x14ac:dyDescent="0.25">
      <c r="A56" s="61"/>
      <c r="B56" s="27"/>
      <c r="C56" s="25"/>
      <c r="D56" s="25"/>
      <c r="E56" s="25"/>
      <c r="F56" s="25"/>
      <c r="G56" s="25"/>
      <c r="H56" s="25"/>
      <c r="I56" s="25"/>
      <c r="J56" s="25"/>
      <c r="K56" s="25"/>
      <c r="L56" s="25"/>
      <c r="M56" s="25"/>
      <c r="N56" s="62"/>
    </row>
    <row r="57" spans="1:14" x14ac:dyDescent="0.25">
      <c r="A57" s="61"/>
      <c r="B57" s="27"/>
      <c r="C57" s="25"/>
      <c r="D57" s="25"/>
      <c r="E57" s="25"/>
      <c r="F57" s="25"/>
      <c r="G57" s="25"/>
      <c r="H57" s="25"/>
      <c r="I57" s="25"/>
      <c r="J57" s="25"/>
      <c r="K57" s="25"/>
      <c r="L57" s="25"/>
      <c r="M57" s="25"/>
      <c r="N57" s="62"/>
    </row>
    <row r="58" spans="1:14" x14ac:dyDescent="0.25">
      <c r="A58" s="61"/>
      <c r="B58" s="27"/>
      <c r="C58" s="25"/>
      <c r="D58" s="25"/>
      <c r="E58" s="25"/>
      <c r="F58" s="25"/>
      <c r="G58" s="25"/>
      <c r="H58" s="25"/>
      <c r="I58" s="25"/>
      <c r="J58" s="25"/>
      <c r="K58" s="25"/>
      <c r="L58" s="25"/>
      <c r="M58" s="25"/>
      <c r="N58" s="62"/>
    </row>
    <row r="59" spans="1:14" x14ac:dyDescent="0.25">
      <c r="A59" s="61"/>
      <c r="B59" s="27"/>
      <c r="C59" s="25"/>
      <c r="D59" s="25"/>
      <c r="E59" s="25"/>
      <c r="F59" s="25"/>
      <c r="G59" s="25"/>
      <c r="H59" s="25"/>
      <c r="I59" s="25"/>
      <c r="J59" s="25"/>
      <c r="K59" s="25"/>
      <c r="L59" s="25"/>
      <c r="M59" s="25"/>
      <c r="N59" s="62"/>
    </row>
    <row r="60" spans="1:14" x14ac:dyDescent="0.25">
      <c r="A60" s="61"/>
      <c r="B60" s="27"/>
      <c r="C60" s="25"/>
      <c r="D60" s="25"/>
      <c r="E60" s="25"/>
      <c r="F60" s="25"/>
      <c r="G60" s="25"/>
      <c r="H60" s="25"/>
      <c r="I60" s="25"/>
      <c r="J60" s="25"/>
      <c r="K60" s="25"/>
      <c r="L60" s="25"/>
      <c r="M60" s="25"/>
      <c r="N60" s="62"/>
    </row>
    <row r="61" spans="1:14" x14ac:dyDescent="0.25">
      <c r="A61" s="61"/>
      <c r="B61" s="27"/>
      <c r="C61" s="25"/>
      <c r="D61" s="25"/>
      <c r="E61" s="25"/>
      <c r="F61" s="25"/>
      <c r="G61" s="25"/>
      <c r="H61" s="25"/>
      <c r="I61" s="25"/>
      <c r="J61" s="25"/>
      <c r="K61" s="25"/>
      <c r="L61" s="25"/>
      <c r="M61" s="25"/>
      <c r="N61" s="62"/>
    </row>
    <row r="62" spans="1:14" x14ac:dyDescent="0.25">
      <c r="A62" s="61"/>
      <c r="B62" s="27"/>
      <c r="C62" s="25"/>
      <c r="D62" s="25"/>
      <c r="E62" s="25"/>
      <c r="F62" s="25"/>
      <c r="G62" s="25"/>
      <c r="H62" s="25"/>
      <c r="I62" s="25"/>
      <c r="J62" s="25"/>
      <c r="K62" s="25"/>
      <c r="L62" s="25"/>
      <c r="M62" s="25"/>
      <c r="N62" s="62"/>
    </row>
    <row r="63" spans="1:14" x14ac:dyDescent="0.25">
      <c r="A63" s="61"/>
      <c r="B63" s="27"/>
      <c r="C63" s="25"/>
      <c r="D63" s="25"/>
      <c r="E63" s="25"/>
      <c r="F63" s="25"/>
      <c r="G63" s="25"/>
      <c r="H63" s="25"/>
      <c r="I63" s="25"/>
      <c r="J63" s="25"/>
      <c r="K63" s="25"/>
      <c r="L63" s="25"/>
      <c r="M63" s="25"/>
      <c r="N63" s="62"/>
    </row>
    <row r="64" spans="1:14" x14ac:dyDescent="0.25">
      <c r="A64" s="61"/>
      <c r="B64" s="27"/>
      <c r="C64" s="25"/>
      <c r="D64" s="25"/>
      <c r="E64" s="25"/>
      <c r="F64" s="25"/>
      <c r="G64" s="25"/>
      <c r="H64" s="25"/>
      <c r="I64" s="25"/>
      <c r="J64" s="25"/>
      <c r="K64" s="25"/>
      <c r="L64" s="25"/>
      <c r="M64" s="25"/>
      <c r="N64" s="62"/>
    </row>
    <row r="65" spans="1:14" x14ac:dyDescent="0.25">
      <c r="A65" s="61"/>
      <c r="B65" s="27"/>
      <c r="C65" s="25"/>
      <c r="D65" s="25"/>
      <c r="E65" s="25"/>
      <c r="F65" s="25"/>
      <c r="G65" s="25"/>
      <c r="H65" s="25"/>
      <c r="I65" s="25"/>
      <c r="J65" s="25"/>
      <c r="K65" s="25"/>
      <c r="L65" s="25"/>
      <c r="M65" s="25"/>
      <c r="N65" s="62"/>
    </row>
    <row r="66" spans="1:14" x14ac:dyDescent="0.25">
      <c r="A66" s="61"/>
      <c r="B66" s="27"/>
      <c r="C66" s="25"/>
      <c r="D66" s="25"/>
      <c r="E66" s="25"/>
      <c r="F66" s="25"/>
      <c r="G66" s="25"/>
      <c r="H66" s="25"/>
      <c r="I66" s="25"/>
      <c r="J66" s="25"/>
      <c r="K66" s="25"/>
      <c r="L66" s="25"/>
      <c r="M66" s="25"/>
      <c r="N66" s="62"/>
    </row>
    <row r="67" spans="1:14" x14ac:dyDescent="0.25">
      <c r="A67" s="61"/>
      <c r="B67" s="27"/>
      <c r="C67" s="25"/>
      <c r="D67" s="25"/>
      <c r="E67" s="25"/>
      <c r="F67" s="25"/>
      <c r="G67" s="25"/>
      <c r="H67" s="25"/>
      <c r="I67" s="25"/>
      <c r="J67" s="25"/>
      <c r="K67" s="25"/>
      <c r="L67" s="25"/>
      <c r="M67" s="25"/>
      <c r="N67" s="62"/>
    </row>
    <row r="68" spans="1:14" x14ac:dyDescent="0.25">
      <c r="A68" s="61"/>
      <c r="B68" s="27"/>
      <c r="C68" s="25"/>
      <c r="D68" s="25"/>
      <c r="E68" s="25"/>
      <c r="F68" s="25"/>
      <c r="G68" s="25"/>
      <c r="H68" s="25"/>
      <c r="I68" s="25"/>
      <c r="J68" s="25"/>
      <c r="K68" s="25"/>
      <c r="L68" s="25"/>
      <c r="M68" s="25"/>
      <c r="N68" s="62"/>
    </row>
    <row r="69" spans="1:14" x14ac:dyDescent="0.25">
      <c r="A69" s="61"/>
      <c r="B69" s="27"/>
      <c r="C69" s="25"/>
      <c r="D69" s="25"/>
      <c r="E69" s="25"/>
      <c r="F69" s="25"/>
      <c r="G69" s="25"/>
      <c r="H69" s="25"/>
      <c r="I69" s="25"/>
      <c r="J69" s="25"/>
      <c r="K69" s="25"/>
      <c r="L69" s="25"/>
      <c r="M69" s="25"/>
      <c r="N69" s="62"/>
    </row>
    <row r="70" spans="1:14" x14ac:dyDescent="0.25">
      <c r="A70" s="61"/>
      <c r="B70" s="27"/>
      <c r="C70" s="25"/>
      <c r="D70" s="25"/>
      <c r="E70" s="25"/>
      <c r="F70" s="25"/>
      <c r="G70" s="25"/>
      <c r="H70" s="25"/>
      <c r="I70" s="25"/>
      <c r="J70" s="25"/>
      <c r="K70" s="25"/>
      <c r="L70" s="25"/>
      <c r="M70" s="25"/>
      <c r="N70" s="62"/>
    </row>
    <row r="71" spans="1:14" x14ac:dyDescent="0.25">
      <c r="A71" s="61"/>
      <c r="B71" s="27"/>
      <c r="C71" s="25"/>
      <c r="D71" s="25"/>
      <c r="E71" s="25"/>
      <c r="F71" s="25"/>
      <c r="G71" s="25"/>
      <c r="H71" s="25"/>
      <c r="I71" s="25"/>
      <c r="J71" s="25"/>
      <c r="K71" s="25"/>
      <c r="L71" s="25"/>
      <c r="M71" s="25"/>
      <c r="N71" s="62"/>
    </row>
    <row r="72" spans="1:14" x14ac:dyDescent="0.25">
      <c r="A72" s="61"/>
      <c r="B72" s="27"/>
      <c r="C72" s="25"/>
      <c r="D72" s="25"/>
      <c r="E72" s="25"/>
      <c r="F72" s="25"/>
      <c r="G72" s="25"/>
      <c r="H72" s="25"/>
      <c r="I72" s="25"/>
      <c r="J72" s="25"/>
      <c r="K72" s="25"/>
      <c r="L72" s="25"/>
      <c r="M72" s="25"/>
      <c r="N72" s="62"/>
    </row>
    <row r="73" spans="1:14" s="24" customFormat="1" x14ac:dyDescent="0.25">
      <c r="A73" s="61"/>
      <c r="B73" s="27"/>
      <c r="C73" s="25"/>
      <c r="D73" s="25"/>
      <c r="E73" s="25"/>
      <c r="F73" s="25"/>
      <c r="G73" s="25"/>
      <c r="H73" s="25"/>
      <c r="I73" s="25"/>
      <c r="J73" s="25"/>
      <c r="K73" s="25"/>
      <c r="L73" s="25"/>
      <c r="M73" s="25"/>
      <c r="N73" s="62"/>
    </row>
    <row r="74" spans="1:14" s="24" customFormat="1" x14ac:dyDescent="0.25">
      <c r="A74" s="61"/>
      <c r="B74" s="27"/>
      <c r="C74" s="25"/>
      <c r="D74" s="25"/>
      <c r="E74" s="25"/>
      <c r="F74" s="25"/>
      <c r="G74" s="25"/>
      <c r="H74" s="25"/>
      <c r="I74" s="25"/>
      <c r="J74" s="25"/>
      <c r="K74" s="25"/>
      <c r="L74" s="25"/>
      <c r="M74" s="25"/>
      <c r="N74" s="62"/>
    </row>
    <row r="75" spans="1:14" s="24" customFormat="1" x14ac:dyDescent="0.25">
      <c r="A75" s="61"/>
      <c r="B75" s="27"/>
      <c r="C75" s="25"/>
      <c r="D75" s="25"/>
      <c r="E75" s="25"/>
      <c r="F75" s="25"/>
      <c r="G75" s="25"/>
      <c r="H75" s="25"/>
      <c r="I75" s="25"/>
      <c r="J75" s="25"/>
      <c r="K75" s="25"/>
      <c r="L75" s="25"/>
      <c r="M75" s="25"/>
      <c r="N75" s="62"/>
    </row>
    <row r="76" spans="1:14" s="24" customFormat="1" x14ac:dyDescent="0.25">
      <c r="A76" s="61"/>
      <c r="B76" s="27"/>
      <c r="C76" s="25"/>
      <c r="D76" s="25"/>
      <c r="E76" s="25"/>
      <c r="F76" s="25"/>
      <c r="G76" s="25"/>
      <c r="H76" s="25"/>
      <c r="I76" s="25"/>
      <c r="J76" s="25"/>
      <c r="K76" s="25"/>
      <c r="L76" s="25"/>
      <c r="M76" s="25"/>
      <c r="N76" s="62"/>
    </row>
    <row r="77" spans="1:14" s="24" customFormat="1" x14ac:dyDescent="0.25">
      <c r="A77" s="61"/>
      <c r="B77" s="27"/>
      <c r="C77" s="25"/>
      <c r="D77" s="25"/>
      <c r="E77" s="25"/>
      <c r="F77" s="25"/>
      <c r="G77" s="25"/>
      <c r="H77" s="25"/>
      <c r="I77" s="25"/>
      <c r="J77" s="25"/>
      <c r="K77" s="25"/>
      <c r="L77" s="25"/>
      <c r="M77" s="25"/>
      <c r="N77" s="62"/>
    </row>
    <row r="78" spans="1:14" s="24" customFormat="1" x14ac:dyDescent="0.25">
      <c r="A78" s="61"/>
      <c r="B78" s="27"/>
      <c r="C78" s="25"/>
      <c r="D78" s="25"/>
      <c r="E78" s="25"/>
      <c r="F78" s="25"/>
      <c r="G78" s="25"/>
      <c r="H78" s="25"/>
      <c r="I78" s="25"/>
      <c r="J78" s="25"/>
      <c r="K78" s="25"/>
      <c r="L78" s="25"/>
      <c r="M78" s="25"/>
      <c r="N78" s="62"/>
    </row>
    <row r="79" spans="1:14" s="24" customFormat="1" x14ac:dyDescent="0.25">
      <c r="A79" s="61"/>
      <c r="B79" s="27"/>
      <c r="C79" s="25"/>
      <c r="D79" s="25"/>
      <c r="E79" s="25"/>
      <c r="F79" s="25"/>
      <c r="G79" s="25"/>
      <c r="H79" s="25"/>
      <c r="I79" s="25"/>
      <c r="J79" s="25"/>
      <c r="K79" s="25"/>
      <c r="L79" s="25"/>
      <c r="M79" s="25"/>
      <c r="N79" s="62"/>
    </row>
    <row r="80" spans="1:14" s="24" customFormat="1" x14ac:dyDescent="0.25">
      <c r="A80" s="61"/>
      <c r="B80" s="27"/>
      <c r="C80" s="25"/>
      <c r="D80" s="25"/>
      <c r="E80" s="25"/>
      <c r="F80" s="25"/>
      <c r="G80" s="25"/>
      <c r="H80" s="25"/>
      <c r="I80" s="25"/>
      <c r="J80" s="25"/>
      <c r="K80" s="25"/>
      <c r="L80" s="25"/>
      <c r="M80" s="25"/>
      <c r="N80" s="62"/>
    </row>
    <row r="81" spans="1:14" x14ac:dyDescent="0.25">
      <c r="A81" s="61"/>
      <c r="B81" s="27"/>
      <c r="C81" s="25"/>
      <c r="D81" s="25"/>
      <c r="E81" s="25"/>
      <c r="F81" s="25"/>
      <c r="G81" s="25"/>
      <c r="H81" s="25"/>
      <c r="I81" s="25"/>
      <c r="J81" s="25"/>
      <c r="K81" s="25"/>
      <c r="L81" s="25"/>
      <c r="M81" s="25"/>
      <c r="N81" s="62"/>
    </row>
    <row r="82" spans="1:14" x14ac:dyDescent="0.25">
      <c r="A82" s="61"/>
      <c r="B82" s="27"/>
      <c r="C82" s="25"/>
      <c r="D82" s="25"/>
      <c r="E82" s="25"/>
      <c r="F82" s="25"/>
      <c r="G82" s="25"/>
      <c r="H82" s="25"/>
      <c r="I82" s="25"/>
      <c r="J82" s="25"/>
      <c r="K82" s="25"/>
      <c r="L82" s="25"/>
      <c r="M82" s="25"/>
      <c r="N82" s="62"/>
    </row>
    <row r="83" spans="1:14" x14ac:dyDescent="0.25">
      <c r="A83" s="61"/>
      <c r="B83" s="27"/>
      <c r="C83" s="25"/>
      <c r="D83" s="25"/>
      <c r="E83" s="25"/>
      <c r="F83" s="25"/>
      <c r="G83" s="25"/>
      <c r="H83" s="25"/>
      <c r="I83" s="25"/>
      <c r="J83" s="25"/>
      <c r="K83" s="25"/>
      <c r="L83" s="25"/>
      <c r="M83" s="25"/>
      <c r="N83" s="62"/>
    </row>
    <row r="84" spans="1:14" x14ac:dyDescent="0.25">
      <c r="A84" s="61"/>
      <c r="B84" s="27"/>
      <c r="C84" s="25"/>
      <c r="D84" s="25"/>
      <c r="E84" s="25"/>
      <c r="F84" s="25"/>
      <c r="G84" s="25"/>
      <c r="H84" s="25"/>
      <c r="I84" s="25"/>
      <c r="J84" s="25"/>
      <c r="K84" s="25"/>
      <c r="L84" s="25"/>
      <c r="M84" s="25"/>
      <c r="N84" s="62"/>
    </row>
    <row r="85" spans="1:14" x14ac:dyDescent="0.25">
      <c r="A85" s="61"/>
      <c r="B85" s="27"/>
      <c r="C85" s="25"/>
      <c r="D85" s="25"/>
      <c r="E85" s="25"/>
      <c r="F85" s="25"/>
      <c r="G85" s="25"/>
      <c r="H85" s="25"/>
      <c r="I85" s="25"/>
      <c r="J85" s="25"/>
      <c r="K85" s="25"/>
      <c r="L85" s="25"/>
      <c r="M85" s="25"/>
      <c r="N85" s="62"/>
    </row>
    <row r="86" spans="1:14" ht="37.5" customHeight="1" thickBot="1" x14ac:dyDescent="0.3">
      <c r="A86" s="63"/>
      <c r="B86" s="64"/>
      <c r="C86" s="65"/>
      <c r="D86" s="65"/>
      <c r="E86" s="65"/>
      <c r="F86" s="65"/>
      <c r="G86" s="65"/>
      <c r="H86" s="65"/>
      <c r="I86" s="65"/>
      <c r="J86" s="65"/>
      <c r="K86" s="65"/>
      <c r="L86" s="65"/>
      <c r="M86" s="65"/>
      <c r="N86" s="66"/>
    </row>
  </sheetData>
  <sheetProtection algorithmName="SHA-512" hashValue="Mh47ezdiXHSaN+yKGW+xdJRQ3vAhITXtCQQK86qUx0R1kURamIewdQsTxXzzZw6Nm7n2DlgXmZmx+3yuDXRkWw==" saltValue="C5pr/OEH8SNCueRv3InTkA==" spinCount="100000" sheet="1" objects="1" scenarios="1"/>
  <mergeCells count="37">
    <mergeCell ref="J24:K24"/>
    <mergeCell ref="J25:K25"/>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C2:K2"/>
    <mergeCell ref="C37:K37"/>
    <mergeCell ref="C34:H34"/>
    <mergeCell ref="D9:E9"/>
    <mergeCell ref="D8:E8"/>
    <mergeCell ref="D10:E10"/>
    <mergeCell ref="D11:E11"/>
    <mergeCell ref="D12:E12"/>
    <mergeCell ref="D13:E13"/>
    <mergeCell ref="D14:E14"/>
    <mergeCell ref="D15:E15"/>
    <mergeCell ref="D16:E16"/>
    <mergeCell ref="D17:E17"/>
    <mergeCell ref="D18:E18"/>
    <mergeCell ref="D19:E19"/>
    <mergeCell ref="D20:E20"/>
    <mergeCell ref="D21:E21"/>
    <mergeCell ref="D22:E22"/>
    <mergeCell ref="D24:E24"/>
    <mergeCell ref="D25:E25"/>
  </mergeCells>
  <conditionalFormatting sqref="H29 H33">
    <cfRule type="cellIs" dxfId="1" priority="1" operator="equal">
      <formula>"Y"</formula>
    </cfRule>
  </conditionalFormatting>
  <dataValidations count="1">
    <dataValidation type="list" allowBlank="1" showInputMessage="1" showErrorMessage="1" sqref="C6 C39">
      <formula1>IF(D6="",RptngDistrictNameList,INDEX(RptngDistrictNameColumn,MATCH(D6,SchoolNameColumn,0)))</formula1>
    </dataValidation>
  </dataValidations>
  <pageMargins left="0.7" right="0.7" top="0.75" bottom="0.75" header="0.3" footer="0.3"/>
  <pageSetup scale="54" fitToHeight="0" orientation="landscape" r:id="rId1"/>
  <headerFooter>
    <oddFooter>&amp;R&amp;P of &amp;N</oddFooter>
  </headerFooter>
  <rowBreaks count="1" manualBreakCount="1">
    <brk id="3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showGridLines="0" zoomScale="85" zoomScaleNormal="85" workbookViewId="0">
      <selection activeCell="B5" sqref="B5"/>
    </sheetView>
  </sheetViews>
  <sheetFormatPr defaultColWidth="8.85546875" defaultRowHeight="15" x14ac:dyDescent="0.25"/>
  <cols>
    <col min="1" max="1" width="8.85546875" style="24" customWidth="1"/>
    <col min="2" max="2" width="39" style="4" customWidth="1"/>
    <col min="3" max="3" width="63" style="2" customWidth="1"/>
    <col min="4" max="4" width="11.140625" style="2" customWidth="1"/>
    <col min="5" max="5" width="11.140625" style="24" customWidth="1"/>
    <col min="6" max="6" width="11.42578125" style="2" customWidth="1"/>
    <col min="7" max="7" width="13.28515625" style="2" customWidth="1"/>
    <col min="8" max="8" width="10.28515625" style="2" customWidth="1"/>
    <col min="9" max="9" width="12.7109375" style="2" customWidth="1"/>
    <col min="10" max="10" width="9.5703125" style="2" customWidth="1"/>
    <col min="11" max="11" width="10" style="2" customWidth="1"/>
    <col min="12" max="12" width="40.42578125" style="24" customWidth="1"/>
    <col min="13" max="13" width="12.5703125" style="24" customWidth="1"/>
    <col min="14" max="14" width="3.28515625" style="2" customWidth="1"/>
    <col min="15" max="15" width="13.85546875" style="2" customWidth="1"/>
    <col min="16" max="16" width="43.28515625" style="2" customWidth="1"/>
    <col min="17" max="17" width="14.85546875" style="2" customWidth="1"/>
    <col min="18" max="16384" width="8.85546875" style="2"/>
  </cols>
  <sheetData>
    <row r="1" spans="1:16" s="24" customFormat="1" x14ac:dyDescent="0.25">
      <c r="A1" s="28"/>
      <c r="B1" s="29"/>
      <c r="C1" s="30"/>
      <c r="D1" s="30"/>
      <c r="E1" s="30"/>
      <c r="F1" s="30"/>
      <c r="G1" s="30"/>
      <c r="H1" s="30"/>
      <c r="I1" s="30"/>
      <c r="J1" s="30"/>
      <c r="K1" s="30"/>
      <c r="L1" s="30"/>
      <c r="M1" s="30"/>
      <c r="N1" s="31"/>
    </row>
    <row r="2" spans="1:16" ht="84.6" customHeight="1" x14ac:dyDescent="0.25">
      <c r="A2" s="32"/>
      <c r="B2" s="27"/>
      <c r="C2" s="138" t="s">
        <v>3730</v>
      </c>
      <c r="D2" s="138"/>
      <c r="E2" s="138"/>
      <c r="F2" s="138"/>
      <c r="G2" s="138"/>
      <c r="H2" s="138"/>
      <c r="I2" s="138"/>
      <c r="J2" s="138"/>
      <c r="K2" s="25"/>
      <c r="L2" s="25"/>
      <c r="M2" s="25"/>
      <c r="N2" s="33"/>
    </row>
    <row r="3" spans="1:16" x14ac:dyDescent="0.25">
      <c r="A3" s="32"/>
      <c r="B3" s="27"/>
      <c r="C3" s="25"/>
      <c r="D3" s="25"/>
      <c r="E3" s="25"/>
      <c r="F3" s="25"/>
      <c r="G3" s="25"/>
      <c r="H3" s="25"/>
      <c r="I3" s="25"/>
      <c r="J3" s="25"/>
      <c r="K3" s="25"/>
      <c r="L3" s="25"/>
      <c r="M3" s="25"/>
      <c r="N3" s="33"/>
    </row>
    <row r="4" spans="1:16" ht="21" x14ac:dyDescent="0.35">
      <c r="A4" s="32"/>
      <c r="B4" s="91" t="s">
        <v>1443</v>
      </c>
      <c r="C4" s="91" t="s">
        <v>1455</v>
      </c>
      <c r="D4" s="25"/>
      <c r="E4" s="25"/>
      <c r="F4" s="25"/>
      <c r="G4" s="25"/>
      <c r="H4" s="25"/>
      <c r="I4" s="25"/>
      <c r="J4" s="25"/>
      <c r="K4" s="25"/>
      <c r="L4" s="25"/>
      <c r="M4" s="25"/>
      <c r="N4" s="33"/>
    </row>
    <row r="5" spans="1:16" ht="53.25" customHeight="1" x14ac:dyDescent="0.25">
      <c r="A5" s="32"/>
      <c r="B5" s="70"/>
      <c r="C5" s="70"/>
      <c r="D5" s="88"/>
      <c r="E5" s="88"/>
      <c r="F5" s="25"/>
      <c r="G5" s="25"/>
      <c r="H5" s="25"/>
      <c r="I5" s="25"/>
      <c r="J5" s="25"/>
      <c r="K5" s="25"/>
      <c r="L5" s="25"/>
      <c r="M5" s="25"/>
      <c r="N5" s="33"/>
    </row>
    <row r="6" spans="1:16" s="24" customFormat="1" ht="15.75" x14ac:dyDescent="0.25">
      <c r="A6" s="32"/>
      <c r="B6" s="87" t="s">
        <v>2641</v>
      </c>
      <c r="C6" s="25"/>
      <c r="D6" s="25"/>
      <c r="E6" s="25"/>
      <c r="F6" s="25"/>
      <c r="G6" s="25"/>
      <c r="H6" s="25"/>
      <c r="I6" s="25"/>
      <c r="J6" s="25"/>
      <c r="K6" s="25"/>
      <c r="L6" s="25"/>
      <c r="M6" s="25"/>
      <c r="N6" s="33"/>
    </row>
    <row r="7" spans="1:16" ht="15.75" thickBot="1" x14ac:dyDescent="0.3">
      <c r="A7" s="32"/>
      <c r="B7" s="2"/>
      <c r="C7" s="25"/>
      <c r="D7" s="25"/>
      <c r="E7" s="25"/>
      <c r="F7" s="25"/>
      <c r="G7" s="25"/>
      <c r="H7" s="25"/>
      <c r="I7" s="25"/>
      <c r="J7" s="25"/>
      <c r="K7" s="25"/>
      <c r="L7" s="25"/>
      <c r="M7" s="25"/>
      <c r="N7" s="33"/>
    </row>
    <row r="8" spans="1:16" ht="65.25" customHeight="1" thickTop="1" thickBot="1" x14ac:dyDescent="0.3">
      <c r="A8" s="32"/>
      <c r="B8" s="38" t="s">
        <v>1413</v>
      </c>
      <c r="C8" s="39" t="s">
        <v>1414</v>
      </c>
      <c r="D8" s="144" t="s">
        <v>2640</v>
      </c>
      <c r="E8" s="145"/>
      <c r="F8" s="38" t="s">
        <v>1415</v>
      </c>
      <c r="G8" s="38" t="s">
        <v>1449</v>
      </c>
      <c r="H8" s="38" t="s">
        <v>1416</v>
      </c>
      <c r="I8" s="98" t="s">
        <v>1417</v>
      </c>
      <c r="J8" s="150" t="s">
        <v>3727</v>
      </c>
      <c r="K8" s="151"/>
      <c r="N8" s="34"/>
    </row>
    <row r="9" spans="1:16" ht="20.100000000000001" customHeight="1" thickTop="1" thickBot="1" x14ac:dyDescent="0.3">
      <c r="A9" s="32"/>
      <c r="B9" s="40" t="s">
        <v>1418</v>
      </c>
      <c r="C9" s="41" t="s">
        <v>2645</v>
      </c>
      <c r="D9" s="142" t="e">
        <f>IF(ISBLANK(VLOOKUP($C$5,s_items,13,0)),"N/A",VLOOKUP($C$5,s_items,13,0))</f>
        <v>#N/A</v>
      </c>
      <c r="E9" s="143"/>
      <c r="F9" s="71">
        <v>75</v>
      </c>
      <c r="G9" s="72" t="e">
        <f>VLOOKUP($C$5,s_items,14,0)</f>
        <v>#N/A</v>
      </c>
      <c r="H9" s="71" t="e">
        <f>VLOOKUP($C$5,s_items,15,0)</f>
        <v>#N/A</v>
      </c>
      <c r="I9" s="102" t="e">
        <f>VLOOKUP($C$5,s_items,14,0)</f>
        <v>#N/A</v>
      </c>
      <c r="J9" s="152">
        <v>67.900000000000006</v>
      </c>
      <c r="K9" s="153"/>
      <c r="N9" s="34"/>
    </row>
    <row r="10" spans="1:16" ht="20.100000000000001" customHeight="1" thickTop="1" thickBot="1" x14ac:dyDescent="0.3">
      <c r="A10" s="32"/>
      <c r="B10" s="42" t="s">
        <v>1419</v>
      </c>
      <c r="C10" s="43" t="s">
        <v>2646</v>
      </c>
      <c r="D10" s="146" t="e">
        <f>IF(ISBLANK(VLOOKUP($C$5,s_items,17,0)),"N/A",VLOOKUP($C$5,s_items,17,0))</f>
        <v>#N/A</v>
      </c>
      <c r="E10" s="147"/>
      <c r="F10" s="73">
        <v>75</v>
      </c>
      <c r="G10" s="74" t="e">
        <f>VLOOKUP($C$5,s_items,20,0)</f>
        <v>#N/A</v>
      </c>
      <c r="H10" s="73" t="e">
        <f>VLOOKUP($C$5,s_items,21,0)</f>
        <v>#N/A</v>
      </c>
      <c r="I10" s="100" t="e">
        <f>VLOOKUP($C$5,s_items,20,0)</f>
        <v>#N/A</v>
      </c>
      <c r="J10" s="154">
        <v>56.7</v>
      </c>
      <c r="K10" s="155"/>
      <c r="N10" s="34"/>
    </row>
    <row r="11" spans="1:16" ht="20.100000000000001" customHeight="1" thickTop="1" thickBot="1" x14ac:dyDescent="0.3">
      <c r="A11" s="32"/>
      <c r="B11" s="40" t="s">
        <v>1420</v>
      </c>
      <c r="C11" s="41" t="s">
        <v>2647</v>
      </c>
      <c r="D11" s="142" t="e">
        <f>IF(ISBLANK(VLOOKUP($C$5,s_items,23,0)),"N/A",VLOOKUP($C$5,s_items,23,0))</f>
        <v>#N/A</v>
      </c>
      <c r="E11" s="143"/>
      <c r="F11" s="71">
        <v>75</v>
      </c>
      <c r="G11" s="72" t="e">
        <f>VLOOKUP($C$5,s_items,24,0)</f>
        <v>#N/A</v>
      </c>
      <c r="H11" s="71" t="e">
        <f>VLOOKUP($C$5,s_items,25,0)</f>
        <v>#N/A</v>
      </c>
      <c r="I11" s="99" t="e">
        <f>VLOOKUP($C$5,s_items,24,0)</f>
        <v>#N/A</v>
      </c>
      <c r="J11" s="152">
        <v>59.3</v>
      </c>
      <c r="K11" s="153"/>
      <c r="N11" s="34"/>
      <c r="O11" s="3"/>
      <c r="P11" s="3"/>
    </row>
    <row r="12" spans="1:16" ht="20.100000000000001" customHeight="1" thickTop="1" thickBot="1" x14ac:dyDescent="0.3">
      <c r="A12" s="32"/>
      <c r="B12" s="42" t="s">
        <v>1421</v>
      </c>
      <c r="C12" s="43" t="s">
        <v>2648</v>
      </c>
      <c r="D12" s="146" t="e">
        <f>IF(ISBLANK(VLOOKUP($C$5,s_items,27,0)),"N/A",VLOOKUP($C$5,s_items,27,0))</f>
        <v>#N/A</v>
      </c>
      <c r="E12" s="147"/>
      <c r="F12" s="73">
        <v>75</v>
      </c>
      <c r="G12" s="74" t="e">
        <f>VLOOKUP($C$5,s_items,28,0)</f>
        <v>#N/A</v>
      </c>
      <c r="H12" s="73" t="e">
        <f>VLOOKUP($C$5,s_items,29,0)</f>
        <v>#N/A</v>
      </c>
      <c r="I12" s="100" t="e">
        <f>VLOOKUP($C$5,s_items,28,0)</f>
        <v>#N/A</v>
      </c>
      <c r="J12" s="154">
        <v>47.8</v>
      </c>
      <c r="K12" s="155"/>
      <c r="N12" s="34"/>
      <c r="O12" s="3"/>
      <c r="P12" s="3"/>
    </row>
    <row r="13" spans="1:16" ht="20.100000000000001" customHeight="1" thickTop="1" thickBot="1" x14ac:dyDescent="0.3">
      <c r="A13" s="32"/>
      <c r="B13" s="40" t="s">
        <v>1422</v>
      </c>
      <c r="C13" s="41" t="s">
        <v>2649</v>
      </c>
      <c r="D13" s="142" t="e">
        <f>IF(ISBLANK(VLOOKUP($C$5,s_items,31,0)),"N/A",VLOOKUP($C$5,s_items,31,0))</f>
        <v>#N/A</v>
      </c>
      <c r="E13" s="143"/>
      <c r="F13" s="71">
        <v>75</v>
      </c>
      <c r="G13" s="72" t="e">
        <f>VLOOKUP($C$5,s_items,32,0)</f>
        <v>#N/A</v>
      </c>
      <c r="H13" s="71" t="e">
        <f>VLOOKUP($C$5,s_items,33,0)</f>
        <v>#N/A</v>
      </c>
      <c r="I13" s="99" t="e">
        <f>VLOOKUP($C$5,s_items,32,0)</f>
        <v>#N/A</v>
      </c>
      <c r="J13" s="152">
        <v>56.5</v>
      </c>
      <c r="K13" s="153"/>
      <c r="N13" s="34"/>
      <c r="O13" s="3"/>
      <c r="P13" s="3"/>
    </row>
    <row r="14" spans="1:16" ht="20.100000000000001" customHeight="1" thickTop="1" thickBot="1" x14ac:dyDescent="0.3">
      <c r="A14" s="32"/>
      <c r="B14" s="42" t="s">
        <v>1423</v>
      </c>
      <c r="C14" s="43" t="s">
        <v>2650</v>
      </c>
      <c r="D14" s="146" t="e">
        <f>IF(ISBLANK(VLOOKUP($C$5,s_items,35,0)),"N/A",VLOOKUP($C$5,s_items,35,0))</f>
        <v>#N/A</v>
      </c>
      <c r="E14" s="147"/>
      <c r="F14" s="73">
        <v>75</v>
      </c>
      <c r="G14" s="74" t="e">
        <f>VLOOKUP($C$5,s_items,37,0)</f>
        <v>#N/A</v>
      </c>
      <c r="H14" s="73" t="e">
        <f>VLOOKUP($C$5,s_items,38,0)</f>
        <v>#N/A</v>
      </c>
      <c r="I14" s="100" t="e">
        <f>VLOOKUP($C$5,s_items,37,0)</f>
        <v>#N/A</v>
      </c>
      <c r="J14" s="154">
        <v>45.9</v>
      </c>
      <c r="K14" s="155"/>
      <c r="N14" s="34"/>
      <c r="O14" s="3"/>
      <c r="P14" s="3"/>
    </row>
    <row r="15" spans="1:16" ht="20.100000000000001" customHeight="1" thickTop="1" thickBot="1" x14ac:dyDescent="0.3">
      <c r="A15" s="32"/>
      <c r="B15" s="40" t="s">
        <v>1424</v>
      </c>
      <c r="C15" s="41" t="s">
        <v>1425</v>
      </c>
      <c r="D15" s="132" t="e">
        <f>IF(ISBLANK(VLOOKUP($C$5,s_items,52,0)),"N/A",(VLOOKUP($C$5,s_items,52,0))*1)</f>
        <v>#N/A</v>
      </c>
      <c r="E15" s="133"/>
      <c r="F15" s="71" t="s">
        <v>1426</v>
      </c>
      <c r="G15" s="72" t="e">
        <f>VLOOKUP($C$5,s_items,53,0)</f>
        <v>#N/A</v>
      </c>
      <c r="H15" s="71" t="e">
        <f>VLOOKUP($C$5,s_items,54,0)</f>
        <v>#N/A</v>
      </c>
      <c r="I15" s="99" t="e">
        <f>(VLOOKUP($C$5,s_items,53,0))/0.5</f>
        <v>#N/A</v>
      </c>
      <c r="J15" s="156">
        <v>0.106</v>
      </c>
      <c r="K15" s="157"/>
      <c r="N15" s="34"/>
      <c r="O15" s="3"/>
      <c r="P15" s="3"/>
    </row>
    <row r="16" spans="1:16" ht="20.100000000000001" customHeight="1" thickTop="1" thickBot="1" x14ac:dyDescent="0.3">
      <c r="A16" s="32"/>
      <c r="B16" s="42" t="s">
        <v>1427</v>
      </c>
      <c r="C16" s="43" t="s">
        <v>1428</v>
      </c>
      <c r="D16" s="130" t="e">
        <f>IF(ISBLANK(VLOOKUP($C$5,s_items,55,0)),"N/A",(VLOOKUP($C$5,s_items,55,0))*1)</f>
        <v>#N/A</v>
      </c>
      <c r="E16" s="131"/>
      <c r="F16" s="73" t="s">
        <v>1426</v>
      </c>
      <c r="G16" s="74" t="e">
        <f>VLOOKUP($C$5,s_items,56,0)</f>
        <v>#N/A</v>
      </c>
      <c r="H16" s="73" t="e">
        <f>VLOOKUP($C$5,s_items,57,0)</f>
        <v>#N/A</v>
      </c>
      <c r="I16" s="100" t="e">
        <f>(VLOOKUP($C$5,s_items,56,0))/0.5</f>
        <v>#N/A</v>
      </c>
      <c r="J16" s="136">
        <v>0.17299999999999999</v>
      </c>
      <c r="K16" s="137"/>
      <c r="N16" s="34"/>
      <c r="O16" s="3"/>
      <c r="P16" s="3"/>
    </row>
    <row r="17" spans="1:16" ht="20.100000000000001" customHeight="1" thickTop="1" thickBot="1" x14ac:dyDescent="0.3">
      <c r="A17" s="32"/>
      <c r="B17" s="40">
        <v>5</v>
      </c>
      <c r="C17" s="41" t="s">
        <v>1429</v>
      </c>
      <c r="D17" s="132" t="e">
        <f>IF(ISBLANK(VLOOKUP($C$5,s_items,60,0)),"N/A",(VLOOKUP($C$5,s_items,60,0))*1)</f>
        <v>#N/A</v>
      </c>
      <c r="E17" s="133"/>
      <c r="F17" s="77">
        <v>0.75</v>
      </c>
      <c r="G17" s="72" t="e">
        <f>VLOOKUP($C$5,s_items,61,0)</f>
        <v>#N/A</v>
      </c>
      <c r="H17" s="71" t="e">
        <f>VLOOKUP($C$5,s_items,62,0)</f>
        <v>#N/A</v>
      </c>
      <c r="I17" s="99" t="e">
        <f>(VLOOKUP($C$5,s_items,61,0))/0.5</f>
        <v>#N/A</v>
      </c>
      <c r="J17" s="156">
        <v>0.66100000000000003</v>
      </c>
      <c r="K17" s="157"/>
      <c r="N17" s="34"/>
      <c r="O17" s="3"/>
      <c r="P17" s="3"/>
    </row>
    <row r="18" spans="1:16" ht="20.100000000000001" customHeight="1" thickTop="1" thickBot="1" x14ac:dyDescent="0.3">
      <c r="A18" s="32"/>
      <c r="B18" s="42">
        <v>6</v>
      </c>
      <c r="C18" s="43" t="s">
        <v>1430</v>
      </c>
      <c r="D18" s="130" t="e">
        <f>IF(ISBLANK(VLOOKUP($C$5,s_items,65,0)),"N/A",(VLOOKUP($C$5,s_items,65,0))*1)</f>
        <v>#N/A</v>
      </c>
      <c r="E18" s="131"/>
      <c r="F18" s="78">
        <v>0.75</v>
      </c>
      <c r="G18" s="74" t="e">
        <f>VLOOKUP($C$5,s_items,66,0)</f>
        <v>#N/A</v>
      </c>
      <c r="H18" s="73" t="e">
        <f>VLOOKUP($C$5,s_items,67,0)</f>
        <v>#N/A</v>
      </c>
      <c r="I18" s="100" t="e">
        <f>(VLOOKUP($C$5,s_items,66,0))/0.5</f>
        <v>#N/A</v>
      </c>
      <c r="J18" s="136">
        <v>0.373</v>
      </c>
      <c r="K18" s="137"/>
      <c r="N18" s="34"/>
      <c r="O18" s="3"/>
      <c r="P18" s="3"/>
    </row>
    <row r="19" spans="1:16" ht="20.100000000000001" customHeight="1" thickTop="1" thickBot="1" x14ac:dyDescent="0.3">
      <c r="A19" s="32"/>
      <c r="B19" s="40">
        <v>7</v>
      </c>
      <c r="C19" s="41" t="s">
        <v>1431</v>
      </c>
      <c r="D19" s="132" t="e">
        <f>IF(ISBLANK(VLOOKUP($C$5,s_items,70,0)),"N/A",(VLOOKUP($C$5,s_items,70,0))*1)</f>
        <v>#N/A</v>
      </c>
      <c r="E19" s="133"/>
      <c r="F19" s="77">
        <v>0.94</v>
      </c>
      <c r="G19" s="72" t="e">
        <f>VLOOKUP($C$5,s_items,71,0)</f>
        <v>#N/A</v>
      </c>
      <c r="H19" s="71" t="e">
        <f>VLOOKUP($C$5,s_items,72,0)</f>
        <v>#N/A</v>
      </c>
      <c r="I19" s="99" t="e">
        <f>(VLOOKUP($C$5,s_items,71,0))/0.5</f>
        <v>#N/A</v>
      </c>
      <c r="J19" s="156">
        <v>0.85599999999999998</v>
      </c>
      <c r="K19" s="157"/>
      <c r="N19" s="34"/>
      <c r="O19" s="3"/>
      <c r="P19" s="3"/>
    </row>
    <row r="20" spans="1:16" ht="20.100000000000001" customHeight="1" thickTop="1" thickBot="1" x14ac:dyDescent="0.3">
      <c r="A20" s="32"/>
      <c r="B20" s="42">
        <v>8</v>
      </c>
      <c r="C20" s="43" t="s">
        <v>2656</v>
      </c>
      <c r="D20" s="130" t="e">
        <f>IF(ISBLANK(VLOOKUP($C$5,s_items,75,0)),"N/A",(VLOOKUP($C$5,s_items,75,0))*1)</f>
        <v>#N/A</v>
      </c>
      <c r="E20" s="131"/>
      <c r="F20" s="78">
        <v>0.94</v>
      </c>
      <c r="G20" s="74" t="e">
        <f>VLOOKUP($C$5,s_items,76,0)</f>
        <v>#N/A</v>
      </c>
      <c r="H20" s="73" t="e">
        <f>VLOOKUP($C$5,s_items,77,0)</f>
        <v>#N/A</v>
      </c>
      <c r="I20" s="99" t="e">
        <f>VLOOKUP($C$5,s_items,76,0)</f>
        <v>#N/A</v>
      </c>
      <c r="J20" s="136">
        <v>0.87</v>
      </c>
      <c r="K20" s="137"/>
      <c r="N20" s="34"/>
      <c r="O20" s="3"/>
      <c r="P20" s="3"/>
    </row>
    <row r="21" spans="1:16" ht="20.100000000000001" customHeight="1" thickTop="1" thickBot="1" x14ac:dyDescent="0.3">
      <c r="A21" s="32"/>
      <c r="B21" s="40">
        <v>9</v>
      </c>
      <c r="C21" s="41" t="s">
        <v>2655</v>
      </c>
      <c r="D21" s="132" t="e">
        <f>IF(ISBLANK(VLOOKUP($C$5,s_items,80,0)),"N/A",(VLOOKUP($C$5,s_items,80,0))*1)</f>
        <v>#N/A</v>
      </c>
      <c r="E21" s="133"/>
      <c r="F21" s="77">
        <v>0.94</v>
      </c>
      <c r="G21" s="72" t="e">
        <f>VLOOKUP($C$5,s_items,81,0)</f>
        <v>#N/A</v>
      </c>
      <c r="H21" s="71" t="e">
        <f>VLOOKUP($C$5,s_items,82,0)</f>
        <v>#N/A</v>
      </c>
      <c r="I21" s="99" t="e">
        <f>VLOOKUP($C$5,s_items,81,0)</f>
        <v>#N/A</v>
      </c>
      <c r="J21" s="156">
        <v>0.77600000000000002</v>
      </c>
      <c r="K21" s="157"/>
      <c r="N21" s="34"/>
      <c r="O21" s="3"/>
      <c r="P21" s="3"/>
    </row>
    <row r="22" spans="1:16" ht="20.100000000000001" customHeight="1" thickTop="1" thickBot="1" x14ac:dyDescent="0.3">
      <c r="A22" s="32"/>
      <c r="B22" s="42">
        <v>10</v>
      </c>
      <c r="C22" s="43" t="s">
        <v>2657</v>
      </c>
      <c r="D22" s="130" t="e">
        <f>IF(ISBLANK(VLOOKUP($C$5,s_items,86,0)),"N/A",(VLOOKUP($C$5,s_items,86,0))*1)</f>
        <v>#N/A</v>
      </c>
      <c r="E22" s="131"/>
      <c r="F22" s="78">
        <v>0.75</v>
      </c>
      <c r="G22" s="74" t="e">
        <f>VLOOKUP($C$5,s_items,87,0)</f>
        <v>#N/A</v>
      </c>
      <c r="H22" s="73" t="e">
        <f>VLOOKUP($C$5,s_items,88,0)</f>
        <v>#N/A</v>
      </c>
      <c r="I22" s="100" t="e">
        <f>VLOOKUP($C$5,s_items,87,0)</f>
        <v>#N/A</v>
      </c>
      <c r="J22" s="136">
        <v>0.72799999999999998</v>
      </c>
      <c r="K22" s="137"/>
      <c r="N22" s="34"/>
      <c r="O22" s="3"/>
      <c r="P22" s="3"/>
    </row>
    <row r="23" spans="1:16" ht="20.100000000000001" customHeight="1" thickTop="1" thickBot="1" x14ac:dyDescent="0.3">
      <c r="A23" s="32"/>
      <c r="B23" s="40">
        <v>11</v>
      </c>
      <c r="C23" s="41" t="s">
        <v>2659</v>
      </c>
      <c r="D23" s="95" t="e">
        <f>IF(ISBLANK(VLOOKUP($C$5,s_items,93,0)),"N/A",IF((VLOOKUP($C$5,s_items,93,0))&gt;1,1,(VLOOKUP($C$5,s_items,93,0))*1))</f>
        <v>#N/A</v>
      </c>
      <c r="E23" s="95" t="e">
        <f>IF(ISBLANK(VLOOKUP($C$5,s_items,92,0)),"N/A",(VLOOKUP($C$5,s_items,92,0))*1)</f>
        <v>#N/A</v>
      </c>
      <c r="F23" s="77">
        <v>0.75</v>
      </c>
      <c r="G23" s="72" t="e">
        <f>VLOOKUP($C$5,s_items,94,0)</f>
        <v>#N/A</v>
      </c>
      <c r="H23" s="71" t="e">
        <f>VLOOKUP($C$5,s_items,95,0)</f>
        <v>#N/A</v>
      </c>
      <c r="I23" s="99" t="e">
        <f>(VLOOKUP($C$5,s_items,94,0))/0.5</f>
        <v>#N/A</v>
      </c>
      <c r="J23" s="104">
        <v>0.87569415299649045</v>
      </c>
      <c r="K23" s="105">
        <v>0.50966854666185091</v>
      </c>
      <c r="N23" s="34"/>
      <c r="O23" s="3"/>
      <c r="P23" s="3"/>
    </row>
    <row r="24" spans="1:16" ht="20.100000000000001" customHeight="1" thickTop="1" thickBot="1" x14ac:dyDescent="0.3">
      <c r="A24" s="32"/>
      <c r="B24" s="42">
        <v>12</v>
      </c>
      <c r="C24" s="43" t="s">
        <v>1432</v>
      </c>
      <c r="D24" s="130" t="e">
        <f>IF(ISBLANK(VLOOKUP($C$5,s_items,98,0)),"N/A",(VLOOKUP($C$5,s_items,98,0))*1)</f>
        <v>#N/A</v>
      </c>
      <c r="E24" s="131"/>
      <c r="F24" s="78">
        <v>0.6</v>
      </c>
      <c r="G24" s="74" t="e">
        <f>VLOOKUP($C$5,s_items,99,0)</f>
        <v>#N/A</v>
      </c>
      <c r="H24" s="73" t="e">
        <f>VLOOKUP($C$5,s_items,100,0)</f>
        <v>#N/A</v>
      </c>
      <c r="I24" s="100" t="e">
        <f>(VLOOKUP($C$5,s_items,99,0))/0.5</f>
        <v>#N/A</v>
      </c>
      <c r="J24" s="136">
        <v>0.45700000000000002</v>
      </c>
      <c r="K24" s="137"/>
      <c r="N24" s="34"/>
      <c r="O24" s="3"/>
      <c r="P24" s="3"/>
    </row>
    <row r="25" spans="1:16" ht="20.100000000000001" customHeight="1" thickTop="1" thickBot="1" x14ac:dyDescent="0.3">
      <c r="A25" s="32"/>
      <c r="B25" s="44"/>
      <c r="C25" s="45" t="s">
        <v>1433</v>
      </c>
      <c r="D25" s="158"/>
      <c r="E25" s="159"/>
      <c r="F25" s="79"/>
      <c r="G25" s="80" t="e">
        <f>VLOOKUP($C$5,s_items,8,0)</f>
        <v>#N/A</v>
      </c>
      <c r="H25" s="81" t="e">
        <f>VLOOKUP($C$5,s_items,9,0)</f>
        <v>#N/A</v>
      </c>
      <c r="I25" s="103" t="e">
        <f>VLOOKUP($C$5,s_items,10,0)</f>
        <v>#N/A</v>
      </c>
      <c r="J25" s="148"/>
      <c r="K25" s="149"/>
      <c r="N25" s="34"/>
      <c r="O25" s="3"/>
      <c r="P25" s="3"/>
    </row>
    <row r="26" spans="1:16" ht="16.5" thickTop="1" thickBot="1" x14ac:dyDescent="0.3">
      <c r="A26" s="32"/>
      <c r="B26" s="27"/>
      <c r="C26" s="25"/>
      <c r="D26" s="25"/>
      <c r="E26" s="25"/>
      <c r="F26" s="25"/>
      <c r="G26" s="25"/>
      <c r="H26" s="25"/>
      <c r="I26" s="25"/>
      <c r="J26" s="25"/>
      <c r="K26" s="25"/>
      <c r="L26" s="25"/>
      <c r="M26" s="25"/>
      <c r="N26" s="33"/>
    </row>
    <row r="27" spans="1:16" ht="69" customHeight="1" thickTop="1" thickBot="1" x14ac:dyDescent="0.3">
      <c r="A27" s="32"/>
      <c r="B27" s="27"/>
      <c r="C27" s="46" t="s">
        <v>1444</v>
      </c>
      <c r="D27" s="38" t="s">
        <v>1446</v>
      </c>
      <c r="E27" s="38" t="s">
        <v>1445</v>
      </c>
      <c r="F27" s="38" t="s">
        <v>1447</v>
      </c>
      <c r="G27" s="38" t="s">
        <v>3722</v>
      </c>
      <c r="H27" s="38" t="s">
        <v>1448</v>
      </c>
      <c r="I27" s="25"/>
      <c r="L27" s="46" t="s">
        <v>1435</v>
      </c>
      <c r="M27" s="38" t="s">
        <v>1434</v>
      </c>
      <c r="N27" s="34"/>
    </row>
    <row r="28" spans="1:16" ht="20.25" thickTop="1" thickBot="1" x14ac:dyDescent="0.3">
      <c r="A28" s="32"/>
      <c r="B28" s="27"/>
      <c r="C28" s="43" t="s">
        <v>1442</v>
      </c>
      <c r="D28" s="42"/>
      <c r="E28" s="42"/>
      <c r="F28" s="42"/>
      <c r="G28" s="42"/>
      <c r="H28" s="42" t="e">
        <f>IF((VLOOKUP($C$5,s_items,11,0))=1,"Y","N")</f>
        <v>#N/A</v>
      </c>
      <c r="I28" s="25"/>
      <c r="L28" s="43" t="s">
        <v>1436</v>
      </c>
      <c r="M28" s="76" t="e">
        <f>IF(ISBLANK(VLOOKUP($C$5,s_items,43,0)),"N/A",(VLOOKUP($C$5,s_items,43,0))*1)</f>
        <v>#N/A</v>
      </c>
      <c r="N28" s="34"/>
    </row>
    <row r="29" spans="1:16" ht="20.25" thickTop="1" thickBot="1" x14ac:dyDescent="0.3">
      <c r="A29" s="32"/>
      <c r="B29" s="27"/>
      <c r="C29" s="47" t="s">
        <v>2651</v>
      </c>
      <c r="D29" s="82" t="e">
        <f>IF(ISBLANK(VLOOKUP($C$5,s_items,19,0)),"N/A",(VLOOKUP($C$5,s_items,19,0)))</f>
        <v>#N/A</v>
      </c>
      <c r="E29" s="82" t="e">
        <f>IF(ISBLANK(VLOOKUP($C$5,s_items,17,0)),"N/A",(VLOOKUP($C$5,s_items,17,0)))</f>
        <v>#N/A</v>
      </c>
      <c r="F29" s="82" t="e">
        <f>IF(ISBLANK(VLOOKUP($C$5,s_items,39,0)),"N/A",(VLOOKUP($C$5,s_items,39,0)))</f>
        <v>#N/A</v>
      </c>
      <c r="G29" s="82" t="e">
        <f>IF(ISBLANK(VLOOKUP($C$5,s_items,104,0)),"N/A",(VLOOKUP($C$5,s_items,104,0)))</f>
        <v>#N/A</v>
      </c>
      <c r="H29" s="48"/>
      <c r="I29" s="25"/>
      <c r="L29" s="41" t="s">
        <v>1437</v>
      </c>
      <c r="M29" s="75" t="e">
        <f>IF(ISBLANK(VLOOKUP($C$5,s_items,44,0)),"N/A",(VLOOKUP($C$5,s_items,44,0))*1)</f>
        <v>#N/A</v>
      </c>
      <c r="N29" s="34"/>
    </row>
    <row r="30" spans="1:16" ht="20.25" thickTop="1" thickBot="1" x14ac:dyDescent="0.3">
      <c r="A30" s="32"/>
      <c r="B30" s="27"/>
      <c r="C30" s="49" t="s">
        <v>2652</v>
      </c>
      <c r="D30" s="83" t="e">
        <f>IF(ISBLANK(VLOOKUP($C$5,s_items,18,0)),"N/A",(VLOOKUP($C$5,s_items,18,0)))</f>
        <v>#N/A</v>
      </c>
      <c r="E30" s="83" t="e">
        <f>IF(ISBLANK(VLOOKUP($C$5,s_items,27,0)),"N/A",(VLOOKUP($C$5,s_items,27,0)))</f>
        <v>#N/A</v>
      </c>
      <c r="F30" s="83" t="e">
        <f>IF(ISBLANK(VLOOKUP($C$5,s_items,40,0)),"N/A",(VLOOKUP($C$5,s_items,40,0)))</f>
        <v>#N/A</v>
      </c>
      <c r="G30" s="83" t="e">
        <f>IF(ISBLANK(VLOOKUP($C$5,s_items,105,0)),"N/A",(VLOOKUP($C$5,s_items,105,0)))</f>
        <v>#N/A</v>
      </c>
      <c r="H30" s="42"/>
      <c r="I30" s="25"/>
      <c r="L30" s="43" t="s">
        <v>1438</v>
      </c>
      <c r="M30" s="76" t="e">
        <f>IF(ISBLANK(VLOOKUP($C$5,s_items,46,0)),"N/A",(VLOOKUP($C$5,s_items,46,0))*1)</f>
        <v>#N/A</v>
      </c>
      <c r="N30" s="34"/>
    </row>
    <row r="31" spans="1:16" ht="20.25" thickTop="1" thickBot="1" x14ac:dyDescent="0.3">
      <c r="A31" s="32"/>
      <c r="B31" s="27"/>
      <c r="C31" s="47" t="s">
        <v>2653</v>
      </c>
      <c r="D31" s="82" t="e">
        <f>IF(ISBLANK(VLOOKUP($C$5,s_items,36,0)),"N/A",(VLOOKUP($C$5,s_items,36,0)))</f>
        <v>#N/A</v>
      </c>
      <c r="E31" s="82" t="e">
        <f>IF(ISBLANK(VLOOKUP($C$5,s_items,35,0)),"N/A",(VLOOKUP($C$5,s_items,35,0)))</f>
        <v>#N/A</v>
      </c>
      <c r="F31" s="82" t="e">
        <f>IF(ISBLANK(VLOOKUP($C$5,s_items,41,0)),"N/A",(VLOOKUP($C$5,s_items,41,0)))</f>
        <v>#N/A</v>
      </c>
      <c r="G31" s="82" t="e">
        <f>IF(ISBLANK(VLOOKUP($C$5,s_items,106,0)),"N/A",(VLOOKUP($C$5,s_items,106,0)))</f>
        <v>#N/A</v>
      </c>
      <c r="H31" s="48"/>
      <c r="I31" s="25"/>
      <c r="L31" s="41" t="s">
        <v>1439</v>
      </c>
      <c r="M31" s="75" t="e">
        <f>IF(ISBLANK(VLOOKUP($C$5,s_items,47,0)),"N/A",(VLOOKUP($C$5,s_items,47,0))*1)</f>
        <v>#N/A</v>
      </c>
      <c r="N31" s="34"/>
    </row>
    <row r="32" spans="1:16" ht="20.25" thickTop="1" thickBot="1" x14ac:dyDescent="0.3">
      <c r="A32" s="32"/>
      <c r="B32" s="27"/>
      <c r="C32" s="41" t="s">
        <v>3723</v>
      </c>
      <c r="D32" s="84" t="e">
        <f>IF(ISBLANK(VLOOKUP($C$5,s_items,102,0)),"N/A",(VLOOKUP($C$5,s_items,102,0)))</f>
        <v>#N/A</v>
      </c>
      <c r="E32" s="84" t="e">
        <f>IF(ISBLANK(VLOOKUP($C$5,s_items,101,0)),"N/A",(VLOOKUP($C$5,s_items,101,0)))</f>
        <v>#N/A</v>
      </c>
      <c r="F32" s="84" t="e">
        <f>IF(ISBLANK(VLOOKUP($C$5,s_items,103,0)),"N/A",(VLOOKUP($C$5,s_items,103,0)))</f>
        <v>#N/A</v>
      </c>
      <c r="G32" s="84" t="e">
        <f>IF(ISBLANK(VLOOKUP($C$5,s_items,107,0)),"N/A",(VLOOKUP($C$5,s_items,107,0))/100)</f>
        <v>#N/A</v>
      </c>
      <c r="H32" s="40" t="e">
        <f>IF((VLOOKUP($C$5,s_items,83,0))=1,"Y","N")</f>
        <v>#N/A</v>
      </c>
      <c r="I32" s="25"/>
      <c r="L32" s="43" t="s">
        <v>1440</v>
      </c>
      <c r="M32" s="76" t="e">
        <f>IF(ISBLANK(VLOOKUP($C$5,s_items,49,0)),"N/A",(VLOOKUP($C$5,s_items,49,0))*1)</f>
        <v>#N/A</v>
      </c>
      <c r="N32" s="34"/>
    </row>
    <row r="33" spans="1:14" ht="19.5" customHeight="1" thickTop="1" thickBot="1" x14ac:dyDescent="0.3">
      <c r="A33" s="32"/>
      <c r="C33" s="160" t="s">
        <v>3724</v>
      </c>
      <c r="D33" s="160"/>
      <c r="E33" s="160"/>
      <c r="F33" s="160"/>
      <c r="G33" s="160"/>
      <c r="H33" s="160"/>
      <c r="I33" s="25"/>
      <c r="L33" s="41" t="s">
        <v>1441</v>
      </c>
      <c r="M33" s="75" t="e">
        <f>IF(ISBLANK(VLOOKUP($C$5,s_items,50,0)),"N/A",(VLOOKUP($C$5,s_items,50,0))*1)</f>
        <v>#N/A</v>
      </c>
      <c r="N33" s="34"/>
    </row>
    <row r="34" spans="1:14" ht="13.5" customHeight="1" thickTop="1" thickBot="1" x14ac:dyDescent="0.3">
      <c r="A34" s="35"/>
      <c r="B34" s="89" t="e">
        <f>CONCATENATE("School Code: ",VLOOKUP($C$5,s_items,2,0))</f>
        <v>#N/A</v>
      </c>
      <c r="C34" s="161"/>
      <c r="D34" s="161"/>
      <c r="E34" s="161"/>
      <c r="F34" s="161"/>
      <c r="G34" s="161"/>
      <c r="H34" s="161"/>
      <c r="I34" s="36"/>
      <c r="J34" s="36"/>
      <c r="K34" s="36"/>
      <c r="L34" s="36"/>
      <c r="M34" s="36"/>
      <c r="N34" s="37"/>
    </row>
    <row r="36" spans="1:14" ht="88.9" customHeight="1" x14ac:dyDescent="0.25">
      <c r="C36" s="138" t="s">
        <v>3730</v>
      </c>
      <c r="D36" s="138"/>
      <c r="E36" s="138"/>
      <c r="F36" s="138"/>
      <c r="G36" s="138"/>
      <c r="H36" s="138"/>
      <c r="I36" s="138"/>
      <c r="J36" s="138"/>
    </row>
    <row r="40" spans="1:14" ht="45" customHeight="1" x14ac:dyDescent="0.25">
      <c r="B40" s="93">
        <f>B5</f>
        <v>0</v>
      </c>
      <c r="C40" s="94">
        <f>C5</f>
        <v>0</v>
      </c>
    </row>
  </sheetData>
  <sheetProtection algorithmName="SHA-512" hashValue="Bkj1Vi54PDZoV/ij7DLcDKU2siHah4khOHWfC0icNIcUEYK+rvdAQYXk5RurMP1KCVxrULn10K0Zs1eQKPDM+Q==" saltValue="yspUN4IZxP1t6CuRYGLOGw==" spinCount="100000" sheet="1" objects="1" scenarios="1"/>
  <mergeCells count="37">
    <mergeCell ref="J25:K25"/>
    <mergeCell ref="J19:K19"/>
    <mergeCell ref="J20:K20"/>
    <mergeCell ref="J21:K21"/>
    <mergeCell ref="J22:K22"/>
    <mergeCell ref="J24:K24"/>
    <mergeCell ref="J14:K14"/>
    <mergeCell ref="J15:K15"/>
    <mergeCell ref="J16:K16"/>
    <mergeCell ref="J17:K17"/>
    <mergeCell ref="J18:K18"/>
    <mergeCell ref="J9:K9"/>
    <mergeCell ref="J10:K10"/>
    <mergeCell ref="J11:K11"/>
    <mergeCell ref="J12:K12"/>
    <mergeCell ref="J13:K13"/>
    <mergeCell ref="C2:J2"/>
    <mergeCell ref="C36:J36"/>
    <mergeCell ref="C33:H34"/>
    <mergeCell ref="D8:E8"/>
    <mergeCell ref="D9:E9"/>
    <mergeCell ref="D10:E10"/>
    <mergeCell ref="D11:E11"/>
    <mergeCell ref="D12:E12"/>
    <mergeCell ref="D13:E13"/>
    <mergeCell ref="D14:E14"/>
    <mergeCell ref="D15:E15"/>
    <mergeCell ref="D16:E16"/>
    <mergeCell ref="D17:E17"/>
    <mergeCell ref="D18:E18"/>
    <mergeCell ref="D19:E19"/>
    <mergeCell ref="J8:K8"/>
    <mergeCell ref="D20:E20"/>
    <mergeCell ref="D21:E21"/>
    <mergeCell ref="D22:E22"/>
    <mergeCell ref="D24:E24"/>
    <mergeCell ref="D25:E25"/>
  </mergeCells>
  <conditionalFormatting sqref="H28 H32">
    <cfRule type="cellIs" dxfId="0" priority="1" operator="equal">
      <formula>"Y"</formula>
    </cfRule>
  </conditionalFormatting>
  <dataValidations count="2">
    <dataValidation type="list" allowBlank="1" showInputMessage="1" showErrorMessage="1" sqref="C5">
      <formula1>OFFSET(RptngDistrictNameStart,MATCH(B5,RptngDistrictNameColumn,0)-1,1,COUNTIF(RptngDistrictNameColumn,B5),1)</formula1>
    </dataValidation>
    <dataValidation type="list" allowBlank="1" showInputMessage="1" showErrorMessage="1" sqref="B5">
      <formula1>IF(C5="",RptngDistrictNameList,INDEX(RptngDistrictNameColumn,MATCH(C5,SchoolNameColumn,0)))</formula1>
    </dataValidation>
  </dataValidations>
  <pageMargins left="0.25" right="0.25" top="0.75" bottom="0.75" header="0.3" footer="0.3"/>
  <pageSetup scale="52" fitToHeight="2" orientation="landscape" r:id="rId1"/>
  <headerFooter>
    <oddFooter>&amp;R&amp;P of &amp;N</oddFooter>
  </headerFooter>
  <rowBreaks count="1" manualBreakCount="1">
    <brk id="34" max="1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V1249"/>
  <sheetViews>
    <sheetView zoomScale="85" zoomScaleNormal="85" workbookViewId="0"/>
  </sheetViews>
  <sheetFormatPr defaultRowHeight="15" x14ac:dyDescent="0.25"/>
  <cols>
    <col min="1" max="1" width="70.28515625" style="24" bestFit="1" customWidth="1"/>
    <col min="2" max="2" width="28.5703125" style="24" customWidth="1"/>
    <col min="3" max="3" width="112.140625" style="24" bestFit="1" customWidth="1"/>
    <col min="4" max="4" width="22.140625" style="24" bestFit="1" customWidth="1"/>
    <col min="5" max="5" width="26" style="24" customWidth="1"/>
    <col min="6" max="6" width="28.140625" style="24" customWidth="1"/>
    <col min="7" max="7" width="28.7109375" style="24" customWidth="1"/>
    <col min="8" max="8" width="27.42578125" style="24" customWidth="1"/>
    <col min="9" max="9" width="18.5703125" style="24" customWidth="1"/>
    <col min="10" max="10" width="21.140625" style="123" customWidth="1"/>
    <col min="11" max="11" width="31.140625" style="24" customWidth="1"/>
    <col min="12" max="12" width="31.7109375" style="123" customWidth="1"/>
    <col min="13" max="13" width="33.140625" style="24" customWidth="1"/>
    <col min="14" max="14" width="28.7109375" style="123" customWidth="1"/>
    <col min="15" max="15" width="30.5703125" style="123" customWidth="1"/>
    <col min="16" max="16" width="40.5703125" style="123" customWidth="1"/>
    <col min="17" max="17" width="29.140625" style="123" customWidth="1"/>
    <col min="18" max="18" width="31.7109375" style="123" customWidth="1"/>
    <col min="19" max="19" width="30.7109375" style="123" customWidth="1"/>
    <col min="20" max="20" width="31" style="123" customWidth="1"/>
    <col min="21" max="21" width="35.28515625" style="123" customWidth="1"/>
    <col min="22" max="22" width="29.7109375" style="123" customWidth="1"/>
    <col min="23" max="23" width="31.5703125" style="123" customWidth="1"/>
    <col min="24" max="24" width="35.85546875" style="123" customWidth="1"/>
    <col min="25" max="25" width="30.140625" style="123" customWidth="1"/>
    <col min="26" max="26" width="32" style="123" customWidth="1"/>
    <col min="27" max="27" width="36.28515625" style="123" customWidth="1"/>
    <col min="28" max="28" width="27.7109375" style="123" customWidth="1"/>
    <col min="29" max="29" width="29.7109375" style="123" customWidth="1"/>
    <col min="30" max="30" width="36" style="123" customWidth="1"/>
    <col min="31" max="31" width="28.28515625" style="123" customWidth="1"/>
    <col min="32" max="32" width="30" style="123" customWidth="1"/>
    <col min="33" max="33" width="30.140625" style="123" customWidth="1"/>
    <col min="34" max="34" width="36.42578125" style="123" customWidth="1"/>
    <col min="35" max="35" width="22" style="123" customWidth="1"/>
    <col min="36" max="36" width="23.140625" style="123" customWidth="1"/>
    <col min="37" max="37" width="21.140625" style="123" customWidth="1"/>
    <col min="38" max="38" width="28.5703125" style="24" customWidth="1"/>
    <col min="39" max="39" width="29.140625" style="101" customWidth="1"/>
    <col min="40" max="40" width="29.5703125" style="101" customWidth="1"/>
    <col min="41" max="41" width="30.140625" style="101" customWidth="1"/>
    <col min="42" max="42" width="30.5703125" style="101" customWidth="1"/>
    <col min="43" max="43" width="28.28515625" style="101" customWidth="1"/>
    <col min="44" max="44" width="28.7109375" style="101" customWidth="1"/>
    <col min="45" max="45" width="18.5703125" style="101" customWidth="1"/>
    <col min="46" max="46" width="20.28515625" style="123" customWidth="1"/>
    <col min="47" max="47" width="30.28515625" style="123" customWidth="1"/>
    <col min="48" max="48" width="21.7109375" style="101" customWidth="1"/>
    <col min="49" max="49" width="23.85546875" style="123" customWidth="1"/>
    <col min="50" max="50" width="33.85546875" style="123" customWidth="1"/>
    <col min="51" max="51" width="18.5703125" style="101" customWidth="1"/>
    <col min="52" max="52" width="20.28515625" style="123" customWidth="1"/>
    <col min="53" max="53" width="30.28515625" style="123" customWidth="1"/>
    <col min="54" max="54" width="18.5703125" style="101" customWidth="1"/>
    <col min="55" max="55" width="20.28515625" style="123" customWidth="1"/>
    <col min="56" max="56" width="30.28515625" style="123" customWidth="1"/>
    <col min="57" max="57" width="18.5703125" style="101" customWidth="1"/>
    <col min="58" max="58" width="20.140625" style="123" customWidth="1"/>
    <col min="59" max="59" width="30.28515625" style="123" customWidth="1"/>
    <col min="60" max="60" width="18.5703125" style="101" customWidth="1"/>
    <col min="61" max="61" width="20.28515625" style="123" customWidth="1"/>
    <col min="62" max="62" width="30.28515625" style="123" customWidth="1"/>
    <col min="63" max="63" width="18.5703125" style="101" customWidth="1"/>
    <col min="64" max="64" width="20.28515625" style="123" customWidth="1"/>
    <col min="65" max="65" width="30.28515625" style="123" customWidth="1"/>
    <col min="66" max="66" width="23.5703125" style="24" customWidth="1"/>
    <col min="67" max="67" width="19.5703125" style="101" customWidth="1"/>
    <col min="68" max="68" width="21.42578125" style="123" customWidth="1"/>
    <col min="69" max="69" width="31.42578125" style="123" customWidth="1"/>
    <col min="70" max="70" width="27.42578125" style="101" customWidth="1"/>
    <col min="71" max="71" width="34.28515625" style="101" customWidth="1"/>
    <col min="72" max="72" width="21" style="123" customWidth="1"/>
    <col min="73" max="73" width="31" style="123" customWidth="1"/>
    <col min="74" max="74" width="19.5703125" style="101" customWidth="1"/>
    <col min="75" max="75" width="21.42578125" style="123" customWidth="1"/>
    <col min="76" max="76" width="31.42578125" style="123" customWidth="1"/>
    <col min="77" max="77" width="26.42578125" style="101" customWidth="1"/>
    <col min="78" max="78" width="28.28515625" style="101" customWidth="1"/>
    <col min="79" max="79" width="30.140625" style="101" customWidth="1"/>
    <col min="80" max="80" width="13.7109375" style="123" customWidth="1"/>
    <col min="81" max="81" width="15.42578125" style="123" customWidth="1"/>
    <col min="82" max="82" width="14.140625" style="123" customWidth="1"/>
    <col min="83" max="83" width="15.42578125" style="123" customWidth="1"/>
    <col min="84" max="85" width="23.85546875" style="24" customWidth="1"/>
    <col min="86" max="86" width="26.7109375" style="24" bestFit="1" customWidth="1"/>
    <col min="87" max="87" width="32.85546875" style="24" bestFit="1" customWidth="1"/>
    <col min="88" max="88" width="31.42578125" style="24" bestFit="1" customWidth="1"/>
    <col min="89" max="16384" width="9.140625" style="24"/>
  </cols>
  <sheetData>
    <row r="1" spans="1:100" ht="30" x14ac:dyDescent="0.25">
      <c r="A1" s="127" t="s">
        <v>1</v>
      </c>
      <c r="B1" s="127" t="s">
        <v>0</v>
      </c>
      <c r="C1" s="127" t="s">
        <v>2660</v>
      </c>
      <c r="D1" s="127" t="s">
        <v>2</v>
      </c>
      <c r="E1" s="127" t="s">
        <v>4</v>
      </c>
      <c r="F1" s="127" t="s">
        <v>5</v>
      </c>
      <c r="G1" s="127" t="s">
        <v>6</v>
      </c>
      <c r="H1" s="127" t="s">
        <v>7</v>
      </c>
      <c r="I1" s="127" t="s">
        <v>8</v>
      </c>
      <c r="J1" s="128" t="s">
        <v>9</v>
      </c>
      <c r="K1" s="127" t="s">
        <v>10</v>
      </c>
      <c r="L1" s="128" t="s">
        <v>1433</v>
      </c>
      <c r="M1" s="127" t="s">
        <v>12</v>
      </c>
      <c r="N1" s="128" t="s">
        <v>14</v>
      </c>
      <c r="O1" s="128" t="s">
        <v>15</v>
      </c>
      <c r="P1" s="128" t="s">
        <v>16</v>
      </c>
      <c r="Q1" s="128" t="s">
        <v>18</v>
      </c>
      <c r="R1" s="128" t="s">
        <v>1450</v>
      </c>
      <c r="S1" s="128" t="s">
        <v>1451</v>
      </c>
      <c r="T1" s="128" t="s">
        <v>19</v>
      </c>
      <c r="U1" s="128" t="s">
        <v>20</v>
      </c>
      <c r="V1" s="128" t="s">
        <v>22</v>
      </c>
      <c r="W1" s="128" t="s">
        <v>23</v>
      </c>
      <c r="X1" s="128" t="s">
        <v>24</v>
      </c>
      <c r="Y1" s="128" t="s">
        <v>26</v>
      </c>
      <c r="Z1" s="128" t="s">
        <v>27</v>
      </c>
      <c r="AA1" s="128" t="s">
        <v>28</v>
      </c>
      <c r="AB1" s="128" t="s">
        <v>30</v>
      </c>
      <c r="AC1" s="128" t="s">
        <v>31</v>
      </c>
      <c r="AD1" s="128" t="s">
        <v>32</v>
      </c>
      <c r="AE1" s="128" t="s">
        <v>34</v>
      </c>
      <c r="AF1" s="128" t="s">
        <v>1452</v>
      </c>
      <c r="AG1" s="128" t="s">
        <v>35</v>
      </c>
      <c r="AH1" s="128" t="s">
        <v>36</v>
      </c>
      <c r="AI1" s="128" t="s">
        <v>37</v>
      </c>
      <c r="AJ1" s="128" t="s">
        <v>38</v>
      </c>
      <c r="AK1" s="128" t="s">
        <v>39</v>
      </c>
      <c r="AL1" s="127" t="s">
        <v>40</v>
      </c>
      <c r="AM1" s="129" t="s">
        <v>41</v>
      </c>
      <c r="AN1" s="129" t="s">
        <v>42</v>
      </c>
      <c r="AO1" s="129" t="s">
        <v>44</v>
      </c>
      <c r="AP1" s="129" t="s">
        <v>45</v>
      </c>
      <c r="AQ1" s="129" t="s">
        <v>47</v>
      </c>
      <c r="AR1" s="129" t="s">
        <v>48</v>
      </c>
      <c r="AS1" s="129" t="s">
        <v>50</v>
      </c>
      <c r="AT1" s="128" t="s">
        <v>51</v>
      </c>
      <c r="AU1" s="128" t="s">
        <v>52</v>
      </c>
      <c r="AV1" s="129" t="s">
        <v>53</v>
      </c>
      <c r="AW1" s="128" t="s">
        <v>54</v>
      </c>
      <c r="AX1" s="128" t="s">
        <v>55</v>
      </c>
      <c r="AY1" s="129" t="s">
        <v>58</v>
      </c>
      <c r="AZ1" s="128" t="s">
        <v>59</v>
      </c>
      <c r="BA1" s="128" t="s">
        <v>60</v>
      </c>
      <c r="BB1" s="129" t="s">
        <v>63</v>
      </c>
      <c r="BC1" s="128" t="s">
        <v>64</v>
      </c>
      <c r="BD1" s="128" t="s">
        <v>65</v>
      </c>
      <c r="BE1" s="129" t="s">
        <v>68</v>
      </c>
      <c r="BF1" s="128" t="s">
        <v>69</v>
      </c>
      <c r="BG1" s="128" t="s">
        <v>70</v>
      </c>
      <c r="BH1" s="129" t="s">
        <v>73</v>
      </c>
      <c r="BI1" s="128" t="s">
        <v>74</v>
      </c>
      <c r="BJ1" s="128" t="s">
        <v>75</v>
      </c>
      <c r="BK1" s="129" t="s">
        <v>78</v>
      </c>
      <c r="BL1" s="128" t="s">
        <v>79</v>
      </c>
      <c r="BM1" s="128" t="s">
        <v>80</v>
      </c>
      <c r="BN1" s="127" t="s">
        <v>81</v>
      </c>
      <c r="BO1" s="129" t="s">
        <v>84</v>
      </c>
      <c r="BP1" s="128" t="s">
        <v>85</v>
      </c>
      <c r="BQ1" s="128" t="s">
        <v>86</v>
      </c>
      <c r="BR1" s="129" t="s">
        <v>90</v>
      </c>
      <c r="BS1" s="129" t="s">
        <v>91</v>
      </c>
      <c r="BT1" s="128" t="s">
        <v>92</v>
      </c>
      <c r="BU1" s="128" t="s">
        <v>93</v>
      </c>
      <c r="BV1" s="129" t="s">
        <v>96</v>
      </c>
      <c r="BW1" s="128" t="s">
        <v>97</v>
      </c>
      <c r="BX1" s="128" t="s">
        <v>98</v>
      </c>
      <c r="BY1" s="129" t="s">
        <v>1467</v>
      </c>
      <c r="BZ1" s="129" t="s">
        <v>1468</v>
      </c>
      <c r="CA1" s="129" t="s">
        <v>1469</v>
      </c>
      <c r="CB1" s="128" t="s">
        <v>3734</v>
      </c>
      <c r="CC1" s="128" t="s">
        <v>3735</v>
      </c>
      <c r="CD1" s="128" t="s">
        <v>3736</v>
      </c>
      <c r="CE1" s="128" t="s">
        <v>3737</v>
      </c>
      <c r="CF1" s="127" t="s">
        <v>3743</v>
      </c>
      <c r="CG1" s="127" t="s">
        <v>3742</v>
      </c>
      <c r="CH1" s="127" t="s">
        <v>3731</v>
      </c>
      <c r="CI1" s="127" t="s">
        <v>3732</v>
      </c>
      <c r="CJ1" s="127" t="s">
        <v>3733</v>
      </c>
      <c r="CV1" s="106" t="s">
        <v>3729</v>
      </c>
    </row>
    <row r="2" spans="1:100" x14ac:dyDescent="0.25">
      <c r="A2" s="50" t="s">
        <v>100</v>
      </c>
      <c r="B2" s="56" t="s">
        <v>99</v>
      </c>
      <c r="C2" s="50" t="s">
        <v>2665</v>
      </c>
      <c r="D2" s="56" t="s">
        <v>101</v>
      </c>
      <c r="E2" s="50" t="s">
        <v>102</v>
      </c>
      <c r="F2" s="24" t="s">
        <v>102</v>
      </c>
      <c r="G2" s="24" t="s">
        <v>102</v>
      </c>
      <c r="H2" s="50" t="s">
        <v>2644</v>
      </c>
      <c r="I2" s="50" t="s">
        <v>103</v>
      </c>
      <c r="J2" s="120">
        <v>618.94414648900749</v>
      </c>
      <c r="K2" s="52">
        <v>650</v>
      </c>
      <c r="L2" s="120">
        <v>95.222176382924232</v>
      </c>
      <c r="M2" s="52">
        <v>0</v>
      </c>
      <c r="N2" s="120">
        <v>82.932212583479853</v>
      </c>
      <c r="O2" s="120">
        <v>100</v>
      </c>
      <c r="P2" s="120">
        <v>100</v>
      </c>
      <c r="Q2" s="120">
        <v>74.421909911335362</v>
      </c>
      <c r="R2" s="120">
        <v>75</v>
      </c>
      <c r="S2" s="120">
        <v>75</v>
      </c>
      <c r="T2" s="120">
        <v>99.229213215113816</v>
      </c>
      <c r="U2" s="120">
        <v>100</v>
      </c>
      <c r="V2" s="120">
        <v>76.350096822259658</v>
      </c>
      <c r="W2" s="120">
        <v>100</v>
      </c>
      <c r="X2" s="120">
        <v>100</v>
      </c>
      <c r="Y2" s="120">
        <v>67.236947922899944</v>
      </c>
      <c r="Z2" s="120">
        <v>89.64926389719993</v>
      </c>
      <c r="AA2" s="120">
        <v>100</v>
      </c>
      <c r="AB2" s="120">
        <v>64.012666666666689</v>
      </c>
      <c r="AC2" s="120">
        <v>85.350222222222243</v>
      </c>
      <c r="AD2" s="120">
        <v>100</v>
      </c>
      <c r="AE2" s="120"/>
      <c r="AF2" s="120">
        <v>71.090196078431362</v>
      </c>
      <c r="AG2" s="120"/>
      <c r="AH2" s="120">
        <v>0</v>
      </c>
      <c r="AI2" s="120">
        <v>0.56999999999999995</v>
      </c>
      <c r="AJ2" s="120">
        <v>7.76</v>
      </c>
      <c r="AK2" s="120"/>
      <c r="AL2" s="52">
        <v>0</v>
      </c>
      <c r="AM2" s="124">
        <v>0.98795180722891562</v>
      </c>
      <c r="AN2" s="124">
        <v>1</v>
      </c>
      <c r="AO2" s="124">
        <v>0.98809523809523814</v>
      </c>
      <c r="AP2" s="124">
        <v>1</v>
      </c>
      <c r="AQ2" s="124">
        <v>1</v>
      </c>
      <c r="AR2" s="124"/>
      <c r="AS2" s="124">
        <v>1.2145748987854251E-2</v>
      </c>
      <c r="AT2" s="120">
        <v>50</v>
      </c>
      <c r="AU2" s="120">
        <v>50</v>
      </c>
      <c r="AV2" s="124">
        <v>3.7037037037037035E-2</v>
      </c>
      <c r="AW2" s="120">
        <v>50</v>
      </c>
      <c r="AX2" s="120">
        <v>50</v>
      </c>
      <c r="AY2" s="124"/>
      <c r="AZ2" s="120"/>
      <c r="BA2" s="120"/>
      <c r="BB2" s="124"/>
      <c r="BC2" s="120"/>
      <c r="BD2" s="120"/>
      <c r="BE2" s="124"/>
      <c r="BF2" s="120"/>
      <c r="BG2" s="120"/>
      <c r="BH2" s="124"/>
      <c r="BI2" s="120"/>
      <c r="BJ2" s="120"/>
      <c r="BK2" s="124"/>
      <c r="BL2" s="120"/>
      <c r="BM2" s="120"/>
      <c r="BN2" s="52"/>
      <c r="BO2" s="124"/>
      <c r="BP2" s="120"/>
      <c r="BQ2" s="120"/>
      <c r="BR2" s="124">
        <v>0.67073170731707321</v>
      </c>
      <c r="BS2" s="124">
        <v>0.97619047619047616</v>
      </c>
      <c r="BT2" s="120">
        <v>44.715447154471548</v>
      </c>
      <c r="BU2" s="120">
        <v>50</v>
      </c>
      <c r="BV2" s="124"/>
      <c r="BW2" s="120"/>
      <c r="BX2" s="120"/>
      <c r="BY2" s="124"/>
      <c r="BZ2" s="124"/>
      <c r="CA2" s="124"/>
      <c r="CB2" s="120">
        <v>17.263974516166829</v>
      </c>
      <c r="CC2" s="120">
        <v>19.631524517014228</v>
      </c>
      <c r="CD2" s="120">
        <v>17.168861804494096</v>
      </c>
      <c r="CE2" s="120"/>
      <c r="CF2" s="107"/>
      <c r="CG2" s="107"/>
      <c r="CH2" s="107">
        <v>0</v>
      </c>
      <c r="CI2" s="107"/>
      <c r="CJ2" s="107"/>
    </row>
    <row r="3" spans="1:100" x14ac:dyDescent="0.25">
      <c r="A3" s="50" t="s">
        <v>100</v>
      </c>
      <c r="B3" s="56" t="s">
        <v>99</v>
      </c>
      <c r="C3" s="50" t="s">
        <v>2666</v>
      </c>
      <c r="D3" s="56" t="s">
        <v>104</v>
      </c>
      <c r="E3" s="50" t="s">
        <v>106</v>
      </c>
      <c r="F3" s="24" t="s">
        <v>107</v>
      </c>
      <c r="G3" s="24">
        <v>6</v>
      </c>
      <c r="H3" s="50" t="s">
        <v>1453</v>
      </c>
      <c r="I3" s="50" t="s">
        <v>109</v>
      </c>
      <c r="J3" s="120">
        <v>618.94414648900749</v>
      </c>
      <c r="K3" s="52">
        <v>650</v>
      </c>
      <c r="L3" s="120">
        <v>95.222176382924232</v>
      </c>
      <c r="M3" s="52">
        <v>0</v>
      </c>
      <c r="N3" s="120">
        <v>82.932212583479853</v>
      </c>
      <c r="O3" s="120">
        <v>100</v>
      </c>
      <c r="P3" s="120">
        <v>100</v>
      </c>
      <c r="Q3" s="120">
        <v>74.421909911335362</v>
      </c>
      <c r="R3" s="120">
        <v>75</v>
      </c>
      <c r="S3" s="120">
        <v>75</v>
      </c>
      <c r="T3" s="120">
        <v>99.229213215113816</v>
      </c>
      <c r="U3" s="120">
        <v>100</v>
      </c>
      <c r="V3" s="120">
        <v>76.350096822259658</v>
      </c>
      <c r="W3" s="120">
        <v>100</v>
      </c>
      <c r="X3" s="120">
        <v>100</v>
      </c>
      <c r="Y3" s="120">
        <v>67.236947922899944</v>
      </c>
      <c r="Z3" s="120">
        <v>89.64926389719993</v>
      </c>
      <c r="AA3" s="120">
        <v>100</v>
      </c>
      <c r="AB3" s="120">
        <v>64.012666666666689</v>
      </c>
      <c r="AC3" s="120">
        <v>85.350222222222243</v>
      </c>
      <c r="AD3" s="120">
        <v>100</v>
      </c>
      <c r="AE3" s="120"/>
      <c r="AF3" s="120">
        <v>71.090196078431362</v>
      </c>
      <c r="AG3" s="120"/>
      <c r="AH3" s="120">
        <v>0</v>
      </c>
      <c r="AI3" s="120">
        <v>0.56999999999999995</v>
      </c>
      <c r="AJ3" s="120">
        <v>7.76</v>
      </c>
      <c r="AK3" s="120"/>
      <c r="AL3" s="52">
        <v>0</v>
      </c>
      <c r="AM3" s="124">
        <v>0.98795180722891562</v>
      </c>
      <c r="AN3" s="124">
        <v>1</v>
      </c>
      <c r="AO3" s="124">
        <v>0.98809523809523814</v>
      </c>
      <c r="AP3" s="124">
        <v>1</v>
      </c>
      <c r="AQ3" s="124">
        <v>1</v>
      </c>
      <c r="AR3" s="124"/>
      <c r="AS3" s="124">
        <v>1.2145748987854251E-2</v>
      </c>
      <c r="AT3" s="120">
        <v>50</v>
      </c>
      <c r="AU3" s="120">
        <v>50</v>
      </c>
      <c r="AV3" s="124">
        <v>3.7037037037037035E-2</v>
      </c>
      <c r="AW3" s="120">
        <v>50</v>
      </c>
      <c r="AX3" s="120">
        <v>50</v>
      </c>
      <c r="AY3" s="124"/>
      <c r="AZ3" s="120"/>
      <c r="BA3" s="120"/>
      <c r="BB3" s="124"/>
      <c r="BC3" s="120"/>
      <c r="BD3" s="120"/>
      <c r="BE3" s="124"/>
      <c r="BF3" s="120"/>
      <c r="BG3" s="120"/>
      <c r="BH3" s="124"/>
      <c r="BI3" s="120"/>
      <c r="BJ3" s="120"/>
      <c r="BK3" s="124"/>
      <c r="BL3" s="120"/>
      <c r="BM3" s="120"/>
      <c r="BN3" s="52"/>
      <c r="BO3" s="124"/>
      <c r="BP3" s="120"/>
      <c r="BQ3" s="120"/>
      <c r="BR3" s="124">
        <v>0.67073170731707321</v>
      </c>
      <c r="BS3" s="124">
        <v>0.97619047619047616</v>
      </c>
      <c r="BT3" s="120">
        <v>44.715447154471548</v>
      </c>
      <c r="BU3" s="120">
        <v>50</v>
      </c>
      <c r="BV3" s="124"/>
      <c r="BW3" s="120"/>
      <c r="BX3" s="120"/>
      <c r="BY3" s="124"/>
      <c r="BZ3" s="124"/>
      <c r="CA3" s="124"/>
      <c r="CB3" s="120">
        <v>16.823939048191338</v>
      </c>
      <c r="CC3" s="120">
        <v>19.496255895940152</v>
      </c>
      <c r="CD3" s="120">
        <v>17.335082511020332</v>
      </c>
      <c r="CE3" s="120"/>
      <c r="CF3" s="107"/>
      <c r="CG3" s="107"/>
      <c r="CH3" s="107">
        <v>2</v>
      </c>
      <c r="CI3" s="107">
        <v>1</v>
      </c>
      <c r="CJ3" s="107">
        <v>1</v>
      </c>
    </row>
    <row r="4" spans="1:100" x14ac:dyDescent="0.25">
      <c r="A4" s="50" t="s">
        <v>111</v>
      </c>
      <c r="B4" s="56" t="s">
        <v>110</v>
      </c>
      <c r="C4" s="50" t="s">
        <v>2665</v>
      </c>
      <c r="D4" s="56" t="s">
        <v>101</v>
      </c>
      <c r="E4" s="50" t="s">
        <v>102</v>
      </c>
      <c r="F4" s="24" t="s">
        <v>102</v>
      </c>
      <c r="G4" s="24" t="s">
        <v>102</v>
      </c>
      <c r="H4" s="50" t="s">
        <v>2644</v>
      </c>
      <c r="I4" s="50" t="s">
        <v>103</v>
      </c>
      <c r="J4" s="120">
        <v>862.37978874742328</v>
      </c>
      <c r="K4" s="52">
        <v>1250</v>
      </c>
      <c r="L4" s="120">
        <v>68.99038309979386</v>
      </c>
      <c r="M4" s="52">
        <v>0</v>
      </c>
      <c r="N4" s="120">
        <v>60.699936393558588</v>
      </c>
      <c r="O4" s="120">
        <v>80.933248524744783</v>
      </c>
      <c r="P4" s="120">
        <v>100</v>
      </c>
      <c r="Q4" s="120">
        <v>57.143838930141932</v>
      </c>
      <c r="R4" s="120">
        <v>60.328063432652812</v>
      </c>
      <c r="S4" s="120">
        <v>70.456112875984161</v>
      </c>
      <c r="T4" s="120">
        <v>76.191785240189247</v>
      </c>
      <c r="U4" s="120">
        <v>100</v>
      </c>
      <c r="V4" s="120">
        <v>51.718972271073909</v>
      </c>
      <c r="W4" s="120">
        <v>68.958629694765222</v>
      </c>
      <c r="X4" s="120">
        <v>100</v>
      </c>
      <c r="Y4" s="120">
        <v>48.535348785638668</v>
      </c>
      <c r="Z4" s="120">
        <v>64.713798380851557</v>
      </c>
      <c r="AA4" s="120">
        <v>100</v>
      </c>
      <c r="AB4" s="120">
        <v>46.834991119005288</v>
      </c>
      <c r="AC4" s="120">
        <v>62.446654825340389</v>
      </c>
      <c r="AD4" s="120">
        <v>100</v>
      </c>
      <c r="AE4" s="120">
        <v>43.562162162162167</v>
      </c>
      <c r="AF4" s="120">
        <v>55.373717948717911</v>
      </c>
      <c r="AG4" s="120">
        <v>58.082882882882892</v>
      </c>
      <c r="AH4" s="120">
        <v>100</v>
      </c>
      <c r="AI4" s="120">
        <v>13.31</v>
      </c>
      <c r="AJ4" s="120">
        <v>11.79</v>
      </c>
      <c r="AK4" s="120">
        <v>11.81</v>
      </c>
      <c r="AL4" s="52">
        <v>0</v>
      </c>
      <c r="AM4" s="124">
        <v>0.9856459330143541</v>
      </c>
      <c r="AN4" s="124">
        <v>0.98784530386740332</v>
      </c>
      <c r="AO4" s="124">
        <v>0.98410174880763113</v>
      </c>
      <c r="AP4" s="124">
        <v>0.98237885462555063</v>
      </c>
      <c r="AQ4" s="124">
        <v>0.97123519458544838</v>
      </c>
      <c r="AR4" s="124">
        <v>0.96736596736596736</v>
      </c>
      <c r="AS4" s="124">
        <v>0.1628997867803838</v>
      </c>
      <c r="AT4" s="120">
        <v>27.420042643923239</v>
      </c>
      <c r="AU4" s="120">
        <v>50</v>
      </c>
      <c r="AV4" s="124">
        <v>0.19326241134751773</v>
      </c>
      <c r="AW4" s="120">
        <v>21.34751773049646</v>
      </c>
      <c r="AX4" s="120">
        <v>50</v>
      </c>
      <c r="AY4" s="124">
        <v>0.75899280575539574</v>
      </c>
      <c r="AZ4" s="120">
        <v>50</v>
      </c>
      <c r="BA4" s="120">
        <v>50</v>
      </c>
      <c r="BB4" s="124">
        <v>0.20863309352517986</v>
      </c>
      <c r="BC4" s="120">
        <v>13.908872901678656</v>
      </c>
      <c r="BD4" s="120">
        <v>50</v>
      </c>
      <c r="BE4" s="124">
        <v>0.88826815642458101</v>
      </c>
      <c r="BF4" s="120">
        <v>47.248306192796861</v>
      </c>
      <c r="BG4" s="120">
        <v>50</v>
      </c>
      <c r="BH4" s="124">
        <v>0.76433121019108285</v>
      </c>
      <c r="BI4" s="120">
        <v>81.311830871391805</v>
      </c>
      <c r="BJ4" s="120">
        <v>100</v>
      </c>
      <c r="BK4" s="124">
        <v>0.79710144927536208</v>
      </c>
      <c r="BL4" s="120">
        <v>84.798026518655547</v>
      </c>
      <c r="BM4" s="120">
        <v>100</v>
      </c>
      <c r="BN4" s="52">
        <v>0</v>
      </c>
      <c r="BO4" s="124">
        <v>0.59399999999999997</v>
      </c>
      <c r="BP4" s="120">
        <v>79.197994987468675</v>
      </c>
      <c r="BQ4" s="120">
        <v>100</v>
      </c>
      <c r="BR4" s="124">
        <v>0.3801526717557252</v>
      </c>
      <c r="BS4" s="124">
        <v>0.85509138381201044</v>
      </c>
      <c r="BT4" s="120">
        <v>12.67175572519084</v>
      </c>
      <c r="BU4" s="120">
        <v>50</v>
      </c>
      <c r="BV4" s="124">
        <v>0.3977812995245642</v>
      </c>
      <c r="BW4" s="120">
        <v>33.148441627047021</v>
      </c>
      <c r="BX4" s="120">
        <v>50</v>
      </c>
      <c r="BY4" s="124">
        <v>0.79710144927536208</v>
      </c>
      <c r="BZ4" s="124">
        <v>0.91935483870967705</v>
      </c>
      <c r="CA4" s="124">
        <v>0.12225338943431495</v>
      </c>
      <c r="CB4" s="120">
        <v>17.263974516166829</v>
      </c>
      <c r="CC4" s="120">
        <v>19.631524517014228</v>
      </c>
      <c r="CD4" s="120">
        <v>17.168861804494096</v>
      </c>
      <c r="CE4" s="120">
        <v>15.161501169955377</v>
      </c>
      <c r="CF4" s="52"/>
      <c r="CG4" s="52"/>
      <c r="CH4" s="107">
        <v>0</v>
      </c>
      <c r="CI4" s="107"/>
      <c r="CJ4" s="107"/>
    </row>
    <row r="5" spans="1:100" x14ac:dyDescent="0.25">
      <c r="A5" s="50" t="s">
        <v>111</v>
      </c>
      <c r="B5" s="56" t="s">
        <v>110</v>
      </c>
      <c r="C5" s="50" t="s">
        <v>2667</v>
      </c>
      <c r="D5" s="56" t="s">
        <v>112</v>
      </c>
      <c r="E5" s="50" t="s">
        <v>106</v>
      </c>
      <c r="F5" s="24" t="s">
        <v>107</v>
      </c>
      <c r="G5" s="24">
        <v>6</v>
      </c>
      <c r="H5" s="50" t="s">
        <v>1454</v>
      </c>
      <c r="I5" s="50" t="s">
        <v>109</v>
      </c>
      <c r="J5" s="120">
        <v>496.30479289662514</v>
      </c>
      <c r="K5" s="52">
        <v>750</v>
      </c>
      <c r="L5" s="120">
        <v>66.17397238621669</v>
      </c>
      <c r="M5" s="52">
        <v>0</v>
      </c>
      <c r="N5" s="120">
        <v>61.34279936203351</v>
      </c>
      <c r="O5" s="120">
        <v>81.790399149378018</v>
      </c>
      <c r="P5" s="120">
        <v>100</v>
      </c>
      <c r="Q5" s="120">
        <v>58.496449216989738</v>
      </c>
      <c r="R5" s="120">
        <v>60.549465936489518</v>
      </c>
      <c r="S5" s="120">
        <v>69.587399782160304</v>
      </c>
      <c r="T5" s="120">
        <v>77.995265622652994</v>
      </c>
      <c r="U5" s="120">
        <v>100</v>
      </c>
      <c r="V5" s="120">
        <v>53.268308336931199</v>
      </c>
      <c r="W5" s="120">
        <v>71.024411115908265</v>
      </c>
      <c r="X5" s="120">
        <v>100</v>
      </c>
      <c r="Y5" s="120">
        <v>50.754575356131312</v>
      </c>
      <c r="Z5" s="120">
        <v>67.672767141508416</v>
      </c>
      <c r="AA5" s="120">
        <v>100</v>
      </c>
      <c r="AB5" s="120">
        <v>50.5</v>
      </c>
      <c r="AC5" s="120">
        <v>67.333333333333329</v>
      </c>
      <c r="AD5" s="120">
        <v>100</v>
      </c>
      <c r="AE5" s="120">
        <v>47.410582010582026</v>
      </c>
      <c r="AF5" s="120">
        <v>58.285333333333327</v>
      </c>
      <c r="AG5" s="120">
        <v>63.214109347442701</v>
      </c>
      <c r="AH5" s="120">
        <v>100</v>
      </c>
      <c r="AI5" s="120">
        <v>11.09</v>
      </c>
      <c r="AJ5" s="120">
        <v>9.7899999999999991</v>
      </c>
      <c r="AK5" s="120">
        <v>10.87</v>
      </c>
      <c r="AL5" s="52">
        <v>0</v>
      </c>
      <c r="AM5" s="124">
        <v>0.99727520435967298</v>
      </c>
      <c r="AN5" s="124">
        <v>0.99630996309963105</v>
      </c>
      <c r="AO5" s="124">
        <v>0.99728260869565222</v>
      </c>
      <c r="AP5" s="124">
        <v>0.99630996309963105</v>
      </c>
      <c r="AQ5" s="124">
        <v>1</v>
      </c>
      <c r="AR5" s="124">
        <v>1</v>
      </c>
      <c r="AS5" s="124">
        <v>0.14545454545454545</v>
      </c>
      <c r="AT5" s="120">
        <v>30.909090909090907</v>
      </c>
      <c r="AU5" s="120">
        <v>50</v>
      </c>
      <c r="AV5" s="124">
        <v>0.1828193832599119</v>
      </c>
      <c r="AW5" s="120">
        <v>23.436123348017631</v>
      </c>
      <c r="AX5" s="120">
        <v>50</v>
      </c>
      <c r="AY5" s="124"/>
      <c r="AZ5" s="120"/>
      <c r="BA5" s="120"/>
      <c r="BB5" s="124"/>
      <c r="BC5" s="120"/>
      <c r="BD5" s="120"/>
      <c r="BE5" s="124"/>
      <c r="BF5" s="120"/>
      <c r="BG5" s="120"/>
      <c r="BH5" s="124"/>
      <c r="BI5" s="120"/>
      <c r="BJ5" s="120"/>
      <c r="BK5" s="124"/>
      <c r="BL5" s="120"/>
      <c r="BM5" s="120"/>
      <c r="BN5" s="52"/>
      <c r="BO5" s="124"/>
      <c r="BP5" s="120"/>
      <c r="BQ5" s="120"/>
      <c r="BR5" s="124">
        <v>0.38787878787878788</v>
      </c>
      <c r="BS5" s="124">
        <v>0.88709677419354838</v>
      </c>
      <c r="BT5" s="120">
        <v>12.929292929292929</v>
      </c>
      <c r="BU5" s="120">
        <v>50</v>
      </c>
      <c r="BV5" s="124"/>
      <c r="BW5" s="120"/>
      <c r="BX5" s="120"/>
      <c r="BY5" s="124"/>
      <c r="BZ5" s="124"/>
      <c r="CA5" s="124"/>
      <c r="CB5" s="120">
        <v>16.823939048191338</v>
      </c>
      <c r="CC5" s="120">
        <v>19.496255895940152</v>
      </c>
      <c r="CD5" s="120">
        <v>17.335082511020332</v>
      </c>
      <c r="CE5" s="120"/>
      <c r="CF5" s="107"/>
      <c r="CG5" s="107"/>
      <c r="CH5" s="107">
        <v>0</v>
      </c>
      <c r="CI5" s="107"/>
      <c r="CJ5" s="107"/>
    </row>
    <row r="6" spans="1:100" x14ac:dyDescent="0.25">
      <c r="A6" s="50" t="s">
        <v>111</v>
      </c>
      <c r="B6" s="56" t="s">
        <v>110</v>
      </c>
      <c r="C6" s="50" t="s">
        <v>2668</v>
      </c>
      <c r="D6" s="56" t="s">
        <v>115</v>
      </c>
      <c r="E6" s="50" t="s">
        <v>106</v>
      </c>
      <c r="F6" s="24" t="s">
        <v>114</v>
      </c>
      <c r="G6" s="24">
        <v>6</v>
      </c>
      <c r="H6" s="50" t="s">
        <v>1454</v>
      </c>
      <c r="I6" s="50" t="s">
        <v>109</v>
      </c>
      <c r="J6" s="120">
        <v>534.01347465808942</v>
      </c>
      <c r="K6" s="52">
        <v>750</v>
      </c>
      <c r="L6" s="120">
        <v>71.2017966210786</v>
      </c>
      <c r="M6" s="52">
        <v>0</v>
      </c>
      <c r="N6" s="120">
        <v>62.761947418660178</v>
      </c>
      <c r="O6" s="120">
        <v>83.682596558213575</v>
      </c>
      <c r="P6" s="120">
        <v>100</v>
      </c>
      <c r="Q6" s="120">
        <v>59.543905274764846</v>
      </c>
      <c r="R6" s="120">
        <v>62.694316670003168</v>
      </c>
      <c r="S6" s="120">
        <v>71.051903811086206</v>
      </c>
      <c r="T6" s="120">
        <v>79.391873699686471</v>
      </c>
      <c r="U6" s="120">
        <v>100</v>
      </c>
      <c r="V6" s="120">
        <v>55.411887917906981</v>
      </c>
      <c r="W6" s="120">
        <v>73.882517223875979</v>
      </c>
      <c r="X6" s="120">
        <v>100</v>
      </c>
      <c r="Y6" s="120">
        <v>52.58495355000467</v>
      </c>
      <c r="Z6" s="120">
        <v>70.113271400006226</v>
      </c>
      <c r="AA6" s="120">
        <v>100</v>
      </c>
      <c r="AB6" s="120">
        <v>46.477131782945747</v>
      </c>
      <c r="AC6" s="120">
        <v>61.969509043927658</v>
      </c>
      <c r="AD6" s="120">
        <v>100</v>
      </c>
      <c r="AE6" s="120">
        <v>43.794444444444437</v>
      </c>
      <c r="AF6" s="120">
        <v>55.33</v>
      </c>
      <c r="AG6" s="120">
        <v>58.392592592592585</v>
      </c>
      <c r="AH6" s="120">
        <v>100</v>
      </c>
      <c r="AI6" s="120">
        <v>11.5</v>
      </c>
      <c r="AJ6" s="120">
        <v>10.1</v>
      </c>
      <c r="AK6" s="120">
        <v>11.53</v>
      </c>
      <c r="AL6" s="52">
        <v>0</v>
      </c>
      <c r="AM6" s="124">
        <v>0.9971830985915493</v>
      </c>
      <c r="AN6" s="124">
        <v>1</v>
      </c>
      <c r="AO6" s="124">
        <v>0.99719887955182074</v>
      </c>
      <c r="AP6" s="124">
        <v>1</v>
      </c>
      <c r="AQ6" s="124">
        <v>0.97802197802197799</v>
      </c>
      <c r="AR6" s="124">
        <v>0.971830985915493</v>
      </c>
      <c r="AS6" s="124">
        <v>9.3525179856115109E-2</v>
      </c>
      <c r="AT6" s="120">
        <v>41.294964028776988</v>
      </c>
      <c r="AU6" s="120">
        <v>50</v>
      </c>
      <c r="AV6" s="124">
        <v>0.11787819253438114</v>
      </c>
      <c r="AW6" s="120">
        <v>36.424361493123783</v>
      </c>
      <c r="AX6" s="120">
        <v>50</v>
      </c>
      <c r="AY6" s="124"/>
      <c r="AZ6" s="120"/>
      <c r="BA6" s="120"/>
      <c r="BB6" s="124"/>
      <c r="BC6" s="120"/>
      <c r="BD6" s="120"/>
      <c r="BE6" s="124"/>
      <c r="BF6" s="120"/>
      <c r="BG6" s="120"/>
      <c r="BH6" s="124"/>
      <c r="BI6" s="120"/>
      <c r="BJ6" s="120"/>
      <c r="BK6" s="124"/>
      <c r="BL6" s="120"/>
      <c r="BM6" s="120"/>
      <c r="BN6" s="52"/>
      <c r="BO6" s="124"/>
      <c r="BP6" s="120"/>
      <c r="BQ6" s="120"/>
      <c r="BR6" s="124">
        <v>0.43292682926829268</v>
      </c>
      <c r="BS6" s="124">
        <v>0.91111111111111109</v>
      </c>
      <c r="BT6" s="120">
        <v>28.86178861788618</v>
      </c>
      <c r="BU6" s="120">
        <v>50</v>
      </c>
      <c r="BV6" s="124"/>
      <c r="BW6" s="120"/>
      <c r="BX6" s="120"/>
      <c r="BY6" s="124"/>
      <c r="BZ6" s="124"/>
      <c r="CA6" s="124"/>
      <c r="CB6" s="120">
        <v>16.823939048191338</v>
      </c>
      <c r="CC6" s="120">
        <v>19.496255895940152</v>
      </c>
      <c r="CD6" s="120">
        <v>17.335082511020332</v>
      </c>
      <c r="CE6" s="120"/>
      <c r="CF6" s="107"/>
      <c r="CG6" s="107"/>
      <c r="CH6" s="107">
        <v>0</v>
      </c>
      <c r="CI6" s="107"/>
      <c r="CJ6" s="107"/>
    </row>
    <row r="7" spans="1:100" x14ac:dyDescent="0.25">
      <c r="A7" s="50" t="s">
        <v>111</v>
      </c>
      <c r="B7" s="56" t="s">
        <v>110</v>
      </c>
      <c r="C7" s="50" t="s">
        <v>2669</v>
      </c>
      <c r="D7" s="56" t="s">
        <v>117</v>
      </c>
      <c r="E7" s="50" t="s">
        <v>106</v>
      </c>
      <c r="F7" s="24" t="s">
        <v>107</v>
      </c>
      <c r="G7" s="24">
        <v>8</v>
      </c>
      <c r="H7" s="50" t="s">
        <v>1454</v>
      </c>
      <c r="I7" s="50" t="s">
        <v>109</v>
      </c>
      <c r="J7" s="120">
        <v>493.31767996381302</v>
      </c>
      <c r="K7" s="52">
        <v>800</v>
      </c>
      <c r="L7" s="120">
        <v>61.664709995476628</v>
      </c>
      <c r="M7" s="52">
        <v>0</v>
      </c>
      <c r="N7" s="120">
        <v>56.491681409700824</v>
      </c>
      <c r="O7" s="120">
        <v>75.322241879601108</v>
      </c>
      <c r="P7" s="120">
        <v>100</v>
      </c>
      <c r="Q7" s="120">
        <v>52.962146073918312</v>
      </c>
      <c r="R7" s="120">
        <v>57.407946980885725</v>
      </c>
      <c r="S7" s="120">
        <v>68.01338296558859</v>
      </c>
      <c r="T7" s="120">
        <v>70.616194765224421</v>
      </c>
      <c r="U7" s="120">
        <v>100</v>
      </c>
      <c r="V7" s="120">
        <v>47.212625481401382</v>
      </c>
      <c r="W7" s="120">
        <v>62.950167308535178</v>
      </c>
      <c r="X7" s="120">
        <v>100</v>
      </c>
      <c r="Y7" s="120">
        <v>44.100369444716684</v>
      </c>
      <c r="Z7" s="120">
        <v>58.800492592955578</v>
      </c>
      <c r="AA7" s="120">
        <v>100</v>
      </c>
      <c r="AB7" s="120">
        <v>45.951500789889415</v>
      </c>
      <c r="AC7" s="120">
        <v>61.268667719852552</v>
      </c>
      <c r="AD7" s="120">
        <v>100</v>
      </c>
      <c r="AE7" s="120">
        <v>43.677426160337546</v>
      </c>
      <c r="AF7" s="120">
        <v>52.7308176100629</v>
      </c>
      <c r="AG7" s="120">
        <v>58.236568213783393</v>
      </c>
      <c r="AH7" s="120">
        <v>100</v>
      </c>
      <c r="AI7" s="120">
        <v>15.05</v>
      </c>
      <c r="AJ7" s="120">
        <v>13.3</v>
      </c>
      <c r="AK7" s="120">
        <v>9.0500000000000007</v>
      </c>
      <c r="AL7" s="52">
        <v>0</v>
      </c>
      <c r="AM7" s="124">
        <v>0.98034398034398029</v>
      </c>
      <c r="AN7" s="124">
        <v>0.9770491803278688</v>
      </c>
      <c r="AO7" s="124">
        <v>0.98034398034398029</v>
      </c>
      <c r="AP7" s="124">
        <v>0.9770491803278688</v>
      </c>
      <c r="AQ7" s="124">
        <v>0.97716894977168944</v>
      </c>
      <c r="AR7" s="124">
        <v>0.97560975609756095</v>
      </c>
      <c r="AS7" s="124">
        <v>0.16995073891625614</v>
      </c>
      <c r="AT7" s="120">
        <v>26.009852216748786</v>
      </c>
      <c r="AU7" s="120">
        <v>50</v>
      </c>
      <c r="AV7" s="124">
        <v>0.18874172185430463</v>
      </c>
      <c r="AW7" s="120">
        <v>22.251655629139091</v>
      </c>
      <c r="AX7" s="120">
        <v>50</v>
      </c>
      <c r="AY7" s="124"/>
      <c r="AZ7" s="120"/>
      <c r="BA7" s="120"/>
      <c r="BB7" s="124"/>
      <c r="BC7" s="120"/>
      <c r="BD7" s="120"/>
      <c r="BE7" s="124">
        <v>0.92432432432432432</v>
      </c>
      <c r="BF7" s="120">
        <v>49.16618746405981</v>
      </c>
      <c r="BG7" s="120">
        <v>50</v>
      </c>
      <c r="BH7" s="124"/>
      <c r="BI7" s="120"/>
      <c r="BJ7" s="120"/>
      <c r="BK7" s="124"/>
      <c r="BL7" s="120"/>
      <c r="BM7" s="120"/>
      <c r="BN7" s="52"/>
      <c r="BO7" s="124"/>
      <c r="BP7" s="120"/>
      <c r="BQ7" s="120"/>
      <c r="BR7" s="124">
        <v>0.2608695652173913</v>
      </c>
      <c r="BS7" s="124">
        <v>0.74883720930232556</v>
      </c>
      <c r="BT7" s="120">
        <v>8.695652173913043</v>
      </c>
      <c r="BU7" s="120">
        <v>50</v>
      </c>
      <c r="BV7" s="124"/>
      <c r="BW7" s="120"/>
      <c r="BX7" s="120"/>
      <c r="BY7" s="124"/>
      <c r="BZ7" s="124"/>
      <c r="CA7" s="124"/>
      <c r="CB7" s="120">
        <v>16.823939048191338</v>
      </c>
      <c r="CC7" s="120">
        <v>19.496255895940152</v>
      </c>
      <c r="CD7" s="120">
        <v>17.335082511020332</v>
      </c>
      <c r="CE7" s="120"/>
      <c r="CF7" s="107"/>
      <c r="CG7" s="107"/>
      <c r="CH7" s="107">
        <v>0</v>
      </c>
      <c r="CI7" s="107"/>
      <c r="CJ7" s="107"/>
    </row>
    <row r="8" spans="1:100" x14ac:dyDescent="0.25">
      <c r="A8" s="50" t="s">
        <v>111</v>
      </c>
      <c r="B8" s="56" t="s">
        <v>110</v>
      </c>
      <c r="C8" s="50" t="s">
        <v>2670</v>
      </c>
      <c r="D8" s="56" t="s">
        <v>120</v>
      </c>
      <c r="E8" s="50" t="s">
        <v>106</v>
      </c>
      <c r="F8" s="24">
        <v>9</v>
      </c>
      <c r="G8" s="24">
        <v>12</v>
      </c>
      <c r="H8" s="50" t="s">
        <v>2644</v>
      </c>
      <c r="I8" s="50" t="s">
        <v>109</v>
      </c>
      <c r="J8" s="120">
        <v>890.87719410342208</v>
      </c>
      <c r="K8" s="52">
        <v>1250</v>
      </c>
      <c r="L8" s="120">
        <v>71.270175528273768</v>
      </c>
      <c r="M8" s="52">
        <v>0</v>
      </c>
      <c r="N8" s="120">
        <v>70.12016831822335</v>
      </c>
      <c r="O8" s="120">
        <v>93.493557757631123</v>
      </c>
      <c r="P8" s="120">
        <v>100</v>
      </c>
      <c r="Q8" s="120">
        <v>65.996960872162475</v>
      </c>
      <c r="R8" s="120">
        <v>60.919243986254294</v>
      </c>
      <c r="S8" s="120">
        <v>75</v>
      </c>
      <c r="T8" s="120">
        <v>87.995947829549976</v>
      </c>
      <c r="U8" s="120">
        <v>100</v>
      </c>
      <c r="V8" s="120">
        <v>53.833470790378009</v>
      </c>
      <c r="W8" s="120">
        <v>71.777961053837345</v>
      </c>
      <c r="X8" s="120">
        <v>100</v>
      </c>
      <c r="Y8" s="120">
        <v>48.266077565046636</v>
      </c>
      <c r="Z8" s="120">
        <v>64.354770086728848</v>
      </c>
      <c r="AA8" s="120">
        <v>100</v>
      </c>
      <c r="AB8" s="120">
        <v>48.208053691275154</v>
      </c>
      <c r="AC8" s="120">
        <v>64.27740492170021</v>
      </c>
      <c r="AD8" s="120">
        <v>100</v>
      </c>
      <c r="AE8" s="120">
        <v>42.891941391941423</v>
      </c>
      <c r="AF8" s="120">
        <v>56.548850574712652</v>
      </c>
      <c r="AG8" s="120">
        <v>57.189255189255228</v>
      </c>
      <c r="AH8" s="120">
        <v>100</v>
      </c>
      <c r="AI8" s="120">
        <v>9</v>
      </c>
      <c r="AJ8" s="120">
        <v>12.65</v>
      </c>
      <c r="AK8" s="120">
        <v>13.65</v>
      </c>
      <c r="AL8" s="52">
        <v>1</v>
      </c>
      <c r="AM8" s="124">
        <v>0.93805309734513276</v>
      </c>
      <c r="AN8" s="124">
        <v>0.953125</v>
      </c>
      <c r="AO8" s="124">
        <v>0.92105263157894735</v>
      </c>
      <c r="AP8" s="124">
        <v>0.89230769230769236</v>
      </c>
      <c r="AQ8" s="124">
        <v>0.95092024539877296</v>
      </c>
      <c r="AR8" s="124">
        <v>0.93137254901960786</v>
      </c>
      <c r="AS8" s="124">
        <v>0.21612349914236706</v>
      </c>
      <c r="AT8" s="120">
        <v>16.775300171526599</v>
      </c>
      <c r="AU8" s="120">
        <v>50</v>
      </c>
      <c r="AV8" s="124">
        <v>0.25661375661375663</v>
      </c>
      <c r="AW8" s="120">
        <v>8.6772486772486843</v>
      </c>
      <c r="AX8" s="120">
        <v>50</v>
      </c>
      <c r="AY8" s="124">
        <v>0.80152671755725191</v>
      </c>
      <c r="AZ8" s="120">
        <v>50</v>
      </c>
      <c r="BA8" s="120">
        <v>50</v>
      </c>
      <c r="BB8" s="124">
        <v>0.22137404580152673</v>
      </c>
      <c r="BC8" s="120">
        <v>14.758269720101783</v>
      </c>
      <c r="BD8" s="120">
        <v>50</v>
      </c>
      <c r="BE8" s="124">
        <v>0.88749999999999996</v>
      </c>
      <c r="BF8" s="120">
        <v>47.207446808510639</v>
      </c>
      <c r="BG8" s="120">
        <v>50</v>
      </c>
      <c r="BH8" s="124">
        <v>0.8</v>
      </c>
      <c r="BI8" s="120">
        <v>85.106382978723417</v>
      </c>
      <c r="BJ8" s="120">
        <v>100</v>
      </c>
      <c r="BK8" s="124">
        <v>0.8029197080291971</v>
      </c>
      <c r="BL8" s="120">
        <v>85.416990215872033</v>
      </c>
      <c r="BM8" s="120">
        <v>100</v>
      </c>
      <c r="BN8" s="52">
        <v>0</v>
      </c>
      <c r="BO8" s="124">
        <v>0.59398496240601506</v>
      </c>
      <c r="BP8" s="120">
        <v>79.197994987468675</v>
      </c>
      <c r="BQ8" s="120">
        <v>100</v>
      </c>
      <c r="BR8" s="124">
        <v>0.44871794871794873</v>
      </c>
      <c r="BS8" s="124">
        <v>0.96894409937888204</v>
      </c>
      <c r="BT8" s="120">
        <v>29.914529914529915</v>
      </c>
      <c r="BU8" s="120">
        <v>50</v>
      </c>
      <c r="BV8" s="124">
        <v>0.41680960548885077</v>
      </c>
      <c r="BW8" s="120">
        <v>34.734133790737566</v>
      </c>
      <c r="BX8" s="120">
        <v>50</v>
      </c>
      <c r="BY8" s="124">
        <v>0.8029197080291971</v>
      </c>
      <c r="BZ8" s="124">
        <v>0.91935483870967749</v>
      </c>
      <c r="CA8" s="124">
        <v>0.11643513068048036</v>
      </c>
      <c r="CB8" s="120">
        <v>16.823939048191338</v>
      </c>
      <c r="CC8" s="120">
        <v>19.496255895940152</v>
      </c>
      <c r="CD8" s="120">
        <v>17.335082511020332</v>
      </c>
      <c r="CE8" s="120">
        <v>12.629206143265662</v>
      </c>
      <c r="CF8" s="52"/>
      <c r="CG8" s="52"/>
      <c r="CH8" s="107">
        <v>0</v>
      </c>
      <c r="CI8" s="107"/>
      <c r="CJ8" s="107"/>
    </row>
    <row r="9" spans="1:100" x14ac:dyDescent="0.25">
      <c r="A9" s="50" t="s">
        <v>125</v>
      </c>
      <c r="B9" s="56" t="s">
        <v>124</v>
      </c>
      <c r="C9" s="50" t="s">
        <v>2665</v>
      </c>
      <c r="D9" s="56" t="s">
        <v>101</v>
      </c>
      <c r="E9" s="50" t="s">
        <v>102</v>
      </c>
      <c r="F9" s="24" t="s">
        <v>102</v>
      </c>
      <c r="G9" s="24" t="s">
        <v>102</v>
      </c>
      <c r="H9" s="50" t="s">
        <v>2644</v>
      </c>
      <c r="I9" s="50" t="s">
        <v>103</v>
      </c>
      <c r="J9" s="120">
        <v>632.12556659493589</v>
      </c>
      <c r="K9" s="52">
        <v>800</v>
      </c>
      <c r="L9" s="120">
        <v>79.015695824366986</v>
      </c>
      <c r="M9" s="52">
        <v>0</v>
      </c>
      <c r="N9" s="120">
        <v>72.00330345468258</v>
      </c>
      <c r="O9" s="120">
        <v>96.00440460624344</v>
      </c>
      <c r="P9" s="120">
        <v>100</v>
      </c>
      <c r="Q9" s="120">
        <v>62.800993454579732</v>
      </c>
      <c r="R9" s="120">
        <v>67.104745776214443</v>
      </c>
      <c r="S9" s="120">
        <v>75</v>
      </c>
      <c r="T9" s="120">
        <v>83.734657939439643</v>
      </c>
      <c r="U9" s="120">
        <v>100</v>
      </c>
      <c r="V9" s="120">
        <v>61.710109343011567</v>
      </c>
      <c r="W9" s="120">
        <v>82.280145790682084</v>
      </c>
      <c r="X9" s="120">
        <v>100</v>
      </c>
      <c r="Y9" s="120">
        <v>53.8585097818153</v>
      </c>
      <c r="Z9" s="120">
        <v>71.811346375753743</v>
      </c>
      <c r="AA9" s="120">
        <v>100</v>
      </c>
      <c r="AB9" s="120">
        <v>54.17180232558141</v>
      </c>
      <c r="AC9" s="120">
        <v>72.229069767441871</v>
      </c>
      <c r="AD9" s="120">
        <v>100</v>
      </c>
      <c r="AE9" s="120">
        <v>47.072008547008558</v>
      </c>
      <c r="AF9" s="120">
        <v>60.063120567375897</v>
      </c>
      <c r="AG9" s="120">
        <v>62.762678062678077</v>
      </c>
      <c r="AH9" s="120">
        <v>100</v>
      </c>
      <c r="AI9" s="120">
        <v>12.19</v>
      </c>
      <c r="AJ9" s="120">
        <v>13.24</v>
      </c>
      <c r="AK9" s="120">
        <v>12.99</v>
      </c>
      <c r="AL9" s="52">
        <v>0</v>
      </c>
      <c r="AM9" s="124">
        <v>0.99607843137254903</v>
      </c>
      <c r="AN9" s="124">
        <v>1</v>
      </c>
      <c r="AO9" s="124">
        <v>0.98431372549019602</v>
      </c>
      <c r="AP9" s="124">
        <v>0.9719626168224299</v>
      </c>
      <c r="AQ9" s="124">
        <v>0.97727272727272729</v>
      </c>
      <c r="AR9" s="124">
        <v>1</v>
      </c>
      <c r="AS9" s="124">
        <v>6.8493150684931503E-2</v>
      </c>
      <c r="AT9" s="120">
        <v>46.301369863013697</v>
      </c>
      <c r="AU9" s="120">
        <v>50</v>
      </c>
      <c r="AV9" s="124">
        <v>0.1</v>
      </c>
      <c r="AW9" s="120">
        <v>40.000000000000007</v>
      </c>
      <c r="AX9" s="120">
        <v>50</v>
      </c>
      <c r="AY9" s="124"/>
      <c r="AZ9" s="120"/>
      <c r="BA9" s="120"/>
      <c r="BB9" s="124"/>
      <c r="BC9" s="120"/>
      <c r="BD9" s="120"/>
      <c r="BE9" s="124">
        <v>0.84782608695652173</v>
      </c>
      <c r="BF9" s="120">
        <v>45.097132284921372</v>
      </c>
      <c r="BG9" s="120">
        <v>50</v>
      </c>
      <c r="BH9" s="124"/>
      <c r="BI9" s="120"/>
      <c r="BJ9" s="120"/>
      <c r="BK9" s="124"/>
      <c r="BL9" s="120"/>
      <c r="BM9" s="120"/>
      <c r="BN9" s="52"/>
      <c r="BO9" s="124"/>
      <c r="BP9" s="120"/>
      <c r="BQ9" s="120"/>
      <c r="BR9" s="124">
        <v>0.47857142857142859</v>
      </c>
      <c r="BS9" s="124">
        <v>0.9859154929577465</v>
      </c>
      <c r="BT9" s="120">
        <v>31.904761904761909</v>
      </c>
      <c r="BU9" s="120">
        <v>50</v>
      </c>
      <c r="BV9" s="124"/>
      <c r="BW9" s="120"/>
      <c r="BX9" s="120"/>
      <c r="BY9" s="124"/>
      <c r="BZ9" s="124"/>
      <c r="CA9" s="124"/>
      <c r="CB9" s="120">
        <v>17.263974516166829</v>
      </c>
      <c r="CC9" s="120">
        <v>19.631524517014228</v>
      </c>
      <c r="CD9" s="120">
        <v>17.168861804494096</v>
      </c>
      <c r="CE9" s="120"/>
      <c r="CF9" s="52"/>
      <c r="CG9" s="52"/>
      <c r="CH9" s="107">
        <v>0</v>
      </c>
      <c r="CI9" s="107"/>
      <c r="CJ9" s="107"/>
    </row>
    <row r="10" spans="1:100" x14ac:dyDescent="0.25">
      <c r="A10" s="50" t="s">
        <v>125</v>
      </c>
      <c r="B10" s="56" t="s">
        <v>124</v>
      </c>
      <c r="C10" s="50" t="s">
        <v>2671</v>
      </c>
      <c r="D10" s="56" t="s">
        <v>126</v>
      </c>
      <c r="E10" s="50" t="s">
        <v>106</v>
      </c>
      <c r="F10" s="24" t="s">
        <v>107</v>
      </c>
      <c r="G10" s="24">
        <v>8</v>
      </c>
      <c r="H10" s="50" t="s">
        <v>1453</v>
      </c>
      <c r="I10" s="50" t="s">
        <v>109</v>
      </c>
      <c r="J10" s="120">
        <v>635.30619751478616</v>
      </c>
      <c r="K10" s="52">
        <v>800</v>
      </c>
      <c r="L10" s="120">
        <v>79.41327468934827</v>
      </c>
      <c r="M10" s="52">
        <v>0</v>
      </c>
      <c r="N10" s="120">
        <v>72.558493593252749</v>
      </c>
      <c r="O10" s="120">
        <v>96.744658124337008</v>
      </c>
      <c r="P10" s="120">
        <v>100</v>
      </c>
      <c r="Q10" s="120">
        <v>63.890896666115289</v>
      </c>
      <c r="R10" s="120">
        <v>67.104745776214443</v>
      </c>
      <c r="S10" s="120">
        <v>75</v>
      </c>
      <c r="T10" s="120">
        <v>85.187862221487052</v>
      </c>
      <c r="U10" s="120">
        <v>100</v>
      </c>
      <c r="V10" s="120">
        <v>61.710109343011567</v>
      </c>
      <c r="W10" s="120">
        <v>82.280145790682084</v>
      </c>
      <c r="X10" s="120">
        <v>100</v>
      </c>
      <c r="Y10" s="120">
        <v>53.8585097818153</v>
      </c>
      <c r="Z10" s="120">
        <v>71.811346375753743</v>
      </c>
      <c r="AA10" s="120">
        <v>100</v>
      </c>
      <c r="AB10" s="120">
        <v>54.620392156862756</v>
      </c>
      <c r="AC10" s="120">
        <v>72.827189542483666</v>
      </c>
      <c r="AD10" s="120">
        <v>100</v>
      </c>
      <c r="AE10" s="120">
        <v>47.888596491228078</v>
      </c>
      <c r="AF10" s="120">
        <v>60.063120567375897</v>
      </c>
      <c r="AG10" s="120">
        <v>63.851461988304102</v>
      </c>
      <c r="AH10" s="120">
        <v>100</v>
      </c>
      <c r="AI10" s="120">
        <v>11.1</v>
      </c>
      <c r="AJ10" s="120">
        <v>13.24</v>
      </c>
      <c r="AK10" s="120">
        <v>12.17</v>
      </c>
      <c r="AL10" s="52">
        <v>0</v>
      </c>
      <c r="AM10" s="124">
        <v>0.99601593625498008</v>
      </c>
      <c r="AN10" s="124">
        <v>1</v>
      </c>
      <c r="AO10" s="124">
        <v>0.99601593625498008</v>
      </c>
      <c r="AP10" s="124">
        <v>1</v>
      </c>
      <c r="AQ10" s="124">
        <v>0.97701149425287359</v>
      </c>
      <c r="AR10" s="124">
        <v>1</v>
      </c>
      <c r="AS10" s="124">
        <v>6.9252077562326875E-2</v>
      </c>
      <c r="AT10" s="120">
        <v>46.149584487534639</v>
      </c>
      <c r="AU10" s="120">
        <v>50</v>
      </c>
      <c r="AV10" s="124">
        <v>0.10273972602739725</v>
      </c>
      <c r="AW10" s="120">
        <v>39.452054794520564</v>
      </c>
      <c r="AX10" s="120">
        <v>50</v>
      </c>
      <c r="AY10" s="124"/>
      <c r="AZ10" s="120"/>
      <c r="BA10" s="120"/>
      <c r="BB10" s="124"/>
      <c r="BC10" s="120"/>
      <c r="BD10" s="120"/>
      <c r="BE10" s="124">
        <v>0.84782608695652173</v>
      </c>
      <c r="BF10" s="120">
        <v>45.097132284921372</v>
      </c>
      <c r="BG10" s="120">
        <v>50</v>
      </c>
      <c r="BH10" s="124"/>
      <c r="BI10" s="120"/>
      <c r="BJ10" s="120"/>
      <c r="BK10" s="124"/>
      <c r="BL10" s="120"/>
      <c r="BM10" s="120"/>
      <c r="BN10" s="52"/>
      <c r="BO10" s="124"/>
      <c r="BP10" s="120"/>
      <c r="BQ10" s="120"/>
      <c r="BR10" s="124">
        <v>0.47857142857142859</v>
      </c>
      <c r="BS10" s="124">
        <v>1.0071942446043165</v>
      </c>
      <c r="BT10" s="120">
        <v>31.904761904761909</v>
      </c>
      <c r="BU10" s="120">
        <v>50</v>
      </c>
      <c r="BV10" s="124"/>
      <c r="BW10" s="120"/>
      <c r="BX10" s="120"/>
      <c r="BY10" s="124"/>
      <c r="BZ10" s="124"/>
      <c r="CA10" s="124"/>
      <c r="CB10" s="120">
        <v>16.823939048191338</v>
      </c>
      <c r="CC10" s="120">
        <v>19.496255895940152</v>
      </c>
      <c r="CD10" s="120">
        <v>17.335082511020332</v>
      </c>
      <c r="CE10" s="120"/>
      <c r="CF10" s="107"/>
      <c r="CG10" s="107"/>
      <c r="CH10" s="107">
        <v>0</v>
      </c>
      <c r="CI10" s="107"/>
      <c r="CJ10" s="107"/>
    </row>
    <row r="11" spans="1:100" x14ac:dyDescent="0.25">
      <c r="A11" s="50" t="s">
        <v>129</v>
      </c>
      <c r="B11" s="56" t="s">
        <v>128</v>
      </c>
      <c r="C11" s="50" t="s">
        <v>2665</v>
      </c>
      <c r="D11" s="56" t="s">
        <v>101</v>
      </c>
      <c r="E11" s="50" t="s">
        <v>102</v>
      </c>
      <c r="F11" s="24" t="s">
        <v>102</v>
      </c>
      <c r="G11" s="24" t="s">
        <v>102</v>
      </c>
      <c r="H11" s="50" t="s">
        <v>2644</v>
      </c>
      <c r="I11" s="50" t="s">
        <v>103</v>
      </c>
      <c r="J11" s="120">
        <v>1129.3266870803602</v>
      </c>
      <c r="K11" s="52">
        <v>1250</v>
      </c>
      <c r="L11" s="120">
        <v>90.346134966428821</v>
      </c>
      <c r="M11" s="52">
        <v>1</v>
      </c>
      <c r="N11" s="120">
        <v>81.391785743543494</v>
      </c>
      <c r="O11" s="120">
        <v>100</v>
      </c>
      <c r="P11" s="120">
        <v>100</v>
      </c>
      <c r="Q11" s="120">
        <v>62.499960128647132</v>
      </c>
      <c r="R11" s="120">
        <v>75</v>
      </c>
      <c r="S11" s="120">
        <v>75</v>
      </c>
      <c r="T11" s="120">
        <v>83.333280171529509</v>
      </c>
      <c r="U11" s="120">
        <v>100</v>
      </c>
      <c r="V11" s="120">
        <v>75.895060002143182</v>
      </c>
      <c r="W11" s="120">
        <v>100</v>
      </c>
      <c r="X11" s="120">
        <v>100</v>
      </c>
      <c r="Y11" s="120">
        <v>55.996454848403836</v>
      </c>
      <c r="Z11" s="120">
        <v>74.661939797871781</v>
      </c>
      <c r="AA11" s="120">
        <v>100</v>
      </c>
      <c r="AB11" s="120">
        <v>68.124469413233626</v>
      </c>
      <c r="AC11" s="120">
        <v>90.832625884311497</v>
      </c>
      <c r="AD11" s="120">
        <v>100</v>
      </c>
      <c r="AE11" s="120">
        <v>52.155555555555559</v>
      </c>
      <c r="AF11" s="120">
        <v>71.275286497259714</v>
      </c>
      <c r="AG11" s="120">
        <v>69.540740740740745</v>
      </c>
      <c r="AH11" s="120">
        <v>100</v>
      </c>
      <c r="AI11" s="120">
        <v>12.5</v>
      </c>
      <c r="AJ11" s="120">
        <v>19</v>
      </c>
      <c r="AK11" s="120">
        <v>19.11</v>
      </c>
      <c r="AL11" s="52">
        <v>0</v>
      </c>
      <c r="AM11" s="124">
        <v>0.99077590884427569</v>
      </c>
      <c r="AN11" s="124">
        <v>0.98344370860927155</v>
      </c>
      <c r="AO11" s="124">
        <v>0.9902964959568733</v>
      </c>
      <c r="AP11" s="124">
        <v>0.98726114649681529</v>
      </c>
      <c r="AQ11" s="124">
        <v>0.99877450980392157</v>
      </c>
      <c r="AR11" s="124">
        <v>1</v>
      </c>
      <c r="AS11" s="124">
        <v>3.0257186081694403E-2</v>
      </c>
      <c r="AT11" s="120">
        <v>50</v>
      </c>
      <c r="AU11" s="120">
        <v>50</v>
      </c>
      <c r="AV11" s="124">
        <v>7.1713147410358571E-2</v>
      </c>
      <c r="AW11" s="120">
        <v>45.657370517928292</v>
      </c>
      <c r="AX11" s="120">
        <v>50</v>
      </c>
      <c r="AY11" s="124">
        <v>0.44758064516129031</v>
      </c>
      <c r="AZ11" s="120">
        <v>29.838709677419356</v>
      </c>
      <c r="BA11" s="120">
        <v>50</v>
      </c>
      <c r="BB11" s="124">
        <v>0.70161290322580649</v>
      </c>
      <c r="BC11" s="120">
        <v>46.774193548387103</v>
      </c>
      <c r="BD11" s="120">
        <v>50</v>
      </c>
      <c r="BE11" s="124">
        <v>0.98220640569395012</v>
      </c>
      <c r="BF11" s="120">
        <v>50</v>
      </c>
      <c r="BG11" s="120">
        <v>50</v>
      </c>
      <c r="BH11" s="124">
        <v>0.97426470588235292</v>
      </c>
      <c r="BI11" s="120">
        <v>100</v>
      </c>
      <c r="BJ11" s="120">
        <v>100</v>
      </c>
      <c r="BK11" s="124">
        <v>0.93181818181818199</v>
      </c>
      <c r="BL11" s="120">
        <v>99.129593810444888</v>
      </c>
      <c r="BM11" s="120">
        <v>100</v>
      </c>
      <c r="BN11" s="52">
        <v>0</v>
      </c>
      <c r="BO11" s="124">
        <v>0.88200000000000001</v>
      </c>
      <c r="BP11" s="120">
        <v>100</v>
      </c>
      <c r="BQ11" s="120">
        <v>100</v>
      </c>
      <c r="BR11" s="124">
        <v>0.59337349397590367</v>
      </c>
      <c r="BS11" s="124">
        <v>0.91797235023041479</v>
      </c>
      <c r="BT11" s="120">
        <v>39.558232931726913</v>
      </c>
      <c r="BU11" s="120">
        <v>50</v>
      </c>
      <c r="BV11" s="124">
        <v>0.64655172413793105</v>
      </c>
      <c r="BW11" s="120">
        <v>50</v>
      </c>
      <c r="BX11" s="120">
        <v>50</v>
      </c>
      <c r="BY11" s="124">
        <v>0.93181818181818199</v>
      </c>
      <c r="BZ11" s="124">
        <v>0.94</v>
      </c>
      <c r="CA11" s="124">
        <v>8.1818181818179882E-3</v>
      </c>
      <c r="CB11" s="120">
        <v>17.263974516166829</v>
      </c>
      <c r="CC11" s="120">
        <v>19.631524517014228</v>
      </c>
      <c r="CD11" s="120">
        <v>17.168861804494096</v>
      </c>
      <c r="CE11" s="120">
        <v>15.161501169955377</v>
      </c>
      <c r="CF11" s="107"/>
      <c r="CG11" s="107"/>
      <c r="CH11" s="107">
        <v>0</v>
      </c>
      <c r="CI11" s="107"/>
      <c r="CJ11" s="107"/>
    </row>
    <row r="12" spans="1:100" x14ac:dyDescent="0.25">
      <c r="A12" s="50" t="s">
        <v>129</v>
      </c>
      <c r="B12" s="56" t="s">
        <v>128</v>
      </c>
      <c r="C12" s="50" t="s">
        <v>2672</v>
      </c>
      <c r="D12" s="56" t="s">
        <v>130</v>
      </c>
      <c r="E12" s="50" t="s">
        <v>106</v>
      </c>
      <c r="F12" s="24" t="s">
        <v>114</v>
      </c>
      <c r="G12" s="24">
        <v>4</v>
      </c>
      <c r="H12" s="50" t="s">
        <v>2644</v>
      </c>
      <c r="I12" s="50" t="s">
        <v>109</v>
      </c>
      <c r="J12" s="120">
        <v>488.36478032274613</v>
      </c>
      <c r="K12" s="52">
        <v>550</v>
      </c>
      <c r="L12" s="120">
        <v>88.793596422317478</v>
      </c>
      <c r="M12" s="52">
        <v>0</v>
      </c>
      <c r="N12" s="120">
        <v>85.06961875370007</v>
      </c>
      <c r="O12" s="120">
        <v>100</v>
      </c>
      <c r="P12" s="120">
        <v>100</v>
      </c>
      <c r="Q12" s="120">
        <v>68.550715689026092</v>
      </c>
      <c r="R12" s="120">
        <v>75</v>
      </c>
      <c r="S12" s="120">
        <v>75</v>
      </c>
      <c r="T12" s="120">
        <v>91.400954252034794</v>
      </c>
      <c r="U12" s="120">
        <v>100</v>
      </c>
      <c r="V12" s="120">
        <v>79.983536050843767</v>
      </c>
      <c r="W12" s="120">
        <v>100</v>
      </c>
      <c r="X12" s="120">
        <v>100</v>
      </c>
      <c r="Y12" s="120">
        <v>62.354017094017088</v>
      </c>
      <c r="Z12" s="120">
        <v>83.138689458689456</v>
      </c>
      <c r="AA12" s="120">
        <v>100</v>
      </c>
      <c r="AB12" s="120"/>
      <c r="AC12" s="120"/>
      <c r="AD12" s="120">
        <v>0</v>
      </c>
      <c r="AE12" s="120"/>
      <c r="AF12" s="120"/>
      <c r="AG12" s="120"/>
      <c r="AH12" s="120">
        <v>0</v>
      </c>
      <c r="AI12" s="120">
        <v>6.44</v>
      </c>
      <c r="AJ12" s="120">
        <v>12.64</v>
      </c>
      <c r="AK12" s="120"/>
      <c r="AL12" s="52">
        <v>0</v>
      </c>
      <c r="AM12" s="124">
        <v>1</v>
      </c>
      <c r="AN12" s="124">
        <v>1</v>
      </c>
      <c r="AO12" s="124">
        <v>1</v>
      </c>
      <c r="AP12" s="124">
        <v>1</v>
      </c>
      <c r="AQ12" s="124"/>
      <c r="AR12" s="124"/>
      <c r="AS12" s="124">
        <v>4.6125461254612546E-2</v>
      </c>
      <c r="AT12" s="120">
        <v>50</v>
      </c>
      <c r="AU12" s="120">
        <v>50</v>
      </c>
      <c r="AV12" s="124">
        <v>0.14754098360655737</v>
      </c>
      <c r="AW12" s="120">
        <v>30.491803278688543</v>
      </c>
      <c r="AX12" s="120">
        <v>50</v>
      </c>
      <c r="AY12" s="124"/>
      <c r="AZ12" s="120"/>
      <c r="BA12" s="120"/>
      <c r="BB12" s="124"/>
      <c r="BC12" s="120"/>
      <c r="BD12" s="120"/>
      <c r="BE12" s="124"/>
      <c r="BF12" s="120"/>
      <c r="BG12" s="120"/>
      <c r="BH12" s="124"/>
      <c r="BI12" s="120"/>
      <c r="BJ12" s="120"/>
      <c r="BK12" s="124"/>
      <c r="BL12" s="120"/>
      <c r="BM12" s="120"/>
      <c r="BN12" s="52"/>
      <c r="BO12" s="124"/>
      <c r="BP12" s="120"/>
      <c r="BQ12" s="120"/>
      <c r="BR12" s="124">
        <v>0.5</v>
      </c>
      <c r="BS12" s="124">
        <v>1</v>
      </c>
      <c r="BT12" s="120">
        <v>33.333333333333329</v>
      </c>
      <c r="BU12" s="120">
        <v>50</v>
      </c>
      <c r="BV12" s="124"/>
      <c r="BW12" s="120"/>
      <c r="BX12" s="120"/>
      <c r="BY12" s="124"/>
      <c r="BZ12" s="124"/>
      <c r="CA12" s="124"/>
      <c r="CB12" s="120">
        <v>16.823939048191338</v>
      </c>
      <c r="CC12" s="120">
        <v>19.496255895940152</v>
      </c>
      <c r="CD12" s="120">
        <v>17.335082511020332</v>
      </c>
      <c r="CE12" s="120"/>
      <c r="CF12" s="107"/>
      <c r="CG12" s="107"/>
      <c r="CH12" s="107">
        <v>1</v>
      </c>
      <c r="CI12" s="107"/>
      <c r="CJ12" s="107">
        <v>1</v>
      </c>
    </row>
    <row r="13" spans="1:100" x14ac:dyDescent="0.25">
      <c r="A13" s="115" t="s">
        <v>129</v>
      </c>
      <c r="B13" s="116" t="s">
        <v>128</v>
      </c>
      <c r="C13" s="115" t="s">
        <v>2673</v>
      </c>
      <c r="D13" s="116" t="s">
        <v>133</v>
      </c>
      <c r="E13" s="115" t="s">
        <v>106</v>
      </c>
      <c r="F13" s="117" t="s">
        <v>114</v>
      </c>
      <c r="G13" s="117">
        <v>4</v>
      </c>
      <c r="H13" s="115" t="s">
        <v>1453</v>
      </c>
      <c r="I13" s="115" t="s">
        <v>109</v>
      </c>
      <c r="J13" s="121">
        <v>515.46984699853738</v>
      </c>
      <c r="K13" s="118">
        <v>550</v>
      </c>
      <c r="L13" s="121">
        <v>93.721790363370431</v>
      </c>
      <c r="M13" s="118">
        <v>0</v>
      </c>
      <c r="N13" s="121">
        <v>82.794967019408915</v>
      </c>
      <c r="O13" s="121">
        <v>100</v>
      </c>
      <c r="P13" s="121">
        <v>100</v>
      </c>
      <c r="Q13" s="121">
        <v>68.600138464679546</v>
      </c>
      <c r="R13" s="121">
        <v>75</v>
      </c>
      <c r="S13" s="121">
        <v>75</v>
      </c>
      <c r="T13" s="121">
        <v>91.46685128623939</v>
      </c>
      <c r="U13" s="121">
        <v>100</v>
      </c>
      <c r="V13" s="121">
        <v>76.597969566336943</v>
      </c>
      <c r="W13" s="121">
        <v>100</v>
      </c>
      <c r="X13" s="121">
        <v>100</v>
      </c>
      <c r="Y13" s="121">
        <v>61.752246784223516</v>
      </c>
      <c r="Z13" s="121">
        <v>82.336329045631345</v>
      </c>
      <c r="AA13" s="121">
        <v>100</v>
      </c>
      <c r="AB13" s="121"/>
      <c r="AC13" s="121"/>
      <c r="AD13" s="121">
        <v>0</v>
      </c>
      <c r="AE13" s="121"/>
      <c r="AF13" s="121"/>
      <c r="AG13" s="121"/>
      <c r="AH13" s="121">
        <v>0</v>
      </c>
      <c r="AI13" s="121">
        <v>6.39</v>
      </c>
      <c r="AJ13" s="121">
        <v>13.24</v>
      </c>
      <c r="AK13" s="121"/>
      <c r="AL13" s="118">
        <v>0</v>
      </c>
      <c r="AM13" s="125">
        <v>0.99603174603174605</v>
      </c>
      <c r="AN13" s="125">
        <v>0.97727272727272729</v>
      </c>
      <c r="AO13" s="125">
        <v>1</v>
      </c>
      <c r="AP13" s="125">
        <v>1</v>
      </c>
      <c r="AQ13" s="125"/>
      <c r="AR13" s="125"/>
      <c r="AS13" s="125">
        <v>0</v>
      </c>
      <c r="AT13" s="121">
        <v>50</v>
      </c>
      <c r="AU13" s="121">
        <v>50</v>
      </c>
      <c r="AV13" s="125">
        <v>0</v>
      </c>
      <c r="AW13" s="121">
        <v>50</v>
      </c>
      <c r="AX13" s="121">
        <v>50</v>
      </c>
      <c r="AY13" s="125"/>
      <c r="AZ13" s="121"/>
      <c r="BA13" s="121"/>
      <c r="BB13" s="125"/>
      <c r="BC13" s="121"/>
      <c r="BD13" s="121"/>
      <c r="BE13" s="125"/>
      <c r="BF13" s="121"/>
      <c r="BG13" s="121"/>
      <c r="BH13" s="125"/>
      <c r="BI13" s="121"/>
      <c r="BJ13" s="121"/>
      <c r="BK13" s="125"/>
      <c r="BL13" s="121"/>
      <c r="BM13" s="121"/>
      <c r="BN13" s="118"/>
      <c r="BO13" s="125"/>
      <c r="BP13" s="121"/>
      <c r="BQ13" s="121"/>
      <c r="BR13" s="125">
        <v>0.625</v>
      </c>
      <c r="BS13" s="125">
        <v>1.0069930069930071</v>
      </c>
      <c r="BT13" s="121">
        <v>41.666666666666671</v>
      </c>
      <c r="BU13" s="121">
        <v>50</v>
      </c>
      <c r="BV13" s="125"/>
      <c r="BW13" s="121"/>
      <c r="BX13" s="121"/>
      <c r="BY13" s="125"/>
      <c r="BZ13" s="125"/>
      <c r="CA13" s="125"/>
      <c r="CB13" s="121">
        <v>16.823939048191338</v>
      </c>
      <c r="CC13" s="121">
        <v>19.496255895940152</v>
      </c>
      <c r="CD13" s="121">
        <v>17.335082511020332</v>
      </c>
      <c r="CE13" s="121"/>
      <c r="CF13" s="119"/>
      <c r="CG13" s="119"/>
      <c r="CH13" s="119">
        <v>2</v>
      </c>
      <c r="CI13" s="119">
        <v>1</v>
      </c>
      <c r="CJ13" s="119">
        <v>1</v>
      </c>
    </row>
    <row r="14" spans="1:100" x14ac:dyDescent="0.25">
      <c r="A14" s="50" t="s">
        <v>129</v>
      </c>
      <c r="B14" s="56" t="s">
        <v>128</v>
      </c>
      <c r="C14" s="50" t="s">
        <v>2674</v>
      </c>
      <c r="D14" s="56" t="s">
        <v>135</v>
      </c>
      <c r="E14" s="50" t="s">
        <v>106</v>
      </c>
      <c r="F14" s="24">
        <v>5</v>
      </c>
      <c r="G14" s="24">
        <v>6</v>
      </c>
      <c r="H14" s="50" t="s">
        <v>1453</v>
      </c>
      <c r="I14" s="50" t="s">
        <v>109</v>
      </c>
      <c r="J14" s="120">
        <v>632.69184189820589</v>
      </c>
      <c r="K14" s="52">
        <v>750</v>
      </c>
      <c r="L14" s="120">
        <v>84.358912253094118</v>
      </c>
      <c r="M14" s="52">
        <v>0</v>
      </c>
      <c r="N14" s="120">
        <v>82.188918603234598</v>
      </c>
      <c r="O14" s="120">
        <v>100</v>
      </c>
      <c r="P14" s="120">
        <v>100</v>
      </c>
      <c r="Q14" s="120">
        <v>63.684971992987563</v>
      </c>
      <c r="R14" s="120">
        <v>75</v>
      </c>
      <c r="S14" s="120">
        <v>75</v>
      </c>
      <c r="T14" s="120">
        <v>84.913295990650084</v>
      </c>
      <c r="U14" s="120">
        <v>100</v>
      </c>
      <c r="V14" s="120">
        <v>75.676131518818366</v>
      </c>
      <c r="W14" s="120">
        <v>100</v>
      </c>
      <c r="X14" s="120">
        <v>100</v>
      </c>
      <c r="Y14" s="120">
        <v>56.504811391451057</v>
      </c>
      <c r="Z14" s="120">
        <v>75.339748521934752</v>
      </c>
      <c r="AA14" s="120">
        <v>100</v>
      </c>
      <c r="AB14" s="120">
        <v>63.734666666666733</v>
      </c>
      <c r="AC14" s="120">
        <v>84.979555555555635</v>
      </c>
      <c r="AD14" s="120">
        <v>100</v>
      </c>
      <c r="AE14" s="120">
        <v>49.932666666666648</v>
      </c>
      <c r="AF14" s="120">
        <v>66.801777777777843</v>
      </c>
      <c r="AG14" s="120">
        <v>66.57688888888886</v>
      </c>
      <c r="AH14" s="120">
        <v>100</v>
      </c>
      <c r="AI14" s="120">
        <v>11.31</v>
      </c>
      <c r="AJ14" s="120">
        <v>18.489999999999998</v>
      </c>
      <c r="AK14" s="120">
        <v>16.86</v>
      </c>
      <c r="AL14" s="52">
        <v>0</v>
      </c>
      <c r="AM14" s="124">
        <v>0.99464285714285716</v>
      </c>
      <c r="AN14" s="124">
        <v>0.98947368421052628</v>
      </c>
      <c r="AO14" s="124">
        <v>0.99466192170818502</v>
      </c>
      <c r="AP14" s="124">
        <v>0.98969072164948457</v>
      </c>
      <c r="AQ14" s="124">
        <v>1</v>
      </c>
      <c r="AR14" s="124">
        <v>1</v>
      </c>
      <c r="AS14" s="124">
        <v>4.4722719141323794E-2</v>
      </c>
      <c r="AT14" s="120">
        <v>50</v>
      </c>
      <c r="AU14" s="120">
        <v>50</v>
      </c>
      <c r="AV14" s="124">
        <v>7.0588235294117646E-2</v>
      </c>
      <c r="AW14" s="120">
        <v>45.882352941176485</v>
      </c>
      <c r="AX14" s="120">
        <v>50</v>
      </c>
      <c r="AY14" s="124"/>
      <c r="AZ14" s="120"/>
      <c r="BA14" s="120"/>
      <c r="BB14" s="124"/>
      <c r="BC14" s="120"/>
      <c r="BD14" s="120"/>
      <c r="BE14" s="124"/>
      <c r="BF14" s="120"/>
      <c r="BG14" s="120"/>
      <c r="BH14" s="124"/>
      <c r="BI14" s="120"/>
      <c r="BJ14" s="120"/>
      <c r="BK14" s="124"/>
      <c r="BL14" s="120"/>
      <c r="BM14" s="120"/>
      <c r="BN14" s="52"/>
      <c r="BO14" s="124"/>
      <c r="BP14" s="120"/>
      <c r="BQ14" s="120"/>
      <c r="BR14" s="124">
        <v>0.76888888888888884</v>
      </c>
      <c r="BS14" s="124">
        <v>0.80935251798561147</v>
      </c>
      <c r="BT14" s="120">
        <v>25</v>
      </c>
      <c r="BU14" s="120">
        <v>50</v>
      </c>
      <c r="BV14" s="124"/>
      <c r="BW14" s="120"/>
      <c r="BX14" s="120"/>
      <c r="BY14" s="124"/>
      <c r="BZ14" s="124"/>
      <c r="CA14" s="124"/>
      <c r="CB14" s="120">
        <v>16.823939048191338</v>
      </c>
      <c r="CC14" s="120">
        <v>19.496255895940152</v>
      </c>
      <c r="CD14" s="120">
        <v>17.335082511020332</v>
      </c>
      <c r="CE14" s="120"/>
      <c r="CF14" s="107"/>
      <c r="CG14" s="107"/>
      <c r="CH14" s="107">
        <v>0</v>
      </c>
      <c r="CI14" s="107"/>
      <c r="CJ14" s="107"/>
    </row>
    <row r="15" spans="1:100" x14ac:dyDescent="0.25">
      <c r="A15" s="50" t="s">
        <v>129</v>
      </c>
      <c r="B15" s="56" t="s">
        <v>128</v>
      </c>
      <c r="C15" s="50" t="s">
        <v>2675</v>
      </c>
      <c r="D15" s="56" t="s">
        <v>138</v>
      </c>
      <c r="E15" s="50" t="s">
        <v>106</v>
      </c>
      <c r="F15" s="24">
        <v>7</v>
      </c>
      <c r="G15" s="24">
        <v>8</v>
      </c>
      <c r="H15" s="50" t="s">
        <v>2644</v>
      </c>
      <c r="I15" s="50" t="s">
        <v>109</v>
      </c>
      <c r="J15" s="120">
        <v>693.52391478898733</v>
      </c>
      <c r="K15" s="52">
        <v>800</v>
      </c>
      <c r="L15" s="120">
        <v>86.690489348623416</v>
      </c>
      <c r="M15" s="52">
        <v>1</v>
      </c>
      <c r="N15" s="120">
        <v>81.536385037810192</v>
      </c>
      <c r="O15" s="120">
        <v>100</v>
      </c>
      <c r="P15" s="120">
        <v>100</v>
      </c>
      <c r="Q15" s="120">
        <v>64.46637894856805</v>
      </c>
      <c r="R15" s="120">
        <v>75</v>
      </c>
      <c r="S15" s="120">
        <v>75</v>
      </c>
      <c r="T15" s="120">
        <v>85.955171931424061</v>
      </c>
      <c r="U15" s="120">
        <v>100</v>
      </c>
      <c r="V15" s="120">
        <v>77.088608842167588</v>
      </c>
      <c r="W15" s="120">
        <v>100</v>
      </c>
      <c r="X15" s="120">
        <v>100</v>
      </c>
      <c r="Y15" s="120">
        <v>57.730462108331324</v>
      </c>
      <c r="Z15" s="120">
        <v>76.973949477775093</v>
      </c>
      <c r="AA15" s="120">
        <v>100</v>
      </c>
      <c r="AB15" s="120">
        <v>67.821156211562098</v>
      </c>
      <c r="AC15" s="120">
        <v>90.428208282082807</v>
      </c>
      <c r="AD15" s="120">
        <v>100</v>
      </c>
      <c r="AE15" s="120">
        <v>52.687179487179492</v>
      </c>
      <c r="AF15" s="120">
        <v>70.365229885057403</v>
      </c>
      <c r="AG15" s="120">
        <v>70.249572649572656</v>
      </c>
      <c r="AH15" s="120">
        <v>100</v>
      </c>
      <c r="AI15" s="120">
        <v>10.53</v>
      </c>
      <c r="AJ15" s="120">
        <v>17.260000000000002</v>
      </c>
      <c r="AK15" s="120">
        <v>17.670000000000002</v>
      </c>
      <c r="AL15" s="52">
        <v>0</v>
      </c>
      <c r="AM15" s="124">
        <v>1</v>
      </c>
      <c r="AN15" s="124">
        <v>1</v>
      </c>
      <c r="AO15" s="124">
        <v>1</v>
      </c>
      <c r="AP15" s="124">
        <v>1</v>
      </c>
      <c r="AQ15" s="124">
        <v>1</v>
      </c>
      <c r="AR15" s="124">
        <v>1</v>
      </c>
      <c r="AS15" s="124">
        <v>1.8181818181818182E-3</v>
      </c>
      <c r="AT15" s="120">
        <v>50</v>
      </c>
      <c r="AU15" s="120">
        <v>50</v>
      </c>
      <c r="AV15" s="124">
        <v>0</v>
      </c>
      <c r="AW15" s="120">
        <v>50</v>
      </c>
      <c r="AX15" s="120">
        <v>50</v>
      </c>
      <c r="AY15" s="124"/>
      <c r="AZ15" s="120"/>
      <c r="BA15" s="120"/>
      <c r="BB15" s="124"/>
      <c r="BC15" s="120"/>
      <c r="BD15" s="120"/>
      <c r="BE15" s="124">
        <v>0.98154981549815501</v>
      </c>
      <c r="BF15" s="120">
        <v>50</v>
      </c>
      <c r="BG15" s="120">
        <v>50</v>
      </c>
      <c r="BH15" s="124"/>
      <c r="BI15" s="120"/>
      <c r="BJ15" s="120"/>
      <c r="BK15" s="124"/>
      <c r="BL15" s="120"/>
      <c r="BM15" s="120"/>
      <c r="BN15" s="52"/>
      <c r="BO15" s="124"/>
      <c r="BP15" s="120"/>
      <c r="BQ15" s="120"/>
      <c r="BR15" s="124">
        <v>0.59751037344398339</v>
      </c>
      <c r="BS15" s="124">
        <v>0.87636363636363634</v>
      </c>
      <c r="BT15" s="120">
        <v>19.91701244813278</v>
      </c>
      <c r="BU15" s="120">
        <v>50</v>
      </c>
      <c r="BV15" s="124"/>
      <c r="BW15" s="120"/>
      <c r="BX15" s="120"/>
      <c r="BY15" s="124"/>
      <c r="BZ15" s="124"/>
      <c r="CA15" s="124"/>
      <c r="CB15" s="120">
        <v>16.823939048191338</v>
      </c>
      <c r="CC15" s="120">
        <v>19.496255895940152</v>
      </c>
      <c r="CD15" s="120">
        <v>17.335082511020332</v>
      </c>
      <c r="CE15" s="120"/>
      <c r="CF15" s="52"/>
      <c r="CG15" s="107"/>
      <c r="CH15" s="107">
        <v>0</v>
      </c>
      <c r="CI15" s="107"/>
      <c r="CJ15" s="107"/>
    </row>
    <row r="16" spans="1:100" x14ac:dyDescent="0.25">
      <c r="A16" s="50" t="s">
        <v>129</v>
      </c>
      <c r="B16" s="56" t="s">
        <v>128</v>
      </c>
      <c r="C16" s="50" t="s">
        <v>2676</v>
      </c>
      <c r="D16" s="56" t="s">
        <v>141</v>
      </c>
      <c r="E16" s="50" t="s">
        <v>106</v>
      </c>
      <c r="F16" s="24">
        <v>9</v>
      </c>
      <c r="G16" s="24">
        <v>12</v>
      </c>
      <c r="H16" s="50" t="s">
        <v>1453</v>
      </c>
      <c r="I16" s="50" t="s">
        <v>109</v>
      </c>
      <c r="J16" s="120">
        <v>1077.2351698695218</v>
      </c>
      <c r="K16" s="52">
        <v>1250</v>
      </c>
      <c r="L16" s="120">
        <v>86.178813589561742</v>
      </c>
      <c r="M16" s="52">
        <v>1</v>
      </c>
      <c r="N16" s="120">
        <v>75.119666325311542</v>
      </c>
      <c r="O16" s="120">
        <v>100</v>
      </c>
      <c r="P16" s="120">
        <v>100</v>
      </c>
      <c r="Q16" s="120">
        <v>48.170820013561936</v>
      </c>
      <c r="R16" s="120">
        <v>74.812875859106498</v>
      </c>
      <c r="S16" s="120">
        <v>75</v>
      </c>
      <c r="T16" s="120">
        <v>64.227760018082577</v>
      </c>
      <c r="U16" s="120">
        <v>100</v>
      </c>
      <c r="V16" s="120">
        <v>69.94794339650953</v>
      </c>
      <c r="W16" s="120">
        <v>93.263924528679382</v>
      </c>
      <c r="X16" s="120">
        <v>100</v>
      </c>
      <c r="Y16" s="120">
        <v>44.702888455465782</v>
      </c>
      <c r="Z16" s="120">
        <v>59.603851273954376</v>
      </c>
      <c r="AA16" s="120">
        <v>100</v>
      </c>
      <c r="AB16" s="120">
        <v>73.447375328083979</v>
      </c>
      <c r="AC16" s="120">
        <v>97.929833770778643</v>
      </c>
      <c r="AD16" s="120">
        <v>100</v>
      </c>
      <c r="AE16" s="120">
        <v>55.419047619047625</v>
      </c>
      <c r="AF16" s="120">
        <v>75</v>
      </c>
      <c r="AG16" s="120">
        <v>73.8920634920635</v>
      </c>
      <c r="AH16" s="120">
        <v>100</v>
      </c>
      <c r="AI16" s="120">
        <v>26.82</v>
      </c>
      <c r="AJ16" s="120">
        <v>30.1</v>
      </c>
      <c r="AK16" s="120">
        <v>19.579999999999998</v>
      </c>
      <c r="AL16" s="52">
        <v>1</v>
      </c>
      <c r="AM16" s="124">
        <v>0.94715447154471544</v>
      </c>
      <c r="AN16" s="124">
        <v>0.92500000000000004</v>
      </c>
      <c r="AO16" s="124">
        <v>0.93927125506072873</v>
      </c>
      <c r="AP16" s="124">
        <v>0.92682926829268297</v>
      </c>
      <c r="AQ16" s="124">
        <v>0.99612403100775193</v>
      </c>
      <c r="AR16" s="124">
        <v>1</v>
      </c>
      <c r="AS16" s="124">
        <v>4.7206165703275529E-2</v>
      </c>
      <c r="AT16" s="120">
        <v>50</v>
      </c>
      <c r="AU16" s="120">
        <v>50</v>
      </c>
      <c r="AV16" s="124">
        <v>0.14685314685314685</v>
      </c>
      <c r="AW16" s="120">
        <v>30.629370629370634</v>
      </c>
      <c r="AX16" s="120">
        <v>50</v>
      </c>
      <c r="AY16" s="124">
        <v>0.45306122448979591</v>
      </c>
      <c r="AZ16" s="120">
        <v>30.204081632653061</v>
      </c>
      <c r="BA16" s="120">
        <v>50</v>
      </c>
      <c r="BB16" s="124">
        <v>0.71020408163265303</v>
      </c>
      <c r="BC16" s="120">
        <v>47.346938775510203</v>
      </c>
      <c r="BD16" s="120">
        <v>50</v>
      </c>
      <c r="BE16" s="124">
        <v>0.98275862068965514</v>
      </c>
      <c r="BF16" s="120">
        <v>50</v>
      </c>
      <c r="BG16" s="120">
        <v>50</v>
      </c>
      <c r="BH16" s="124">
        <v>0.98513011152416352</v>
      </c>
      <c r="BI16" s="120">
        <v>100</v>
      </c>
      <c r="BJ16" s="120">
        <v>100</v>
      </c>
      <c r="BK16" s="124">
        <v>0.93181818181818177</v>
      </c>
      <c r="BL16" s="120">
        <v>99.129593810444874</v>
      </c>
      <c r="BM16" s="120">
        <v>100</v>
      </c>
      <c r="BN16" s="52">
        <v>0</v>
      </c>
      <c r="BO16" s="124">
        <v>0.88235294117647056</v>
      </c>
      <c r="BP16" s="120">
        <v>100</v>
      </c>
      <c r="BQ16" s="120">
        <v>100</v>
      </c>
      <c r="BR16" s="124">
        <v>0.46511627906976744</v>
      </c>
      <c r="BS16" s="124">
        <v>1</v>
      </c>
      <c r="BT16" s="120">
        <v>31.007751937984494</v>
      </c>
      <c r="BU16" s="120">
        <v>50</v>
      </c>
      <c r="BV16" s="124">
        <v>0.64932562620423895</v>
      </c>
      <c r="BW16" s="120">
        <v>50</v>
      </c>
      <c r="BX16" s="120">
        <v>50</v>
      </c>
      <c r="BY16" s="124">
        <v>0.93181818181818177</v>
      </c>
      <c r="BZ16" s="124">
        <v>0.94</v>
      </c>
      <c r="CA16" s="124">
        <v>8.1818181818182727E-3</v>
      </c>
      <c r="CB16" s="120">
        <v>16.823939048191338</v>
      </c>
      <c r="CC16" s="120">
        <v>19.496255895940152</v>
      </c>
      <c r="CD16" s="120">
        <v>17.335082511020332</v>
      </c>
      <c r="CE16" s="120">
        <v>12.629206143265662</v>
      </c>
      <c r="CF16" s="107"/>
      <c r="CG16" s="107"/>
      <c r="CH16" s="107">
        <v>0</v>
      </c>
      <c r="CI16" s="107"/>
      <c r="CJ16" s="107"/>
    </row>
    <row r="17" spans="1:88" x14ac:dyDescent="0.25">
      <c r="A17" s="50" t="s">
        <v>144</v>
      </c>
      <c r="B17" s="56" t="s">
        <v>143</v>
      </c>
      <c r="C17" s="50" t="s">
        <v>2665</v>
      </c>
      <c r="D17" s="56" t="s">
        <v>101</v>
      </c>
      <c r="E17" s="50" t="s">
        <v>102</v>
      </c>
      <c r="F17" s="24" t="s">
        <v>102</v>
      </c>
      <c r="G17" s="24" t="s">
        <v>102</v>
      </c>
      <c r="H17" s="50" t="s">
        <v>2644</v>
      </c>
      <c r="I17" s="50" t="s">
        <v>103</v>
      </c>
      <c r="J17" s="120">
        <v>539.22653308449549</v>
      </c>
      <c r="K17" s="52">
        <v>650</v>
      </c>
      <c r="L17" s="120">
        <v>82.957928166845463</v>
      </c>
      <c r="M17" s="52">
        <v>1</v>
      </c>
      <c r="N17" s="120">
        <v>75.098547575141467</v>
      </c>
      <c r="O17" s="120">
        <v>100</v>
      </c>
      <c r="P17" s="120">
        <v>100</v>
      </c>
      <c r="Q17" s="120">
        <v>62.001250372358044</v>
      </c>
      <c r="R17" s="120">
        <v>67.165648006256021</v>
      </c>
      <c r="S17" s="120">
        <v>75</v>
      </c>
      <c r="T17" s="120">
        <v>82.66833382981072</v>
      </c>
      <c r="U17" s="120">
        <v>100</v>
      </c>
      <c r="V17" s="120">
        <v>62.182785610553545</v>
      </c>
      <c r="W17" s="120">
        <v>82.910380814071388</v>
      </c>
      <c r="X17" s="120">
        <v>100</v>
      </c>
      <c r="Y17" s="120">
        <v>47.130388790202367</v>
      </c>
      <c r="Z17" s="120">
        <v>62.840518386936495</v>
      </c>
      <c r="AA17" s="120">
        <v>100</v>
      </c>
      <c r="AB17" s="120">
        <v>60.420289855072468</v>
      </c>
      <c r="AC17" s="120">
        <v>80.560386473429958</v>
      </c>
      <c r="AD17" s="120">
        <v>100</v>
      </c>
      <c r="AE17" s="120"/>
      <c r="AF17" s="120">
        <v>63.84190476190475</v>
      </c>
      <c r="AG17" s="120"/>
      <c r="AH17" s="120">
        <v>0</v>
      </c>
      <c r="AI17" s="120">
        <v>12.99</v>
      </c>
      <c r="AJ17" s="120">
        <v>20.03</v>
      </c>
      <c r="AK17" s="120"/>
      <c r="AL17" s="52">
        <v>0</v>
      </c>
      <c r="AM17" s="124">
        <v>0.96585365853658534</v>
      </c>
      <c r="AN17" s="124">
        <v>0.96153846153846156</v>
      </c>
      <c r="AO17" s="124">
        <v>0.96097560975609753</v>
      </c>
      <c r="AP17" s="124">
        <v>0.96153846153846156</v>
      </c>
      <c r="AQ17" s="124">
        <v>1</v>
      </c>
      <c r="AR17" s="124"/>
      <c r="AS17" s="124">
        <v>0.02</v>
      </c>
      <c r="AT17" s="120">
        <v>50</v>
      </c>
      <c r="AU17" s="120">
        <v>50</v>
      </c>
      <c r="AV17" s="124">
        <v>4.9180327868852458E-2</v>
      </c>
      <c r="AW17" s="120">
        <v>50</v>
      </c>
      <c r="AX17" s="120">
        <v>50</v>
      </c>
      <c r="AY17" s="124"/>
      <c r="AZ17" s="120"/>
      <c r="BA17" s="120"/>
      <c r="BB17" s="124"/>
      <c r="BC17" s="120"/>
      <c r="BD17" s="120"/>
      <c r="BE17" s="124"/>
      <c r="BF17" s="120"/>
      <c r="BG17" s="120"/>
      <c r="BH17" s="124"/>
      <c r="BI17" s="120"/>
      <c r="BJ17" s="120"/>
      <c r="BK17" s="124"/>
      <c r="BL17" s="120"/>
      <c r="BM17" s="120"/>
      <c r="BN17" s="52"/>
      <c r="BO17" s="124"/>
      <c r="BP17" s="120"/>
      <c r="BQ17" s="120"/>
      <c r="BR17" s="124">
        <v>0.45370370370370372</v>
      </c>
      <c r="BS17" s="124">
        <v>0.98181818181818181</v>
      </c>
      <c r="BT17" s="120">
        <v>30.246913580246915</v>
      </c>
      <c r="BU17" s="120">
        <v>50</v>
      </c>
      <c r="BV17" s="124"/>
      <c r="BW17" s="120"/>
      <c r="BX17" s="120"/>
      <c r="BY17" s="124"/>
      <c r="BZ17" s="124"/>
      <c r="CA17" s="124"/>
      <c r="CB17" s="120">
        <v>17.263974516166829</v>
      </c>
      <c r="CC17" s="120">
        <v>19.631524517014228</v>
      </c>
      <c r="CD17" s="120">
        <v>17.168861804494096</v>
      </c>
      <c r="CE17" s="120"/>
      <c r="CF17" s="107"/>
      <c r="CG17" s="107"/>
      <c r="CH17" s="107">
        <v>0</v>
      </c>
      <c r="CI17" s="107"/>
      <c r="CJ17" s="107"/>
    </row>
    <row r="18" spans="1:88" x14ac:dyDescent="0.25">
      <c r="A18" s="50" t="s">
        <v>144</v>
      </c>
      <c r="B18" s="56" t="s">
        <v>143</v>
      </c>
      <c r="C18" s="50" t="s">
        <v>2677</v>
      </c>
      <c r="D18" s="56" t="s">
        <v>145</v>
      </c>
      <c r="E18" s="50" t="s">
        <v>106</v>
      </c>
      <c r="F18" s="24" t="s">
        <v>107</v>
      </c>
      <c r="G18" s="24">
        <v>6</v>
      </c>
      <c r="H18" s="50" t="s">
        <v>1453</v>
      </c>
      <c r="I18" s="50" t="s">
        <v>109</v>
      </c>
      <c r="J18" s="120">
        <v>539.22653308449549</v>
      </c>
      <c r="K18" s="52">
        <v>650</v>
      </c>
      <c r="L18" s="120">
        <v>82.957928166845463</v>
      </c>
      <c r="M18" s="52">
        <v>1</v>
      </c>
      <c r="N18" s="120">
        <v>75.098547575141467</v>
      </c>
      <c r="O18" s="120">
        <v>100</v>
      </c>
      <c r="P18" s="120">
        <v>100</v>
      </c>
      <c r="Q18" s="120">
        <v>62.001250372358044</v>
      </c>
      <c r="R18" s="120">
        <v>67.165648006256021</v>
      </c>
      <c r="S18" s="120">
        <v>75</v>
      </c>
      <c r="T18" s="120">
        <v>82.66833382981072</v>
      </c>
      <c r="U18" s="120">
        <v>100</v>
      </c>
      <c r="V18" s="120">
        <v>62.182785610553545</v>
      </c>
      <c r="W18" s="120">
        <v>82.910380814071388</v>
      </c>
      <c r="X18" s="120">
        <v>100</v>
      </c>
      <c r="Y18" s="120">
        <v>47.130388790202367</v>
      </c>
      <c r="Z18" s="120">
        <v>62.840518386936495</v>
      </c>
      <c r="AA18" s="120">
        <v>100</v>
      </c>
      <c r="AB18" s="120">
        <v>60.420289855072468</v>
      </c>
      <c r="AC18" s="120">
        <v>80.560386473429958</v>
      </c>
      <c r="AD18" s="120">
        <v>100</v>
      </c>
      <c r="AE18" s="120"/>
      <c r="AF18" s="120">
        <v>63.84190476190475</v>
      </c>
      <c r="AG18" s="120"/>
      <c r="AH18" s="120">
        <v>0</v>
      </c>
      <c r="AI18" s="120">
        <v>12.99</v>
      </c>
      <c r="AJ18" s="120">
        <v>20.03</v>
      </c>
      <c r="AK18" s="120"/>
      <c r="AL18" s="52">
        <v>0</v>
      </c>
      <c r="AM18" s="124">
        <v>0.96568627450980393</v>
      </c>
      <c r="AN18" s="124">
        <v>0.96078431372549022</v>
      </c>
      <c r="AO18" s="124">
        <v>0.96078431372549022</v>
      </c>
      <c r="AP18" s="124">
        <v>0.96078431372549022</v>
      </c>
      <c r="AQ18" s="124">
        <v>1</v>
      </c>
      <c r="AR18" s="124"/>
      <c r="AS18" s="124">
        <v>0.02</v>
      </c>
      <c r="AT18" s="120">
        <v>50</v>
      </c>
      <c r="AU18" s="120">
        <v>50</v>
      </c>
      <c r="AV18" s="124">
        <v>4.9180327868852458E-2</v>
      </c>
      <c r="AW18" s="120">
        <v>50</v>
      </c>
      <c r="AX18" s="120">
        <v>50</v>
      </c>
      <c r="AY18" s="124"/>
      <c r="AZ18" s="120"/>
      <c r="BA18" s="120"/>
      <c r="BB18" s="124"/>
      <c r="BC18" s="120"/>
      <c r="BD18" s="120"/>
      <c r="BE18" s="124"/>
      <c r="BF18" s="120"/>
      <c r="BG18" s="120"/>
      <c r="BH18" s="124"/>
      <c r="BI18" s="120"/>
      <c r="BJ18" s="120"/>
      <c r="BK18" s="124"/>
      <c r="BL18" s="120"/>
      <c r="BM18" s="120"/>
      <c r="BN18" s="52"/>
      <c r="BO18" s="124"/>
      <c r="BP18" s="120"/>
      <c r="BQ18" s="120"/>
      <c r="BR18" s="124">
        <v>0.45370370370370372</v>
      </c>
      <c r="BS18" s="124">
        <v>0.98181818181818181</v>
      </c>
      <c r="BT18" s="120">
        <v>30.246913580246915</v>
      </c>
      <c r="BU18" s="120">
        <v>50</v>
      </c>
      <c r="BV18" s="124"/>
      <c r="BW18" s="120"/>
      <c r="BX18" s="120"/>
      <c r="BY18" s="124"/>
      <c r="BZ18" s="124"/>
      <c r="CA18" s="124"/>
      <c r="CB18" s="120">
        <v>16.823939048191338</v>
      </c>
      <c r="CC18" s="120">
        <v>19.496255895940152</v>
      </c>
      <c r="CD18" s="120">
        <v>17.335082511020332</v>
      </c>
      <c r="CE18" s="120"/>
      <c r="CF18" s="107"/>
      <c r="CG18" s="107"/>
      <c r="CH18" s="107">
        <v>0</v>
      </c>
      <c r="CI18" s="107"/>
      <c r="CJ18" s="107"/>
    </row>
    <row r="19" spans="1:88" x14ac:dyDescent="0.25">
      <c r="A19" s="50" t="s">
        <v>148</v>
      </c>
      <c r="B19" s="56" t="s">
        <v>147</v>
      </c>
      <c r="C19" s="50" t="s">
        <v>2665</v>
      </c>
      <c r="D19" s="56" t="s">
        <v>101</v>
      </c>
      <c r="E19" s="50" t="s">
        <v>102</v>
      </c>
      <c r="F19" s="24" t="s">
        <v>102</v>
      </c>
      <c r="G19" s="24" t="s">
        <v>102</v>
      </c>
      <c r="H19" s="50" t="s">
        <v>2644</v>
      </c>
      <c r="I19" s="50" t="s">
        <v>103</v>
      </c>
      <c r="J19" s="120">
        <v>1047.9568160356566</v>
      </c>
      <c r="K19" s="52">
        <v>1250</v>
      </c>
      <c r="L19" s="120">
        <v>83.836545282852526</v>
      </c>
      <c r="M19" s="52">
        <v>1</v>
      </c>
      <c r="N19" s="120">
        <v>68.902909097812895</v>
      </c>
      <c r="O19" s="120">
        <v>91.870545463750531</v>
      </c>
      <c r="P19" s="120">
        <v>100</v>
      </c>
      <c r="Q19" s="120">
        <v>54.836597418108887</v>
      </c>
      <c r="R19" s="120">
        <v>68.392906238000023</v>
      </c>
      <c r="S19" s="120">
        <v>73.155245495219305</v>
      </c>
      <c r="T19" s="120">
        <v>73.115463224145188</v>
      </c>
      <c r="U19" s="120">
        <v>100</v>
      </c>
      <c r="V19" s="120">
        <v>63.95632348880055</v>
      </c>
      <c r="W19" s="120">
        <v>85.27509798506739</v>
      </c>
      <c r="X19" s="120">
        <v>100</v>
      </c>
      <c r="Y19" s="120">
        <v>49.240445189543252</v>
      </c>
      <c r="Z19" s="120">
        <v>65.653926919390997</v>
      </c>
      <c r="AA19" s="120">
        <v>100</v>
      </c>
      <c r="AB19" s="120">
        <v>62.415925394548147</v>
      </c>
      <c r="AC19" s="120">
        <v>83.221233859397529</v>
      </c>
      <c r="AD19" s="120">
        <v>100</v>
      </c>
      <c r="AE19" s="120">
        <v>51.21190476190479</v>
      </c>
      <c r="AF19" s="120">
        <v>65.593492940454226</v>
      </c>
      <c r="AG19" s="120">
        <v>68.282539682539721</v>
      </c>
      <c r="AH19" s="120">
        <v>100</v>
      </c>
      <c r="AI19" s="120">
        <v>18.309999999999999</v>
      </c>
      <c r="AJ19" s="120">
        <v>19.149999999999999</v>
      </c>
      <c r="AK19" s="120">
        <v>14.38</v>
      </c>
      <c r="AL19" s="52">
        <v>0</v>
      </c>
      <c r="AM19" s="124">
        <v>0.99257425742574257</v>
      </c>
      <c r="AN19" s="124">
        <v>0.97709923664122134</v>
      </c>
      <c r="AO19" s="124">
        <v>0.99256965944272446</v>
      </c>
      <c r="AP19" s="124">
        <v>0.97455470737913485</v>
      </c>
      <c r="AQ19" s="124">
        <v>0.99857346647646217</v>
      </c>
      <c r="AR19" s="124">
        <v>0.99367088607594933</v>
      </c>
      <c r="AS19" s="124">
        <v>5.9706703910614528E-2</v>
      </c>
      <c r="AT19" s="120">
        <v>48.058659217877107</v>
      </c>
      <c r="AU19" s="120">
        <v>50</v>
      </c>
      <c r="AV19" s="124">
        <v>0.15813253012048192</v>
      </c>
      <c r="AW19" s="120">
        <v>28.373493975903628</v>
      </c>
      <c r="AX19" s="120">
        <v>50</v>
      </c>
      <c r="AY19" s="124">
        <v>0.74200426439232414</v>
      </c>
      <c r="AZ19" s="120">
        <v>49.466950959488273</v>
      </c>
      <c r="BA19" s="120">
        <v>50</v>
      </c>
      <c r="BB19" s="124">
        <v>0.43710021321961623</v>
      </c>
      <c r="BC19" s="120">
        <v>29.140014214641081</v>
      </c>
      <c r="BD19" s="120">
        <v>50</v>
      </c>
      <c r="BE19" s="124">
        <v>0.96636771300448432</v>
      </c>
      <c r="BF19" s="120">
        <v>50</v>
      </c>
      <c r="BG19" s="120">
        <v>50</v>
      </c>
      <c r="BH19" s="124">
        <v>0.94893617021276599</v>
      </c>
      <c r="BI19" s="120">
        <v>100</v>
      </c>
      <c r="BJ19" s="120">
        <v>100</v>
      </c>
      <c r="BK19" s="124">
        <v>0.967741935483871</v>
      </c>
      <c r="BL19" s="120">
        <v>100</v>
      </c>
      <c r="BM19" s="120">
        <v>100</v>
      </c>
      <c r="BN19" s="52">
        <v>0</v>
      </c>
      <c r="BO19" s="124">
        <v>0.88100000000000001</v>
      </c>
      <c r="BP19" s="120">
        <v>100</v>
      </c>
      <c r="BQ19" s="120">
        <v>100</v>
      </c>
      <c r="BR19" s="124">
        <v>0.64652223489167615</v>
      </c>
      <c r="BS19" s="124">
        <v>0.90226337448559668</v>
      </c>
      <c r="BT19" s="120">
        <v>43.101482326111743</v>
      </c>
      <c r="BU19" s="120">
        <v>50</v>
      </c>
      <c r="BV19" s="124">
        <v>0.38876889848812096</v>
      </c>
      <c r="BW19" s="120">
        <v>32.397408207343418</v>
      </c>
      <c r="BX19" s="120">
        <v>50</v>
      </c>
      <c r="BY19" s="124">
        <v>0.967741935483871</v>
      </c>
      <c r="BZ19" s="124">
        <v>0.94</v>
      </c>
      <c r="CA19" s="124">
        <v>-2.7741935483871032E-2</v>
      </c>
      <c r="CB19" s="120">
        <v>17.263974516166829</v>
      </c>
      <c r="CC19" s="120">
        <v>19.631524517014228</v>
      </c>
      <c r="CD19" s="120">
        <v>17.168861804494096</v>
      </c>
      <c r="CE19" s="120">
        <v>15.161501169955377</v>
      </c>
      <c r="CF19" s="107"/>
      <c r="CG19" s="107"/>
      <c r="CH19" s="107">
        <v>0</v>
      </c>
      <c r="CI19" s="107"/>
      <c r="CJ19" s="107"/>
    </row>
    <row r="20" spans="1:88" x14ac:dyDescent="0.25">
      <c r="A20" s="50" t="s">
        <v>148</v>
      </c>
      <c r="B20" s="56" t="s">
        <v>147</v>
      </c>
      <c r="C20" s="50" t="s">
        <v>2678</v>
      </c>
      <c r="D20" s="56" t="s">
        <v>149</v>
      </c>
      <c r="E20" s="50" t="s">
        <v>106</v>
      </c>
      <c r="F20" s="24" t="s">
        <v>114</v>
      </c>
      <c r="G20" s="24">
        <v>5</v>
      </c>
      <c r="H20" s="50" t="s">
        <v>2644</v>
      </c>
      <c r="I20" s="50" t="s">
        <v>109</v>
      </c>
      <c r="J20" s="120">
        <v>550.52355357329645</v>
      </c>
      <c r="K20" s="52">
        <v>650</v>
      </c>
      <c r="L20" s="120">
        <v>84.69593131896869</v>
      </c>
      <c r="M20" s="52">
        <v>0</v>
      </c>
      <c r="N20" s="120">
        <v>72.044551695347337</v>
      </c>
      <c r="O20" s="120">
        <v>96.059402260463116</v>
      </c>
      <c r="P20" s="120">
        <v>100</v>
      </c>
      <c r="Q20" s="120">
        <v>59.47193794699664</v>
      </c>
      <c r="R20" s="120">
        <v>69.231877821583709</v>
      </c>
      <c r="S20" s="120">
        <v>75</v>
      </c>
      <c r="T20" s="120">
        <v>79.295917262662186</v>
      </c>
      <c r="U20" s="120">
        <v>100</v>
      </c>
      <c r="V20" s="120">
        <v>63.752668473898638</v>
      </c>
      <c r="W20" s="120">
        <v>85.003557965198183</v>
      </c>
      <c r="X20" s="120">
        <v>100</v>
      </c>
      <c r="Y20" s="120">
        <v>52.3933320213808</v>
      </c>
      <c r="Z20" s="120">
        <v>69.857776028507729</v>
      </c>
      <c r="AA20" s="120">
        <v>100</v>
      </c>
      <c r="AB20" s="120">
        <v>59.054285714285705</v>
      </c>
      <c r="AC20" s="120">
        <v>78.739047619047611</v>
      </c>
      <c r="AD20" s="120">
        <v>100</v>
      </c>
      <c r="AE20" s="120"/>
      <c r="AF20" s="120">
        <v>60.633333333333326</v>
      </c>
      <c r="AG20" s="120"/>
      <c r="AH20" s="120">
        <v>0</v>
      </c>
      <c r="AI20" s="120">
        <v>15.52</v>
      </c>
      <c r="AJ20" s="120">
        <v>16.829999999999998</v>
      </c>
      <c r="AK20" s="120"/>
      <c r="AL20" s="52">
        <v>0</v>
      </c>
      <c r="AM20" s="124">
        <v>1</v>
      </c>
      <c r="AN20" s="124">
        <v>1</v>
      </c>
      <c r="AO20" s="124">
        <v>1</v>
      </c>
      <c r="AP20" s="124">
        <v>1</v>
      </c>
      <c r="AQ20" s="124">
        <v>1</v>
      </c>
      <c r="AR20" s="124"/>
      <c r="AS20" s="124">
        <v>2.6315789473684209E-2</v>
      </c>
      <c r="AT20" s="120">
        <v>50</v>
      </c>
      <c r="AU20" s="120">
        <v>50</v>
      </c>
      <c r="AV20" s="124">
        <v>7.2463768115942032E-2</v>
      </c>
      <c r="AW20" s="120">
        <v>45.507246376811601</v>
      </c>
      <c r="AX20" s="120">
        <v>50</v>
      </c>
      <c r="AY20" s="124"/>
      <c r="AZ20" s="120"/>
      <c r="BA20" s="120"/>
      <c r="BB20" s="124"/>
      <c r="BC20" s="120"/>
      <c r="BD20" s="120"/>
      <c r="BE20" s="124"/>
      <c r="BF20" s="120"/>
      <c r="BG20" s="120"/>
      <c r="BH20" s="124"/>
      <c r="BI20" s="120"/>
      <c r="BJ20" s="120"/>
      <c r="BK20" s="124"/>
      <c r="BL20" s="120"/>
      <c r="BM20" s="120"/>
      <c r="BN20" s="52"/>
      <c r="BO20" s="124"/>
      <c r="BP20" s="120"/>
      <c r="BQ20" s="120"/>
      <c r="BR20" s="124">
        <v>0.69090909090909092</v>
      </c>
      <c r="BS20" s="124">
        <v>0.9821428571428571</v>
      </c>
      <c r="BT20" s="120">
        <v>46.060606060606062</v>
      </c>
      <c r="BU20" s="120">
        <v>50</v>
      </c>
      <c r="BV20" s="124"/>
      <c r="BW20" s="120"/>
      <c r="BX20" s="120"/>
      <c r="BY20" s="124"/>
      <c r="BZ20" s="124"/>
      <c r="CA20" s="124"/>
      <c r="CB20" s="120">
        <v>16.823939048191338</v>
      </c>
      <c r="CC20" s="120">
        <v>19.496255895940152</v>
      </c>
      <c r="CD20" s="120">
        <v>17.335082511020332</v>
      </c>
      <c r="CE20" s="120"/>
      <c r="CF20" s="107"/>
      <c r="CG20" s="107"/>
      <c r="CH20" s="107">
        <v>0</v>
      </c>
      <c r="CI20" s="107"/>
      <c r="CJ20" s="107"/>
    </row>
    <row r="21" spans="1:88" x14ac:dyDescent="0.25">
      <c r="A21" s="50" t="s">
        <v>148</v>
      </c>
      <c r="B21" s="56" t="s">
        <v>147</v>
      </c>
      <c r="C21" s="50" t="s">
        <v>2679</v>
      </c>
      <c r="D21" s="56" t="s">
        <v>151</v>
      </c>
      <c r="E21" s="50" t="s">
        <v>106</v>
      </c>
      <c r="F21" s="24" t="s">
        <v>107</v>
      </c>
      <c r="G21" s="24">
        <v>5</v>
      </c>
      <c r="H21" s="50" t="s">
        <v>2644</v>
      </c>
      <c r="I21" s="50" t="s">
        <v>109</v>
      </c>
      <c r="J21" s="120">
        <v>588.78608302578607</v>
      </c>
      <c r="K21" s="52">
        <v>650</v>
      </c>
      <c r="L21" s="120">
        <v>90.582474311659396</v>
      </c>
      <c r="M21" s="52">
        <v>0</v>
      </c>
      <c r="N21" s="120">
        <v>75.020085922295138</v>
      </c>
      <c r="O21" s="120">
        <v>100</v>
      </c>
      <c r="P21" s="120">
        <v>100</v>
      </c>
      <c r="Q21" s="120">
        <v>64.418276456716271</v>
      </c>
      <c r="R21" s="120">
        <v>74.098435981199927</v>
      </c>
      <c r="S21" s="120">
        <v>75</v>
      </c>
      <c r="T21" s="120">
        <v>85.891035275621704</v>
      </c>
      <c r="U21" s="120">
        <v>100</v>
      </c>
      <c r="V21" s="120">
        <v>70.152216888203412</v>
      </c>
      <c r="W21" s="120">
        <v>93.536289184271212</v>
      </c>
      <c r="X21" s="120">
        <v>100</v>
      </c>
      <c r="Y21" s="120">
        <v>59.904776985422124</v>
      </c>
      <c r="Z21" s="120">
        <v>79.873035980562832</v>
      </c>
      <c r="AA21" s="120">
        <v>100</v>
      </c>
      <c r="AB21" s="120">
        <v>60.077254901960771</v>
      </c>
      <c r="AC21" s="120">
        <v>80.103006535947699</v>
      </c>
      <c r="AD21" s="120">
        <v>100</v>
      </c>
      <c r="AE21" s="120"/>
      <c r="AF21" s="120">
        <v>62.257843137254909</v>
      </c>
      <c r="AG21" s="120"/>
      <c r="AH21" s="120">
        <v>0</v>
      </c>
      <c r="AI21" s="120">
        <v>10.58</v>
      </c>
      <c r="AJ21" s="120">
        <v>14.19</v>
      </c>
      <c r="AK21" s="120"/>
      <c r="AL21" s="52">
        <v>0</v>
      </c>
      <c r="AM21" s="124">
        <v>1</v>
      </c>
      <c r="AN21" s="124">
        <v>1</v>
      </c>
      <c r="AO21" s="124">
        <v>1</v>
      </c>
      <c r="AP21" s="124">
        <v>1</v>
      </c>
      <c r="AQ21" s="124">
        <v>1</v>
      </c>
      <c r="AR21" s="124"/>
      <c r="AS21" s="124">
        <v>1.9565217391304349E-2</v>
      </c>
      <c r="AT21" s="120">
        <v>50</v>
      </c>
      <c r="AU21" s="120">
        <v>50</v>
      </c>
      <c r="AV21" s="124">
        <v>3.90625E-2</v>
      </c>
      <c r="AW21" s="120">
        <v>50</v>
      </c>
      <c r="AX21" s="120">
        <v>50</v>
      </c>
      <c r="AY21" s="124"/>
      <c r="AZ21" s="120"/>
      <c r="BA21" s="120"/>
      <c r="BB21" s="124"/>
      <c r="BC21" s="120"/>
      <c r="BD21" s="120"/>
      <c r="BE21" s="124"/>
      <c r="BF21" s="120"/>
      <c r="BG21" s="120"/>
      <c r="BH21" s="124"/>
      <c r="BI21" s="120"/>
      <c r="BJ21" s="120"/>
      <c r="BK21" s="124"/>
      <c r="BL21" s="120"/>
      <c r="BM21" s="120"/>
      <c r="BN21" s="52"/>
      <c r="BO21" s="124"/>
      <c r="BP21" s="120"/>
      <c r="BQ21" s="120"/>
      <c r="BR21" s="124">
        <v>0.7407407407407407</v>
      </c>
      <c r="BS21" s="124">
        <v>1</v>
      </c>
      <c r="BT21" s="120">
        <v>49.382716049382715</v>
      </c>
      <c r="BU21" s="120">
        <v>50</v>
      </c>
      <c r="BV21" s="124"/>
      <c r="BW21" s="120"/>
      <c r="BX21" s="120"/>
      <c r="BY21" s="124"/>
      <c r="BZ21" s="124"/>
      <c r="CA21" s="124"/>
      <c r="CB21" s="120">
        <v>16.823939048191338</v>
      </c>
      <c r="CC21" s="120">
        <v>19.496255895940152</v>
      </c>
      <c r="CD21" s="120">
        <v>17.335082511020332</v>
      </c>
      <c r="CE21" s="120"/>
      <c r="CF21" s="107"/>
      <c r="CG21" s="107"/>
      <c r="CH21" s="107">
        <v>0</v>
      </c>
      <c r="CI21" s="107"/>
      <c r="CJ21" s="107"/>
    </row>
    <row r="22" spans="1:88" x14ac:dyDescent="0.25">
      <c r="A22" s="50" t="s">
        <v>148</v>
      </c>
      <c r="B22" s="56" t="s">
        <v>147</v>
      </c>
      <c r="C22" s="50" t="s">
        <v>2680</v>
      </c>
      <c r="D22" s="56" t="s">
        <v>153</v>
      </c>
      <c r="E22" s="50" t="s">
        <v>106</v>
      </c>
      <c r="F22" s="24" t="s">
        <v>114</v>
      </c>
      <c r="G22" s="24">
        <v>5</v>
      </c>
      <c r="H22" s="50" t="s">
        <v>2644</v>
      </c>
      <c r="I22" s="50" t="s">
        <v>109</v>
      </c>
      <c r="J22" s="120">
        <v>564.15599321629804</v>
      </c>
      <c r="K22" s="52">
        <v>650</v>
      </c>
      <c r="L22" s="120">
        <v>86.793229725584311</v>
      </c>
      <c r="M22" s="52">
        <v>0</v>
      </c>
      <c r="N22" s="120">
        <v>72.726772941143764</v>
      </c>
      <c r="O22" s="120">
        <v>96.969030588191686</v>
      </c>
      <c r="P22" s="120">
        <v>100</v>
      </c>
      <c r="Q22" s="120">
        <v>58.549238695954038</v>
      </c>
      <c r="R22" s="120">
        <v>69.441648413523382</v>
      </c>
      <c r="S22" s="120">
        <v>75</v>
      </c>
      <c r="T22" s="120">
        <v>78.065651594605384</v>
      </c>
      <c r="U22" s="120">
        <v>100</v>
      </c>
      <c r="V22" s="120">
        <v>66.491735826905298</v>
      </c>
      <c r="W22" s="120">
        <v>88.655647769207064</v>
      </c>
      <c r="X22" s="120">
        <v>100</v>
      </c>
      <c r="Y22" s="120">
        <v>53.619389994390012</v>
      </c>
      <c r="Z22" s="120">
        <v>71.492519992520016</v>
      </c>
      <c r="AA22" s="120">
        <v>100</v>
      </c>
      <c r="AB22" s="120">
        <v>59.70858085808576</v>
      </c>
      <c r="AC22" s="120">
        <v>79.611441144114352</v>
      </c>
      <c r="AD22" s="120">
        <v>100</v>
      </c>
      <c r="AE22" s="120"/>
      <c r="AF22" s="120">
        <v>61.914901960784299</v>
      </c>
      <c r="AG22" s="120"/>
      <c r="AH22" s="120">
        <v>0</v>
      </c>
      <c r="AI22" s="120">
        <v>16.45</v>
      </c>
      <c r="AJ22" s="120">
        <v>15.82</v>
      </c>
      <c r="AK22" s="120"/>
      <c r="AL22" s="52">
        <v>0</v>
      </c>
      <c r="AM22" s="124">
        <v>1</v>
      </c>
      <c r="AN22" s="124">
        <v>1</v>
      </c>
      <c r="AO22" s="124">
        <v>1</v>
      </c>
      <c r="AP22" s="124">
        <v>1</v>
      </c>
      <c r="AQ22" s="124">
        <v>1</v>
      </c>
      <c r="AR22" s="124"/>
      <c r="AS22" s="124">
        <v>1.6544117647058824E-2</v>
      </c>
      <c r="AT22" s="120">
        <v>50</v>
      </c>
      <c r="AU22" s="120">
        <v>50</v>
      </c>
      <c r="AV22" s="124">
        <v>5.3191489361702128E-2</v>
      </c>
      <c r="AW22" s="120">
        <v>49.361702127659576</v>
      </c>
      <c r="AX22" s="120">
        <v>50</v>
      </c>
      <c r="AY22" s="124"/>
      <c r="AZ22" s="120"/>
      <c r="BA22" s="120"/>
      <c r="BB22" s="124"/>
      <c r="BC22" s="120"/>
      <c r="BD22" s="120"/>
      <c r="BE22" s="124"/>
      <c r="BF22" s="120"/>
      <c r="BG22" s="120"/>
      <c r="BH22" s="124"/>
      <c r="BI22" s="120"/>
      <c r="BJ22" s="120"/>
      <c r="BK22" s="124"/>
      <c r="BL22" s="120"/>
      <c r="BM22" s="120"/>
      <c r="BN22" s="52"/>
      <c r="BO22" s="124"/>
      <c r="BP22" s="120"/>
      <c r="BQ22" s="120"/>
      <c r="BR22" s="124">
        <v>0.76470588235294112</v>
      </c>
      <c r="BS22" s="124">
        <v>0.93577981651376152</v>
      </c>
      <c r="BT22" s="120">
        <v>50</v>
      </c>
      <c r="BU22" s="120">
        <v>50</v>
      </c>
      <c r="BV22" s="124"/>
      <c r="BW22" s="120"/>
      <c r="BX22" s="120"/>
      <c r="BY22" s="124"/>
      <c r="BZ22" s="124"/>
      <c r="CA22" s="124"/>
      <c r="CB22" s="120">
        <v>16.823939048191338</v>
      </c>
      <c r="CC22" s="120">
        <v>19.496255895940152</v>
      </c>
      <c r="CD22" s="120">
        <v>17.335082511020332</v>
      </c>
      <c r="CE22" s="120"/>
      <c r="CF22" s="107"/>
      <c r="CG22" s="107"/>
      <c r="CH22" s="107">
        <v>0</v>
      </c>
      <c r="CI22" s="107"/>
      <c r="CJ22" s="107"/>
    </row>
    <row r="23" spans="1:88" x14ac:dyDescent="0.25">
      <c r="A23" s="50" t="s">
        <v>148</v>
      </c>
      <c r="B23" s="56" t="s">
        <v>147</v>
      </c>
      <c r="C23" s="50" t="s">
        <v>2681</v>
      </c>
      <c r="D23" s="56" t="s">
        <v>155</v>
      </c>
      <c r="E23" s="50" t="s">
        <v>106</v>
      </c>
      <c r="F23" s="24">
        <v>6</v>
      </c>
      <c r="G23" s="24">
        <v>8</v>
      </c>
      <c r="H23" s="50" t="s">
        <v>1453</v>
      </c>
      <c r="I23" s="50" t="s">
        <v>109</v>
      </c>
      <c r="J23" s="120">
        <v>658.66137399399747</v>
      </c>
      <c r="K23" s="52">
        <v>800</v>
      </c>
      <c r="L23" s="120">
        <v>82.332671749249684</v>
      </c>
      <c r="M23" s="52">
        <v>1</v>
      </c>
      <c r="N23" s="120">
        <v>72.191300165299126</v>
      </c>
      <c r="O23" s="120">
        <v>96.255066887065496</v>
      </c>
      <c r="P23" s="120">
        <v>100</v>
      </c>
      <c r="Q23" s="120">
        <v>56.049305452050447</v>
      </c>
      <c r="R23" s="120">
        <v>68.926288412388146</v>
      </c>
      <c r="S23" s="120">
        <v>75</v>
      </c>
      <c r="T23" s="120">
        <v>74.732407269400596</v>
      </c>
      <c r="U23" s="120">
        <v>100</v>
      </c>
      <c r="V23" s="120">
        <v>63.958636223433324</v>
      </c>
      <c r="W23" s="120">
        <v>85.278181631244436</v>
      </c>
      <c r="X23" s="120">
        <v>100</v>
      </c>
      <c r="Y23" s="120">
        <v>46.507338598598515</v>
      </c>
      <c r="Z23" s="120">
        <v>62.009784798131349</v>
      </c>
      <c r="AA23" s="120">
        <v>100</v>
      </c>
      <c r="AB23" s="120">
        <v>65.053030303030255</v>
      </c>
      <c r="AC23" s="120">
        <v>86.737373737373673</v>
      </c>
      <c r="AD23" s="120">
        <v>100</v>
      </c>
      <c r="AE23" s="120">
        <v>52.236419753086416</v>
      </c>
      <c r="AF23" s="120">
        <v>68.734397163120548</v>
      </c>
      <c r="AG23" s="120">
        <v>69.648559670781879</v>
      </c>
      <c r="AH23" s="120">
        <v>100</v>
      </c>
      <c r="AI23" s="120">
        <v>18.95</v>
      </c>
      <c r="AJ23" s="120">
        <v>22.41</v>
      </c>
      <c r="AK23" s="120">
        <v>16.489999999999998</v>
      </c>
      <c r="AL23" s="52">
        <v>0</v>
      </c>
      <c r="AM23" s="124">
        <v>1</v>
      </c>
      <c r="AN23" s="124">
        <v>1</v>
      </c>
      <c r="AO23" s="124">
        <v>0.99857954545454541</v>
      </c>
      <c r="AP23" s="124">
        <v>0.99375000000000002</v>
      </c>
      <c r="AQ23" s="124">
        <v>1</v>
      </c>
      <c r="AR23" s="124">
        <v>1</v>
      </c>
      <c r="AS23" s="124">
        <v>0.03</v>
      </c>
      <c r="AT23" s="120">
        <v>50</v>
      </c>
      <c r="AU23" s="120">
        <v>50</v>
      </c>
      <c r="AV23" s="124">
        <v>0.08</v>
      </c>
      <c r="AW23" s="120">
        <v>44.000000000000021</v>
      </c>
      <c r="AX23" s="120">
        <v>50</v>
      </c>
      <c r="AY23" s="124"/>
      <c r="AZ23" s="120"/>
      <c r="BA23" s="120"/>
      <c r="BB23" s="124"/>
      <c r="BC23" s="120"/>
      <c r="BD23" s="120"/>
      <c r="BE23" s="124">
        <v>0.9773755656108597</v>
      </c>
      <c r="BF23" s="120">
        <v>50</v>
      </c>
      <c r="BG23" s="120">
        <v>50</v>
      </c>
      <c r="BH23" s="124"/>
      <c r="BI23" s="120"/>
      <c r="BJ23" s="120"/>
      <c r="BK23" s="124"/>
      <c r="BL23" s="120"/>
      <c r="BM23" s="120"/>
      <c r="BN23" s="52"/>
      <c r="BO23" s="124"/>
      <c r="BP23" s="120"/>
      <c r="BQ23" s="120"/>
      <c r="BR23" s="124">
        <v>0.6</v>
      </c>
      <c r="BS23" s="124">
        <v>0.90534979423868311</v>
      </c>
      <c r="BT23" s="120">
        <v>40</v>
      </c>
      <c r="BU23" s="120">
        <v>50</v>
      </c>
      <c r="BV23" s="124"/>
      <c r="BW23" s="120"/>
      <c r="BX23" s="120"/>
      <c r="BY23" s="124"/>
      <c r="BZ23" s="124"/>
      <c r="CA23" s="124"/>
      <c r="CB23" s="120">
        <v>16.823939048191338</v>
      </c>
      <c r="CC23" s="120">
        <v>19.496255895940152</v>
      </c>
      <c r="CD23" s="120">
        <v>17.335082511020332</v>
      </c>
      <c r="CE23" s="120"/>
      <c r="CF23" s="52"/>
      <c r="CG23" s="52"/>
      <c r="CH23" s="107">
        <v>0</v>
      </c>
      <c r="CI23" s="107"/>
      <c r="CJ23" s="107"/>
    </row>
    <row r="24" spans="1:88" x14ac:dyDescent="0.25">
      <c r="A24" s="50" t="s">
        <v>148</v>
      </c>
      <c r="B24" s="56" t="s">
        <v>147</v>
      </c>
      <c r="C24" s="50" t="s">
        <v>2682</v>
      </c>
      <c r="D24" s="56" t="s">
        <v>157</v>
      </c>
      <c r="E24" s="50" t="s">
        <v>106</v>
      </c>
      <c r="F24" s="24">
        <v>9</v>
      </c>
      <c r="G24" s="24">
        <v>12</v>
      </c>
      <c r="H24" s="50" t="s">
        <v>1453</v>
      </c>
      <c r="I24" s="50" t="s">
        <v>109</v>
      </c>
      <c r="J24" s="120">
        <v>903.31569688205366</v>
      </c>
      <c r="K24" s="52">
        <v>1250</v>
      </c>
      <c r="L24" s="120">
        <v>72.265255750564293</v>
      </c>
      <c r="M24" s="52">
        <v>1</v>
      </c>
      <c r="N24" s="120">
        <v>47.62951635684346</v>
      </c>
      <c r="O24" s="120">
        <v>63.506021809124611</v>
      </c>
      <c r="P24" s="120">
        <v>100</v>
      </c>
      <c r="Q24" s="120">
        <v>33.375833333333333</v>
      </c>
      <c r="R24" s="120">
        <v>60.21022842126542</v>
      </c>
      <c r="S24" s="120">
        <v>51.461151578217148</v>
      </c>
      <c r="T24" s="120">
        <v>44.501111111111108</v>
      </c>
      <c r="U24" s="120">
        <v>100</v>
      </c>
      <c r="V24" s="120">
        <v>55.924995631661723</v>
      </c>
      <c r="W24" s="120">
        <v>74.566660842215626</v>
      </c>
      <c r="X24" s="120">
        <v>100</v>
      </c>
      <c r="Y24" s="120">
        <v>39.571148046847611</v>
      </c>
      <c r="Z24" s="120">
        <v>52.761530729130143</v>
      </c>
      <c r="AA24" s="120">
        <v>100</v>
      </c>
      <c r="AB24" s="120">
        <v>62.636781609195388</v>
      </c>
      <c r="AC24" s="120">
        <v>83.515708812260513</v>
      </c>
      <c r="AD24" s="120">
        <v>100</v>
      </c>
      <c r="AE24" s="120">
        <v>51.283974358974355</v>
      </c>
      <c r="AF24" s="120">
        <v>65.916481481481455</v>
      </c>
      <c r="AG24" s="120">
        <v>68.378632478632468</v>
      </c>
      <c r="AH24" s="120">
        <v>100</v>
      </c>
      <c r="AI24" s="120">
        <v>18.079999999999998</v>
      </c>
      <c r="AJ24" s="120">
        <v>20.63</v>
      </c>
      <c r="AK24" s="120">
        <v>14.63</v>
      </c>
      <c r="AL24" s="52">
        <v>1</v>
      </c>
      <c r="AM24" s="124">
        <v>0.95983935742971882</v>
      </c>
      <c r="AN24" s="124">
        <v>0.88135593220338981</v>
      </c>
      <c r="AO24" s="124">
        <v>0.95983935742971882</v>
      </c>
      <c r="AP24" s="124">
        <v>0.86440677966101698</v>
      </c>
      <c r="AQ24" s="124">
        <v>0.99570815450643779</v>
      </c>
      <c r="AR24" s="124">
        <v>0.98113207547169812</v>
      </c>
      <c r="AS24" s="124">
        <v>0.13289760348583879</v>
      </c>
      <c r="AT24" s="120">
        <v>33.420479302832248</v>
      </c>
      <c r="AU24" s="120">
        <v>50</v>
      </c>
      <c r="AV24" s="124">
        <v>0.35406698564593303</v>
      </c>
      <c r="AW24" s="120">
        <v>0</v>
      </c>
      <c r="AX24" s="120">
        <v>50</v>
      </c>
      <c r="AY24" s="124">
        <v>0.74568965517241381</v>
      </c>
      <c r="AZ24" s="120">
        <v>49.712643678160923</v>
      </c>
      <c r="BA24" s="120">
        <v>50</v>
      </c>
      <c r="BB24" s="124">
        <v>0.44181034482758619</v>
      </c>
      <c r="BC24" s="120">
        <v>29.454022988505745</v>
      </c>
      <c r="BD24" s="120">
        <v>50</v>
      </c>
      <c r="BE24" s="124">
        <v>0.96330275229357798</v>
      </c>
      <c r="BF24" s="120">
        <v>50</v>
      </c>
      <c r="BG24" s="120">
        <v>50</v>
      </c>
      <c r="BH24" s="124">
        <v>0.95299145299145294</v>
      </c>
      <c r="BI24" s="120">
        <v>100</v>
      </c>
      <c r="BJ24" s="120">
        <v>100</v>
      </c>
      <c r="BK24" s="124">
        <v>0.98333333333333328</v>
      </c>
      <c r="BL24" s="120">
        <v>100</v>
      </c>
      <c r="BM24" s="120">
        <v>100</v>
      </c>
      <c r="BN24" s="52">
        <v>0</v>
      </c>
      <c r="BO24" s="124">
        <v>0.88105726872246692</v>
      </c>
      <c r="BP24" s="120">
        <v>100</v>
      </c>
      <c r="BQ24" s="120">
        <v>100</v>
      </c>
      <c r="BR24" s="124">
        <v>0.63819095477386933</v>
      </c>
      <c r="BS24" s="124">
        <v>0.84322033898305082</v>
      </c>
      <c r="BT24" s="120">
        <v>21.273031825795645</v>
      </c>
      <c r="BU24" s="120">
        <v>50</v>
      </c>
      <c r="BV24" s="124">
        <v>0.3867102396514161</v>
      </c>
      <c r="BW24" s="120">
        <v>32.225853304284676</v>
      </c>
      <c r="BX24" s="120">
        <v>50</v>
      </c>
      <c r="BY24" s="124">
        <v>0.98333333333333328</v>
      </c>
      <c r="BZ24" s="124">
        <v>0.94</v>
      </c>
      <c r="CA24" s="124">
        <v>-4.3333333333333286E-2</v>
      </c>
      <c r="CB24" s="120">
        <v>16.823939048191338</v>
      </c>
      <c r="CC24" s="120">
        <v>19.496255895940152</v>
      </c>
      <c r="CD24" s="120">
        <v>17.335082511020332</v>
      </c>
      <c r="CE24" s="120">
        <v>12.629206143265662</v>
      </c>
      <c r="CF24" s="52" t="s">
        <v>3738</v>
      </c>
      <c r="CG24" s="107">
        <v>4</v>
      </c>
      <c r="CH24" s="107">
        <v>0</v>
      </c>
      <c r="CI24" s="107"/>
      <c r="CJ24" s="107"/>
    </row>
    <row r="25" spans="1:88" x14ac:dyDescent="0.25">
      <c r="A25" s="50" t="s">
        <v>160</v>
      </c>
      <c r="B25" s="56" t="s">
        <v>159</v>
      </c>
      <c r="C25" s="50" t="s">
        <v>2665</v>
      </c>
      <c r="D25" s="56" t="s">
        <v>101</v>
      </c>
      <c r="E25" s="50" t="s">
        <v>102</v>
      </c>
      <c r="F25" s="24" t="s">
        <v>102</v>
      </c>
      <c r="G25" s="24" t="s">
        <v>102</v>
      </c>
      <c r="H25" s="50" t="s">
        <v>2644</v>
      </c>
      <c r="I25" s="50" t="s">
        <v>103</v>
      </c>
      <c r="J25" s="120">
        <v>520.83128779114827</v>
      </c>
      <c r="K25" s="52">
        <v>650</v>
      </c>
      <c r="L25" s="120">
        <v>80.127890429407415</v>
      </c>
      <c r="M25" s="52">
        <v>1</v>
      </c>
      <c r="N25" s="120">
        <v>75.848391910478298</v>
      </c>
      <c r="O25" s="120">
        <v>100</v>
      </c>
      <c r="P25" s="120">
        <v>100</v>
      </c>
      <c r="Q25" s="120">
        <v>55.179330010221271</v>
      </c>
      <c r="R25" s="120">
        <v>75</v>
      </c>
      <c r="S25" s="120">
        <v>75</v>
      </c>
      <c r="T25" s="120">
        <v>73.572440013628366</v>
      </c>
      <c r="U25" s="120">
        <v>100</v>
      </c>
      <c r="V25" s="120">
        <v>70.586286033341153</v>
      </c>
      <c r="W25" s="120">
        <v>94.11504804445488</v>
      </c>
      <c r="X25" s="120">
        <v>100</v>
      </c>
      <c r="Y25" s="120">
        <v>51.651534301419872</v>
      </c>
      <c r="Z25" s="120">
        <v>68.868712401893163</v>
      </c>
      <c r="AA25" s="120">
        <v>100</v>
      </c>
      <c r="AB25" s="120">
        <v>57.278142076502739</v>
      </c>
      <c r="AC25" s="120">
        <v>76.370856102003643</v>
      </c>
      <c r="AD25" s="120">
        <v>100</v>
      </c>
      <c r="AE25" s="120"/>
      <c r="AF25" s="120">
        <v>59.551449275362302</v>
      </c>
      <c r="AG25" s="120"/>
      <c r="AH25" s="120">
        <v>0</v>
      </c>
      <c r="AI25" s="120">
        <v>19.82</v>
      </c>
      <c r="AJ25" s="120">
        <v>23.34</v>
      </c>
      <c r="AK25" s="120"/>
      <c r="AL25" s="52">
        <v>1</v>
      </c>
      <c r="AM25" s="124">
        <v>0.97530864197530864</v>
      </c>
      <c r="AN25" s="124">
        <v>0.94117647058823528</v>
      </c>
      <c r="AO25" s="124">
        <v>0.97530864197530864</v>
      </c>
      <c r="AP25" s="124">
        <v>0.94117647058823528</v>
      </c>
      <c r="AQ25" s="124">
        <v>1</v>
      </c>
      <c r="AR25" s="124"/>
      <c r="AS25" s="124">
        <v>5.0377833753148617E-2</v>
      </c>
      <c r="AT25" s="120">
        <v>49.924433249370281</v>
      </c>
      <c r="AU25" s="120">
        <v>50</v>
      </c>
      <c r="AV25" s="124">
        <v>0.12121212121212122</v>
      </c>
      <c r="AW25" s="120">
        <v>35.757575757575765</v>
      </c>
      <c r="AX25" s="120">
        <v>50</v>
      </c>
      <c r="AY25" s="124"/>
      <c r="AZ25" s="120"/>
      <c r="BA25" s="120"/>
      <c r="BB25" s="124"/>
      <c r="BC25" s="120"/>
      <c r="BD25" s="120"/>
      <c r="BE25" s="124"/>
      <c r="BF25" s="120"/>
      <c r="BG25" s="120"/>
      <c r="BH25" s="124"/>
      <c r="BI25" s="120"/>
      <c r="BJ25" s="120"/>
      <c r="BK25" s="124"/>
      <c r="BL25" s="120"/>
      <c r="BM25" s="120"/>
      <c r="BN25" s="52"/>
      <c r="BO25" s="124"/>
      <c r="BP25" s="120"/>
      <c r="BQ25" s="120"/>
      <c r="BR25" s="124">
        <v>0.33333333333333331</v>
      </c>
      <c r="BS25" s="124">
        <v>0.9609375</v>
      </c>
      <c r="BT25" s="120">
        <v>22.222222222222221</v>
      </c>
      <c r="BU25" s="120">
        <v>50</v>
      </c>
      <c r="BV25" s="124"/>
      <c r="BW25" s="120"/>
      <c r="BX25" s="120"/>
      <c r="BY25" s="124"/>
      <c r="BZ25" s="124"/>
      <c r="CA25" s="124"/>
      <c r="CB25" s="120">
        <v>17.263974516166829</v>
      </c>
      <c r="CC25" s="120">
        <v>19.631524517014228</v>
      </c>
      <c r="CD25" s="120">
        <v>17.168861804494096</v>
      </c>
      <c r="CE25" s="120"/>
      <c r="CF25" s="107"/>
      <c r="CG25" s="107"/>
      <c r="CH25" s="107">
        <v>0</v>
      </c>
      <c r="CI25" s="107"/>
      <c r="CJ25" s="107"/>
    </row>
    <row r="26" spans="1:88" x14ac:dyDescent="0.25">
      <c r="A26" s="50" t="s">
        <v>160</v>
      </c>
      <c r="B26" s="56" t="s">
        <v>159</v>
      </c>
      <c r="C26" s="50" t="s">
        <v>2683</v>
      </c>
      <c r="D26" s="56" t="s">
        <v>161</v>
      </c>
      <c r="E26" s="50" t="s">
        <v>106</v>
      </c>
      <c r="F26" s="24" t="s">
        <v>107</v>
      </c>
      <c r="G26" s="24">
        <v>6</v>
      </c>
      <c r="H26" s="50" t="s">
        <v>1453</v>
      </c>
      <c r="I26" s="50" t="s">
        <v>109</v>
      </c>
      <c r="J26" s="120">
        <v>520.83128779114827</v>
      </c>
      <c r="K26" s="52">
        <v>650</v>
      </c>
      <c r="L26" s="120">
        <v>80.127890429407415</v>
      </c>
      <c r="M26" s="52">
        <v>1</v>
      </c>
      <c r="N26" s="120">
        <v>75.848391910478298</v>
      </c>
      <c r="O26" s="120">
        <v>100</v>
      </c>
      <c r="P26" s="120">
        <v>100</v>
      </c>
      <c r="Q26" s="120">
        <v>55.179330010221271</v>
      </c>
      <c r="R26" s="120">
        <v>75</v>
      </c>
      <c r="S26" s="120">
        <v>75</v>
      </c>
      <c r="T26" s="120">
        <v>73.572440013628366</v>
      </c>
      <c r="U26" s="120">
        <v>100</v>
      </c>
      <c r="V26" s="120">
        <v>70.586286033341153</v>
      </c>
      <c r="W26" s="120">
        <v>94.11504804445488</v>
      </c>
      <c r="X26" s="120">
        <v>100</v>
      </c>
      <c r="Y26" s="120">
        <v>51.651534301419872</v>
      </c>
      <c r="Z26" s="120">
        <v>68.868712401893163</v>
      </c>
      <c r="AA26" s="120">
        <v>100</v>
      </c>
      <c r="AB26" s="120">
        <v>57.278142076502739</v>
      </c>
      <c r="AC26" s="120">
        <v>76.370856102003643</v>
      </c>
      <c r="AD26" s="120">
        <v>100</v>
      </c>
      <c r="AE26" s="120"/>
      <c r="AF26" s="120">
        <v>59.551449275362302</v>
      </c>
      <c r="AG26" s="120"/>
      <c r="AH26" s="120">
        <v>0</v>
      </c>
      <c r="AI26" s="120">
        <v>19.82</v>
      </c>
      <c r="AJ26" s="120">
        <v>23.34</v>
      </c>
      <c r="AK26" s="120"/>
      <c r="AL26" s="52">
        <v>1</v>
      </c>
      <c r="AM26" s="124">
        <v>0.97530864197530864</v>
      </c>
      <c r="AN26" s="124">
        <v>0.94117647058823528</v>
      </c>
      <c r="AO26" s="124">
        <v>0.97530864197530864</v>
      </c>
      <c r="AP26" s="124">
        <v>0.94117647058823528</v>
      </c>
      <c r="AQ26" s="124">
        <v>1</v>
      </c>
      <c r="AR26" s="124"/>
      <c r="AS26" s="124">
        <v>5.0377833753148617E-2</v>
      </c>
      <c r="AT26" s="120">
        <v>49.924433249370281</v>
      </c>
      <c r="AU26" s="120">
        <v>50</v>
      </c>
      <c r="AV26" s="124">
        <v>0.12121212121212122</v>
      </c>
      <c r="AW26" s="120">
        <v>35.757575757575765</v>
      </c>
      <c r="AX26" s="120">
        <v>50</v>
      </c>
      <c r="AY26" s="124"/>
      <c r="AZ26" s="120"/>
      <c r="BA26" s="120"/>
      <c r="BB26" s="124"/>
      <c r="BC26" s="120"/>
      <c r="BD26" s="120"/>
      <c r="BE26" s="124"/>
      <c r="BF26" s="120"/>
      <c r="BG26" s="120"/>
      <c r="BH26" s="124"/>
      <c r="BI26" s="120"/>
      <c r="BJ26" s="120"/>
      <c r="BK26" s="124"/>
      <c r="BL26" s="120"/>
      <c r="BM26" s="120"/>
      <c r="BN26" s="52"/>
      <c r="BO26" s="124"/>
      <c r="BP26" s="120"/>
      <c r="BQ26" s="120"/>
      <c r="BR26" s="124">
        <v>0.33333333333333331</v>
      </c>
      <c r="BS26" s="124">
        <v>0.9609375</v>
      </c>
      <c r="BT26" s="120">
        <v>22.222222222222221</v>
      </c>
      <c r="BU26" s="120">
        <v>50</v>
      </c>
      <c r="BV26" s="124"/>
      <c r="BW26" s="120"/>
      <c r="BX26" s="120"/>
      <c r="BY26" s="124"/>
      <c r="BZ26" s="124"/>
      <c r="CA26" s="124"/>
      <c r="CB26" s="120">
        <v>16.823939048191338</v>
      </c>
      <c r="CC26" s="120">
        <v>19.496255895940152</v>
      </c>
      <c r="CD26" s="120">
        <v>17.335082511020332</v>
      </c>
      <c r="CE26" s="120"/>
      <c r="CF26" s="52"/>
      <c r="CG26" s="107"/>
      <c r="CH26" s="107">
        <v>0</v>
      </c>
      <c r="CI26" s="107"/>
      <c r="CJ26" s="107"/>
    </row>
    <row r="27" spans="1:88" x14ac:dyDescent="0.25">
      <c r="A27" s="50" t="s">
        <v>164</v>
      </c>
      <c r="B27" s="56" t="s">
        <v>163</v>
      </c>
      <c r="C27" s="50" t="s">
        <v>2665</v>
      </c>
      <c r="D27" s="56" t="s">
        <v>101</v>
      </c>
      <c r="E27" s="50" t="s">
        <v>102</v>
      </c>
      <c r="F27" s="24" t="s">
        <v>102</v>
      </c>
      <c r="G27" s="24" t="s">
        <v>102</v>
      </c>
      <c r="H27" s="50" t="s">
        <v>2644</v>
      </c>
      <c r="I27" s="50" t="s">
        <v>103</v>
      </c>
      <c r="J27" s="120">
        <v>1085.7580963486078</v>
      </c>
      <c r="K27" s="52">
        <v>1250</v>
      </c>
      <c r="L27" s="120">
        <v>86.860647707888617</v>
      </c>
      <c r="M27" s="52">
        <v>0</v>
      </c>
      <c r="N27" s="120">
        <v>74.144797502848604</v>
      </c>
      <c r="O27" s="120">
        <v>98.859730003798134</v>
      </c>
      <c r="P27" s="120">
        <v>100</v>
      </c>
      <c r="Q27" s="120">
        <v>63.430451271363374</v>
      </c>
      <c r="R27" s="120">
        <v>66.376954853082623</v>
      </c>
      <c r="S27" s="120">
        <v>75</v>
      </c>
      <c r="T27" s="120">
        <v>84.573935028484499</v>
      </c>
      <c r="U27" s="120">
        <v>100</v>
      </c>
      <c r="V27" s="120">
        <v>62.058302294371693</v>
      </c>
      <c r="W27" s="120">
        <v>82.744403059162252</v>
      </c>
      <c r="X27" s="120">
        <v>100</v>
      </c>
      <c r="Y27" s="120">
        <v>51.930148298107554</v>
      </c>
      <c r="Z27" s="120">
        <v>69.240197730810067</v>
      </c>
      <c r="AA27" s="120">
        <v>100</v>
      </c>
      <c r="AB27" s="120">
        <v>64.349856096284782</v>
      </c>
      <c r="AC27" s="120">
        <v>85.799808128379709</v>
      </c>
      <c r="AD27" s="120">
        <v>100</v>
      </c>
      <c r="AE27" s="120">
        <v>54.913512241054619</v>
      </c>
      <c r="AF27" s="120">
        <v>67.980797101449213</v>
      </c>
      <c r="AG27" s="120">
        <v>73.218016321406154</v>
      </c>
      <c r="AH27" s="120">
        <v>100</v>
      </c>
      <c r="AI27" s="120">
        <v>11.56</v>
      </c>
      <c r="AJ27" s="120">
        <v>14.44</v>
      </c>
      <c r="AK27" s="120">
        <v>13.06</v>
      </c>
      <c r="AL27" s="52">
        <v>0</v>
      </c>
      <c r="AM27" s="124">
        <v>0.98964401294498383</v>
      </c>
      <c r="AN27" s="124">
        <v>0.97268907563025209</v>
      </c>
      <c r="AO27" s="124">
        <v>0.99095607235142114</v>
      </c>
      <c r="AP27" s="124">
        <v>0.97912317327766174</v>
      </c>
      <c r="AQ27" s="124">
        <v>0.99534883720930234</v>
      </c>
      <c r="AR27" s="124">
        <v>0.98888888888888893</v>
      </c>
      <c r="AS27" s="124">
        <v>4.5247281655559454E-2</v>
      </c>
      <c r="AT27" s="120">
        <v>50</v>
      </c>
      <c r="AU27" s="120">
        <v>50</v>
      </c>
      <c r="AV27" s="124">
        <v>8.717310087173101E-2</v>
      </c>
      <c r="AW27" s="120">
        <v>42.5653798256538</v>
      </c>
      <c r="AX27" s="120">
        <v>50</v>
      </c>
      <c r="AY27" s="124">
        <v>0.85774058577405854</v>
      </c>
      <c r="AZ27" s="120">
        <v>50</v>
      </c>
      <c r="BA27" s="120">
        <v>50</v>
      </c>
      <c r="BB27" s="124">
        <v>0.45188284518828453</v>
      </c>
      <c r="BC27" s="120">
        <v>30.125523012552303</v>
      </c>
      <c r="BD27" s="120">
        <v>50</v>
      </c>
      <c r="BE27" s="124">
        <v>0.95215311004784686</v>
      </c>
      <c r="BF27" s="120">
        <v>50</v>
      </c>
      <c r="BG27" s="120">
        <v>50</v>
      </c>
      <c r="BH27" s="124">
        <v>0.92622950819672134</v>
      </c>
      <c r="BI27" s="120">
        <v>98.535054063480999</v>
      </c>
      <c r="BJ27" s="120">
        <v>100</v>
      </c>
      <c r="BK27" s="124">
        <v>0.92857142857142905</v>
      </c>
      <c r="BL27" s="120">
        <v>98.784194528875432</v>
      </c>
      <c r="BM27" s="120">
        <v>100</v>
      </c>
      <c r="BN27" s="52">
        <v>0</v>
      </c>
      <c r="BO27" s="124">
        <v>0.77700000000000002</v>
      </c>
      <c r="BP27" s="120">
        <v>100</v>
      </c>
      <c r="BQ27" s="120">
        <v>100</v>
      </c>
      <c r="BR27" s="124">
        <v>0.39294403892944041</v>
      </c>
      <c r="BS27" s="124">
        <v>0.90528634361233484</v>
      </c>
      <c r="BT27" s="120">
        <v>26.196269261962694</v>
      </c>
      <c r="BU27" s="120">
        <v>50</v>
      </c>
      <c r="BV27" s="124">
        <v>0.54138702460850108</v>
      </c>
      <c r="BW27" s="120">
        <v>45.115585384041758</v>
      </c>
      <c r="BX27" s="120">
        <v>50</v>
      </c>
      <c r="BY27" s="124">
        <v>0.92857142857142905</v>
      </c>
      <c r="BZ27" s="124">
        <v>0.94</v>
      </c>
      <c r="CA27" s="124">
        <v>1.1428571428570962E-2</v>
      </c>
      <c r="CB27" s="120">
        <v>17.263974516166829</v>
      </c>
      <c r="CC27" s="120">
        <v>19.631524517014228</v>
      </c>
      <c r="CD27" s="120">
        <v>17.168861804494096</v>
      </c>
      <c r="CE27" s="120">
        <v>15.161501169955377</v>
      </c>
      <c r="CF27" s="107"/>
      <c r="CG27" s="107"/>
      <c r="CH27" s="107">
        <v>0</v>
      </c>
      <c r="CI27" s="107"/>
      <c r="CJ27" s="107"/>
    </row>
    <row r="28" spans="1:88" x14ac:dyDescent="0.25">
      <c r="A28" s="50" t="s">
        <v>164</v>
      </c>
      <c r="B28" s="56" t="s">
        <v>163</v>
      </c>
      <c r="C28" s="50" t="s">
        <v>2684</v>
      </c>
      <c r="D28" s="56" t="s">
        <v>165</v>
      </c>
      <c r="E28" s="50" t="s">
        <v>106</v>
      </c>
      <c r="F28" s="24" t="s">
        <v>107</v>
      </c>
      <c r="G28" s="24">
        <v>3</v>
      </c>
      <c r="H28" s="50" t="s">
        <v>2644</v>
      </c>
      <c r="I28" s="50" t="s">
        <v>109</v>
      </c>
      <c r="J28" s="120">
        <v>457.51558449545871</v>
      </c>
      <c r="K28" s="52">
        <v>500</v>
      </c>
      <c r="L28" s="120">
        <v>91.503116899091737</v>
      </c>
      <c r="M28" s="52">
        <v>0</v>
      </c>
      <c r="N28" s="120">
        <v>77.151351278364032</v>
      </c>
      <c r="O28" s="120">
        <v>100</v>
      </c>
      <c r="P28" s="120">
        <v>100</v>
      </c>
      <c r="Q28" s="120">
        <v>68.804252619515381</v>
      </c>
      <c r="R28" s="120">
        <v>67.147792022792018</v>
      </c>
      <c r="S28" s="120">
        <v>75</v>
      </c>
      <c r="T28" s="120">
        <v>91.739003492687175</v>
      </c>
      <c r="U28" s="120">
        <v>100</v>
      </c>
      <c r="V28" s="120">
        <v>64.637991307634167</v>
      </c>
      <c r="W28" s="120">
        <v>86.183988410178898</v>
      </c>
      <c r="X28" s="120">
        <v>100</v>
      </c>
      <c r="Y28" s="120">
        <v>59.69444444444445</v>
      </c>
      <c r="Z28" s="120">
        <v>79.592592592592609</v>
      </c>
      <c r="AA28" s="120">
        <v>100</v>
      </c>
      <c r="AB28" s="120"/>
      <c r="AC28" s="120"/>
      <c r="AD28" s="120">
        <v>0</v>
      </c>
      <c r="AE28" s="120"/>
      <c r="AF28" s="120"/>
      <c r="AG28" s="120"/>
      <c r="AH28" s="120">
        <v>0</v>
      </c>
      <c r="AI28" s="120">
        <v>6.19</v>
      </c>
      <c r="AJ28" s="120">
        <v>7.45</v>
      </c>
      <c r="AK28" s="120"/>
      <c r="AL28" s="52">
        <v>0</v>
      </c>
      <c r="AM28" s="124">
        <v>0.99</v>
      </c>
      <c r="AN28" s="124">
        <v>0.97058823529411764</v>
      </c>
      <c r="AO28" s="124">
        <v>1</v>
      </c>
      <c r="AP28" s="124">
        <v>1</v>
      </c>
      <c r="AQ28" s="124"/>
      <c r="AR28" s="124"/>
      <c r="AS28" s="124">
        <v>3.1746031746031744E-2</v>
      </c>
      <c r="AT28" s="120">
        <v>50</v>
      </c>
      <c r="AU28" s="120">
        <v>50</v>
      </c>
      <c r="AV28" s="124">
        <v>3.5714285714285712E-2</v>
      </c>
      <c r="AW28" s="120">
        <v>50</v>
      </c>
      <c r="AX28" s="120">
        <v>50</v>
      </c>
      <c r="AY28" s="124"/>
      <c r="AZ28" s="120"/>
      <c r="BA28" s="120"/>
      <c r="BB28" s="124"/>
      <c r="BC28" s="120"/>
      <c r="BD28" s="120"/>
      <c r="BE28" s="124"/>
      <c r="BF28" s="120"/>
      <c r="BG28" s="120"/>
      <c r="BH28" s="124"/>
      <c r="BI28" s="120"/>
      <c r="BJ28" s="120"/>
      <c r="BK28" s="124"/>
      <c r="BL28" s="120"/>
      <c r="BM28" s="120"/>
      <c r="BN28" s="52"/>
      <c r="BO28" s="124"/>
      <c r="BP28" s="120"/>
      <c r="BQ28" s="120"/>
      <c r="BR28" s="124"/>
      <c r="BS28" s="124"/>
      <c r="BT28" s="120"/>
      <c r="BU28" s="120"/>
      <c r="BV28" s="124"/>
      <c r="BW28" s="120"/>
      <c r="BX28" s="120"/>
      <c r="BY28" s="124"/>
      <c r="BZ28" s="124"/>
      <c r="CA28" s="124"/>
      <c r="CB28" s="120">
        <v>16.823939048191338</v>
      </c>
      <c r="CC28" s="120">
        <v>19.496255895940152</v>
      </c>
      <c r="CD28" s="120">
        <v>17.335082511020332</v>
      </c>
      <c r="CE28" s="120"/>
      <c r="CF28" s="107"/>
      <c r="CG28" s="107"/>
      <c r="CH28" s="107">
        <v>1</v>
      </c>
      <c r="CI28" s="107">
        <v>1</v>
      </c>
      <c r="CJ28" s="107"/>
    </row>
    <row r="29" spans="1:88" x14ac:dyDescent="0.25">
      <c r="A29" s="50" t="s">
        <v>164</v>
      </c>
      <c r="B29" s="56" t="s">
        <v>163</v>
      </c>
      <c r="C29" s="50" t="s">
        <v>2685</v>
      </c>
      <c r="D29" s="56" t="s">
        <v>168</v>
      </c>
      <c r="E29" s="50" t="s">
        <v>106</v>
      </c>
      <c r="F29" s="24" t="s">
        <v>114</v>
      </c>
      <c r="G29" s="24">
        <v>3</v>
      </c>
      <c r="H29" s="50" t="s">
        <v>1453</v>
      </c>
      <c r="I29" s="50" t="s">
        <v>109</v>
      </c>
      <c r="J29" s="120">
        <v>415.22349447722257</v>
      </c>
      <c r="K29" s="52">
        <v>500</v>
      </c>
      <c r="L29" s="120">
        <v>83.044698895444512</v>
      </c>
      <c r="M29" s="52">
        <v>0</v>
      </c>
      <c r="N29" s="120">
        <v>72.795309430255415</v>
      </c>
      <c r="O29" s="120">
        <v>97.060412573673887</v>
      </c>
      <c r="P29" s="120">
        <v>100</v>
      </c>
      <c r="Q29" s="120">
        <v>64.286727788692431</v>
      </c>
      <c r="R29" s="120">
        <v>60.143518518518519</v>
      </c>
      <c r="S29" s="120">
        <v>75</v>
      </c>
      <c r="T29" s="120">
        <v>85.715637051589908</v>
      </c>
      <c r="U29" s="120">
        <v>100</v>
      </c>
      <c r="V29" s="120">
        <v>56.917679398148152</v>
      </c>
      <c r="W29" s="120">
        <v>75.890239197530875</v>
      </c>
      <c r="X29" s="120">
        <v>100</v>
      </c>
      <c r="Y29" s="120">
        <v>51.541280864197539</v>
      </c>
      <c r="Z29" s="120">
        <v>68.721707818930057</v>
      </c>
      <c r="AA29" s="120">
        <v>100</v>
      </c>
      <c r="AB29" s="120"/>
      <c r="AC29" s="120"/>
      <c r="AD29" s="120">
        <v>0</v>
      </c>
      <c r="AE29" s="120"/>
      <c r="AF29" s="120"/>
      <c r="AG29" s="120"/>
      <c r="AH29" s="120">
        <v>0</v>
      </c>
      <c r="AI29" s="120">
        <v>10.71</v>
      </c>
      <c r="AJ29" s="120">
        <v>8.6</v>
      </c>
      <c r="AK29" s="120"/>
      <c r="AL29" s="52">
        <v>0</v>
      </c>
      <c r="AM29" s="124">
        <v>1</v>
      </c>
      <c r="AN29" s="124">
        <v>1</v>
      </c>
      <c r="AO29" s="124">
        <v>1</v>
      </c>
      <c r="AP29" s="124">
        <v>1</v>
      </c>
      <c r="AQ29" s="124"/>
      <c r="AR29" s="124"/>
      <c r="AS29" s="124">
        <v>5.4761904761904762E-2</v>
      </c>
      <c r="AT29" s="120">
        <v>49.047619047619051</v>
      </c>
      <c r="AU29" s="120">
        <v>50</v>
      </c>
      <c r="AV29" s="124">
        <v>0.10606060606060606</v>
      </c>
      <c r="AW29" s="120">
        <v>38.787878787878789</v>
      </c>
      <c r="AX29" s="120">
        <v>50</v>
      </c>
      <c r="AY29" s="124"/>
      <c r="AZ29" s="120"/>
      <c r="BA29" s="120"/>
      <c r="BB29" s="124"/>
      <c r="BC29" s="120"/>
      <c r="BD29" s="120"/>
      <c r="BE29" s="124"/>
      <c r="BF29" s="120"/>
      <c r="BG29" s="120"/>
      <c r="BH29" s="124"/>
      <c r="BI29" s="120"/>
      <c r="BJ29" s="120"/>
      <c r="BK29" s="124"/>
      <c r="BL29" s="120"/>
      <c r="BM29" s="120"/>
      <c r="BN29" s="52"/>
      <c r="BO29" s="124"/>
      <c r="BP29" s="120"/>
      <c r="BQ29" s="120"/>
      <c r="BR29" s="124"/>
      <c r="BS29" s="124"/>
      <c r="BT29" s="120"/>
      <c r="BU29" s="120"/>
      <c r="BV29" s="124"/>
      <c r="BW29" s="120"/>
      <c r="BX29" s="120"/>
      <c r="BY29" s="124"/>
      <c r="BZ29" s="124"/>
      <c r="CA29" s="124"/>
      <c r="CB29" s="120">
        <v>16.823939048191338</v>
      </c>
      <c r="CC29" s="120">
        <v>19.496255895940152</v>
      </c>
      <c r="CD29" s="120">
        <v>17.335082511020332</v>
      </c>
      <c r="CE29" s="120"/>
      <c r="CF29" s="52"/>
      <c r="CG29" s="107"/>
      <c r="CH29" s="107">
        <v>0</v>
      </c>
      <c r="CI29" s="107"/>
      <c r="CJ29" s="107"/>
    </row>
    <row r="30" spans="1:88" x14ac:dyDescent="0.25">
      <c r="A30" s="50" t="s">
        <v>164</v>
      </c>
      <c r="B30" s="56" t="s">
        <v>163</v>
      </c>
      <c r="C30" s="50" t="s">
        <v>2686</v>
      </c>
      <c r="D30" s="56" t="s">
        <v>170</v>
      </c>
      <c r="E30" s="50" t="s">
        <v>106</v>
      </c>
      <c r="F30" s="24">
        <v>4</v>
      </c>
      <c r="G30" s="24">
        <v>5</v>
      </c>
      <c r="H30" s="50" t="s">
        <v>1453</v>
      </c>
      <c r="I30" s="50" t="s">
        <v>109</v>
      </c>
      <c r="J30" s="120">
        <v>644.89161826063389</v>
      </c>
      <c r="K30" s="52">
        <v>750</v>
      </c>
      <c r="L30" s="120">
        <v>85.98554910141786</v>
      </c>
      <c r="M30" s="52">
        <v>0</v>
      </c>
      <c r="N30" s="120">
        <v>77.919953470728444</v>
      </c>
      <c r="O30" s="120">
        <v>100</v>
      </c>
      <c r="P30" s="120">
        <v>100</v>
      </c>
      <c r="Q30" s="120">
        <v>69.094001369790846</v>
      </c>
      <c r="R30" s="120">
        <v>71.979126068345437</v>
      </c>
      <c r="S30" s="120">
        <v>75</v>
      </c>
      <c r="T30" s="120">
        <v>92.125335159721118</v>
      </c>
      <c r="U30" s="120">
        <v>100</v>
      </c>
      <c r="V30" s="120">
        <v>68.496417331063029</v>
      </c>
      <c r="W30" s="120">
        <v>91.328556441417376</v>
      </c>
      <c r="X30" s="120">
        <v>100</v>
      </c>
      <c r="Y30" s="120">
        <v>60.131697238840104</v>
      </c>
      <c r="Z30" s="120">
        <v>80.175596318453472</v>
      </c>
      <c r="AA30" s="120">
        <v>100</v>
      </c>
      <c r="AB30" s="120">
        <v>67.122161172161242</v>
      </c>
      <c r="AC30" s="120">
        <v>89.496214896214994</v>
      </c>
      <c r="AD30" s="120">
        <v>100</v>
      </c>
      <c r="AE30" s="120">
        <v>58.518439716312059</v>
      </c>
      <c r="AF30" s="120">
        <v>70.117530864197562</v>
      </c>
      <c r="AG30" s="120">
        <v>78.024586288416074</v>
      </c>
      <c r="AH30" s="120">
        <v>100</v>
      </c>
      <c r="AI30" s="120">
        <v>5.9</v>
      </c>
      <c r="AJ30" s="120">
        <v>11.84</v>
      </c>
      <c r="AK30" s="120">
        <v>11.59</v>
      </c>
      <c r="AL30" s="52">
        <v>0</v>
      </c>
      <c r="AM30" s="124">
        <v>0.99743589743589745</v>
      </c>
      <c r="AN30" s="124">
        <v>0.99145299145299148</v>
      </c>
      <c r="AO30" s="124">
        <v>0.99744245524296671</v>
      </c>
      <c r="AP30" s="124">
        <v>1</v>
      </c>
      <c r="AQ30" s="124">
        <v>1</v>
      </c>
      <c r="AR30" s="124">
        <v>1</v>
      </c>
      <c r="AS30" s="124">
        <v>2.557544757033248E-2</v>
      </c>
      <c r="AT30" s="120">
        <v>50</v>
      </c>
      <c r="AU30" s="120">
        <v>50</v>
      </c>
      <c r="AV30" s="124">
        <v>6.4220183486238536E-2</v>
      </c>
      <c r="AW30" s="120">
        <v>47.155963302752291</v>
      </c>
      <c r="AX30" s="120">
        <v>50</v>
      </c>
      <c r="AY30" s="124"/>
      <c r="AZ30" s="120"/>
      <c r="BA30" s="120"/>
      <c r="BB30" s="124"/>
      <c r="BC30" s="120"/>
      <c r="BD30" s="120"/>
      <c r="BE30" s="124"/>
      <c r="BF30" s="120"/>
      <c r="BG30" s="120"/>
      <c r="BH30" s="124"/>
      <c r="BI30" s="120"/>
      <c r="BJ30" s="120"/>
      <c r="BK30" s="124"/>
      <c r="BL30" s="120"/>
      <c r="BM30" s="120"/>
      <c r="BN30" s="52"/>
      <c r="BO30" s="124"/>
      <c r="BP30" s="120"/>
      <c r="BQ30" s="120"/>
      <c r="BR30" s="124">
        <v>0.24878048780487805</v>
      </c>
      <c r="BS30" s="124">
        <v>0.99514563106796117</v>
      </c>
      <c r="BT30" s="120">
        <v>16.585365853658537</v>
      </c>
      <c r="BU30" s="120">
        <v>50</v>
      </c>
      <c r="BV30" s="124"/>
      <c r="BW30" s="120"/>
      <c r="BX30" s="120"/>
      <c r="BY30" s="124"/>
      <c r="BZ30" s="124"/>
      <c r="CA30" s="124"/>
      <c r="CB30" s="120">
        <v>16.823939048191338</v>
      </c>
      <c r="CC30" s="120">
        <v>19.496255895940152</v>
      </c>
      <c r="CD30" s="120">
        <v>17.335082511020332</v>
      </c>
      <c r="CE30" s="120"/>
      <c r="CF30" s="107"/>
      <c r="CG30" s="107"/>
      <c r="CH30" s="107">
        <v>0</v>
      </c>
      <c r="CI30" s="107"/>
      <c r="CJ30" s="107"/>
    </row>
    <row r="31" spans="1:88" x14ac:dyDescent="0.25">
      <c r="A31" s="50" t="s">
        <v>164</v>
      </c>
      <c r="B31" s="56" t="s">
        <v>163</v>
      </c>
      <c r="C31" s="50" t="s">
        <v>2687</v>
      </c>
      <c r="D31" s="56" t="s">
        <v>172</v>
      </c>
      <c r="E31" s="50" t="s">
        <v>106</v>
      </c>
      <c r="F31" s="24">
        <v>6</v>
      </c>
      <c r="G31" s="24">
        <v>8</v>
      </c>
      <c r="H31" s="50" t="s">
        <v>1453</v>
      </c>
      <c r="I31" s="50" t="s">
        <v>109</v>
      </c>
      <c r="J31" s="120">
        <v>652.86269085966114</v>
      </c>
      <c r="K31" s="52">
        <v>800</v>
      </c>
      <c r="L31" s="120">
        <v>81.607836357457643</v>
      </c>
      <c r="M31" s="52">
        <v>0</v>
      </c>
      <c r="N31" s="120">
        <v>74.705624406932188</v>
      </c>
      <c r="O31" s="120">
        <v>99.607499209242917</v>
      </c>
      <c r="P31" s="120">
        <v>100</v>
      </c>
      <c r="Q31" s="120">
        <v>63.295430692485652</v>
      </c>
      <c r="R31" s="120">
        <v>66.131650404733605</v>
      </c>
      <c r="S31" s="120">
        <v>75</v>
      </c>
      <c r="T31" s="120">
        <v>84.39390758998087</v>
      </c>
      <c r="U31" s="120">
        <v>100</v>
      </c>
      <c r="V31" s="120">
        <v>61.314144880419711</v>
      </c>
      <c r="W31" s="120">
        <v>81.752193173892948</v>
      </c>
      <c r="X31" s="120">
        <v>100</v>
      </c>
      <c r="Y31" s="120">
        <v>50.189663524757677</v>
      </c>
      <c r="Z31" s="120">
        <v>66.919551366343569</v>
      </c>
      <c r="AA31" s="120">
        <v>100</v>
      </c>
      <c r="AB31" s="120">
        <v>63.786687413554617</v>
      </c>
      <c r="AC31" s="120">
        <v>85.048916551406151</v>
      </c>
      <c r="AD31" s="120">
        <v>100</v>
      </c>
      <c r="AE31" s="120">
        <v>53.66701388888891</v>
      </c>
      <c r="AF31" s="120">
        <v>68.098027613412228</v>
      </c>
      <c r="AG31" s="120">
        <v>71.556018518518556</v>
      </c>
      <c r="AH31" s="120">
        <v>100</v>
      </c>
      <c r="AI31" s="120">
        <v>11.7</v>
      </c>
      <c r="AJ31" s="120">
        <v>15.94</v>
      </c>
      <c r="AK31" s="120">
        <v>14.43</v>
      </c>
      <c r="AL31" s="52">
        <v>0</v>
      </c>
      <c r="AM31" s="124">
        <v>0.99145299145299148</v>
      </c>
      <c r="AN31" s="124">
        <v>0.97685185185185186</v>
      </c>
      <c r="AO31" s="124">
        <v>0.99147727272727271</v>
      </c>
      <c r="AP31" s="124">
        <v>0.97706422018348627</v>
      </c>
      <c r="AQ31" s="124">
        <v>0.98785425101214575</v>
      </c>
      <c r="AR31" s="124">
        <v>0.97297297297297303</v>
      </c>
      <c r="AS31" s="124">
        <v>6.2857142857142861E-2</v>
      </c>
      <c r="AT31" s="120">
        <v>47.428571428571445</v>
      </c>
      <c r="AU31" s="120">
        <v>50</v>
      </c>
      <c r="AV31" s="124">
        <v>0.11940298507462686</v>
      </c>
      <c r="AW31" s="120">
        <v>36.119402985074629</v>
      </c>
      <c r="AX31" s="120">
        <v>50</v>
      </c>
      <c r="AY31" s="124"/>
      <c r="AZ31" s="120"/>
      <c r="BA31" s="120"/>
      <c r="BB31" s="124"/>
      <c r="BC31" s="120"/>
      <c r="BD31" s="120"/>
      <c r="BE31" s="124">
        <v>0.95714285714285718</v>
      </c>
      <c r="BF31" s="120">
        <v>50</v>
      </c>
      <c r="BG31" s="120">
        <v>50</v>
      </c>
      <c r="BH31" s="124"/>
      <c r="BI31" s="120"/>
      <c r="BJ31" s="120"/>
      <c r="BK31" s="124"/>
      <c r="BL31" s="120"/>
      <c r="BM31" s="120"/>
      <c r="BN31" s="52"/>
      <c r="BO31" s="124"/>
      <c r="BP31" s="120"/>
      <c r="BQ31" s="120"/>
      <c r="BR31" s="124">
        <v>0.45054945054945056</v>
      </c>
      <c r="BS31" s="124">
        <v>0.93429158110882959</v>
      </c>
      <c r="BT31" s="120">
        <v>30.036630036630036</v>
      </c>
      <c r="BU31" s="120">
        <v>50</v>
      </c>
      <c r="BV31" s="124"/>
      <c r="BW31" s="120"/>
      <c r="BX31" s="120"/>
      <c r="BY31" s="124"/>
      <c r="BZ31" s="124"/>
      <c r="CA31" s="124"/>
      <c r="CB31" s="120">
        <v>16.823939048191338</v>
      </c>
      <c r="CC31" s="120">
        <v>19.496255895940152</v>
      </c>
      <c r="CD31" s="120">
        <v>17.335082511020332</v>
      </c>
      <c r="CE31" s="120"/>
      <c r="CF31" s="107"/>
      <c r="CG31" s="107"/>
      <c r="CH31" s="107">
        <v>0</v>
      </c>
      <c r="CI31" s="107"/>
      <c r="CJ31" s="107"/>
    </row>
    <row r="32" spans="1:88" x14ac:dyDescent="0.25">
      <c r="A32" s="50" t="s">
        <v>164</v>
      </c>
      <c r="B32" s="56" t="s">
        <v>163</v>
      </c>
      <c r="C32" s="50" t="s">
        <v>2688</v>
      </c>
      <c r="D32" s="56" t="s">
        <v>174</v>
      </c>
      <c r="E32" s="50" t="s">
        <v>106</v>
      </c>
      <c r="F32" s="24">
        <v>9</v>
      </c>
      <c r="G32" s="24">
        <v>12</v>
      </c>
      <c r="H32" s="50" t="s">
        <v>1453</v>
      </c>
      <c r="I32" s="50" t="s">
        <v>109</v>
      </c>
      <c r="J32" s="120">
        <v>1018.5763677400681</v>
      </c>
      <c r="K32" s="52">
        <v>1250</v>
      </c>
      <c r="L32" s="120">
        <v>81.486109419205448</v>
      </c>
      <c r="M32" s="52">
        <v>1</v>
      </c>
      <c r="N32" s="120">
        <v>65.796522177419334</v>
      </c>
      <c r="O32" s="120">
        <v>87.728696236559117</v>
      </c>
      <c r="P32" s="120">
        <v>100</v>
      </c>
      <c r="Q32" s="120">
        <v>49.30829688354293</v>
      </c>
      <c r="R32" s="120">
        <v>60.488409181523068</v>
      </c>
      <c r="S32" s="120">
        <v>71.171137052218825</v>
      </c>
      <c r="T32" s="120">
        <v>65.744395844723897</v>
      </c>
      <c r="U32" s="120">
        <v>100</v>
      </c>
      <c r="V32" s="120">
        <v>55.322175732217595</v>
      </c>
      <c r="W32" s="120">
        <v>73.762900976290126</v>
      </c>
      <c r="X32" s="120">
        <v>100</v>
      </c>
      <c r="Y32" s="120">
        <v>39.199964450764305</v>
      </c>
      <c r="Z32" s="120">
        <v>52.266619267685741</v>
      </c>
      <c r="AA32" s="120">
        <v>100</v>
      </c>
      <c r="AB32" s="120">
        <v>62.924842767295544</v>
      </c>
      <c r="AC32" s="120">
        <v>83.89979035639405</v>
      </c>
      <c r="AD32" s="120">
        <v>100</v>
      </c>
      <c r="AE32" s="120">
        <v>54.345238095238116</v>
      </c>
      <c r="AF32" s="120">
        <v>66.004700854700829</v>
      </c>
      <c r="AG32" s="120">
        <v>72.460317460317498</v>
      </c>
      <c r="AH32" s="120">
        <v>100</v>
      </c>
      <c r="AI32" s="120">
        <v>21.86</v>
      </c>
      <c r="AJ32" s="120">
        <v>21.28</v>
      </c>
      <c r="AK32" s="120">
        <v>11.65</v>
      </c>
      <c r="AL32" s="52">
        <v>1</v>
      </c>
      <c r="AM32" s="124">
        <v>0.97590361445783136</v>
      </c>
      <c r="AN32" s="124">
        <v>0.93846153846153846</v>
      </c>
      <c r="AO32" s="124">
        <v>0.9718875502008032</v>
      </c>
      <c r="AP32" s="124">
        <v>0.92307692307692313</v>
      </c>
      <c r="AQ32" s="124">
        <v>1</v>
      </c>
      <c r="AR32" s="124">
        <v>1</v>
      </c>
      <c r="AS32" s="124">
        <v>3.9414414414414414E-2</v>
      </c>
      <c r="AT32" s="120">
        <v>50</v>
      </c>
      <c r="AU32" s="120">
        <v>50</v>
      </c>
      <c r="AV32" s="124">
        <v>7.5630252100840331E-2</v>
      </c>
      <c r="AW32" s="120">
        <v>44.873949579831951</v>
      </c>
      <c r="AX32" s="120">
        <v>50</v>
      </c>
      <c r="AY32" s="124">
        <v>0.85864978902953581</v>
      </c>
      <c r="AZ32" s="120">
        <v>50</v>
      </c>
      <c r="BA32" s="120">
        <v>50</v>
      </c>
      <c r="BB32" s="124">
        <v>0.45569620253164556</v>
      </c>
      <c r="BC32" s="120">
        <v>30.37974683544304</v>
      </c>
      <c r="BD32" s="120">
        <v>50</v>
      </c>
      <c r="BE32" s="124">
        <v>0.94660194174757284</v>
      </c>
      <c r="BF32" s="120">
        <v>50</v>
      </c>
      <c r="BG32" s="120">
        <v>50</v>
      </c>
      <c r="BH32" s="124">
        <v>0.92622950819672134</v>
      </c>
      <c r="BI32" s="120">
        <v>98.535054063480999</v>
      </c>
      <c r="BJ32" s="120">
        <v>100</v>
      </c>
      <c r="BK32" s="124">
        <v>0.94545454545454544</v>
      </c>
      <c r="BL32" s="120">
        <v>100</v>
      </c>
      <c r="BM32" s="120">
        <v>100</v>
      </c>
      <c r="BN32" s="52">
        <v>0</v>
      </c>
      <c r="BO32" s="124">
        <v>0.77682403433476399</v>
      </c>
      <c r="BP32" s="120">
        <v>100</v>
      </c>
      <c r="BQ32" s="120">
        <v>100</v>
      </c>
      <c r="BR32" s="124">
        <v>0.41358024691358025</v>
      </c>
      <c r="BS32" s="124">
        <v>0.76415094339622647</v>
      </c>
      <c r="BT32" s="120">
        <v>13.786008230452676</v>
      </c>
      <c r="BU32" s="120">
        <v>50</v>
      </c>
      <c r="BV32" s="124">
        <v>0.54166666666666663</v>
      </c>
      <c r="BW32" s="120">
        <v>45.138888888888893</v>
      </c>
      <c r="BX32" s="120">
        <v>50</v>
      </c>
      <c r="BY32" s="124">
        <v>0.94545454545454544</v>
      </c>
      <c r="BZ32" s="124">
        <v>0.94</v>
      </c>
      <c r="CA32" s="124">
        <v>-5.4545454545454671E-3</v>
      </c>
      <c r="CB32" s="120">
        <v>16.823939048191338</v>
      </c>
      <c r="CC32" s="120">
        <v>19.496255895940152</v>
      </c>
      <c r="CD32" s="120">
        <v>17.335082511020332</v>
      </c>
      <c r="CE32" s="120">
        <v>12.629206143265662</v>
      </c>
      <c r="CF32" s="52"/>
      <c r="CG32" s="107"/>
      <c r="CH32" s="107">
        <v>0</v>
      </c>
      <c r="CI32" s="107"/>
      <c r="CJ32" s="107"/>
    </row>
    <row r="33" spans="1:88" x14ac:dyDescent="0.25">
      <c r="A33" s="50" t="s">
        <v>177</v>
      </c>
      <c r="B33" s="56" t="s">
        <v>176</v>
      </c>
      <c r="C33" s="50" t="s">
        <v>2665</v>
      </c>
      <c r="D33" s="56" t="s">
        <v>101</v>
      </c>
      <c r="E33" s="50" t="s">
        <v>102</v>
      </c>
      <c r="F33" s="24" t="s">
        <v>102</v>
      </c>
      <c r="G33" s="24" t="s">
        <v>102</v>
      </c>
      <c r="H33" s="50" t="s">
        <v>2644</v>
      </c>
      <c r="I33" s="50" t="s">
        <v>103</v>
      </c>
      <c r="J33" s="120">
        <v>972.04953424194923</v>
      </c>
      <c r="K33" s="52">
        <v>1250</v>
      </c>
      <c r="L33" s="120">
        <v>77.763962739355946</v>
      </c>
      <c r="M33" s="52">
        <v>0</v>
      </c>
      <c r="N33" s="120">
        <v>64.772179311562311</v>
      </c>
      <c r="O33" s="120">
        <v>86.362905748749753</v>
      </c>
      <c r="P33" s="120">
        <v>100</v>
      </c>
      <c r="Q33" s="120">
        <v>60.731590610746558</v>
      </c>
      <c r="R33" s="120">
        <v>57.377329348381231</v>
      </c>
      <c r="S33" s="120">
        <v>70.666143456341985</v>
      </c>
      <c r="T33" s="120">
        <v>80.975454147662077</v>
      </c>
      <c r="U33" s="120">
        <v>100</v>
      </c>
      <c r="V33" s="120">
        <v>52.132264651908073</v>
      </c>
      <c r="W33" s="120">
        <v>69.509686202544103</v>
      </c>
      <c r="X33" s="120">
        <v>100</v>
      </c>
      <c r="Y33" s="120">
        <v>48.522426007864794</v>
      </c>
      <c r="Z33" s="120">
        <v>64.696568010486388</v>
      </c>
      <c r="AA33" s="120">
        <v>100</v>
      </c>
      <c r="AB33" s="120">
        <v>50.879824561403431</v>
      </c>
      <c r="AC33" s="120">
        <v>67.839766081871247</v>
      </c>
      <c r="AD33" s="120">
        <v>100</v>
      </c>
      <c r="AE33" s="120">
        <v>48.085922974767598</v>
      </c>
      <c r="AF33" s="120">
        <v>55.079041916167661</v>
      </c>
      <c r="AG33" s="120">
        <v>64.114563966356798</v>
      </c>
      <c r="AH33" s="120">
        <v>100</v>
      </c>
      <c r="AI33" s="120">
        <v>9.93</v>
      </c>
      <c r="AJ33" s="120">
        <v>8.85</v>
      </c>
      <c r="AK33" s="120">
        <v>6.99</v>
      </c>
      <c r="AL33" s="52">
        <v>0</v>
      </c>
      <c r="AM33" s="124">
        <v>0.97502714440825189</v>
      </c>
      <c r="AN33" s="124">
        <v>0.97951582867783982</v>
      </c>
      <c r="AO33" s="124">
        <v>0.97300215982721383</v>
      </c>
      <c r="AP33" s="124">
        <v>0.97597042513863219</v>
      </c>
      <c r="AQ33" s="124">
        <v>0.9907407407407407</v>
      </c>
      <c r="AR33" s="124">
        <v>0.98467432950191569</v>
      </c>
      <c r="AS33" s="124">
        <v>9.0114691425450574E-2</v>
      </c>
      <c r="AT33" s="120">
        <v>41.977061714909887</v>
      </c>
      <c r="AU33" s="120">
        <v>50</v>
      </c>
      <c r="AV33" s="124">
        <v>0.11737523105360444</v>
      </c>
      <c r="AW33" s="120">
        <v>36.52495378927911</v>
      </c>
      <c r="AX33" s="120">
        <v>50</v>
      </c>
      <c r="AY33" s="124">
        <v>0.70440251572327039</v>
      </c>
      <c r="AZ33" s="120">
        <v>46.96016771488469</v>
      </c>
      <c r="BA33" s="120">
        <v>50</v>
      </c>
      <c r="BB33" s="124">
        <v>0.18867924528301888</v>
      </c>
      <c r="BC33" s="120">
        <v>12.578616352201259</v>
      </c>
      <c r="BD33" s="120">
        <v>50</v>
      </c>
      <c r="BE33" s="124">
        <v>0.84482758620689657</v>
      </c>
      <c r="BF33" s="120">
        <v>44.937637564196628</v>
      </c>
      <c r="BG33" s="120">
        <v>50</v>
      </c>
      <c r="BH33" s="124">
        <v>0.87573964497041423</v>
      </c>
      <c r="BI33" s="120">
        <v>93.163792018129172</v>
      </c>
      <c r="BJ33" s="120">
        <v>100</v>
      </c>
      <c r="BK33" s="124">
        <v>0.875</v>
      </c>
      <c r="BL33" s="120">
        <v>93.085106382978736</v>
      </c>
      <c r="BM33" s="120">
        <v>100</v>
      </c>
      <c r="BN33" s="52">
        <v>0</v>
      </c>
      <c r="BO33" s="124">
        <v>0.71499999999999997</v>
      </c>
      <c r="BP33" s="120">
        <v>95.358649789029542</v>
      </c>
      <c r="BQ33" s="120">
        <v>100</v>
      </c>
      <c r="BR33" s="124">
        <v>0.44781783681214421</v>
      </c>
      <c r="BS33" s="124">
        <v>0.92781690140845074</v>
      </c>
      <c r="BT33" s="120">
        <v>29.854522454142945</v>
      </c>
      <c r="BU33" s="120">
        <v>50</v>
      </c>
      <c r="BV33" s="124">
        <v>0.52932098765432101</v>
      </c>
      <c r="BW33" s="120">
        <v>44.110082304526756</v>
      </c>
      <c r="BX33" s="120">
        <v>50</v>
      </c>
      <c r="BY33" s="124">
        <v>0.875</v>
      </c>
      <c r="BZ33" s="124">
        <v>0.94</v>
      </c>
      <c r="CA33" s="124">
        <v>6.5000000000000002E-2</v>
      </c>
      <c r="CB33" s="120">
        <v>17.263974516166829</v>
      </c>
      <c r="CC33" s="120">
        <v>19.631524517014228</v>
      </c>
      <c r="CD33" s="120">
        <v>17.168861804494096</v>
      </c>
      <c r="CE33" s="120">
        <v>15.161501169955377</v>
      </c>
      <c r="CF33" s="107"/>
      <c r="CG33" s="107"/>
      <c r="CH33" s="107">
        <v>0</v>
      </c>
      <c r="CI33" s="107"/>
      <c r="CJ33" s="107"/>
    </row>
    <row r="34" spans="1:88" x14ac:dyDescent="0.25">
      <c r="A34" s="50" t="s">
        <v>177</v>
      </c>
      <c r="B34" s="56" t="s">
        <v>176</v>
      </c>
      <c r="C34" s="50" t="s">
        <v>2689</v>
      </c>
      <c r="D34" s="56" t="s">
        <v>178</v>
      </c>
      <c r="E34" s="50" t="s">
        <v>106</v>
      </c>
      <c r="F34" s="24">
        <v>3</v>
      </c>
      <c r="G34" s="24">
        <v>4</v>
      </c>
      <c r="H34" s="50" t="s">
        <v>1454</v>
      </c>
      <c r="I34" s="50" t="s">
        <v>109</v>
      </c>
      <c r="J34" s="120">
        <v>423.57214627912077</v>
      </c>
      <c r="K34" s="52">
        <v>550</v>
      </c>
      <c r="L34" s="120">
        <v>77.013117505294687</v>
      </c>
      <c r="M34" s="52">
        <v>0</v>
      </c>
      <c r="N34" s="120">
        <v>67.614728706915088</v>
      </c>
      <c r="O34" s="120">
        <v>90.152971609220117</v>
      </c>
      <c r="P34" s="120">
        <v>100</v>
      </c>
      <c r="Q34" s="120">
        <v>63.656915915003111</v>
      </c>
      <c r="R34" s="120">
        <v>58.784480283091376</v>
      </c>
      <c r="S34" s="120">
        <v>73.859277778598425</v>
      </c>
      <c r="T34" s="120">
        <v>84.875887886670824</v>
      </c>
      <c r="U34" s="120">
        <v>100</v>
      </c>
      <c r="V34" s="120">
        <v>52.569051697823241</v>
      </c>
      <c r="W34" s="120">
        <v>70.092068930430983</v>
      </c>
      <c r="X34" s="120">
        <v>100</v>
      </c>
      <c r="Y34" s="120">
        <v>48.629695552230764</v>
      </c>
      <c r="Z34" s="120">
        <v>64.839594069641009</v>
      </c>
      <c r="AA34" s="120">
        <v>100</v>
      </c>
      <c r="AB34" s="120"/>
      <c r="AC34" s="120"/>
      <c r="AD34" s="120">
        <v>0</v>
      </c>
      <c r="AE34" s="120"/>
      <c r="AF34" s="120"/>
      <c r="AG34" s="120"/>
      <c r="AH34" s="120">
        <v>0</v>
      </c>
      <c r="AI34" s="120">
        <v>10.199999999999999</v>
      </c>
      <c r="AJ34" s="120">
        <v>10.15</v>
      </c>
      <c r="AK34" s="120"/>
      <c r="AL34" s="52">
        <v>0</v>
      </c>
      <c r="AM34" s="124">
        <v>0.99595141700404854</v>
      </c>
      <c r="AN34" s="124">
        <v>0.99328859060402686</v>
      </c>
      <c r="AO34" s="124">
        <v>0.99598393574297184</v>
      </c>
      <c r="AP34" s="124">
        <v>0.99333333333333329</v>
      </c>
      <c r="AQ34" s="124"/>
      <c r="AR34" s="124"/>
      <c r="AS34" s="124">
        <v>4.8192771084337352E-2</v>
      </c>
      <c r="AT34" s="120">
        <v>50</v>
      </c>
      <c r="AU34" s="120">
        <v>50</v>
      </c>
      <c r="AV34" s="124">
        <v>5.2980132450331126E-2</v>
      </c>
      <c r="AW34" s="120">
        <v>49.403973509933778</v>
      </c>
      <c r="AX34" s="120">
        <v>50</v>
      </c>
      <c r="AY34" s="124"/>
      <c r="AZ34" s="120"/>
      <c r="BA34" s="120"/>
      <c r="BB34" s="124"/>
      <c r="BC34" s="120"/>
      <c r="BD34" s="120"/>
      <c r="BE34" s="124"/>
      <c r="BF34" s="120"/>
      <c r="BG34" s="120"/>
      <c r="BH34" s="124"/>
      <c r="BI34" s="120"/>
      <c r="BJ34" s="120"/>
      <c r="BK34" s="124"/>
      <c r="BL34" s="120"/>
      <c r="BM34" s="120"/>
      <c r="BN34" s="52"/>
      <c r="BO34" s="124"/>
      <c r="BP34" s="120"/>
      <c r="BQ34" s="120"/>
      <c r="BR34" s="124">
        <v>0.21311475409836064</v>
      </c>
      <c r="BS34" s="124">
        <v>0.94573643410852715</v>
      </c>
      <c r="BT34" s="120">
        <v>14.207650273224044</v>
      </c>
      <c r="BU34" s="120">
        <v>50</v>
      </c>
      <c r="BV34" s="124"/>
      <c r="BW34" s="120"/>
      <c r="BX34" s="120"/>
      <c r="BY34" s="124"/>
      <c r="BZ34" s="124"/>
      <c r="CA34" s="124"/>
      <c r="CB34" s="120">
        <v>16.823939048191338</v>
      </c>
      <c r="CC34" s="120">
        <v>19.496255895940152</v>
      </c>
      <c r="CD34" s="120">
        <v>17.335082511020332</v>
      </c>
      <c r="CE34" s="120"/>
      <c r="CF34" s="107"/>
      <c r="CG34" s="107"/>
      <c r="CH34" s="107">
        <v>0</v>
      </c>
      <c r="CI34" s="107"/>
      <c r="CJ34" s="107"/>
    </row>
    <row r="35" spans="1:88" x14ac:dyDescent="0.25">
      <c r="A35" s="50" t="s">
        <v>177</v>
      </c>
      <c r="B35" s="56" t="s">
        <v>176</v>
      </c>
      <c r="C35" s="50" t="s">
        <v>2690</v>
      </c>
      <c r="D35" s="56" t="s">
        <v>180</v>
      </c>
      <c r="E35" s="50" t="s">
        <v>106</v>
      </c>
      <c r="F35" s="24" t="s">
        <v>114</v>
      </c>
      <c r="G35" s="24">
        <v>2</v>
      </c>
      <c r="H35" s="50" t="s">
        <v>1454</v>
      </c>
      <c r="I35" s="50" t="s">
        <v>109</v>
      </c>
      <c r="J35" s="120">
        <v>87.692908199360858</v>
      </c>
      <c r="K35" s="52">
        <v>100</v>
      </c>
      <c r="L35" s="120">
        <v>87.692908199360858</v>
      </c>
      <c r="M35" s="52"/>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52"/>
      <c r="AM35" s="124"/>
      <c r="AN35" s="124"/>
      <c r="AO35" s="124"/>
      <c r="AP35" s="124"/>
      <c r="AQ35" s="124"/>
      <c r="AR35" s="124"/>
      <c r="AS35" s="124">
        <v>6.9832402234636867E-2</v>
      </c>
      <c r="AT35" s="120">
        <v>46.033519553072644</v>
      </c>
      <c r="AU35" s="120">
        <v>50</v>
      </c>
      <c r="AV35" s="124">
        <v>9.1703056768558958E-2</v>
      </c>
      <c r="AW35" s="120">
        <v>41.659388646288221</v>
      </c>
      <c r="AX35" s="120">
        <v>50</v>
      </c>
      <c r="AY35" s="124"/>
      <c r="AZ35" s="120"/>
      <c r="BA35" s="120"/>
      <c r="BB35" s="124"/>
      <c r="BC35" s="120"/>
      <c r="BD35" s="120"/>
      <c r="BE35" s="124"/>
      <c r="BF35" s="120"/>
      <c r="BG35" s="120"/>
      <c r="BH35" s="124"/>
      <c r="BI35" s="120"/>
      <c r="BJ35" s="120"/>
      <c r="BK35" s="124"/>
      <c r="BL35" s="120"/>
      <c r="BM35" s="120"/>
      <c r="BN35" s="52"/>
      <c r="BO35" s="124"/>
      <c r="BP35" s="120"/>
      <c r="BQ35" s="120"/>
      <c r="BR35" s="124"/>
      <c r="BS35" s="124"/>
      <c r="BT35" s="120"/>
      <c r="BU35" s="120"/>
      <c r="BV35" s="124"/>
      <c r="BW35" s="120"/>
      <c r="BX35" s="120"/>
      <c r="BY35" s="124"/>
      <c r="BZ35" s="124"/>
      <c r="CA35" s="124"/>
      <c r="CB35" s="120"/>
      <c r="CC35" s="120"/>
      <c r="CD35" s="120"/>
      <c r="CE35" s="120"/>
      <c r="CF35" s="107"/>
      <c r="CG35" s="107"/>
      <c r="CH35" s="107">
        <v>0</v>
      </c>
      <c r="CI35" s="107"/>
      <c r="CJ35" s="107"/>
    </row>
    <row r="36" spans="1:88" x14ac:dyDescent="0.25">
      <c r="A36" s="50" t="s">
        <v>177</v>
      </c>
      <c r="B36" s="56" t="s">
        <v>176</v>
      </c>
      <c r="C36" s="50" t="s">
        <v>2691</v>
      </c>
      <c r="D36" s="56" t="s">
        <v>183</v>
      </c>
      <c r="E36" s="50" t="s">
        <v>106</v>
      </c>
      <c r="F36" s="24">
        <v>5</v>
      </c>
      <c r="G36" s="24">
        <v>6</v>
      </c>
      <c r="H36" s="50" t="s">
        <v>2644</v>
      </c>
      <c r="I36" s="50" t="s">
        <v>109</v>
      </c>
      <c r="J36" s="120">
        <v>575.5965979411767</v>
      </c>
      <c r="K36" s="52">
        <v>750</v>
      </c>
      <c r="L36" s="120">
        <v>76.746213058823571</v>
      </c>
      <c r="M36" s="52">
        <v>0</v>
      </c>
      <c r="N36" s="120">
        <v>67.259638756785307</v>
      </c>
      <c r="O36" s="120">
        <v>89.679518342380405</v>
      </c>
      <c r="P36" s="120">
        <v>100</v>
      </c>
      <c r="Q36" s="120">
        <v>64.46459388031181</v>
      </c>
      <c r="R36" s="120">
        <v>59.157213894056007</v>
      </c>
      <c r="S36" s="120">
        <v>71.943227468713872</v>
      </c>
      <c r="T36" s="120">
        <v>85.952791840415742</v>
      </c>
      <c r="U36" s="120">
        <v>100</v>
      </c>
      <c r="V36" s="120">
        <v>55.566972955861836</v>
      </c>
      <c r="W36" s="120">
        <v>74.089297274482448</v>
      </c>
      <c r="X36" s="120">
        <v>100</v>
      </c>
      <c r="Y36" s="120">
        <v>53.424409815326598</v>
      </c>
      <c r="Z36" s="120">
        <v>71.232546420435455</v>
      </c>
      <c r="AA36" s="120">
        <v>100</v>
      </c>
      <c r="AB36" s="120">
        <v>50.372530864197508</v>
      </c>
      <c r="AC36" s="120">
        <v>67.163374485596677</v>
      </c>
      <c r="AD36" s="120">
        <v>100</v>
      </c>
      <c r="AE36" s="120">
        <v>49.790049751243792</v>
      </c>
      <c r="AF36" s="120">
        <v>51.324390243902421</v>
      </c>
      <c r="AG36" s="120">
        <v>66.386733001658399</v>
      </c>
      <c r="AH36" s="120">
        <v>100</v>
      </c>
      <c r="AI36" s="120">
        <v>7.47</v>
      </c>
      <c r="AJ36" s="120">
        <v>5.73</v>
      </c>
      <c r="AK36" s="120">
        <v>1.53</v>
      </c>
      <c r="AL36" s="52">
        <v>0</v>
      </c>
      <c r="AM36" s="124">
        <v>1</v>
      </c>
      <c r="AN36" s="124">
        <v>1</v>
      </c>
      <c r="AO36" s="124">
        <v>1</v>
      </c>
      <c r="AP36" s="124">
        <v>1</v>
      </c>
      <c r="AQ36" s="124">
        <v>0.99122807017543857</v>
      </c>
      <c r="AR36" s="124">
        <v>0.98571428571428577</v>
      </c>
      <c r="AS36" s="124">
        <v>5.7142857142857141E-2</v>
      </c>
      <c r="AT36" s="120">
        <v>48.571428571428577</v>
      </c>
      <c r="AU36" s="120">
        <v>50</v>
      </c>
      <c r="AV36" s="124">
        <v>5.9259259259259262E-2</v>
      </c>
      <c r="AW36" s="120">
        <v>48.148148148148159</v>
      </c>
      <c r="AX36" s="120">
        <v>50</v>
      </c>
      <c r="AY36" s="124"/>
      <c r="AZ36" s="120"/>
      <c r="BA36" s="120"/>
      <c r="BB36" s="124"/>
      <c r="BC36" s="120"/>
      <c r="BD36" s="120"/>
      <c r="BE36" s="124"/>
      <c r="BF36" s="120"/>
      <c r="BG36" s="120"/>
      <c r="BH36" s="124"/>
      <c r="BI36" s="120"/>
      <c r="BJ36" s="120"/>
      <c r="BK36" s="124"/>
      <c r="BL36" s="120"/>
      <c r="BM36" s="120"/>
      <c r="BN36" s="52"/>
      <c r="BO36" s="124"/>
      <c r="BP36" s="120"/>
      <c r="BQ36" s="120"/>
      <c r="BR36" s="124">
        <v>0.36559139784946237</v>
      </c>
      <c r="BS36" s="124">
        <v>0.97894736842105268</v>
      </c>
      <c r="BT36" s="120">
        <v>24.372759856630825</v>
      </c>
      <c r="BU36" s="120">
        <v>50</v>
      </c>
      <c r="BV36" s="124"/>
      <c r="BW36" s="120"/>
      <c r="BX36" s="120"/>
      <c r="BY36" s="124"/>
      <c r="BZ36" s="124"/>
      <c r="CA36" s="124"/>
      <c r="CB36" s="120">
        <v>16.823939048191338</v>
      </c>
      <c r="CC36" s="120">
        <v>19.496255895940152</v>
      </c>
      <c r="CD36" s="120">
        <v>17.335082511020332</v>
      </c>
      <c r="CE36" s="120"/>
      <c r="CF36" s="107"/>
      <c r="CG36" s="107"/>
      <c r="CH36" s="107">
        <v>0</v>
      </c>
      <c r="CI36" s="107"/>
      <c r="CJ36" s="107"/>
    </row>
    <row r="37" spans="1:88" x14ac:dyDescent="0.25">
      <c r="A37" s="50" t="s">
        <v>177</v>
      </c>
      <c r="B37" s="56" t="s">
        <v>176</v>
      </c>
      <c r="C37" s="50" t="s">
        <v>2692</v>
      </c>
      <c r="D37" s="56" t="s">
        <v>185</v>
      </c>
      <c r="E37" s="50" t="s">
        <v>106</v>
      </c>
      <c r="F37" s="24" t="s">
        <v>107</v>
      </c>
      <c r="G37" s="24" t="s">
        <v>114</v>
      </c>
      <c r="H37" s="50" t="s">
        <v>2644</v>
      </c>
      <c r="I37" s="50" t="s">
        <v>109</v>
      </c>
      <c r="J37" s="120">
        <v>34.081996434937636</v>
      </c>
      <c r="K37" s="52">
        <v>100</v>
      </c>
      <c r="L37" s="120">
        <v>34.081996434937636</v>
      </c>
      <c r="M37" s="52"/>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52"/>
      <c r="AM37" s="124"/>
      <c r="AN37" s="124"/>
      <c r="AO37" s="124"/>
      <c r="AP37" s="124"/>
      <c r="AQ37" s="124"/>
      <c r="AR37" s="124"/>
      <c r="AS37" s="124">
        <v>0.15686274509803921</v>
      </c>
      <c r="AT37" s="120">
        <v>28.627450980392169</v>
      </c>
      <c r="AU37" s="120">
        <v>50</v>
      </c>
      <c r="AV37" s="124">
        <v>0.27272727272727271</v>
      </c>
      <c r="AW37" s="120">
        <v>5.4545454545454675</v>
      </c>
      <c r="AX37" s="120">
        <v>50</v>
      </c>
      <c r="AY37" s="124"/>
      <c r="AZ37" s="120"/>
      <c r="BA37" s="120"/>
      <c r="BB37" s="124"/>
      <c r="BC37" s="120"/>
      <c r="BD37" s="120"/>
      <c r="BE37" s="124"/>
      <c r="BF37" s="120"/>
      <c r="BG37" s="120"/>
      <c r="BH37" s="124"/>
      <c r="BI37" s="120"/>
      <c r="BJ37" s="120"/>
      <c r="BK37" s="124"/>
      <c r="BL37" s="120"/>
      <c r="BM37" s="120"/>
      <c r="BN37" s="52"/>
      <c r="BO37" s="124"/>
      <c r="BP37" s="120"/>
      <c r="BQ37" s="120"/>
      <c r="BR37" s="124"/>
      <c r="BS37" s="124"/>
      <c r="BT37" s="120"/>
      <c r="BU37" s="120"/>
      <c r="BV37" s="124"/>
      <c r="BW37" s="120"/>
      <c r="BX37" s="120"/>
      <c r="BY37" s="124"/>
      <c r="BZ37" s="124"/>
      <c r="CA37" s="124"/>
      <c r="CB37" s="120"/>
      <c r="CC37" s="120"/>
      <c r="CD37" s="120"/>
      <c r="CE37" s="120"/>
      <c r="CF37" s="107"/>
      <c r="CG37" s="107"/>
      <c r="CH37" s="107">
        <v>0</v>
      </c>
      <c r="CI37" s="107"/>
      <c r="CJ37" s="107"/>
    </row>
    <row r="38" spans="1:88" x14ac:dyDescent="0.25">
      <c r="A38" s="50" t="s">
        <v>177</v>
      </c>
      <c r="B38" s="56" t="s">
        <v>176</v>
      </c>
      <c r="C38" s="50" t="s">
        <v>2693</v>
      </c>
      <c r="D38" s="56" t="s">
        <v>187</v>
      </c>
      <c r="E38" s="50" t="s">
        <v>106</v>
      </c>
      <c r="F38" s="24">
        <v>7</v>
      </c>
      <c r="G38" s="24">
        <v>8</v>
      </c>
      <c r="H38" s="50" t="s">
        <v>1454</v>
      </c>
      <c r="I38" s="50" t="s">
        <v>109</v>
      </c>
      <c r="J38" s="120">
        <v>574.95439370189433</v>
      </c>
      <c r="K38" s="52">
        <v>800</v>
      </c>
      <c r="L38" s="120">
        <v>71.869299212736792</v>
      </c>
      <c r="M38" s="52">
        <v>0</v>
      </c>
      <c r="N38" s="120">
        <v>59.311529022309315</v>
      </c>
      <c r="O38" s="120">
        <v>79.082038696412411</v>
      </c>
      <c r="P38" s="120">
        <v>100</v>
      </c>
      <c r="Q38" s="120">
        <v>55.000106982342793</v>
      </c>
      <c r="R38" s="120">
        <v>56.313685183728062</v>
      </c>
      <c r="S38" s="120">
        <v>67.144957799149907</v>
      </c>
      <c r="T38" s="120">
        <v>73.333475976457052</v>
      </c>
      <c r="U38" s="120">
        <v>100</v>
      </c>
      <c r="V38" s="120">
        <v>49.774134466170068</v>
      </c>
      <c r="W38" s="120">
        <v>66.365512621560086</v>
      </c>
      <c r="X38" s="120">
        <v>100</v>
      </c>
      <c r="Y38" s="120">
        <v>46.174846861932735</v>
      </c>
      <c r="Z38" s="120">
        <v>61.566462482576981</v>
      </c>
      <c r="AA38" s="120">
        <v>100</v>
      </c>
      <c r="AB38" s="120">
        <v>51.38621794871797</v>
      </c>
      <c r="AC38" s="120">
        <v>68.514957264957303</v>
      </c>
      <c r="AD38" s="120">
        <v>100</v>
      </c>
      <c r="AE38" s="120">
        <v>50.119718309859145</v>
      </c>
      <c r="AF38" s="120">
        <v>54.111111111111107</v>
      </c>
      <c r="AG38" s="120">
        <v>66.826291079812194</v>
      </c>
      <c r="AH38" s="120">
        <v>100</v>
      </c>
      <c r="AI38" s="120">
        <v>12.14</v>
      </c>
      <c r="AJ38" s="120">
        <v>10.130000000000001</v>
      </c>
      <c r="AK38" s="120">
        <v>3.99</v>
      </c>
      <c r="AL38" s="52">
        <v>0</v>
      </c>
      <c r="AM38" s="124">
        <v>0.99052132701421802</v>
      </c>
      <c r="AN38" s="124">
        <v>1</v>
      </c>
      <c r="AO38" s="124">
        <v>0.99061032863849763</v>
      </c>
      <c r="AP38" s="124">
        <v>1</v>
      </c>
      <c r="AQ38" s="124">
        <v>1</v>
      </c>
      <c r="AR38" s="124">
        <v>1</v>
      </c>
      <c r="AS38" s="124">
        <v>7.0422535211267609E-2</v>
      </c>
      <c r="AT38" s="120">
        <v>45.91549295774648</v>
      </c>
      <c r="AU38" s="120">
        <v>50</v>
      </c>
      <c r="AV38" s="124">
        <v>9.5588235294117641E-2</v>
      </c>
      <c r="AW38" s="120">
        <v>40.882352941176478</v>
      </c>
      <c r="AX38" s="120">
        <v>50</v>
      </c>
      <c r="AY38" s="124"/>
      <c r="AZ38" s="120"/>
      <c r="BA38" s="120"/>
      <c r="BB38" s="124"/>
      <c r="BC38" s="120"/>
      <c r="BD38" s="120"/>
      <c r="BE38" s="124">
        <v>0.9</v>
      </c>
      <c r="BF38" s="120">
        <v>47.872340425531917</v>
      </c>
      <c r="BG38" s="120">
        <v>50</v>
      </c>
      <c r="BH38" s="124"/>
      <c r="BI38" s="120"/>
      <c r="BJ38" s="120"/>
      <c r="BK38" s="124"/>
      <c r="BL38" s="120"/>
      <c r="BM38" s="120"/>
      <c r="BN38" s="52"/>
      <c r="BO38" s="124"/>
      <c r="BP38" s="120"/>
      <c r="BQ38" s="120"/>
      <c r="BR38" s="124">
        <v>0.36893203883495146</v>
      </c>
      <c r="BS38" s="124">
        <v>0.94495412844036697</v>
      </c>
      <c r="BT38" s="120">
        <v>24.595469255663431</v>
      </c>
      <c r="BU38" s="120">
        <v>50</v>
      </c>
      <c r="BV38" s="124"/>
      <c r="BW38" s="120"/>
      <c r="BX38" s="120"/>
      <c r="BY38" s="124"/>
      <c r="BZ38" s="124"/>
      <c r="CA38" s="124"/>
      <c r="CB38" s="120">
        <v>16.823939048191338</v>
      </c>
      <c r="CC38" s="120">
        <v>19.496255895940152</v>
      </c>
      <c r="CD38" s="120">
        <v>17.335082511020332</v>
      </c>
      <c r="CE38" s="120"/>
      <c r="CF38" s="107"/>
      <c r="CG38" s="107"/>
      <c r="CH38" s="107">
        <v>0</v>
      </c>
      <c r="CI38" s="107"/>
      <c r="CJ38" s="107"/>
    </row>
    <row r="39" spans="1:88" x14ac:dyDescent="0.25">
      <c r="A39" s="50" t="s">
        <v>177</v>
      </c>
      <c r="B39" s="56" t="s">
        <v>176</v>
      </c>
      <c r="C39" s="50" t="s">
        <v>2694</v>
      </c>
      <c r="D39" s="56" t="s">
        <v>189</v>
      </c>
      <c r="E39" s="50" t="s">
        <v>106</v>
      </c>
      <c r="F39" s="24">
        <v>9</v>
      </c>
      <c r="G39" s="24">
        <v>12</v>
      </c>
      <c r="H39" s="50" t="s">
        <v>2644</v>
      </c>
      <c r="I39" s="50" t="s">
        <v>109</v>
      </c>
      <c r="J39" s="120">
        <v>969.91146185592856</v>
      </c>
      <c r="K39" s="52">
        <v>1250</v>
      </c>
      <c r="L39" s="120">
        <v>77.592916948474283</v>
      </c>
      <c r="M39" s="52">
        <v>0</v>
      </c>
      <c r="N39" s="120">
        <v>68.31444347573381</v>
      </c>
      <c r="O39" s="120">
        <v>91.085924634311738</v>
      </c>
      <c r="P39" s="120">
        <v>100</v>
      </c>
      <c r="Q39" s="120">
        <v>62.841301843317979</v>
      </c>
      <c r="R39" s="120">
        <v>55.697594501718221</v>
      </c>
      <c r="S39" s="120">
        <v>73.887096774193552</v>
      </c>
      <c r="T39" s="120">
        <v>83.7884024577573</v>
      </c>
      <c r="U39" s="120">
        <v>100</v>
      </c>
      <c r="V39" s="120">
        <v>52.073856889141098</v>
      </c>
      <c r="W39" s="120">
        <v>69.431809185521459</v>
      </c>
      <c r="X39" s="120">
        <v>100</v>
      </c>
      <c r="Y39" s="120">
        <v>48.383013024479219</v>
      </c>
      <c r="Z39" s="120">
        <v>64.510684032638949</v>
      </c>
      <c r="AA39" s="120">
        <v>100</v>
      </c>
      <c r="AB39" s="120">
        <v>52.042039800995035</v>
      </c>
      <c r="AC39" s="120">
        <v>69.389386401326718</v>
      </c>
      <c r="AD39" s="120">
        <v>100</v>
      </c>
      <c r="AE39" s="120">
        <v>45.849751243781107</v>
      </c>
      <c r="AF39" s="120">
        <v>58.234328358208977</v>
      </c>
      <c r="AG39" s="120">
        <v>61.133001658374809</v>
      </c>
      <c r="AH39" s="120">
        <v>100</v>
      </c>
      <c r="AI39" s="120">
        <v>11.04</v>
      </c>
      <c r="AJ39" s="120">
        <v>7.31</v>
      </c>
      <c r="AK39" s="120">
        <v>12.38</v>
      </c>
      <c r="AL39" s="52">
        <v>1</v>
      </c>
      <c r="AM39" s="124">
        <v>0.98275862068965514</v>
      </c>
      <c r="AN39" s="124">
        <v>0.96610169491525422</v>
      </c>
      <c r="AO39" s="124">
        <v>0.97391304347826091</v>
      </c>
      <c r="AP39" s="124">
        <v>0.94827586206896552</v>
      </c>
      <c r="AQ39" s="124">
        <v>0.97872340425531912</v>
      </c>
      <c r="AR39" s="124">
        <v>0.95774647887323938</v>
      </c>
      <c r="AS39" s="124">
        <v>0.10196078431372549</v>
      </c>
      <c r="AT39" s="120">
        <v>39.607843137254918</v>
      </c>
      <c r="AU39" s="120">
        <v>50</v>
      </c>
      <c r="AV39" s="124">
        <v>0.15636363636363637</v>
      </c>
      <c r="AW39" s="120">
        <v>28.727272727272734</v>
      </c>
      <c r="AX39" s="120">
        <v>50</v>
      </c>
      <c r="AY39" s="124">
        <v>0.7583333333333333</v>
      </c>
      <c r="AZ39" s="120">
        <v>50</v>
      </c>
      <c r="BA39" s="120">
        <v>50</v>
      </c>
      <c r="BB39" s="124">
        <v>0.24166666666666667</v>
      </c>
      <c r="BC39" s="120">
        <v>16.111111111111111</v>
      </c>
      <c r="BD39" s="120">
        <v>50</v>
      </c>
      <c r="BE39" s="124">
        <v>0.79844961240310075</v>
      </c>
      <c r="BF39" s="120">
        <v>42.470724063994723</v>
      </c>
      <c r="BG39" s="120">
        <v>50</v>
      </c>
      <c r="BH39" s="124">
        <v>0.90225563909774431</v>
      </c>
      <c r="BI39" s="120">
        <v>95.984642457206846</v>
      </c>
      <c r="BJ39" s="120">
        <v>100</v>
      </c>
      <c r="BK39" s="124">
        <v>0.90625</v>
      </c>
      <c r="BL39" s="120">
        <v>96.409574468085111</v>
      </c>
      <c r="BM39" s="120">
        <v>100</v>
      </c>
      <c r="BN39" s="52">
        <v>0</v>
      </c>
      <c r="BO39" s="124">
        <v>0.73983739837398377</v>
      </c>
      <c r="BP39" s="120">
        <v>98.644986449864504</v>
      </c>
      <c r="BQ39" s="120">
        <v>100</v>
      </c>
      <c r="BR39" s="124">
        <v>0.65789473684210531</v>
      </c>
      <c r="BS39" s="124">
        <v>0.80851063829787229</v>
      </c>
      <c r="BT39" s="120">
        <v>21.92982456140351</v>
      </c>
      <c r="BU39" s="120">
        <v>50</v>
      </c>
      <c r="BV39" s="124">
        <v>0.48823529411764705</v>
      </c>
      <c r="BW39" s="120">
        <v>40.686274509803923</v>
      </c>
      <c r="BX39" s="120">
        <v>50</v>
      </c>
      <c r="BY39" s="124">
        <v>0.90625</v>
      </c>
      <c r="BZ39" s="124">
        <v>0.94</v>
      </c>
      <c r="CA39" s="124">
        <v>3.3750000000000002E-2</v>
      </c>
      <c r="CB39" s="120">
        <v>16.823939048191338</v>
      </c>
      <c r="CC39" s="120">
        <v>19.496255895940152</v>
      </c>
      <c r="CD39" s="120">
        <v>17.335082511020332</v>
      </c>
      <c r="CE39" s="120">
        <v>12.629206143265662</v>
      </c>
      <c r="CF39" s="52"/>
      <c r="CG39" s="52"/>
      <c r="CH39" s="107">
        <v>0</v>
      </c>
      <c r="CI39" s="107"/>
      <c r="CJ39" s="107"/>
    </row>
    <row r="40" spans="1:88" x14ac:dyDescent="0.25">
      <c r="A40" s="50" t="s">
        <v>177</v>
      </c>
      <c r="B40" s="56" t="s">
        <v>176</v>
      </c>
      <c r="C40" s="50" t="s">
        <v>2695</v>
      </c>
      <c r="D40" s="56" t="s">
        <v>191</v>
      </c>
      <c r="E40" s="50" t="s">
        <v>106</v>
      </c>
      <c r="F40" s="24">
        <v>6</v>
      </c>
      <c r="G40" s="24">
        <v>12</v>
      </c>
      <c r="H40" s="50" t="s">
        <v>2644</v>
      </c>
      <c r="I40" s="50" t="s">
        <v>109</v>
      </c>
      <c r="J40" s="120">
        <v>882.43470976398123</v>
      </c>
      <c r="K40" s="52">
        <v>1150</v>
      </c>
      <c r="L40" s="120">
        <v>76.73345302295489</v>
      </c>
      <c r="M40" s="52">
        <v>0</v>
      </c>
      <c r="N40" s="120">
        <v>61.613401244289051</v>
      </c>
      <c r="O40" s="120">
        <v>82.151201659052063</v>
      </c>
      <c r="P40" s="120">
        <v>100</v>
      </c>
      <c r="Q40" s="120">
        <v>57.274319941592772</v>
      </c>
      <c r="R40" s="120">
        <v>56.596149185752211</v>
      </c>
      <c r="S40" s="120">
        <v>65.880164525273727</v>
      </c>
      <c r="T40" s="120">
        <v>76.365759922123701</v>
      </c>
      <c r="U40" s="120">
        <v>100</v>
      </c>
      <c r="V40" s="120">
        <v>50.240756486160173</v>
      </c>
      <c r="W40" s="120">
        <v>66.987675314880235</v>
      </c>
      <c r="X40" s="120">
        <v>100</v>
      </c>
      <c r="Y40" s="120">
        <v>43.777645266236071</v>
      </c>
      <c r="Z40" s="120">
        <v>58.370193688314764</v>
      </c>
      <c r="AA40" s="120">
        <v>100</v>
      </c>
      <c r="AB40" s="120">
        <v>51.64500000000001</v>
      </c>
      <c r="AC40" s="120">
        <v>68.860000000000014</v>
      </c>
      <c r="AD40" s="120">
        <v>100</v>
      </c>
      <c r="AE40" s="120">
        <v>50.084684684684703</v>
      </c>
      <c r="AF40" s="120">
        <v>54.155072463768114</v>
      </c>
      <c r="AG40" s="120">
        <v>66.779579579579604</v>
      </c>
      <c r="AH40" s="120">
        <v>100</v>
      </c>
      <c r="AI40" s="120">
        <v>8.6</v>
      </c>
      <c r="AJ40" s="120">
        <v>12.81</v>
      </c>
      <c r="AK40" s="120">
        <v>4.07</v>
      </c>
      <c r="AL40" s="52">
        <v>1</v>
      </c>
      <c r="AM40" s="124">
        <v>0.92248062015503873</v>
      </c>
      <c r="AN40" s="124">
        <v>0.921875</v>
      </c>
      <c r="AO40" s="124">
        <v>0.92248062015503873</v>
      </c>
      <c r="AP40" s="124">
        <v>0.921875</v>
      </c>
      <c r="AQ40" s="124">
        <v>1</v>
      </c>
      <c r="AR40" s="124">
        <v>1</v>
      </c>
      <c r="AS40" s="124">
        <v>0.10576923076923077</v>
      </c>
      <c r="AT40" s="120">
        <v>38.846153846153868</v>
      </c>
      <c r="AU40" s="120">
        <v>50</v>
      </c>
      <c r="AV40" s="124">
        <v>0.12037037037037036</v>
      </c>
      <c r="AW40" s="120">
        <v>35.925925925925938</v>
      </c>
      <c r="AX40" s="120">
        <v>50</v>
      </c>
      <c r="AY40" s="124">
        <v>0.72727272727272729</v>
      </c>
      <c r="AZ40" s="120">
        <v>48.484848484848484</v>
      </c>
      <c r="BA40" s="120">
        <v>50</v>
      </c>
      <c r="BB40" s="124">
        <v>3.6363636363636362E-2</v>
      </c>
      <c r="BC40" s="120">
        <v>2.4242424242424243</v>
      </c>
      <c r="BD40" s="120">
        <v>50</v>
      </c>
      <c r="BE40" s="124">
        <v>0.8571428571428571</v>
      </c>
      <c r="BF40" s="120">
        <v>45.59270516717325</v>
      </c>
      <c r="BG40" s="120">
        <v>50</v>
      </c>
      <c r="BH40" s="124">
        <v>0.96153846153846156</v>
      </c>
      <c r="BI40" s="120">
        <v>100</v>
      </c>
      <c r="BJ40" s="120">
        <v>100</v>
      </c>
      <c r="BK40" s="124"/>
      <c r="BL40" s="120"/>
      <c r="BM40" s="120"/>
      <c r="BN40" s="52"/>
      <c r="BO40" s="124">
        <v>0.73076923076923073</v>
      </c>
      <c r="BP40" s="120">
        <v>97.435897435897431</v>
      </c>
      <c r="BQ40" s="120">
        <v>100</v>
      </c>
      <c r="BR40" s="124">
        <v>0.66315789473684206</v>
      </c>
      <c r="BS40" s="124">
        <v>1.043956043956044</v>
      </c>
      <c r="BT40" s="120">
        <v>44.210526315789473</v>
      </c>
      <c r="BU40" s="120">
        <v>50</v>
      </c>
      <c r="BV40" s="124">
        <v>0.76363636363636367</v>
      </c>
      <c r="BW40" s="120">
        <v>50</v>
      </c>
      <c r="BX40" s="120">
        <v>50</v>
      </c>
      <c r="BY40" s="124"/>
      <c r="BZ40" s="124"/>
      <c r="CA40" s="124"/>
      <c r="CB40" s="120">
        <v>16.823939048191338</v>
      </c>
      <c r="CC40" s="120">
        <v>19.496255895940152</v>
      </c>
      <c r="CD40" s="120">
        <v>17.335082511020332</v>
      </c>
      <c r="CE40" s="120"/>
      <c r="CF40" s="107"/>
      <c r="CG40" s="107"/>
      <c r="CH40" s="107">
        <v>0</v>
      </c>
      <c r="CI40" s="107"/>
      <c r="CJ40" s="107"/>
    </row>
    <row r="41" spans="1:88" x14ac:dyDescent="0.25">
      <c r="A41" s="50" t="s">
        <v>177</v>
      </c>
      <c r="B41" s="56" t="s">
        <v>176</v>
      </c>
      <c r="C41" s="50" t="s">
        <v>2696</v>
      </c>
      <c r="D41" s="56" t="s">
        <v>193</v>
      </c>
      <c r="E41" s="50" t="s">
        <v>106</v>
      </c>
      <c r="F41" s="24">
        <v>9</v>
      </c>
      <c r="G41" s="24">
        <v>12</v>
      </c>
      <c r="H41" s="50" t="s">
        <v>2644</v>
      </c>
      <c r="I41" s="50" t="s">
        <v>109</v>
      </c>
      <c r="J41" s="120">
        <v>18.939393939393938</v>
      </c>
      <c r="K41" s="52">
        <v>200</v>
      </c>
      <c r="L41" s="120">
        <v>9.4696969696969688</v>
      </c>
      <c r="M41" s="52"/>
      <c r="N41" s="120"/>
      <c r="O41" s="120"/>
      <c r="P41" s="120">
        <v>0</v>
      </c>
      <c r="Q41" s="120"/>
      <c r="R41" s="120"/>
      <c r="S41" s="120"/>
      <c r="T41" s="120"/>
      <c r="U41" s="120">
        <v>0</v>
      </c>
      <c r="V41" s="120"/>
      <c r="W41" s="120"/>
      <c r="X41" s="120">
        <v>0</v>
      </c>
      <c r="Y41" s="120"/>
      <c r="Z41" s="120"/>
      <c r="AA41" s="120">
        <v>0</v>
      </c>
      <c r="AB41" s="120"/>
      <c r="AC41" s="120"/>
      <c r="AD41" s="120">
        <v>0</v>
      </c>
      <c r="AE41" s="120"/>
      <c r="AF41" s="120"/>
      <c r="AG41" s="120"/>
      <c r="AH41" s="120">
        <v>0</v>
      </c>
      <c r="AI41" s="120"/>
      <c r="AJ41" s="120"/>
      <c r="AK41" s="120"/>
      <c r="AL41" s="52">
        <v>0</v>
      </c>
      <c r="AM41" s="124"/>
      <c r="AN41" s="124"/>
      <c r="AO41" s="124"/>
      <c r="AP41" s="124"/>
      <c r="AQ41" s="124"/>
      <c r="AR41" s="124"/>
      <c r="AS41" s="124">
        <v>0.68181818181818177</v>
      </c>
      <c r="AT41" s="120">
        <v>0</v>
      </c>
      <c r="AU41" s="120">
        <v>50</v>
      </c>
      <c r="AV41" s="124"/>
      <c r="AW41" s="120"/>
      <c r="AX41" s="120"/>
      <c r="AY41" s="124">
        <v>0</v>
      </c>
      <c r="AZ41" s="120">
        <v>0</v>
      </c>
      <c r="BA41" s="120">
        <v>50</v>
      </c>
      <c r="BB41" s="124"/>
      <c r="BC41" s="120"/>
      <c r="BD41" s="120">
        <v>50</v>
      </c>
      <c r="BE41" s="124"/>
      <c r="BF41" s="120"/>
      <c r="BG41" s="120"/>
      <c r="BH41" s="124"/>
      <c r="BI41" s="120"/>
      <c r="BJ41" s="120"/>
      <c r="BK41" s="124"/>
      <c r="BL41" s="120"/>
      <c r="BM41" s="120"/>
      <c r="BN41" s="52"/>
      <c r="BO41" s="124"/>
      <c r="BP41" s="120"/>
      <c r="BQ41" s="120"/>
      <c r="BR41" s="124"/>
      <c r="BS41" s="124"/>
      <c r="BT41" s="120">
        <v>0</v>
      </c>
      <c r="BU41" s="120">
        <v>0</v>
      </c>
      <c r="BV41" s="124">
        <v>0.22727272727272727</v>
      </c>
      <c r="BW41" s="120">
        <v>18.939393939393938</v>
      </c>
      <c r="BX41" s="120">
        <v>50</v>
      </c>
      <c r="BY41" s="124"/>
      <c r="BZ41" s="124"/>
      <c r="CA41" s="124"/>
      <c r="CB41" s="120"/>
      <c r="CC41" s="120"/>
      <c r="CD41" s="120"/>
      <c r="CE41" s="120"/>
      <c r="CF41" s="107"/>
      <c r="CG41" s="107"/>
      <c r="CH41" s="107">
        <v>0</v>
      </c>
      <c r="CI41" s="107"/>
      <c r="CJ41" s="107"/>
    </row>
    <row r="42" spans="1:88" x14ac:dyDescent="0.25">
      <c r="A42" s="50" t="s">
        <v>196</v>
      </c>
      <c r="B42" s="56" t="s">
        <v>195</v>
      </c>
      <c r="C42" s="50" t="s">
        <v>2665</v>
      </c>
      <c r="D42" s="56" t="s">
        <v>101</v>
      </c>
      <c r="E42" s="50" t="s">
        <v>102</v>
      </c>
      <c r="F42" s="24" t="s">
        <v>102</v>
      </c>
      <c r="G42" s="24" t="s">
        <v>102</v>
      </c>
      <c r="H42" s="50" t="s">
        <v>2644</v>
      </c>
      <c r="I42" s="50" t="s">
        <v>103</v>
      </c>
      <c r="J42" s="120">
        <v>984.1190348152362</v>
      </c>
      <c r="K42" s="52">
        <v>1150</v>
      </c>
      <c r="L42" s="120">
        <v>85.575568244803151</v>
      </c>
      <c r="M42" s="52">
        <v>1</v>
      </c>
      <c r="N42" s="120">
        <v>76.567799398383755</v>
      </c>
      <c r="O42" s="120">
        <v>100</v>
      </c>
      <c r="P42" s="120">
        <v>100</v>
      </c>
      <c r="Q42" s="120">
        <v>62.287767745079897</v>
      </c>
      <c r="R42" s="120">
        <v>73.939668391144437</v>
      </c>
      <c r="S42" s="120">
        <v>75</v>
      </c>
      <c r="T42" s="120">
        <v>83.050356993439863</v>
      </c>
      <c r="U42" s="120">
        <v>100</v>
      </c>
      <c r="V42" s="120">
        <v>68.340816782377445</v>
      </c>
      <c r="W42" s="120">
        <v>91.121089043169917</v>
      </c>
      <c r="X42" s="120">
        <v>100</v>
      </c>
      <c r="Y42" s="120">
        <v>52.280952957229985</v>
      </c>
      <c r="Z42" s="120">
        <v>69.707937276306637</v>
      </c>
      <c r="AA42" s="120">
        <v>100</v>
      </c>
      <c r="AB42" s="120">
        <v>62.387654320987679</v>
      </c>
      <c r="AC42" s="120">
        <v>83.183539094650243</v>
      </c>
      <c r="AD42" s="120">
        <v>100</v>
      </c>
      <c r="AE42" s="120">
        <v>49.152136752136762</v>
      </c>
      <c r="AF42" s="120">
        <v>65.828888888888912</v>
      </c>
      <c r="AG42" s="120">
        <v>65.53618233618235</v>
      </c>
      <c r="AH42" s="120">
        <v>100</v>
      </c>
      <c r="AI42" s="120">
        <v>12.71</v>
      </c>
      <c r="AJ42" s="120">
        <v>21.65</v>
      </c>
      <c r="AK42" s="120">
        <v>16.670000000000002</v>
      </c>
      <c r="AL42" s="52">
        <v>0</v>
      </c>
      <c r="AM42" s="124">
        <v>0.98666666666666669</v>
      </c>
      <c r="AN42" s="124">
        <v>0.98275862068965514</v>
      </c>
      <c r="AO42" s="124">
        <v>0.98888888888888893</v>
      </c>
      <c r="AP42" s="124">
        <v>0.98275862068965514</v>
      </c>
      <c r="AQ42" s="124">
        <v>1</v>
      </c>
      <c r="AR42" s="124">
        <v>1</v>
      </c>
      <c r="AS42" s="124">
        <v>5.6152927120669056E-2</v>
      </c>
      <c r="AT42" s="120">
        <v>48.769414575866186</v>
      </c>
      <c r="AU42" s="120">
        <v>50</v>
      </c>
      <c r="AV42" s="124">
        <v>0.17073170731707318</v>
      </c>
      <c r="AW42" s="120">
        <v>25.853658536585368</v>
      </c>
      <c r="AX42" s="120">
        <v>50</v>
      </c>
      <c r="AY42" s="124">
        <v>0.89411764705882357</v>
      </c>
      <c r="AZ42" s="120">
        <v>50</v>
      </c>
      <c r="BA42" s="120">
        <v>50</v>
      </c>
      <c r="BB42" s="124">
        <v>0.48823529411764705</v>
      </c>
      <c r="BC42" s="120">
        <v>32.549019607843135</v>
      </c>
      <c r="BD42" s="120">
        <v>50</v>
      </c>
      <c r="BE42" s="124">
        <v>0.97945205479452058</v>
      </c>
      <c r="BF42" s="120">
        <v>50</v>
      </c>
      <c r="BG42" s="120">
        <v>50</v>
      </c>
      <c r="BH42" s="124">
        <v>0.94174757281553401</v>
      </c>
      <c r="BI42" s="120">
        <v>100</v>
      </c>
      <c r="BJ42" s="120">
        <v>100</v>
      </c>
      <c r="BK42" s="124"/>
      <c r="BL42" s="120"/>
      <c r="BM42" s="120"/>
      <c r="BN42" s="52">
        <v>0</v>
      </c>
      <c r="BO42" s="124">
        <v>0.85399999999999998</v>
      </c>
      <c r="BP42" s="120">
        <v>100</v>
      </c>
      <c r="BQ42" s="120">
        <v>100</v>
      </c>
      <c r="BR42" s="124">
        <v>0.61506276150627615</v>
      </c>
      <c r="BS42" s="124">
        <v>0.9263565891472868</v>
      </c>
      <c r="BT42" s="120">
        <v>41.004184100418414</v>
      </c>
      <c r="BU42" s="120">
        <v>50</v>
      </c>
      <c r="BV42" s="124">
        <v>0.52012383900928794</v>
      </c>
      <c r="BW42" s="120">
        <v>43.343653250773997</v>
      </c>
      <c r="BX42" s="120">
        <v>50</v>
      </c>
      <c r="BY42" s="124"/>
      <c r="BZ42" s="124"/>
      <c r="CA42" s="124"/>
      <c r="CB42" s="120">
        <v>17.263974516166829</v>
      </c>
      <c r="CC42" s="120">
        <v>19.631524517014228</v>
      </c>
      <c r="CD42" s="120">
        <v>17.168861804494096</v>
      </c>
      <c r="CE42" s="120">
        <v>15.161501169955377</v>
      </c>
      <c r="CF42" s="107"/>
      <c r="CG42" s="107"/>
      <c r="CH42" s="107">
        <v>0</v>
      </c>
      <c r="CI42" s="107"/>
      <c r="CJ42" s="107"/>
    </row>
    <row r="43" spans="1:88" x14ac:dyDescent="0.25">
      <c r="A43" s="50" t="s">
        <v>196</v>
      </c>
      <c r="B43" s="56" t="s">
        <v>195</v>
      </c>
      <c r="C43" s="50" t="s">
        <v>2697</v>
      </c>
      <c r="D43" s="56" t="s">
        <v>197</v>
      </c>
      <c r="E43" s="50" t="s">
        <v>106</v>
      </c>
      <c r="F43" s="24" t="s">
        <v>107</v>
      </c>
      <c r="G43" s="24">
        <v>8</v>
      </c>
      <c r="H43" s="50" t="s">
        <v>1453</v>
      </c>
      <c r="I43" s="50" t="s">
        <v>109</v>
      </c>
      <c r="J43" s="120">
        <v>662.44006749294908</v>
      </c>
      <c r="K43" s="52">
        <v>800</v>
      </c>
      <c r="L43" s="120">
        <v>82.805008436618635</v>
      </c>
      <c r="M43" s="52">
        <v>1</v>
      </c>
      <c r="N43" s="120">
        <v>76.368752764390194</v>
      </c>
      <c r="O43" s="120">
        <v>100</v>
      </c>
      <c r="P43" s="120">
        <v>100</v>
      </c>
      <c r="Q43" s="120">
        <v>63.108768732726432</v>
      </c>
      <c r="R43" s="120">
        <v>75</v>
      </c>
      <c r="S43" s="120">
        <v>75</v>
      </c>
      <c r="T43" s="120">
        <v>84.145024976968571</v>
      </c>
      <c r="U43" s="120">
        <v>100</v>
      </c>
      <c r="V43" s="120">
        <v>69.894993759681299</v>
      </c>
      <c r="W43" s="120">
        <v>93.193325012908403</v>
      </c>
      <c r="X43" s="120">
        <v>100</v>
      </c>
      <c r="Y43" s="120">
        <v>54.307681753072032</v>
      </c>
      <c r="Z43" s="120">
        <v>72.410242337429381</v>
      </c>
      <c r="AA43" s="120">
        <v>100</v>
      </c>
      <c r="AB43" s="120">
        <v>60.663636363636364</v>
      </c>
      <c r="AC43" s="120">
        <v>80.884848484848476</v>
      </c>
      <c r="AD43" s="120">
        <v>100</v>
      </c>
      <c r="AE43" s="120">
        <v>51.660714285714285</v>
      </c>
      <c r="AF43" s="120">
        <v>63.374193548387119</v>
      </c>
      <c r="AG43" s="120">
        <v>68.88095238095238</v>
      </c>
      <c r="AH43" s="120">
        <v>100</v>
      </c>
      <c r="AI43" s="120">
        <v>11.89</v>
      </c>
      <c r="AJ43" s="120">
        <v>20.69</v>
      </c>
      <c r="AK43" s="120">
        <v>11.71</v>
      </c>
      <c r="AL43" s="52">
        <v>0</v>
      </c>
      <c r="AM43" s="124">
        <v>0.9916666666666667</v>
      </c>
      <c r="AN43" s="124">
        <v>1</v>
      </c>
      <c r="AO43" s="124">
        <v>0.99444444444444446</v>
      </c>
      <c r="AP43" s="124">
        <v>1</v>
      </c>
      <c r="AQ43" s="124">
        <v>1</v>
      </c>
      <c r="AR43" s="124">
        <v>1</v>
      </c>
      <c r="AS43" s="124">
        <v>5.8708414872798431E-2</v>
      </c>
      <c r="AT43" s="120">
        <v>48.258317025440327</v>
      </c>
      <c r="AU43" s="120">
        <v>50</v>
      </c>
      <c r="AV43" s="124">
        <v>0.171875</v>
      </c>
      <c r="AW43" s="120">
        <v>25.625000000000011</v>
      </c>
      <c r="AX43" s="120">
        <v>50</v>
      </c>
      <c r="AY43" s="124"/>
      <c r="AZ43" s="120"/>
      <c r="BA43" s="120"/>
      <c r="BB43" s="124"/>
      <c r="BC43" s="120"/>
      <c r="BD43" s="120"/>
      <c r="BE43" s="124">
        <v>0.98333333333333328</v>
      </c>
      <c r="BF43" s="120">
        <v>50</v>
      </c>
      <c r="BG43" s="120">
        <v>50</v>
      </c>
      <c r="BH43" s="124"/>
      <c r="BI43" s="120"/>
      <c r="BJ43" s="120"/>
      <c r="BK43" s="124"/>
      <c r="BL43" s="120"/>
      <c r="BM43" s="120"/>
      <c r="BN43" s="52"/>
      <c r="BO43" s="124"/>
      <c r="BP43" s="120"/>
      <c r="BQ43" s="120"/>
      <c r="BR43" s="124">
        <v>0.58563535911602205</v>
      </c>
      <c r="BS43" s="124">
        <v>0.95263157894736838</v>
      </c>
      <c r="BT43" s="120">
        <v>39.042357274401468</v>
      </c>
      <c r="BU43" s="120">
        <v>50</v>
      </c>
      <c r="BV43" s="124"/>
      <c r="BW43" s="120"/>
      <c r="BX43" s="120"/>
      <c r="BY43" s="124"/>
      <c r="BZ43" s="124"/>
      <c r="CA43" s="124"/>
      <c r="CB43" s="120">
        <v>16.823939048191338</v>
      </c>
      <c r="CC43" s="120">
        <v>19.496255895940152</v>
      </c>
      <c r="CD43" s="120">
        <v>17.335082511020332</v>
      </c>
      <c r="CE43" s="120"/>
      <c r="CF43" s="107"/>
      <c r="CG43" s="107"/>
      <c r="CH43" s="107">
        <v>0</v>
      </c>
      <c r="CI43" s="107"/>
      <c r="CJ43" s="107"/>
    </row>
    <row r="44" spans="1:88" x14ac:dyDescent="0.25">
      <c r="A44" s="50" t="s">
        <v>196</v>
      </c>
      <c r="B44" s="56" t="s">
        <v>195</v>
      </c>
      <c r="C44" s="50" t="s">
        <v>2698</v>
      </c>
      <c r="D44" s="56" t="s">
        <v>199</v>
      </c>
      <c r="E44" s="50" t="s">
        <v>106</v>
      </c>
      <c r="F44" s="24">
        <v>9</v>
      </c>
      <c r="G44" s="24">
        <v>12</v>
      </c>
      <c r="H44" s="50" t="s">
        <v>1453</v>
      </c>
      <c r="I44" s="50" t="s">
        <v>109</v>
      </c>
      <c r="J44" s="120">
        <v>745.11370370239194</v>
      </c>
      <c r="K44" s="52">
        <v>850</v>
      </c>
      <c r="L44" s="120">
        <v>87.660435729693162</v>
      </c>
      <c r="M44" s="52">
        <v>0</v>
      </c>
      <c r="N44" s="120">
        <v>79.146341463414657</v>
      </c>
      <c r="O44" s="120">
        <v>100</v>
      </c>
      <c r="P44" s="120">
        <v>100</v>
      </c>
      <c r="Q44" s="120"/>
      <c r="R44" s="120">
        <v>67.568728522336755</v>
      </c>
      <c r="S44" s="120">
        <v>75</v>
      </c>
      <c r="T44" s="120"/>
      <c r="U44" s="120">
        <v>0</v>
      </c>
      <c r="V44" s="120">
        <v>63.84167295281199</v>
      </c>
      <c r="W44" s="120">
        <v>85.122230603749315</v>
      </c>
      <c r="X44" s="120">
        <v>100</v>
      </c>
      <c r="Y44" s="120"/>
      <c r="Z44" s="120"/>
      <c r="AA44" s="120">
        <v>0</v>
      </c>
      <c r="AB44" s="120">
        <v>65.419900497512458</v>
      </c>
      <c r="AC44" s="120">
        <v>87.226533996683273</v>
      </c>
      <c r="AD44" s="120">
        <v>100</v>
      </c>
      <c r="AE44" s="120"/>
      <c r="AF44" s="120">
        <v>69.833918128654986</v>
      </c>
      <c r="AG44" s="120"/>
      <c r="AH44" s="120">
        <v>0</v>
      </c>
      <c r="AI44" s="120"/>
      <c r="AJ44" s="120"/>
      <c r="AK44" s="120"/>
      <c r="AL44" s="52">
        <v>0</v>
      </c>
      <c r="AM44" s="124">
        <v>0.97647058823529409</v>
      </c>
      <c r="AN44" s="124"/>
      <c r="AO44" s="124">
        <v>0.97647058823529409</v>
      </c>
      <c r="AP44" s="124"/>
      <c r="AQ44" s="124">
        <v>1</v>
      </c>
      <c r="AR44" s="124"/>
      <c r="AS44" s="124">
        <v>5.3459119496855348E-2</v>
      </c>
      <c r="AT44" s="120">
        <v>49.308176100628941</v>
      </c>
      <c r="AU44" s="120">
        <v>50</v>
      </c>
      <c r="AV44" s="124">
        <v>0.18571428571428572</v>
      </c>
      <c r="AW44" s="120">
        <v>22.857142857142865</v>
      </c>
      <c r="AX44" s="120">
        <v>50</v>
      </c>
      <c r="AY44" s="124">
        <v>0.92121212121212126</v>
      </c>
      <c r="AZ44" s="120">
        <v>50</v>
      </c>
      <c r="BA44" s="120">
        <v>50</v>
      </c>
      <c r="BB44" s="124">
        <v>0.50303030303030305</v>
      </c>
      <c r="BC44" s="120">
        <v>33.535353535353536</v>
      </c>
      <c r="BD44" s="120">
        <v>50</v>
      </c>
      <c r="BE44" s="124">
        <v>0.97674418604651159</v>
      </c>
      <c r="BF44" s="120">
        <v>50</v>
      </c>
      <c r="BG44" s="120">
        <v>50</v>
      </c>
      <c r="BH44" s="124">
        <v>0.95049504950495045</v>
      </c>
      <c r="BI44" s="120">
        <v>100</v>
      </c>
      <c r="BJ44" s="120">
        <v>100</v>
      </c>
      <c r="BK44" s="124"/>
      <c r="BL44" s="120"/>
      <c r="BM44" s="120"/>
      <c r="BN44" s="52">
        <v>0</v>
      </c>
      <c r="BO44" s="124">
        <v>0.85416666666666663</v>
      </c>
      <c r="BP44" s="120">
        <v>100</v>
      </c>
      <c r="BQ44" s="120">
        <v>100</v>
      </c>
      <c r="BR44" s="124">
        <v>0.7068965517241379</v>
      </c>
      <c r="BS44" s="124">
        <v>0.86567164179104472</v>
      </c>
      <c r="BT44" s="120">
        <v>23.563218390804597</v>
      </c>
      <c r="BU44" s="120">
        <v>50</v>
      </c>
      <c r="BV44" s="124">
        <v>0.5220125786163522</v>
      </c>
      <c r="BW44" s="120">
        <v>43.501048218029354</v>
      </c>
      <c r="BX44" s="120">
        <v>50</v>
      </c>
      <c r="BY44" s="124"/>
      <c r="BZ44" s="124"/>
      <c r="CA44" s="124"/>
      <c r="CB44" s="120">
        <v>16.823939048191338</v>
      </c>
      <c r="CC44" s="120">
        <v>19.496255895940152</v>
      </c>
      <c r="CD44" s="120">
        <v>17.335082511020332</v>
      </c>
      <c r="CE44" s="120">
        <v>12.629206143265662</v>
      </c>
      <c r="CF44" s="107"/>
      <c r="CG44" s="107"/>
      <c r="CH44" s="107">
        <v>1</v>
      </c>
      <c r="CI44" s="107">
        <v>1</v>
      </c>
      <c r="CJ44" s="107"/>
    </row>
    <row r="45" spans="1:88" x14ac:dyDescent="0.25">
      <c r="A45" s="50" t="s">
        <v>202</v>
      </c>
      <c r="B45" s="56" t="s">
        <v>201</v>
      </c>
      <c r="C45" s="50" t="s">
        <v>2665</v>
      </c>
      <c r="D45" s="56" t="s">
        <v>101</v>
      </c>
      <c r="E45" s="50" t="s">
        <v>102</v>
      </c>
      <c r="F45" s="24" t="s">
        <v>102</v>
      </c>
      <c r="G45" s="24" t="s">
        <v>102</v>
      </c>
      <c r="H45" s="50" t="s">
        <v>2644</v>
      </c>
      <c r="I45" s="50" t="s">
        <v>103</v>
      </c>
      <c r="J45" s="120">
        <v>583.66428972433641</v>
      </c>
      <c r="K45" s="52">
        <v>700</v>
      </c>
      <c r="L45" s="120">
        <v>83.380612817762341</v>
      </c>
      <c r="M45" s="52">
        <v>1</v>
      </c>
      <c r="N45" s="120">
        <v>67.229965361152523</v>
      </c>
      <c r="O45" s="120">
        <v>89.639953814870026</v>
      </c>
      <c r="P45" s="120">
        <v>100</v>
      </c>
      <c r="Q45" s="120">
        <v>54.06548211525751</v>
      </c>
      <c r="R45" s="120">
        <v>64.331815758216081</v>
      </c>
      <c r="S45" s="120">
        <v>73.363417782535407</v>
      </c>
      <c r="T45" s="120">
        <v>72.087309487010003</v>
      </c>
      <c r="U45" s="120">
        <v>100</v>
      </c>
      <c r="V45" s="120">
        <v>58.418332097401063</v>
      </c>
      <c r="W45" s="120">
        <v>77.891109463201417</v>
      </c>
      <c r="X45" s="120">
        <v>100</v>
      </c>
      <c r="Y45" s="120">
        <v>45.725976922968833</v>
      </c>
      <c r="Z45" s="120">
        <v>60.967969230625108</v>
      </c>
      <c r="AA45" s="120">
        <v>100</v>
      </c>
      <c r="AB45" s="120">
        <v>67.520325203252042</v>
      </c>
      <c r="AC45" s="120">
        <v>90.027100271002723</v>
      </c>
      <c r="AD45" s="120">
        <v>100</v>
      </c>
      <c r="AE45" s="120"/>
      <c r="AF45" s="120">
        <v>71.133333333333354</v>
      </c>
      <c r="AG45" s="120"/>
      <c r="AH45" s="120">
        <v>0</v>
      </c>
      <c r="AI45" s="120">
        <v>19.29</v>
      </c>
      <c r="AJ45" s="120">
        <v>18.600000000000001</v>
      </c>
      <c r="AK45" s="120"/>
      <c r="AL45" s="52">
        <v>0</v>
      </c>
      <c r="AM45" s="124">
        <v>1</v>
      </c>
      <c r="AN45" s="124">
        <v>1</v>
      </c>
      <c r="AO45" s="124">
        <v>1</v>
      </c>
      <c r="AP45" s="124">
        <v>1</v>
      </c>
      <c r="AQ45" s="124">
        <v>1</v>
      </c>
      <c r="AR45" s="124"/>
      <c r="AS45" s="124">
        <v>3.1914893617021274E-2</v>
      </c>
      <c r="AT45" s="120">
        <v>50</v>
      </c>
      <c r="AU45" s="120">
        <v>50</v>
      </c>
      <c r="AV45" s="124">
        <v>8.4745762711864403E-2</v>
      </c>
      <c r="AW45" s="120">
        <v>43.050847457627128</v>
      </c>
      <c r="AX45" s="120">
        <v>50</v>
      </c>
      <c r="AY45" s="124"/>
      <c r="AZ45" s="120"/>
      <c r="BA45" s="120"/>
      <c r="BB45" s="124"/>
      <c r="BC45" s="120"/>
      <c r="BD45" s="120"/>
      <c r="BE45" s="124">
        <v>1</v>
      </c>
      <c r="BF45" s="120">
        <v>50</v>
      </c>
      <c r="BG45" s="120">
        <v>50</v>
      </c>
      <c r="BH45" s="124"/>
      <c r="BI45" s="120"/>
      <c r="BJ45" s="120"/>
      <c r="BK45" s="124"/>
      <c r="BL45" s="120"/>
      <c r="BM45" s="120"/>
      <c r="BN45" s="52"/>
      <c r="BO45" s="124"/>
      <c r="BP45" s="120"/>
      <c r="BQ45" s="120"/>
      <c r="BR45" s="124">
        <v>0.77611940298507465</v>
      </c>
      <c r="BS45" s="124">
        <v>1</v>
      </c>
      <c r="BT45" s="120">
        <v>50</v>
      </c>
      <c r="BU45" s="120">
        <v>50</v>
      </c>
      <c r="BV45" s="124"/>
      <c r="BW45" s="120"/>
      <c r="BX45" s="120"/>
      <c r="BY45" s="124"/>
      <c r="BZ45" s="124"/>
      <c r="CA45" s="124"/>
      <c r="CB45" s="120">
        <v>17.263974516166829</v>
      </c>
      <c r="CC45" s="120">
        <v>19.631524517014228</v>
      </c>
      <c r="CD45" s="120">
        <v>17.168861804494096</v>
      </c>
      <c r="CE45" s="120"/>
      <c r="CF45" s="107"/>
      <c r="CG45" s="107"/>
      <c r="CH45" s="107">
        <v>0</v>
      </c>
      <c r="CI45" s="107"/>
      <c r="CJ45" s="107"/>
    </row>
    <row r="46" spans="1:88" x14ac:dyDescent="0.25">
      <c r="A46" s="50" t="s">
        <v>202</v>
      </c>
      <c r="B46" s="56" t="s">
        <v>201</v>
      </c>
      <c r="C46" s="50" t="s">
        <v>2699</v>
      </c>
      <c r="D46" s="56" t="s">
        <v>203</v>
      </c>
      <c r="E46" s="50" t="s">
        <v>106</v>
      </c>
      <c r="F46" s="24" t="s">
        <v>107</v>
      </c>
      <c r="G46" s="24">
        <v>8</v>
      </c>
      <c r="H46" s="50" t="s">
        <v>1453</v>
      </c>
      <c r="I46" s="50" t="s">
        <v>109</v>
      </c>
      <c r="J46" s="120">
        <v>584.20496268536169</v>
      </c>
      <c r="K46" s="52">
        <v>700</v>
      </c>
      <c r="L46" s="120">
        <v>83.457851812194534</v>
      </c>
      <c r="M46" s="52">
        <v>1</v>
      </c>
      <c r="N46" s="120">
        <v>67.229965361152523</v>
      </c>
      <c r="O46" s="120">
        <v>89.639953814870026</v>
      </c>
      <c r="P46" s="120">
        <v>100</v>
      </c>
      <c r="Q46" s="120">
        <v>54.06548211525751</v>
      </c>
      <c r="R46" s="120">
        <v>64.331815758216081</v>
      </c>
      <c r="S46" s="120">
        <v>73.363417782535407</v>
      </c>
      <c r="T46" s="120">
        <v>72.087309487010003</v>
      </c>
      <c r="U46" s="120">
        <v>100</v>
      </c>
      <c r="V46" s="120">
        <v>58.418332097401063</v>
      </c>
      <c r="W46" s="120">
        <v>77.891109463201417</v>
      </c>
      <c r="X46" s="120">
        <v>100</v>
      </c>
      <c r="Y46" s="120">
        <v>45.725976922968833</v>
      </c>
      <c r="Z46" s="120">
        <v>60.967969230625108</v>
      </c>
      <c r="AA46" s="120">
        <v>100</v>
      </c>
      <c r="AB46" s="120">
        <v>68.14500000000001</v>
      </c>
      <c r="AC46" s="120">
        <v>90.860000000000014</v>
      </c>
      <c r="AD46" s="120">
        <v>100</v>
      </c>
      <c r="AE46" s="120"/>
      <c r="AF46" s="120">
        <v>71.133333333333354</v>
      </c>
      <c r="AG46" s="120"/>
      <c r="AH46" s="120">
        <v>0</v>
      </c>
      <c r="AI46" s="120">
        <v>19.29</v>
      </c>
      <c r="AJ46" s="120">
        <v>18.600000000000001</v>
      </c>
      <c r="AK46" s="120"/>
      <c r="AL46" s="52">
        <v>0</v>
      </c>
      <c r="AM46" s="124">
        <v>1</v>
      </c>
      <c r="AN46" s="124">
        <v>1</v>
      </c>
      <c r="AO46" s="124">
        <v>1</v>
      </c>
      <c r="AP46" s="124">
        <v>1</v>
      </c>
      <c r="AQ46" s="124">
        <v>1</v>
      </c>
      <c r="AR46" s="124"/>
      <c r="AS46" s="124">
        <v>3.2085561497326207E-2</v>
      </c>
      <c r="AT46" s="120">
        <v>50</v>
      </c>
      <c r="AU46" s="120">
        <v>50</v>
      </c>
      <c r="AV46" s="124">
        <v>8.6206896551724144E-2</v>
      </c>
      <c r="AW46" s="120">
        <v>42.758620689655167</v>
      </c>
      <c r="AX46" s="120">
        <v>50</v>
      </c>
      <c r="AY46" s="124"/>
      <c r="AZ46" s="120"/>
      <c r="BA46" s="120"/>
      <c r="BB46" s="124"/>
      <c r="BC46" s="120"/>
      <c r="BD46" s="120"/>
      <c r="BE46" s="124">
        <v>1</v>
      </c>
      <c r="BF46" s="120">
        <v>50</v>
      </c>
      <c r="BG46" s="120">
        <v>50</v>
      </c>
      <c r="BH46" s="124"/>
      <c r="BI46" s="120"/>
      <c r="BJ46" s="120"/>
      <c r="BK46" s="124"/>
      <c r="BL46" s="120"/>
      <c r="BM46" s="120"/>
      <c r="BN46" s="52"/>
      <c r="BO46" s="124"/>
      <c r="BP46" s="120"/>
      <c r="BQ46" s="120"/>
      <c r="BR46" s="124">
        <v>0.77611940298507465</v>
      </c>
      <c r="BS46" s="124">
        <v>1</v>
      </c>
      <c r="BT46" s="120">
        <v>50</v>
      </c>
      <c r="BU46" s="120">
        <v>50</v>
      </c>
      <c r="BV46" s="124"/>
      <c r="BW46" s="120"/>
      <c r="BX46" s="120"/>
      <c r="BY46" s="124"/>
      <c r="BZ46" s="124"/>
      <c r="CA46" s="124"/>
      <c r="CB46" s="120">
        <v>16.823939048191338</v>
      </c>
      <c r="CC46" s="120">
        <v>19.496255895940152</v>
      </c>
      <c r="CD46" s="120">
        <v>17.335082511020332</v>
      </c>
      <c r="CE46" s="120"/>
      <c r="CF46" s="107"/>
      <c r="CG46" s="107"/>
      <c r="CH46" s="107">
        <v>0</v>
      </c>
      <c r="CI46" s="107"/>
      <c r="CJ46" s="107"/>
    </row>
    <row r="47" spans="1:88" x14ac:dyDescent="0.25">
      <c r="A47" s="50" t="s">
        <v>206</v>
      </c>
      <c r="B47" s="56" t="s">
        <v>205</v>
      </c>
      <c r="C47" s="50" t="s">
        <v>2665</v>
      </c>
      <c r="D47" s="56" t="s">
        <v>101</v>
      </c>
      <c r="E47" s="50" t="s">
        <v>102</v>
      </c>
      <c r="F47" s="24" t="s">
        <v>102</v>
      </c>
      <c r="G47" s="24" t="s">
        <v>102</v>
      </c>
      <c r="H47" s="50" t="s">
        <v>2644</v>
      </c>
      <c r="I47" s="50" t="s">
        <v>103</v>
      </c>
      <c r="J47" s="120">
        <v>1028.6491157277189</v>
      </c>
      <c r="K47" s="52">
        <v>1250</v>
      </c>
      <c r="L47" s="120">
        <v>82.291929258217507</v>
      </c>
      <c r="M47" s="52">
        <v>0</v>
      </c>
      <c r="N47" s="120">
        <v>69.483533464154803</v>
      </c>
      <c r="O47" s="120">
        <v>92.644711285539742</v>
      </c>
      <c r="P47" s="120">
        <v>100</v>
      </c>
      <c r="Q47" s="120">
        <v>60.611768490884032</v>
      </c>
      <c r="R47" s="120">
        <v>66.532243846869704</v>
      </c>
      <c r="S47" s="120">
        <v>74.587230761838995</v>
      </c>
      <c r="T47" s="120">
        <v>80.815691321178704</v>
      </c>
      <c r="U47" s="120">
        <v>100</v>
      </c>
      <c r="V47" s="120">
        <v>61.530699946418842</v>
      </c>
      <c r="W47" s="120">
        <v>82.040933261891794</v>
      </c>
      <c r="X47" s="120">
        <v>100</v>
      </c>
      <c r="Y47" s="120">
        <v>52.793273341966277</v>
      </c>
      <c r="Z47" s="120">
        <v>70.391031122621712</v>
      </c>
      <c r="AA47" s="120">
        <v>100</v>
      </c>
      <c r="AB47" s="120">
        <v>58.752273792780187</v>
      </c>
      <c r="AC47" s="120">
        <v>78.33636505704024</v>
      </c>
      <c r="AD47" s="120">
        <v>100</v>
      </c>
      <c r="AE47" s="120">
        <v>51.92679012345679</v>
      </c>
      <c r="AF47" s="120">
        <v>62.931141345427008</v>
      </c>
      <c r="AG47" s="120">
        <v>69.235720164609049</v>
      </c>
      <c r="AH47" s="120">
        <v>100</v>
      </c>
      <c r="AI47" s="120">
        <v>13.97</v>
      </c>
      <c r="AJ47" s="120">
        <v>13.73</v>
      </c>
      <c r="AK47" s="120">
        <v>11</v>
      </c>
      <c r="AL47" s="52">
        <v>0</v>
      </c>
      <c r="AM47" s="124">
        <v>0.97799511002444983</v>
      </c>
      <c r="AN47" s="124">
        <v>0.97536945812807885</v>
      </c>
      <c r="AO47" s="124">
        <v>0.97379646556977451</v>
      </c>
      <c r="AP47" s="124">
        <v>0.96742671009771986</v>
      </c>
      <c r="AQ47" s="124">
        <v>0.9972067039106145</v>
      </c>
      <c r="AR47" s="124">
        <v>0.99270072992700731</v>
      </c>
      <c r="AS47" s="124">
        <v>9.2302565811396203E-2</v>
      </c>
      <c r="AT47" s="120">
        <v>41.539486837720773</v>
      </c>
      <c r="AU47" s="120">
        <v>50</v>
      </c>
      <c r="AV47" s="124">
        <v>0.13528855250709557</v>
      </c>
      <c r="AW47" s="120">
        <v>32.942289498580891</v>
      </c>
      <c r="AX47" s="120">
        <v>50</v>
      </c>
      <c r="AY47" s="124">
        <v>0.87890625</v>
      </c>
      <c r="AZ47" s="120">
        <v>50</v>
      </c>
      <c r="BA47" s="120">
        <v>50</v>
      </c>
      <c r="BB47" s="124">
        <v>0.38671875</v>
      </c>
      <c r="BC47" s="120">
        <v>25.78125</v>
      </c>
      <c r="BD47" s="120">
        <v>50</v>
      </c>
      <c r="BE47" s="124">
        <v>0.97297297297297303</v>
      </c>
      <c r="BF47" s="120">
        <v>50</v>
      </c>
      <c r="BG47" s="120">
        <v>50</v>
      </c>
      <c r="BH47" s="124">
        <v>0.90969899665551834</v>
      </c>
      <c r="BI47" s="120">
        <v>96.776489005906214</v>
      </c>
      <c r="BJ47" s="120">
        <v>100</v>
      </c>
      <c r="BK47" s="124">
        <v>0.93103448275862111</v>
      </c>
      <c r="BL47" s="120">
        <v>99.046221570066081</v>
      </c>
      <c r="BM47" s="120">
        <v>100</v>
      </c>
      <c r="BN47" s="52">
        <v>0</v>
      </c>
      <c r="BO47" s="124">
        <v>0.73699999999999999</v>
      </c>
      <c r="BP47" s="120">
        <v>98.220640569395016</v>
      </c>
      <c r="BQ47" s="120">
        <v>100</v>
      </c>
      <c r="BR47" s="124">
        <v>0.47472256473489521</v>
      </c>
      <c r="BS47" s="124">
        <v>0.8646055437100213</v>
      </c>
      <c r="BT47" s="120">
        <v>15.824085491163173</v>
      </c>
      <c r="BU47" s="120">
        <v>50</v>
      </c>
      <c r="BV47" s="124">
        <v>0.54065040650406504</v>
      </c>
      <c r="BW47" s="120">
        <v>45.054200542005425</v>
      </c>
      <c r="BX47" s="120">
        <v>50</v>
      </c>
      <c r="BY47" s="124">
        <v>0.93103448275862111</v>
      </c>
      <c r="BZ47" s="124">
        <v>0.94</v>
      </c>
      <c r="CA47" s="124">
        <v>8.9655172413789334E-3</v>
      </c>
      <c r="CB47" s="120">
        <v>17.263974516166829</v>
      </c>
      <c r="CC47" s="120">
        <v>19.631524517014228</v>
      </c>
      <c r="CD47" s="120">
        <v>17.168861804494096</v>
      </c>
      <c r="CE47" s="120">
        <v>15.161501169955377</v>
      </c>
      <c r="CF47" s="107"/>
      <c r="CG47" s="107"/>
      <c r="CH47" s="107">
        <v>0</v>
      </c>
      <c r="CI47" s="107"/>
      <c r="CJ47" s="107"/>
    </row>
    <row r="48" spans="1:88" x14ac:dyDescent="0.25">
      <c r="A48" s="50" t="s">
        <v>206</v>
      </c>
      <c r="B48" s="56" t="s">
        <v>205</v>
      </c>
      <c r="C48" s="50" t="s">
        <v>2700</v>
      </c>
      <c r="D48" s="56" t="s">
        <v>207</v>
      </c>
      <c r="E48" s="50" t="s">
        <v>106</v>
      </c>
      <c r="F48" s="24" t="s">
        <v>107</v>
      </c>
      <c r="G48" s="24">
        <v>4</v>
      </c>
      <c r="H48" s="50" t="s">
        <v>1453</v>
      </c>
      <c r="I48" s="50" t="s">
        <v>109</v>
      </c>
      <c r="J48" s="120">
        <v>493.56995210932411</v>
      </c>
      <c r="K48" s="52">
        <v>550</v>
      </c>
      <c r="L48" s="120">
        <v>89.739991292604387</v>
      </c>
      <c r="M48" s="52">
        <v>0</v>
      </c>
      <c r="N48" s="120">
        <v>74.293580489473385</v>
      </c>
      <c r="O48" s="120">
        <v>99.058107319297847</v>
      </c>
      <c r="P48" s="120">
        <v>100</v>
      </c>
      <c r="Q48" s="120">
        <v>68.374659557706792</v>
      </c>
      <c r="R48" s="120">
        <v>74.171514332228611</v>
      </c>
      <c r="S48" s="120">
        <v>75</v>
      </c>
      <c r="T48" s="120">
        <v>91.166212743609051</v>
      </c>
      <c r="U48" s="120">
        <v>100</v>
      </c>
      <c r="V48" s="120">
        <v>69.043143727746369</v>
      </c>
      <c r="W48" s="120">
        <v>92.057524970328501</v>
      </c>
      <c r="X48" s="120">
        <v>100</v>
      </c>
      <c r="Y48" s="120">
        <v>63.706866206866209</v>
      </c>
      <c r="Z48" s="120">
        <v>84.942488275821617</v>
      </c>
      <c r="AA48" s="120">
        <v>100</v>
      </c>
      <c r="AB48" s="120"/>
      <c r="AC48" s="120"/>
      <c r="AD48" s="120">
        <v>0</v>
      </c>
      <c r="AE48" s="120"/>
      <c r="AF48" s="120"/>
      <c r="AG48" s="120"/>
      <c r="AH48" s="120">
        <v>0</v>
      </c>
      <c r="AI48" s="120">
        <v>6.62</v>
      </c>
      <c r="AJ48" s="120">
        <v>10.46</v>
      </c>
      <c r="AK48" s="120"/>
      <c r="AL48" s="52">
        <v>0</v>
      </c>
      <c r="AM48" s="124">
        <v>0.98734177215189878</v>
      </c>
      <c r="AN48" s="124">
        <v>1</v>
      </c>
      <c r="AO48" s="124">
        <v>0.98734177215189878</v>
      </c>
      <c r="AP48" s="124">
        <v>1</v>
      </c>
      <c r="AQ48" s="124"/>
      <c r="AR48" s="124"/>
      <c r="AS48" s="124">
        <v>5.8823529411764705E-2</v>
      </c>
      <c r="AT48" s="120">
        <v>48.235294117647065</v>
      </c>
      <c r="AU48" s="120">
        <v>50</v>
      </c>
      <c r="AV48" s="124">
        <v>9.3023255813953487E-2</v>
      </c>
      <c r="AW48" s="120">
        <v>41.395348837209326</v>
      </c>
      <c r="AX48" s="120">
        <v>50</v>
      </c>
      <c r="AY48" s="124"/>
      <c r="AZ48" s="120"/>
      <c r="BA48" s="120"/>
      <c r="BB48" s="124"/>
      <c r="BC48" s="120"/>
      <c r="BD48" s="120"/>
      <c r="BE48" s="124"/>
      <c r="BF48" s="120"/>
      <c r="BG48" s="120"/>
      <c r="BH48" s="124"/>
      <c r="BI48" s="120"/>
      <c r="BJ48" s="120"/>
      <c r="BK48" s="124"/>
      <c r="BL48" s="120"/>
      <c r="BM48" s="120"/>
      <c r="BN48" s="52"/>
      <c r="BO48" s="124"/>
      <c r="BP48" s="120"/>
      <c r="BQ48" s="120"/>
      <c r="BR48" s="124">
        <v>0.55072463768115942</v>
      </c>
      <c r="BS48" s="124">
        <v>0.971830985915493</v>
      </c>
      <c r="BT48" s="120">
        <v>36.714975845410628</v>
      </c>
      <c r="BU48" s="120">
        <v>50</v>
      </c>
      <c r="BV48" s="124"/>
      <c r="BW48" s="120"/>
      <c r="BX48" s="120"/>
      <c r="BY48" s="124"/>
      <c r="BZ48" s="124"/>
      <c r="CA48" s="124"/>
      <c r="CB48" s="120">
        <v>16.823939048191338</v>
      </c>
      <c r="CC48" s="120">
        <v>19.496255895940152</v>
      </c>
      <c r="CD48" s="120">
        <v>17.335082511020332</v>
      </c>
      <c r="CE48" s="120"/>
      <c r="CF48" s="107"/>
      <c r="CG48" s="107"/>
      <c r="CH48" s="107">
        <v>1</v>
      </c>
      <c r="CI48" s="107"/>
      <c r="CJ48" s="107">
        <v>1</v>
      </c>
    </row>
    <row r="49" spans="1:88" x14ac:dyDescent="0.25">
      <c r="A49" s="50" t="s">
        <v>206</v>
      </c>
      <c r="B49" s="56" t="s">
        <v>205</v>
      </c>
      <c r="C49" s="50" t="s">
        <v>2701</v>
      </c>
      <c r="D49" s="56" t="s">
        <v>209</v>
      </c>
      <c r="E49" s="50" t="s">
        <v>106</v>
      </c>
      <c r="F49" s="24" t="s">
        <v>107</v>
      </c>
      <c r="G49" s="24">
        <v>4</v>
      </c>
      <c r="H49" s="50" t="s">
        <v>2644</v>
      </c>
      <c r="I49" s="50" t="s">
        <v>109</v>
      </c>
      <c r="J49" s="120">
        <v>503.19638851820963</v>
      </c>
      <c r="K49" s="52">
        <v>550</v>
      </c>
      <c r="L49" s="120">
        <v>91.490252457856286</v>
      </c>
      <c r="M49" s="52">
        <v>0</v>
      </c>
      <c r="N49" s="120">
        <v>77.094487920276023</v>
      </c>
      <c r="O49" s="120">
        <v>100</v>
      </c>
      <c r="P49" s="120">
        <v>100</v>
      </c>
      <c r="Q49" s="120">
        <v>65.179178117016306</v>
      </c>
      <c r="R49" s="120">
        <v>74.723666125149208</v>
      </c>
      <c r="S49" s="120">
        <v>75</v>
      </c>
      <c r="T49" s="120">
        <v>86.905570822688404</v>
      </c>
      <c r="U49" s="120">
        <v>100</v>
      </c>
      <c r="V49" s="120">
        <v>69.988214466742093</v>
      </c>
      <c r="W49" s="120">
        <v>93.317619288989462</v>
      </c>
      <c r="X49" s="120">
        <v>100</v>
      </c>
      <c r="Y49" s="120">
        <v>57.570807895807889</v>
      </c>
      <c r="Z49" s="120">
        <v>76.761077194410518</v>
      </c>
      <c r="AA49" s="120">
        <v>100</v>
      </c>
      <c r="AB49" s="120"/>
      <c r="AC49" s="120"/>
      <c r="AD49" s="120">
        <v>0</v>
      </c>
      <c r="AE49" s="120"/>
      <c r="AF49" s="120"/>
      <c r="AG49" s="120"/>
      <c r="AH49" s="120">
        <v>0</v>
      </c>
      <c r="AI49" s="120">
        <v>9.82</v>
      </c>
      <c r="AJ49" s="120">
        <v>17.149999999999999</v>
      </c>
      <c r="AK49" s="120"/>
      <c r="AL49" s="52">
        <v>0</v>
      </c>
      <c r="AM49" s="124">
        <v>1</v>
      </c>
      <c r="AN49" s="124">
        <v>1</v>
      </c>
      <c r="AO49" s="124">
        <v>1</v>
      </c>
      <c r="AP49" s="124">
        <v>1</v>
      </c>
      <c r="AQ49" s="124"/>
      <c r="AR49" s="124"/>
      <c r="AS49" s="124">
        <v>2.15633423180593E-2</v>
      </c>
      <c r="AT49" s="120">
        <v>50</v>
      </c>
      <c r="AU49" s="120">
        <v>50</v>
      </c>
      <c r="AV49" s="124">
        <v>4.5454545454545456E-2</v>
      </c>
      <c r="AW49" s="120">
        <v>50</v>
      </c>
      <c r="AX49" s="120">
        <v>50</v>
      </c>
      <c r="AY49" s="124"/>
      <c r="AZ49" s="120"/>
      <c r="BA49" s="120"/>
      <c r="BB49" s="124"/>
      <c r="BC49" s="120"/>
      <c r="BD49" s="120"/>
      <c r="BE49" s="124"/>
      <c r="BF49" s="120"/>
      <c r="BG49" s="120"/>
      <c r="BH49" s="124"/>
      <c r="BI49" s="120"/>
      <c r="BJ49" s="120"/>
      <c r="BK49" s="124"/>
      <c r="BL49" s="120"/>
      <c r="BM49" s="120"/>
      <c r="BN49" s="52"/>
      <c r="BO49" s="124"/>
      <c r="BP49" s="120"/>
      <c r="BQ49" s="120"/>
      <c r="BR49" s="124">
        <v>0.69318181818181823</v>
      </c>
      <c r="BS49" s="124">
        <v>0.9887640449438202</v>
      </c>
      <c r="BT49" s="120">
        <v>46.212121212121218</v>
      </c>
      <c r="BU49" s="120">
        <v>50</v>
      </c>
      <c r="BV49" s="124"/>
      <c r="BW49" s="120"/>
      <c r="BX49" s="120"/>
      <c r="BY49" s="124"/>
      <c r="BZ49" s="124"/>
      <c r="CA49" s="124"/>
      <c r="CB49" s="120">
        <v>16.823939048191338</v>
      </c>
      <c r="CC49" s="120">
        <v>19.496255895940152</v>
      </c>
      <c r="CD49" s="120">
        <v>17.335082511020332</v>
      </c>
      <c r="CE49" s="120"/>
      <c r="CF49" s="107"/>
      <c r="CG49" s="107"/>
      <c r="CH49" s="107">
        <v>1</v>
      </c>
      <c r="CI49" s="107">
        <v>1</v>
      </c>
      <c r="CJ49" s="107"/>
    </row>
    <row r="50" spans="1:88" x14ac:dyDescent="0.25">
      <c r="A50" s="50" t="s">
        <v>206</v>
      </c>
      <c r="B50" s="56" t="s">
        <v>205</v>
      </c>
      <c r="C50" s="50" t="s">
        <v>2702</v>
      </c>
      <c r="D50" s="56" t="s">
        <v>211</v>
      </c>
      <c r="E50" s="50" t="s">
        <v>106</v>
      </c>
      <c r="F50" s="24" t="s">
        <v>107</v>
      </c>
      <c r="G50" s="24">
        <v>4</v>
      </c>
      <c r="H50" s="50" t="s">
        <v>1453</v>
      </c>
      <c r="I50" s="50" t="s">
        <v>109</v>
      </c>
      <c r="J50" s="120">
        <v>505.34002996702554</v>
      </c>
      <c r="K50" s="52">
        <v>550</v>
      </c>
      <c r="L50" s="120">
        <v>91.880005448550094</v>
      </c>
      <c r="M50" s="52">
        <v>0</v>
      </c>
      <c r="N50" s="120">
        <v>74.877303072986948</v>
      </c>
      <c r="O50" s="120">
        <v>99.836404097315935</v>
      </c>
      <c r="P50" s="120">
        <v>100</v>
      </c>
      <c r="Q50" s="120">
        <v>70.533391450563641</v>
      </c>
      <c r="R50" s="120">
        <v>73.968579182186744</v>
      </c>
      <c r="S50" s="120">
        <v>75</v>
      </c>
      <c r="T50" s="120">
        <v>94.044521934084855</v>
      </c>
      <c r="U50" s="120">
        <v>100</v>
      </c>
      <c r="V50" s="120">
        <v>70.518576661433784</v>
      </c>
      <c r="W50" s="120">
        <v>94.024768881911712</v>
      </c>
      <c r="X50" s="120">
        <v>100</v>
      </c>
      <c r="Y50" s="120">
        <v>65.471350751443325</v>
      </c>
      <c r="Z50" s="120">
        <v>87.295134335257757</v>
      </c>
      <c r="AA50" s="120">
        <v>100</v>
      </c>
      <c r="AB50" s="120"/>
      <c r="AC50" s="120"/>
      <c r="AD50" s="120">
        <v>0</v>
      </c>
      <c r="AE50" s="120"/>
      <c r="AF50" s="120"/>
      <c r="AG50" s="120"/>
      <c r="AH50" s="120">
        <v>0</v>
      </c>
      <c r="AI50" s="120">
        <v>4.46</v>
      </c>
      <c r="AJ50" s="120">
        <v>8.49</v>
      </c>
      <c r="AK50" s="120"/>
      <c r="AL50" s="52">
        <v>0</v>
      </c>
      <c r="AM50" s="124">
        <v>1</v>
      </c>
      <c r="AN50" s="124">
        <v>1</v>
      </c>
      <c r="AO50" s="124">
        <v>1</v>
      </c>
      <c r="AP50" s="124">
        <v>1</v>
      </c>
      <c r="AQ50" s="124"/>
      <c r="AR50" s="124"/>
      <c r="AS50" s="124">
        <v>3.9156626506024098E-2</v>
      </c>
      <c r="AT50" s="120">
        <v>50</v>
      </c>
      <c r="AU50" s="120">
        <v>50</v>
      </c>
      <c r="AV50" s="124">
        <v>6.1068702290076333E-2</v>
      </c>
      <c r="AW50" s="120">
        <v>47.786259541984748</v>
      </c>
      <c r="AX50" s="120">
        <v>50</v>
      </c>
      <c r="AY50" s="124"/>
      <c r="AZ50" s="120"/>
      <c r="BA50" s="120"/>
      <c r="BB50" s="124"/>
      <c r="BC50" s="120"/>
      <c r="BD50" s="120"/>
      <c r="BE50" s="124"/>
      <c r="BF50" s="120"/>
      <c r="BG50" s="120"/>
      <c r="BH50" s="124"/>
      <c r="BI50" s="120"/>
      <c r="BJ50" s="120"/>
      <c r="BK50" s="124"/>
      <c r="BL50" s="120"/>
      <c r="BM50" s="120"/>
      <c r="BN50" s="52"/>
      <c r="BO50" s="124"/>
      <c r="BP50" s="120"/>
      <c r="BQ50" s="120"/>
      <c r="BR50" s="124">
        <v>0.48529411764705882</v>
      </c>
      <c r="BS50" s="124">
        <v>0.95774647887323938</v>
      </c>
      <c r="BT50" s="120">
        <v>32.352941176470587</v>
      </c>
      <c r="BU50" s="120">
        <v>50</v>
      </c>
      <c r="BV50" s="124"/>
      <c r="BW50" s="120"/>
      <c r="BX50" s="120"/>
      <c r="BY50" s="124"/>
      <c r="BZ50" s="124"/>
      <c r="CA50" s="124"/>
      <c r="CB50" s="120">
        <v>16.823939048191338</v>
      </c>
      <c r="CC50" s="120">
        <v>19.496255895940152</v>
      </c>
      <c r="CD50" s="120">
        <v>17.335082511020332</v>
      </c>
      <c r="CE50" s="120"/>
      <c r="CF50" s="107"/>
      <c r="CG50" s="107"/>
      <c r="CH50" s="107">
        <v>2</v>
      </c>
      <c r="CI50" s="107">
        <v>1</v>
      </c>
      <c r="CJ50" s="107">
        <v>1</v>
      </c>
    </row>
    <row r="51" spans="1:88" x14ac:dyDescent="0.25">
      <c r="A51" s="50" t="s">
        <v>206</v>
      </c>
      <c r="B51" s="56" t="s">
        <v>205</v>
      </c>
      <c r="C51" s="50" t="s">
        <v>2703</v>
      </c>
      <c r="D51" s="56" t="s">
        <v>213</v>
      </c>
      <c r="E51" s="50" t="s">
        <v>106</v>
      </c>
      <c r="F51" s="24">
        <v>5</v>
      </c>
      <c r="G51" s="24">
        <v>8</v>
      </c>
      <c r="H51" s="50" t="s">
        <v>1453</v>
      </c>
      <c r="I51" s="50" t="s">
        <v>109</v>
      </c>
      <c r="J51" s="120">
        <v>616.34797353603381</v>
      </c>
      <c r="K51" s="52">
        <v>800</v>
      </c>
      <c r="L51" s="120">
        <v>77.043496692004226</v>
      </c>
      <c r="M51" s="52">
        <v>0</v>
      </c>
      <c r="N51" s="120">
        <v>71.046390767178494</v>
      </c>
      <c r="O51" s="120">
        <v>94.728521022904658</v>
      </c>
      <c r="P51" s="120">
        <v>100</v>
      </c>
      <c r="Q51" s="120">
        <v>60.758246087625061</v>
      </c>
      <c r="R51" s="120">
        <v>68.880632097027586</v>
      </c>
      <c r="S51" s="120">
        <v>75</v>
      </c>
      <c r="T51" s="120">
        <v>81.010994783500081</v>
      </c>
      <c r="U51" s="120">
        <v>100</v>
      </c>
      <c r="V51" s="120">
        <v>62.847222224118546</v>
      </c>
      <c r="W51" s="120">
        <v>83.796296298824728</v>
      </c>
      <c r="X51" s="120">
        <v>100</v>
      </c>
      <c r="Y51" s="120">
        <v>52.4511929046445</v>
      </c>
      <c r="Z51" s="120">
        <v>69.934923872859329</v>
      </c>
      <c r="AA51" s="120">
        <v>100</v>
      </c>
      <c r="AB51" s="120">
        <v>57.573127753303929</v>
      </c>
      <c r="AC51" s="120">
        <v>76.764170337738562</v>
      </c>
      <c r="AD51" s="120">
        <v>100</v>
      </c>
      <c r="AE51" s="120">
        <v>52.528089887640427</v>
      </c>
      <c r="AF51" s="120">
        <v>60.826811594202901</v>
      </c>
      <c r="AG51" s="120">
        <v>70.037453183520569</v>
      </c>
      <c r="AH51" s="120">
        <v>100</v>
      </c>
      <c r="AI51" s="120">
        <v>14.24</v>
      </c>
      <c r="AJ51" s="120">
        <v>16.420000000000002</v>
      </c>
      <c r="AK51" s="120">
        <v>8.2899999999999991</v>
      </c>
      <c r="AL51" s="52">
        <v>0</v>
      </c>
      <c r="AM51" s="124">
        <v>0.98148148148148151</v>
      </c>
      <c r="AN51" s="124">
        <v>0.98250728862973757</v>
      </c>
      <c r="AO51" s="124">
        <v>0.97722342733188716</v>
      </c>
      <c r="AP51" s="124">
        <v>0.97694524495677237</v>
      </c>
      <c r="AQ51" s="124">
        <v>0.99781659388646293</v>
      </c>
      <c r="AR51" s="124">
        <v>0.99447513812154698</v>
      </c>
      <c r="AS51" s="124">
        <v>8.2608695652173908E-2</v>
      </c>
      <c r="AT51" s="120">
        <v>43.478260869565233</v>
      </c>
      <c r="AU51" s="120">
        <v>50</v>
      </c>
      <c r="AV51" s="124">
        <v>0.14114114114114115</v>
      </c>
      <c r="AW51" s="120">
        <v>31.771771771771771</v>
      </c>
      <c r="AX51" s="120">
        <v>50</v>
      </c>
      <c r="AY51" s="124"/>
      <c r="AZ51" s="120"/>
      <c r="BA51" s="120"/>
      <c r="BB51" s="124"/>
      <c r="BC51" s="120"/>
      <c r="BD51" s="120"/>
      <c r="BE51" s="124">
        <v>0.97747747747747749</v>
      </c>
      <c r="BF51" s="120">
        <v>50</v>
      </c>
      <c r="BG51" s="120">
        <v>50</v>
      </c>
      <c r="BH51" s="124"/>
      <c r="BI51" s="120"/>
      <c r="BJ51" s="120"/>
      <c r="BK51" s="124"/>
      <c r="BL51" s="120"/>
      <c r="BM51" s="120"/>
      <c r="BN51" s="52"/>
      <c r="BO51" s="124"/>
      <c r="BP51" s="120"/>
      <c r="BQ51" s="120"/>
      <c r="BR51" s="124">
        <v>0.44476744186046513</v>
      </c>
      <c r="BS51" s="124">
        <v>0.76444444444444448</v>
      </c>
      <c r="BT51" s="120">
        <v>14.825581395348838</v>
      </c>
      <c r="BU51" s="120">
        <v>50</v>
      </c>
      <c r="BV51" s="124"/>
      <c r="BW51" s="120"/>
      <c r="BX51" s="120"/>
      <c r="BY51" s="124"/>
      <c r="BZ51" s="124"/>
      <c r="CA51" s="124"/>
      <c r="CB51" s="120">
        <v>16.823939048191338</v>
      </c>
      <c r="CC51" s="120">
        <v>19.496255895940152</v>
      </c>
      <c r="CD51" s="120">
        <v>17.335082511020332</v>
      </c>
      <c r="CE51" s="120"/>
      <c r="CF51" s="107"/>
      <c r="CG51" s="107"/>
      <c r="CH51" s="107">
        <v>0</v>
      </c>
      <c r="CI51" s="107"/>
      <c r="CJ51" s="107"/>
    </row>
    <row r="52" spans="1:88" x14ac:dyDescent="0.25">
      <c r="A52" s="50" t="s">
        <v>206</v>
      </c>
      <c r="B52" s="56" t="s">
        <v>205</v>
      </c>
      <c r="C52" s="50" t="s">
        <v>2704</v>
      </c>
      <c r="D52" s="56" t="s">
        <v>215</v>
      </c>
      <c r="E52" s="50" t="s">
        <v>106</v>
      </c>
      <c r="F52" s="24">
        <v>9</v>
      </c>
      <c r="G52" s="24">
        <v>12</v>
      </c>
      <c r="H52" s="50" t="s">
        <v>2644</v>
      </c>
      <c r="I52" s="50" t="s">
        <v>109</v>
      </c>
      <c r="J52" s="120">
        <v>939.14107111098588</v>
      </c>
      <c r="K52" s="52">
        <v>1250</v>
      </c>
      <c r="L52" s="120">
        <v>75.131285688878862</v>
      </c>
      <c r="M52" s="52">
        <v>0</v>
      </c>
      <c r="N52" s="120">
        <v>54.074017087970837</v>
      </c>
      <c r="O52" s="120">
        <v>72.098689450627788</v>
      </c>
      <c r="P52" s="120">
        <v>100</v>
      </c>
      <c r="Q52" s="120">
        <v>44.53444842692155</v>
      </c>
      <c r="R52" s="120">
        <v>46.364261168384878</v>
      </c>
      <c r="S52" s="120">
        <v>57.716397849462382</v>
      </c>
      <c r="T52" s="120">
        <v>59.379264569228731</v>
      </c>
      <c r="U52" s="120">
        <v>100</v>
      </c>
      <c r="V52" s="120">
        <v>42.835203600644711</v>
      </c>
      <c r="W52" s="120">
        <v>57.113604800859619</v>
      </c>
      <c r="X52" s="120">
        <v>100</v>
      </c>
      <c r="Y52" s="120">
        <v>33.289392146921301</v>
      </c>
      <c r="Z52" s="120">
        <v>44.385856195895066</v>
      </c>
      <c r="AA52" s="120">
        <v>100</v>
      </c>
      <c r="AB52" s="120">
        <v>61.189333333333288</v>
      </c>
      <c r="AC52" s="120">
        <v>81.585777777777707</v>
      </c>
      <c r="AD52" s="120">
        <v>100</v>
      </c>
      <c r="AE52" s="120">
        <v>50.723643410852738</v>
      </c>
      <c r="AF52" s="120">
        <v>66.677439024390253</v>
      </c>
      <c r="AG52" s="120">
        <v>67.63152454780365</v>
      </c>
      <c r="AH52" s="120">
        <v>100</v>
      </c>
      <c r="AI52" s="120">
        <v>13.18</v>
      </c>
      <c r="AJ52" s="120">
        <v>13.07</v>
      </c>
      <c r="AK52" s="120">
        <v>15.95</v>
      </c>
      <c r="AL52" s="52">
        <v>1</v>
      </c>
      <c r="AM52" s="124">
        <v>0.93877551020408168</v>
      </c>
      <c r="AN52" s="124">
        <v>0.90277777777777779</v>
      </c>
      <c r="AO52" s="124">
        <v>0.93061224489795913</v>
      </c>
      <c r="AP52" s="124">
        <v>0.875</v>
      </c>
      <c r="AQ52" s="124">
        <v>0.99601593625498008</v>
      </c>
      <c r="AR52" s="124">
        <v>0.9885057471264368</v>
      </c>
      <c r="AS52" s="124">
        <v>0.13691128148959475</v>
      </c>
      <c r="AT52" s="120">
        <v>32.617743702081057</v>
      </c>
      <c r="AU52" s="120">
        <v>50</v>
      </c>
      <c r="AV52" s="124">
        <v>0.15555555555555556</v>
      </c>
      <c r="AW52" s="120">
        <v>28.888888888888896</v>
      </c>
      <c r="AX52" s="120">
        <v>50</v>
      </c>
      <c r="AY52" s="124">
        <v>0.92811839323467227</v>
      </c>
      <c r="AZ52" s="120">
        <v>50</v>
      </c>
      <c r="BA52" s="120">
        <v>50</v>
      </c>
      <c r="BB52" s="124">
        <v>0.41649048625792812</v>
      </c>
      <c r="BC52" s="120">
        <v>27.766032417195209</v>
      </c>
      <c r="BD52" s="120">
        <v>50</v>
      </c>
      <c r="BE52" s="124">
        <v>0.98067632850241548</v>
      </c>
      <c r="BF52" s="120">
        <v>50</v>
      </c>
      <c r="BG52" s="120">
        <v>50</v>
      </c>
      <c r="BH52" s="124">
        <v>0.92808219178082196</v>
      </c>
      <c r="BI52" s="120">
        <v>98.732148061789573</v>
      </c>
      <c r="BJ52" s="120">
        <v>100</v>
      </c>
      <c r="BK52" s="124">
        <v>0.96296296296296291</v>
      </c>
      <c r="BL52" s="120">
        <v>100</v>
      </c>
      <c r="BM52" s="120">
        <v>100</v>
      </c>
      <c r="BN52" s="52">
        <v>0</v>
      </c>
      <c r="BO52" s="124">
        <v>0.73665480427046259</v>
      </c>
      <c r="BP52" s="120">
        <v>98.220640569395016</v>
      </c>
      <c r="BQ52" s="120">
        <v>100</v>
      </c>
      <c r="BR52" s="124">
        <v>0.41322314049586778</v>
      </c>
      <c r="BS52" s="124">
        <v>1.0341880341880343</v>
      </c>
      <c r="BT52" s="120">
        <v>27.548209366391184</v>
      </c>
      <c r="BU52" s="120">
        <v>50</v>
      </c>
      <c r="BV52" s="124">
        <v>0.51807228915662651</v>
      </c>
      <c r="BW52" s="120">
        <v>43.172690763052216</v>
      </c>
      <c r="BX52" s="120">
        <v>50</v>
      </c>
      <c r="BY52" s="124">
        <v>0.96296296296296291</v>
      </c>
      <c r="BZ52" s="124">
        <v>0.94</v>
      </c>
      <c r="CA52" s="124">
        <v>-2.2962962962962904E-2</v>
      </c>
      <c r="CB52" s="120">
        <v>16.823939048191338</v>
      </c>
      <c r="CC52" s="120">
        <v>19.496255895940152</v>
      </c>
      <c r="CD52" s="120">
        <v>17.335082511020332</v>
      </c>
      <c r="CE52" s="120">
        <v>12.629206143265662</v>
      </c>
      <c r="CF52" s="52" t="s">
        <v>3739</v>
      </c>
      <c r="CG52" s="52">
        <v>4</v>
      </c>
      <c r="CH52" s="107">
        <v>0</v>
      </c>
      <c r="CI52" s="107"/>
      <c r="CJ52" s="107"/>
    </row>
    <row r="53" spans="1:88" x14ac:dyDescent="0.25">
      <c r="A53" s="50" t="s">
        <v>218</v>
      </c>
      <c r="B53" s="56" t="s">
        <v>217</v>
      </c>
      <c r="C53" s="50" t="s">
        <v>2665</v>
      </c>
      <c r="D53" s="56" t="s">
        <v>101</v>
      </c>
      <c r="E53" s="50" t="s">
        <v>102</v>
      </c>
      <c r="F53" s="24" t="s">
        <v>102</v>
      </c>
      <c r="G53" s="24" t="s">
        <v>102</v>
      </c>
      <c r="H53" s="50" t="s">
        <v>2644</v>
      </c>
      <c r="I53" s="50" t="s">
        <v>103</v>
      </c>
      <c r="J53" s="120">
        <v>740.71199579160179</v>
      </c>
      <c r="K53" s="52">
        <v>1250</v>
      </c>
      <c r="L53" s="120">
        <v>59.256959663328146</v>
      </c>
      <c r="M53" s="52">
        <v>0</v>
      </c>
      <c r="N53" s="120">
        <v>52.841410773465441</v>
      </c>
      <c r="O53" s="120">
        <v>70.455214364620588</v>
      </c>
      <c r="P53" s="120">
        <v>100</v>
      </c>
      <c r="Q53" s="120">
        <v>52.841410773465441</v>
      </c>
      <c r="R53" s="120"/>
      <c r="S53" s="120"/>
      <c r="T53" s="120">
        <v>70.455214364620588</v>
      </c>
      <c r="U53" s="120">
        <v>100</v>
      </c>
      <c r="V53" s="120">
        <v>42.044969977763301</v>
      </c>
      <c r="W53" s="120">
        <v>56.059959970351073</v>
      </c>
      <c r="X53" s="120">
        <v>100</v>
      </c>
      <c r="Y53" s="120">
        <v>42.044969977763301</v>
      </c>
      <c r="Z53" s="120">
        <v>56.059959970351073</v>
      </c>
      <c r="AA53" s="120">
        <v>100</v>
      </c>
      <c r="AB53" s="120">
        <v>39.861396299825437</v>
      </c>
      <c r="AC53" s="120">
        <v>53.148528399767244</v>
      </c>
      <c r="AD53" s="120">
        <v>100</v>
      </c>
      <c r="AE53" s="120">
        <v>39.864254229211468</v>
      </c>
      <c r="AF53" s="120"/>
      <c r="AG53" s="120">
        <v>53.152338972281953</v>
      </c>
      <c r="AH53" s="120">
        <v>100</v>
      </c>
      <c r="AI53" s="120"/>
      <c r="AJ53" s="120"/>
      <c r="AK53" s="120"/>
      <c r="AL53" s="52">
        <v>0</v>
      </c>
      <c r="AM53" s="124">
        <v>0.96803740101135383</v>
      </c>
      <c r="AN53" s="124">
        <v>0.96803740101135383</v>
      </c>
      <c r="AO53" s="124">
        <v>0.96681664791901012</v>
      </c>
      <c r="AP53" s="124">
        <v>0.96681664791901012</v>
      </c>
      <c r="AQ53" s="124">
        <v>0.96168582375478928</v>
      </c>
      <c r="AR53" s="124">
        <v>0.96167718665464386</v>
      </c>
      <c r="AS53" s="124">
        <v>0.18978867962232102</v>
      </c>
      <c r="AT53" s="120">
        <v>22.042264075535801</v>
      </c>
      <c r="AU53" s="120">
        <v>50</v>
      </c>
      <c r="AV53" s="124">
        <v>0.18978867962232102</v>
      </c>
      <c r="AW53" s="120">
        <v>22.042264075535801</v>
      </c>
      <c r="AX53" s="120">
        <v>50</v>
      </c>
      <c r="AY53" s="124">
        <v>0.40127077223851415</v>
      </c>
      <c r="AZ53" s="120">
        <v>26.751384815900941</v>
      </c>
      <c r="BA53" s="120">
        <v>50</v>
      </c>
      <c r="BB53" s="124">
        <v>8.9931573802541548E-2</v>
      </c>
      <c r="BC53" s="120">
        <v>5.9954382535027699</v>
      </c>
      <c r="BD53" s="120">
        <v>50</v>
      </c>
      <c r="BE53" s="124">
        <v>0.78164659941425318</v>
      </c>
      <c r="BF53" s="120">
        <v>41.576946777353896</v>
      </c>
      <c r="BG53" s="120">
        <v>50</v>
      </c>
      <c r="BH53" s="124">
        <v>0.71531676022453894</v>
      </c>
      <c r="BI53" s="120">
        <v>76.097527683461593</v>
      </c>
      <c r="BJ53" s="120">
        <v>100</v>
      </c>
      <c r="BK53" s="124">
        <v>0.71496437054631801</v>
      </c>
      <c r="BL53" s="120">
        <v>76.060039419821067</v>
      </c>
      <c r="BM53" s="120">
        <v>100</v>
      </c>
      <c r="BN53" s="52">
        <v>0</v>
      </c>
      <c r="BO53" s="124">
        <v>0.52700000000000002</v>
      </c>
      <c r="BP53" s="120">
        <v>70.256951777543108</v>
      </c>
      <c r="BQ53" s="120">
        <v>100</v>
      </c>
      <c r="BR53" s="124">
        <v>0.34869015356820232</v>
      </c>
      <c r="BS53" s="124">
        <v>0.74096385542168675</v>
      </c>
      <c r="BT53" s="120">
        <v>11.623005118940078</v>
      </c>
      <c r="BU53" s="120">
        <v>50</v>
      </c>
      <c r="BV53" s="124">
        <v>0.34721949302416977</v>
      </c>
      <c r="BW53" s="120">
        <v>28.934957752014149</v>
      </c>
      <c r="BX53" s="120">
        <v>50</v>
      </c>
      <c r="BY53" s="124">
        <v>0.71496437054631801</v>
      </c>
      <c r="BZ53" s="124"/>
      <c r="CA53" s="124"/>
      <c r="CB53" s="120">
        <v>17.263974516166829</v>
      </c>
      <c r="CC53" s="120">
        <v>19.631524517014228</v>
      </c>
      <c r="CD53" s="120">
        <v>17.168861804494096</v>
      </c>
      <c r="CE53" s="120">
        <v>15.161501169955377</v>
      </c>
      <c r="CF53" s="52"/>
      <c r="CG53" s="52"/>
      <c r="CH53" s="107">
        <v>0</v>
      </c>
      <c r="CI53" s="107"/>
      <c r="CJ53" s="107"/>
    </row>
    <row r="54" spans="1:88" x14ac:dyDescent="0.25">
      <c r="A54" s="50" t="s">
        <v>218</v>
      </c>
      <c r="B54" s="56" t="s">
        <v>217</v>
      </c>
      <c r="C54" s="50" t="s">
        <v>2705</v>
      </c>
      <c r="D54" s="56" t="s">
        <v>219</v>
      </c>
      <c r="E54" s="50" t="s">
        <v>106</v>
      </c>
      <c r="F54" s="24" t="s">
        <v>107</v>
      </c>
      <c r="G54" s="24">
        <v>8</v>
      </c>
      <c r="H54" s="50" t="s">
        <v>1454</v>
      </c>
      <c r="I54" s="50" t="s">
        <v>109</v>
      </c>
      <c r="J54" s="120">
        <v>462.72579880889828</v>
      </c>
      <c r="K54" s="52">
        <v>800</v>
      </c>
      <c r="L54" s="120">
        <v>57.840724851112277</v>
      </c>
      <c r="M54" s="52">
        <v>0</v>
      </c>
      <c r="N54" s="120">
        <v>49.977369179918014</v>
      </c>
      <c r="O54" s="120">
        <v>66.636492239890686</v>
      </c>
      <c r="P54" s="120">
        <v>100</v>
      </c>
      <c r="Q54" s="120">
        <v>49.977369179918014</v>
      </c>
      <c r="R54" s="120"/>
      <c r="S54" s="120"/>
      <c r="T54" s="120">
        <v>66.636492239890686</v>
      </c>
      <c r="U54" s="120">
        <v>100</v>
      </c>
      <c r="V54" s="120">
        <v>40.655780516892662</v>
      </c>
      <c r="W54" s="120">
        <v>54.207707355856883</v>
      </c>
      <c r="X54" s="120">
        <v>100</v>
      </c>
      <c r="Y54" s="120">
        <v>40.655780516892662</v>
      </c>
      <c r="Z54" s="120">
        <v>54.207707355856883</v>
      </c>
      <c r="AA54" s="120">
        <v>100</v>
      </c>
      <c r="AB54" s="120">
        <v>39.10596491228069</v>
      </c>
      <c r="AC54" s="120">
        <v>52.141286549707587</v>
      </c>
      <c r="AD54" s="120">
        <v>100</v>
      </c>
      <c r="AE54" s="120">
        <v>39.10596491228069</v>
      </c>
      <c r="AF54" s="120"/>
      <c r="AG54" s="120">
        <v>52.141286549707587</v>
      </c>
      <c r="AH54" s="120">
        <v>100</v>
      </c>
      <c r="AI54" s="120"/>
      <c r="AJ54" s="120"/>
      <c r="AK54" s="120"/>
      <c r="AL54" s="52">
        <v>0</v>
      </c>
      <c r="AM54" s="124">
        <v>0.9945205479452055</v>
      </c>
      <c r="AN54" s="124">
        <v>0.9945205479452055</v>
      </c>
      <c r="AO54" s="124">
        <v>0.99456521739130432</v>
      </c>
      <c r="AP54" s="124">
        <v>0.99456521739130432</v>
      </c>
      <c r="AQ54" s="124">
        <v>0.99009900990099009</v>
      </c>
      <c r="AR54" s="124">
        <v>0.99009900990099009</v>
      </c>
      <c r="AS54" s="124">
        <v>0.21674876847290642</v>
      </c>
      <c r="AT54" s="120">
        <v>16.650246305418737</v>
      </c>
      <c r="AU54" s="120">
        <v>50</v>
      </c>
      <c r="AV54" s="124">
        <v>0.21674876847290642</v>
      </c>
      <c r="AW54" s="120">
        <v>16.650246305418737</v>
      </c>
      <c r="AX54" s="120">
        <v>50</v>
      </c>
      <c r="AY54" s="124"/>
      <c r="AZ54" s="120"/>
      <c r="BA54" s="120"/>
      <c r="BB54" s="124"/>
      <c r="BC54" s="120"/>
      <c r="BD54" s="120"/>
      <c r="BE54" s="124">
        <v>0.86792452830188682</v>
      </c>
      <c r="BF54" s="120">
        <v>46.166198313930153</v>
      </c>
      <c r="BG54" s="120">
        <v>50</v>
      </c>
      <c r="BH54" s="124"/>
      <c r="BI54" s="120"/>
      <c r="BJ54" s="120"/>
      <c r="BK54" s="124"/>
      <c r="BL54" s="120"/>
      <c r="BM54" s="120"/>
      <c r="BN54" s="52"/>
      <c r="BO54" s="124"/>
      <c r="BP54" s="120"/>
      <c r="BQ54" s="120"/>
      <c r="BR54" s="124">
        <v>0.55932203389830504</v>
      </c>
      <c r="BS54" s="124">
        <v>1.0172413793103448</v>
      </c>
      <c r="BT54" s="120">
        <v>37.288135593220332</v>
      </c>
      <c r="BU54" s="120">
        <v>50</v>
      </c>
      <c r="BV54" s="124"/>
      <c r="BW54" s="120"/>
      <c r="BX54" s="120"/>
      <c r="BY54" s="124"/>
      <c r="BZ54" s="124"/>
      <c r="CA54" s="124"/>
      <c r="CB54" s="120">
        <v>16.823939048191338</v>
      </c>
      <c r="CC54" s="120">
        <v>19.496255895940152</v>
      </c>
      <c r="CD54" s="120">
        <v>17.335082511020332</v>
      </c>
      <c r="CE54" s="120"/>
      <c r="CF54" s="107" t="s">
        <v>3738</v>
      </c>
      <c r="CG54" s="107">
        <v>5</v>
      </c>
      <c r="CH54" s="107">
        <v>0</v>
      </c>
      <c r="CI54" s="107"/>
      <c r="CJ54" s="107"/>
    </row>
    <row r="55" spans="1:88" x14ac:dyDescent="0.25">
      <c r="A55" s="50" t="s">
        <v>218</v>
      </c>
      <c r="B55" s="56" t="s">
        <v>217</v>
      </c>
      <c r="C55" s="50" t="s">
        <v>2706</v>
      </c>
      <c r="D55" s="56" t="s">
        <v>221</v>
      </c>
      <c r="E55" s="50" t="s">
        <v>106</v>
      </c>
      <c r="F55" s="24" t="s">
        <v>107</v>
      </c>
      <c r="G55" s="24">
        <v>6</v>
      </c>
      <c r="H55" s="50" t="s">
        <v>1454</v>
      </c>
      <c r="I55" s="50" t="s">
        <v>109</v>
      </c>
      <c r="J55" s="120">
        <v>445.64077051937784</v>
      </c>
      <c r="K55" s="52">
        <v>750</v>
      </c>
      <c r="L55" s="120">
        <v>59.418769402583713</v>
      </c>
      <c r="M55" s="52">
        <v>0</v>
      </c>
      <c r="N55" s="120">
        <v>56.535439588538949</v>
      </c>
      <c r="O55" s="120">
        <v>75.380586118051923</v>
      </c>
      <c r="P55" s="120">
        <v>100</v>
      </c>
      <c r="Q55" s="120">
        <v>56.535439588538949</v>
      </c>
      <c r="R55" s="120"/>
      <c r="S55" s="120"/>
      <c r="T55" s="120">
        <v>75.380586118051923</v>
      </c>
      <c r="U55" s="120">
        <v>100</v>
      </c>
      <c r="V55" s="120">
        <v>44.392233101514741</v>
      </c>
      <c r="W55" s="120">
        <v>59.189644135352992</v>
      </c>
      <c r="X55" s="120">
        <v>100</v>
      </c>
      <c r="Y55" s="120">
        <v>44.392233101514741</v>
      </c>
      <c r="Z55" s="120">
        <v>59.189644135352992</v>
      </c>
      <c r="AA55" s="120">
        <v>100</v>
      </c>
      <c r="AB55" s="120">
        <v>39.034285714285716</v>
      </c>
      <c r="AC55" s="120">
        <v>52.045714285714283</v>
      </c>
      <c r="AD55" s="120">
        <v>100</v>
      </c>
      <c r="AE55" s="120">
        <v>39.034285714285716</v>
      </c>
      <c r="AF55" s="120"/>
      <c r="AG55" s="120">
        <v>52.045714285714283</v>
      </c>
      <c r="AH55" s="120">
        <v>100</v>
      </c>
      <c r="AI55" s="120"/>
      <c r="AJ55" s="120"/>
      <c r="AK55" s="120"/>
      <c r="AL55" s="52">
        <v>0</v>
      </c>
      <c r="AM55" s="124">
        <v>0.99411764705882355</v>
      </c>
      <c r="AN55" s="124">
        <v>0.99411764705882355</v>
      </c>
      <c r="AO55" s="124">
        <v>0.99404761904761907</v>
      </c>
      <c r="AP55" s="124">
        <v>0.99404761904761907</v>
      </c>
      <c r="AQ55" s="124">
        <v>1</v>
      </c>
      <c r="AR55" s="124">
        <v>1</v>
      </c>
      <c r="AS55" s="124">
        <v>0.17741935483870969</v>
      </c>
      <c r="AT55" s="120">
        <v>24.516129032258061</v>
      </c>
      <c r="AU55" s="120">
        <v>50</v>
      </c>
      <c r="AV55" s="124">
        <v>0.17741935483870969</v>
      </c>
      <c r="AW55" s="120">
        <v>24.516129032258061</v>
      </c>
      <c r="AX55" s="120">
        <v>50</v>
      </c>
      <c r="AY55" s="124"/>
      <c r="AZ55" s="120"/>
      <c r="BA55" s="120"/>
      <c r="BB55" s="124"/>
      <c r="BC55" s="120"/>
      <c r="BD55" s="120"/>
      <c r="BE55" s="124"/>
      <c r="BF55" s="120"/>
      <c r="BG55" s="120"/>
      <c r="BH55" s="124"/>
      <c r="BI55" s="120"/>
      <c r="BJ55" s="120"/>
      <c r="BK55" s="124"/>
      <c r="BL55" s="120"/>
      <c r="BM55" s="120"/>
      <c r="BN55" s="52"/>
      <c r="BO55" s="124"/>
      <c r="BP55" s="120"/>
      <c r="BQ55" s="120"/>
      <c r="BR55" s="124">
        <v>0.35064935064935066</v>
      </c>
      <c r="BS55" s="124">
        <v>1.1492537313432836</v>
      </c>
      <c r="BT55" s="120">
        <v>23.376623376623375</v>
      </c>
      <c r="BU55" s="120">
        <v>50</v>
      </c>
      <c r="BV55" s="124"/>
      <c r="BW55" s="120"/>
      <c r="BX55" s="120"/>
      <c r="BY55" s="124"/>
      <c r="BZ55" s="124"/>
      <c r="CA55" s="124"/>
      <c r="CB55" s="120">
        <v>16.823939048191338</v>
      </c>
      <c r="CC55" s="120">
        <v>19.496255895940152</v>
      </c>
      <c r="CD55" s="120">
        <v>17.335082511020332</v>
      </c>
      <c r="CE55" s="120"/>
      <c r="CF55" s="107"/>
      <c r="CG55" s="107"/>
      <c r="CH55" s="107">
        <v>0</v>
      </c>
      <c r="CI55" s="107"/>
      <c r="CJ55" s="107"/>
    </row>
    <row r="56" spans="1:88" x14ac:dyDescent="0.25">
      <c r="A56" s="50" t="s">
        <v>218</v>
      </c>
      <c r="B56" s="56" t="s">
        <v>217</v>
      </c>
      <c r="C56" s="50" t="s">
        <v>2707</v>
      </c>
      <c r="D56" s="56" t="s">
        <v>223</v>
      </c>
      <c r="E56" s="50" t="s">
        <v>106</v>
      </c>
      <c r="F56" s="24" t="s">
        <v>107</v>
      </c>
      <c r="G56" s="24">
        <v>8</v>
      </c>
      <c r="H56" s="50" t="s">
        <v>1454</v>
      </c>
      <c r="I56" s="50" t="s">
        <v>109</v>
      </c>
      <c r="J56" s="120">
        <v>505.49396020278061</v>
      </c>
      <c r="K56" s="52">
        <v>750</v>
      </c>
      <c r="L56" s="120">
        <v>67.399194693704075</v>
      </c>
      <c r="M56" s="52">
        <v>0</v>
      </c>
      <c r="N56" s="120">
        <v>61.138138375041287</v>
      </c>
      <c r="O56" s="120">
        <v>81.517517833388382</v>
      </c>
      <c r="P56" s="120">
        <v>100</v>
      </c>
      <c r="Q56" s="120">
        <v>61.138138375041287</v>
      </c>
      <c r="R56" s="120"/>
      <c r="S56" s="120"/>
      <c r="T56" s="120">
        <v>81.517517833388382</v>
      </c>
      <c r="U56" s="120">
        <v>100</v>
      </c>
      <c r="V56" s="120">
        <v>46.680652180609542</v>
      </c>
      <c r="W56" s="120">
        <v>62.240869574146053</v>
      </c>
      <c r="X56" s="120">
        <v>100</v>
      </c>
      <c r="Y56" s="120">
        <v>46.680652180609542</v>
      </c>
      <c r="Z56" s="120">
        <v>62.240869574146053</v>
      </c>
      <c r="AA56" s="120">
        <v>100</v>
      </c>
      <c r="AB56" s="120">
        <v>41.124561403508764</v>
      </c>
      <c r="AC56" s="120">
        <v>54.832748538011685</v>
      </c>
      <c r="AD56" s="120">
        <v>100</v>
      </c>
      <c r="AE56" s="120">
        <v>41.124561403508764</v>
      </c>
      <c r="AF56" s="120"/>
      <c r="AG56" s="120">
        <v>54.832748538011685</v>
      </c>
      <c r="AH56" s="120">
        <v>100</v>
      </c>
      <c r="AI56" s="120"/>
      <c r="AJ56" s="120"/>
      <c r="AK56" s="120"/>
      <c r="AL56" s="52">
        <v>0</v>
      </c>
      <c r="AM56" s="124">
        <v>1</v>
      </c>
      <c r="AN56" s="124">
        <v>1</v>
      </c>
      <c r="AO56" s="124">
        <v>1</v>
      </c>
      <c r="AP56" s="124">
        <v>1</v>
      </c>
      <c r="AQ56" s="124">
        <v>1</v>
      </c>
      <c r="AR56" s="124">
        <v>1</v>
      </c>
      <c r="AS56" s="124">
        <v>0.10858585858585859</v>
      </c>
      <c r="AT56" s="120">
        <v>38.282828282828298</v>
      </c>
      <c r="AU56" s="120">
        <v>50</v>
      </c>
      <c r="AV56" s="124">
        <v>0.10858585858585859</v>
      </c>
      <c r="AW56" s="120">
        <v>38.282828282828298</v>
      </c>
      <c r="AX56" s="120">
        <v>50</v>
      </c>
      <c r="AY56" s="124"/>
      <c r="AZ56" s="120"/>
      <c r="BA56" s="120"/>
      <c r="BB56" s="124"/>
      <c r="BC56" s="120"/>
      <c r="BD56" s="120"/>
      <c r="BE56" s="124"/>
      <c r="BF56" s="120"/>
      <c r="BG56" s="120"/>
      <c r="BH56" s="124"/>
      <c r="BI56" s="120"/>
      <c r="BJ56" s="120"/>
      <c r="BK56" s="124"/>
      <c r="BL56" s="120"/>
      <c r="BM56" s="120"/>
      <c r="BN56" s="52"/>
      <c r="BO56" s="124"/>
      <c r="BP56" s="120"/>
      <c r="BQ56" s="120"/>
      <c r="BR56" s="124">
        <v>0.47619047619047616</v>
      </c>
      <c r="BS56" s="124">
        <v>0.96330275229357798</v>
      </c>
      <c r="BT56" s="120">
        <v>31.746031746031743</v>
      </c>
      <c r="BU56" s="120">
        <v>50</v>
      </c>
      <c r="BV56" s="124"/>
      <c r="BW56" s="120"/>
      <c r="BX56" s="120"/>
      <c r="BY56" s="124"/>
      <c r="BZ56" s="124"/>
      <c r="CA56" s="124"/>
      <c r="CB56" s="120">
        <v>16.823939048191338</v>
      </c>
      <c r="CC56" s="120">
        <v>19.496255895940152</v>
      </c>
      <c r="CD56" s="120">
        <v>17.335082511020332</v>
      </c>
      <c r="CE56" s="120"/>
      <c r="CF56" s="107"/>
      <c r="CG56" s="107"/>
      <c r="CH56" s="107">
        <v>0</v>
      </c>
      <c r="CI56" s="107"/>
      <c r="CJ56" s="107"/>
    </row>
    <row r="57" spans="1:88" x14ac:dyDescent="0.25">
      <c r="A57" s="50" t="s">
        <v>218</v>
      </c>
      <c r="B57" s="56" t="s">
        <v>217</v>
      </c>
      <c r="C57" s="50" t="s">
        <v>2708</v>
      </c>
      <c r="D57" s="56" t="s">
        <v>225</v>
      </c>
      <c r="E57" s="50" t="s">
        <v>106</v>
      </c>
      <c r="F57" s="24" t="s">
        <v>107</v>
      </c>
      <c r="G57" s="24">
        <v>6</v>
      </c>
      <c r="H57" s="50" t="s">
        <v>1454</v>
      </c>
      <c r="I57" s="50" t="s">
        <v>109</v>
      </c>
      <c r="J57" s="120">
        <v>416.34909588782921</v>
      </c>
      <c r="K57" s="52">
        <v>750</v>
      </c>
      <c r="L57" s="120">
        <v>55.513212785043898</v>
      </c>
      <c r="M57" s="52">
        <v>0</v>
      </c>
      <c r="N57" s="120">
        <v>49.258068317104559</v>
      </c>
      <c r="O57" s="120">
        <v>65.67742442280607</v>
      </c>
      <c r="P57" s="120">
        <v>100</v>
      </c>
      <c r="Q57" s="120">
        <v>49.258068317104559</v>
      </c>
      <c r="R57" s="120"/>
      <c r="S57" s="120"/>
      <c r="T57" s="120">
        <v>65.67742442280607</v>
      </c>
      <c r="U57" s="120">
        <v>100</v>
      </c>
      <c r="V57" s="120">
        <v>40.144503041833879</v>
      </c>
      <c r="W57" s="120">
        <v>53.526004055778508</v>
      </c>
      <c r="X57" s="120">
        <v>100</v>
      </c>
      <c r="Y57" s="120">
        <v>40.144503041833879</v>
      </c>
      <c r="Z57" s="120">
        <v>53.526004055778508</v>
      </c>
      <c r="AA57" s="120">
        <v>100</v>
      </c>
      <c r="AB57" s="120">
        <v>32.184166666666677</v>
      </c>
      <c r="AC57" s="120">
        <v>42.912222222222233</v>
      </c>
      <c r="AD57" s="120">
        <v>100</v>
      </c>
      <c r="AE57" s="120">
        <v>32.184166666666677</v>
      </c>
      <c r="AF57" s="120"/>
      <c r="AG57" s="120">
        <v>42.912222222222233</v>
      </c>
      <c r="AH57" s="120">
        <v>100</v>
      </c>
      <c r="AI57" s="120"/>
      <c r="AJ57" s="120"/>
      <c r="AK57" s="120"/>
      <c r="AL57" s="52">
        <v>0</v>
      </c>
      <c r="AM57" s="124">
        <v>1</v>
      </c>
      <c r="AN57" s="124">
        <v>1</v>
      </c>
      <c r="AO57" s="124">
        <v>0.98461538461538467</v>
      </c>
      <c r="AP57" s="124">
        <v>0.98461538461538467</v>
      </c>
      <c r="AQ57" s="124">
        <v>1</v>
      </c>
      <c r="AR57" s="124">
        <v>1</v>
      </c>
      <c r="AS57" s="124">
        <v>0.13988095238095238</v>
      </c>
      <c r="AT57" s="120">
        <v>32.023809523809547</v>
      </c>
      <c r="AU57" s="120">
        <v>50</v>
      </c>
      <c r="AV57" s="124">
        <v>0.13988095238095238</v>
      </c>
      <c r="AW57" s="120">
        <v>32.023809523809547</v>
      </c>
      <c r="AX57" s="120">
        <v>50</v>
      </c>
      <c r="AY57" s="124"/>
      <c r="AZ57" s="120"/>
      <c r="BA57" s="120"/>
      <c r="BB57" s="124"/>
      <c r="BC57" s="120"/>
      <c r="BD57" s="120"/>
      <c r="BE57" s="124"/>
      <c r="BF57" s="120"/>
      <c r="BG57" s="120"/>
      <c r="BH57" s="124"/>
      <c r="BI57" s="120"/>
      <c r="BJ57" s="120"/>
      <c r="BK57" s="124"/>
      <c r="BL57" s="120"/>
      <c r="BM57" s="120"/>
      <c r="BN57" s="52"/>
      <c r="BO57" s="124"/>
      <c r="BP57" s="120"/>
      <c r="BQ57" s="120"/>
      <c r="BR57" s="124">
        <v>0.42105263157894735</v>
      </c>
      <c r="BS57" s="124">
        <v>0.98958333333333337</v>
      </c>
      <c r="BT57" s="120">
        <v>28.07017543859649</v>
      </c>
      <c r="BU57" s="120">
        <v>50</v>
      </c>
      <c r="BV57" s="124"/>
      <c r="BW57" s="120"/>
      <c r="BX57" s="120"/>
      <c r="BY57" s="124"/>
      <c r="BZ57" s="124"/>
      <c r="CA57" s="124"/>
      <c r="CB57" s="120">
        <v>16.823939048191338</v>
      </c>
      <c r="CC57" s="120">
        <v>19.496255895940152</v>
      </c>
      <c r="CD57" s="120">
        <v>17.335082511020332</v>
      </c>
      <c r="CE57" s="120"/>
      <c r="CF57" s="107" t="s">
        <v>3738</v>
      </c>
      <c r="CG57" s="107">
        <v>5</v>
      </c>
      <c r="CH57" s="107">
        <v>0</v>
      </c>
      <c r="CI57" s="107"/>
      <c r="CJ57" s="107"/>
    </row>
    <row r="58" spans="1:88" x14ac:dyDescent="0.25">
      <c r="A58" s="50" t="s">
        <v>218</v>
      </c>
      <c r="B58" s="56" t="s">
        <v>217</v>
      </c>
      <c r="C58" s="50" t="s">
        <v>2709</v>
      </c>
      <c r="D58" s="56" t="s">
        <v>227</v>
      </c>
      <c r="E58" s="50" t="s">
        <v>106</v>
      </c>
      <c r="F58" s="24" t="s">
        <v>107</v>
      </c>
      <c r="G58" s="24">
        <v>8</v>
      </c>
      <c r="H58" s="50" t="s">
        <v>1454</v>
      </c>
      <c r="I58" s="50" t="s">
        <v>109</v>
      </c>
      <c r="J58" s="120">
        <v>410.33518123446856</v>
      </c>
      <c r="K58" s="52">
        <v>800</v>
      </c>
      <c r="L58" s="120">
        <v>51.291897654308571</v>
      </c>
      <c r="M58" s="52">
        <v>0</v>
      </c>
      <c r="N58" s="120">
        <v>47.184964672719104</v>
      </c>
      <c r="O58" s="120">
        <v>62.913286230292144</v>
      </c>
      <c r="P58" s="120">
        <v>100</v>
      </c>
      <c r="Q58" s="120">
        <v>47.184964672719104</v>
      </c>
      <c r="R58" s="120"/>
      <c r="S58" s="120"/>
      <c r="T58" s="120">
        <v>62.913286230292144</v>
      </c>
      <c r="U58" s="120">
        <v>100</v>
      </c>
      <c r="V58" s="120">
        <v>35.797387573071831</v>
      </c>
      <c r="W58" s="120">
        <v>47.729850097429107</v>
      </c>
      <c r="X58" s="120">
        <v>100</v>
      </c>
      <c r="Y58" s="120">
        <v>35.797387573071831</v>
      </c>
      <c r="Z58" s="120">
        <v>47.729850097429107</v>
      </c>
      <c r="AA58" s="120">
        <v>100</v>
      </c>
      <c r="AB58" s="120">
        <v>33.511627906976734</v>
      </c>
      <c r="AC58" s="120">
        <v>44.682170542635646</v>
      </c>
      <c r="AD58" s="120">
        <v>100</v>
      </c>
      <c r="AE58" s="120">
        <v>33.511627906976734</v>
      </c>
      <c r="AF58" s="120"/>
      <c r="AG58" s="120">
        <v>44.682170542635646</v>
      </c>
      <c r="AH58" s="120">
        <v>100</v>
      </c>
      <c r="AI58" s="120"/>
      <c r="AJ58" s="120"/>
      <c r="AK58" s="120"/>
      <c r="AL58" s="52">
        <v>0</v>
      </c>
      <c r="AM58" s="124">
        <v>1</v>
      </c>
      <c r="AN58" s="124">
        <v>1</v>
      </c>
      <c r="AO58" s="124">
        <v>1</v>
      </c>
      <c r="AP58" s="124">
        <v>1</v>
      </c>
      <c r="AQ58" s="124">
        <v>1</v>
      </c>
      <c r="AR58" s="124">
        <v>1</v>
      </c>
      <c r="AS58" s="124">
        <v>0.24263839811542992</v>
      </c>
      <c r="AT58" s="120">
        <v>11.472320376914036</v>
      </c>
      <c r="AU58" s="120">
        <v>50</v>
      </c>
      <c r="AV58" s="124">
        <v>0.24263839811542992</v>
      </c>
      <c r="AW58" s="120">
        <v>11.472320376914036</v>
      </c>
      <c r="AX58" s="120">
        <v>50</v>
      </c>
      <c r="AY58" s="124"/>
      <c r="AZ58" s="120"/>
      <c r="BA58" s="120"/>
      <c r="BB58" s="124"/>
      <c r="BC58" s="120"/>
      <c r="BD58" s="120"/>
      <c r="BE58" s="124">
        <v>0.95238095238095233</v>
      </c>
      <c r="BF58" s="120">
        <v>50</v>
      </c>
      <c r="BG58" s="120">
        <v>50</v>
      </c>
      <c r="BH58" s="124"/>
      <c r="BI58" s="120"/>
      <c r="BJ58" s="120"/>
      <c r="BK58" s="124"/>
      <c r="BL58" s="120"/>
      <c r="BM58" s="120"/>
      <c r="BN58" s="52"/>
      <c r="BO58" s="124"/>
      <c r="BP58" s="120"/>
      <c r="BQ58" s="120"/>
      <c r="BR58" s="124">
        <v>0.40109890109890112</v>
      </c>
      <c r="BS58" s="124">
        <v>0.90547263681592038</v>
      </c>
      <c r="BT58" s="120">
        <v>26.739926739926741</v>
      </c>
      <c r="BU58" s="120">
        <v>50</v>
      </c>
      <c r="BV58" s="124"/>
      <c r="BW58" s="120"/>
      <c r="BX58" s="120"/>
      <c r="BY58" s="124"/>
      <c r="BZ58" s="124"/>
      <c r="CA58" s="124"/>
      <c r="CB58" s="120">
        <v>16.823939048191338</v>
      </c>
      <c r="CC58" s="120">
        <v>19.496255895940152</v>
      </c>
      <c r="CD58" s="120">
        <v>17.335082511020332</v>
      </c>
      <c r="CE58" s="120"/>
      <c r="CF58" s="107" t="s">
        <v>3738</v>
      </c>
      <c r="CG58" s="107">
        <v>5</v>
      </c>
      <c r="CH58" s="107">
        <v>0</v>
      </c>
      <c r="CI58" s="107"/>
      <c r="CJ58" s="107"/>
    </row>
    <row r="59" spans="1:88" x14ac:dyDescent="0.25">
      <c r="A59" s="50" t="s">
        <v>218</v>
      </c>
      <c r="B59" s="56" t="s">
        <v>217</v>
      </c>
      <c r="C59" s="50" t="s">
        <v>2710</v>
      </c>
      <c r="D59" s="56" t="s">
        <v>229</v>
      </c>
      <c r="E59" s="50" t="s">
        <v>106</v>
      </c>
      <c r="F59" s="24">
        <v>9</v>
      </c>
      <c r="G59" s="24">
        <v>12</v>
      </c>
      <c r="H59" s="50" t="s">
        <v>2644</v>
      </c>
      <c r="I59" s="50" t="s">
        <v>109</v>
      </c>
      <c r="J59" s="120">
        <v>372.14516872210942</v>
      </c>
      <c r="K59" s="52">
        <v>750</v>
      </c>
      <c r="L59" s="120">
        <v>49.619355829614584</v>
      </c>
      <c r="M59" s="52">
        <v>0</v>
      </c>
      <c r="N59" s="120">
        <v>35.725806451612897</v>
      </c>
      <c r="O59" s="120">
        <v>47.634408602150529</v>
      </c>
      <c r="P59" s="120">
        <v>100</v>
      </c>
      <c r="Q59" s="120">
        <v>35.725806451612897</v>
      </c>
      <c r="R59" s="120"/>
      <c r="S59" s="120"/>
      <c r="T59" s="120">
        <v>47.634408602150529</v>
      </c>
      <c r="U59" s="120">
        <v>100</v>
      </c>
      <c r="V59" s="120"/>
      <c r="W59" s="120"/>
      <c r="X59" s="120">
        <v>0</v>
      </c>
      <c r="Y59" s="120"/>
      <c r="Z59" s="120"/>
      <c r="AA59" s="120">
        <v>0</v>
      </c>
      <c r="AB59" s="120">
        <v>47.251824817518262</v>
      </c>
      <c r="AC59" s="120">
        <v>63.002433090024347</v>
      </c>
      <c r="AD59" s="120">
        <v>100</v>
      </c>
      <c r="AE59" s="120">
        <v>47.251824817518262</v>
      </c>
      <c r="AF59" s="120"/>
      <c r="AG59" s="120">
        <v>63.002433090024347</v>
      </c>
      <c r="AH59" s="120">
        <v>100</v>
      </c>
      <c r="AI59" s="120"/>
      <c r="AJ59" s="120"/>
      <c r="AK59" s="120"/>
      <c r="AL59" s="52">
        <v>1</v>
      </c>
      <c r="AM59" s="124">
        <v>0.29333333333333333</v>
      </c>
      <c r="AN59" s="124">
        <v>0.29333333333333333</v>
      </c>
      <c r="AO59" s="124">
        <v>0.2</v>
      </c>
      <c r="AP59" s="124">
        <v>0.2</v>
      </c>
      <c r="AQ59" s="124">
        <v>0.99275362318840576</v>
      </c>
      <c r="AR59" s="124">
        <v>0.99275362318840576</v>
      </c>
      <c r="AS59" s="124">
        <v>4.0816326530612242E-2</v>
      </c>
      <c r="AT59" s="120">
        <v>50</v>
      </c>
      <c r="AU59" s="120">
        <v>50</v>
      </c>
      <c r="AV59" s="124">
        <v>4.0816326530612242E-2</v>
      </c>
      <c r="AW59" s="120">
        <v>50</v>
      </c>
      <c r="AX59" s="120">
        <v>50</v>
      </c>
      <c r="AY59" s="124">
        <v>0</v>
      </c>
      <c r="AZ59" s="120">
        <v>0</v>
      </c>
      <c r="BA59" s="120">
        <v>50</v>
      </c>
      <c r="BB59" s="124">
        <v>0.10666666666666667</v>
      </c>
      <c r="BC59" s="120">
        <v>7.1111111111111107</v>
      </c>
      <c r="BD59" s="120">
        <v>50</v>
      </c>
      <c r="BE59" s="124">
        <v>0.82269503546099287</v>
      </c>
      <c r="BF59" s="120">
        <v>43.760374226648558</v>
      </c>
      <c r="BG59" s="120">
        <v>50</v>
      </c>
      <c r="BH59" s="124"/>
      <c r="BI59" s="120"/>
      <c r="BJ59" s="120"/>
      <c r="BK59" s="124"/>
      <c r="BL59" s="120"/>
      <c r="BM59" s="120"/>
      <c r="BN59" s="52"/>
      <c r="BO59" s="124"/>
      <c r="BP59" s="120"/>
      <c r="BQ59" s="120"/>
      <c r="BR59" s="124">
        <v>0.61111111111111116</v>
      </c>
      <c r="BS59" s="124">
        <v>0.13043478260869565</v>
      </c>
      <c r="BT59" s="120">
        <v>0</v>
      </c>
      <c r="BU59" s="120">
        <v>50</v>
      </c>
      <c r="BV59" s="124">
        <v>0</v>
      </c>
      <c r="BW59" s="120">
        <v>0</v>
      </c>
      <c r="BX59" s="120">
        <v>50</v>
      </c>
      <c r="BY59" s="124"/>
      <c r="BZ59" s="124"/>
      <c r="CA59" s="124"/>
      <c r="CB59" s="120">
        <v>16.823939048191338</v>
      </c>
      <c r="CC59" s="120">
        <v>19.496255895940152</v>
      </c>
      <c r="CD59" s="120">
        <v>17.335082511020332</v>
      </c>
      <c r="CE59" s="120"/>
      <c r="CF59" s="107" t="s">
        <v>3738</v>
      </c>
      <c r="CG59" s="107">
        <v>4</v>
      </c>
      <c r="CH59" s="107">
        <v>0</v>
      </c>
      <c r="CI59" s="107"/>
      <c r="CJ59" s="107"/>
    </row>
    <row r="60" spans="1:88" x14ac:dyDescent="0.25">
      <c r="A60" s="50" t="s">
        <v>218</v>
      </c>
      <c r="B60" s="56" t="s">
        <v>217</v>
      </c>
      <c r="C60" s="50" t="s">
        <v>2711</v>
      </c>
      <c r="D60" s="56" t="s">
        <v>232</v>
      </c>
      <c r="E60" s="50" t="s">
        <v>106</v>
      </c>
      <c r="F60" s="24" t="s">
        <v>114</v>
      </c>
      <c r="G60" s="24">
        <v>6</v>
      </c>
      <c r="H60" s="50" t="s">
        <v>1454</v>
      </c>
      <c r="I60" s="50" t="s">
        <v>109</v>
      </c>
      <c r="J60" s="120">
        <v>423.34030559462042</v>
      </c>
      <c r="K60" s="52">
        <v>750</v>
      </c>
      <c r="L60" s="120">
        <v>56.445374079282715</v>
      </c>
      <c r="M60" s="52">
        <v>0</v>
      </c>
      <c r="N60" s="120">
        <v>54.66240793085386</v>
      </c>
      <c r="O60" s="120">
        <v>72.883210574471818</v>
      </c>
      <c r="P60" s="120">
        <v>100</v>
      </c>
      <c r="Q60" s="120">
        <v>54.66240793085386</v>
      </c>
      <c r="R60" s="120"/>
      <c r="S60" s="120"/>
      <c r="T60" s="120">
        <v>72.883210574471818</v>
      </c>
      <c r="U60" s="120">
        <v>100</v>
      </c>
      <c r="V60" s="120">
        <v>41.228538293032692</v>
      </c>
      <c r="W60" s="120">
        <v>54.971384390710256</v>
      </c>
      <c r="X60" s="120">
        <v>100</v>
      </c>
      <c r="Y60" s="120">
        <v>41.228538293032692</v>
      </c>
      <c r="Z60" s="120">
        <v>54.971384390710256</v>
      </c>
      <c r="AA60" s="120">
        <v>100</v>
      </c>
      <c r="AB60" s="120">
        <v>35.357142857142854</v>
      </c>
      <c r="AC60" s="120">
        <v>47.142857142857139</v>
      </c>
      <c r="AD60" s="120">
        <v>100</v>
      </c>
      <c r="AE60" s="120">
        <v>35.357142857142854</v>
      </c>
      <c r="AF60" s="120"/>
      <c r="AG60" s="120">
        <v>47.142857142857139</v>
      </c>
      <c r="AH60" s="120">
        <v>100</v>
      </c>
      <c r="AI60" s="120"/>
      <c r="AJ60" s="120"/>
      <c r="AK60" s="120"/>
      <c r="AL60" s="52">
        <v>0</v>
      </c>
      <c r="AM60" s="124">
        <v>1</v>
      </c>
      <c r="AN60" s="124">
        <v>1</v>
      </c>
      <c r="AO60" s="124">
        <v>1</v>
      </c>
      <c r="AP60" s="124">
        <v>1</v>
      </c>
      <c r="AQ60" s="124">
        <v>1</v>
      </c>
      <c r="AR60" s="124">
        <v>1</v>
      </c>
      <c r="AS60" s="124">
        <v>0.14022140221402213</v>
      </c>
      <c r="AT60" s="120">
        <v>31.955719557195586</v>
      </c>
      <c r="AU60" s="120">
        <v>50</v>
      </c>
      <c r="AV60" s="124">
        <v>0.14022140221402213</v>
      </c>
      <c r="AW60" s="120">
        <v>31.955719557195586</v>
      </c>
      <c r="AX60" s="120">
        <v>50</v>
      </c>
      <c r="AY60" s="124"/>
      <c r="AZ60" s="120"/>
      <c r="BA60" s="120"/>
      <c r="BB60" s="124"/>
      <c r="BC60" s="120"/>
      <c r="BD60" s="120"/>
      <c r="BE60" s="124"/>
      <c r="BF60" s="120"/>
      <c r="BG60" s="120"/>
      <c r="BH60" s="124"/>
      <c r="BI60" s="120"/>
      <c r="BJ60" s="120"/>
      <c r="BK60" s="124"/>
      <c r="BL60" s="120"/>
      <c r="BM60" s="120"/>
      <c r="BN60" s="52"/>
      <c r="BO60" s="124"/>
      <c r="BP60" s="120"/>
      <c r="BQ60" s="120"/>
      <c r="BR60" s="124">
        <v>0.28301886792452829</v>
      </c>
      <c r="BS60" s="124">
        <v>0.828125</v>
      </c>
      <c r="BT60" s="120">
        <v>9.4339622641509422</v>
      </c>
      <c r="BU60" s="120">
        <v>50</v>
      </c>
      <c r="BV60" s="124"/>
      <c r="BW60" s="120"/>
      <c r="BX60" s="120"/>
      <c r="BY60" s="124"/>
      <c r="BZ60" s="124"/>
      <c r="CA60" s="124"/>
      <c r="CB60" s="120">
        <v>16.823939048191338</v>
      </c>
      <c r="CC60" s="120">
        <v>19.496255895940152</v>
      </c>
      <c r="CD60" s="120">
        <v>17.335082511020332</v>
      </c>
      <c r="CE60" s="120"/>
      <c r="CF60" s="52" t="s">
        <v>3739</v>
      </c>
      <c r="CG60" s="52">
        <v>4</v>
      </c>
      <c r="CH60" s="107">
        <v>0</v>
      </c>
      <c r="CI60" s="107"/>
      <c r="CJ60" s="107"/>
    </row>
    <row r="61" spans="1:88" x14ac:dyDescent="0.25">
      <c r="A61" s="50" t="s">
        <v>218</v>
      </c>
      <c r="B61" s="56" t="s">
        <v>217</v>
      </c>
      <c r="C61" s="50" t="s">
        <v>2712</v>
      </c>
      <c r="D61" s="56" t="s">
        <v>234</v>
      </c>
      <c r="E61" s="50" t="s">
        <v>106</v>
      </c>
      <c r="F61" s="24">
        <v>9</v>
      </c>
      <c r="G61" s="24">
        <v>12</v>
      </c>
      <c r="H61" s="50" t="s">
        <v>2644</v>
      </c>
      <c r="I61" s="50" t="s">
        <v>109</v>
      </c>
      <c r="J61" s="120">
        <v>522.37323610090959</v>
      </c>
      <c r="K61" s="52">
        <v>950</v>
      </c>
      <c r="L61" s="120">
        <v>54.986656431674696</v>
      </c>
      <c r="M61" s="52">
        <v>0</v>
      </c>
      <c r="N61" s="120">
        <v>44.049283154121859</v>
      </c>
      <c r="O61" s="120">
        <v>58.732377538829148</v>
      </c>
      <c r="P61" s="120">
        <v>100</v>
      </c>
      <c r="Q61" s="120">
        <v>44.049283154121859</v>
      </c>
      <c r="R61" s="120"/>
      <c r="S61" s="120"/>
      <c r="T61" s="120">
        <v>58.732377538829148</v>
      </c>
      <c r="U61" s="120">
        <v>100</v>
      </c>
      <c r="V61" s="120">
        <v>42.635196238017727</v>
      </c>
      <c r="W61" s="120">
        <v>56.846928317356969</v>
      </c>
      <c r="X61" s="120">
        <v>100</v>
      </c>
      <c r="Y61" s="120">
        <v>42.635196238017727</v>
      </c>
      <c r="Z61" s="120">
        <v>56.846928317356969</v>
      </c>
      <c r="AA61" s="120">
        <v>100</v>
      </c>
      <c r="AB61" s="120">
        <v>51.112169312169307</v>
      </c>
      <c r="AC61" s="120">
        <v>68.149559082892409</v>
      </c>
      <c r="AD61" s="120">
        <v>100</v>
      </c>
      <c r="AE61" s="120">
        <v>51.112169312169307</v>
      </c>
      <c r="AF61" s="120"/>
      <c r="AG61" s="120">
        <v>68.149559082892409</v>
      </c>
      <c r="AH61" s="120">
        <v>100</v>
      </c>
      <c r="AI61" s="120"/>
      <c r="AJ61" s="120"/>
      <c r="AK61" s="120"/>
      <c r="AL61" s="52">
        <v>1</v>
      </c>
      <c r="AM61" s="124">
        <v>0.74603174603174605</v>
      </c>
      <c r="AN61" s="124">
        <v>0.74603174603174605</v>
      </c>
      <c r="AO61" s="124">
        <v>0.61904761904761907</v>
      </c>
      <c r="AP61" s="124">
        <v>0.61904761904761907</v>
      </c>
      <c r="AQ61" s="124">
        <v>0.96969696969696972</v>
      </c>
      <c r="AR61" s="124">
        <v>0.96969696969696972</v>
      </c>
      <c r="AS61" s="124">
        <v>0.15451895043731778</v>
      </c>
      <c r="AT61" s="120">
        <v>29.096209912536452</v>
      </c>
      <c r="AU61" s="120">
        <v>50</v>
      </c>
      <c r="AV61" s="124">
        <v>0.15451895043731778</v>
      </c>
      <c r="AW61" s="120">
        <v>29.096209912536452</v>
      </c>
      <c r="AX61" s="120">
        <v>50</v>
      </c>
      <c r="AY61" s="124">
        <v>0.93650793650793651</v>
      </c>
      <c r="AZ61" s="120">
        <v>50</v>
      </c>
      <c r="BA61" s="120">
        <v>50</v>
      </c>
      <c r="BB61" s="124">
        <v>0.14285714285714285</v>
      </c>
      <c r="BC61" s="120">
        <v>9.5238095238095237</v>
      </c>
      <c r="BD61" s="120">
        <v>50</v>
      </c>
      <c r="BE61" s="124">
        <v>0.69934640522875813</v>
      </c>
      <c r="BF61" s="120">
        <v>37.199276873870112</v>
      </c>
      <c r="BG61" s="120">
        <v>50</v>
      </c>
      <c r="BH61" s="124"/>
      <c r="BI61" s="120"/>
      <c r="BJ61" s="120"/>
      <c r="BK61" s="124"/>
      <c r="BL61" s="120"/>
      <c r="BM61" s="120"/>
      <c r="BN61" s="52"/>
      <c r="BO61" s="124"/>
      <c r="BP61" s="120"/>
      <c r="BQ61" s="120"/>
      <c r="BR61" s="124">
        <v>0.6</v>
      </c>
      <c r="BS61" s="124">
        <v>7.4626865671641784E-2</v>
      </c>
      <c r="BT61" s="120">
        <v>0</v>
      </c>
      <c r="BU61" s="120">
        <v>50</v>
      </c>
      <c r="BV61" s="124">
        <v>0</v>
      </c>
      <c r="BW61" s="120">
        <v>0</v>
      </c>
      <c r="BX61" s="120">
        <v>50</v>
      </c>
      <c r="BY61" s="124"/>
      <c r="BZ61" s="124"/>
      <c r="CA61" s="124"/>
      <c r="CB61" s="120">
        <v>16.823939048191338</v>
      </c>
      <c r="CC61" s="120">
        <v>19.496255895940152</v>
      </c>
      <c r="CD61" s="120">
        <v>17.335082511020332</v>
      </c>
      <c r="CE61" s="120"/>
      <c r="CF61" s="107"/>
      <c r="CG61" s="107"/>
      <c r="CH61" s="107">
        <v>0</v>
      </c>
      <c r="CI61" s="107"/>
      <c r="CJ61" s="107"/>
    </row>
    <row r="62" spans="1:88" x14ac:dyDescent="0.25">
      <c r="A62" s="50" t="s">
        <v>218</v>
      </c>
      <c r="B62" s="56" t="s">
        <v>217</v>
      </c>
      <c r="C62" s="50" t="s">
        <v>2713</v>
      </c>
      <c r="D62" s="56" t="s">
        <v>236</v>
      </c>
      <c r="E62" s="50" t="s">
        <v>106</v>
      </c>
      <c r="F62" s="24" t="s">
        <v>107</v>
      </c>
      <c r="G62" s="24">
        <v>8</v>
      </c>
      <c r="H62" s="50" t="s">
        <v>1454</v>
      </c>
      <c r="I62" s="50" t="s">
        <v>109</v>
      </c>
      <c r="J62" s="120">
        <v>329.11733894815262</v>
      </c>
      <c r="K62" s="52">
        <v>800</v>
      </c>
      <c r="L62" s="120">
        <v>41.139667368519078</v>
      </c>
      <c r="M62" s="52">
        <v>0</v>
      </c>
      <c r="N62" s="120">
        <v>39.080705734090913</v>
      </c>
      <c r="O62" s="120">
        <v>52.107607645454543</v>
      </c>
      <c r="P62" s="120">
        <v>100</v>
      </c>
      <c r="Q62" s="120">
        <v>39.080705734090913</v>
      </c>
      <c r="R62" s="120"/>
      <c r="S62" s="120"/>
      <c r="T62" s="120">
        <v>52.107607645454543</v>
      </c>
      <c r="U62" s="120">
        <v>100</v>
      </c>
      <c r="V62" s="120">
        <v>30.075548101663689</v>
      </c>
      <c r="W62" s="120">
        <v>40.100730802218251</v>
      </c>
      <c r="X62" s="120">
        <v>100</v>
      </c>
      <c r="Y62" s="120">
        <v>30.075548101663689</v>
      </c>
      <c r="Z62" s="120">
        <v>40.100730802218251</v>
      </c>
      <c r="AA62" s="120">
        <v>100</v>
      </c>
      <c r="AB62" s="120">
        <v>32.146165884194048</v>
      </c>
      <c r="AC62" s="120">
        <v>42.861554512258735</v>
      </c>
      <c r="AD62" s="120">
        <v>100</v>
      </c>
      <c r="AE62" s="120">
        <v>32.146165884194048</v>
      </c>
      <c r="AF62" s="120"/>
      <c r="AG62" s="120">
        <v>42.861554512258735</v>
      </c>
      <c r="AH62" s="120">
        <v>100</v>
      </c>
      <c r="AI62" s="120"/>
      <c r="AJ62" s="120"/>
      <c r="AK62" s="120"/>
      <c r="AL62" s="52">
        <v>0</v>
      </c>
      <c r="AM62" s="124">
        <v>0.99100719424460426</v>
      </c>
      <c r="AN62" s="124">
        <v>0.99100719424460426</v>
      </c>
      <c r="AO62" s="124">
        <v>0.99837662337662336</v>
      </c>
      <c r="AP62" s="124">
        <v>0.99837662337662336</v>
      </c>
      <c r="AQ62" s="124">
        <v>1</v>
      </c>
      <c r="AR62" s="124">
        <v>1</v>
      </c>
      <c r="AS62" s="124">
        <v>0.25798816568047339</v>
      </c>
      <c r="AT62" s="120">
        <v>8.4023668639053195</v>
      </c>
      <c r="AU62" s="120">
        <v>50</v>
      </c>
      <c r="AV62" s="124">
        <v>0.25798816568047339</v>
      </c>
      <c r="AW62" s="120">
        <v>8.4023668639053195</v>
      </c>
      <c r="AX62" s="120">
        <v>50</v>
      </c>
      <c r="AY62" s="124"/>
      <c r="AZ62" s="120"/>
      <c r="BA62" s="120"/>
      <c r="BB62" s="124"/>
      <c r="BC62" s="120"/>
      <c r="BD62" s="120"/>
      <c r="BE62" s="124">
        <v>0.75</v>
      </c>
      <c r="BF62" s="120">
        <v>39.893617021276597</v>
      </c>
      <c r="BG62" s="120">
        <v>50</v>
      </c>
      <c r="BH62" s="124"/>
      <c r="BI62" s="120"/>
      <c r="BJ62" s="120"/>
      <c r="BK62" s="124"/>
      <c r="BL62" s="120"/>
      <c r="BM62" s="120"/>
      <c r="BN62" s="52"/>
      <c r="BO62" s="124"/>
      <c r="BP62" s="120"/>
      <c r="BQ62" s="120"/>
      <c r="BR62" s="124">
        <v>6.8376068376068383E-2</v>
      </c>
      <c r="BS62" s="124">
        <v>0.80968858131487886</v>
      </c>
      <c r="BT62" s="120">
        <v>2.2792022792022792</v>
      </c>
      <c r="BU62" s="120">
        <v>50</v>
      </c>
      <c r="BV62" s="124"/>
      <c r="BW62" s="120"/>
      <c r="BX62" s="120"/>
      <c r="BY62" s="124"/>
      <c r="BZ62" s="124"/>
      <c r="CA62" s="124"/>
      <c r="CB62" s="120">
        <v>16.823939048191338</v>
      </c>
      <c r="CC62" s="120">
        <v>19.496255895940152</v>
      </c>
      <c r="CD62" s="120">
        <v>17.335082511020332</v>
      </c>
      <c r="CE62" s="120"/>
      <c r="CF62" s="107" t="s">
        <v>3741</v>
      </c>
      <c r="CG62" s="107">
        <v>5</v>
      </c>
      <c r="CH62" s="107">
        <v>0</v>
      </c>
      <c r="CI62" s="107"/>
      <c r="CJ62" s="107"/>
    </row>
    <row r="63" spans="1:88" x14ac:dyDescent="0.25">
      <c r="A63" s="50" t="s">
        <v>218</v>
      </c>
      <c r="B63" s="56" t="s">
        <v>217</v>
      </c>
      <c r="C63" s="50" t="s">
        <v>2714</v>
      </c>
      <c r="D63" s="56" t="s">
        <v>238</v>
      </c>
      <c r="E63" s="50" t="s">
        <v>106</v>
      </c>
      <c r="F63" s="24" t="s">
        <v>114</v>
      </c>
      <c r="G63" s="24">
        <v>6</v>
      </c>
      <c r="H63" s="50" t="s">
        <v>1454</v>
      </c>
      <c r="I63" s="50" t="s">
        <v>109</v>
      </c>
      <c r="J63" s="120">
        <v>469.73277833671131</v>
      </c>
      <c r="K63" s="52">
        <v>750</v>
      </c>
      <c r="L63" s="120">
        <v>62.631037111561504</v>
      </c>
      <c r="M63" s="52">
        <v>0</v>
      </c>
      <c r="N63" s="120">
        <v>54.382952519728491</v>
      </c>
      <c r="O63" s="120">
        <v>72.510603359637997</v>
      </c>
      <c r="P63" s="120">
        <v>100</v>
      </c>
      <c r="Q63" s="120">
        <v>54.382952519728491</v>
      </c>
      <c r="R63" s="120"/>
      <c r="S63" s="120"/>
      <c r="T63" s="120">
        <v>72.510603359637997</v>
      </c>
      <c r="U63" s="120">
        <v>100</v>
      </c>
      <c r="V63" s="120">
        <v>46.739612635890495</v>
      </c>
      <c r="W63" s="120">
        <v>62.319483514520655</v>
      </c>
      <c r="X63" s="120">
        <v>100</v>
      </c>
      <c r="Y63" s="120">
        <v>46.739612635890495</v>
      </c>
      <c r="Z63" s="120">
        <v>62.319483514520655</v>
      </c>
      <c r="AA63" s="120">
        <v>100</v>
      </c>
      <c r="AB63" s="120">
        <v>39.73749999999999</v>
      </c>
      <c r="AC63" s="120">
        <v>52.983333333333313</v>
      </c>
      <c r="AD63" s="120">
        <v>100</v>
      </c>
      <c r="AE63" s="120">
        <v>39.73749999999999</v>
      </c>
      <c r="AF63" s="120"/>
      <c r="AG63" s="120">
        <v>52.983333333333313</v>
      </c>
      <c r="AH63" s="120">
        <v>100</v>
      </c>
      <c r="AI63" s="120"/>
      <c r="AJ63" s="120"/>
      <c r="AK63" s="120"/>
      <c r="AL63" s="52">
        <v>0</v>
      </c>
      <c r="AM63" s="124">
        <v>0.99224806201550386</v>
      </c>
      <c r="AN63" s="124">
        <v>0.99224806201550386</v>
      </c>
      <c r="AO63" s="124">
        <v>1</v>
      </c>
      <c r="AP63" s="124">
        <v>1</v>
      </c>
      <c r="AQ63" s="124">
        <v>1</v>
      </c>
      <c r="AR63" s="124">
        <v>1</v>
      </c>
      <c r="AS63" s="124">
        <v>0.13765182186234817</v>
      </c>
      <c r="AT63" s="120">
        <v>32.46963562753038</v>
      </c>
      <c r="AU63" s="120">
        <v>50</v>
      </c>
      <c r="AV63" s="124">
        <v>0.13765182186234817</v>
      </c>
      <c r="AW63" s="120">
        <v>32.46963562753038</v>
      </c>
      <c r="AX63" s="120">
        <v>50</v>
      </c>
      <c r="AY63" s="124"/>
      <c r="AZ63" s="120"/>
      <c r="BA63" s="120"/>
      <c r="BB63" s="124"/>
      <c r="BC63" s="120"/>
      <c r="BD63" s="120"/>
      <c r="BE63" s="124"/>
      <c r="BF63" s="120"/>
      <c r="BG63" s="120"/>
      <c r="BH63" s="124"/>
      <c r="BI63" s="120"/>
      <c r="BJ63" s="120"/>
      <c r="BK63" s="124"/>
      <c r="BL63" s="120"/>
      <c r="BM63" s="120"/>
      <c r="BN63" s="52"/>
      <c r="BO63" s="124"/>
      <c r="BP63" s="120"/>
      <c r="BQ63" s="120"/>
      <c r="BR63" s="124">
        <v>0.4375</v>
      </c>
      <c r="BS63" s="124">
        <v>1</v>
      </c>
      <c r="BT63" s="120">
        <v>29.166666666666668</v>
      </c>
      <c r="BU63" s="120">
        <v>50</v>
      </c>
      <c r="BV63" s="124"/>
      <c r="BW63" s="120"/>
      <c r="BX63" s="120"/>
      <c r="BY63" s="124"/>
      <c r="BZ63" s="124"/>
      <c r="CA63" s="124"/>
      <c r="CB63" s="120">
        <v>16.823939048191338</v>
      </c>
      <c r="CC63" s="120">
        <v>19.496255895940152</v>
      </c>
      <c r="CD63" s="120">
        <v>17.335082511020332</v>
      </c>
      <c r="CE63" s="120"/>
      <c r="CF63" s="107"/>
      <c r="CG63" s="107"/>
      <c r="CH63" s="107">
        <v>0</v>
      </c>
      <c r="CI63" s="107"/>
      <c r="CJ63" s="107"/>
    </row>
    <row r="64" spans="1:88" x14ac:dyDescent="0.25">
      <c r="A64" s="50" t="s">
        <v>218</v>
      </c>
      <c r="B64" s="56" t="s">
        <v>217</v>
      </c>
      <c r="C64" s="50" t="s">
        <v>2715</v>
      </c>
      <c r="D64" s="56" t="s">
        <v>240</v>
      </c>
      <c r="E64" s="50" t="s">
        <v>106</v>
      </c>
      <c r="F64" s="24" t="s">
        <v>107</v>
      </c>
      <c r="G64" s="24">
        <v>6</v>
      </c>
      <c r="H64" s="50" t="s">
        <v>1454</v>
      </c>
      <c r="I64" s="50" t="s">
        <v>109</v>
      </c>
      <c r="J64" s="120">
        <v>507.83582932486911</v>
      </c>
      <c r="K64" s="52">
        <v>750</v>
      </c>
      <c r="L64" s="120">
        <v>67.711443909982549</v>
      </c>
      <c r="M64" s="52">
        <v>0</v>
      </c>
      <c r="N64" s="120">
        <v>55.579482048976757</v>
      </c>
      <c r="O64" s="120">
        <v>74.105976065302343</v>
      </c>
      <c r="P64" s="120">
        <v>100</v>
      </c>
      <c r="Q64" s="120">
        <v>55.579482048976757</v>
      </c>
      <c r="R64" s="120"/>
      <c r="S64" s="120"/>
      <c r="T64" s="120">
        <v>74.105976065302343</v>
      </c>
      <c r="U64" s="120">
        <v>100</v>
      </c>
      <c r="V64" s="120">
        <v>46.091936598273655</v>
      </c>
      <c r="W64" s="120">
        <v>61.455915464364871</v>
      </c>
      <c r="X64" s="120">
        <v>100</v>
      </c>
      <c r="Y64" s="120">
        <v>46.091936598273655</v>
      </c>
      <c r="Z64" s="120">
        <v>61.455915464364871</v>
      </c>
      <c r="AA64" s="120">
        <v>100</v>
      </c>
      <c r="AB64" s="120">
        <v>43.455555555555542</v>
      </c>
      <c r="AC64" s="120">
        <v>57.940740740740729</v>
      </c>
      <c r="AD64" s="120">
        <v>100</v>
      </c>
      <c r="AE64" s="120">
        <v>43.455555555555542</v>
      </c>
      <c r="AF64" s="120"/>
      <c r="AG64" s="120">
        <v>57.940740740740729</v>
      </c>
      <c r="AH64" s="120">
        <v>100</v>
      </c>
      <c r="AI64" s="120"/>
      <c r="AJ64" s="120"/>
      <c r="AK64" s="120"/>
      <c r="AL64" s="52">
        <v>0</v>
      </c>
      <c r="AM64" s="124">
        <v>0.99346405228758172</v>
      </c>
      <c r="AN64" s="124">
        <v>0.99346405228758172</v>
      </c>
      <c r="AO64" s="124">
        <v>0.98692810457516345</v>
      </c>
      <c r="AP64" s="124">
        <v>0.98692810457516345</v>
      </c>
      <c r="AQ64" s="124">
        <v>1</v>
      </c>
      <c r="AR64" s="124">
        <v>1</v>
      </c>
      <c r="AS64" s="124">
        <v>0.12292358803986711</v>
      </c>
      <c r="AT64" s="120">
        <v>35.415282392026583</v>
      </c>
      <c r="AU64" s="120">
        <v>50</v>
      </c>
      <c r="AV64" s="124">
        <v>0.12292358803986711</v>
      </c>
      <c r="AW64" s="120">
        <v>35.415282392026583</v>
      </c>
      <c r="AX64" s="120">
        <v>50</v>
      </c>
      <c r="AY64" s="124"/>
      <c r="AZ64" s="120"/>
      <c r="BA64" s="120"/>
      <c r="BB64" s="124"/>
      <c r="BC64" s="120"/>
      <c r="BD64" s="120"/>
      <c r="BE64" s="124"/>
      <c r="BF64" s="120"/>
      <c r="BG64" s="120"/>
      <c r="BH64" s="124"/>
      <c r="BI64" s="120"/>
      <c r="BJ64" s="120"/>
      <c r="BK64" s="124"/>
      <c r="BL64" s="120"/>
      <c r="BM64" s="120"/>
      <c r="BN64" s="52"/>
      <c r="BO64" s="124"/>
      <c r="BP64" s="120"/>
      <c r="BQ64" s="120"/>
      <c r="BR64" s="124">
        <v>0.75384615384615383</v>
      </c>
      <c r="BS64" s="124">
        <v>0.94202898550724634</v>
      </c>
      <c r="BT64" s="120">
        <v>50</v>
      </c>
      <c r="BU64" s="120">
        <v>50</v>
      </c>
      <c r="BV64" s="124"/>
      <c r="BW64" s="120"/>
      <c r="BX64" s="120"/>
      <c r="BY64" s="124"/>
      <c r="BZ64" s="124"/>
      <c r="CA64" s="124"/>
      <c r="CB64" s="120">
        <v>16.823939048191338</v>
      </c>
      <c r="CC64" s="120">
        <v>19.496255895940152</v>
      </c>
      <c r="CD64" s="120">
        <v>17.335082511020332</v>
      </c>
      <c r="CE64" s="120"/>
      <c r="CF64" s="107"/>
      <c r="CG64" s="107"/>
      <c r="CH64" s="107">
        <v>0</v>
      </c>
      <c r="CI64" s="107"/>
      <c r="CJ64" s="107"/>
    </row>
    <row r="65" spans="1:88" x14ac:dyDescent="0.25">
      <c r="A65" s="50" t="s">
        <v>218</v>
      </c>
      <c r="B65" s="56" t="s">
        <v>217</v>
      </c>
      <c r="C65" s="50" t="s">
        <v>2716</v>
      </c>
      <c r="D65" s="56" t="s">
        <v>242</v>
      </c>
      <c r="E65" s="50" t="s">
        <v>106</v>
      </c>
      <c r="F65" s="24" t="s">
        <v>114</v>
      </c>
      <c r="G65" s="24">
        <v>8</v>
      </c>
      <c r="H65" s="50" t="s">
        <v>1454</v>
      </c>
      <c r="I65" s="50" t="s">
        <v>109</v>
      </c>
      <c r="J65" s="120">
        <v>534.49675041612363</v>
      </c>
      <c r="K65" s="52">
        <v>800</v>
      </c>
      <c r="L65" s="120">
        <v>66.812093802015454</v>
      </c>
      <c r="M65" s="52">
        <v>0</v>
      </c>
      <c r="N65" s="120">
        <v>56.801228660618953</v>
      </c>
      <c r="O65" s="120">
        <v>75.734971547491938</v>
      </c>
      <c r="P65" s="120">
        <v>100</v>
      </c>
      <c r="Q65" s="120">
        <v>56.801228660618953</v>
      </c>
      <c r="R65" s="120"/>
      <c r="S65" s="120"/>
      <c r="T65" s="120">
        <v>75.734971547491938</v>
      </c>
      <c r="U65" s="120">
        <v>100</v>
      </c>
      <c r="V65" s="120">
        <v>42.062967174231169</v>
      </c>
      <c r="W65" s="120">
        <v>56.083956232308232</v>
      </c>
      <c r="X65" s="120">
        <v>100</v>
      </c>
      <c r="Y65" s="120">
        <v>42.062967174231169</v>
      </c>
      <c r="Z65" s="120">
        <v>56.083956232308232</v>
      </c>
      <c r="AA65" s="120">
        <v>100</v>
      </c>
      <c r="AB65" s="120">
        <v>48.518779342723008</v>
      </c>
      <c r="AC65" s="120">
        <v>64.691705790297334</v>
      </c>
      <c r="AD65" s="120">
        <v>100</v>
      </c>
      <c r="AE65" s="120">
        <v>48.518779342723008</v>
      </c>
      <c r="AF65" s="120"/>
      <c r="AG65" s="120">
        <v>64.691705790297334</v>
      </c>
      <c r="AH65" s="120">
        <v>100</v>
      </c>
      <c r="AI65" s="120"/>
      <c r="AJ65" s="120"/>
      <c r="AK65" s="120"/>
      <c r="AL65" s="52">
        <v>0</v>
      </c>
      <c r="AM65" s="124">
        <v>0.95419847328244278</v>
      </c>
      <c r="AN65" s="124">
        <v>0.95419847328244278</v>
      </c>
      <c r="AO65" s="124">
        <v>0.96197718631178708</v>
      </c>
      <c r="AP65" s="124">
        <v>0.96197718631178708</v>
      </c>
      <c r="AQ65" s="124">
        <v>0.98684210526315785</v>
      </c>
      <c r="AR65" s="124">
        <v>0.98684210526315785</v>
      </c>
      <c r="AS65" s="124">
        <v>0.12853470437017994</v>
      </c>
      <c r="AT65" s="120">
        <v>34.293059125964028</v>
      </c>
      <c r="AU65" s="120">
        <v>50</v>
      </c>
      <c r="AV65" s="124">
        <v>0.12853470437017994</v>
      </c>
      <c r="AW65" s="120">
        <v>34.293059125964028</v>
      </c>
      <c r="AX65" s="120">
        <v>50</v>
      </c>
      <c r="AY65" s="124"/>
      <c r="AZ65" s="120"/>
      <c r="BA65" s="120"/>
      <c r="BB65" s="124"/>
      <c r="BC65" s="120"/>
      <c r="BD65" s="120"/>
      <c r="BE65" s="124">
        <v>0.9285714285714286</v>
      </c>
      <c r="BF65" s="120">
        <v>49.392097264437695</v>
      </c>
      <c r="BG65" s="120">
        <v>50</v>
      </c>
      <c r="BH65" s="124"/>
      <c r="BI65" s="120"/>
      <c r="BJ65" s="120"/>
      <c r="BK65" s="124"/>
      <c r="BL65" s="120"/>
      <c r="BM65" s="120"/>
      <c r="BN65" s="52"/>
      <c r="BO65" s="124"/>
      <c r="BP65" s="120"/>
      <c r="BQ65" s="120"/>
      <c r="BR65" s="124">
        <v>0.35245901639344263</v>
      </c>
      <c r="BS65" s="124">
        <v>0.93846153846153846</v>
      </c>
      <c r="BT65" s="120">
        <v>23.497267759562842</v>
      </c>
      <c r="BU65" s="120">
        <v>50</v>
      </c>
      <c r="BV65" s="124"/>
      <c r="BW65" s="120"/>
      <c r="BX65" s="120"/>
      <c r="BY65" s="124"/>
      <c r="BZ65" s="124"/>
      <c r="CA65" s="124"/>
      <c r="CB65" s="120">
        <v>16.823939048191338</v>
      </c>
      <c r="CC65" s="120">
        <v>19.496255895940152</v>
      </c>
      <c r="CD65" s="120">
        <v>17.335082511020332</v>
      </c>
      <c r="CE65" s="120"/>
      <c r="CF65" s="52" t="s">
        <v>3739</v>
      </c>
      <c r="CG65" s="52">
        <v>4</v>
      </c>
      <c r="CH65" s="107">
        <v>0</v>
      </c>
      <c r="CI65" s="107"/>
      <c r="CJ65" s="107"/>
    </row>
    <row r="66" spans="1:88" x14ac:dyDescent="0.25">
      <c r="A66" s="50" t="s">
        <v>218</v>
      </c>
      <c r="B66" s="56" t="s">
        <v>217</v>
      </c>
      <c r="C66" s="50" t="s">
        <v>2717</v>
      </c>
      <c r="D66" s="56" t="s">
        <v>244</v>
      </c>
      <c r="E66" s="50" t="s">
        <v>106</v>
      </c>
      <c r="F66" s="24" t="s">
        <v>107</v>
      </c>
      <c r="G66" s="24">
        <v>8</v>
      </c>
      <c r="H66" s="50" t="s">
        <v>1454</v>
      </c>
      <c r="I66" s="50" t="s">
        <v>109</v>
      </c>
      <c r="J66" s="120">
        <v>446.02609704739058</v>
      </c>
      <c r="K66" s="52">
        <v>800</v>
      </c>
      <c r="L66" s="120">
        <v>55.753262130923822</v>
      </c>
      <c r="M66" s="52">
        <v>0</v>
      </c>
      <c r="N66" s="120">
        <v>45.973231561641569</v>
      </c>
      <c r="O66" s="120">
        <v>61.297642082188766</v>
      </c>
      <c r="P66" s="120">
        <v>100</v>
      </c>
      <c r="Q66" s="120">
        <v>45.973231561641569</v>
      </c>
      <c r="R66" s="120"/>
      <c r="S66" s="120"/>
      <c r="T66" s="120">
        <v>61.297642082188766</v>
      </c>
      <c r="U66" s="120">
        <v>100</v>
      </c>
      <c r="V66" s="120">
        <v>36.161813288640921</v>
      </c>
      <c r="W66" s="120">
        <v>48.215751051521224</v>
      </c>
      <c r="X66" s="120">
        <v>100</v>
      </c>
      <c r="Y66" s="120">
        <v>36.161813288640921</v>
      </c>
      <c r="Z66" s="120">
        <v>48.215751051521224</v>
      </c>
      <c r="AA66" s="120">
        <v>100</v>
      </c>
      <c r="AB66" s="120">
        <v>36.129150453955901</v>
      </c>
      <c r="AC66" s="120">
        <v>48.172200605274533</v>
      </c>
      <c r="AD66" s="120">
        <v>100</v>
      </c>
      <c r="AE66" s="120">
        <v>36.129150453955901</v>
      </c>
      <c r="AF66" s="120"/>
      <c r="AG66" s="120">
        <v>48.172200605274533</v>
      </c>
      <c r="AH66" s="120">
        <v>100</v>
      </c>
      <c r="AI66" s="120"/>
      <c r="AJ66" s="120"/>
      <c r="AK66" s="120"/>
      <c r="AL66" s="52">
        <v>0</v>
      </c>
      <c r="AM66" s="124">
        <v>0.99593495934959353</v>
      </c>
      <c r="AN66" s="124">
        <v>0.99593495934959353</v>
      </c>
      <c r="AO66" s="124">
        <v>0.99385749385749389</v>
      </c>
      <c r="AP66" s="124">
        <v>0.99385749385749389</v>
      </c>
      <c r="AQ66" s="124">
        <v>0.99624060150375937</v>
      </c>
      <c r="AR66" s="124">
        <v>0.99624060150375937</v>
      </c>
      <c r="AS66" s="124">
        <v>0.13979416809605488</v>
      </c>
      <c r="AT66" s="120">
        <v>32.041166380789043</v>
      </c>
      <c r="AU66" s="120">
        <v>50</v>
      </c>
      <c r="AV66" s="124">
        <v>0.13979416809605488</v>
      </c>
      <c r="AW66" s="120">
        <v>32.041166380789043</v>
      </c>
      <c r="AX66" s="120">
        <v>50</v>
      </c>
      <c r="AY66" s="124"/>
      <c r="AZ66" s="120"/>
      <c r="BA66" s="120"/>
      <c r="BB66" s="124"/>
      <c r="BC66" s="120"/>
      <c r="BD66" s="120"/>
      <c r="BE66" s="124">
        <v>0.93396226415094341</v>
      </c>
      <c r="BF66" s="120">
        <v>49.678843837816139</v>
      </c>
      <c r="BG66" s="120">
        <v>50</v>
      </c>
      <c r="BH66" s="124"/>
      <c r="BI66" s="120"/>
      <c r="BJ66" s="120"/>
      <c r="BK66" s="124"/>
      <c r="BL66" s="120"/>
      <c r="BM66" s="120"/>
      <c r="BN66" s="52"/>
      <c r="BO66" s="124"/>
      <c r="BP66" s="120"/>
      <c r="BQ66" s="120"/>
      <c r="BR66" s="124">
        <v>0.25340599455040874</v>
      </c>
      <c r="BS66" s="124">
        <v>0.91749999999999998</v>
      </c>
      <c r="BT66" s="120">
        <v>16.893732970027251</v>
      </c>
      <c r="BU66" s="120">
        <v>50</v>
      </c>
      <c r="BV66" s="124"/>
      <c r="BW66" s="120"/>
      <c r="BX66" s="120"/>
      <c r="BY66" s="124"/>
      <c r="BZ66" s="124"/>
      <c r="CA66" s="124"/>
      <c r="CB66" s="120">
        <v>16.823939048191338</v>
      </c>
      <c r="CC66" s="120">
        <v>19.496255895940152</v>
      </c>
      <c r="CD66" s="120">
        <v>17.335082511020332</v>
      </c>
      <c r="CE66" s="120"/>
      <c r="CF66" s="107" t="s">
        <v>3738</v>
      </c>
      <c r="CG66" s="107">
        <v>5</v>
      </c>
      <c r="CH66" s="107">
        <v>0</v>
      </c>
      <c r="CI66" s="107"/>
      <c r="CJ66" s="107"/>
    </row>
    <row r="67" spans="1:88" x14ac:dyDescent="0.25">
      <c r="A67" s="50" t="s">
        <v>218</v>
      </c>
      <c r="B67" s="56" t="s">
        <v>217</v>
      </c>
      <c r="C67" s="50" t="s">
        <v>2718</v>
      </c>
      <c r="D67" s="56" t="s">
        <v>246</v>
      </c>
      <c r="E67" s="50" t="s">
        <v>106</v>
      </c>
      <c r="F67" s="24">
        <v>9</v>
      </c>
      <c r="G67" s="24">
        <v>12</v>
      </c>
      <c r="H67" s="50" t="s">
        <v>2644</v>
      </c>
      <c r="I67" s="50" t="s">
        <v>109</v>
      </c>
      <c r="J67" s="120">
        <v>511.8379407756147</v>
      </c>
      <c r="K67" s="52">
        <v>950</v>
      </c>
      <c r="L67" s="120">
        <v>53.87767797638049</v>
      </c>
      <c r="M67" s="52">
        <v>0</v>
      </c>
      <c r="N67" s="120">
        <v>42.844002016129032</v>
      </c>
      <c r="O67" s="120">
        <v>57.125336021505376</v>
      </c>
      <c r="P67" s="120">
        <v>100</v>
      </c>
      <c r="Q67" s="120">
        <v>42.844002016129032</v>
      </c>
      <c r="R67" s="120"/>
      <c r="S67" s="120"/>
      <c r="T67" s="120">
        <v>57.125336021505376</v>
      </c>
      <c r="U67" s="120">
        <v>100</v>
      </c>
      <c r="V67" s="120">
        <v>38.585462423427465</v>
      </c>
      <c r="W67" s="120">
        <v>51.447283231236618</v>
      </c>
      <c r="X67" s="120">
        <v>100</v>
      </c>
      <c r="Y67" s="120">
        <v>38.585462423427465</v>
      </c>
      <c r="Z67" s="120">
        <v>51.447283231236618</v>
      </c>
      <c r="AA67" s="120">
        <v>100</v>
      </c>
      <c r="AB67" s="120">
        <v>44.525225225225263</v>
      </c>
      <c r="AC67" s="120">
        <v>59.366966966967013</v>
      </c>
      <c r="AD67" s="120">
        <v>100</v>
      </c>
      <c r="AE67" s="120">
        <v>44.525225225225263</v>
      </c>
      <c r="AF67" s="120"/>
      <c r="AG67" s="120">
        <v>59.366966966967013</v>
      </c>
      <c r="AH67" s="120">
        <v>100</v>
      </c>
      <c r="AI67" s="120"/>
      <c r="AJ67" s="120"/>
      <c r="AK67" s="120"/>
      <c r="AL67" s="52">
        <v>1</v>
      </c>
      <c r="AM67" s="124">
        <v>0.676056338028169</v>
      </c>
      <c r="AN67" s="124">
        <v>0.676056338028169</v>
      </c>
      <c r="AO67" s="124">
        <v>0.647887323943662</v>
      </c>
      <c r="AP67" s="124">
        <v>0.647887323943662</v>
      </c>
      <c r="AQ67" s="124">
        <v>0.98666666666666669</v>
      </c>
      <c r="AR67" s="124">
        <v>0.98666666666666669</v>
      </c>
      <c r="AS67" s="124">
        <v>3.2163742690058478E-2</v>
      </c>
      <c r="AT67" s="120">
        <v>50</v>
      </c>
      <c r="AU67" s="120">
        <v>50</v>
      </c>
      <c r="AV67" s="124">
        <v>3.2163742690058478E-2</v>
      </c>
      <c r="AW67" s="120">
        <v>50</v>
      </c>
      <c r="AX67" s="120">
        <v>50</v>
      </c>
      <c r="AY67" s="124">
        <v>0.32857142857142857</v>
      </c>
      <c r="AZ67" s="120">
        <v>21.904761904761905</v>
      </c>
      <c r="BA67" s="120">
        <v>50</v>
      </c>
      <c r="BB67" s="124">
        <v>0.12857142857142856</v>
      </c>
      <c r="BC67" s="120">
        <v>8.5714285714285694</v>
      </c>
      <c r="BD67" s="120">
        <v>50</v>
      </c>
      <c r="BE67" s="124">
        <v>0.85507246376811596</v>
      </c>
      <c r="BF67" s="120">
        <v>45.482577860006174</v>
      </c>
      <c r="BG67" s="120">
        <v>50</v>
      </c>
      <c r="BH67" s="124"/>
      <c r="BI67" s="120"/>
      <c r="BJ67" s="120"/>
      <c r="BK67" s="124"/>
      <c r="BL67" s="120"/>
      <c r="BM67" s="120"/>
      <c r="BN67" s="52"/>
      <c r="BO67" s="124"/>
      <c r="BP67" s="120"/>
      <c r="BQ67" s="120"/>
      <c r="BR67" s="124">
        <v>0.4</v>
      </c>
      <c r="BS67" s="124">
        <v>3.3783783783783786E-2</v>
      </c>
      <c r="BT67" s="120">
        <v>0</v>
      </c>
      <c r="BU67" s="120">
        <v>50</v>
      </c>
      <c r="BV67" s="124">
        <v>0</v>
      </c>
      <c r="BW67" s="120">
        <v>0</v>
      </c>
      <c r="BX67" s="120">
        <v>50</v>
      </c>
      <c r="BY67" s="124"/>
      <c r="BZ67" s="124"/>
      <c r="CA67" s="124"/>
      <c r="CB67" s="120">
        <v>16.823939048191338</v>
      </c>
      <c r="CC67" s="120">
        <v>19.496255895940152</v>
      </c>
      <c r="CD67" s="120">
        <v>17.335082511020332</v>
      </c>
      <c r="CE67" s="120"/>
      <c r="CF67" s="107"/>
      <c r="CG67" s="107"/>
      <c r="CH67" s="107">
        <v>0</v>
      </c>
      <c r="CI67" s="107"/>
      <c r="CJ67" s="107"/>
    </row>
    <row r="68" spans="1:88" x14ac:dyDescent="0.25">
      <c r="A68" s="50" t="s">
        <v>218</v>
      </c>
      <c r="B68" s="56" t="s">
        <v>217</v>
      </c>
      <c r="C68" s="50" t="s">
        <v>2719</v>
      </c>
      <c r="D68" s="56" t="s">
        <v>247</v>
      </c>
      <c r="E68" s="50" t="s">
        <v>106</v>
      </c>
      <c r="F68" s="24">
        <v>9</v>
      </c>
      <c r="G68" s="24">
        <v>11</v>
      </c>
      <c r="H68" s="50" t="s">
        <v>2644</v>
      </c>
      <c r="I68" s="50" t="s">
        <v>109</v>
      </c>
      <c r="J68" s="120">
        <v>189.65941043083899</v>
      </c>
      <c r="K68" s="52">
        <v>450</v>
      </c>
      <c r="L68" s="120">
        <v>42.146535651297548</v>
      </c>
      <c r="M68" s="52">
        <v>0</v>
      </c>
      <c r="N68" s="120"/>
      <c r="O68" s="120"/>
      <c r="P68" s="120">
        <v>0</v>
      </c>
      <c r="Q68" s="120"/>
      <c r="R68" s="120"/>
      <c r="S68" s="120"/>
      <c r="T68" s="120"/>
      <c r="U68" s="120">
        <v>0</v>
      </c>
      <c r="V68" s="120"/>
      <c r="W68" s="120"/>
      <c r="X68" s="120">
        <v>0</v>
      </c>
      <c r="Y68" s="120"/>
      <c r="Z68" s="120"/>
      <c r="AA68" s="120">
        <v>0</v>
      </c>
      <c r="AB68" s="120">
        <v>35.794897959183672</v>
      </c>
      <c r="AC68" s="120">
        <v>47.726530612244893</v>
      </c>
      <c r="AD68" s="120">
        <v>100</v>
      </c>
      <c r="AE68" s="120">
        <v>35.794897959183672</v>
      </c>
      <c r="AF68" s="120"/>
      <c r="AG68" s="120">
        <v>47.726530612244893</v>
      </c>
      <c r="AH68" s="120">
        <v>100</v>
      </c>
      <c r="AI68" s="120"/>
      <c r="AJ68" s="120"/>
      <c r="AK68" s="120"/>
      <c r="AL68" s="52">
        <v>0</v>
      </c>
      <c r="AM68" s="124"/>
      <c r="AN68" s="124"/>
      <c r="AO68" s="124"/>
      <c r="AP68" s="124"/>
      <c r="AQ68" s="124">
        <v>0.97029702970297027</v>
      </c>
      <c r="AR68" s="124">
        <v>0.97029702970297027</v>
      </c>
      <c r="AS68" s="124">
        <v>0.19047619047619047</v>
      </c>
      <c r="AT68" s="120">
        <v>21.904761904761916</v>
      </c>
      <c r="AU68" s="120">
        <v>50</v>
      </c>
      <c r="AV68" s="124">
        <v>0.19047619047619047</v>
      </c>
      <c r="AW68" s="120">
        <v>21.904761904761916</v>
      </c>
      <c r="AX68" s="120">
        <v>50</v>
      </c>
      <c r="AY68" s="124"/>
      <c r="AZ68" s="120"/>
      <c r="BA68" s="120"/>
      <c r="BB68" s="124"/>
      <c r="BC68" s="120"/>
      <c r="BD68" s="120"/>
      <c r="BE68" s="124">
        <v>0.99099099099099097</v>
      </c>
      <c r="BF68" s="120">
        <v>50</v>
      </c>
      <c r="BG68" s="120">
        <v>50</v>
      </c>
      <c r="BH68" s="124"/>
      <c r="BI68" s="120"/>
      <c r="BJ68" s="120"/>
      <c r="BK68" s="124"/>
      <c r="BL68" s="120"/>
      <c r="BM68" s="120"/>
      <c r="BN68" s="52"/>
      <c r="BO68" s="124"/>
      <c r="BP68" s="120"/>
      <c r="BQ68" s="120"/>
      <c r="BR68" s="124"/>
      <c r="BS68" s="124">
        <v>0</v>
      </c>
      <c r="BT68" s="120">
        <v>0</v>
      </c>
      <c r="BU68" s="120">
        <v>50</v>
      </c>
      <c r="BV68" s="124">
        <v>4.7619047619047623E-3</v>
      </c>
      <c r="BW68" s="120">
        <v>0.39682539682539691</v>
      </c>
      <c r="BX68" s="120">
        <v>50</v>
      </c>
      <c r="BY68" s="124"/>
      <c r="BZ68" s="124"/>
      <c r="CA68" s="124"/>
      <c r="CB68" s="120">
        <v>16.823939048191338</v>
      </c>
      <c r="CC68" s="120">
        <v>19.496255895940152</v>
      </c>
      <c r="CD68" s="120">
        <v>17.335082511020332</v>
      </c>
      <c r="CE68" s="120"/>
      <c r="CF68" s="52" t="s">
        <v>3741</v>
      </c>
      <c r="CG68" s="107">
        <v>4</v>
      </c>
      <c r="CH68" s="107">
        <v>0</v>
      </c>
      <c r="CI68" s="107"/>
      <c r="CJ68" s="107"/>
    </row>
    <row r="69" spans="1:88" x14ac:dyDescent="0.25">
      <c r="A69" s="50" t="s">
        <v>218</v>
      </c>
      <c r="B69" s="56" t="s">
        <v>217</v>
      </c>
      <c r="C69" s="50" t="s">
        <v>2720</v>
      </c>
      <c r="D69" s="56" t="s">
        <v>250</v>
      </c>
      <c r="E69" s="50" t="s">
        <v>106</v>
      </c>
      <c r="F69" s="24" t="s">
        <v>107</v>
      </c>
      <c r="G69" s="24">
        <v>8</v>
      </c>
      <c r="H69" s="50" t="s">
        <v>1454</v>
      </c>
      <c r="I69" s="50" t="s">
        <v>109</v>
      </c>
      <c r="J69" s="120">
        <v>642.83765797691024</v>
      </c>
      <c r="K69" s="52">
        <v>800</v>
      </c>
      <c r="L69" s="120">
        <v>80.35470724711378</v>
      </c>
      <c r="M69" s="52">
        <v>0</v>
      </c>
      <c r="N69" s="120">
        <v>65.834230458060432</v>
      </c>
      <c r="O69" s="120">
        <v>87.778973944080576</v>
      </c>
      <c r="P69" s="120">
        <v>100</v>
      </c>
      <c r="Q69" s="120">
        <v>65.834230458060432</v>
      </c>
      <c r="R69" s="120"/>
      <c r="S69" s="120"/>
      <c r="T69" s="120">
        <v>87.778973944080576</v>
      </c>
      <c r="U69" s="120">
        <v>100</v>
      </c>
      <c r="V69" s="120">
        <v>55.02095689052635</v>
      </c>
      <c r="W69" s="120">
        <v>73.361275854035142</v>
      </c>
      <c r="X69" s="120">
        <v>100</v>
      </c>
      <c r="Y69" s="120">
        <v>55.02095689052635</v>
      </c>
      <c r="Z69" s="120">
        <v>73.361275854035142</v>
      </c>
      <c r="AA69" s="120">
        <v>100</v>
      </c>
      <c r="AB69" s="120">
        <v>53.735374149659883</v>
      </c>
      <c r="AC69" s="120">
        <v>71.647165532879839</v>
      </c>
      <c r="AD69" s="120">
        <v>100</v>
      </c>
      <c r="AE69" s="120">
        <v>53.735374149659883</v>
      </c>
      <c r="AF69" s="120"/>
      <c r="AG69" s="120">
        <v>71.647165532879839</v>
      </c>
      <c r="AH69" s="120">
        <v>100</v>
      </c>
      <c r="AI69" s="120"/>
      <c r="AJ69" s="120"/>
      <c r="AK69" s="120"/>
      <c r="AL69" s="52">
        <v>0</v>
      </c>
      <c r="AM69" s="124">
        <v>1</v>
      </c>
      <c r="AN69" s="124">
        <v>1</v>
      </c>
      <c r="AO69" s="124">
        <v>1</v>
      </c>
      <c r="AP69" s="124">
        <v>1</v>
      </c>
      <c r="AQ69" s="124">
        <v>1</v>
      </c>
      <c r="AR69" s="124">
        <v>1</v>
      </c>
      <c r="AS69" s="124">
        <v>5.7268722466960353E-2</v>
      </c>
      <c r="AT69" s="120">
        <v>48.546255506607935</v>
      </c>
      <c r="AU69" s="120">
        <v>50</v>
      </c>
      <c r="AV69" s="124">
        <v>5.7268722466960353E-2</v>
      </c>
      <c r="AW69" s="120">
        <v>48.546255506607935</v>
      </c>
      <c r="AX69" s="120">
        <v>50</v>
      </c>
      <c r="AY69" s="124"/>
      <c r="AZ69" s="120"/>
      <c r="BA69" s="120"/>
      <c r="BB69" s="124"/>
      <c r="BC69" s="120"/>
      <c r="BD69" s="120"/>
      <c r="BE69" s="124">
        <v>0.95918367346938771</v>
      </c>
      <c r="BF69" s="120">
        <v>50</v>
      </c>
      <c r="BG69" s="120">
        <v>50</v>
      </c>
      <c r="BH69" s="124"/>
      <c r="BI69" s="120"/>
      <c r="BJ69" s="120"/>
      <c r="BK69" s="124"/>
      <c r="BL69" s="120"/>
      <c r="BM69" s="120"/>
      <c r="BN69" s="52"/>
      <c r="BO69" s="124"/>
      <c r="BP69" s="120"/>
      <c r="BQ69" s="120"/>
      <c r="BR69" s="124">
        <v>0.45255474452554745</v>
      </c>
      <c r="BS69" s="124">
        <v>0.93835616438356162</v>
      </c>
      <c r="BT69" s="120">
        <v>30.170316301703163</v>
      </c>
      <c r="BU69" s="120">
        <v>50</v>
      </c>
      <c r="BV69" s="124"/>
      <c r="BW69" s="120"/>
      <c r="BX69" s="120"/>
      <c r="BY69" s="124"/>
      <c r="BZ69" s="124"/>
      <c r="CA69" s="124"/>
      <c r="CB69" s="120">
        <v>16.823939048191338</v>
      </c>
      <c r="CC69" s="120">
        <v>19.496255895940152</v>
      </c>
      <c r="CD69" s="120">
        <v>17.335082511020332</v>
      </c>
      <c r="CE69" s="120"/>
      <c r="CF69" s="107"/>
      <c r="CG69" s="107"/>
      <c r="CH69" s="107">
        <v>0</v>
      </c>
      <c r="CI69" s="107"/>
      <c r="CJ69" s="107"/>
    </row>
    <row r="70" spans="1:88" x14ac:dyDescent="0.25">
      <c r="A70" s="50" t="s">
        <v>218</v>
      </c>
      <c r="B70" s="56" t="s">
        <v>217</v>
      </c>
      <c r="C70" s="50" t="s">
        <v>2721</v>
      </c>
      <c r="D70" s="56" t="s">
        <v>252</v>
      </c>
      <c r="E70" s="50" t="s">
        <v>106</v>
      </c>
      <c r="F70" s="24" t="s">
        <v>114</v>
      </c>
      <c r="G70" s="24">
        <v>6</v>
      </c>
      <c r="H70" s="50" t="s">
        <v>1454</v>
      </c>
      <c r="I70" s="50" t="s">
        <v>109</v>
      </c>
      <c r="J70" s="120">
        <v>487.83699199585033</v>
      </c>
      <c r="K70" s="52">
        <v>750</v>
      </c>
      <c r="L70" s="120">
        <v>65.044932266113378</v>
      </c>
      <c r="M70" s="52">
        <v>0</v>
      </c>
      <c r="N70" s="120">
        <v>60.367040300663319</v>
      </c>
      <c r="O70" s="120">
        <v>80.489387067551093</v>
      </c>
      <c r="P70" s="120">
        <v>100</v>
      </c>
      <c r="Q70" s="120">
        <v>60.367040300663319</v>
      </c>
      <c r="R70" s="120"/>
      <c r="S70" s="120"/>
      <c r="T70" s="120">
        <v>80.489387067551093</v>
      </c>
      <c r="U70" s="120">
        <v>100</v>
      </c>
      <c r="V70" s="120">
        <v>50.009016374513457</v>
      </c>
      <c r="W70" s="120">
        <v>66.678688499351281</v>
      </c>
      <c r="X70" s="120">
        <v>100</v>
      </c>
      <c r="Y70" s="120">
        <v>50.009016374513457</v>
      </c>
      <c r="Z70" s="120">
        <v>66.678688499351281</v>
      </c>
      <c r="AA70" s="120">
        <v>100</v>
      </c>
      <c r="AB70" s="120">
        <v>40.64761904761906</v>
      </c>
      <c r="AC70" s="120">
        <v>54.19682539682541</v>
      </c>
      <c r="AD70" s="120">
        <v>100</v>
      </c>
      <c r="AE70" s="120">
        <v>40.64761904761906</v>
      </c>
      <c r="AF70" s="120"/>
      <c r="AG70" s="120">
        <v>54.19682539682541</v>
      </c>
      <c r="AH70" s="120">
        <v>100</v>
      </c>
      <c r="AI70" s="120"/>
      <c r="AJ70" s="120"/>
      <c r="AK70" s="120"/>
      <c r="AL70" s="52">
        <v>0</v>
      </c>
      <c r="AM70" s="124">
        <v>0.99315068493150682</v>
      </c>
      <c r="AN70" s="124">
        <v>0.99315068493150682</v>
      </c>
      <c r="AO70" s="124">
        <v>0.99315068493150682</v>
      </c>
      <c r="AP70" s="124">
        <v>0.99315068493150682</v>
      </c>
      <c r="AQ70" s="124">
        <v>1</v>
      </c>
      <c r="AR70" s="124">
        <v>1</v>
      </c>
      <c r="AS70" s="124">
        <v>0.12007874015748031</v>
      </c>
      <c r="AT70" s="120">
        <v>35.984251968503941</v>
      </c>
      <c r="AU70" s="120">
        <v>50</v>
      </c>
      <c r="AV70" s="124">
        <v>0.12007874015748031</v>
      </c>
      <c r="AW70" s="120">
        <v>35.984251968503941</v>
      </c>
      <c r="AX70" s="120">
        <v>50</v>
      </c>
      <c r="AY70" s="124"/>
      <c r="AZ70" s="120"/>
      <c r="BA70" s="120"/>
      <c r="BB70" s="124"/>
      <c r="BC70" s="120"/>
      <c r="BD70" s="120"/>
      <c r="BE70" s="124"/>
      <c r="BF70" s="120"/>
      <c r="BG70" s="120"/>
      <c r="BH70" s="124"/>
      <c r="BI70" s="120"/>
      <c r="BJ70" s="120"/>
      <c r="BK70" s="124"/>
      <c r="BL70" s="120"/>
      <c r="BM70" s="120"/>
      <c r="BN70" s="52"/>
      <c r="BO70" s="124"/>
      <c r="BP70" s="120"/>
      <c r="BQ70" s="120"/>
      <c r="BR70" s="124">
        <v>0.19708029197080293</v>
      </c>
      <c r="BS70" s="124">
        <v>1.0378787878787878</v>
      </c>
      <c r="BT70" s="120">
        <v>13.138686131386862</v>
      </c>
      <c r="BU70" s="120">
        <v>50</v>
      </c>
      <c r="BV70" s="124"/>
      <c r="BW70" s="120"/>
      <c r="BX70" s="120"/>
      <c r="BY70" s="124"/>
      <c r="BZ70" s="124"/>
      <c r="CA70" s="124"/>
      <c r="CB70" s="120">
        <v>16.823939048191338</v>
      </c>
      <c r="CC70" s="120">
        <v>19.496255895940152</v>
      </c>
      <c r="CD70" s="120">
        <v>17.335082511020332</v>
      </c>
      <c r="CE70" s="120"/>
      <c r="CF70" s="107"/>
      <c r="CG70" s="107"/>
      <c r="CH70" s="107">
        <v>0</v>
      </c>
      <c r="CI70" s="107"/>
      <c r="CJ70" s="107"/>
    </row>
    <row r="71" spans="1:88" x14ac:dyDescent="0.25">
      <c r="A71" s="50" t="s">
        <v>218</v>
      </c>
      <c r="B71" s="56" t="s">
        <v>217</v>
      </c>
      <c r="C71" s="50" t="s">
        <v>2722</v>
      </c>
      <c r="D71" s="56" t="s">
        <v>254</v>
      </c>
      <c r="E71" s="50" t="s">
        <v>106</v>
      </c>
      <c r="F71" s="24" t="s">
        <v>107</v>
      </c>
      <c r="G71" s="24">
        <v>8</v>
      </c>
      <c r="H71" s="50" t="s">
        <v>1454</v>
      </c>
      <c r="I71" s="50" t="s">
        <v>109</v>
      </c>
      <c r="J71" s="120">
        <v>544.5016607790385</v>
      </c>
      <c r="K71" s="52">
        <v>750</v>
      </c>
      <c r="L71" s="120">
        <v>72.600221437205136</v>
      </c>
      <c r="M71" s="52">
        <v>0</v>
      </c>
      <c r="N71" s="120">
        <v>65.766894752568987</v>
      </c>
      <c r="O71" s="120">
        <v>87.689193003425316</v>
      </c>
      <c r="P71" s="120">
        <v>100</v>
      </c>
      <c r="Q71" s="120">
        <v>65.766894752568987</v>
      </c>
      <c r="R71" s="120"/>
      <c r="S71" s="120"/>
      <c r="T71" s="120">
        <v>87.689193003425316</v>
      </c>
      <c r="U71" s="120">
        <v>100</v>
      </c>
      <c r="V71" s="120">
        <v>51.692405157282245</v>
      </c>
      <c r="W71" s="120">
        <v>68.923206876376327</v>
      </c>
      <c r="X71" s="120">
        <v>100</v>
      </c>
      <c r="Y71" s="120">
        <v>51.692405157282245</v>
      </c>
      <c r="Z71" s="120">
        <v>68.923206876376327</v>
      </c>
      <c r="AA71" s="120">
        <v>100</v>
      </c>
      <c r="AB71" s="120">
        <v>41.55555555555555</v>
      </c>
      <c r="AC71" s="120">
        <v>55.407407407407405</v>
      </c>
      <c r="AD71" s="120">
        <v>100</v>
      </c>
      <c r="AE71" s="120">
        <v>41.55555555555555</v>
      </c>
      <c r="AF71" s="120"/>
      <c r="AG71" s="120">
        <v>55.407407407407405</v>
      </c>
      <c r="AH71" s="120">
        <v>100</v>
      </c>
      <c r="AI71" s="120"/>
      <c r="AJ71" s="120"/>
      <c r="AK71" s="120"/>
      <c r="AL71" s="52">
        <v>0</v>
      </c>
      <c r="AM71" s="124">
        <v>0.99567099567099571</v>
      </c>
      <c r="AN71" s="124">
        <v>0.99567099567099571</v>
      </c>
      <c r="AO71" s="124">
        <v>0.99567099567099571</v>
      </c>
      <c r="AP71" s="124">
        <v>0.99567099567099571</v>
      </c>
      <c r="AQ71" s="124">
        <v>1</v>
      </c>
      <c r="AR71" s="124">
        <v>1</v>
      </c>
      <c r="AS71" s="124">
        <v>4.4444444444444446E-2</v>
      </c>
      <c r="AT71" s="120">
        <v>50</v>
      </c>
      <c r="AU71" s="120">
        <v>50</v>
      </c>
      <c r="AV71" s="124">
        <v>4.4444444444444446E-2</v>
      </c>
      <c r="AW71" s="120">
        <v>50</v>
      </c>
      <c r="AX71" s="120">
        <v>50</v>
      </c>
      <c r="AY71" s="124"/>
      <c r="AZ71" s="120"/>
      <c r="BA71" s="120"/>
      <c r="BB71" s="124"/>
      <c r="BC71" s="120"/>
      <c r="BD71" s="120"/>
      <c r="BE71" s="124"/>
      <c r="BF71" s="120"/>
      <c r="BG71" s="120"/>
      <c r="BH71" s="124"/>
      <c r="BI71" s="120"/>
      <c r="BJ71" s="120"/>
      <c r="BK71" s="124"/>
      <c r="BL71" s="120"/>
      <c r="BM71" s="120"/>
      <c r="BN71" s="52"/>
      <c r="BO71" s="124"/>
      <c r="BP71" s="120"/>
      <c r="BQ71" s="120"/>
      <c r="BR71" s="124">
        <v>0.30693069306930693</v>
      </c>
      <c r="BS71" s="124">
        <v>1.01</v>
      </c>
      <c r="BT71" s="120">
        <v>20.462046204620464</v>
      </c>
      <c r="BU71" s="120">
        <v>50</v>
      </c>
      <c r="BV71" s="124"/>
      <c r="BW71" s="120"/>
      <c r="BX71" s="120"/>
      <c r="BY71" s="124"/>
      <c r="BZ71" s="124"/>
      <c r="CA71" s="124"/>
      <c r="CB71" s="120">
        <v>16.823939048191338</v>
      </c>
      <c r="CC71" s="120">
        <v>19.496255895940152</v>
      </c>
      <c r="CD71" s="120">
        <v>17.335082511020332</v>
      </c>
      <c r="CE71" s="120"/>
      <c r="CF71" s="107"/>
      <c r="CG71" s="107"/>
      <c r="CH71" s="107">
        <v>0</v>
      </c>
      <c r="CI71" s="107"/>
      <c r="CJ71" s="107"/>
    </row>
    <row r="72" spans="1:88" x14ac:dyDescent="0.25">
      <c r="A72" s="50" t="s">
        <v>218</v>
      </c>
      <c r="B72" s="56" t="s">
        <v>217</v>
      </c>
      <c r="C72" s="50" t="s">
        <v>2723</v>
      </c>
      <c r="D72" s="56" t="s">
        <v>256</v>
      </c>
      <c r="E72" s="50" t="s">
        <v>106</v>
      </c>
      <c r="F72" s="24" t="s">
        <v>107</v>
      </c>
      <c r="G72" s="24">
        <v>8</v>
      </c>
      <c r="H72" s="50" t="s">
        <v>1454</v>
      </c>
      <c r="I72" s="50" t="s">
        <v>109</v>
      </c>
      <c r="J72" s="120">
        <v>396.5498498884142</v>
      </c>
      <c r="K72" s="52">
        <v>800</v>
      </c>
      <c r="L72" s="120">
        <v>49.568731236051775</v>
      </c>
      <c r="M72" s="52">
        <v>0</v>
      </c>
      <c r="N72" s="120">
        <v>49.349161527957072</v>
      </c>
      <c r="O72" s="120">
        <v>65.798882037276101</v>
      </c>
      <c r="P72" s="120">
        <v>100</v>
      </c>
      <c r="Q72" s="120">
        <v>49.349161527957072</v>
      </c>
      <c r="R72" s="120"/>
      <c r="S72" s="120"/>
      <c r="T72" s="120">
        <v>65.798882037276101</v>
      </c>
      <c r="U72" s="120">
        <v>100</v>
      </c>
      <c r="V72" s="120">
        <v>42.057608015377788</v>
      </c>
      <c r="W72" s="120">
        <v>56.076810687170386</v>
      </c>
      <c r="X72" s="120">
        <v>100</v>
      </c>
      <c r="Y72" s="120">
        <v>42.057608015377788</v>
      </c>
      <c r="Z72" s="120">
        <v>56.076810687170386</v>
      </c>
      <c r="AA72" s="120">
        <v>100</v>
      </c>
      <c r="AB72" s="120">
        <v>37.236353467561514</v>
      </c>
      <c r="AC72" s="120">
        <v>49.648471290082021</v>
      </c>
      <c r="AD72" s="120">
        <v>100</v>
      </c>
      <c r="AE72" s="120">
        <v>37.236353467561514</v>
      </c>
      <c r="AF72" s="120"/>
      <c r="AG72" s="120">
        <v>49.648471290082021</v>
      </c>
      <c r="AH72" s="120">
        <v>100</v>
      </c>
      <c r="AI72" s="120"/>
      <c r="AJ72" s="120"/>
      <c r="AK72" s="120"/>
      <c r="AL72" s="52">
        <v>0</v>
      </c>
      <c r="AM72" s="124">
        <v>0.99769585253456217</v>
      </c>
      <c r="AN72" s="124">
        <v>0.99769585253456217</v>
      </c>
      <c r="AO72" s="124">
        <v>0.99769585253456217</v>
      </c>
      <c r="AP72" s="124">
        <v>0.99769585253456217</v>
      </c>
      <c r="AQ72" s="124">
        <v>1</v>
      </c>
      <c r="AR72" s="124">
        <v>1</v>
      </c>
      <c r="AS72" s="124">
        <v>0.30063291139240506</v>
      </c>
      <c r="AT72" s="120">
        <v>0</v>
      </c>
      <c r="AU72" s="120">
        <v>50</v>
      </c>
      <c r="AV72" s="124">
        <v>0.30063291139240506</v>
      </c>
      <c r="AW72" s="120">
        <v>0</v>
      </c>
      <c r="AX72" s="120">
        <v>50</v>
      </c>
      <c r="AY72" s="124"/>
      <c r="AZ72" s="120"/>
      <c r="BA72" s="120"/>
      <c r="BB72" s="124"/>
      <c r="BC72" s="120"/>
      <c r="BD72" s="120"/>
      <c r="BE72" s="124">
        <v>0.76119402985074625</v>
      </c>
      <c r="BF72" s="120">
        <v>40.489044140997144</v>
      </c>
      <c r="BG72" s="120">
        <v>50</v>
      </c>
      <c r="BH72" s="124"/>
      <c r="BI72" s="120"/>
      <c r="BJ72" s="120"/>
      <c r="BK72" s="124"/>
      <c r="BL72" s="120"/>
      <c r="BM72" s="120"/>
      <c r="BN72" s="52"/>
      <c r="BO72" s="124"/>
      <c r="BP72" s="120"/>
      <c r="BQ72" s="120"/>
      <c r="BR72" s="124">
        <v>0.39037433155080214</v>
      </c>
      <c r="BS72" s="124">
        <v>0.89473684210526316</v>
      </c>
      <c r="BT72" s="120">
        <v>13.012477718360071</v>
      </c>
      <c r="BU72" s="120">
        <v>50</v>
      </c>
      <c r="BV72" s="124"/>
      <c r="BW72" s="120"/>
      <c r="BX72" s="120"/>
      <c r="BY72" s="124"/>
      <c r="BZ72" s="124"/>
      <c r="CA72" s="124"/>
      <c r="CB72" s="120">
        <v>16.823939048191338</v>
      </c>
      <c r="CC72" s="120">
        <v>19.496255895940152</v>
      </c>
      <c r="CD72" s="120">
        <v>17.335082511020332</v>
      </c>
      <c r="CE72" s="120"/>
      <c r="CF72" s="107" t="s">
        <v>3741</v>
      </c>
      <c r="CG72" s="107">
        <v>5</v>
      </c>
      <c r="CH72" s="107">
        <v>0</v>
      </c>
      <c r="CI72" s="107"/>
      <c r="CJ72" s="107"/>
    </row>
    <row r="73" spans="1:88" x14ac:dyDescent="0.25">
      <c r="A73" s="50" t="s">
        <v>218</v>
      </c>
      <c r="B73" s="56" t="s">
        <v>217</v>
      </c>
      <c r="C73" s="50" t="s">
        <v>2724</v>
      </c>
      <c r="D73" s="56" t="s">
        <v>258</v>
      </c>
      <c r="E73" s="50" t="s">
        <v>106</v>
      </c>
      <c r="F73" s="24" t="s">
        <v>107</v>
      </c>
      <c r="G73" s="24">
        <v>8</v>
      </c>
      <c r="H73" s="50" t="s">
        <v>1454</v>
      </c>
      <c r="I73" s="50" t="s">
        <v>109</v>
      </c>
      <c r="J73" s="120">
        <v>497.5324751754672</v>
      </c>
      <c r="K73" s="52">
        <v>800</v>
      </c>
      <c r="L73" s="120">
        <v>62.191559396933407</v>
      </c>
      <c r="M73" s="52">
        <v>0</v>
      </c>
      <c r="N73" s="120">
        <v>52.089974955459965</v>
      </c>
      <c r="O73" s="120">
        <v>69.453299940613292</v>
      </c>
      <c r="P73" s="120">
        <v>100</v>
      </c>
      <c r="Q73" s="120">
        <v>52.089974955459965</v>
      </c>
      <c r="R73" s="120"/>
      <c r="S73" s="120"/>
      <c r="T73" s="120">
        <v>69.453299940613292</v>
      </c>
      <c r="U73" s="120">
        <v>100</v>
      </c>
      <c r="V73" s="120">
        <v>43.56223099917792</v>
      </c>
      <c r="W73" s="120">
        <v>58.082974665570561</v>
      </c>
      <c r="X73" s="120">
        <v>100</v>
      </c>
      <c r="Y73" s="120">
        <v>43.56223099917792</v>
      </c>
      <c r="Z73" s="120">
        <v>58.082974665570561</v>
      </c>
      <c r="AA73" s="120">
        <v>100</v>
      </c>
      <c r="AB73" s="120">
        <v>41.596986817325799</v>
      </c>
      <c r="AC73" s="120">
        <v>55.462649089767737</v>
      </c>
      <c r="AD73" s="120">
        <v>100</v>
      </c>
      <c r="AE73" s="120">
        <v>41.596986817325799</v>
      </c>
      <c r="AF73" s="120"/>
      <c r="AG73" s="120">
        <v>55.462649089767737</v>
      </c>
      <c r="AH73" s="120">
        <v>100</v>
      </c>
      <c r="AI73" s="120"/>
      <c r="AJ73" s="120"/>
      <c r="AK73" s="120"/>
      <c r="AL73" s="52">
        <v>0</v>
      </c>
      <c r="AM73" s="124">
        <v>0.99049429657794674</v>
      </c>
      <c r="AN73" s="124">
        <v>0.99049429657794674</v>
      </c>
      <c r="AO73" s="124">
        <v>0.99243856332703217</v>
      </c>
      <c r="AP73" s="124">
        <v>0.99243856332703217</v>
      </c>
      <c r="AQ73" s="124">
        <v>0.98882681564245811</v>
      </c>
      <c r="AR73" s="124">
        <v>0.98882681564245811</v>
      </c>
      <c r="AS73" s="124">
        <v>0.14685314685314685</v>
      </c>
      <c r="AT73" s="120">
        <v>30.629370629370634</v>
      </c>
      <c r="AU73" s="120">
        <v>50</v>
      </c>
      <c r="AV73" s="124">
        <v>0.14685314685314685</v>
      </c>
      <c r="AW73" s="120">
        <v>30.629370629370634</v>
      </c>
      <c r="AX73" s="120">
        <v>50</v>
      </c>
      <c r="AY73" s="124"/>
      <c r="AZ73" s="120"/>
      <c r="BA73" s="120"/>
      <c r="BB73" s="124"/>
      <c r="BC73" s="120"/>
      <c r="BD73" s="120"/>
      <c r="BE73" s="124">
        <v>0.875</v>
      </c>
      <c r="BF73" s="120">
        <v>46.542553191489368</v>
      </c>
      <c r="BG73" s="120">
        <v>50</v>
      </c>
      <c r="BH73" s="124"/>
      <c r="BI73" s="120"/>
      <c r="BJ73" s="120"/>
      <c r="BK73" s="124"/>
      <c r="BL73" s="120"/>
      <c r="BM73" s="120"/>
      <c r="BN73" s="52"/>
      <c r="BO73" s="124"/>
      <c r="BP73" s="120"/>
      <c r="BQ73" s="120"/>
      <c r="BR73" s="124">
        <v>0.35599999999999998</v>
      </c>
      <c r="BS73" s="124">
        <v>0.96525096525096521</v>
      </c>
      <c r="BT73" s="120">
        <v>23.733333333333331</v>
      </c>
      <c r="BU73" s="120">
        <v>50</v>
      </c>
      <c r="BV73" s="124"/>
      <c r="BW73" s="120"/>
      <c r="BX73" s="120"/>
      <c r="BY73" s="124"/>
      <c r="BZ73" s="124"/>
      <c r="CA73" s="124"/>
      <c r="CB73" s="120">
        <v>16.823939048191338</v>
      </c>
      <c r="CC73" s="120">
        <v>19.496255895940152</v>
      </c>
      <c r="CD73" s="120">
        <v>17.335082511020332</v>
      </c>
      <c r="CE73" s="120"/>
      <c r="CF73" s="107"/>
      <c r="CG73" s="107"/>
      <c r="CH73" s="107">
        <v>0</v>
      </c>
      <c r="CI73" s="107"/>
      <c r="CJ73" s="107"/>
    </row>
    <row r="74" spans="1:88" x14ac:dyDescent="0.25">
      <c r="A74" s="50" t="s">
        <v>218</v>
      </c>
      <c r="B74" s="56" t="s">
        <v>217</v>
      </c>
      <c r="C74" s="50" t="s">
        <v>2725</v>
      </c>
      <c r="D74" s="56" t="s">
        <v>260</v>
      </c>
      <c r="E74" s="50" t="s">
        <v>106</v>
      </c>
      <c r="F74" s="24" t="s">
        <v>107</v>
      </c>
      <c r="G74" s="24">
        <v>8</v>
      </c>
      <c r="H74" s="50" t="s">
        <v>1454</v>
      </c>
      <c r="I74" s="50" t="s">
        <v>109</v>
      </c>
      <c r="J74" s="120">
        <v>367.99634960317707</v>
      </c>
      <c r="K74" s="52">
        <v>800</v>
      </c>
      <c r="L74" s="120">
        <v>45.999543700397133</v>
      </c>
      <c r="M74" s="52">
        <v>0</v>
      </c>
      <c r="N74" s="120">
        <v>44.901419795408373</v>
      </c>
      <c r="O74" s="120">
        <v>59.868559727211171</v>
      </c>
      <c r="P74" s="120">
        <v>100</v>
      </c>
      <c r="Q74" s="120">
        <v>44.901419795408373</v>
      </c>
      <c r="R74" s="120"/>
      <c r="S74" s="120"/>
      <c r="T74" s="120">
        <v>59.868559727211171</v>
      </c>
      <c r="U74" s="120">
        <v>100</v>
      </c>
      <c r="V74" s="120">
        <v>33.311701365751794</v>
      </c>
      <c r="W74" s="120">
        <v>44.41560182100239</v>
      </c>
      <c r="X74" s="120">
        <v>100</v>
      </c>
      <c r="Y74" s="120">
        <v>33.311701365751794</v>
      </c>
      <c r="Z74" s="120">
        <v>44.41560182100239</v>
      </c>
      <c r="AA74" s="120">
        <v>100</v>
      </c>
      <c r="AB74" s="120">
        <v>34.757142857142867</v>
      </c>
      <c r="AC74" s="120">
        <v>46.342857142857156</v>
      </c>
      <c r="AD74" s="120">
        <v>100</v>
      </c>
      <c r="AE74" s="120">
        <v>34.757142857142867</v>
      </c>
      <c r="AF74" s="120"/>
      <c r="AG74" s="120">
        <v>46.342857142857156</v>
      </c>
      <c r="AH74" s="120">
        <v>100</v>
      </c>
      <c r="AI74" s="120"/>
      <c r="AJ74" s="120"/>
      <c r="AK74" s="120"/>
      <c r="AL74" s="52">
        <v>0</v>
      </c>
      <c r="AM74" s="124">
        <v>1</v>
      </c>
      <c r="AN74" s="124">
        <v>1</v>
      </c>
      <c r="AO74" s="124">
        <v>1</v>
      </c>
      <c r="AP74" s="124">
        <v>1</v>
      </c>
      <c r="AQ74" s="124">
        <v>0.9885057471264368</v>
      </c>
      <c r="AR74" s="124">
        <v>0.9885057471264368</v>
      </c>
      <c r="AS74" s="124">
        <v>0.25045045045045045</v>
      </c>
      <c r="AT74" s="120">
        <v>9.9099099099099188</v>
      </c>
      <c r="AU74" s="120">
        <v>50</v>
      </c>
      <c r="AV74" s="124">
        <v>0.25045045045045045</v>
      </c>
      <c r="AW74" s="120">
        <v>9.9099099099099188</v>
      </c>
      <c r="AX74" s="120">
        <v>50</v>
      </c>
      <c r="AY74" s="124"/>
      <c r="AZ74" s="120"/>
      <c r="BA74" s="120"/>
      <c r="BB74" s="124"/>
      <c r="BC74" s="120"/>
      <c r="BD74" s="120"/>
      <c r="BE74" s="124">
        <v>0.85416666666666663</v>
      </c>
      <c r="BF74" s="120">
        <v>45.434397163120565</v>
      </c>
      <c r="BG74" s="120">
        <v>50</v>
      </c>
      <c r="BH74" s="124"/>
      <c r="BI74" s="120"/>
      <c r="BJ74" s="120"/>
      <c r="BK74" s="124"/>
      <c r="BL74" s="120"/>
      <c r="BM74" s="120"/>
      <c r="BN74" s="52"/>
      <c r="BO74" s="124"/>
      <c r="BP74" s="120"/>
      <c r="BQ74" s="120"/>
      <c r="BR74" s="124">
        <v>4.4642857142857144E-2</v>
      </c>
      <c r="BS74" s="124">
        <v>0.72727272727272729</v>
      </c>
      <c r="BT74" s="120">
        <v>1.4880952380952381</v>
      </c>
      <c r="BU74" s="120">
        <v>50</v>
      </c>
      <c r="BV74" s="124"/>
      <c r="BW74" s="120"/>
      <c r="BX74" s="120"/>
      <c r="BY74" s="124"/>
      <c r="BZ74" s="124"/>
      <c r="CA74" s="124"/>
      <c r="CB74" s="120">
        <v>16.823939048191338</v>
      </c>
      <c r="CC74" s="120">
        <v>19.496255895940152</v>
      </c>
      <c r="CD74" s="120">
        <v>17.335082511020332</v>
      </c>
      <c r="CE74" s="120"/>
      <c r="CF74" s="107" t="s">
        <v>3741</v>
      </c>
      <c r="CG74" s="107">
        <v>5</v>
      </c>
      <c r="CH74" s="107">
        <v>0</v>
      </c>
      <c r="CI74" s="107"/>
      <c r="CJ74" s="107"/>
    </row>
    <row r="75" spans="1:88" x14ac:dyDescent="0.25">
      <c r="A75" s="50" t="s">
        <v>218</v>
      </c>
      <c r="B75" s="56" t="s">
        <v>217</v>
      </c>
      <c r="C75" s="50" t="s">
        <v>2726</v>
      </c>
      <c r="D75" s="56" t="s">
        <v>262</v>
      </c>
      <c r="E75" s="50" t="s">
        <v>106</v>
      </c>
      <c r="F75" s="24" t="s">
        <v>107</v>
      </c>
      <c r="G75" s="24">
        <v>8</v>
      </c>
      <c r="H75" s="50" t="s">
        <v>1454</v>
      </c>
      <c r="I75" s="50" t="s">
        <v>109</v>
      </c>
      <c r="J75" s="120">
        <v>478.14929092149112</v>
      </c>
      <c r="K75" s="52">
        <v>800</v>
      </c>
      <c r="L75" s="120">
        <v>59.768661365186389</v>
      </c>
      <c r="M75" s="52">
        <v>0</v>
      </c>
      <c r="N75" s="120">
        <v>53.01705121264348</v>
      </c>
      <c r="O75" s="120">
        <v>70.689401616857978</v>
      </c>
      <c r="P75" s="120">
        <v>100</v>
      </c>
      <c r="Q75" s="120">
        <v>53.01705121264348</v>
      </c>
      <c r="R75" s="120"/>
      <c r="S75" s="120"/>
      <c r="T75" s="120">
        <v>70.689401616857978</v>
      </c>
      <c r="U75" s="120">
        <v>100</v>
      </c>
      <c r="V75" s="120">
        <v>42.421413875303863</v>
      </c>
      <c r="W75" s="120">
        <v>56.561885167071814</v>
      </c>
      <c r="X75" s="120">
        <v>100</v>
      </c>
      <c r="Y75" s="120">
        <v>42.421413875303863</v>
      </c>
      <c r="Z75" s="120">
        <v>56.561885167071814</v>
      </c>
      <c r="AA75" s="120">
        <v>100</v>
      </c>
      <c r="AB75" s="120">
        <v>40.455555555555549</v>
      </c>
      <c r="AC75" s="120">
        <v>53.940740740740736</v>
      </c>
      <c r="AD75" s="120">
        <v>100</v>
      </c>
      <c r="AE75" s="120">
        <v>40.455555555555549</v>
      </c>
      <c r="AF75" s="120"/>
      <c r="AG75" s="120">
        <v>53.940740740740736</v>
      </c>
      <c r="AH75" s="120">
        <v>100</v>
      </c>
      <c r="AI75" s="120"/>
      <c r="AJ75" s="120"/>
      <c r="AK75" s="120"/>
      <c r="AL75" s="52">
        <v>0</v>
      </c>
      <c r="AM75" s="124">
        <v>0.99642857142857144</v>
      </c>
      <c r="AN75" s="124">
        <v>0.99642857142857144</v>
      </c>
      <c r="AO75" s="124">
        <v>1</v>
      </c>
      <c r="AP75" s="124">
        <v>1</v>
      </c>
      <c r="AQ75" s="124">
        <v>1</v>
      </c>
      <c r="AR75" s="124">
        <v>1</v>
      </c>
      <c r="AS75" s="124">
        <v>0.1970649895178197</v>
      </c>
      <c r="AT75" s="120">
        <v>20.58700209643607</v>
      </c>
      <c r="AU75" s="120">
        <v>50</v>
      </c>
      <c r="AV75" s="124">
        <v>0.1970649895178197</v>
      </c>
      <c r="AW75" s="120">
        <v>20.58700209643607</v>
      </c>
      <c r="AX75" s="120">
        <v>50</v>
      </c>
      <c r="AY75" s="124"/>
      <c r="AZ75" s="120"/>
      <c r="BA75" s="120"/>
      <c r="BB75" s="124"/>
      <c r="BC75" s="120"/>
      <c r="BD75" s="120"/>
      <c r="BE75" s="124">
        <v>0.75510204081632648</v>
      </c>
      <c r="BF75" s="120">
        <v>40.165002171081198</v>
      </c>
      <c r="BG75" s="120">
        <v>50</v>
      </c>
      <c r="BH75" s="124"/>
      <c r="BI75" s="120"/>
      <c r="BJ75" s="120"/>
      <c r="BK75" s="124"/>
      <c r="BL75" s="120"/>
      <c r="BM75" s="120"/>
      <c r="BN75" s="52"/>
      <c r="BO75" s="124"/>
      <c r="BP75" s="120"/>
      <c r="BQ75" s="120"/>
      <c r="BR75" s="124">
        <v>0.51639344262295084</v>
      </c>
      <c r="BS75" s="124">
        <v>0.9838709677419355</v>
      </c>
      <c r="BT75" s="120">
        <v>34.42622950819672</v>
      </c>
      <c r="BU75" s="120">
        <v>50</v>
      </c>
      <c r="BV75" s="124"/>
      <c r="BW75" s="120"/>
      <c r="BX75" s="120"/>
      <c r="BY75" s="124"/>
      <c r="BZ75" s="124"/>
      <c r="CA75" s="124"/>
      <c r="CB75" s="120">
        <v>16.823939048191338</v>
      </c>
      <c r="CC75" s="120">
        <v>19.496255895940152</v>
      </c>
      <c r="CD75" s="120">
        <v>17.335082511020332</v>
      </c>
      <c r="CE75" s="120"/>
      <c r="CF75" s="52" t="s">
        <v>3739</v>
      </c>
      <c r="CG75" s="52">
        <v>4</v>
      </c>
      <c r="CH75" s="107">
        <v>0</v>
      </c>
      <c r="CI75" s="107"/>
      <c r="CJ75" s="107"/>
    </row>
    <row r="76" spans="1:88" x14ac:dyDescent="0.25">
      <c r="A76" s="50" t="s">
        <v>218</v>
      </c>
      <c r="B76" s="56" t="s">
        <v>217</v>
      </c>
      <c r="C76" s="50" t="s">
        <v>2727</v>
      </c>
      <c r="D76" s="56" t="s">
        <v>264</v>
      </c>
      <c r="E76" s="50" t="s">
        <v>106</v>
      </c>
      <c r="F76" s="24" t="s">
        <v>107</v>
      </c>
      <c r="G76" s="24">
        <v>8</v>
      </c>
      <c r="H76" s="50" t="s">
        <v>1454</v>
      </c>
      <c r="I76" s="50" t="s">
        <v>109</v>
      </c>
      <c r="J76" s="120">
        <v>486.28321177199348</v>
      </c>
      <c r="K76" s="52">
        <v>800</v>
      </c>
      <c r="L76" s="120">
        <v>60.785401471499192</v>
      </c>
      <c r="M76" s="52">
        <v>0</v>
      </c>
      <c r="N76" s="120">
        <v>53.555555943609228</v>
      </c>
      <c r="O76" s="120">
        <v>71.407407924812304</v>
      </c>
      <c r="P76" s="120">
        <v>100</v>
      </c>
      <c r="Q76" s="120">
        <v>53.555555943609228</v>
      </c>
      <c r="R76" s="120"/>
      <c r="S76" s="120"/>
      <c r="T76" s="120">
        <v>71.407407924812304</v>
      </c>
      <c r="U76" s="120">
        <v>100</v>
      </c>
      <c r="V76" s="120">
        <v>42.556170913009424</v>
      </c>
      <c r="W76" s="120">
        <v>56.741561217345904</v>
      </c>
      <c r="X76" s="120">
        <v>100</v>
      </c>
      <c r="Y76" s="120">
        <v>42.556170913009424</v>
      </c>
      <c r="Z76" s="120">
        <v>56.741561217345904</v>
      </c>
      <c r="AA76" s="120">
        <v>100</v>
      </c>
      <c r="AB76" s="120">
        <v>35.705312500000005</v>
      </c>
      <c r="AC76" s="120">
        <v>47.607083333333335</v>
      </c>
      <c r="AD76" s="120">
        <v>100</v>
      </c>
      <c r="AE76" s="120">
        <v>35.705312500000005</v>
      </c>
      <c r="AF76" s="120"/>
      <c r="AG76" s="120">
        <v>47.607083333333335</v>
      </c>
      <c r="AH76" s="120">
        <v>100</v>
      </c>
      <c r="AI76" s="120"/>
      <c r="AJ76" s="120"/>
      <c r="AK76" s="120"/>
      <c r="AL76" s="52">
        <v>0</v>
      </c>
      <c r="AM76" s="124">
        <v>0.99396378269617702</v>
      </c>
      <c r="AN76" s="124">
        <v>0.99396378269617702</v>
      </c>
      <c r="AO76" s="124">
        <v>0.99407114624505932</v>
      </c>
      <c r="AP76" s="124">
        <v>0.99407114624505932</v>
      </c>
      <c r="AQ76" s="124">
        <v>1</v>
      </c>
      <c r="AR76" s="124">
        <v>1</v>
      </c>
      <c r="AS76" s="124">
        <v>8.8197146562905324E-2</v>
      </c>
      <c r="AT76" s="120">
        <v>42.360570687418935</v>
      </c>
      <c r="AU76" s="120">
        <v>50</v>
      </c>
      <c r="AV76" s="124">
        <v>8.8197146562905324E-2</v>
      </c>
      <c r="AW76" s="120">
        <v>42.360570687418935</v>
      </c>
      <c r="AX76" s="120">
        <v>50</v>
      </c>
      <c r="AY76" s="124"/>
      <c r="AZ76" s="120"/>
      <c r="BA76" s="120"/>
      <c r="BB76" s="124"/>
      <c r="BC76" s="120"/>
      <c r="BD76" s="120"/>
      <c r="BE76" s="124">
        <v>0.80281690140845074</v>
      </c>
      <c r="BF76" s="120">
        <v>42.703026670662275</v>
      </c>
      <c r="BG76" s="120">
        <v>50</v>
      </c>
      <c r="BH76" s="124"/>
      <c r="BI76" s="120"/>
      <c r="BJ76" s="120"/>
      <c r="BK76" s="124"/>
      <c r="BL76" s="120"/>
      <c r="BM76" s="120"/>
      <c r="BN76" s="52"/>
      <c r="BO76" s="124"/>
      <c r="BP76" s="120"/>
      <c r="BQ76" s="120"/>
      <c r="BR76" s="124">
        <v>0.11020408163265306</v>
      </c>
      <c r="BS76" s="124">
        <v>0.9919028340080972</v>
      </c>
      <c r="BT76" s="120">
        <v>7.3469387755102051</v>
      </c>
      <c r="BU76" s="120">
        <v>50</v>
      </c>
      <c r="BV76" s="124"/>
      <c r="BW76" s="120"/>
      <c r="BX76" s="120"/>
      <c r="BY76" s="124"/>
      <c r="BZ76" s="124"/>
      <c r="CA76" s="124"/>
      <c r="CB76" s="120">
        <v>16.823939048191338</v>
      </c>
      <c r="CC76" s="120">
        <v>19.496255895940152</v>
      </c>
      <c r="CD76" s="120">
        <v>17.335082511020332</v>
      </c>
      <c r="CE76" s="120"/>
      <c r="CF76" s="52" t="s">
        <v>3739</v>
      </c>
      <c r="CG76" s="52">
        <v>5</v>
      </c>
      <c r="CH76" s="107">
        <v>0</v>
      </c>
      <c r="CI76" s="107"/>
      <c r="CJ76" s="107"/>
    </row>
    <row r="77" spans="1:88" x14ac:dyDescent="0.25">
      <c r="A77" s="50" t="s">
        <v>218</v>
      </c>
      <c r="B77" s="56" t="s">
        <v>217</v>
      </c>
      <c r="C77" s="50" t="s">
        <v>2728</v>
      </c>
      <c r="D77" s="56" t="s">
        <v>2624</v>
      </c>
      <c r="E77" s="50" t="s">
        <v>106</v>
      </c>
      <c r="F77" s="24" t="s">
        <v>107</v>
      </c>
      <c r="G77" s="24">
        <v>8</v>
      </c>
      <c r="H77" s="50" t="s">
        <v>1454</v>
      </c>
      <c r="I77" s="50" t="s">
        <v>109</v>
      </c>
      <c r="J77" s="120">
        <v>627.69173352354233</v>
      </c>
      <c r="K77" s="52">
        <v>800</v>
      </c>
      <c r="L77" s="120">
        <v>78.461466690442791</v>
      </c>
      <c r="M77" s="52">
        <v>0</v>
      </c>
      <c r="N77" s="120">
        <v>64.976131030727416</v>
      </c>
      <c r="O77" s="120">
        <v>86.634841374303221</v>
      </c>
      <c r="P77" s="120">
        <v>100</v>
      </c>
      <c r="Q77" s="120">
        <v>64.976131030727416</v>
      </c>
      <c r="R77" s="120"/>
      <c r="S77" s="120"/>
      <c r="T77" s="120">
        <v>86.634841374303221</v>
      </c>
      <c r="U77" s="120">
        <v>100</v>
      </c>
      <c r="V77" s="120">
        <v>53.847420516632432</v>
      </c>
      <c r="W77" s="120">
        <v>71.796560688843243</v>
      </c>
      <c r="X77" s="120">
        <v>100</v>
      </c>
      <c r="Y77" s="120">
        <v>53.847420516632432</v>
      </c>
      <c r="Z77" s="120">
        <v>71.796560688843243</v>
      </c>
      <c r="AA77" s="120">
        <v>100</v>
      </c>
      <c r="AB77" s="120">
        <v>49.422384428223857</v>
      </c>
      <c r="AC77" s="120">
        <v>65.896512570965143</v>
      </c>
      <c r="AD77" s="120">
        <v>100</v>
      </c>
      <c r="AE77" s="120">
        <v>49.422384428223857</v>
      </c>
      <c r="AF77" s="120"/>
      <c r="AG77" s="120">
        <v>65.896512570965143</v>
      </c>
      <c r="AH77" s="120">
        <v>100</v>
      </c>
      <c r="AI77" s="120"/>
      <c r="AJ77" s="120"/>
      <c r="AK77" s="120"/>
      <c r="AL77" s="52">
        <v>0</v>
      </c>
      <c r="AM77" s="124">
        <v>1</v>
      </c>
      <c r="AN77" s="124">
        <v>1</v>
      </c>
      <c r="AO77" s="124">
        <v>1</v>
      </c>
      <c r="AP77" s="124">
        <v>1</v>
      </c>
      <c r="AQ77" s="124">
        <v>1</v>
      </c>
      <c r="AR77" s="124">
        <v>1</v>
      </c>
      <c r="AS77" s="124">
        <v>4.8411497730711045E-2</v>
      </c>
      <c r="AT77" s="120">
        <v>50</v>
      </c>
      <c r="AU77" s="120">
        <v>50</v>
      </c>
      <c r="AV77" s="124">
        <v>4.8411497730711045E-2</v>
      </c>
      <c r="AW77" s="120">
        <v>50</v>
      </c>
      <c r="AX77" s="120">
        <v>50</v>
      </c>
      <c r="AY77" s="124"/>
      <c r="AZ77" s="120"/>
      <c r="BA77" s="120"/>
      <c r="BB77" s="124"/>
      <c r="BC77" s="120"/>
      <c r="BD77" s="120"/>
      <c r="BE77" s="124">
        <v>0.921875</v>
      </c>
      <c r="BF77" s="120">
        <v>49.035904255319153</v>
      </c>
      <c r="BG77" s="120">
        <v>50</v>
      </c>
      <c r="BH77" s="124"/>
      <c r="BI77" s="120"/>
      <c r="BJ77" s="120"/>
      <c r="BK77" s="124"/>
      <c r="BL77" s="120"/>
      <c r="BM77" s="120"/>
      <c r="BN77" s="52"/>
      <c r="BO77" s="124"/>
      <c r="BP77" s="120"/>
      <c r="BQ77" s="120"/>
      <c r="BR77" s="124">
        <v>0.45</v>
      </c>
      <c r="BS77" s="124">
        <v>0.92165898617511521</v>
      </c>
      <c r="BT77" s="120">
        <v>30</v>
      </c>
      <c r="BU77" s="120">
        <v>50</v>
      </c>
      <c r="BV77" s="124"/>
      <c r="BW77" s="120"/>
      <c r="BX77" s="120"/>
      <c r="BY77" s="124"/>
      <c r="BZ77" s="124"/>
      <c r="CA77" s="124"/>
      <c r="CB77" s="120">
        <v>16.823939048191338</v>
      </c>
      <c r="CC77" s="120">
        <v>19.496255895940152</v>
      </c>
      <c r="CD77" s="120">
        <v>17.335082511020332</v>
      </c>
      <c r="CE77" s="120"/>
      <c r="CF77" s="107"/>
      <c r="CG77" s="107"/>
      <c r="CH77" s="107">
        <v>0</v>
      </c>
      <c r="CI77" s="107"/>
      <c r="CJ77" s="107"/>
    </row>
    <row r="78" spans="1:88" x14ac:dyDescent="0.25">
      <c r="A78" s="50" t="s">
        <v>218</v>
      </c>
      <c r="B78" s="56" t="s">
        <v>217</v>
      </c>
      <c r="C78" s="50" t="s">
        <v>2729</v>
      </c>
      <c r="D78" s="56" t="s">
        <v>2060</v>
      </c>
      <c r="E78" s="50" t="s">
        <v>106</v>
      </c>
      <c r="F78" s="24" t="s">
        <v>107</v>
      </c>
      <c r="G78" s="24">
        <v>8</v>
      </c>
      <c r="H78" s="50" t="s">
        <v>1454</v>
      </c>
      <c r="I78" s="50" t="s">
        <v>109</v>
      </c>
      <c r="J78" s="120">
        <v>647.53592241429806</v>
      </c>
      <c r="K78" s="52">
        <v>800</v>
      </c>
      <c r="L78" s="120">
        <v>80.941990301787257</v>
      </c>
      <c r="M78" s="52">
        <v>0</v>
      </c>
      <c r="N78" s="120">
        <v>66.484978164382198</v>
      </c>
      <c r="O78" s="120">
        <v>88.646637552509603</v>
      </c>
      <c r="P78" s="120">
        <v>100</v>
      </c>
      <c r="Q78" s="120">
        <v>66.484978164382198</v>
      </c>
      <c r="R78" s="120"/>
      <c r="S78" s="120"/>
      <c r="T78" s="120">
        <v>88.646637552509603</v>
      </c>
      <c r="U78" s="120">
        <v>100</v>
      </c>
      <c r="V78" s="120">
        <v>54.551984547507914</v>
      </c>
      <c r="W78" s="120">
        <v>72.735979396677223</v>
      </c>
      <c r="X78" s="120">
        <v>100</v>
      </c>
      <c r="Y78" s="120">
        <v>54.551984547507914</v>
      </c>
      <c r="Z78" s="120">
        <v>72.735979396677223</v>
      </c>
      <c r="AA78" s="120">
        <v>100</v>
      </c>
      <c r="AB78" s="120">
        <v>53.36195652173911</v>
      </c>
      <c r="AC78" s="120">
        <v>71.149275362318804</v>
      </c>
      <c r="AD78" s="120">
        <v>100</v>
      </c>
      <c r="AE78" s="120">
        <v>53.36195652173911</v>
      </c>
      <c r="AF78" s="120"/>
      <c r="AG78" s="120">
        <v>71.149275362318804</v>
      </c>
      <c r="AH78" s="120">
        <v>100</v>
      </c>
      <c r="AI78" s="120"/>
      <c r="AJ78" s="120"/>
      <c r="AK78" s="120"/>
      <c r="AL78" s="52">
        <v>0</v>
      </c>
      <c r="AM78" s="124">
        <v>0.97491039426523296</v>
      </c>
      <c r="AN78" s="124">
        <v>0.97491039426523296</v>
      </c>
      <c r="AO78" s="124">
        <v>0.97491039426523296</v>
      </c>
      <c r="AP78" s="124">
        <v>0.97491039426523296</v>
      </c>
      <c r="AQ78" s="124">
        <v>1</v>
      </c>
      <c r="AR78" s="124">
        <v>1</v>
      </c>
      <c r="AS78" s="124">
        <v>4.6228710462287104E-2</v>
      </c>
      <c r="AT78" s="120">
        <v>50</v>
      </c>
      <c r="AU78" s="120">
        <v>50</v>
      </c>
      <c r="AV78" s="124">
        <v>4.6228710462287104E-2</v>
      </c>
      <c r="AW78" s="120">
        <v>50</v>
      </c>
      <c r="AX78" s="120">
        <v>50</v>
      </c>
      <c r="AY78" s="124"/>
      <c r="AZ78" s="120"/>
      <c r="BA78" s="120"/>
      <c r="BB78" s="124"/>
      <c r="BC78" s="120"/>
      <c r="BD78" s="120"/>
      <c r="BE78" s="124">
        <v>0.8571428571428571</v>
      </c>
      <c r="BF78" s="120">
        <v>45.59270516717325</v>
      </c>
      <c r="BG78" s="120">
        <v>50</v>
      </c>
      <c r="BH78" s="124"/>
      <c r="BI78" s="120"/>
      <c r="BJ78" s="120"/>
      <c r="BK78" s="124"/>
      <c r="BL78" s="120"/>
      <c r="BM78" s="120"/>
      <c r="BN78" s="52"/>
      <c r="BO78" s="124"/>
      <c r="BP78" s="120"/>
      <c r="BQ78" s="120"/>
      <c r="BR78" s="124">
        <v>0.55319148936170215</v>
      </c>
      <c r="BS78" s="124">
        <v>1.0217391304347827</v>
      </c>
      <c r="BT78" s="120">
        <v>36.879432624113477</v>
      </c>
      <c r="BU78" s="120">
        <v>50</v>
      </c>
      <c r="BV78" s="124"/>
      <c r="BW78" s="120"/>
      <c r="BX78" s="120"/>
      <c r="BY78" s="124"/>
      <c r="BZ78" s="124"/>
      <c r="CA78" s="124"/>
      <c r="CB78" s="120">
        <v>16.823939048191338</v>
      </c>
      <c r="CC78" s="120">
        <v>19.496255895940152</v>
      </c>
      <c r="CD78" s="120">
        <v>17.335082511020332</v>
      </c>
      <c r="CE78" s="120"/>
      <c r="CF78" s="52"/>
      <c r="CG78" s="107"/>
      <c r="CH78" s="107">
        <v>0</v>
      </c>
      <c r="CI78" s="107"/>
      <c r="CJ78" s="107"/>
    </row>
    <row r="79" spans="1:88" x14ac:dyDescent="0.25">
      <c r="A79" s="50" t="s">
        <v>218</v>
      </c>
      <c r="B79" s="56" t="s">
        <v>217</v>
      </c>
      <c r="C79" s="50" t="s">
        <v>2730</v>
      </c>
      <c r="D79" s="56" t="s">
        <v>1826</v>
      </c>
      <c r="E79" s="50" t="s">
        <v>106</v>
      </c>
      <c r="F79" s="24" t="s">
        <v>107</v>
      </c>
      <c r="G79" s="24">
        <v>8</v>
      </c>
      <c r="H79" s="50" t="s">
        <v>1454</v>
      </c>
      <c r="I79" s="50" t="s">
        <v>109</v>
      </c>
      <c r="J79" s="120">
        <v>393.41832904668138</v>
      </c>
      <c r="K79" s="52">
        <v>800</v>
      </c>
      <c r="L79" s="120">
        <v>49.177291130835172</v>
      </c>
      <c r="M79" s="52">
        <v>0</v>
      </c>
      <c r="N79" s="120">
        <v>49.263427867508568</v>
      </c>
      <c r="O79" s="120">
        <v>65.684570490011424</v>
      </c>
      <c r="P79" s="120">
        <v>100</v>
      </c>
      <c r="Q79" s="120">
        <v>49.263427867508568</v>
      </c>
      <c r="R79" s="120"/>
      <c r="S79" s="120"/>
      <c r="T79" s="120">
        <v>65.684570490011424</v>
      </c>
      <c r="U79" s="120">
        <v>100</v>
      </c>
      <c r="V79" s="120">
        <v>38.238836774428407</v>
      </c>
      <c r="W79" s="120">
        <v>50.985115699237873</v>
      </c>
      <c r="X79" s="120">
        <v>100</v>
      </c>
      <c r="Y79" s="120">
        <v>38.238836774428407</v>
      </c>
      <c r="Z79" s="120">
        <v>50.985115699237873</v>
      </c>
      <c r="AA79" s="120">
        <v>100</v>
      </c>
      <c r="AB79" s="120">
        <v>33.657317073170709</v>
      </c>
      <c r="AC79" s="120">
        <v>44.876422764227613</v>
      </c>
      <c r="AD79" s="120">
        <v>100</v>
      </c>
      <c r="AE79" s="120">
        <v>33.657317073170709</v>
      </c>
      <c r="AF79" s="120"/>
      <c r="AG79" s="120">
        <v>44.876422764227613</v>
      </c>
      <c r="AH79" s="120">
        <v>100</v>
      </c>
      <c r="AI79" s="120"/>
      <c r="AJ79" s="120"/>
      <c r="AK79" s="120"/>
      <c r="AL79" s="52">
        <v>0</v>
      </c>
      <c r="AM79" s="124">
        <v>1</v>
      </c>
      <c r="AN79" s="124">
        <v>1</v>
      </c>
      <c r="AO79" s="124">
        <v>1</v>
      </c>
      <c r="AP79" s="124">
        <v>1</v>
      </c>
      <c r="AQ79" s="124">
        <v>1</v>
      </c>
      <c r="AR79" s="124">
        <v>1</v>
      </c>
      <c r="AS79" s="124">
        <v>0.28150134048257375</v>
      </c>
      <c r="AT79" s="120">
        <v>3.6997319034852705</v>
      </c>
      <c r="AU79" s="120">
        <v>50</v>
      </c>
      <c r="AV79" s="124">
        <v>0.28150134048257375</v>
      </c>
      <c r="AW79" s="120">
        <v>3.6997319034852705</v>
      </c>
      <c r="AX79" s="120">
        <v>50</v>
      </c>
      <c r="AY79" s="124"/>
      <c r="AZ79" s="120"/>
      <c r="BA79" s="120"/>
      <c r="BB79" s="124"/>
      <c r="BC79" s="120"/>
      <c r="BD79" s="120"/>
      <c r="BE79" s="124">
        <v>0.8035714285714286</v>
      </c>
      <c r="BF79" s="120">
        <v>42.743161094224931</v>
      </c>
      <c r="BG79" s="120">
        <v>50</v>
      </c>
      <c r="BH79" s="124"/>
      <c r="BI79" s="120"/>
      <c r="BJ79" s="120"/>
      <c r="BK79" s="124"/>
      <c r="BL79" s="120"/>
      <c r="BM79" s="120"/>
      <c r="BN79" s="52"/>
      <c r="BO79" s="124"/>
      <c r="BP79" s="120"/>
      <c r="BQ79" s="120"/>
      <c r="BR79" s="124">
        <v>0.30275229357798167</v>
      </c>
      <c r="BS79" s="124">
        <v>0.90082644628099173</v>
      </c>
      <c r="BT79" s="120">
        <v>20.183486238532112</v>
      </c>
      <c r="BU79" s="120">
        <v>50</v>
      </c>
      <c r="BV79" s="124"/>
      <c r="BW79" s="120"/>
      <c r="BX79" s="120"/>
      <c r="BY79" s="124"/>
      <c r="BZ79" s="124"/>
      <c r="CA79" s="124"/>
      <c r="CB79" s="120">
        <v>16.823939048191338</v>
      </c>
      <c r="CC79" s="120">
        <v>19.496255895940152</v>
      </c>
      <c r="CD79" s="120">
        <v>17.335082511020332</v>
      </c>
      <c r="CE79" s="120"/>
      <c r="CF79" s="107" t="s">
        <v>3741</v>
      </c>
      <c r="CG79" s="107">
        <v>4</v>
      </c>
      <c r="CH79" s="107">
        <v>0</v>
      </c>
      <c r="CI79" s="107"/>
      <c r="CJ79" s="107"/>
    </row>
    <row r="80" spans="1:88" x14ac:dyDescent="0.25">
      <c r="A80" s="50" t="s">
        <v>218</v>
      </c>
      <c r="B80" s="56" t="s">
        <v>217</v>
      </c>
      <c r="C80" s="50" t="s">
        <v>2731</v>
      </c>
      <c r="D80" s="56" t="s">
        <v>1707</v>
      </c>
      <c r="E80" s="50" t="s">
        <v>106</v>
      </c>
      <c r="F80" s="24" t="s">
        <v>107</v>
      </c>
      <c r="G80" s="24">
        <v>8</v>
      </c>
      <c r="H80" s="50" t="s">
        <v>1454</v>
      </c>
      <c r="I80" s="50" t="s">
        <v>109</v>
      </c>
      <c r="J80" s="120">
        <v>471.73056139813349</v>
      </c>
      <c r="K80" s="52">
        <v>800</v>
      </c>
      <c r="L80" s="120">
        <v>58.966320174766686</v>
      </c>
      <c r="M80" s="52">
        <v>0</v>
      </c>
      <c r="N80" s="120">
        <v>51.891106873152907</v>
      </c>
      <c r="O80" s="120">
        <v>69.188142497537214</v>
      </c>
      <c r="P80" s="120">
        <v>100</v>
      </c>
      <c r="Q80" s="120">
        <v>51.891106873152907</v>
      </c>
      <c r="R80" s="120"/>
      <c r="S80" s="120"/>
      <c r="T80" s="120">
        <v>69.188142497537214</v>
      </c>
      <c r="U80" s="120">
        <v>100</v>
      </c>
      <c r="V80" s="120">
        <v>39.996126118125964</v>
      </c>
      <c r="W80" s="120">
        <v>53.328168157501288</v>
      </c>
      <c r="X80" s="120">
        <v>100</v>
      </c>
      <c r="Y80" s="120">
        <v>39.996126118125964</v>
      </c>
      <c r="Z80" s="120">
        <v>53.328168157501288</v>
      </c>
      <c r="AA80" s="120">
        <v>100</v>
      </c>
      <c r="AB80" s="120">
        <v>41.254805107526892</v>
      </c>
      <c r="AC80" s="120">
        <v>55.006406810035855</v>
      </c>
      <c r="AD80" s="120">
        <v>100</v>
      </c>
      <c r="AE80" s="120">
        <v>41.254805107526892</v>
      </c>
      <c r="AF80" s="120"/>
      <c r="AG80" s="120">
        <v>55.006406810035855</v>
      </c>
      <c r="AH80" s="120">
        <v>100</v>
      </c>
      <c r="AI80" s="120"/>
      <c r="AJ80" s="120"/>
      <c r="AK80" s="120"/>
      <c r="AL80" s="52">
        <v>0</v>
      </c>
      <c r="AM80" s="124">
        <v>0.97799174690508939</v>
      </c>
      <c r="AN80" s="124">
        <v>0.97799174690508939</v>
      </c>
      <c r="AO80" s="124">
        <v>0.99188092016238161</v>
      </c>
      <c r="AP80" s="124">
        <v>0.99188092016238161</v>
      </c>
      <c r="AQ80" s="124">
        <v>1</v>
      </c>
      <c r="AR80" s="124">
        <v>1</v>
      </c>
      <c r="AS80" s="124">
        <v>0.13932172318973418</v>
      </c>
      <c r="AT80" s="120">
        <v>32.135655362053186</v>
      </c>
      <c r="AU80" s="120">
        <v>50</v>
      </c>
      <c r="AV80" s="124">
        <v>0.13932172318973418</v>
      </c>
      <c r="AW80" s="120">
        <v>32.135655362053186</v>
      </c>
      <c r="AX80" s="120">
        <v>50</v>
      </c>
      <c r="AY80" s="124"/>
      <c r="AZ80" s="120"/>
      <c r="BA80" s="120"/>
      <c r="BB80" s="124"/>
      <c r="BC80" s="120"/>
      <c r="BD80" s="120"/>
      <c r="BE80" s="124">
        <v>0.8771929824561403</v>
      </c>
      <c r="BF80" s="120">
        <v>46.65920119447555</v>
      </c>
      <c r="BG80" s="120">
        <v>50</v>
      </c>
      <c r="BH80" s="124"/>
      <c r="BI80" s="120"/>
      <c r="BJ80" s="120"/>
      <c r="BK80" s="124"/>
      <c r="BL80" s="120"/>
      <c r="BM80" s="120"/>
      <c r="BN80" s="52"/>
      <c r="BO80" s="124"/>
      <c r="BP80" s="120"/>
      <c r="BQ80" s="120"/>
      <c r="BR80" s="124">
        <v>0.17263843648208468</v>
      </c>
      <c r="BS80" s="124">
        <v>0.88218390804597702</v>
      </c>
      <c r="BT80" s="120">
        <v>5.7546145494028229</v>
      </c>
      <c r="BU80" s="120">
        <v>50</v>
      </c>
      <c r="BV80" s="124"/>
      <c r="BW80" s="120"/>
      <c r="BX80" s="120"/>
      <c r="BY80" s="124"/>
      <c r="BZ80" s="124"/>
      <c r="CA80" s="124"/>
      <c r="CB80" s="120">
        <v>16.823939048191338</v>
      </c>
      <c r="CC80" s="120">
        <v>19.496255895940152</v>
      </c>
      <c r="CD80" s="120">
        <v>17.335082511020332</v>
      </c>
      <c r="CE80" s="120"/>
      <c r="CF80" s="52" t="s">
        <v>3739</v>
      </c>
      <c r="CG80" s="52">
        <v>4</v>
      </c>
      <c r="CH80" s="107">
        <v>0</v>
      </c>
      <c r="CI80" s="107"/>
      <c r="CJ80" s="107"/>
    </row>
    <row r="81" spans="1:89" x14ac:dyDescent="0.25">
      <c r="A81" s="50" t="s">
        <v>218</v>
      </c>
      <c r="B81" s="56" t="s">
        <v>217</v>
      </c>
      <c r="C81" s="50" t="s">
        <v>2732</v>
      </c>
      <c r="D81" s="56" t="s">
        <v>1866</v>
      </c>
      <c r="E81" s="50" t="s">
        <v>106</v>
      </c>
      <c r="F81" s="24" t="s">
        <v>107</v>
      </c>
      <c r="G81" s="24">
        <v>8</v>
      </c>
      <c r="H81" s="50" t="s">
        <v>1454</v>
      </c>
      <c r="I81" s="50" t="s">
        <v>109</v>
      </c>
      <c r="J81" s="120">
        <v>423.68301459450487</v>
      </c>
      <c r="K81" s="52">
        <v>800</v>
      </c>
      <c r="L81" s="120">
        <v>52.960376824313101</v>
      </c>
      <c r="M81" s="52">
        <v>0</v>
      </c>
      <c r="N81" s="120">
        <v>51.098141169317714</v>
      </c>
      <c r="O81" s="120">
        <v>68.130854892423613</v>
      </c>
      <c r="P81" s="120">
        <v>100</v>
      </c>
      <c r="Q81" s="120">
        <v>51.098141169317714</v>
      </c>
      <c r="R81" s="120"/>
      <c r="S81" s="120"/>
      <c r="T81" s="120">
        <v>68.130854892423613</v>
      </c>
      <c r="U81" s="120">
        <v>100</v>
      </c>
      <c r="V81" s="120">
        <v>40.222098318003411</v>
      </c>
      <c r="W81" s="120">
        <v>53.629464424004546</v>
      </c>
      <c r="X81" s="120">
        <v>100</v>
      </c>
      <c r="Y81" s="120">
        <v>40.222098318003411</v>
      </c>
      <c r="Z81" s="120">
        <v>53.629464424004546</v>
      </c>
      <c r="AA81" s="120">
        <v>100</v>
      </c>
      <c r="AB81" s="120">
        <v>36.286419753086406</v>
      </c>
      <c r="AC81" s="120">
        <v>48.381893004115206</v>
      </c>
      <c r="AD81" s="120">
        <v>100</v>
      </c>
      <c r="AE81" s="120">
        <v>36.286419753086406</v>
      </c>
      <c r="AF81" s="120"/>
      <c r="AG81" s="120">
        <v>48.381893004115206</v>
      </c>
      <c r="AH81" s="120">
        <v>100</v>
      </c>
      <c r="AI81" s="120"/>
      <c r="AJ81" s="120"/>
      <c r="AK81" s="120"/>
      <c r="AL81" s="52">
        <v>0</v>
      </c>
      <c r="AM81" s="124">
        <v>1</v>
      </c>
      <c r="AN81" s="124">
        <v>1</v>
      </c>
      <c r="AO81" s="124">
        <v>1</v>
      </c>
      <c r="AP81" s="124">
        <v>1</v>
      </c>
      <c r="AQ81" s="124">
        <v>0.98305084745762716</v>
      </c>
      <c r="AR81" s="124">
        <v>0.98305084745762716</v>
      </c>
      <c r="AS81" s="124">
        <v>0.28698224852071008</v>
      </c>
      <c r="AT81" s="120">
        <v>2.6035502958579921</v>
      </c>
      <c r="AU81" s="120">
        <v>50</v>
      </c>
      <c r="AV81" s="124">
        <v>0.28698224852071008</v>
      </c>
      <c r="AW81" s="120">
        <v>2.6035502958579921</v>
      </c>
      <c r="AX81" s="120">
        <v>50</v>
      </c>
      <c r="AY81" s="124"/>
      <c r="AZ81" s="120"/>
      <c r="BA81" s="120"/>
      <c r="BB81" s="124"/>
      <c r="BC81" s="120"/>
      <c r="BD81" s="120"/>
      <c r="BE81" s="124">
        <v>0.75</v>
      </c>
      <c r="BF81" s="120">
        <v>39.893617021276597</v>
      </c>
      <c r="BG81" s="120">
        <v>50</v>
      </c>
      <c r="BH81" s="124"/>
      <c r="BI81" s="120"/>
      <c r="BJ81" s="120"/>
      <c r="BK81" s="124"/>
      <c r="BL81" s="120"/>
      <c r="BM81" s="120"/>
      <c r="BN81" s="52"/>
      <c r="BO81" s="124"/>
      <c r="BP81" s="120"/>
      <c r="BQ81" s="120"/>
      <c r="BR81" s="124">
        <v>0.57446808510638303</v>
      </c>
      <c r="BS81" s="124">
        <v>0.9494949494949495</v>
      </c>
      <c r="BT81" s="120">
        <v>38.297872340425535</v>
      </c>
      <c r="BU81" s="120">
        <v>50</v>
      </c>
      <c r="BV81" s="124"/>
      <c r="BW81" s="120"/>
      <c r="BX81" s="120"/>
      <c r="BY81" s="124"/>
      <c r="BZ81" s="124"/>
      <c r="CA81" s="124"/>
      <c r="CB81" s="120">
        <v>16.823939048191338</v>
      </c>
      <c r="CC81" s="120">
        <v>19.496255895940152</v>
      </c>
      <c r="CD81" s="120">
        <v>17.335082511020332</v>
      </c>
      <c r="CE81" s="120"/>
      <c r="CF81" s="52" t="s">
        <v>3739</v>
      </c>
      <c r="CG81" s="52">
        <v>5</v>
      </c>
      <c r="CH81" s="107">
        <v>0</v>
      </c>
      <c r="CI81" s="107"/>
      <c r="CJ81" s="107"/>
    </row>
    <row r="82" spans="1:89" x14ac:dyDescent="0.25">
      <c r="A82" s="50" t="s">
        <v>218</v>
      </c>
      <c r="B82" s="56" t="s">
        <v>217</v>
      </c>
      <c r="C82" s="50" t="s">
        <v>2733</v>
      </c>
      <c r="D82" s="56" t="s">
        <v>1830</v>
      </c>
      <c r="E82" s="50" t="s">
        <v>106</v>
      </c>
      <c r="F82" s="24" t="s">
        <v>114</v>
      </c>
      <c r="G82" s="24">
        <v>8</v>
      </c>
      <c r="H82" s="50" t="s">
        <v>1454</v>
      </c>
      <c r="I82" s="50" t="s">
        <v>109</v>
      </c>
      <c r="J82" s="120">
        <v>424.92349529782359</v>
      </c>
      <c r="K82" s="52">
        <v>800</v>
      </c>
      <c r="L82" s="120">
        <v>53.115436912227956</v>
      </c>
      <c r="M82" s="52">
        <v>0</v>
      </c>
      <c r="N82" s="120">
        <v>48.876694578067344</v>
      </c>
      <c r="O82" s="120">
        <v>65.168926104089792</v>
      </c>
      <c r="P82" s="120">
        <v>100</v>
      </c>
      <c r="Q82" s="120">
        <v>48.876694578067344</v>
      </c>
      <c r="R82" s="120"/>
      <c r="S82" s="120"/>
      <c r="T82" s="120">
        <v>65.168926104089792</v>
      </c>
      <c r="U82" s="120">
        <v>100</v>
      </c>
      <c r="V82" s="120">
        <v>39.390764175928346</v>
      </c>
      <c r="W82" s="120">
        <v>52.521018901237795</v>
      </c>
      <c r="X82" s="120">
        <v>100</v>
      </c>
      <c r="Y82" s="120">
        <v>39.390764175928346</v>
      </c>
      <c r="Z82" s="120">
        <v>52.521018901237795</v>
      </c>
      <c r="AA82" s="120">
        <v>100</v>
      </c>
      <c r="AB82" s="120">
        <v>37.490095238095229</v>
      </c>
      <c r="AC82" s="120">
        <v>49.986793650793636</v>
      </c>
      <c r="AD82" s="120">
        <v>100</v>
      </c>
      <c r="AE82" s="120">
        <v>37.490095238095229</v>
      </c>
      <c r="AF82" s="120"/>
      <c r="AG82" s="120">
        <v>49.986793650793636</v>
      </c>
      <c r="AH82" s="120">
        <v>100</v>
      </c>
      <c r="AI82" s="120"/>
      <c r="AJ82" s="120"/>
      <c r="AK82" s="120"/>
      <c r="AL82" s="52">
        <v>0</v>
      </c>
      <c r="AM82" s="124">
        <v>0.99416342412451364</v>
      </c>
      <c r="AN82" s="124">
        <v>0.99416342412451364</v>
      </c>
      <c r="AO82" s="124">
        <v>0.99031007751937983</v>
      </c>
      <c r="AP82" s="124">
        <v>0.99031007751937983</v>
      </c>
      <c r="AQ82" s="124">
        <v>1</v>
      </c>
      <c r="AR82" s="124">
        <v>1</v>
      </c>
      <c r="AS82" s="124">
        <v>0.27023319615912206</v>
      </c>
      <c r="AT82" s="120">
        <v>5.9533607681756076</v>
      </c>
      <c r="AU82" s="120">
        <v>50</v>
      </c>
      <c r="AV82" s="124">
        <v>0.27023319615912206</v>
      </c>
      <c r="AW82" s="120">
        <v>5.9533607681756076</v>
      </c>
      <c r="AX82" s="120">
        <v>50</v>
      </c>
      <c r="AY82" s="124"/>
      <c r="AZ82" s="120"/>
      <c r="BA82" s="120"/>
      <c r="BB82" s="124"/>
      <c r="BC82" s="120"/>
      <c r="BD82" s="120"/>
      <c r="BE82" s="124">
        <v>0.7168141592920354</v>
      </c>
      <c r="BF82" s="120">
        <v>38.128412728299757</v>
      </c>
      <c r="BG82" s="120">
        <v>50</v>
      </c>
      <c r="BH82" s="124"/>
      <c r="BI82" s="120"/>
      <c r="BJ82" s="120"/>
      <c r="BK82" s="124"/>
      <c r="BL82" s="120"/>
      <c r="BM82" s="120"/>
      <c r="BN82" s="52"/>
      <c r="BO82" s="124"/>
      <c r="BP82" s="120"/>
      <c r="BQ82" s="120"/>
      <c r="BR82" s="124">
        <v>0.59302325581395354</v>
      </c>
      <c r="BS82" s="124">
        <v>0.97727272727272729</v>
      </c>
      <c r="BT82" s="120">
        <v>39.534883720930239</v>
      </c>
      <c r="BU82" s="120">
        <v>50</v>
      </c>
      <c r="BV82" s="124"/>
      <c r="BW82" s="120"/>
      <c r="BX82" s="120"/>
      <c r="BY82" s="124"/>
      <c r="BZ82" s="124"/>
      <c r="CA82" s="124"/>
      <c r="CB82" s="120">
        <v>16.823939048191338</v>
      </c>
      <c r="CC82" s="120">
        <v>19.496255895940152</v>
      </c>
      <c r="CD82" s="120">
        <v>17.335082511020332</v>
      </c>
      <c r="CE82" s="120"/>
      <c r="CF82" s="107" t="s">
        <v>3738</v>
      </c>
      <c r="CG82" s="107">
        <v>5</v>
      </c>
      <c r="CH82" s="107">
        <v>0</v>
      </c>
      <c r="CI82" s="107"/>
      <c r="CJ82" s="107"/>
    </row>
    <row r="83" spans="1:89" x14ac:dyDescent="0.25">
      <c r="A83" s="50" t="s">
        <v>218</v>
      </c>
      <c r="B83" s="56" t="s">
        <v>217</v>
      </c>
      <c r="C83" s="50" t="s">
        <v>2734</v>
      </c>
      <c r="D83" s="56" t="s">
        <v>2026</v>
      </c>
      <c r="E83" s="50" t="s">
        <v>106</v>
      </c>
      <c r="F83" s="24" t="s">
        <v>114</v>
      </c>
      <c r="G83" s="24">
        <v>8</v>
      </c>
      <c r="H83" s="50" t="s">
        <v>1454</v>
      </c>
      <c r="I83" s="50" t="s">
        <v>109</v>
      </c>
      <c r="J83" s="120">
        <v>638.16491683394554</v>
      </c>
      <c r="K83" s="52">
        <v>800</v>
      </c>
      <c r="L83" s="120">
        <v>79.770614604243193</v>
      </c>
      <c r="M83" s="52">
        <v>0</v>
      </c>
      <c r="N83" s="120">
        <v>68.704905583252895</v>
      </c>
      <c r="O83" s="120">
        <v>91.606540777670531</v>
      </c>
      <c r="P83" s="120">
        <v>100</v>
      </c>
      <c r="Q83" s="120">
        <v>68.704905583252895</v>
      </c>
      <c r="R83" s="120"/>
      <c r="S83" s="120"/>
      <c r="T83" s="120">
        <v>91.606540777670531</v>
      </c>
      <c r="U83" s="120">
        <v>100</v>
      </c>
      <c r="V83" s="120">
        <v>54.947350911176514</v>
      </c>
      <c r="W83" s="120">
        <v>73.263134548235357</v>
      </c>
      <c r="X83" s="120">
        <v>100</v>
      </c>
      <c r="Y83" s="120">
        <v>54.947350911176514</v>
      </c>
      <c r="Z83" s="120">
        <v>73.263134548235357</v>
      </c>
      <c r="AA83" s="120">
        <v>100</v>
      </c>
      <c r="AB83" s="120">
        <v>53.111877394636018</v>
      </c>
      <c r="AC83" s="120">
        <v>70.815836526181357</v>
      </c>
      <c r="AD83" s="120">
        <v>100</v>
      </c>
      <c r="AE83" s="120">
        <v>53.111877394636018</v>
      </c>
      <c r="AF83" s="120"/>
      <c r="AG83" s="120">
        <v>70.815836526181357</v>
      </c>
      <c r="AH83" s="120">
        <v>100</v>
      </c>
      <c r="AI83" s="120"/>
      <c r="AJ83" s="120"/>
      <c r="AK83" s="120"/>
      <c r="AL83" s="52">
        <v>0</v>
      </c>
      <c r="AM83" s="124">
        <v>1</v>
      </c>
      <c r="AN83" s="124">
        <v>1</v>
      </c>
      <c r="AO83" s="124">
        <v>1</v>
      </c>
      <c r="AP83" s="124">
        <v>1</v>
      </c>
      <c r="AQ83" s="124">
        <v>1</v>
      </c>
      <c r="AR83" s="124">
        <v>1</v>
      </c>
      <c r="AS83" s="124">
        <v>3.8554216867469883E-2</v>
      </c>
      <c r="AT83" s="120">
        <v>50</v>
      </c>
      <c r="AU83" s="120">
        <v>50</v>
      </c>
      <c r="AV83" s="124">
        <v>3.8554216867469883E-2</v>
      </c>
      <c r="AW83" s="120">
        <v>50</v>
      </c>
      <c r="AX83" s="120">
        <v>50</v>
      </c>
      <c r="AY83" s="124"/>
      <c r="AZ83" s="120"/>
      <c r="BA83" s="120"/>
      <c r="BB83" s="124"/>
      <c r="BC83" s="120"/>
      <c r="BD83" s="120"/>
      <c r="BE83" s="124">
        <v>0.97826086956521741</v>
      </c>
      <c r="BF83" s="120">
        <v>50</v>
      </c>
      <c r="BG83" s="120">
        <v>50</v>
      </c>
      <c r="BH83" s="124"/>
      <c r="BI83" s="120"/>
      <c r="BJ83" s="120"/>
      <c r="BK83" s="124"/>
      <c r="BL83" s="120"/>
      <c r="BM83" s="120"/>
      <c r="BN83" s="52"/>
      <c r="BO83" s="124"/>
      <c r="BP83" s="120"/>
      <c r="BQ83" s="120"/>
      <c r="BR83" s="124">
        <v>0.25190839694656486</v>
      </c>
      <c r="BS83" s="124">
        <v>0.97761194029850751</v>
      </c>
      <c r="BT83" s="120">
        <v>16.793893129770989</v>
      </c>
      <c r="BU83" s="120">
        <v>50</v>
      </c>
      <c r="BV83" s="124"/>
      <c r="BW83" s="120"/>
      <c r="BX83" s="120"/>
      <c r="BY83" s="124"/>
      <c r="BZ83" s="124"/>
      <c r="CA83" s="124"/>
      <c r="CB83" s="120">
        <v>16.823939048191338</v>
      </c>
      <c r="CC83" s="120">
        <v>19.496255895940152</v>
      </c>
      <c r="CD83" s="120">
        <v>17.335082511020332</v>
      </c>
      <c r="CE83" s="120"/>
      <c r="CF83" s="107"/>
      <c r="CG83" s="107"/>
      <c r="CH83" s="107">
        <v>0</v>
      </c>
      <c r="CI83" s="107"/>
      <c r="CJ83" s="107"/>
      <c r="CK83" s="24">
        <v>1</v>
      </c>
    </row>
    <row r="84" spans="1:89" x14ac:dyDescent="0.25">
      <c r="A84" s="50" t="s">
        <v>218</v>
      </c>
      <c r="B84" s="56" t="s">
        <v>217</v>
      </c>
      <c r="C84" s="50" t="s">
        <v>2735</v>
      </c>
      <c r="D84" s="56" t="s">
        <v>2232</v>
      </c>
      <c r="E84" s="50" t="s">
        <v>106</v>
      </c>
      <c r="F84" s="24" t="s">
        <v>114</v>
      </c>
      <c r="G84" s="24">
        <v>8</v>
      </c>
      <c r="H84" s="50" t="s">
        <v>1454</v>
      </c>
      <c r="I84" s="50" t="s">
        <v>109</v>
      </c>
      <c r="J84" s="120">
        <v>672.59228224762956</v>
      </c>
      <c r="K84" s="52">
        <v>800</v>
      </c>
      <c r="L84" s="120">
        <v>84.074035280953694</v>
      </c>
      <c r="M84" s="52">
        <v>0</v>
      </c>
      <c r="N84" s="120">
        <v>74.285176607137899</v>
      </c>
      <c r="O84" s="120">
        <v>99.046902142850541</v>
      </c>
      <c r="P84" s="120">
        <v>100</v>
      </c>
      <c r="Q84" s="120">
        <v>74.285176607137899</v>
      </c>
      <c r="R84" s="120"/>
      <c r="S84" s="120"/>
      <c r="T84" s="120">
        <v>99.046902142850541</v>
      </c>
      <c r="U84" s="120">
        <v>100</v>
      </c>
      <c r="V84" s="120">
        <v>62.253008013410707</v>
      </c>
      <c r="W84" s="120">
        <v>83.004010684547609</v>
      </c>
      <c r="X84" s="120">
        <v>100</v>
      </c>
      <c r="Y84" s="120">
        <v>62.253008013410707</v>
      </c>
      <c r="Z84" s="120">
        <v>83.004010684547609</v>
      </c>
      <c r="AA84" s="120">
        <v>100</v>
      </c>
      <c r="AB84" s="120">
        <v>56.545920138888881</v>
      </c>
      <c r="AC84" s="120">
        <v>75.394560185185185</v>
      </c>
      <c r="AD84" s="120">
        <v>100</v>
      </c>
      <c r="AE84" s="120">
        <v>56.545920138888881</v>
      </c>
      <c r="AF84" s="120"/>
      <c r="AG84" s="120">
        <v>75.394560185185185</v>
      </c>
      <c r="AH84" s="120">
        <v>100</v>
      </c>
      <c r="AI84" s="120"/>
      <c r="AJ84" s="120"/>
      <c r="AK84" s="120"/>
      <c r="AL84" s="52">
        <v>0</v>
      </c>
      <c r="AM84" s="124">
        <v>0.96815286624203822</v>
      </c>
      <c r="AN84" s="124">
        <v>0.96815286624203822</v>
      </c>
      <c r="AO84" s="124">
        <v>0.96815286624203822</v>
      </c>
      <c r="AP84" s="124">
        <v>0.96815286624203822</v>
      </c>
      <c r="AQ84" s="124">
        <v>1</v>
      </c>
      <c r="AR84" s="124">
        <v>1</v>
      </c>
      <c r="AS84" s="124">
        <v>1.0917030567685589E-2</v>
      </c>
      <c r="AT84" s="120">
        <v>50</v>
      </c>
      <c r="AU84" s="120">
        <v>50</v>
      </c>
      <c r="AV84" s="124">
        <v>1.0917030567685589E-2</v>
      </c>
      <c r="AW84" s="120">
        <v>50</v>
      </c>
      <c r="AX84" s="120">
        <v>50</v>
      </c>
      <c r="AY84" s="124"/>
      <c r="AZ84" s="120"/>
      <c r="BA84" s="120"/>
      <c r="BB84" s="124"/>
      <c r="BC84" s="120"/>
      <c r="BD84" s="120"/>
      <c r="BE84" s="124">
        <v>0.90384615384615385</v>
      </c>
      <c r="BF84" s="120">
        <v>48.07692307692308</v>
      </c>
      <c r="BG84" s="120">
        <v>50</v>
      </c>
      <c r="BH84" s="124"/>
      <c r="BI84" s="120"/>
      <c r="BJ84" s="120"/>
      <c r="BK84" s="124"/>
      <c r="BL84" s="120"/>
      <c r="BM84" s="120"/>
      <c r="BN84" s="52"/>
      <c r="BO84" s="124"/>
      <c r="BP84" s="120"/>
      <c r="BQ84" s="120"/>
      <c r="BR84" s="124">
        <v>0.28873239436619719</v>
      </c>
      <c r="BS84" s="124">
        <v>0.89873417721518989</v>
      </c>
      <c r="BT84" s="120">
        <v>9.624413145539906</v>
      </c>
      <c r="BU84" s="120">
        <v>50</v>
      </c>
      <c r="BV84" s="124"/>
      <c r="BW84" s="120"/>
      <c r="BX84" s="120"/>
      <c r="BY84" s="124"/>
      <c r="BZ84" s="124"/>
      <c r="CA84" s="124"/>
      <c r="CB84" s="120">
        <v>16.823939048191338</v>
      </c>
      <c r="CC84" s="120">
        <v>19.496255895940152</v>
      </c>
      <c r="CD84" s="120">
        <v>17.335082511020332</v>
      </c>
      <c r="CE84" s="120"/>
      <c r="CF84" s="107"/>
      <c r="CG84" s="107"/>
      <c r="CH84" s="107">
        <v>0</v>
      </c>
      <c r="CI84" s="107"/>
      <c r="CJ84" s="107"/>
    </row>
    <row r="85" spans="1:89" x14ac:dyDescent="0.25">
      <c r="A85" s="50" t="s">
        <v>218</v>
      </c>
      <c r="B85" s="56" t="s">
        <v>217</v>
      </c>
      <c r="C85" s="50" t="s">
        <v>2736</v>
      </c>
      <c r="D85" s="56" t="s">
        <v>1690</v>
      </c>
      <c r="E85" s="50" t="s">
        <v>106</v>
      </c>
      <c r="F85" s="24">
        <v>9</v>
      </c>
      <c r="G85" s="24">
        <v>12</v>
      </c>
      <c r="H85" s="50" t="s">
        <v>2644</v>
      </c>
      <c r="I85" s="50" t="s">
        <v>109</v>
      </c>
      <c r="J85" s="120">
        <v>562.88208882525691</v>
      </c>
      <c r="K85" s="52">
        <v>1250</v>
      </c>
      <c r="L85" s="120">
        <v>45.030567106020555</v>
      </c>
      <c r="M85" s="52">
        <v>0</v>
      </c>
      <c r="N85" s="120">
        <v>39.747453310696123</v>
      </c>
      <c r="O85" s="120">
        <v>52.996604414261498</v>
      </c>
      <c r="P85" s="120">
        <v>100</v>
      </c>
      <c r="Q85" s="120">
        <v>39.747453310696123</v>
      </c>
      <c r="R85" s="120"/>
      <c r="S85" s="120"/>
      <c r="T85" s="120">
        <v>52.996604414261498</v>
      </c>
      <c r="U85" s="120">
        <v>100</v>
      </c>
      <c r="V85" s="120">
        <v>27.792635755432713</v>
      </c>
      <c r="W85" s="120">
        <v>37.056847673910283</v>
      </c>
      <c r="X85" s="120">
        <v>100</v>
      </c>
      <c r="Y85" s="120">
        <v>27.792635755432713</v>
      </c>
      <c r="Z85" s="120">
        <v>37.056847673910283</v>
      </c>
      <c r="AA85" s="120">
        <v>100</v>
      </c>
      <c r="AB85" s="120">
        <v>31.852268244575939</v>
      </c>
      <c r="AC85" s="120">
        <v>42.469690992767916</v>
      </c>
      <c r="AD85" s="120">
        <v>100</v>
      </c>
      <c r="AE85" s="120">
        <v>31.852268244575939</v>
      </c>
      <c r="AF85" s="120"/>
      <c r="AG85" s="120">
        <v>42.469690992767916</v>
      </c>
      <c r="AH85" s="120">
        <v>100</v>
      </c>
      <c r="AI85" s="120"/>
      <c r="AJ85" s="120"/>
      <c r="AK85" s="120"/>
      <c r="AL85" s="52">
        <v>1</v>
      </c>
      <c r="AM85" s="124">
        <v>0.92887029288702927</v>
      </c>
      <c r="AN85" s="124">
        <v>0.92887029288702927</v>
      </c>
      <c r="AO85" s="124">
        <v>0.92083333333333328</v>
      </c>
      <c r="AP85" s="124">
        <v>0.92083333333333328</v>
      </c>
      <c r="AQ85" s="124">
        <v>0.75109170305676853</v>
      </c>
      <c r="AR85" s="124">
        <v>0.75109170305676853</v>
      </c>
      <c r="AS85" s="124">
        <v>0.42857142857142855</v>
      </c>
      <c r="AT85" s="120">
        <v>0</v>
      </c>
      <c r="AU85" s="120">
        <v>50</v>
      </c>
      <c r="AV85" s="124">
        <v>0.42857142857142855</v>
      </c>
      <c r="AW85" s="120">
        <v>0</v>
      </c>
      <c r="AX85" s="120">
        <v>50</v>
      </c>
      <c r="AY85" s="124">
        <v>0.49764150943396224</v>
      </c>
      <c r="AZ85" s="120">
        <v>33.176100628930818</v>
      </c>
      <c r="BA85" s="120">
        <v>50</v>
      </c>
      <c r="BB85" s="124">
        <v>5.8962264150943397E-2</v>
      </c>
      <c r="BC85" s="120">
        <v>3.9308176100628929</v>
      </c>
      <c r="BD85" s="120">
        <v>50</v>
      </c>
      <c r="BE85" s="124">
        <v>0.57817109144542778</v>
      </c>
      <c r="BF85" s="120">
        <v>30.753781459863184</v>
      </c>
      <c r="BG85" s="120">
        <v>50</v>
      </c>
      <c r="BH85" s="124">
        <v>0.62247838616714701</v>
      </c>
      <c r="BI85" s="120">
        <v>66.221104911398626</v>
      </c>
      <c r="BJ85" s="120">
        <v>100</v>
      </c>
      <c r="BK85" s="124">
        <v>0.55228758169934644</v>
      </c>
      <c r="BL85" s="120">
        <v>58.753998053121968</v>
      </c>
      <c r="BM85" s="120">
        <v>100</v>
      </c>
      <c r="BN85" s="52">
        <v>0</v>
      </c>
      <c r="BO85" s="124">
        <v>0.41249999999999998</v>
      </c>
      <c r="BP85" s="120">
        <v>54.999999999999993</v>
      </c>
      <c r="BQ85" s="120">
        <v>100</v>
      </c>
      <c r="BR85" s="124">
        <v>3.2258064516129031E-2</v>
      </c>
      <c r="BS85" s="124">
        <v>0.13963963963963963</v>
      </c>
      <c r="BT85" s="120">
        <v>0</v>
      </c>
      <c r="BU85" s="120">
        <v>50</v>
      </c>
      <c r="BV85" s="124">
        <v>0.70910973084886131</v>
      </c>
      <c r="BW85" s="120">
        <v>50</v>
      </c>
      <c r="BX85" s="120">
        <v>50</v>
      </c>
      <c r="BY85" s="124">
        <v>0.55228758169934644</v>
      </c>
      <c r="BZ85" s="124"/>
      <c r="CA85" s="124"/>
      <c r="CB85" s="120">
        <v>16.823939048191338</v>
      </c>
      <c r="CC85" s="120">
        <v>19.496255895940152</v>
      </c>
      <c r="CD85" s="120">
        <v>17.335082511020332</v>
      </c>
      <c r="CE85" s="120">
        <v>12.629206143265662</v>
      </c>
      <c r="CF85" s="52" t="s">
        <v>3741</v>
      </c>
      <c r="CG85" s="107">
        <v>5</v>
      </c>
      <c r="CH85" s="107">
        <v>0</v>
      </c>
      <c r="CI85" s="107"/>
      <c r="CJ85" s="107"/>
    </row>
    <row r="86" spans="1:89" x14ac:dyDescent="0.25">
      <c r="A86" s="50" t="s">
        <v>218</v>
      </c>
      <c r="B86" s="56" t="s">
        <v>217</v>
      </c>
      <c r="C86" s="50" t="s">
        <v>2737</v>
      </c>
      <c r="D86" s="56" t="s">
        <v>1770</v>
      </c>
      <c r="E86" s="50" t="s">
        <v>106</v>
      </c>
      <c r="F86" s="24">
        <v>9</v>
      </c>
      <c r="G86" s="24">
        <v>12</v>
      </c>
      <c r="H86" s="50" t="s">
        <v>2644</v>
      </c>
      <c r="I86" s="50" t="s">
        <v>109</v>
      </c>
      <c r="J86" s="120">
        <v>759.34380293215827</v>
      </c>
      <c r="K86" s="52">
        <v>1250</v>
      </c>
      <c r="L86" s="120">
        <v>60.747504234572659</v>
      </c>
      <c r="M86" s="52">
        <v>0</v>
      </c>
      <c r="N86" s="120">
        <v>53.340089708434768</v>
      </c>
      <c r="O86" s="120">
        <v>71.120119611246352</v>
      </c>
      <c r="P86" s="120">
        <v>100</v>
      </c>
      <c r="Q86" s="120">
        <v>53.340089708434768</v>
      </c>
      <c r="R86" s="120"/>
      <c r="S86" s="120"/>
      <c r="T86" s="120">
        <v>71.120119611246352</v>
      </c>
      <c r="U86" s="120">
        <v>100</v>
      </c>
      <c r="V86" s="120">
        <v>38.280936017018526</v>
      </c>
      <c r="W86" s="120">
        <v>51.041248022691363</v>
      </c>
      <c r="X86" s="120">
        <v>100</v>
      </c>
      <c r="Y86" s="120">
        <v>38.280936017018526</v>
      </c>
      <c r="Z86" s="120">
        <v>51.041248022691363</v>
      </c>
      <c r="AA86" s="120">
        <v>100</v>
      </c>
      <c r="AB86" s="120">
        <v>37.765534979423869</v>
      </c>
      <c r="AC86" s="120">
        <v>50.354046639231818</v>
      </c>
      <c r="AD86" s="120">
        <v>100</v>
      </c>
      <c r="AE86" s="120">
        <v>37.765534979423869</v>
      </c>
      <c r="AF86" s="120"/>
      <c r="AG86" s="120">
        <v>50.354046639231818</v>
      </c>
      <c r="AH86" s="120">
        <v>100</v>
      </c>
      <c r="AI86" s="120"/>
      <c r="AJ86" s="120"/>
      <c r="AK86" s="120"/>
      <c r="AL86" s="52">
        <v>1</v>
      </c>
      <c r="AM86" s="124">
        <v>0.8571428571428571</v>
      </c>
      <c r="AN86" s="124">
        <v>0.8571428571428571</v>
      </c>
      <c r="AO86" s="124">
        <v>0.85812356979405036</v>
      </c>
      <c r="AP86" s="124">
        <v>0.85812356979405036</v>
      </c>
      <c r="AQ86" s="124">
        <v>0.97916666666666663</v>
      </c>
      <c r="AR86" s="124">
        <v>0.97916666666666663</v>
      </c>
      <c r="AS86" s="124">
        <v>0.19105199516324062</v>
      </c>
      <c r="AT86" s="120">
        <v>21.789600967351895</v>
      </c>
      <c r="AU86" s="120">
        <v>50</v>
      </c>
      <c r="AV86" s="124">
        <v>0.19105199516324062</v>
      </c>
      <c r="AW86" s="120">
        <v>21.789600967351895</v>
      </c>
      <c r="AX86" s="120">
        <v>50</v>
      </c>
      <c r="AY86" s="124">
        <v>0.31818181818181818</v>
      </c>
      <c r="AZ86" s="120">
        <v>21.212121212121211</v>
      </c>
      <c r="BA86" s="120">
        <v>50</v>
      </c>
      <c r="BB86" s="124">
        <v>0.11188811188811189</v>
      </c>
      <c r="BC86" s="120">
        <v>7.4592074592074589</v>
      </c>
      <c r="BD86" s="120">
        <v>50</v>
      </c>
      <c r="BE86" s="124">
        <v>0.85168539325842696</v>
      </c>
      <c r="BF86" s="120">
        <v>45.302414535022713</v>
      </c>
      <c r="BG86" s="120">
        <v>50</v>
      </c>
      <c r="BH86" s="124">
        <v>0.80604982206405695</v>
      </c>
      <c r="BI86" s="120">
        <v>85.749981070644367</v>
      </c>
      <c r="BJ86" s="120">
        <v>100</v>
      </c>
      <c r="BK86" s="124">
        <v>0.84070796460176989</v>
      </c>
      <c r="BL86" s="120">
        <v>89.437017510826593</v>
      </c>
      <c r="BM86" s="120">
        <v>100</v>
      </c>
      <c r="BN86" s="52">
        <v>0</v>
      </c>
      <c r="BO86" s="124">
        <v>0.61554621848739499</v>
      </c>
      <c r="BP86" s="120">
        <v>82.072829131652668</v>
      </c>
      <c r="BQ86" s="120">
        <v>100</v>
      </c>
      <c r="BR86" s="124">
        <v>0.53921568627450978</v>
      </c>
      <c r="BS86" s="124">
        <v>0.2857142857142857</v>
      </c>
      <c r="BT86" s="120">
        <v>0</v>
      </c>
      <c r="BU86" s="120">
        <v>50</v>
      </c>
      <c r="BV86" s="124">
        <v>0.4740024183796856</v>
      </c>
      <c r="BW86" s="120">
        <v>39.500201531640464</v>
      </c>
      <c r="BX86" s="120">
        <v>50</v>
      </c>
      <c r="BY86" s="124">
        <v>0.84070796460176989</v>
      </c>
      <c r="BZ86" s="124"/>
      <c r="CA86" s="124"/>
      <c r="CB86" s="120">
        <v>16.823939048191338</v>
      </c>
      <c r="CC86" s="120">
        <v>19.496255895940152</v>
      </c>
      <c r="CD86" s="120">
        <v>17.335082511020332</v>
      </c>
      <c r="CE86" s="120">
        <v>12.629206143265662</v>
      </c>
      <c r="CF86" s="107"/>
      <c r="CG86" s="107"/>
      <c r="CH86" s="107">
        <v>0</v>
      </c>
      <c r="CI86" s="107"/>
      <c r="CJ86" s="107"/>
    </row>
    <row r="87" spans="1:89" x14ac:dyDescent="0.25">
      <c r="A87" s="50" t="s">
        <v>218</v>
      </c>
      <c r="B87" s="56" t="s">
        <v>217</v>
      </c>
      <c r="C87" s="50" t="s">
        <v>2738</v>
      </c>
      <c r="D87" s="56" t="s">
        <v>2005</v>
      </c>
      <c r="E87" s="50" t="s">
        <v>106</v>
      </c>
      <c r="F87" s="24">
        <v>9</v>
      </c>
      <c r="G87" s="24">
        <v>12</v>
      </c>
      <c r="H87" s="50" t="s">
        <v>2644</v>
      </c>
      <c r="I87" s="50" t="s">
        <v>109</v>
      </c>
      <c r="J87" s="120">
        <v>575.04628720173389</v>
      </c>
      <c r="K87" s="52">
        <v>1250</v>
      </c>
      <c r="L87" s="120">
        <v>46.003702976138712</v>
      </c>
      <c r="M87" s="52">
        <v>0</v>
      </c>
      <c r="N87" s="120">
        <v>40.947776263314651</v>
      </c>
      <c r="O87" s="120">
        <v>54.597035017752873</v>
      </c>
      <c r="P87" s="120">
        <v>100</v>
      </c>
      <c r="Q87" s="120">
        <v>40.947776263314651</v>
      </c>
      <c r="R87" s="120"/>
      <c r="S87" s="120"/>
      <c r="T87" s="120">
        <v>54.597035017752873</v>
      </c>
      <c r="U87" s="120">
        <v>100</v>
      </c>
      <c r="V87" s="120">
        <v>30.114110895625636</v>
      </c>
      <c r="W87" s="120">
        <v>40.152147860834184</v>
      </c>
      <c r="X87" s="120">
        <v>100</v>
      </c>
      <c r="Y87" s="120">
        <v>30.114110895625636</v>
      </c>
      <c r="Z87" s="120">
        <v>40.152147860834184</v>
      </c>
      <c r="AA87" s="120">
        <v>100</v>
      </c>
      <c r="AB87" s="120">
        <v>31.820440251572315</v>
      </c>
      <c r="AC87" s="120">
        <v>42.427253668763086</v>
      </c>
      <c r="AD87" s="120">
        <v>100</v>
      </c>
      <c r="AE87" s="120">
        <v>31.820440251572315</v>
      </c>
      <c r="AF87" s="120"/>
      <c r="AG87" s="120">
        <v>42.427253668763086</v>
      </c>
      <c r="AH87" s="120">
        <v>100</v>
      </c>
      <c r="AI87" s="120"/>
      <c r="AJ87" s="120"/>
      <c r="AK87" s="120"/>
      <c r="AL87" s="52">
        <v>1</v>
      </c>
      <c r="AM87" s="124">
        <v>0.76948051948051943</v>
      </c>
      <c r="AN87" s="124">
        <v>0.76948051948051943</v>
      </c>
      <c r="AO87" s="124">
        <v>0.73856209150326801</v>
      </c>
      <c r="AP87" s="124">
        <v>0.73856209150326801</v>
      </c>
      <c r="AQ87" s="124">
        <v>0.72784810126582278</v>
      </c>
      <c r="AR87" s="124">
        <v>0.72784810126582278</v>
      </c>
      <c r="AS87" s="124">
        <v>0.50584007187780777</v>
      </c>
      <c r="AT87" s="120">
        <v>0</v>
      </c>
      <c r="AU87" s="120">
        <v>50</v>
      </c>
      <c r="AV87" s="124">
        <v>0.50584007187780777</v>
      </c>
      <c r="AW87" s="120">
        <v>0</v>
      </c>
      <c r="AX87" s="120">
        <v>50</v>
      </c>
      <c r="AY87" s="124">
        <v>0.51652892561983466</v>
      </c>
      <c r="AZ87" s="120">
        <v>34.435261707988978</v>
      </c>
      <c r="BA87" s="120">
        <v>50</v>
      </c>
      <c r="BB87" s="124">
        <v>7.6446280991735532E-2</v>
      </c>
      <c r="BC87" s="120">
        <v>5.0964187327823689</v>
      </c>
      <c r="BD87" s="120">
        <v>50</v>
      </c>
      <c r="BE87" s="124">
        <v>0.6172106824925816</v>
      </c>
      <c r="BF87" s="120">
        <v>32.83035545173307</v>
      </c>
      <c r="BG87" s="120">
        <v>50</v>
      </c>
      <c r="BH87" s="124">
        <v>0.69836065573770489</v>
      </c>
      <c r="BI87" s="120">
        <v>74.293686780606905</v>
      </c>
      <c r="BJ87" s="120">
        <v>100</v>
      </c>
      <c r="BK87" s="124">
        <v>0.6769662921348315</v>
      </c>
      <c r="BL87" s="120">
        <v>72.017690652641647</v>
      </c>
      <c r="BM87" s="120">
        <v>100</v>
      </c>
      <c r="BN87" s="52">
        <v>0</v>
      </c>
      <c r="BO87" s="124">
        <v>0.4652173913043478</v>
      </c>
      <c r="BP87" s="120">
        <v>62.028985507246368</v>
      </c>
      <c r="BQ87" s="120">
        <v>100</v>
      </c>
      <c r="BR87" s="124">
        <v>0.484375</v>
      </c>
      <c r="BS87" s="124">
        <v>0.21333333333333335</v>
      </c>
      <c r="BT87" s="120">
        <v>0</v>
      </c>
      <c r="BU87" s="120">
        <v>50</v>
      </c>
      <c r="BV87" s="124">
        <v>0.23989218328840969</v>
      </c>
      <c r="BW87" s="120">
        <v>19.99101527403414</v>
      </c>
      <c r="BX87" s="120">
        <v>50</v>
      </c>
      <c r="BY87" s="124">
        <v>0.6769662921348315</v>
      </c>
      <c r="BZ87" s="124"/>
      <c r="CA87" s="124"/>
      <c r="CB87" s="120">
        <v>16.823939048191338</v>
      </c>
      <c r="CC87" s="120">
        <v>19.496255895940152</v>
      </c>
      <c r="CD87" s="120">
        <v>17.335082511020332</v>
      </c>
      <c r="CE87" s="120">
        <v>12.629206143265662</v>
      </c>
      <c r="CF87" s="52" t="s">
        <v>3741</v>
      </c>
      <c r="CG87" s="107">
        <v>5</v>
      </c>
      <c r="CH87" s="107">
        <v>0</v>
      </c>
      <c r="CI87" s="107"/>
      <c r="CJ87" s="107"/>
    </row>
    <row r="88" spans="1:89" x14ac:dyDescent="0.25">
      <c r="A88" s="50" t="s">
        <v>277</v>
      </c>
      <c r="B88" s="56" t="s">
        <v>1476</v>
      </c>
      <c r="C88" s="50" t="s">
        <v>2665</v>
      </c>
      <c r="D88" s="56" t="s">
        <v>101</v>
      </c>
      <c r="E88" s="50" t="s">
        <v>102</v>
      </c>
      <c r="F88" s="24" t="s">
        <v>102</v>
      </c>
      <c r="G88" s="24" t="s">
        <v>102</v>
      </c>
      <c r="H88" s="50" t="s">
        <v>2644</v>
      </c>
      <c r="I88" s="50" t="s">
        <v>103</v>
      </c>
      <c r="J88" s="120">
        <v>962.14743657953557</v>
      </c>
      <c r="K88" s="52">
        <v>1250</v>
      </c>
      <c r="L88" s="120">
        <v>76.971794926362847</v>
      </c>
      <c r="M88" s="52">
        <v>0</v>
      </c>
      <c r="N88" s="120">
        <v>66.373087166817029</v>
      </c>
      <c r="O88" s="120">
        <v>88.497449555756035</v>
      </c>
      <c r="P88" s="120">
        <v>100</v>
      </c>
      <c r="Q88" s="120">
        <v>58.863776983266526</v>
      </c>
      <c r="R88" s="120">
        <v>64.982740635624651</v>
      </c>
      <c r="S88" s="120">
        <v>75</v>
      </c>
      <c r="T88" s="120">
        <v>78.485035977688696</v>
      </c>
      <c r="U88" s="120">
        <v>100</v>
      </c>
      <c r="V88" s="120">
        <v>56.950808437057461</v>
      </c>
      <c r="W88" s="120">
        <v>75.934411249409948</v>
      </c>
      <c r="X88" s="120">
        <v>100</v>
      </c>
      <c r="Y88" s="120">
        <v>50.009316236291177</v>
      </c>
      <c r="Z88" s="120">
        <v>66.679088315054898</v>
      </c>
      <c r="AA88" s="120">
        <v>100</v>
      </c>
      <c r="AB88" s="120">
        <v>54.829419402708076</v>
      </c>
      <c r="AC88" s="120">
        <v>73.105892536944111</v>
      </c>
      <c r="AD88" s="120">
        <v>100</v>
      </c>
      <c r="AE88" s="120">
        <v>48.531395348837279</v>
      </c>
      <c r="AF88" s="120">
        <v>61.830513121817695</v>
      </c>
      <c r="AG88" s="120">
        <v>64.708527131783029</v>
      </c>
      <c r="AH88" s="120">
        <v>100</v>
      </c>
      <c r="AI88" s="120">
        <v>16.13</v>
      </c>
      <c r="AJ88" s="120">
        <v>14.97</v>
      </c>
      <c r="AK88" s="120">
        <v>13.29</v>
      </c>
      <c r="AL88" s="52">
        <v>0</v>
      </c>
      <c r="AM88" s="124">
        <v>0.98941176470588232</v>
      </c>
      <c r="AN88" s="124">
        <v>0.98454272219836836</v>
      </c>
      <c r="AO88" s="124">
        <v>0.98854337152209493</v>
      </c>
      <c r="AP88" s="124">
        <v>0.9838709677419355</v>
      </c>
      <c r="AQ88" s="124">
        <v>0.99081081081081079</v>
      </c>
      <c r="AR88" s="124">
        <v>0.98483316481294236</v>
      </c>
      <c r="AS88" s="124">
        <v>0.10780811431487625</v>
      </c>
      <c r="AT88" s="120">
        <v>38.438377137024759</v>
      </c>
      <c r="AU88" s="120">
        <v>50</v>
      </c>
      <c r="AV88" s="124">
        <v>0.16830260952836965</v>
      </c>
      <c r="AW88" s="120">
        <v>26.339478094326083</v>
      </c>
      <c r="AX88" s="120">
        <v>50</v>
      </c>
      <c r="AY88" s="124">
        <v>0.55720164609053502</v>
      </c>
      <c r="AZ88" s="120">
        <v>37.14677640603567</v>
      </c>
      <c r="BA88" s="120">
        <v>50</v>
      </c>
      <c r="BB88" s="124">
        <v>0.2905349794238683</v>
      </c>
      <c r="BC88" s="120">
        <v>19.368998628257884</v>
      </c>
      <c r="BD88" s="120">
        <v>50</v>
      </c>
      <c r="BE88" s="124">
        <v>0.82783588093322602</v>
      </c>
      <c r="BF88" s="120">
        <v>44.033823453895003</v>
      </c>
      <c r="BG88" s="120">
        <v>50</v>
      </c>
      <c r="BH88" s="124">
        <v>0.81831187410586548</v>
      </c>
      <c r="BI88" s="120">
        <v>87.054454692113353</v>
      </c>
      <c r="BJ88" s="120">
        <v>100</v>
      </c>
      <c r="BK88" s="124">
        <v>0.82698961937716309</v>
      </c>
      <c r="BL88" s="120">
        <v>87.977619082676924</v>
      </c>
      <c r="BM88" s="120">
        <v>100</v>
      </c>
      <c r="BN88" s="52">
        <v>0</v>
      </c>
      <c r="BO88" s="124">
        <v>0.64700000000000002</v>
      </c>
      <c r="BP88" s="120">
        <v>86.235489220563849</v>
      </c>
      <c r="BQ88" s="120">
        <v>100</v>
      </c>
      <c r="BR88" s="124">
        <v>0.61868686868686873</v>
      </c>
      <c r="BS88" s="124">
        <v>0.9619433198380567</v>
      </c>
      <c r="BT88" s="120">
        <v>41.245791245791246</v>
      </c>
      <c r="BU88" s="120">
        <v>50</v>
      </c>
      <c r="BV88" s="124">
        <v>0.56275468622656888</v>
      </c>
      <c r="BW88" s="120">
        <v>46.896223852214078</v>
      </c>
      <c r="BX88" s="120">
        <v>50</v>
      </c>
      <c r="BY88" s="124">
        <v>0.82698961937716309</v>
      </c>
      <c r="BZ88" s="124">
        <v>0.94</v>
      </c>
      <c r="CA88" s="124">
        <v>0.11301038062283694</v>
      </c>
      <c r="CB88" s="120">
        <v>17.263974516166829</v>
      </c>
      <c r="CC88" s="120">
        <v>19.631524517014228</v>
      </c>
      <c r="CD88" s="120">
        <v>17.168861804494096</v>
      </c>
      <c r="CE88" s="120">
        <v>15.161501169955377</v>
      </c>
      <c r="CF88" s="107"/>
      <c r="CG88" s="107"/>
      <c r="CH88" s="107">
        <v>0</v>
      </c>
      <c r="CI88" s="107"/>
      <c r="CJ88" s="107"/>
    </row>
    <row r="89" spans="1:89" x14ac:dyDescent="0.25">
      <c r="A89" s="50" t="s">
        <v>277</v>
      </c>
      <c r="B89" s="56" t="s">
        <v>1476</v>
      </c>
      <c r="C89" s="50" t="s">
        <v>2739</v>
      </c>
      <c r="D89" s="56" t="s">
        <v>1894</v>
      </c>
      <c r="E89" s="50" t="s">
        <v>106</v>
      </c>
      <c r="F89" s="24" t="s">
        <v>114</v>
      </c>
      <c r="G89" s="24">
        <v>5</v>
      </c>
      <c r="H89" s="50" t="s">
        <v>2644</v>
      </c>
      <c r="I89" s="50" t="s">
        <v>109</v>
      </c>
      <c r="J89" s="120">
        <v>547.27660380712962</v>
      </c>
      <c r="K89" s="52">
        <v>750</v>
      </c>
      <c r="L89" s="120">
        <v>72.97021384095062</v>
      </c>
      <c r="M89" s="52">
        <v>1</v>
      </c>
      <c r="N89" s="120">
        <v>70.551186136818359</v>
      </c>
      <c r="O89" s="120">
        <v>94.068248182424469</v>
      </c>
      <c r="P89" s="120">
        <v>100</v>
      </c>
      <c r="Q89" s="120">
        <v>58.995013955039148</v>
      </c>
      <c r="R89" s="120">
        <v>69.713770953461662</v>
      </c>
      <c r="S89" s="120">
        <v>75</v>
      </c>
      <c r="T89" s="120">
        <v>78.660018606718864</v>
      </c>
      <c r="U89" s="120">
        <v>100</v>
      </c>
      <c r="V89" s="120">
        <v>62.321518794572683</v>
      </c>
      <c r="W89" s="120">
        <v>83.095358392763572</v>
      </c>
      <c r="X89" s="120">
        <v>100</v>
      </c>
      <c r="Y89" s="120">
        <v>52.077969374397945</v>
      </c>
      <c r="Z89" s="120">
        <v>69.437292499197255</v>
      </c>
      <c r="AA89" s="120">
        <v>100</v>
      </c>
      <c r="AB89" s="120">
        <v>51.936296296296305</v>
      </c>
      <c r="AC89" s="120">
        <v>69.248395061728402</v>
      </c>
      <c r="AD89" s="120">
        <v>100</v>
      </c>
      <c r="AE89" s="120">
        <v>41.328571428571429</v>
      </c>
      <c r="AF89" s="120">
        <v>61.218055555555544</v>
      </c>
      <c r="AG89" s="120">
        <v>55.104761904761901</v>
      </c>
      <c r="AH89" s="120">
        <v>100</v>
      </c>
      <c r="AI89" s="120">
        <v>16</v>
      </c>
      <c r="AJ89" s="120">
        <v>17.63</v>
      </c>
      <c r="AK89" s="120">
        <v>19.88</v>
      </c>
      <c r="AL89" s="52">
        <v>0</v>
      </c>
      <c r="AM89" s="124">
        <v>0.9942196531791907</v>
      </c>
      <c r="AN89" s="124">
        <v>1</v>
      </c>
      <c r="AO89" s="124">
        <v>0.9942196531791907</v>
      </c>
      <c r="AP89" s="124">
        <v>1</v>
      </c>
      <c r="AQ89" s="124">
        <v>1</v>
      </c>
      <c r="AR89" s="124">
        <v>1</v>
      </c>
      <c r="AS89" s="124">
        <v>8.0838323353293412E-2</v>
      </c>
      <c r="AT89" s="120">
        <v>43.832335329341319</v>
      </c>
      <c r="AU89" s="120">
        <v>50</v>
      </c>
      <c r="AV89" s="124">
        <v>0.16216216216216217</v>
      </c>
      <c r="AW89" s="120">
        <v>27.567567567567576</v>
      </c>
      <c r="AX89" s="120">
        <v>50</v>
      </c>
      <c r="AY89" s="124"/>
      <c r="AZ89" s="120"/>
      <c r="BA89" s="120"/>
      <c r="BB89" s="124"/>
      <c r="BC89" s="120"/>
      <c r="BD89" s="120"/>
      <c r="BE89" s="124"/>
      <c r="BF89" s="120"/>
      <c r="BG89" s="120"/>
      <c r="BH89" s="124"/>
      <c r="BI89" s="120"/>
      <c r="BJ89" s="120"/>
      <c r="BK89" s="124"/>
      <c r="BL89" s="120"/>
      <c r="BM89" s="120"/>
      <c r="BN89" s="52"/>
      <c r="BO89" s="124"/>
      <c r="BP89" s="120"/>
      <c r="BQ89" s="120"/>
      <c r="BR89" s="124">
        <v>0.39393939393939392</v>
      </c>
      <c r="BS89" s="124">
        <v>1</v>
      </c>
      <c r="BT89" s="120">
        <v>26.262626262626259</v>
      </c>
      <c r="BU89" s="120">
        <v>50</v>
      </c>
      <c r="BV89" s="124"/>
      <c r="BW89" s="120"/>
      <c r="BX89" s="120"/>
      <c r="BY89" s="124"/>
      <c r="BZ89" s="124"/>
      <c r="CA89" s="124"/>
      <c r="CB89" s="120">
        <v>16.823939048191338</v>
      </c>
      <c r="CC89" s="120">
        <v>19.496255895940152</v>
      </c>
      <c r="CD89" s="120">
        <v>17.335082511020332</v>
      </c>
      <c r="CE89" s="120"/>
      <c r="CF89" s="107"/>
      <c r="CG89" s="107"/>
      <c r="CH89" s="107">
        <v>0</v>
      </c>
      <c r="CI89" s="107"/>
      <c r="CJ89" s="107"/>
      <c r="CK89" s="24">
        <v>1</v>
      </c>
    </row>
    <row r="90" spans="1:89" x14ac:dyDescent="0.25">
      <c r="A90" s="50" t="s">
        <v>277</v>
      </c>
      <c r="B90" s="56" t="s">
        <v>1476</v>
      </c>
      <c r="C90" s="50" t="s">
        <v>2740</v>
      </c>
      <c r="D90" s="56" t="s">
        <v>1981</v>
      </c>
      <c r="E90" s="50" t="s">
        <v>106</v>
      </c>
      <c r="F90" s="24" t="s">
        <v>107</v>
      </c>
      <c r="G90" s="24">
        <v>8</v>
      </c>
      <c r="H90" s="50" t="s">
        <v>1454</v>
      </c>
      <c r="I90" s="50" t="s">
        <v>109</v>
      </c>
      <c r="J90" s="120">
        <v>633.9118796880972</v>
      </c>
      <c r="K90" s="52">
        <v>800</v>
      </c>
      <c r="L90" s="120">
        <v>79.23898496101215</v>
      </c>
      <c r="M90" s="52">
        <v>0</v>
      </c>
      <c r="N90" s="120">
        <v>67.097982522661752</v>
      </c>
      <c r="O90" s="120">
        <v>89.463976696882341</v>
      </c>
      <c r="P90" s="120">
        <v>100</v>
      </c>
      <c r="Q90" s="120">
        <v>61.754557222236237</v>
      </c>
      <c r="R90" s="120">
        <v>65.037441396511255</v>
      </c>
      <c r="S90" s="120">
        <v>74.920564606618015</v>
      </c>
      <c r="T90" s="120">
        <v>82.339409629648316</v>
      </c>
      <c r="U90" s="120">
        <v>100</v>
      </c>
      <c r="V90" s="120">
        <v>57.644515797009667</v>
      </c>
      <c r="W90" s="120">
        <v>76.85935439601289</v>
      </c>
      <c r="X90" s="120">
        <v>100</v>
      </c>
      <c r="Y90" s="120">
        <v>52.594578925965507</v>
      </c>
      <c r="Z90" s="120">
        <v>70.126105234620667</v>
      </c>
      <c r="AA90" s="120">
        <v>100</v>
      </c>
      <c r="AB90" s="120">
        <v>55.108196721311494</v>
      </c>
      <c r="AC90" s="120">
        <v>73.47759562841533</v>
      </c>
      <c r="AD90" s="120">
        <v>100</v>
      </c>
      <c r="AE90" s="120">
        <v>51.676012461059194</v>
      </c>
      <c r="AF90" s="120">
        <v>59.940350877192991</v>
      </c>
      <c r="AG90" s="120">
        <v>68.901349948078931</v>
      </c>
      <c r="AH90" s="120">
        <v>100</v>
      </c>
      <c r="AI90" s="120">
        <v>13.16</v>
      </c>
      <c r="AJ90" s="120">
        <v>12.44</v>
      </c>
      <c r="AK90" s="120">
        <v>8.26</v>
      </c>
      <c r="AL90" s="52">
        <v>0</v>
      </c>
      <c r="AM90" s="124">
        <v>0.99827586206896557</v>
      </c>
      <c r="AN90" s="124">
        <v>0.99717514124293782</v>
      </c>
      <c r="AO90" s="124">
        <v>0.99828767123287676</v>
      </c>
      <c r="AP90" s="124">
        <v>0.9972067039106145</v>
      </c>
      <c r="AQ90" s="124">
        <v>1</v>
      </c>
      <c r="AR90" s="124">
        <v>1</v>
      </c>
      <c r="AS90" s="124">
        <v>7.4576271186440682E-2</v>
      </c>
      <c r="AT90" s="120">
        <v>45.084745762711862</v>
      </c>
      <c r="AU90" s="120">
        <v>50</v>
      </c>
      <c r="AV90" s="124">
        <v>0.10056925996204934</v>
      </c>
      <c r="AW90" s="120">
        <v>39.886148007590137</v>
      </c>
      <c r="AX90" s="120">
        <v>50</v>
      </c>
      <c r="AY90" s="124"/>
      <c r="AZ90" s="120"/>
      <c r="BA90" s="120"/>
      <c r="BB90" s="124"/>
      <c r="BC90" s="120"/>
      <c r="BD90" s="120"/>
      <c r="BE90" s="124">
        <v>0.87</v>
      </c>
      <c r="BF90" s="120">
        <v>46.276595744680854</v>
      </c>
      <c r="BG90" s="120">
        <v>50</v>
      </c>
      <c r="BH90" s="124"/>
      <c r="BI90" s="120"/>
      <c r="BJ90" s="120"/>
      <c r="BK90" s="124"/>
      <c r="BL90" s="120"/>
      <c r="BM90" s="120"/>
      <c r="BN90" s="52"/>
      <c r="BO90" s="124"/>
      <c r="BP90" s="120"/>
      <c r="BQ90" s="120"/>
      <c r="BR90" s="124">
        <v>0.62244897959183676</v>
      </c>
      <c r="BS90" s="124">
        <v>0.98</v>
      </c>
      <c r="BT90" s="120">
        <v>41.496598639455783</v>
      </c>
      <c r="BU90" s="120">
        <v>50</v>
      </c>
      <c r="BV90" s="124"/>
      <c r="BW90" s="120"/>
      <c r="BX90" s="120"/>
      <c r="BY90" s="124"/>
      <c r="BZ90" s="124"/>
      <c r="CA90" s="124"/>
      <c r="CB90" s="120">
        <v>16.823939048191338</v>
      </c>
      <c r="CC90" s="120">
        <v>19.496255895940152</v>
      </c>
      <c r="CD90" s="120">
        <v>17.335082511020332</v>
      </c>
      <c r="CE90" s="120"/>
      <c r="CF90" s="107"/>
      <c r="CG90" s="107"/>
      <c r="CH90" s="107">
        <v>0</v>
      </c>
      <c r="CI90" s="107"/>
      <c r="CJ90" s="107"/>
    </row>
    <row r="91" spans="1:89" x14ac:dyDescent="0.25">
      <c r="A91" s="50" t="s">
        <v>277</v>
      </c>
      <c r="B91" s="56" t="s">
        <v>1476</v>
      </c>
      <c r="C91" s="50" t="s">
        <v>2741</v>
      </c>
      <c r="D91" s="56" t="s">
        <v>2454</v>
      </c>
      <c r="E91" s="50" t="s">
        <v>106</v>
      </c>
      <c r="F91" s="24" t="s">
        <v>107</v>
      </c>
      <c r="G91" s="24">
        <v>5</v>
      </c>
      <c r="H91" s="50" t="s">
        <v>2644</v>
      </c>
      <c r="I91" s="50" t="s">
        <v>109</v>
      </c>
      <c r="J91" s="120">
        <v>590.71166651230544</v>
      </c>
      <c r="K91" s="52">
        <v>750</v>
      </c>
      <c r="L91" s="120">
        <v>78.761555534974065</v>
      </c>
      <c r="M91" s="52">
        <v>0</v>
      </c>
      <c r="N91" s="120">
        <v>71.34910954501747</v>
      </c>
      <c r="O91" s="120">
        <v>95.132146060023288</v>
      </c>
      <c r="P91" s="120">
        <v>100</v>
      </c>
      <c r="Q91" s="120">
        <v>62.819276729030051</v>
      </c>
      <c r="R91" s="120">
        <v>71.098814473814485</v>
      </c>
      <c r="S91" s="120">
        <v>75</v>
      </c>
      <c r="T91" s="120">
        <v>83.759035638706735</v>
      </c>
      <c r="U91" s="120">
        <v>100</v>
      </c>
      <c r="V91" s="120">
        <v>62.061620066642391</v>
      </c>
      <c r="W91" s="120">
        <v>82.748826755523183</v>
      </c>
      <c r="X91" s="120">
        <v>100</v>
      </c>
      <c r="Y91" s="120">
        <v>53.341520200072836</v>
      </c>
      <c r="Z91" s="120">
        <v>71.122026933430448</v>
      </c>
      <c r="AA91" s="120">
        <v>100</v>
      </c>
      <c r="AB91" s="120">
        <v>55.12083333333333</v>
      </c>
      <c r="AC91" s="120">
        <v>73.49444444444444</v>
      </c>
      <c r="AD91" s="120">
        <v>100</v>
      </c>
      <c r="AE91" s="120">
        <v>50.274074074074065</v>
      </c>
      <c r="AF91" s="120">
        <v>60.193023255813934</v>
      </c>
      <c r="AG91" s="120">
        <v>67.032098765432096</v>
      </c>
      <c r="AH91" s="120">
        <v>100</v>
      </c>
      <c r="AI91" s="120">
        <v>12.18</v>
      </c>
      <c r="AJ91" s="120">
        <v>17.75</v>
      </c>
      <c r="AK91" s="120">
        <v>9.91</v>
      </c>
      <c r="AL91" s="52">
        <v>0</v>
      </c>
      <c r="AM91" s="124">
        <v>0.99586776859504134</v>
      </c>
      <c r="AN91" s="124">
        <v>0.99236641221374045</v>
      </c>
      <c r="AO91" s="124">
        <v>0.99586776859504134</v>
      </c>
      <c r="AP91" s="124">
        <v>0.99236641221374045</v>
      </c>
      <c r="AQ91" s="124">
        <v>1</v>
      </c>
      <c r="AR91" s="124">
        <v>1</v>
      </c>
      <c r="AS91" s="124">
        <v>8.6864406779661021E-2</v>
      </c>
      <c r="AT91" s="120">
        <v>42.627118644067814</v>
      </c>
      <c r="AU91" s="120">
        <v>50</v>
      </c>
      <c r="AV91" s="124">
        <v>0.14396887159533073</v>
      </c>
      <c r="AW91" s="120">
        <v>31.206225680933873</v>
      </c>
      <c r="AX91" s="120">
        <v>50</v>
      </c>
      <c r="AY91" s="124"/>
      <c r="AZ91" s="120"/>
      <c r="BA91" s="120"/>
      <c r="BB91" s="124"/>
      <c r="BC91" s="120"/>
      <c r="BD91" s="120"/>
      <c r="BE91" s="124"/>
      <c r="BF91" s="120"/>
      <c r="BG91" s="120"/>
      <c r="BH91" s="124"/>
      <c r="BI91" s="120"/>
      <c r="BJ91" s="120"/>
      <c r="BK91" s="124"/>
      <c r="BL91" s="120"/>
      <c r="BM91" s="120"/>
      <c r="BN91" s="52"/>
      <c r="BO91" s="124"/>
      <c r="BP91" s="120"/>
      <c r="BQ91" s="120"/>
      <c r="BR91" s="124">
        <v>0.65384615384615385</v>
      </c>
      <c r="BS91" s="124">
        <v>0.95121951219512191</v>
      </c>
      <c r="BT91" s="120">
        <v>43.589743589743591</v>
      </c>
      <c r="BU91" s="120">
        <v>50</v>
      </c>
      <c r="BV91" s="124"/>
      <c r="BW91" s="120"/>
      <c r="BX91" s="120"/>
      <c r="BY91" s="124"/>
      <c r="BZ91" s="124"/>
      <c r="CA91" s="124"/>
      <c r="CB91" s="120">
        <v>16.823939048191338</v>
      </c>
      <c r="CC91" s="120">
        <v>19.496255895940152</v>
      </c>
      <c r="CD91" s="120">
        <v>17.335082511020332</v>
      </c>
      <c r="CE91" s="120"/>
      <c r="CF91" s="107"/>
      <c r="CG91" s="107"/>
      <c r="CH91" s="107">
        <v>0</v>
      </c>
      <c r="CI91" s="107"/>
      <c r="CJ91" s="107"/>
    </row>
    <row r="92" spans="1:89" x14ac:dyDescent="0.25">
      <c r="A92" s="50" t="s">
        <v>277</v>
      </c>
      <c r="B92" s="56" t="s">
        <v>1476</v>
      </c>
      <c r="C92" s="50" t="s">
        <v>2742</v>
      </c>
      <c r="D92" s="56" t="s">
        <v>2470</v>
      </c>
      <c r="E92" s="50" t="s">
        <v>106</v>
      </c>
      <c r="F92" s="24" t="s">
        <v>107</v>
      </c>
      <c r="G92" s="24">
        <v>5</v>
      </c>
      <c r="H92" s="50" t="s">
        <v>1454</v>
      </c>
      <c r="I92" s="50" t="s">
        <v>109</v>
      </c>
      <c r="J92" s="120">
        <v>533.78664377174243</v>
      </c>
      <c r="K92" s="52">
        <v>750</v>
      </c>
      <c r="L92" s="120">
        <v>71.17155250289899</v>
      </c>
      <c r="M92" s="52">
        <v>1</v>
      </c>
      <c r="N92" s="120">
        <v>69.819503405635118</v>
      </c>
      <c r="O92" s="120">
        <v>93.09267120751349</v>
      </c>
      <c r="P92" s="120">
        <v>100</v>
      </c>
      <c r="Q92" s="120">
        <v>63.713304067455645</v>
      </c>
      <c r="R92" s="120">
        <v>71.140160560768663</v>
      </c>
      <c r="S92" s="120">
        <v>75</v>
      </c>
      <c r="T92" s="120">
        <v>84.951072089940865</v>
      </c>
      <c r="U92" s="120">
        <v>100</v>
      </c>
      <c r="V92" s="120">
        <v>61.387029858824725</v>
      </c>
      <c r="W92" s="120">
        <v>81.849373145099634</v>
      </c>
      <c r="X92" s="120">
        <v>100</v>
      </c>
      <c r="Y92" s="120">
        <v>55.422305297305293</v>
      </c>
      <c r="Z92" s="120">
        <v>73.896407063073724</v>
      </c>
      <c r="AA92" s="120">
        <v>100</v>
      </c>
      <c r="AB92" s="120">
        <v>57.962903225806464</v>
      </c>
      <c r="AC92" s="120">
        <v>77.283870967741947</v>
      </c>
      <c r="AD92" s="120">
        <v>100</v>
      </c>
      <c r="AE92" s="120">
        <v>48.708771929824557</v>
      </c>
      <c r="AF92" s="120">
        <v>72.615277777777763</v>
      </c>
      <c r="AG92" s="120">
        <v>64.945029239766072</v>
      </c>
      <c r="AH92" s="120">
        <v>100</v>
      </c>
      <c r="AI92" s="120">
        <v>11.28</v>
      </c>
      <c r="AJ92" s="120">
        <v>15.71</v>
      </c>
      <c r="AK92" s="120">
        <v>23.9</v>
      </c>
      <c r="AL92" s="52">
        <v>0</v>
      </c>
      <c r="AM92" s="124">
        <v>1</v>
      </c>
      <c r="AN92" s="124">
        <v>1</v>
      </c>
      <c r="AO92" s="124">
        <v>1</v>
      </c>
      <c r="AP92" s="124">
        <v>1</v>
      </c>
      <c r="AQ92" s="124">
        <v>1</v>
      </c>
      <c r="AR92" s="124">
        <v>1</v>
      </c>
      <c r="AS92" s="124">
        <v>0.18791946308724833</v>
      </c>
      <c r="AT92" s="120">
        <v>22.416107382550354</v>
      </c>
      <c r="AU92" s="120">
        <v>50</v>
      </c>
      <c r="AV92" s="124">
        <v>0.25</v>
      </c>
      <c r="AW92" s="120">
        <v>10.000000000000009</v>
      </c>
      <c r="AX92" s="120">
        <v>50</v>
      </c>
      <c r="AY92" s="124"/>
      <c r="AZ92" s="120"/>
      <c r="BA92" s="120"/>
      <c r="BB92" s="124"/>
      <c r="BC92" s="120"/>
      <c r="BD92" s="120"/>
      <c r="BE92" s="124"/>
      <c r="BF92" s="120"/>
      <c r="BG92" s="120"/>
      <c r="BH92" s="124"/>
      <c r="BI92" s="120"/>
      <c r="BJ92" s="120"/>
      <c r="BK92" s="124"/>
      <c r="BL92" s="120"/>
      <c r="BM92" s="120"/>
      <c r="BN92" s="52"/>
      <c r="BO92" s="124"/>
      <c r="BP92" s="120"/>
      <c r="BQ92" s="120"/>
      <c r="BR92" s="124">
        <v>0.38028169014084506</v>
      </c>
      <c r="BS92" s="124">
        <v>1.0142857142857142</v>
      </c>
      <c r="BT92" s="120">
        <v>25.352112676056336</v>
      </c>
      <c r="BU92" s="120">
        <v>50</v>
      </c>
      <c r="BV92" s="124"/>
      <c r="BW92" s="120"/>
      <c r="BX92" s="120"/>
      <c r="BY92" s="124"/>
      <c r="BZ92" s="124"/>
      <c r="CA92" s="124"/>
      <c r="CB92" s="120">
        <v>16.823939048191338</v>
      </c>
      <c r="CC92" s="120">
        <v>19.496255895940152</v>
      </c>
      <c r="CD92" s="120">
        <v>17.335082511020332</v>
      </c>
      <c r="CE92" s="120"/>
      <c r="CF92" s="107"/>
      <c r="CG92" s="107"/>
      <c r="CH92" s="107">
        <v>0</v>
      </c>
      <c r="CI92" s="107"/>
      <c r="CJ92" s="107"/>
    </row>
    <row r="93" spans="1:89" x14ac:dyDescent="0.25">
      <c r="A93" s="50" t="s">
        <v>277</v>
      </c>
      <c r="B93" s="56" t="s">
        <v>1476</v>
      </c>
      <c r="C93" s="50" t="s">
        <v>2743</v>
      </c>
      <c r="D93" s="56" t="s">
        <v>1907</v>
      </c>
      <c r="E93" s="50" t="s">
        <v>106</v>
      </c>
      <c r="F93" s="24" t="s">
        <v>107</v>
      </c>
      <c r="G93" s="24">
        <v>5</v>
      </c>
      <c r="H93" s="50" t="s">
        <v>1454</v>
      </c>
      <c r="I93" s="50" t="s">
        <v>109</v>
      </c>
      <c r="J93" s="120">
        <v>614.27339034351917</v>
      </c>
      <c r="K93" s="52">
        <v>750</v>
      </c>
      <c r="L93" s="120">
        <v>81.903118712469222</v>
      </c>
      <c r="M93" s="52">
        <v>0</v>
      </c>
      <c r="N93" s="120">
        <v>70.376704935393008</v>
      </c>
      <c r="O93" s="120">
        <v>93.835606580524015</v>
      </c>
      <c r="P93" s="120">
        <v>100</v>
      </c>
      <c r="Q93" s="120">
        <v>65.905942127420744</v>
      </c>
      <c r="R93" s="120">
        <v>65.386775708204269</v>
      </c>
      <c r="S93" s="120">
        <v>75</v>
      </c>
      <c r="T93" s="120">
        <v>87.874589503227668</v>
      </c>
      <c r="U93" s="120">
        <v>100</v>
      </c>
      <c r="V93" s="120">
        <v>61.355357887843759</v>
      </c>
      <c r="W93" s="120">
        <v>81.807143850458345</v>
      </c>
      <c r="X93" s="120">
        <v>100</v>
      </c>
      <c r="Y93" s="120">
        <v>58.251166166166165</v>
      </c>
      <c r="Z93" s="120">
        <v>77.66822155488822</v>
      </c>
      <c r="AA93" s="120">
        <v>100</v>
      </c>
      <c r="AB93" s="120">
        <v>54.954166666666666</v>
      </c>
      <c r="AC93" s="120">
        <v>73.272222222222211</v>
      </c>
      <c r="AD93" s="120">
        <v>100</v>
      </c>
      <c r="AE93" s="120">
        <v>50.141666666666673</v>
      </c>
      <c r="AF93" s="120">
        <v>59.766666666666673</v>
      </c>
      <c r="AG93" s="120">
        <v>66.855555555555569</v>
      </c>
      <c r="AH93" s="120">
        <v>100</v>
      </c>
      <c r="AI93" s="120">
        <v>9.09</v>
      </c>
      <c r="AJ93" s="120">
        <v>7.13</v>
      </c>
      <c r="AK93" s="120">
        <v>9.6199999999999992</v>
      </c>
      <c r="AL93" s="52">
        <v>0</v>
      </c>
      <c r="AM93" s="124">
        <v>1</v>
      </c>
      <c r="AN93" s="124">
        <v>1</v>
      </c>
      <c r="AO93" s="124">
        <v>1</v>
      </c>
      <c r="AP93" s="124">
        <v>1</v>
      </c>
      <c r="AQ93" s="124">
        <v>1</v>
      </c>
      <c r="AR93" s="124">
        <v>1</v>
      </c>
      <c r="AS93" s="124">
        <v>5.8201058201058198E-2</v>
      </c>
      <c r="AT93" s="120">
        <v>48.359788359788375</v>
      </c>
      <c r="AU93" s="120">
        <v>50</v>
      </c>
      <c r="AV93" s="124">
        <v>9.417040358744394E-2</v>
      </c>
      <c r="AW93" s="120">
        <v>41.165919282511211</v>
      </c>
      <c r="AX93" s="120">
        <v>50</v>
      </c>
      <c r="AY93" s="124"/>
      <c r="AZ93" s="120"/>
      <c r="BA93" s="120"/>
      <c r="BB93" s="124"/>
      <c r="BC93" s="120"/>
      <c r="BD93" s="120"/>
      <c r="BE93" s="124"/>
      <c r="BF93" s="120"/>
      <c r="BG93" s="120"/>
      <c r="BH93" s="124"/>
      <c r="BI93" s="120"/>
      <c r="BJ93" s="120"/>
      <c r="BK93" s="124"/>
      <c r="BL93" s="120"/>
      <c r="BM93" s="120"/>
      <c r="BN93" s="52"/>
      <c r="BO93" s="124"/>
      <c r="BP93" s="120"/>
      <c r="BQ93" s="120"/>
      <c r="BR93" s="124">
        <v>0.65151515151515149</v>
      </c>
      <c r="BS93" s="124">
        <v>0.97058823529411764</v>
      </c>
      <c r="BT93" s="120">
        <v>43.434343434343432</v>
      </c>
      <c r="BU93" s="120">
        <v>50</v>
      </c>
      <c r="BV93" s="124"/>
      <c r="BW93" s="120"/>
      <c r="BX93" s="120"/>
      <c r="BY93" s="124"/>
      <c r="BZ93" s="124"/>
      <c r="CA93" s="124"/>
      <c r="CB93" s="120">
        <v>16.823939048191338</v>
      </c>
      <c r="CC93" s="120">
        <v>19.496255895940152</v>
      </c>
      <c r="CD93" s="120">
        <v>17.335082511020332</v>
      </c>
      <c r="CE93" s="120"/>
      <c r="CF93" s="107"/>
      <c r="CG93" s="107"/>
      <c r="CH93" s="107">
        <v>0</v>
      </c>
      <c r="CI93" s="107"/>
      <c r="CJ93" s="107"/>
    </row>
    <row r="94" spans="1:89" x14ac:dyDescent="0.25">
      <c r="A94" s="50" t="s">
        <v>277</v>
      </c>
      <c r="B94" s="56" t="s">
        <v>1476</v>
      </c>
      <c r="C94" s="50" t="s">
        <v>2744</v>
      </c>
      <c r="D94" s="56" t="s">
        <v>2231</v>
      </c>
      <c r="E94" s="50" t="s">
        <v>106</v>
      </c>
      <c r="F94" s="24" t="s">
        <v>107</v>
      </c>
      <c r="G94" s="24">
        <v>5</v>
      </c>
      <c r="H94" s="50" t="s">
        <v>2644</v>
      </c>
      <c r="I94" s="50" t="s">
        <v>109</v>
      </c>
      <c r="J94" s="120">
        <v>545.06346465553258</v>
      </c>
      <c r="K94" s="52">
        <v>650</v>
      </c>
      <c r="L94" s="120">
        <v>83.855917639312707</v>
      </c>
      <c r="M94" s="52">
        <v>0</v>
      </c>
      <c r="N94" s="120">
        <v>69.079525134015043</v>
      </c>
      <c r="O94" s="120">
        <v>92.106033512020062</v>
      </c>
      <c r="P94" s="120">
        <v>100</v>
      </c>
      <c r="Q94" s="120">
        <v>61.041529858911218</v>
      </c>
      <c r="R94" s="120">
        <v>68.536851638499996</v>
      </c>
      <c r="S94" s="120">
        <v>75</v>
      </c>
      <c r="T94" s="120">
        <v>81.388706478548286</v>
      </c>
      <c r="U94" s="120">
        <v>100</v>
      </c>
      <c r="V94" s="120">
        <v>61.558761523151063</v>
      </c>
      <c r="W94" s="120">
        <v>82.07834869753475</v>
      </c>
      <c r="X94" s="120">
        <v>100</v>
      </c>
      <c r="Y94" s="120">
        <v>53.719178800968926</v>
      </c>
      <c r="Z94" s="120">
        <v>71.62557173462524</v>
      </c>
      <c r="AA94" s="120">
        <v>100</v>
      </c>
      <c r="AB94" s="120">
        <v>51.890666666666675</v>
      </c>
      <c r="AC94" s="120">
        <v>69.187555555555562</v>
      </c>
      <c r="AD94" s="120">
        <v>100</v>
      </c>
      <c r="AE94" s="120"/>
      <c r="AF94" s="120">
        <v>54.174999999999997</v>
      </c>
      <c r="AG94" s="120"/>
      <c r="AH94" s="120">
        <v>0</v>
      </c>
      <c r="AI94" s="120">
        <v>13.95</v>
      </c>
      <c r="AJ94" s="120">
        <v>14.81</v>
      </c>
      <c r="AK94" s="120"/>
      <c r="AL94" s="52">
        <v>0</v>
      </c>
      <c r="AM94" s="124">
        <v>1</v>
      </c>
      <c r="AN94" s="124">
        <v>1</v>
      </c>
      <c r="AO94" s="124">
        <v>1</v>
      </c>
      <c r="AP94" s="124">
        <v>1</v>
      </c>
      <c r="AQ94" s="124">
        <v>1</v>
      </c>
      <c r="AR94" s="124"/>
      <c r="AS94" s="124">
        <v>2.7027027027027029E-2</v>
      </c>
      <c r="AT94" s="120">
        <v>50</v>
      </c>
      <c r="AU94" s="120">
        <v>50</v>
      </c>
      <c r="AV94" s="124">
        <v>3.9735099337748346E-2</v>
      </c>
      <c r="AW94" s="120">
        <v>50</v>
      </c>
      <c r="AX94" s="120">
        <v>50</v>
      </c>
      <c r="AY94" s="124"/>
      <c r="AZ94" s="120"/>
      <c r="BA94" s="120"/>
      <c r="BB94" s="124"/>
      <c r="BC94" s="120"/>
      <c r="BD94" s="120"/>
      <c r="BE94" s="124"/>
      <c r="BF94" s="120"/>
      <c r="BG94" s="120"/>
      <c r="BH94" s="124"/>
      <c r="BI94" s="120"/>
      <c r="BJ94" s="120"/>
      <c r="BK94" s="124"/>
      <c r="BL94" s="120"/>
      <c r="BM94" s="120"/>
      <c r="BN94" s="52"/>
      <c r="BO94" s="124"/>
      <c r="BP94" s="120"/>
      <c r="BQ94" s="120"/>
      <c r="BR94" s="124">
        <v>0.73015873015873012</v>
      </c>
      <c r="BS94" s="124">
        <v>1.0161290322580645</v>
      </c>
      <c r="BT94" s="120">
        <v>48.677248677248677</v>
      </c>
      <c r="BU94" s="120">
        <v>50</v>
      </c>
      <c r="BV94" s="124"/>
      <c r="BW94" s="120"/>
      <c r="BX94" s="120"/>
      <c r="BY94" s="124"/>
      <c r="BZ94" s="124"/>
      <c r="CA94" s="124"/>
      <c r="CB94" s="120">
        <v>16.823939048191338</v>
      </c>
      <c r="CC94" s="120">
        <v>19.496255895940152</v>
      </c>
      <c r="CD94" s="120">
        <v>17.335082511020332</v>
      </c>
      <c r="CE94" s="120"/>
      <c r="CF94" s="107"/>
      <c r="CG94" s="107"/>
      <c r="CH94" s="107">
        <v>0</v>
      </c>
      <c r="CI94" s="107"/>
      <c r="CJ94" s="107"/>
      <c r="CK94" s="24">
        <v>1</v>
      </c>
    </row>
    <row r="95" spans="1:89" x14ac:dyDescent="0.25">
      <c r="A95" s="50" t="s">
        <v>277</v>
      </c>
      <c r="B95" s="56" t="s">
        <v>1476</v>
      </c>
      <c r="C95" s="50" t="s">
        <v>2745</v>
      </c>
      <c r="D95" s="56" t="s">
        <v>2069</v>
      </c>
      <c r="E95" s="50" t="s">
        <v>106</v>
      </c>
      <c r="F95" s="24" t="s">
        <v>107</v>
      </c>
      <c r="G95" s="24">
        <v>5</v>
      </c>
      <c r="H95" s="50" t="s">
        <v>2644</v>
      </c>
      <c r="I95" s="50" t="s">
        <v>109</v>
      </c>
      <c r="J95" s="120">
        <v>613.77811569185076</v>
      </c>
      <c r="K95" s="52">
        <v>750</v>
      </c>
      <c r="L95" s="120">
        <v>81.837082092246774</v>
      </c>
      <c r="M95" s="52">
        <v>0</v>
      </c>
      <c r="N95" s="120">
        <v>73.610766500318761</v>
      </c>
      <c r="O95" s="120">
        <v>98.147688667091685</v>
      </c>
      <c r="P95" s="120">
        <v>100</v>
      </c>
      <c r="Q95" s="120">
        <v>64.609748222569394</v>
      </c>
      <c r="R95" s="120">
        <v>75</v>
      </c>
      <c r="S95" s="120">
        <v>75</v>
      </c>
      <c r="T95" s="120">
        <v>86.146330963425854</v>
      </c>
      <c r="U95" s="120">
        <v>100</v>
      </c>
      <c r="V95" s="120">
        <v>68.033004242619626</v>
      </c>
      <c r="W95" s="120">
        <v>90.71067232349283</v>
      </c>
      <c r="X95" s="120">
        <v>100</v>
      </c>
      <c r="Y95" s="120">
        <v>58.370666339416346</v>
      </c>
      <c r="Z95" s="120">
        <v>77.827555119221785</v>
      </c>
      <c r="AA95" s="120">
        <v>100</v>
      </c>
      <c r="AB95" s="120">
        <v>56.369270833333353</v>
      </c>
      <c r="AC95" s="120">
        <v>75.159027777777794</v>
      </c>
      <c r="AD95" s="120">
        <v>100</v>
      </c>
      <c r="AE95" s="120">
        <v>48.605333333333334</v>
      </c>
      <c r="AF95" s="120">
        <v>61.346153846153832</v>
      </c>
      <c r="AG95" s="120">
        <v>64.807111111111112</v>
      </c>
      <c r="AH95" s="120">
        <v>100</v>
      </c>
      <c r="AI95" s="120">
        <v>10.39</v>
      </c>
      <c r="AJ95" s="120">
        <v>16.62</v>
      </c>
      <c r="AK95" s="120">
        <v>12.74</v>
      </c>
      <c r="AL95" s="52">
        <v>0</v>
      </c>
      <c r="AM95" s="124">
        <v>0.99504950495049505</v>
      </c>
      <c r="AN95" s="124">
        <v>0.98888888888888893</v>
      </c>
      <c r="AO95" s="124">
        <v>0.99509803921568629</v>
      </c>
      <c r="AP95" s="124">
        <v>0.98913043478260865</v>
      </c>
      <c r="AQ95" s="124">
        <v>1</v>
      </c>
      <c r="AR95" s="124">
        <v>1</v>
      </c>
      <c r="AS95" s="124">
        <v>4.9450549450549448E-2</v>
      </c>
      <c r="AT95" s="120">
        <v>50</v>
      </c>
      <c r="AU95" s="120">
        <v>50</v>
      </c>
      <c r="AV95" s="124">
        <v>9.375E-2</v>
      </c>
      <c r="AW95" s="120">
        <v>41.250000000000007</v>
      </c>
      <c r="AX95" s="120">
        <v>50</v>
      </c>
      <c r="AY95" s="124"/>
      <c r="AZ95" s="120"/>
      <c r="BA95" s="120"/>
      <c r="BB95" s="124"/>
      <c r="BC95" s="120"/>
      <c r="BD95" s="120"/>
      <c r="BE95" s="124"/>
      <c r="BF95" s="120"/>
      <c r="BG95" s="120"/>
      <c r="BH95" s="124"/>
      <c r="BI95" s="120"/>
      <c r="BJ95" s="120"/>
      <c r="BK95" s="124"/>
      <c r="BL95" s="120"/>
      <c r="BM95" s="120"/>
      <c r="BN95" s="52"/>
      <c r="BO95" s="124"/>
      <c r="BP95" s="120"/>
      <c r="BQ95" s="120"/>
      <c r="BR95" s="124">
        <v>0.44594594594594594</v>
      </c>
      <c r="BS95" s="124">
        <v>0.97368421052631582</v>
      </c>
      <c r="BT95" s="120">
        <v>29.72972972972973</v>
      </c>
      <c r="BU95" s="120">
        <v>50</v>
      </c>
      <c r="BV95" s="124"/>
      <c r="BW95" s="120"/>
      <c r="BX95" s="120"/>
      <c r="BY95" s="124"/>
      <c r="BZ95" s="124"/>
      <c r="CA95" s="124"/>
      <c r="CB95" s="120">
        <v>16.823939048191338</v>
      </c>
      <c r="CC95" s="120">
        <v>19.496255895940152</v>
      </c>
      <c r="CD95" s="120">
        <v>17.335082511020332</v>
      </c>
      <c r="CE95" s="120"/>
      <c r="CF95" s="107"/>
      <c r="CG95" s="107"/>
      <c r="CH95" s="107">
        <v>0</v>
      </c>
      <c r="CI95" s="107"/>
      <c r="CJ95" s="107"/>
    </row>
    <row r="96" spans="1:89" x14ac:dyDescent="0.25">
      <c r="A96" s="50" t="s">
        <v>277</v>
      </c>
      <c r="B96" s="56" t="s">
        <v>1476</v>
      </c>
      <c r="C96" s="50" t="s">
        <v>2746</v>
      </c>
      <c r="D96" s="56" t="s">
        <v>2574</v>
      </c>
      <c r="E96" s="50" t="s">
        <v>106</v>
      </c>
      <c r="F96" s="24" t="s">
        <v>107</v>
      </c>
      <c r="G96" s="24">
        <v>8</v>
      </c>
      <c r="H96" s="50" t="s">
        <v>1454</v>
      </c>
      <c r="I96" s="50" t="s">
        <v>109</v>
      </c>
      <c r="J96" s="120">
        <v>604.52888633120313</v>
      </c>
      <c r="K96" s="52">
        <v>800</v>
      </c>
      <c r="L96" s="120">
        <v>75.566110791400391</v>
      </c>
      <c r="M96" s="52">
        <v>0</v>
      </c>
      <c r="N96" s="120">
        <v>66.477136486031199</v>
      </c>
      <c r="O96" s="120">
        <v>88.636181981374932</v>
      </c>
      <c r="P96" s="120">
        <v>100</v>
      </c>
      <c r="Q96" s="120">
        <v>60.547951233642486</v>
      </c>
      <c r="R96" s="120">
        <v>67.069204855144136</v>
      </c>
      <c r="S96" s="120">
        <v>75</v>
      </c>
      <c r="T96" s="120">
        <v>80.730601644856648</v>
      </c>
      <c r="U96" s="120">
        <v>100</v>
      </c>
      <c r="V96" s="120">
        <v>57.902883765607669</v>
      </c>
      <c r="W96" s="120">
        <v>77.20384502081022</v>
      </c>
      <c r="X96" s="120">
        <v>100</v>
      </c>
      <c r="Y96" s="120">
        <v>52.173933084647381</v>
      </c>
      <c r="Z96" s="120">
        <v>69.565244112863184</v>
      </c>
      <c r="AA96" s="120">
        <v>100</v>
      </c>
      <c r="AB96" s="120">
        <v>52.579599271402536</v>
      </c>
      <c r="AC96" s="120">
        <v>70.106132361870038</v>
      </c>
      <c r="AD96" s="120">
        <v>100</v>
      </c>
      <c r="AE96" s="120">
        <v>48.219774011299435</v>
      </c>
      <c r="AF96" s="120">
        <v>60.494358974358974</v>
      </c>
      <c r="AG96" s="120">
        <v>64.293032015065904</v>
      </c>
      <c r="AH96" s="120">
        <v>100</v>
      </c>
      <c r="AI96" s="120">
        <v>14.45</v>
      </c>
      <c r="AJ96" s="120">
        <v>14.89</v>
      </c>
      <c r="AK96" s="120">
        <v>12.27</v>
      </c>
      <c r="AL96" s="52">
        <v>0</v>
      </c>
      <c r="AM96" s="124">
        <v>0.99328859060402686</v>
      </c>
      <c r="AN96" s="124">
        <v>0.99202127659574468</v>
      </c>
      <c r="AO96" s="124">
        <v>0.99170812603648428</v>
      </c>
      <c r="AP96" s="124">
        <v>0.98955613577023493</v>
      </c>
      <c r="AQ96" s="124">
        <v>0.97959183673469385</v>
      </c>
      <c r="AR96" s="124">
        <v>0.96923076923076923</v>
      </c>
      <c r="AS96" s="124">
        <v>0.10426008968609865</v>
      </c>
      <c r="AT96" s="120">
        <v>39.147982062780272</v>
      </c>
      <c r="AU96" s="120">
        <v>50</v>
      </c>
      <c r="AV96" s="124">
        <v>0.13518197573656845</v>
      </c>
      <c r="AW96" s="120">
        <v>32.963604852686323</v>
      </c>
      <c r="AX96" s="120">
        <v>50</v>
      </c>
      <c r="AY96" s="124"/>
      <c r="AZ96" s="120"/>
      <c r="BA96" s="120"/>
      <c r="BB96" s="124"/>
      <c r="BC96" s="120"/>
      <c r="BD96" s="120"/>
      <c r="BE96" s="124">
        <v>0.77419354838709675</v>
      </c>
      <c r="BF96" s="120">
        <v>41.180507892930677</v>
      </c>
      <c r="BG96" s="120">
        <v>50</v>
      </c>
      <c r="BH96" s="124"/>
      <c r="BI96" s="120"/>
      <c r="BJ96" s="120"/>
      <c r="BK96" s="124"/>
      <c r="BL96" s="120"/>
      <c r="BM96" s="120"/>
      <c r="BN96" s="52"/>
      <c r="BO96" s="124"/>
      <c r="BP96" s="120"/>
      <c r="BQ96" s="120"/>
      <c r="BR96" s="124">
        <v>0.61052631578947369</v>
      </c>
      <c r="BS96" s="124">
        <v>0.9563758389261745</v>
      </c>
      <c r="BT96" s="120">
        <v>40.701754385964911</v>
      </c>
      <c r="BU96" s="120">
        <v>50</v>
      </c>
      <c r="BV96" s="124"/>
      <c r="BW96" s="120"/>
      <c r="BX96" s="120"/>
      <c r="BY96" s="124"/>
      <c r="BZ96" s="124"/>
      <c r="CA96" s="124"/>
      <c r="CB96" s="120">
        <v>16.823939048191338</v>
      </c>
      <c r="CC96" s="120">
        <v>19.496255895940152</v>
      </c>
      <c r="CD96" s="120">
        <v>17.335082511020332</v>
      </c>
      <c r="CE96" s="120"/>
      <c r="CF96" s="107"/>
      <c r="CG96" s="107"/>
      <c r="CH96" s="107">
        <v>0</v>
      </c>
      <c r="CI96" s="107"/>
      <c r="CJ96" s="107"/>
    </row>
    <row r="97" spans="1:88" x14ac:dyDescent="0.25">
      <c r="A97" s="50" t="s">
        <v>277</v>
      </c>
      <c r="B97" s="56" t="s">
        <v>1476</v>
      </c>
      <c r="C97" s="50" t="s">
        <v>2747</v>
      </c>
      <c r="D97" s="56" t="s">
        <v>1787</v>
      </c>
      <c r="E97" s="50" t="s">
        <v>106</v>
      </c>
      <c r="F97" s="24">
        <v>6</v>
      </c>
      <c r="G97" s="24">
        <v>8</v>
      </c>
      <c r="H97" s="50" t="s">
        <v>2644</v>
      </c>
      <c r="I97" s="50" t="s">
        <v>109</v>
      </c>
      <c r="J97" s="120">
        <v>603.72211766165628</v>
      </c>
      <c r="K97" s="52">
        <v>800</v>
      </c>
      <c r="L97" s="120">
        <v>75.465264707707036</v>
      </c>
      <c r="M97" s="52">
        <v>1</v>
      </c>
      <c r="N97" s="120">
        <v>66.190168064943236</v>
      </c>
      <c r="O97" s="120">
        <v>88.253557419924306</v>
      </c>
      <c r="P97" s="120">
        <v>100</v>
      </c>
      <c r="Q97" s="120">
        <v>57.577758200549951</v>
      </c>
      <c r="R97" s="120">
        <v>65.75743876113232</v>
      </c>
      <c r="S97" s="120">
        <v>75</v>
      </c>
      <c r="T97" s="120">
        <v>76.770344267399935</v>
      </c>
      <c r="U97" s="120">
        <v>100</v>
      </c>
      <c r="V97" s="120">
        <v>56.589406187258845</v>
      </c>
      <c r="W97" s="120">
        <v>75.452541583011794</v>
      </c>
      <c r="X97" s="120">
        <v>100</v>
      </c>
      <c r="Y97" s="120">
        <v>48.285376683174491</v>
      </c>
      <c r="Z97" s="120">
        <v>64.380502244232645</v>
      </c>
      <c r="AA97" s="120">
        <v>100</v>
      </c>
      <c r="AB97" s="120">
        <v>55.669099756690976</v>
      </c>
      <c r="AC97" s="120">
        <v>74.225466342254634</v>
      </c>
      <c r="AD97" s="120">
        <v>100</v>
      </c>
      <c r="AE97" s="120">
        <v>50.071153846153848</v>
      </c>
      <c r="AF97" s="120">
        <v>63.069774011299415</v>
      </c>
      <c r="AG97" s="120">
        <v>66.761538461538464</v>
      </c>
      <c r="AH97" s="120">
        <v>100</v>
      </c>
      <c r="AI97" s="120">
        <v>17.420000000000002</v>
      </c>
      <c r="AJ97" s="120">
        <v>17.47</v>
      </c>
      <c r="AK97" s="120">
        <v>12.99</v>
      </c>
      <c r="AL97" s="52">
        <v>0</v>
      </c>
      <c r="AM97" s="124">
        <v>0.99461641991924632</v>
      </c>
      <c r="AN97" s="124">
        <v>0.98989898989898994</v>
      </c>
      <c r="AO97" s="124">
        <v>0.99597855227882037</v>
      </c>
      <c r="AP97" s="124">
        <v>0.9949874686716792</v>
      </c>
      <c r="AQ97" s="124">
        <v>0.99283154121863804</v>
      </c>
      <c r="AR97" s="124">
        <v>0.99375000000000002</v>
      </c>
      <c r="AS97" s="124">
        <v>9.6644295302013419E-2</v>
      </c>
      <c r="AT97" s="120">
        <v>40.671140939597315</v>
      </c>
      <c r="AU97" s="120">
        <v>50</v>
      </c>
      <c r="AV97" s="124">
        <v>0.17098445595854922</v>
      </c>
      <c r="AW97" s="120">
        <v>25.803108808290176</v>
      </c>
      <c r="AX97" s="120">
        <v>50</v>
      </c>
      <c r="AY97" s="124"/>
      <c r="AZ97" s="120"/>
      <c r="BA97" s="120"/>
      <c r="BB97" s="124"/>
      <c r="BC97" s="120"/>
      <c r="BD97" s="120"/>
      <c r="BE97" s="124">
        <v>0.89</v>
      </c>
      <c r="BF97" s="120">
        <v>47.340425531914896</v>
      </c>
      <c r="BG97" s="120">
        <v>50</v>
      </c>
      <c r="BH97" s="124"/>
      <c r="BI97" s="120"/>
      <c r="BJ97" s="120"/>
      <c r="BK97" s="124"/>
      <c r="BL97" s="120"/>
      <c r="BM97" s="120"/>
      <c r="BN97" s="52"/>
      <c r="BO97" s="124"/>
      <c r="BP97" s="120"/>
      <c r="BQ97" s="120"/>
      <c r="BR97" s="124">
        <v>0.66095238095238096</v>
      </c>
      <c r="BS97" s="124">
        <v>0.98499061913696062</v>
      </c>
      <c r="BT97" s="120">
        <v>44.063492063492063</v>
      </c>
      <c r="BU97" s="120">
        <v>50</v>
      </c>
      <c r="BV97" s="124"/>
      <c r="BW97" s="120"/>
      <c r="BX97" s="120"/>
      <c r="BY97" s="124"/>
      <c r="BZ97" s="124"/>
      <c r="CA97" s="124"/>
      <c r="CB97" s="120">
        <v>16.823939048191338</v>
      </c>
      <c r="CC97" s="120">
        <v>19.496255895940152</v>
      </c>
      <c r="CD97" s="120">
        <v>17.335082511020332</v>
      </c>
      <c r="CE97" s="120"/>
      <c r="CF97" s="107"/>
      <c r="CG97" s="107"/>
      <c r="CH97" s="107">
        <v>0</v>
      </c>
      <c r="CI97" s="107"/>
      <c r="CJ97" s="107"/>
    </row>
    <row r="98" spans="1:88" x14ac:dyDescent="0.25">
      <c r="A98" s="50" t="s">
        <v>277</v>
      </c>
      <c r="B98" s="56" t="s">
        <v>1476</v>
      </c>
      <c r="C98" s="50" t="s">
        <v>2748</v>
      </c>
      <c r="D98" s="56" t="s">
        <v>2282</v>
      </c>
      <c r="E98" s="50" t="s">
        <v>106</v>
      </c>
      <c r="F98" s="24">
        <v>6</v>
      </c>
      <c r="G98" s="24">
        <v>8</v>
      </c>
      <c r="H98" s="50" t="s">
        <v>2644</v>
      </c>
      <c r="I98" s="50" t="s">
        <v>109</v>
      </c>
      <c r="J98" s="120">
        <v>641.85722141169367</v>
      </c>
      <c r="K98" s="52">
        <v>800</v>
      </c>
      <c r="L98" s="120">
        <v>80.232152676461709</v>
      </c>
      <c r="M98" s="52">
        <v>0</v>
      </c>
      <c r="N98" s="120">
        <v>68.371272914984203</v>
      </c>
      <c r="O98" s="120">
        <v>91.161697219978947</v>
      </c>
      <c r="P98" s="120">
        <v>100</v>
      </c>
      <c r="Q98" s="120">
        <v>61.253000400092745</v>
      </c>
      <c r="R98" s="120">
        <v>65.225127776507279</v>
      </c>
      <c r="S98" s="120">
        <v>74.097527693630227</v>
      </c>
      <c r="T98" s="120">
        <v>81.67066720012366</v>
      </c>
      <c r="U98" s="120">
        <v>100</v>
      </c>
      <c r="V98" s="120">
        <v>59.740584364011561</v>
      </c>
      <c r="W98" s="120">
        <v>79.654112485348747</v>
      </c>
      <c r="X98" s="120">
        <v>100</v>
      </c>
      <c r="Y98" s="120">
        <v>52.922781779417427</v>
      </c>
      <c r="Z98" s="120">
        <v>70.563709039223227</v>
      </c>
      <c r="AA98" s="120">
        <v>100</v>
      </c>
      <c r="AB98" s="120">
        <v>56.76276978417264</v>
      </c>
      <c r="AC98" s="120">
        <v>75.683693045563516</v>
      </c>
      <c r="AD98" s="120">
        <v>100</v>
      </c>
      <c r="AE98" s="120">
        <v>51.261527777777786</v>
      </c>
      <c r="AF98" s="120">
        <v>60.9409282700422</v>
      </c>
      <c r="AG98" s="120">
        <v>68.34870370370372</v>
      </c>
      <c r="AH98" s="120">
        <v>100</v>
      </c>
      <c r="AI98" s="120">
        <v>12.84</v>
      </c>
      <c r="AJ98" s="120">
        <v>12.3</v>
      </c>
      <c r="AK98" s="120">
        <v>9.67</v>
      </c>
      <c r="AL98" s="52">
        <v>0</v>
      </c>
      <c r="AM98" s="124">
        <v>0.98090692124105017</v>
      </c>
      <c r="AN98" s="124">
        <v>0.96858638743455494</v>
      </c>
      <c r="AO98" s="124">
        <v>0.98099762470308793</v>
      </c>
      <c r="AP98" s="124">
        <v>0.9689119170984456</v>
      </c>
      <c r="AQ98" s="124">
        <v>0.9859154929577465</v>
      </c>
      <c r="AR98" s="124">
        <v>0.96825396825396826</v>
      </c>
      <c r="AS98" s="124">
        <v>5.9523809523809521E-2</v>
      </c>
      <c r="AT98" s="120">
        <v>48.095238095238102</v>
      </c>
      <c r="AU98" s="120">
        <v>50</v>
      </c>
      <c r="AV98" s="124">
        <v>0.10810810810810811</v>
      </c>
      <c r="AW98" s="120">
        <v>38.378378378378386</v>
      </c>
      <c r="AX98" s="120">
        <v>50</v>
      </c>
      <c r="AY98" s="124"/>
      <c r="AZ98" s="120"/>
      <c r="BA98" s="120"/>
      <c r="BB98" s="124"/>
      <c r="BC98" s="120"/>
      <c r="BD98" s="120"/>
      <c r="BE98" s="124">
        <v>0.91160220994475138</v>
      </c>
      <c r="BF98" s="120">
        <v>48.489479252380399</v>
      </c>
      <c r="BG98" s="120">
        <v>50</v>
      </c>
      <c r="BH98" s="124"/>
      <c r="BI98" s="120"/>
      <c r="BJ98" s="120"/>
      <c r="BK98" s="124"/>
      <c r="BL98" s="120"/>
      <c r="BM98" s="120"/>
      <c r="BN98" s="52"/>
      <c r="BO98" s="124"/>
      <c r="BP98" s="120"/>
      <c r="BQ98" s="120"/>
      <c r="BR98" s="124">
        <v>0.59717314487632511</v>
      </c>
      <c r="BS98" s="124">
        <v>0.96587030716723554</v>
      </c>
      <c r="BT98" s="120">
        <v>39.811542991755005</v>
      </c>
      <c r="BU98" s="120">
        <v>50</v>
      </c>
      <c r="BV98" s="124"/>
      <c r="BW98" s="120"/>
      <c r="BX98" s="120"/>
      <c r="BY98" s="124"/>
      <c r="BZ98" s="124"/>
      <c r="CA98" s="124"/>
      <c r="CB98" s="120">
        <v>16.823939048191338</v>
      </c>
      <c r="CC98" s="120">
        <v>19.496255895940152</v>
      </c>
      <c r="CD98" s="120">
        <v>17.335082511020332</v>
      </c>
      <c r="CE98" s="120"/>
      <c r="CF98" s="107"/>
      <c r="CG98" s="107"/>
      <c r="CH98" s="107">
        <v>0</v>
      </c>
      <c r="CI98" s="107"/>
      <c r="CJ98" s="107"/>
    </row>
    <row r="99" spans="1:88" x14ac:dyDescent="0.25">
      <c r="A99" s="50" t="s">
        <v>277</v>
      </c>
      <c r="B99" s="56" t="s">
        <v>1476</v>
      </c>
      <c r="C99" s="50" t="s">
        <v>2749</v>
      </c>
      <c r="D99" s="56" t="s">
        <v>1722</v>
      </c>
      <c r="E99" s="50" t="s">
        <v>106</v>
      </c>
      <c r="F99" s="24">
        <v>9</v>
      </c>
      <c r="G99" s="24">
        <v>12</v>
      </c>
      <c r="H99" s="50" t="s">
        <v>2644</v>
      </c>
      <c r="I99" s="50" t="s">
        <v>109</v>
      </c>
      <c r="J99" s="120">
        <v>888.41284349711964</v>
      </c>
      <c r="K99" s="52">
        <v>1250</v>
      </c>
      <c r="L99" s="120">
        <v>71.073027479769564</v>
      </c>
      <c r="M99" s="52">
        <v>1</v>
      </c>
      <c r="N99" s="120">
        <v>59.862648430873612</v>
      </c>
      <c r="O99" s="120">
        <v>79.81686457449814</v>
      </c>
      <c r="P99" s="120">
        <v>100</v>
      </c>
      <c r="Q99" s="120">
        <v>50.025518487884078</v>
      </c>
      <c r="R99" s="120">
        <v>54.011968242682755</v>
      </c>
      <c r="S99" s="120">
        <v>67.800194660734149</v>
      </c>
      <c r="T99" s="120">
        <v>66.70069131717878</v>
      </c>
      <c r="U99" s="120">
        <v>100</v>
      </c>
      <c r="V99" s="120">
        <v>47.961387934326069</v>
      </c>
      <c r="W99" s="120">
        <v>63.948517245768087</v>
      </c>
      <c r="X99" s="120">
        <v>100</v>
      </c>
      <c r="Y99" s="120">
        <v>40.58883209641246</v>
      </c>
      <c r="Z99" s="120">
        <v>54.118442795216616</v>
      </c>
      <c r="AA99" s="120">
        <v>100</v>
      </c>
      <c r="AB99" s="120">
        <v>54.322107674684993</v>
      </c>
      <c r="AC99" s="120">
        <v>72.429476899579996</v>
      </c>
      <c r="AD99" s="120">
        <v>100</v>
      </c>
      <c r="AE99" s="120">
        <v>45.921839080459748</v>
      </c>
      <c r="AF99" s="120">
        <v>62.664840182648405</v>
      </c>
      <c r="AG99" s="120">
        <v>61.229118773946333</v>
      </c>
      <c r="AH99" s="120">
        <v>100</v>
      </c>
      <c r="AI99" s="120">
        <v>17.77</v>
      </c>
      <c r="AJ99" s="120">
        <v>13.42</v>
      </c>
      <c r="AK99" s="120">
        <v>16.739999999999998</v>
      </c>
      <c r="AL99" s="52">
        <v>0</v>
      </c>
      <c r="AM99" s="124">
        <v>0.97508896797153022</v>
      </c>
      <c r="AN99" s="124">
        <v>0.97692307692307689</v>
      </c>
      <c r="AO99" s="124">
        <v>0.97526501766784457</v>
      </c>
      <c r="AP99" s="124">
        <v>0.97727272727272729</v>
      </c>
      <c r="AQ99" s="124">
        <v>0.99350649350649356</v>
      </c>
      <c r="AR99" s="124">
        <v>0.98717948717948723</v>
      </c>
      <c r="AS99" s="124">
        <v>0.15472027972027971</v>
      </c>
      <c r="AT99" s="120">
        <v>29.055944055944071</v>
      </c>
      <c r="AU99" s="120">
        <v>50</v>
      </c>
      <c r="AV99" s="124">
        <v>0.24822695035460993</v>
      </c>
      <c r="AW99" s="120">
        <v>10.354609929078018</v>
      </c>
      <c r="AX99" s="120">
        <v>50</v>
      </c>
      <c r="AY99" s="124">
        <v>0.60798548094373861</v>
      </c>
      <c r="AZ99" s="120">
        <v>40.53236539624924</v>
      </c>
      <c r="BA99" s="120">
        <v>50</v>
      </c>
      <c r="BB99" s="124">
        <v>0.31397459165154262</v>
      </c>
      <c r="BC99" s="120">
        <v>20.931639443436175</v>
      </c>
      <c r="BD99" s="120">
        <v>50</v>
      </c>
      <c r="BE99" s="124">
        <v>0.75316455696202533</v>
      </c>
      <c r="BF99" s="120">
        <v>40.06194451925667</v>
      </c>
      <c r="BG99" s="120">
        <v>50</v>
      </c>
      <c r="BH99" s="124">
        <v>0.83030303030303032</v>
      </c>
      <c r="BI99" s="120">
        <v>88.330109606705349</v>
      </c>
      <c r="BJ99" s="120">
        <v>100</v>
      </c>
      <c r="BK99" s="124">
        <v>0.83647798742138368</v>
      </c>
      <c r="BL99" s="120">
        <v>88.987019938445073</v>
      </c>
      <c r="BM99" s="120">
        <v>100</v>
      </c>
      <c r="BN99" s="52">
        <v>0</v>
      </c>
      <c r="BO99" s="124">
        <v>0.63414634146341464</v>
      </c>
      <c r="BP99" s="120">
        <v>84.552845528455293</v>
      </c>
      <c r="BQ99" s="120">
        <v>100</v>
      </c>
      <c r="BR99" s="124">
        <v>0.65703971119133575</v>
      </c>
      <c r="BS99" s="124">
        <v>0.99640287769784175</v>
      </c>
      <c r="BT99" s="120">
        <v>43.802647412755718</v>
      </c>
      <c r="BU99" s="120">
        <v>50</v>
      </c>
      <c r="BV99" s="124">
        <v>0.52272727272727271</v>
      </c>
      <c r="BW99" s="120">
        <v>43.560606060606062</v>
      </c>
      <c r="BX99" s="120">
        <v>50</v>
      </c>
      <c r="BY99" s="124">
        <v>0.83647798742138368</v>
      </c>
      <c r="BZ99" s="124">
        <v>0.94</v>
      </c>
      <c r="CA99" s="124">
        <v>0.10352201257861637</v>
      </c>
      <c r="CB99" s="120">
        <v>16.823939048191338</v>
      </c>
      <c r="CC99" s="120">
        <v>19.496255895940152</v>
      </c>
      <c r="CD99" s="120">
        <v>17.335082511020332</v>
      </c>
      <c r="CE99" s="120">
        <v>12.629206143265662</v>
      </c>
      <c r="CF99" s="52"/>
      <c r="CG99" s="52"/>
      <c r="CH99" s="107">
        <v>0</v>
      </c>
      <c r="CI99" s="107"/>
      <c r="CJ99" s="107"/>
    </row>
    <row r="100" spans="1:88" x14ac:dyDescent="0.25">
      <c r="A100" s="50" t="s">
        <v>277</v>
      </c>
      <c r="B100" s="56" t="s">
        <v>1476</v>
      </c>
      <c r="C100" s="50" t="s">
        <v>2750</v>
      </c>
      <c r="D100" s="56" t="s">
        <v>1723</v>
      </c>
      <c r="E100" s="50" t="s">
        <v>106</v>
      </c>
      <c r="F100" s="24">
        <v>9</v>
      </c>
      <c r="G100" s="24">
        <v>12</v>
      </c>
      <c r="H100" s="50" t="s">
        <v>2644</v>
      </c>
      <c r="I100" s="50" t="s">
        <v>109</v>
      </c>
      <c r="J100" s="120">
        <v>918.61090658362195</v>
      </c>
      <c r="K100" s="52">
        <v>1250</v>
      </c>
      <c r="L100" s="120">
        <v>73.488872526689747</v>
      </c>
      <c r="M100" s="52">
        <v>0</v>
      </c>
      <c r="N100" s="120">
        <v>62.264074947308238</v>
      </c>
      <c r="O100" s="120">
        <v>83.018766596410984</v>
      </c>
      <c r="P100" s="120">
        <v>100</v>
      </c>
      <c r="Q100" s="120">
        <v>52.989491691104597</v>
      </c>
      <c r="R100" s="120">
        <v>52.251531033423561</v>
      </c>
      <c r="S100" s="120">
        <v>68.498655913978467</v>
      </c>
      <c r="T100" s="120">
        <v>70.652655588139453</v>
      </c>
      <c r="U100" s="120">
        <v>100</v>
      </c>
      <c r="V100" s="120">
        <v>46.68452531961838</v>
      </c>
      <c r="W100" s="120">
        <v>62.246033759491169</v>
      </c>
      <c r="X100" s="120">
        <v>100</v>
      </c>
      <c r="Y100" s="120">
        <v>38.310625968600505</v>
      </c>
      <c r="Z100" s="120">
        <v>51.080834624800673</v>
      </c>
      <c r="AA100" s="120">
        <v>100</v>
      </c>
      <c r="AB100" s="120">
        <v>57.109217577706289</v>
      </c>
      <c r="AC100" s="120">
        <v>76.145623436941719</v>
      </c>
      <c r="AD100" s="120">
        <v>100</v>
      </c>
      <c r="AE100" s="120">
        <v>49.524626865671642</v>
      </c>
      <c r="AF100" s="120">
        <v>62.851224105461398</v>
      </c>
      <c r="AG100" s="120">
        <v>66.032835820895514</v>
      </c>
      <c r="AH100" s="120">
        <v>100</v>
      </c>
      <c r="AI100" s="120">
        <v>15.5</v>
      </c>
      <c r="AJ100" s="120">
        <v>13.94</v>
      </c>
      <c r="AK100" s="120">
        <v>13.32</v>
      </c>
      <c r="AL100" s="52">
        <v>1</v>
      </c>
      <c r="AM100" s="124">
        <v>0.98070739549839225</v>
      </c>
      <c r="AN100" s="124">
        <v>0.9538461538461539</v>
      </c>
      <c r="AO100" s="124">
        <v>0.97115384615384615</v>
      </c>
      <c r="AP100" s="124">
        <v>0.93893129770992367</v>
      </c>
      <c r="AQ100" s="124">
        <v>0.98427672955974843</v>
      </c>
      <c r="AR100" s="124">
        <v>0.97142857142857142</v>
      </c>
      <c r="AS100" s="124">
        <v>0.12707641196013289</v>
      </c>
      <c r="AT100" s="120">
        <v>34.584717607973438</v>
      </c>
      <c r="AU100" s="120">
        <v>50</v>
      </c>
      <c r="AV100" s="124">
        <v>0.23076923076923078</v>
      </c>
      <c r="AW100" s="120">
        <v>13.846153846153841</v>
      </c>
      <c r="AX100" s="120">
        <v>50</v>
      </c>
      <c r="AY100" s="124">
        <v>0.53820598006644516</v>
      </c>
      <c r="AZ100" s="120">
        <v>35.880398671096344</v>
      </c>
      <c r="BA100" s="120">
        <v>50</v>
      </c>
      <c r="BB100" s="124">
        <v>0.29734219269102991</v>
      </c>
      <c r="BC100" s="120">
        <v>19.822812846068661</v>
      </c>
      <c r="BD100" s="120">
        <v>50</v>
      </c>
      <c r="BE100" s="124">
        <v>0.82874617737003053</v>
      </c>
      <c r="BF100" s="120">
        <v>44.082243477129282</v>
      </c>
      <c r="BG100" s="120">
        <v>50</v>
      </c>
      <c r="BH100" s="124">
        <v>0.84285714285714286</v>
      </c>
      <c r="BI100" s="120">
        <v>89.665653495440736</v>
      </c>
      <c r="BJ100" s="120">
        <v>100</v>
      </c>
      <c r="BK100" s="124">
        <v>0.83606557377049184</v>
      </c>
      <c r="BL100" s="120">
        <v>88.943146145797016</v>
      </c>
      <c r="BM100" s="120">
        <v>100</v>
      </c>
      <c r="BN100" s="52">
        <v>0</v>
      </c>
      <c r="BO100" s="124">
        <v>0.67313915857605178</v>
      </c>
      <c r="BP100" s="120">
        <v>89.751887810140246</v>
      </c>
      <c r="BQ100" s="120">
        <v>100</v>
      </c>
      <c r="BR100" s="124">
        <v>0.6428571428571429</v>
      </c>
      <c r="BS100" s="124">
        <v>1.0613718411552346</v>
      </c>
      <c r="BT100" s="120">
        <v>42.857142857142861</v>
      </c>
      <c r="BU100" s="120">
        <v>50</v>
      </c>
      <c r="BV100" s="124">
        <v>0.61794019933554822</v>
      </c>
      <c r="BW100" s="120">
        <v>50</v>
      </c>
      <c r="BX100" s="120">
        <v>50</v>
      </c>
      <c r="BY100" s="124">
        <v>0.83606557377049184</v>
      </c>
      <c r="BZ100" s="124">
        <v>0.94</v>
      </c>
      <c r="CA100" s="124">
        <v>0.10393442622950815</v>
      </c>
      <c r="CB100" s="120">
        <v>16.823939048191338</v>
      </c>
      <c r="CC100" s="120">
        <v>19.496255895940152</v>
      </c>
      <c r="CD100" s="120">
        <v>17.335082511020332</v>
      </c>
      <c r="CE100" s="120">
        <v>12.629206143265662</v>
      </c>
      <c r="CF100" s="107"/>
      <c r="CG100" s="107"/>
      <c r="CH100" s="107">
        <v>0</v>
      </c>
      <c r="CI100" s="107"/>
      <c r="CJ100" s="107"/>
    </row>
    <row r="101" spans="1:88" x14ac:dyDescent="0.25">
      <c r="A101" s="50" t="s">
        <v>290</v>
      </c>
      <c r="B101" s="56" t="s">
        <v>1477</v>
      </c>
      <c r="C101" s="50" t="s">
        <v>2665</v>
      </c>
      <c r="D101" s="56" t="s">
        <v>101</v>
      </c>
      <c r="E101" s="50" t="s">
        <v>102</v>
      </c>
      <c r="F101" s="24" t="s">
        <v>102</v>
      </c>
      <c r="G101" s="24" t="s">
        <v>102</v>
      </c>
      <c r="H101" s="50" t="s">
        <v>2644</v>
      </c>
      <c r="I101" s="50" t="s">
        <v>103</v>
      </c>
      <c r="J101" s="120">
        <v>1081.3188421993168</v>
      </c>
      <c r="K101" s="52">
        <v>1250</v>
      </c>
      <c r="L101" s="120">
        <v>86.505507375945342</v>
      </c>
      <c r="M101" s="52">
        <v>0</v>
      </c>
      <c r="N101" s="120">
        <v>74.107507677935828</v>
      </c>
      <c r="O101" s="120">
        <v>98.810010237247766</v>
      </c>
      <c r="P101" s="120">
        <v>100</v>
      </c>
      <c r="Q101" s="120">
        <v>60.366997433763594</v>
      </c>
      <c r="R101" s="120">
        <v>71.908525246992284</v>
      </c>
      <c r="S101" s="120">
        <v>75</v>
      </c>
      <c r="T101" s="120">
        <v>80.489329911684791</v>
      </c>
      <c r="U101" s="120">
        <v>100</v>
      </c>
      <c r="V101" s="120">
        <v>67.937006582910513</v>
      </c>
      <c r="W101" s="120">
        <v>90.582675443880689</v>
      </c>
      <c r="X101" s="120">
        <v>100</v>
      </c>
      <c r="Y101" s="120">
        <v>53.745783840554644</v>
      </c>
      <c r="Z101" s="120">
        <v>71.66104512073953</v>
      </c>
      <c r="AA101" s="120">
        <v>100</v>
      </c>
      <c r="AB101" s="120">
        <v>67.239890710382568</v>
      </c>
      <c r="AC101" s="120">
        <v>89.653187613843414</v>
      </c>
      <c r="AD101" s="120">
        <v>100</v>
      </c>
      <c r="AE101" s="120">
        <v>54.147101449275361</v>
      </c>
      <c r="AF101" s="120">
        <v>70.629768605378331</v>
      </c>
      <c r="AG101" s="120">
        <v>72.196135265700477</v>
      </c>
      <c r="AH101" s="120">
        <v>100</v>
      </c>
      <c r="AI101" s="120">
        <v>14.63</v>
      </c>
      <c r="AJ101" s="120">
        <v>18.16</v>
      </c>
      <c r="AK101" s="120">
        <v>16.48</v>
      </c>
      <c r="AL101" s="52">
        <v>1</v>
      </c>
      <c r="AM101" s="124">
        <v>0.95385629531970995</v>
      </c>
      <c r="AN101" s="124">
        <v>0.94894894894894899</v>
      </c>
      <c r="AO101" s="124">
        <v>0.96381578947368418</v>
      </c>
      <c r="AP101" s="124">
        <v>0.96130952380952384</v>
      </c>
      <c r="AQ101" s="124">
        <v>0.99413489736070382</v>
      </c>
      <c r="AR101" s="124">
        <v>0.9859154929577465</v>
      </c>
      <c r="AS101" s="124">
        <v>3.9157739194680456E-2</v>
      </c>
      <c r="AT101" s="120">
        <v>50</v>
      </c>
      <c r="AU101" s="120">
        <v>50</v>
      </c>
      <c r="AV101" s="124">
        <v>6.3551401869158877E-2</v>
      </c>
      <c r="AW101" s="120">
        <v>47.289719626168235</v>
      </c>
      <c r="AX101" s="120">
        <v>50</v>
      </c>
      <c r="AY101" s="124">
        <v>0.75330396475770922</v>
      </c>
      <c r="AZ101" s="120">
        <v>50</v>
      </c>
      <c r="BA101" s="120">
        <v>50</v>
      </c>
      <c r="BB101" s="124">
        <v>0.59471365638766516</v>
      </c>
      <c r="BC101" s="120">
        <v>39.647577092511014</v>
      </c>
      <c r="BD101" s="120">
        <v>50</v>
      </c>
      <c r="BE101" s="124">
        <v>0.9149425287356322</v>
      </c>
      <c r="BF101" s="120">
        <v>48.66715578381023</v>
      </c>
      <c r="BG101" s="120">
        <v>50</v>
      </c>
      <c r="BH101" s="124">
        <v>0.96982758620689657</v>
      </c>
      <c r="BI101" s="120">
        <v>100</v>
      </c>
      <c r="BJ101" s="120">
        <v>100</v>
      </c>
      <c r="BK101" s="124">
        <v>0.90322580645161299</v>
      </c>
      <c r="BL101" s="120">
        <v>96.087851750171609</v>
      </c>
      <c r="BM101" s="120">
        <v>100</v>
      </c>
      <c r="BN101" s="52">
        <v>0</v>
      </c>
      <c r="BO101" s="124">
        <v>0.85499999999999998</v>
      </c>
      <c r="BP101" s="120">
        <v>100</v>
      </c>
      <c r="BQ101" s="120">
        <v>100</v>
      </c>
      <c r="BR101" s="124">
        <v>0.56287425149700598</v>
      </c>
      <c r="BS101" s="124">
        <v>0.94137542277339348</v>
      </c>
      <c r="BT101" s="120">
        <v>37.5249500998004</v>
      </c>
      <c r="BU101" s="120">
        <v>50</v>
      </c>
      <c r="BV101" s="124">
        <v>0.10451045104510451</v>
      </c>
      <c r="BW101" s="120">
        <v>8.7092042537587098</v>
      </c>
      <c r="BX101" s="120">
        <v>50</v>
      </c>
      <c r="BY101" s="124">
        <v>0.90322580645161299</v>
      </c>
      <c r="BZ101" s="124">
        <v>0.94</v>
      </c>
      <c r="CA101" s="124">
        <v>3.6774193548387048E-2</v>
      </c>
      <c r="CB101" s="120">
        <v>17.263974516166829</v>
      </c>
      <c r="CC101" s="120">
        <v>19.631524517014228</v>
      </c>
      <c r="CD101" s="120">
        <v>17.168861804494096</v>
      </c>
      <c r="CE101" s="120">
        <v>15.161501169955377</v>
      </c>
      <c r="CF101" s="107"/>
      <c r="CG101" s="107"/>
      <c r="CH101" s="107">
        <v>0</v>
      </c>
      <c r="CI101" s="107"/>
      <c r="CJ101" s="107"/>
    </row>
    <row r="102" spans="1:88" x14ac:dyDescent="0.25">
      <c r="A102" s="50" t="s">
        <v>290</v>
      </c>
      <c r="B102" s="56" t="s">
        <v>1477</v>
      </c>
      <c r="C102" s="50" t="s">
        <v>2751</v>
      </c>
      <c r="D102" s="56" t="s">
        <v>1763</v>
      </c>
      <c r="E102" s="50" t="s">
        <v>106</v>
      </c>
      <c r="F102" s="24" t="s">
        <v>107</v>
      </c>
      <c r="G102" s="24">
        <v>1</v>
      </c>
      <c r="H102" s="50" t="s">
        <v>2644</v>
      </c>
      <c r="I102" s="50" t="s">
        <v>109</v>
      </c>
      <c r="J102" s="120">
        <v>100</v>
      </c>
      <c r="K102" s="52">
        <v>100</v>
      </c>
      <c r="L102" s="120">
        <v>100</v>
      </c>
      <c r="M102" s="52"/>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52"/>
      <c r="AM102" s="124"/>
      <c r="AN102" s="124"/>
      <c r="AO102" s="124"/>
      <c r="AP102" s="124"/>
      <c r="AQ102" s="124"/>
      <c r="AR102" s="124"/>
      <c r="AS102" s="124">
        <v>2.2875816993464051E-2</v>
      </c>
      <c r="AT102" s="120">
        <v>50</v>
      </c>
      <c r="AU102" s="120">
        <v>50</v>
      </c>
      <c r="AV102" s="124">
        <v>4.8387096774193547E-2</v>
      </c>
      <c r="AW102" s="120">
        <v>50</v>
      </c>
      <c r="AX102" s="120">
        <v>50</v>
      </c>
      <c r="AY102" s="124"/>
      <c r="AZ102" s="120"/>
      <c r="BA102" s="120"/>
      <c r="BB102" s="124"/>
      <c r="BC102" s="120"/>
      <c r="BD102" s="120"/>
      <c r="BE102" s="124"/>
      <c r="BF102" s="120"/>
      <c r="BG102" s="120"/>
      <c r="BH102" s="124"/>
      <c r="BI102" s="120"/>
      <c r="BJ102" s="120"/>
      <c r="BK102" s="124"/>
      <c r="BL102" s="120"/>
      <c r="BM102" s="120"/>
      <c r="BN102" s="52"/>
      <c r="BO102" s="124"/>
      <c r="BP102" s="120"/>
      <c r="BQ102" s="120"/>
      <c r="BR102" s="124"/>
      <c r="BS102" s="124"/>
      <c r="BT102" s="120"/>
      <c r="BU102" s="120"/>
      <c r="BV102" s="124"/>
      <c r="BW102" s="120"/>
      <c r="BX102" s="120"/>
      <c r="BY102" s="124"/>
      <c r="BZ102" s="124"/>
      <c r="CA102" s="124"/>
      <c r="CB102" s="120"/>
      <c r="CC102" s="120"/>
      <c r="CD102" s="120"/>
      <c r="CE102" s="120"/>
      <c r="CF102" s="52"/>
      <c r="CG102" s="107"/>
      <c r="CH102" s="107">
        <v>0</v>
      </c>
      <c r="CI102" s="107"/>
      <c r="CJ102" s="107"/>
    </row>
    <row r="103" spans="1:88" x14ac:dyDescent="0.25">
      <c r="A103" s="50" t="s">
        <v>290</v>
      </c>
      <c r="B103" s="56" t="s">
        <v>1477</v>
      </c>
      <c r="C103" s="50" t="s">
        <v>2752</v>
      </c>
      <c r="D103" s="56" t="s">
        <v>2055</v>
      </c>
      <c r="E103" s="50" t="s">
        <v>106</v>
      </c>
      <c r="F103" s="24">
        <v>2</v>
      </c>
      <c r="G103" s="24">
        <v>4</v>
      </c>
      <c r="H103" s="50" t="s">
        <v>1453</v>
      </c>
      <c r="I103" s="50" t="s">
        <v>109</v>
      </c>
      <c r="J103" s="120">
        <v>508.0988513047995</v>
      </c>
      <c r="K103" s="52">
        <v>550</v>
      </c>
      <c r="L103" s="120">
        <v>92.381609328145359</v>
      </c>
      <c r="M103" s="52">
        <v>0</v>
      </c>
      <c r="N103" s="120">
        <v>77.896282587888379</v>
      </c>
      <c r="O103" s="120">
        <v>100</v>
      </c>
      <c r="P103" s="120">
        <v>100</v>
      </c>
      <c r="Q103" s="120">
        <v>66.775575726254672</v>
      </c>
      <c r="R103" s="120">
        <v>75</v>
      </c>
      <c r="S103" s="120">
        <v>75</v>
      </c>
      <c r="T103" s="120">
        <v>89.034100968339558</v>
      </c>
      <c r="U103" s="120">
        <v>100</v>
      </c>
      <c r="V103" s="120">
        <v>71.674591753673354</v>
      </c>
      <c r="W103" s="120">
        <v>95.566122338231139</v>
      </c>
      <c r="X103" s="120">
        <v>100</v>
      </c>
      <c r="Y103" s="120">
        <v>59.855609416750724</v>
      </c>
      <c r="Z103" s="120">
        <v>79.807479222334294</v>
      </c>
      <c r="AA103" s="120">
        <v>100</v>
      </c>
      <c r="AB103" s="120"/>
      <c r="AC103" s="120"/>
      <c r="AD103" s="120">
        <v>0</v>
      </c>
      <c r="AE103" s="120"/>
      <c r="AF103" s="120"/>
      <c r="AG103" s="120"/>
      <c r="AH103" s="120">
        <v>0</v>
      </c>
      <c r="AI103" s="120">
        <v>8.2200000000000006</v>
      </c>
      <c r="AJ103" s="120">
        <v>15.14</v>
      </c>
      <c r="AK103" s="120"/>
      <c r="AL103" s="52">
        <v>0</v>
      </c>
      <c r="AM103" s="124">
        <v>0.98044009779951102</v>
      </c>
      <c r="AN103" s="124">
        <v>0.98947368421052628</v>
      </c>
      <c r="AO103" s="124">
        <v>0.97799511002444983</v>
      </c>
      <c r="AP103" s="124">
        <v>0.97894736842105268</v>
      </c>
      <c r="AQ103" s="124"/>
      <c r="AR103" s="124"/>
      <c r="AS103" s="124">
        <v>2.6755852842809364E-2</v>
      </c>
      <c r="AT103" s="120">
        <v>50</v>
      </c>
      <c r="AU103" s="120">
        <v>50</v>
      </c>
      <c r="AV103" s="124">
        <v>2.34375E-2</v>
      </c>
      <c r="AW103" s="120">
        <v>50</v>
      </c>
      <c r="AX103" s="120">
        <v>50</v>
      </c>
      <c r="AY103" s="124"/>
      <c r="AZ103" s="120"/>
      <c r="BA103" s="120"/>
      <c r="BB103" s="124"/>
      <c r="BC103" s="120"/>
      <c r="BD103" s="120"/>
      <c r="BE103" s="124"/>
      <c r="BF103" s="120"/>
      <c r="BG103" s="120"/>
      <c r="BH103" s="124"/>
      <c r="BI103" s="120"/>
      <c r="BJ103" s="120"/>
      <c r="BK103" s="124"/>
      <c r="BL103" s="120"/>
      <c r="BM103" s="120"/>
      <c r="BN103" s="52"/>
      <c r="BO103" s="124"/>
      <c r="BP103" s="120"/>
      <c r="BQ103" s="120"/>
      <c r="BR103" s="124">
        <v>0.65536723163841804</v>
      </c>
      <c r="BS103" s="124">
        <v>0.946524064171123</v>
      </c>
      <c r="BT103" s="120">
        <v>43.691148775894533</v>
      </c>
      <c r="BU103" s="120">
        <v>50</v>
      </c>
      <c r="BV103" s="124"/>
      <c r="BW103" s="120"/>
      <c r="BX103" s="120"/>
      <c r="BY103" s="124"/>
      <c r="BZ103" s="124"/>
      <c r="CA103" s="124"/>
      <c r="CB103" s="120">
        <v>16.823939048191338</v>
      </c>
      <c r="CC103" s="120">
        <v>19.496255895940152</v>
      </c>
      <c r="CD103" s="120">
        <v>17.335082511020332</v>
      </c>
      <c r="CE103" s="120"/>
      <c r="CF103" s="107"/>
      <c r="CG103" s="107"/>
      <c r="CH103" s="107">
        <v>1</v>
      </c>
      <c r="CI103" s="107">
        <v>1</v>
      </c>
      <c r="CJ103" s="107"/>
    </row>
    <row r="104" spans="1:88" x14ac:dyDescent="0.25">
      <c r="A104" s="50" t="s">
        <v>290</v>
      </c>
      <c r="B104" s="56" t="s">
        <v>1477</v>
      </c>
      <c r="C104" s="50" t="s">
        <v>2753</v>
      </c>
      <c r="D104" s="56" t="s">
        <v>2605</v>
      </c>
      <c r="E104" s="50" t="s">
        <v>106</v>
      </c>
      <c r="F104" s="24">
        <v>5</v>
      </c>
      <c r="G104" s="24">
        <v>8</v>
      </c>
      <c r="H104" s="50" t="s">
        <v>1453</v>
      </c>
      <c r="I104" s="50" t="s">
        <v>109</v>
      </c>
      <c r="J104" s="120">
        <v>684.80997620261928</v>
      </c>
      <c r="K104" s="52">
        <v>800</v>
      </c>
      <c r="L104" s="120">
        <v>85.60124702532741</v>
      </c>
      <c r="M104" s="52">
        <v>0</v>
      </c>
      <c r="N104" s="120">
        <v>76.879334357502856</v>
      </c>
      <c r="O104" s="120">
        <v>100</v>
      </c>
      <c r="P104" s="120">
        <v>100</v>
      </c>
      <c r="Q104" s="120">
        <v>62.188002165235723</v>
      </c>
      <c r="R104" s="120">
        <v>72.631408908497846</v>
      </c>
      <c r="S104" s="120">
        <v>75</v>
      </c>
      <c r="T104" s="120">
        <v>82.917336220314297</v>
      </c>
      <c r="U104" s="120">
        <v>100</v>
      </c>
      <c r="V104" s="120">
        <v>68.607059225900713</v>
      </c>
      <c r="W104" s="120">
        <v>91.476078967867608</v>
      </c>
      <c r="X104" s="120">
        <v>100</v>
      </c>
      <c r="Y104" s="120">
        <v>54.115002172176581</v>
      </c>
      <c r="Z104" s="120">
        <v>72.153336229568779</v>
      </c>
      <c r="AA104" s="120">
        <v>100</v>
      </c>
      <c r="AB104" s="120">
        <v>65.605255255255202</v>
      </c>
      <c r="AC104" s="120">
        <v>87.473673673673602</v>
      </c>
      <c r="AD104" s="120">
        <v>100</v>
      </c>
      <c r="AE104" s="120">
        <v>53.867765567765574</v>
      </c>
      <c r="AF104" s="120">
        <v>68.631067044381439</v>
      </c>
      <c r="AG104" s="120">
        <v>71.823687423687431</v>
      </c>
      <c r="AH104" s="120">
        <v>100</v>
      </c>
      <c r="AI104" s="120">
        <v>12.81</v>
      </c>
      <c r="AJ104" s="120">
        <v>18.510000000000002</v>
      </c>
      <c r="AK104" s="120">
        <v>14.76</v>
      </c>
      <c r="AL104" s="52">
        <v>1</v>
      </c>
      <c r="AM104" s="124">
        <v>0.96509009009009006</v>
      </c>
      <c r="AN104" s="124">
        <v>0.94818652849740936</v>
      </c>
      <c r="AO104" s="124">
        <v>0.96520763187429859</v>
      </c>
      <c r="AP104" s="124">
        <v>0.95918367346938771</v>
      </c>
      <c r="AQ104" s="124">
        <v>1</v>
      </c>
      <c r="AR104" s="124">
        <v>1</v>
      </c>
      <c r="AS104" s="124">
        <v>3.2547699214365879E-2</v>
      </c>
      <c r="AT104" s="120">
        <v>50</v>
      </c>
      <c r="AU104" s="120">
        <v>50</v>
      </c>
      <c r="AV104" s="124">
        <v>6.043956043956044E-2</v>
      </c>
      <c r="AW104" s="120">
        <v>47.91208791208792</v>
      </c>
      <c r="AX104" s="120">
        <v>50</v>
      </c>
      <c r="AY104" s="124"/>
      <c r="AZ104" s="120"/>
      <c r="BA104" s="120"/>
      <c r="BB104" s="124"/>
      <c r="BC104" s="120"/>
      <c r="BD104" s="120"/>
      <c r="BE104" s="124">
        <v>0.92924528301886788</v>
      </c>
      <c r="BF104" s="120">
        <v>49.427940586109997</v>
      </c>
      <c r="BG104" s="120">
        <v>50</v>
      </c>
      <c r="BH104" s="124"/>
      <c r="BI104" s="120"/>
      <c r="BJ104" s="120"/>
      <c r="BK104" s="124"/>
      <c r="BL104" s="120"/>
      <c r="BM104" s="120"/>
      <c r="BN104" s="52"/>
      <c r="BO104" s="124"/>
      <c r="BP104" s="120"/>
      <c r="BQ104" s="120"/>
      <c r="BR104" s="124">
        <v>0.47438752783964366</v>
      </c>
      <c r="BS104" s="124">
        <v>0.96145610278372595</v>
      </c>
      <c r="BT104" s="120">
        <v>31.625835189309576</v>
      </c>
      <c r="BU104" s="120">
        <v>50</v>
      </c>
      <c r="BV104" s="124"/>
      <c r="BW104" s="120"/>
      <c r="BX104" s="120"/>
      <c r="BY104" s="124"/>
      <c r="BZ104" s="124"/>
      <c r="CA104" s="124"/>
      <c r="CB104" s="120">
        <v>16.823939048191338</v>
      </c>
      <c r="CC104" s="120">
        <v>19.496255895940152</v>
      </c>
      <c r="CD104" s="120">
        <v>17.335082511020332</v>
      </c>
      <c r="CE104" s="120"/>
      <c r="CF104" s="107"/>
      <c r="CG104" s="107"/>
      <c r="CH104" s="107">
        <v>0</v>
      </c>
      <c r="CI104" s="107"/>
      <c r="CJ104" s="107"/>
    </row>
    <row r="105" spans="1:88" x14ac:dyDescent="0.25">
      <c r="A105" s="50" t="s">
        <v>290</v>
      </c>
      <c r="B105" s="56" t="s">
        <v>1477</v>
      </c>
      <c r="C105" s="50" t="s">
        <v>2754</v>
      </c>
      <c r="D105" s="56" t="s">
        <v>1727</v>
      </c>
      <c r="E105" s="50" t="s">
        <v>106</v>
      </c>
      <c r="F105" s="24">
        <v>9</v>
      </c>
      <c r="G105" s="24">
        <v>12</v>
      </c>
      <c r="H105" s="50" t="s">
        <v>2644</v>
      </c>
      <c r="I105" s="50" t="s">
        <v>109</v>
      </c>
      <c r="J105" s="120">
        <v>992.54476050341839</v>
      </c>
      <c r="K105" s="52">
        <v>1250</v>
      </c>
      <c r="L105" s="120">
        <v>79.403580840273463</v>
      </c>
      <c r="M105" s="52">
        <v>1</v>
      </c>
      <c r="N105" s="120">
        <v>53.726321925463424</v>
      </c>
      <c r="O105" s="120">
        <v>71.635095900617898</v>
      </c>
      <c r="P105" s="120">
        <v>100</v>
      </c>
      <c r="Q105" s="120">
        <v>35.16216148944644</v>
      </c>
      <c r="R105" s="120">
        <v>62.745662302616331</v>
      </c>
      <c r="S105" s="120">
        <v>58.181720430107504</v>
      </c>
      <c r="T105" s="120">
        <v>46.882881985928584</v>
      </c>
      <c r="U105" s="120">
        <v>100</v>
      </c>
      <c r="V105" s="120">
        <v>58.178893618961332</v>
      </c>
      <c r="W105" s="120">
        <v>77.571858158615115</v>
      </c>
      <c r="X105" s="120">
        <v>100</v>
      </c>
      <c r="Y105" s="120">
        <v>38.589859528546455</v>
      </c>
      <c r="Z105" s="120">
        <v>51.453146038061938</v>
      </c>
      <c r="AA105" s="120">
        <v>100</v>
      </c>
      <c r="AB105" s="120">
        <v>70.67703703703701</v>
      </c>
      <c r="AC105" s="120">
        <v>94.236049382716018</v>
      </c>
      <c r="AD105" s="120">
        <v>100</v>
      </c>
      <c r="AE105" s="120">
        <v>55.294927536231882</v>
      </c>
      <c r="AF105" s="120">
        <v>74.629981378026088</v>
      </c>
      <c r="AG105" s="120">
        <v>73.726570048309171</v>
      </c>
      <c r="AH105" s="120">
        <v>100</v>
      </c>
      <c r="AI105" s="120">
        <v>23.01</v>
      </c>
      <c r="AJ105" s="120">
        <v>24.15</v>
      </c>
      <c r="AK105" s="120">
        <v>19.329999999999998</v>
      </c>
      <c r="AL105" s="52">
        <v>1</v>
      </c>
      <c r="AM105" s="124">
        <v>0.86238532110091748</v>
      </c>
      <c r="AN105" s="124">
        <v>0.88372093023255816</v>
      </c>
      <c r="AO105" s="124">
        <v>0.93577981651376152</v>
      </c>
      <c r="AP105" s="124">
        <v>0.95348837209302328</v>
      </c>
      <c r="AQ105" s="124">
        <v>0.9826086956521739</v>
      </c>
      <c r="AR105" s="124">
        <v>0.95918367346938771</v>
      </c>
      <c r="AS105" s="124">
        <v>6.0066740823136816E-2</v>
      </c>
      <c r="AT105" s="120">
        <v>47.986651835372648</v>
      </c>
      <c r="AU105" s="120">
        <v>50</v>
      </c>
      <c r="AV105" s="124">
        <v>0.11333333333333333</v>
      </c>
      <c r="AW105" s="120">
        <v>37.33333333333335</v>
      </c>
      <c r="AX105" s="120">
        <v>50</v>
      </c>
      <c r="AY105" s="124">
        <v>0.7651006711409396</v>
      </c>
      <c r="AZ105" s="120">
        <v>50</v>
      </c>
      <c r="BA105" s="120">
        <v>50</v>
      </c>
      <c r="BB105" s="124">
        <v>0.60402684563758391</v>
      </c>
      <c r="BC105" s="120">
        <v>40.26845637583893</v>
      </c>
      <c r="BD105" s="120">
        <v>50</v>
      </c>
      <c r="BE105" s="124">
        <v>0.9095022624434389</v>
      </c>
      <c r="BF105" s="120">
        <v>48.377779917204201</v>
      </c>
      <c r="BG105" s="120">
        <v>50</v>
      </c>
      <c r="BH105" s="124">
        <v>0.97402597402597402</v>
      </c>
      <c r="BI105" s="120">
        <v>100</v>
      </c>
      <c r="BJ105" s="120">
        <v>100</v>
      </c>
      <c r="BK105" s="124">
        <v>0.93333333333333324</v>
      </c>
      <c r="BL105" s="120">
        <v>99.290780141843967</v>
      </c>
      <c r="BM105" s="120">
        <v>100</v>
      </c>
      <c r="BN105" s="52">
        <v>0</v>
      </c>
      <c r="BO105" s="124">
        <v>0.85462555066079293</v>
      </c>
      <c r="BP105" s="120">
        <v>100</v>
      </c>
      <c r="BQ105" s="120">
        <v>100</v>
      </c>
      <c r="BR105" s="124">
        <v>0.67464114832535882</v>
      </c>
      <c r="BS105" s="124">
        <v>0.90476190476190477</v>
      </c>
      <c r="BT105" s="120">
        <v>44.976076555023923</v>
      </c>
      <c r="BU105" s="120">
        <v>50</v>
      </c>
      <c r="BV105" s="124">
        <v>0.10567296996662959</v>
      </c>
      <c r="BW105" s="120">
        <v>8.8060808305524674</v>
      </c>
      <c r="BX105" s="120">
        <v>50</v>
      </c>
      <c r="BY105" s="124">
        <v>0.93333333333333324</v>
      </c>
      <c r="BZ105" s="124">
        <v>0.94</v>
      </c>
      <c r="CA105" s="124">
        <v>6.6666666666667139E-3</v>
      </c>
      <c r="CB105" s="120">
        <v>16.823939048191338</v>
      </c>
      <c r="CC105" s="120">
        <v>19.496255895940152</v>
      </c>
      <c r="CD105" s="120">
        <v>17.335082511020332</v>
      </c>
      <c r="CE105" s="120">
        <v>12.629206143265662</v>
      </c>
      <c r="CF105" s="107" t="s">
        <v>3738</v>
      </c>
      <c r="CG105" s="107">
        <v>4</v>
      </c>
      <c r="CH105" s="107">
        <v>0</v>
      </c>
      <c r="CI105" s="107"/>
      <c r="CJ105" s="107"/>
    </row>
    <row r="106" spans="1:88" x14ac:dyDescent="0.25">
      <c r="A106" s="50" t="s">
        <v>295</v>
      </c>
      <c r="B106" s="56" t="s">
        <v>1478</v>
      </c>
      <c r="C106" s="50" t="s">
        <v>2665</v>
      </c>
      <c r="D106" s="56" t="s">
        <v>101</v>
      </c>
      <c r="E106" s="50" t="s">
        <v>102</v>
      </c>
      <c r="F106" s="24" t="s">
        <v>102</v>
      </c>
      <c r="G106" s="24" t="s">
        <v>102</v>
      </c>
      <c r="H106" s="50" t="s">
        <v>2644</v>
      </c>
      <c r="I106" s="50" t="s">
        <v>103</v>
      </c>
      <c r="J106" s="120">
        <v>636.14338783414314</v>
      </c>
      <c r="K106" s="52">
        <v>800</v>
      </c>
      <c r="L106" s="120">
        <v>79.517923479267893</v>
      </c>
      <c r="M106" s="52">
        <v>0</v>
      </c>
      <c r="N106" s="120">
        <v>74.635610327414753</v>
      </c>
      <c r="O106" s="120">
        <v>99.51414710321967</v>
      </c>
      <c r="P106" s="120">
        <v>100</v>
      </c>
      <c r="Q106" s="120">
        <v>64.20646903356247</v>
      </c>
      <c r="R106" s="120">
        <v>65.624577339907617</v>
      </c>
      <c r="S106" s="120">
        <v>75</v>
      </c>
      <c r="T106" s="120">
        <v>85.608625378083289</v>
      </c>
      <c r="U106" s="120">
        <v>100</v>
      </c>
      <c r="V106" s="120">
        <v>60.249945627323939</v>
      </c>
      <c r="W106" s="120">
        <v>80.333260836431919</v>
      </c>
      <c r="X106" s="120">
        <v>100</v>
      </c>
      <c r="Y106" s="120">
        <v>49.770915081560247</v>
      </c>
      <c r="Z106" s="120">
        <v>66.361220108747005</v>
      </c>
      <c r="AA106" s="120">
        <v>100</v>
      </c>
      <c r="AB106" s="120">
        <v>60.379849340866315</v>
      </c>
      <c r="AC106" s="120">
        <v>80.506465787821753</v>
      </c>
      <c r="AD106" s="120">
        <v>100</v>
      </c>
      <c r="AE106" s="120">
        <v>52.083589743589755</v>
      </c>
      <c r="AF106" s="120">
        <v>65.194642857142881</v>
      </c>
      <c r="AG106" s="120">
        <v>69.444786324786349</v>
      </c>
      <c r="AH106" s="120">
        <v>100</v>
      </c>
      <c r="AI106" s="120">
        <v>10.79</v>
      </c>
      <c r="AJ106" s="120">
        <v>15.85</v>
      </c>
      <c r="AK106" s="120">
        <v>13.11</v>
      </c>
      <c r="AL106" s="52">
        <v>0</v>
      </c>
      <c r="AM106" s="124">
        <v>0.98360655737704916</v>
      </c>
      <c r="AN106" s="124">
        <v>0.96410256410256412</v>
      </c>
      <c r="AO106" s="124">
        <v>0.98724954462659376</v>
      </c>
      <c r="AP106" s="124">
        <v>0.97435897435897434</v>
      </c>
      <c r="AQ106" s="124">
        <v>0.99456521739130432</v>
      </c>
      <c r="AR106" s="124">
        <v>1</v>
      </c>
      <c r="AS106" s="124">
        <v>5.5485498108448932E-2</v>
      </c>
      <c r="AT106" s="120">
        <v>48.902900378310221</v>
      </c>
      <c r="AU106" s="120">
        <v>50</v>
      </c>
      <c r="AV106" s="124">
        <v>0.12014134275618374</v>
      </c>
      <c r="AW106" s="120">
        <v>35.971731448763265</v>
      </c>
      <c r="AX106" s="120">
        <v>50</v>
      </c>
      <c r="AY106" s="124"/>
      <c r="AZ106" s="120"/>
      <c r="BA106" s="120"/>
      <c r="BB106" s="124"/>
      <c r="BC106" s="120"/>
      <c r="BD106" s="120"/>
      <c r="BE106" s="124">
        <v>0.85</v>
      </c>
      <c r="BF106" s="120">
        <v>45.212765957446813</v>
      </c>
      <c r="BG106" s="120">
        <v>50</v>
      </c>
      <c r="BH106" s="124"/>
      <c r="BI106" s="120"/>
      <c r="BJ106" s="120"/>
      <c r="BK106" s="124"/>
      <c r="BL106" s="120"/>
      <c r="BM106" s="120"/>
      <c r="BN106" s="52"/>
      <c r="BO106" s="124"/>
      <c r="BP106" s="120"/>
      <c r="BQ106" s="120"/>
      <c r="BR106" s="124">
        <v>0.36431226765799257</v>
      </c>
      <c r="BS106" s="124">
        <v>0.94385964912280707</v>
      </c>
      <c r="BT106" s="120">
        <v>24.287484510532838</v>
      </c>
      <c r="BU106" s="120">
        <v>50</v>
      </c>
      <c r="BV106" s="124"/>
      <c r="BW106" s="120"/>
      <c r="BX106" s="120"/>
      <c r="BY106" s="124"/>
      <c r="BZ106" s="124"/>
      <c r="CA106" s="124"/>
      <c r="CB106" s="120">
        <v>17.263974516166829</v>
      </c>
      <c r="CC106" s="120">
        <v>19.631524517014228</v>
      </c>
      <c r="CD106" s="120">
        <v>17.168861804494096</v>
      </c>
      <c r="CE106" s="120"/>
      <c r="CF106" s="107"/>
      <c r="CG106" s="107"/>
      <c r="CH106" s="107">
        <v>0</v>
      </c>
      <c r="CI106" s="107"/>
      <c r="CJ106" s="107"/>
    </row>
    <row r="107" spans="1:88" x14ac:dyDescent="0.25">
      <c r="A107" s="50" t="s">
        <v>295</v>
      </c>
      <c r="B107" s="56" t="s">
        <v>1478</v>
      </c>
      <c r="C107" s="50" t="s">
        <v>2755</v>
      </c>
      <c r="D107" s="56" t="s">
        <v>1729</v>
      </c>
      <c r="E107" s="50" t="s">
        <v>106</v>
      </c>
      <c r="F107" s="24" t="s">
        <v>107</v>
      </c>
      <c r="G107" s="24">
        <v>4</v>
      </c>
      <c r="H107" s="50" t="s">
        <v>1453</v>
      </c>
      <c r="I107" s="50" t="s">
        <v>109</v>
      </c>
      <c r="J107" s="120">
        <v>477.78716181304674</v>
      </c>
      <c r="K107" s="52">
        <v>550</v>
      </c>
      <c r="L107" s="120">
        <v>86.870393056917578</v>
      </c>
      <c r="M107" s="52">
        <v>0</v>
      </c>
      <c r="N107" s="120">
        <v>77.563335630085589</v>
      </c>
      <c r="O107" s="120">
        <v>100</v>
      </c>
      <c r="P107" s="120">
        <v>100</v>
      </c>
      <c r="Q107" s="120">
        <v>68.1605383890019</v>
      </c>
      <c r="R107" s="120">
        <v>70.992002269544599</v>
      </c>
      <c r="S107" s="120">
        <v>75</v>
      </c>
      <c r="T107" s="120">
        <v>90.880717852002533</v>
      </c>
      <c r="U107" s="120">
        <v>100</v>
      </c>
      <c r="V107" s="120">
        <v>66.19525664966838</v>
      </c>
      <c r="W107" s="120">
        <v>88.26034219955784</v>
      </c>
      <c r="X107" s="120">
        <v>100</v>
      </c>
      <c r="Y107" s="120">
        <v>55.310333896872358</v>
      </c>
      <c r="Z107" s="120">
        <v>73.747111862496467</v>
      </c>
      <c r="AA107" s="120">
        <v>100</v>
      </c>
      <c r="AB107" s="120"/>
      <c r="AC107" s="120"/>
      <c r="AD107" s="120">
        <v>0</v>
      </c>
      <c r="AE107" s="120"/>
      <c r="AF107" s="120"/>
      <c r="AG107" s="120"/>
      <c r="AH107" s="120">
        <v>0</v>
      </c>
      <c r="AI107" s="120">
        <v>6.83</v>
      </c>
      <c r="AJ107" s="120">
        <v>15.68</v>
      </c>
      <c r="AK107" s="120"/>
      <c r="AL107" s="52">
        <v>0</v>
      </c>
      <c r="AM107" s="124">
        <v>0.98870056497175141</v>
      </c>
      <c r="AN107" s="124">
        <v>0.9821428571428571</v>
      </c>
      <c r="AO107" s="124">
        <v>0.99435028248587576</v>
      </c>
      <c r="AP107" s="124">
        <v>1</v>
      </c>
      <c r="AQ107" s="124"/>
      <c r="AR107" s="124"/>
      <c r="AS107" s="124">
        <v>4.6116504854368932E-2</v>
      </c>
      <c r="AT107" s="120">
        <v>50</v>
      </c>
      <c r="AU107" s="120">
        <v>50</v>
      </c>
      <c r="AV107" s="124">
        <v>9.7222222222222224E-2</v>
      </c>
      <c r="AW107" s="120">
        <v>40.555555555555571</v>
      </c>
      <c r="AX107" s="120">
        <v>50</v>
      </c>
      <c r="AY107" s="124"/>
      <c r="AZ107" s="120"/>
      <c r="BA107" s="120"/>
      <c r="BB107" s="124"/>
      <c r="BC107" s="120"/>
      <c r="BD107" s="120"/>
      <c r="BE107" s="124"/>
      <c r="BF107" s="120"/>
      <c r="BG107" s="120"/>
      <c r="BH107" s="124"/>
      <c r="BI107" s="120"/>
      <c r="BJ107" s="120"/>
      <c r="BK107" s="124"/>
      <c r="BL107" s="120"/>
      <c r="BM107" s="120"/>
      <c r="BN107" s="52"/>
      <c r="BO107" s="124"/>
      <c r="BP107" s="120"/>
      <c r="BQ107" s="120"/>
      <c r="BR107" s="124">
        <v>0.51515151515151514</v>
      </c>
      <c r="BS107" s="124">
        <v>1</v>
      </c>
      <c r="BT107" s="120">
        <v>34.343434343434339</v>
      </c>
      <c r="BU107" s="120">
        <v>50</v>
      </c>
      <c r="BV107" s="124"/>
      <c r="BW107" s="120"/>
      <c r="BX107" s="120"/>
      <c r="BY107" s="124"/>
      <c r="BZ107" s="124"/>
      <c r="CA107" s="124"/>
      <c r="CB107" s="120">
        <v>16.823939048191338</v>
      </c>
      <c r="CC107" s="120">
        <v>19.496255895940152</v>
      </c>
      <c r="CD107" s="120">
        <v>17.335082511020332</v>
      </c>
      <c r="CE107" s="120"/>
      <c r="CF107" s="107"/>
      <c r="CG107" s="107"/>
      <c r="CH107" s="107">
        <v>0</v>
      </c>
      <c r="CI107" s="107"/>
      <c r="CJ107" s="107"/>
    </row>
    <row r="108" spans="1:88" x14ac:dyDescent="0.25">
      <c r="A108" s="50" t="s">
        <v>295</v>
      </c>
      <c r="B108" s="56" t="s">
        <v>1478</v>
      </c>
      <c r="C108" s="50" t="s">
        <v>2756</v>
      </c>
      <c r="D108" s="56" t="s">
        <v>1730</v>
      </c>
      <c r="E108" s="50" t="s">
        <v>106</v>
      </c>
      <c r="F108" s="24">
        <v>5</v>
      </c>
      <c r="G108" s="24">
        <v>8</v>
      </c>
      <c r="H108" s="50" t="s">
        <v>1453</v>
      </c>
      <c r="I108" s="50" t="s">
        <v>109</v>
      </c>
      <c r="J108" s="120">
        <v>623.27019992015323</v>
      </c>
      <c r="K108" s="52">
        <v>800</v>
      </c>
      <c r="L108" s="120">
        <v>77.908774990019154</v>
      </c>
      <c r="M108" s="52">
        <v>0</v>
      </c>
      <c r="N108" s="120">
        <v>73.354643391781977</v>
      </c>
      <c r="O108" s="120">
        <v>97.806191189042636</v>
      </c>
      <c r="P108" s="120">
        <v>100</v>
      </c>
      <c r="Q108" s="120">
        <v>62.819866382721294</v>
      </c>
      <c r="R108" s="120">
        <v>62.882775860699013</v>
      </c>
      <c r="S108" s="120">
        <v>75</v>
      </c>
      <c r="T108" s="120">
        <v>83.759821843628387</v>
      </c>
      <c r="U108" s="120">
        <v>100</v>
      </c>
      <c r="V108" s="120">
        <v>57.661399484098176</v>
      </c>
      <c r="W108" s="120">
        <v>76.881865978797563</v>
      </c>
      <c r="X108" s="120">
        <v>100</v>
      </c>
      <c r="Y108" s="120">
        <v>48.012295940139829</v>
      </c>
      <c r="Z108" s="120">
        <v>64.01639458685311</v>
      </c>
      <c r="AA108" s="120">
        <v>100</v>
      </c>
      <c r="AB108" s="120">
        <v>61.106165703275551</v>
      </c>
      <c r="AC108" s="120">
        <v>81.474887604367396</v>
      </c>
      <c r="AD108" s="120">
        <v>100</v>
      </c>
      <c r="AE108" s="120">
        <v>53.599453551912575</v>
      </c>
      <c r="AF108" s="120">
        <v>65.194642857142881</v>
      </c>
      <c r="AG108" s="120">
        <v>71.465938069216762</v>
      </c>
      <c r="AH108" s="120">
        <v>100</v>
      </c>
      <c r="AI108" s="120">
        <v>12.18</v>
      </c>
      <c r="AJ108" s="120">
        <v>14.87</v>
      </c>
      <c r="AK108" s="120">
        <v>11.59</v>
      </c>
      <c r="AL108" s="52">
        <v>0</v>
      </c>
      <c r="AM108" s="124">
        <v>0.98913043478260865</v>
      </c>
      <c r="AN108" s="124">
        <v>0.97777777777777775</v>
      </c>
      <c r="AO108" s="124">
        <v>0.98913043478260865</v>
      </c>
      <c r="AP108" s="124">
        <v>0.97777777777777775</v>
      </c>
      <c r="AQ108" s="124">
        <v>0.994413407821229</v>
      </c>
      <c r="AR108" s="124">
        <v>1</v>
      </c>
      <c r="AS108" s="124">
        <v>5.675675675675676E-2</v>
      </c>
      <c r="AT108" s="120">
        <v>48.648648648648667</v>
      </c>
      <c r="AU108" s="120">
        <v>50</v>
      </c>
      <c r="AV108" s="124">
        <v>0.125</v>
      </c>
      <c r="AW108" s="120">
        <v>35.000000000000007</v>
      </c>
      <c r="AX108" s="120">
        <v>50</v>
      </c>
      <c r="AY108" s="124"/>
      <c r="AZ108" s="120"/>
      <c r="BA108" s="120"/>
      <c r="BB108" s="124"/>
      <c r="BC108" s="120"/>
      <c r="BD108" s="120"/>
      <c r="BE108" s="124">
        <v>0.86075949367088611</v>
      </c>
      <c r="BF108" s="120">
        <v>45.785079450579055</v>
      </c>
      <c r="BG108" s="120">
        <v>50</v>
      </c>
      <c r="BH108" s="124"/>
      <c r="BI108" s="120"/>
      <c r="BJ108" s="120"/>
      <c r="BK108" s="124"/>
      <c r="BL108" s="120"/>
      <c r="BM108" s="120"/>
      <c r="BN108" s="52"/>
      <c r="BO108" s="124"/>
      <c r="BP108" s="120"/>
      <c r="BQ108" s="120"/>
      <c r="BR108" s="124">
        <v>0.27647058823529413</v>
      </c>
      <c r="BS108" s="124">
        <v>0.93922651933701662</v>
      </c>
      <c r="BT108" s="120">
        <v>18.43137254901961</v>
      </c>
      <c r="BU108" s="120">
        <v>50</v>
      </c>
      <c r="BV108" s="124"/>
      <c r="BW108" s="120"/>
      <c r="BX108" s="120"/>
      <c r="BY108" s="124"/>
      <c r="BZ108" s="124"/>
      <c r="CA108" s="124"/>
      <c r="CB108" s="120">
        <v>16.823939048191338</v>
      </c>
      <c r="CC108" s="120">
        <v>19.496255895940152</v>
      </c>
      <c r="CD108" s="120">
        <v>17.335082511020332</v>
      </c>
      <c r="CE108" s="120"/>
      <c r="CF108" s="107"/>
      <c r="CG108" s="107"/>
      <c r="CH108" s="107">
        <v>0</v>
      </c>
      <c r="CI108" s="107"/>
      <c r="CJ108" s="107"/>
    </row>
    <row r="109" spans="1:88" x14ac:dyDescent="0.25">
      <c r="A109" s="50" t="s">
        <v>298</v>
      </c>
      <c r="B109" s="56" t="s">
        <v>1479</v>
      </c>
      <c r="C109" s="50" t="s">
        <v>2665</v>
      </c>
      <c r="D109" s="56" t="s">
        <v>101</v>
      </c>
      <c r="E109" s="50" t="s">
        <v>102</v>
      </c>
      <c r="F109" s="24" t="s">
        <v>102</v>
      </c>
      <c r="G109" s="24" t="s">
        <v>102</v>
      </c>
      <c r="H109" s="50" t="s">
        <v>2644</v>
      </c>
      <c r="I109" s="50" t="s">
        <v>103</v>
      </c>
      <c r="J109" s="120">
        <v>347.62264348010251</v>
      </c>
      <c r="K109" s="52">
        <v>400</v>
      </c>
      <c r="L109" s="120">
        <v>86.905660870025628</v>
      </c>
      <c r="M109" s="52">
        <v>0</v>
      </c>
      <c r="N109" s="120">
        <v>73.484164155131452</v>
      </c>
      <c r="O109" s="120">
        <v>97.97888554017527</v>
      </c>
      <c r="P109" s="120">
        <v>100</v>
      </c>
      <c r="Q109" s="120"/>
      <c r="R109" s="120">
        <v>71.415468855437467</v>
      </c>
      <c r="S109" s="120">
        <v>75</v>
      </c>
      <c r="T109" s="120"/>
      <c r="U109" s="120">
        <v>0</v>
      </c>
      <c r="V109" s="120">
        <v>64.954990627117596</v>
      </c>
      <c r="W109" s="120">
        <v>86.606654169490128</v>
      </c>
      <c r="X109" s="120">
        <v>100</v>
      </c>
      <c r="Y109" s="120"/>
      <c r="Z109" s="120"/>
      <c r="AA109" s="120">
        <v>0</v>
      </c>
      <c r="AB109" s="120">
        <v>57.783333333333331</v>
      </c>
      <c r="AC109" s="120">
        <v>77.044444444444437</v>
      </c>
      <c r="AD109" s="120">
        <v>100</v>
      </c>
      <c r="AE109" s="120"/>
      <c r="AF109" s="120"/>
      <c r="AG109" s="120"/>
      <c r="AH109" s="120">
        <v>0</v>
      </c>
      <c r="AI109" s="120"/>
      <c r="AJ109" s="120"/>
      <c r="AK109" s="120"/>
      <c r="AL109" s="52">
        <v>0</v>
      </c>
      <c r="AM109" s="124">
        <v>0.98113207547169812</v>
      </c>
      <c r="AN109" s="124">
        <v>1</v>
      </c>
      <c r="AO109" s="124">
        <v>1</v>
      </c>
      <c r="AP109" s="124">
        <v>1</v>
      </c>
      <c r="AQ109" s="124">
        <v>1</v>
      </c>
      <c r="AR109" s="124"/>
      <c r="AS109" s="124">
        <v>6.7567567567567571E-2</v>
      </c>
      <c r="AT109" s="120">
        <v>46.486486486486505</v>
      </c>
      <c r="AU109" s="120">
        <v>50</v>
      </c>
      <c r="AV109" s="124"/>
      <c r="AW109" s="120"/>
      <c r="AX109" s="120"/>
      <c r="AY109" s="124"/>
      <c r="AZ109" s="120"/>
      <c r="BA109" s="120"/>
      <c r="BB109" s="124"/>
      <c r="BC109" s="120"/>
      <c r="BD109" s="120"/>
      <c r="BE109" s="124"/>
      <c r="BF109" s="120"/>
      <c r="BG109" s="120"/>
      <c r="BH109" s="124"/>
      <c r="BI109" s="120"/>
      <c r="BJ109" s="120"/>
      <c r="BK109" s="124"/>
      <c r="BL109" s="120"/>
      <c r="BM109" s="120"/>
      <c r="BN109" s="52"/>
      <c r="BO109" s="124"/>
      <c r="BP109" s="120"/>
      <c r="BQ109" s="120"/>
      <c r="BR109" s="124">
        <v>0.59259259259259256</v>
      </c>
      <c r="BS109" s="124">
        <v>1</v>
      </c>
      <c r="BT109" s="120">
        <v>39.506172839506171</v>
      </c>
      <c r="BU109" s="120">
        <v>50</v>
      </c>
      <c r="BV109" s="124"/>
      <c r="BW109" s="120"/>
      <c r="BX109" s="120"/>
      <c r="BY109" s="124"/>
      <c r="BZ109" s="124"/>
      <c r="CA109" s="124"/>
      <c r="CB109" s="120">
        <v>17.263974516166829</v>
      </c>
      <c r="CC109" s="120">
        <v>19.631524517014228</v>
      </c>
      <c r="CD109" s="120">
        <v>17.168861804494096</v>
      </c>
      <c r="CE109" s="120"/>
      <c r="CF109" s="52"/>
      <c r="CG109" s="107"/>
      <c r="CH109" s="107">
        <v>0</v>
      </c>
      <c r="CI109" s="107"/>
      <c r="CJ109" s="107"/>
    </row>
    <row r="110" spans="1:88" x14ac:dyDescent="0.25">
      <c r="A110" s="50" t="s">
        <v>298</v>
      </c>
      <c r="B110" s="56" t="s">
        <v>1479</v>
      </c>
      <c r="C110" s="50" t="s">
        <v>2757</v>
      </c>
      <c r="D110" s="56" t="s">
        <v>2141</v>
      </c>
      <c r="E110" s="50" t="s">
        <v>106</v>
      </c>
      <c r="F110" s="24" t="s">
        <v>114</v>
      </c>
      <c r="G110" s="24">
        <v>8</v>
      </c>
      <c r="H110" s="50" t="s">
        <v>1453</v>
      </c>
      <c r="I110" s="50" t="s">
        <v>109</v>
      </c>
      <c r="J110" s="120">
        <v>347.62264348010251</v>
      </c>
      <c r="K110" s="52">
        <v>400</v>
      </c>
      <c r="L110" s="120">
        <v>86.905660870025628</v>
      </c>
      <c r="M110" s="52">
        <v>0</v>
      </c>
      <c r="N110" s="120">
        <v>73.484164155131452</v>
      </c>
      <c r="O110" s="120">
        <v>97.97888554017527</v>
      </c>
      <c r="P110" s="120">
        <v>100</v>
      </c>
      <c r="Q110" s="120"/>
      <c r="R110" s="120">
        <v>71.415468855437467</v>
      </c>
      <c r="S110" s="120">
        <v>75</v>
      </c>
      <c r="T110" s="120"/>
      <c r="U110" s="120">
        <v>0</v>
      </c>
      <c r="V110" s="120">
        <v>64.954990627117596</v>
      </c>
      <c r="W110" s="120">
        <v>86.606654169490128</v>
      </c>
      <c r="X110" s="120">
        <v>100</v>
      </c>
      <c r="Y110" s="120"/>
      <c r="Z110" s="120"/>
      <c r="AA110" s="120">
        <v>0</v>
      </c>
      <c r="AB110" s="120">
        <v>57.783333333333331</v>
      </c>
      <c r="AC110" s="120">
        <v>77.044444444444437</v>
      </c>
      <c r="AD110" s="120">
        <v>100</v>
      </c>
      <c r="AE110" s="120"/>
      <c r="AF110" s="120"/>
      <c r="AG110" s="120"/>
      <c r="AH110" s="120">
        <v>0</v>
      </c>
      <c r="AI110" s="120"/>
      <c r="AJ110" s="120"/>
      <c r="AK110" s="120"/>
      <c r="AL110" s="52">
        <v>0</v>
      </c>
      <c r="AM110" s="124">
        <v>0.98113207547169812</v>
      </c>
      <c r="AN110" s="124">
        <v>1</v>
      </c>
      <c r="AO110" s="124">
        <v>1</v>
      </c>
      <c r="AP110" s="124">
        <v>1</v>
      </c>
      <c r="AQ110" s="124">
        <v>1</v>
      </c>
      <c r="AR110" s="124"/>
      <c r="AS110" s="124">
        <v>6.7567567567567571E-2</v>
      </c>
      <c r="AT110" s="120">
        <v>46.486486486486505</v>
      </c>
      <c r="AU110" s="120">
        <v>50</v>
      </c>
      <c r="AV110" s="124"/>
      <c r="AW110" s="120"/>
      <c r="AX110" s="120"/>
      <c r="AY110" s="124"/>
      <c r="AZ110" s="120"/>
      <c r="BA110" s="120"/>
      <c r="BB110" s="124"/>
      <c r="BC110" s="120"/>
      <c r="BD110" s="120"/>
      <c r="BE110" s="124"/>
      <c r="BF110" s="120"/>
      <c r="BG110" s="120"/>
      <c r="BH110" s="124"/>
      <c r="BI110" s="120"/>
      <c r="BJ110" s="120"/>
      <c r="BK110" s="124"/>
      <c r="BL110" s="120"/>
      <c r="BM110" s="120"/>
      <c r="BN110" s="52"/>
      <c r="BO110" s="124"/>
      <c r="BP110" s="120"/>
      <c r="BQ110" s="120"/>
      <c r="BR110" s="124">
        <v>0.59259259259259256</v>
      </c>
      <c r="BS110" s="124">
        <v>1</v>
      </c>
      <c r="BT110" s="120">
        <v>39.506172839506171</v>
      </c>
      <c r="BU110" s="120">
        <v>50</v>
      </c>
      <c r="BV110" s="124"/>
      <c r="BW110" s="120"/>
      <c r="BX110" s="120"/>
      <c r="BY110" s="124"/>
      <c r="BZ110" s="124"/>
      <c r="CA110" s="124"/>
      <c r="CB110" s="120">
        <v>16.823939048191338</v>
      </c>
      <c r="CC110" s="120">
        <v>19.496255895940152</v>
      </c>
      <c r="CD110" s="120">
        <v>17.335082511020332</v>
      </c>
      <c r="CE110" s="120"/>
      <c r="CF110" s="107"/>
      <c r="CG110" s="107"/>
      <c r="CH110" s="107">
        <v>0</v>
      </c>
      <c r="CI110" s="107"/>
      <c r="CJ110" s="107"/>
    </row>
    <row r="111" spans="1:88" x14ac:dyDescent="0.25">
      <c r="A111" s="50" t="s">
        <v>300</v>
      </c>
      <c r="B111" s="56" t="s">
        <v>1480</v>
      </c>
      <c r="C111" s="50" t="s">
        <v>2665</v>
      </c>
      <c r="D111" s="56" t="s">
        <v>101</v>
      </c>
      <c r="E111" s="50" t="s">
        <v>102</v>
      </c>
      <c r="F111" s="24" t="s">
        <v>102</v>
      </c>
      <c r="G111" s="24" t="s">
        <v>102</v>
      </c>
      <c r="H111" s="50" t="s">
        <v>2644</v>
      </c>
      <c r="I111" s="50" t="s">
        <v>103</v>
      </c>
      <c r="J111" s="120">
        <v>668.22055094418602</v>
      </c>
      <c r="K111" s="52">
        <v>800</v>
      </c>
      <c r="L111" s="120">
        <v>83.527568868023252</v>
      </c>
      <c r="M111" s="52">
        <v>0</v>
      </c>
      <c r="N111" s="120">
        <v>69.229401709175363</v>
      </c>
      <c r="O111" s="120">
        <v>92.305868945567155</v>
      </c>
      <c r="P111" s="120">
        <v>100</v>
      </c>
      <c r="Q111" s="120">
        <v>63.171627432103037</v>
      </c>
      <c r="R111" s="120">
        <v>63.104894162851416</v>
      </c>
      <c r="S111" s="120">
        <v>72.258288847711526</v>
      </c>
      <c r="T111" s="120">
        <v>84.228836576137383</v>
      </c>
      <c r="U111" s="120">
        <v>100</v>
      </c>
      <c r="V111" s="120">
        <v>60.644403195206181</v>
      </c>
      <c r="W111" s="120">
        <v>80.859204260274907</v>
      </c>
      <c r="X111" s="120">
        <v>100</v>
      </c>
      <c r="Y111" s="120">
        <v>55.723421259915696</v>
      </c>
      <c r="Z111" s="120">
        <v>74.297895013220923</v>
      </c>
      <c r="AA111" s="120">
        <v>100</v>
      </c>
      <c r="AB111" s="120">
        <v>60.216494845360828</v>
      </c>
      <c r="AC111" s="120">
        <v>80.288659793814432</v>
      </c>
      <c r="AD111" s="120">
        <v>100</v>
      </c>
      <c r="AE111" s="120">
        <v>55.161764705882341</v>
      </c>
      <c r="AF111" s="120">
        <v>62.944444444444464</v>
      </c>
      <c r="AG111" s="120">
        <v>73.549019607843121</v>
      </c>
      <c r="AH111" s="120">
        <v>100</v>
      </c>
      <c r="AI111" s="120">
        <v>9.08</v>
      </c>
      <c r="AJ111" s="120">
        <v>7.38</v>
      </c>
      <c r="AK111" s="120">
        <v>7.78</v>
      </c>
      <c r="AL111" s="52">
        <v>0</v>
      </c>
      <c r="AM111" s="124">
        <v>0.990506329113924</v>
      </c>
      <c r="AN111" s="124">
        <v>0.99090909090909096</v>
      </c>
      <c r="AO111" s="124">
        <v>0.990506329113924</v>
      </c>
      <c r="AP111" s="124">
        <v>0.99090909090909096</v>
      </c>
      <c r="AQ111" s="124">
        <v>0.99</v>
      </c>
      <c r="AR111" s="124">
        <v>0.97222222222222221</v>
      </c>
      <c r="AS111" s="124">
        <v>3.8461538461538464E-2</v>
      </c>
      <c r="AT111" s="120">
        <v>50</v>
      </c>
      <c r="AU111" s="120">
        <v>50</v>
      </c>
      <c r="AV111" s="124">
        <v>7.2368421052631582E-2</v>
      </c>
      <c r="AW111" s="120">
        <v>45.526315789473678</v>
      </c>
      <c r="AX111" s="120">
        <v>50</v>
      </c>
      <c r="AY111" s="124"/>
      <c r="AZ111" s="120"/>
      <c r="BA111" s="120"/>
      <c r="BB111" s="124"/>
      <c r="BC111" s="120"/>
      <c r="BD111" s="120"/>
      <c r="BE111" s="124">
        <v>0.97777777777777775</v>
      </c>
      <c r="BF111" s="120">
        <v>50</v>
      </c>
      <c r="BG111" s="120">
        <v>50</v>
      </c>
      <c r="BH111" s="124"/>
      <c r="BI111" s="120"/>
      <c r="BJ111" s="120"/>
      <c r="BK111" s="124"/>
      <c r="BL111" s="120"/>
      <c r="BM111" s="120"/>
      <c r="BN111" s="52"/>
      <c r="BO111" s="124"/>
      <c r="BP111" s="120"/>
      <c r="BQ111" s="120"/>
      <c r="BR111" s="124">
        <v>0.55747126436781613</v>
      </c>
      <c r="BS111" s="124">
        <v>0.94054054054054059</v>
      </c>
      <c r="BT111" s="120">
        <v>37.164750957854409</v>
      </c>
      <c r="BU111" s="120">
        <v>50</v>
      </c>
      <c r="BV111" s="124"/>
      <c r="BW111" s="120"/>
      <c r="BX111" s="120"/>
      <c r="BY111" s="124"/>
      <c r="BZ111" s="124"/>
      <c r="CA111" s="124"/>
      <c r="CB111" s="120">
        <v>17.263974516166829</v>
      </c>
      <c r="CC111" s="120">
        <v>19.631524517014228</v>
      </c>
      <c r="CD111" s="120">
        <v>17.168861804494096</v>
      </c>
      <c r="CE111" s="120"/>
      <c r="CF111" s="107"/>
      <c r="CG111" s="107"/>
      <c r="CH111" s="107">
        <v>0</v>
      </c>
      <c r="CI111" s="107"/>
      <c r="CJ111" s="107"/>
    </row>
    <row r="112" spans="1:88" x14ac:dyDescent="0.25">
      <c r="A112" s="50" t="s">
        <v>300</v>
      </c>
      <c r="B112" s="56" t="s">
        <v>1480</v>
      </c>
      <c r="C112" s="50" t="s">
        <v>2758</v>
      </c>
      <c r="D112" s="56" t="s">
        <v>1749</v>
      </c>
      <c r="E112" s="50" t="s">
        <v>106</v>
      </c>
      <c r="F112" s="24" t="s">
        <v>107</v>
      </c>
      <c r="G112" s="24">
        <v>4</v>
      </c>
      <c r="H112" s="50" t="s">
        <v>1453</v>
      </c>
      <c r="I112" s="50" t="s">
        <v>109</v>
      </c>
      <c r="J112" s="120">
        <v>476.54155379994643</v>
      </c>
      <c r="K112" s="52">
        <v>550</v>
      </c>
      <c r="L112" s="120">
        <v>86.643918872717535</v>
      </c>
      <c r="M112" s="52">
        <v>0</v>
      </c>
      <c r="N112" s="120">
        <v>71.938095083852559</v>
      </c>
      <c r="O112" s="120">
        <v>95.917460111803408</v>
      </c>
      <c r="P112" s="120">
        <v>100</v>
      </c>
      <c r="Q112" s="120">
        <v>66.40977047938398</v>
      </c>
      <c r="R112" s="120">
        <v>64.195411070411069</v>
      </c>
      <c r="S112" s="120">
        <v>74.752514882491113</v>
      </c>
      <c r="T112" s="120">
        <v>88.54636063917863</v>
      </c>
      <c r="U112" s="120">
        <v>100</v>
      </c>
      <c r="V112" s="120">
        <v>62.923576479299378</v>
      </c>
      <c r="W112" s="120">
        <v>83.898101972399175</v>
      </c>
      <c r="X112" s="120">
        <v>100</v>
      </c>
      <c r="Y112" s="120">
        <v>60.425329961044255</v>
      </c>
      <c r="Z112" s="120">
        <v>80.567106614725674</v>
      </c>
      <c r="AA112" s="120">
        <v>100</v>
      </c>
      <c r="AB112" s="120"/>
      <c r="AC112" s="120"/>
      <c r="AD112" s="120">
        <v>0</v>
      </c>
      <c r="AE112" s="120"/>
      <c r="AF112" s="120"/>
      <c r="AG112" s="120"/>
      <c r="AH112" s="120">
        <v>0</v>
      </c>
      <c r="AI112" s="120">
        <v>8.34</v>
      </c>
      <c r="AJ112" s="120">
        <v>3.77</v>
      </c>
      <c r="AK112" s="120"/>
      <c r="AL112" s="52">
        <v>0</v>
      </c>
      <c r="AM112" s="124">
        <v>0.98863636363636365</v>
      </c>
      <c r="AN112" s="124">
        <v>1</v>
      </c>
      <c r="AO112" s="124">
        <v>0.98863636363636365</v>
      </c>
      <c r="AP112" s="124">
        <v>1</v>
      </c>
      <c r="AQ112" s="124"/>
      <c r="AR112" s="124"/>
      <c r="AS112" s="124">
        <v>3.3492822966507178E-2</v>
      </c>
      <c r="AT112" s="120">
        <v>50</v>
      </c>
      <c r="AU112" s="120">
        <v>50</v>
      </c>
      <c r="AV112" s="124">
        <v>5.4794520547945202E-2</v>
      </c>
      <c r="AW112" s="120">
        <v>49.041095890410965</v>
      </c>
      <c r="AX112" s="120">
        <v>50</v>
      </c>
      <c r="AY112" s="124"/>
      <c r="AZ112" s="120"/>
      <c r="BA112" s="120"/>
      <c r="BB112" s="124"/>
      <c r="BC112" s="120"/>
      <c r="BD112" s="120"/>
      <c r="BE112" s="124"/>
      <c r="BF112" s="120"/>
      <c r="BG112" s="120"/>
      <c r="BH112" s="124"/>
      <c r="BI112" s="120"/>
      <c r="BJ112" s="120"/>
      <c r="BK112" s="124"/>
      <c r="BL112" s="120"/>
      <c r="BM112" s="120"/>
      <c r="BN112" s="52"/>
      <c r="BO112" s="124"/>
      <c r="BP112" s="120"/>
      <c r="BQ112" s="120"/>
      <c r="BR112" s="124">
        <v>0.42857142857142855</v>
      </c>
      <c r="BS112" s="124">
        <v>0.96078431372549022</v>
      </c>
      <c r="BT112" s="120">
        <v>28.571428571428569</v>
      </c>
      <c r="BU112" s="120">
        <v>50</v>
      </c>
      <c r="BV112" s="124"/>
      <c r="BW112" s="120"/>
      <c r="BX112" s="120"/>
      <c r="BY112" s="124"/>
      <c r="BZ112" s="124"/>
      <c r="CA112" s="124"/>
      <c r="CB112" s="120">
        <v>16.823939048191338</v>
      </c>
      <c r="CC112" s="120">
        <v>19.496255895940152</v>
      </c>
      <c r="CD112" s="120">
        <v>17.335082511020332</v>
      </c>
      <c r="CE112" s="120"/>
      <c r="CF112" s="52"/>
      <c r="CG112" s="107"/>
      <c r="CH112" s="107">
        <v>0</v>
      </c>
      <c r="CI112" s="107"/>
      <c r="CJ112" s="107"/>
    </row>
    <row r="113" spans="1:88" x14ac:dyDescent="0.25">
      <c r="A113" s="50" t="s">
        <v>300</v>
      </c>
      <c r="B113" s="56" t="s">
        <v>1480</v>
      </c>
      <c r="C113" s="50" t="s">
        <v>2759</v>
      </c>
      <c r="D113" s="56" t="s">
        <v>1856</v>
      </c>
      <c r="E113" s="50" t="s">
        <v>106</v>
      </c>
      <c r="F113" s="24">
        <v>5</v>
      </c>
      <c r="G113" s="24">
        <v>8</v>
      </c>
      <c r="H113" s="50" t="s">
        <v>1453</v>
      </c>
      <c r="I113" s="50" t="s">
        <v>109</v>
      </c>
      <c r="J113" s="120">
        <v>667.89596051144019</v>
      </c>
      <c r="K113" s="52">
        <v>800</v>
      </c>
      <c r="L113" s="120">
        <v>83.486995063930024</v>
      </c>
      <c r="M113" s="52">
        <v>0</v>
      </c>
      <c r="N113" s="120">
        <v>68.207485572365343</v>
      </c>
      <c r="O113" s="120">
        <v>90.943314096487128</v>
      </c>
      <c r="P113" s="120">
        <v>100</v>
      </c>
      <c r="Q113" s="120">
        <v>61.929599961913098</v>
      </c>
      <c r="R113" s="120">
        <v>62.696877632812104</v>
      </c>
      <c r="S113" s="120">
        <v>71.325075025174954</v>
      </c>
      <c r="T113" s="120">
        <v>82.572799949217469</v>
      </c>
      <c r="U113" s="120">
        <v>100</v>
      </c>
      <c r="V113" s="120">
        <v>59.784533274389204</v>
      </c>
      <c r="W113" s="120">
        <v>79.712711032518939</v>
      </c>
      <c r="X113" s="120">
        <v>100</v>
      </c>
      <c r="Y113" s="120">
        <v>53.919949429345849</v>
      </c>
      <c r="Z113" s="120">
        <v>71.893265905794465</v>
      </c>
      <c r="AA113" s="120">
        <v>100</v>
      </c>
      <c r="AB113" s="120">
        <v>60.658245614035081</v>
      </c>
      <c r="AC113" s="120">
        <v>80.877660818713437</v>
      </c>
      <c r="AD113" s="120">
        <v>100</v>
      </c>
      <c r="AE113" s="120">
        <v>56.157291666666666</v>
      </c>
      <c r="AF113" s="120">
        <v>62.944444444444464</v>
      </c>
      <c r="AG113" s="120">
        <v>74.876388888888883</v>
      </c>
      <c r="AH113" s="120">
        <v>100</v>
      </c>
      <c r="AI113" s="120">
        <v>9.39</v>
      </c>
      <c r="AJ113" s="120">
        <v>8.77</v>
      </c>
      <c r="AK113" s="120">
        <v>6.78</v>
      </c>
      <c r="AL113" s="52">
        <v>0</v>
      </c>
      <c r="AM113" s="124">
        <v>0.99122807017543857</v>
      </c>
      <c r="AN113" s="124">
        <v>0.98717948717948723</v>
      </c>
      <c r="AO113" s="124">
        <v>0.99122807017543857</v>
      </c>
      <c r="AP113" s="124">
        <v>0.98717948717948723</v>
      </c>
      <c r="AQ113" s="124">
        <v>0.98989898989898994</v>
      </c>
      <c r="AR113" s="124">
        <v>0.97142857142857142</v>
      </c>
      <c r="AS113" s="124">
        <v>3.5087719298245612E-2</v>
      </c>
      <c r="AT113" s="120">
        <v>50</v>
      </c>
      <c r="AU113" s="120">
        <v>50</v>
      </c>
      <c r="AV113" s="124">
        <v>6.7567567567567571E-2</v>
      </c>
      <c r="AW113" s="120">
        <v>46.486486486486505</v>
      </c>
      <c r="AX113" s="120">
        <v>50</v>
      </c>
      <c r="AY113" s="124"/>
      <c r="AZ113" s="120"/>
      <c r="BA113" s="120"/>
      <c r="BB113" s="124"/>
      <c r="BC113" s="120"/>
      <c r="BD113" s="120"/>
      <c r="BE113" s="124">
        <v>0.97777777777777775</v>
      </c>
      <c r="BF113" s="120">
        <v>50</v>
      </c>
      <c r="BG113" s="120">
        <v>50</v>
      </c>
      <c r="BH113" s="124"/>
      <c r="BI113" s="120"/>
      <c r="BJ113" s="120"/>
      <c r="BK113" s="124"/>
      <c r="BL113" s="120"/>
      <c r="BM113" s="120"/>
      <c r="BN113" s="52"/>
      <c r="BO113" s="124"/>
      <c r="BP113" s="120"/>
      <c r="BQ113" s="120"/>
      <c r="BR113" s="124">
        <v>0.60799999999999998</v>
      </c>
      <c r="BS113" s="124">
        <v>0.94696969696969702</v>
      </c>
      <c r="BT113" s="120">
        <v>40.533333333333331</v>
      </c>
      <c r="BU113" s="120">
        <v>50</v>
      </c>
      <c r="BV113" s="124"/>
      <c r="BW113" s="120"/>
      <c r="BX113" s="120"/>
      <c r="BY113" s="124"/>
      <c r="BZ113" s="124"/>
      <c r="CA113" s="124"/>
      <c r="CB113" s="120">
        <v>16.823939048191338</v>
      </c>
      <c r="CC113" s="120">
        <v>19.496255895940152</v>
      </c>
      <c r="CD113" s="120">
        <v>17.335082511020332</v>
      </c>
      <c r="CE113" s="120"/>
      <c r="CF113" s="107"/>
      <c r="CG113" s="107"/>
      <c r="CH113" s="107">
        <v>0</v>
      </c>
      <c r="CI113" s="107"/>
      <c r="CJ113" s="107"/>
    </row>
    <row r="114" spans="1:88" x14ac:dyDescent="0.25">
      <c r="A114" s="50" t="s">
        <v>303</v>
      </c>
      <c r="B114" s="56" t="s">
        <v>1481</v>
      </c>
      <c r="C114" s="50" t="s">
        <v>2665</v>
      </c>
      <c r="D114" s="56" t="s">
        <v>101</v>
      </c>
      <c r="E114" s="50" t="s">
        <v>102</v>
      </c>
      <c r="F114" s="24" t="s">
        <v>102</v>
      </c>
      <c r="G114" s="24" t="s">
        <v>102</v>
      </c>
      <c r="H114" s="50" t="s">
        <v>2644</v>
      </c>
      <c r="I114" s="50" t="s">
        <v>103</v>
      </c>
      <c r="J114" s="120">
        <v>928.90676989591327</v>
      </c>
      <c r="K114" s="52">
        <v>1150</v>
      </c>
      <c r="L114" s="120">
        <v>80.774501730079422</v>
      </c>
      <c r="M114" s="52">
        <v>1</v>
      </c>
      <c r="N114" s="120">
        <v>78.200435563685616</v>
      </c>
      <c r="O114" s="120">
        <v>100</v>
      </c>
      <c r="P114" s="120">
        <v>100</v>
      </c>
      <c r="Q114" s="120">
        <v>61.662853140144719</v>
      </c>
      <c r="R114" s="120">
        <v>73.32795598288763</v>
      </c>
      <c r="S114" s="120">
        <v>75</v>
      </c>
      <c r="T114" s="120">
        <v>82.217137520192964</v>
      </c>
      <c r="U114" s="120">
        <v>100</v>
      </c>
      <c r="V114" s="120">
        <v>69.100844036074832</v>
      </c>
      <c r="W114" s="120">
        <v>92.134458714766438</v>
      </c>
      <c r="X114" s="120">
        <v>100</v>
      </c>
      <c r="Y114" s="120">
        <v>52.263639708601374</v>
      </c>
      <c r="Z114" s="120">
        <v>69.684852944801833</v>
      </c>
      <c r="AA114" s="120">
        <v>100</v>
      </c>
      <c r="AB114" s="120">
        <v>65.405255057167935</v>
      </c>
      <c r="AC114" s="120">
        <v>87.207006742890584</v>
      </c>
      <c r="AD114" s="120">
        <v>100</v>
      </c>
      <c r="AE114" s="120">
        <v>53.494932432432435</v>
      </c>
      <c r="AF114" s="120">
        <v>68.294972677595581</v>
      </c>
      <c r="AG114" s="120">
        <v>71.326576576576585</v>
      </c>
      <c r="AH114" s="120">
        <v>100</v>
      </c>
      <c r="AI114" s="120">
        <v>13.33</v>
      </c>
      <c r="AJ114" s="120">
        <v>21.06</v>
      </c>
      <c r="AK114" s="120">
        <v>14.8</v>
      </c>
      <c r="AL114" s="52">
        <v>0</v>
      </c>
      <c r="AM114" s="124">
        <v>0.99561883899233294</v>
      </c>
      <c r="AN114" s="124">
        <v>0.99459459459459465</v>
      </c>
      <c r="AO114" s="124">
        <v>0.99122807017543857</v>
      </c>
      <c r="AP114" s="124">
        <v>0.98378378378378384</v>
      </c>
      <c r="AQ114" s="124">
        <v>0.9948051948051948</v>
      </c>
      <c r="AR114" s="124">
        <v>0.98666666666666669</v>
      </c>
      <c r="AS114" s="124">
        <v>9.2384519350811489E-2</v>
      </c>
      <c r="AT114" s="120">
        <v>41.523096129837711</v>
      </c>
      <c r="AU114" s="120">
        <v>50</v>
      </c>
      <c r="AV114" s="124">
        <v>0.18789808917197454</v>
      </c>
      <c r="AW114" s="120">
        <v>22.420382165605091</v>
      </c>
      <c r="AX114" s="120">
        <v>50</v>
      </c>
      <c r="AY114" s="124">
        <v>0.33624454148471616</v>
      </c>
      <c r="AZ114" s="120">
        <v>22.416302765647742</v>
      </c>
      <c r="BA114" s="120">
        <v>50</v>
      </c>
      <c r="BB114" s="124">
        <v>0.61572052401746724</v>
      </c>
      <c r="BC114" s="120">
        <v>41.048034934497821</v>
      </c>
      <c r="BD114" s="120">
        <v>50</v>
      </c>
      <c r="BE114" s="124">
        <v>0.42292490118577075</v>
      </c>
      <c r="BF114" s="120">
        <v>22.496005382221853</v>
      </c>
      <c r="BG114" s="120">
        <v>50</v>
      </c>
      <c r="BH114" s="124">
        <v>0.94117647058823528</v>
      </c>
      <c r="BI114" s="120">
        <v>100</v>
      </c>
      <c r="BJ114" s="120">
        <v>100</v>
      </c>
      <c r="BK114" s="124"/>
      <c r="BL114" s="120"/>
      <c r="BM114" s="120"/>
      <c r="BN114" s="52">
        <v>0</v>
      </c>
      <c r="BO114" s="124">
        <v>0.79100000000000004</v>
      </c>
      <c r="BP114" s="120">
        <v>100</v>
      </c>
      <c r="BQ114" s="120">
        <v>100</v>
      </c>
      <c r="BR114" s="124">
        <v>0.67128712871287133</v>
      </c>
      <c r="BS114" s="124">
        <v>0.93345656192236603</v>
      </c>
      <c r="BT114" s="120">
        <v>44.752475247524757</v>
      </c>
      <c r="BU114" s="120">
        <v>50</v>
      </c>
      <c r="BV114" s="124">
        <v>0.38016528925619836</v>
      </c>
      <c r="BW114" s="120">
        <v>31.680440771349865</v>
      </c>
      <c r="BX114" s="120">
        <v>50</v>
      </c>
      <c r="BY114" s="124"/>
      <c r="BZ114" s="124"/>
      <c r="CA114" s="124"/>
      <c r="CB114" s="120">
        <v>17.263974516166829</v>
      </c>
      <c r="CC114" s="120">
        <v>19.631524517014228</v>
      </c>
      <c r="CD114" s="120">
        <v>17.168861804494096</v>
      </c>
      <c r="CE114" s="120">
        <v>15.161501169955377</v>
      </c>
      <c r="CF114" s="107"/>
      <c r="CG114" s="107"/>
      <c r="CH114" s="107">
        <v>0</v>
      </c>
      <c r="CI114" s="107"/>
      <c r="CJ114" s="107"/>
    </row>
    <row r="115" spans="1:88" x14ac:dyDescent="0.25">
      <c r="A115" s="50" t="s">
        <v>303</v>
      </c>
      <c r="B115" s="56" t="s">
        <v>1481</v>
      </c>
      <c r="C115" s="50" t="s">
        <v>2760</v>
      </c>
      <c r="D115" s="56" t="s">
        <v>1782</v>
      </c>
      <c r="E115" s="50" t="s">
        <v>106</v>
      </c>
      <c r="F115" s="24" t="s">
        <v>107</v>
      </c>
      <c r="G115" s="24">
        <v>3</v>
      </c>
      <c r="H115" s="50" t="s">
        <v>1453</v>
      </c>
      <c r="I115" s="50" t="s">
        <v>109</v>
      </c>
      <c r="J115" s="120">
        <v>413.81445694803983</v>
      </c>
      <c r="K115" s="52">
        <v>500</v>
      </c>
      <c r="L115" s="120">
        <v>82.762891389607958</v>
      </c>
      <c r="M115" s="52">
        <v>0</v>
      </c>
      <c r="N115" s="120">
        <v>80.972098021061512</v>
      </c>
      <c r="O115" s="120">
        <v>100</v>
      </c>
      <c r="P115" s="120">
        <v>100</v>
      </c>
      <c r="Q115" s="120">
        <v>72.283422833442472</v>
      </c>
      <c r="R115" s="120">
        <v>75</v>
      </c>
      <c r="S115" s="120">
        <v>75</v>
      </c>
      <c r="T115" s="120">
        <v>96.37789711125663</v>
      </c>
      <c r="U115" s="120">
        <v>100</v>
      </c>
      <c r="V115" s="120">
        <v>74.152538314176269</v>
      </c>
      <c r="W115" s="120">
        <v>98.870051085568349</v>
      </c>
      <c r="X115" s="120">
        <v>100</v>
      </c>
      <c r="Y115" s="120">
        <v>63.608518518518522</v>
      </c>
      <c r="Z115" s="120">
        <v>84.811358024691359</v>
      </c>
      <c r="AA115" s="120">
        <v>100</v>
      </c>
      <c r="AB115" s="120"/>
      <c r="AC115" s="120"/>
      <c r="AD115" s="120">
        <v>0</v>
      </c>
      <c r="AE115" s="120"/>
      <c r="AF115" s="120"/>
      <c r="AG115" s="120"/>
      <c r="AH115" s="120">
        <v>0</v>
      </c>
      <c r="AI115" s="120">
        <v>2.71</v>
      </c>
      <c r="AJ115" s="120">
        <v>11.39</v>
      </c>
      <c r="AK115" s="120"/>
      <c r="AL115" s="52">
        <v>0</v>
      </c>
      <c r="AM115" s="124">
        <v>0.99152542372881358</v>
      </c>
      <c r="AN115" s="124">
        <v>1</v>
      </c>
      <c r="AO115" s="124">
        <v>0.99152542372881358</v>
      </c>
      <c r="AP115" s="124">
        <v>1</v>
      </c>
      <c r="AQ115" s="124"/>
      <c r="AR115" s="124"/>
      <c r="AS115" s="124">
        <v>0.14386792452830188</v>
      </c>
      <c r="AT115" s="120">
        <v>31.226415094339632</v>
      </c>
      <c r="AU115" s="120">
        <v>50</v>
      </c>
      <c r="AV115" s="124">
        <v>0.28735632183908044</v>
      </c>
      <c r="AW115" s="120">
        <v>2.5287356321839205</v>
      </c>
      <c r="AX115" s="120">
        <v>50</v>
      </c>
      <c r="AY115" s="124"/>
      <c r="AZ115" s="120"/>
      <c r="BA115" s="120"/>
      <c r="BB115" s="124"/>
      <c r="BC115" s="120"/>
      <c r="BD115" s="120"/>
      <c r="BE115" s="124"/>
      <c r="BF115" s="120"/>
      <c r="BG115" s="120"/>
      <c r="BH115" s="124"/>
      <c r="BI115" s="120"/>
      <c r="BJ115" s="120"/>
      <c r="BK115" s="124"/>
      <c r="BL115" s="120"/>
      <c r="BM115" s="120"/>
      <c r="BN115" s="52"/>
      <c r="BO115" s="124"/>
      <c r="BP115" s="120"/>
      <c r="BQ115" s="120"/>
      <c r="BR115" s="124"/>
      <c r="BS115" s="124"/>
      <c r="BT115" s="120"/>
      <c r="BU115" s="120"/>
      <c r="BV115" s="124"/>
      <c r="BW115" s="120"/>
      <c r="BX115" s="120"/>
      <c r="BY115" s="124"/>
      <c r="BZ115" s="124"/>
      <c r="CA115" s="124"/>
      <c r="CB115" s="120">
        <v>16.823939048191338</v>
      </c>
      <c r="CC115" s="120">
        <v>19.496255895940152</v>
      </c>
      <c r="CD115" s="120">
        <v>17.335082511020332</v>
      </c>
      <c r="CE115" s="120"/>
      <c r="CF115" s="107"/>
      <c r="CG115" s="107"/>
      <c r="CH115" s="107">
        <v>1</v>
      </c>
      <c r="CI115" s="107"/>
      <c r="CJ115" s="107">
        <v>1</v>
      </c>
    </row>
    <row r="116" spans="1:88" x14ac:dyDescent="0.25">
      <c r="A116" s="50" t="s">
        <v>303</v>
      </c>
      <c r="B116" s="56" t="s">
        <v>1481</v>
      </c>
      <c r="C116" s="50" t="s">
        <v>2761</v>
      </c>
      <c r="D116" s="56" t="s">
        <v>1751</v>
      </c>
      <c r="E116" s="50" t="s">
        <v>106</v>
      </c>
      <c r="F116" s="24">
        <v>4</v>
      </c>
      <c r="G116" s="24">
        <v>6</v>
      </c>
      <c r="H116" s="50" t="s">
        <v>1453</v>
      </c>
      <c r="I116" s="50" t="s">
        <v>109</v>
      </c>
      <c r="J116" s="120">
        <v>579.32447251273891</v>
      </c>
      <c r="K116" s="52">
        <v>750</v>
      </c>
      <c r="L116" s="120">
        <v>77.243263001698523</v>
      </c>
      <c r="M116" s="52">
        <v>1</v>
      </c>
      <c r="N116" s="120">
        <v>78.152621484934997</v>
      </c>
      <c r="O116" s="120">
        <v>100</v>
      </c>
      <c r="P116" s="120">
        <v>100</v>
      </c>
      <c r="Q116" s="120">
        <v>60.747724033956821</v>
      </c>
      <c r="R116" s="120">
        <v>73.009856998520888</v>
      </c>
      <c r="S116" s="120">
        <v>75</v>
      </c>
      <c r="T116" s="120">
        <v>80.996965378609104</v>
      </c>
      <c r="U116" s="120">
        <v>100</v>
      </c>
      <c r="V116" s="120">
        <v>68.870570804026585</v>
      </c>
      <c r="W116" s="120">
        <v>91.827427738702113</v>
      </c>
      <c r="X116" s="120">
        <v>100</v>
      </c>
      <c r="Y116" s="120">
        <v>51.1696758933601</v>
      </c>
      <c r="Z116" s="120">
        <v>68.226234524480134</v>
      </c>
      <c r="AA116" s="120">
        <v>100</v>
      </c>
      <c r="AB116" s="120">
        <v>61.110178117048328</v>
      </c>
      <c r="AC116" s="120">
        <v>81.480237489397766</v>
      </c>
      <c r="AD116" s="120">
        <v>100</v>
      </c>
      <c r="AE116" s="120">
        <v>49.534920634920638</v>
      </c>
      <c r="AF116" s="120">
        <v>63.319999999999958</v>
      </c>
      <c r="AG116" s="120">
        <v>66.046560846560851</v>
      </c>
      <c r="AH116" s="120">
        <v>100</v>
      </c>
      <c r="AI116" s="120">
        <v>14.25</v>
      </c>
      <c r="AJ116" s="120">
        <v>21.84</v>
      </c>
      <c r="AK116" s="120">
        <v>13.78</v>
      </c>
      <c r="AL116" s="52">
        <v>0</v>
      </c>
      <c r="AM116" s="124">
        <v>0.99759036144578317</v>
      </c>
      <c r="AN116" s="124">
        <v>1</v>
      </c>
      <c r="AO116" s="124">
        <v>0.99516908212560384</v>
      </c>
      <c r="AP116" s="124">
        <v>1</v>
      </c>
      <c r="AQ116" s="124">
        <v>0.99242424242424243</v>
      </c>
      <c r="AR116" s="124">
        <v>1</v>
      </c>
      <c r="AS116" s="124">
        <v>0.14734299516908211</v>
      </c>
      <c r="AT116" s="120">
        <v>30.531400966183586</v>
      </c>
      <c r="AU116" s="120">
        <v>50</v>
      </c>
      <c r="AV116" s="124">
        <v>0.24675324675324675</v>
      </c>
      <c r="AW116" s="120">
        <v>10.649350649350664</v>
      </c>
      <c r="AX116" s="120">
        <v>50</v>
      </c>
      <c r="AY116" s="124"/>
      <c r="AZ116" s="120"/>
      <c r="BA116" s="120"/>
      <c r="BB116" s="124"/>
      <c r="BC116" s="120"/>
      <c r="BD116" s="120"/>
      <c r="BE116" s="124"/>
      <c r="BF116" s="120"/>
      <c r="BG116" s="120"/>
      <c r="BH116" s="124"/>
      <c r="BI116" s="120"/>
      <c r="BJ116" s="120"/>
      <c r="BK116" s="124"/>
      <c r="BL116" s="120"/>
      <c r="BM116" s="120"/>
      <c r="BN116" s="52"/>
      <c r="BO116" s="124"/>
      <c r="BP116" s="120"/>
      <c r="BQ116" s="120"/>
      <c r="BR116" s="124">
        <v>0.74349442379182151</v>
      </c>
      <c r="BS116" s="124">
        <v>0.95390070921985815</v>
      </c>
      <c r="BT116" s="120">
        <v>49.566294919454769</v>
      </c>
      <c r="BU116" s="120">
        <v>50</v>
      </c>
      <c r="BV116" s="124"/>
      <c r="BW116" s="120"/>
      <c r="BX116" s="120"/>
      <c r="BY116" s="124"/>
      <c r="BZ116" s="124"/>
      <c r="CA116" s="124"/>
      <c r="CB116" s="120">
        <v>16.823939048191338</v>
      </c>
      <c r="CC116" s="120">
        <v>19.496255895940152</v>
      </c>
      <c r="CD116" s="120">
        <v>17.335082511020332</v>
      </c>
      <c r="CE116" s="120"/>
      <c r="CF116" s="52"/>
      <c r="CG116" s="107"/>
      <c r="CH116" s="107">
        <v>0</v>
      </c>
      <c r="CI116" s="107"/>
      <c r="CJ116" s="107"/>
    </row>
    <row r="117" spans="1:88" x14ac:dyDescent="0.25">
      <c r="A117" s="50" t="s">
        <v>303</v>
      </c>
      <c r="B117" s="56" t="s">
        <v>1481</v>
      </c>
      <c r="C117" s="50" t="s">
        <v>2762</v>
      </c>
      <c r="D117" s="56" t="s">
        <v>1752</v>
      </c>
      <c r="E117" s="50" t="s">
        <v>106</v>
      </c>
      <c r="F117" s="24">
        <v>7</v>
      </c>
      <c r="G117" s="24">
        <v>8</v>
      </c>
      <c r="H117" s="50" t="s">
        <v>2644</v>
      </c>
      <c r="I117" s="50" t="s">
        <v>109</v>
      </c>
      <c r="J117" s="120">
        <v>639.89399067822433</v>
      </c>
      <c r="K117" s="52">
        <v>800</v>
      </c>
      <c r="L117" s="120">
        <v>79.986748834778041</v>
      </c>
      <c r="M117" s="52">
        <v>1</v>
      </c>
      <c r="N117" s="120">
        <v>76.550115910351934</v>
      </c>
      <c r="O117" s="120">
        <v>100</v>
      </c>
      <c r="P117" s="120">
        <v>100</v>
      </c>
      <c r="Q117" s="120">
        <v>58.41936522611428</v>
      </c>
      <c r="R117" s="120">
        <v>72.413765103286977</v>
      </c>
      <c r="S117" s="120">
        <v>75</v>
      </c>
      <c r="T117" s="120">
        <v>77.892486968152369</v>
      </c>
      <c r="U117" s="120">
        <v>100</v>
      </c>
      <c r="V117" s="120">
        <v>68.190398598918136</v>
      </c>
      <c r="W117" s="120">
        <v>90.920531465224187</v>
      </c>
      <c r="X117" s="120">
        <v>100</v>
      </c>
      <c r="Y117" s="120">
        <v>50.38601039422597</v>
      </c>
      <c r="Z117" s="120">
        <v>67.181347192301288</v>
      </c>
      <c r="AA117" s="120">
        <v>100</v>
      </c>
      <c r="AB117" s="120">
        <v>66.850462962962965</v>
      </c>
      <c r="AC117" s="120">
        <v>89.133950617283958</v>
      </c>
      <c r="AD117" s="120">
        <v>100</v>
      </c>
      <c r="AE117" s="120">
        <v>54.288492063492043</v>
      </c>
      <c r="AF117" s="120">
        <v>69.362857142857152</v>
      </c>
      <c r="AG117" s="120">
        <v>72.384656084656058</v>
      </c>
      <c r="AH117" s="120">
        <v>100</v>
      </c>
      <c r="AI117" s="120">
        <v>16.579999999999998</v>
      </c>
      <c r="AJ117" s="120">
        <v>22.02</v>
      </c>
      <c r="AK117" s="120">
        <v>15.07</v>
      </c>
      <c r="AL117" s="52">
        <v>1</v>
      </c>
      <c r="AM117" s="124">
        <v>0.99272727272727268</v>
      </c>
      <c r="AN117" s="124">
        <v>0.98148148148148151</v>
      </c>
      <c r="AO117" s="124">
        <v>0.98181818181818181</v>
      </c>
      <c r="AP117" s="124">
        <v>0.94444444444444442</v>
      </c>
      <c r="AQ117" s="124">
        <v>1</v>
      </c>
      <c r="AR117" s="124">
        <v>1</v>
      </c>
      <c r="AS117" s="124">
        <v>5.0909090909090911E-2</v>
      </c>
      <c r="AT117" s="120">
        <v>49.818181818181827</v>
      </c>
      <c r="AU117" s="120">
        <v>50</v>
      </c>
      <c r="AV117" s="124">
        <v>0.15686274509803921</v>
      </c>
      <c r="AW117" s="120">
        <v>28.627450980392169</v>
      </c>
      <c r="AX117" s="120">
        <v>50</v>
      </c>
      <c r="AY117" s="124"/>
      <c r="AZ117" s="120"/>
      <c r="BA117" s="120"/>
      <c r="BB117" s="124"/>
      <c r="BC117" s="120"/>
      <c r="BD117" s="120"/>
      <c r="BE117" s="124">
        <v>0.43548387096774194</v>
      </c>
      <c r="BF117" s="120">
        <v>23.164035689773506</v>
      </c>
      <c r="BG117" s="120">
        <v>50</v>
      </c>
      <c r="BH117" s="124"/>
      <c r="BI117" s="120"/>
      <c r="BJ117" s="120"/>
      <c r="BK117" s="124"/>
      <c r="BL117" s="120"/>
      <c r="BM117" s="120"/>
      <c r="BN117" s="52"/>
      <c r="BO117" s="124"/>
      <c r="BP117" s="120"/>
      <c r="BQ117" s="120"/>
      <c r="BR117" s="124">
        <v>0.61157024793388426</v>
      </c>
      <c r="BS117" s="124">
        <v>0.9453125</v>
      </c>
      <c r="BT117" s="120">
        <v>40.771349862258951</v>
      </c>
      <c r="BU117" s="120">
        <v>50</v>
      </c>
      <c r="BV117" s="124"/>
      <c r="BW117" s="120"/>
      <c r="BX117" s="120"/>
      <c r="BY117" s="124"/>
      <c r="BZ117" s="124"/>
      <c r="CA117" s="124"/>
      <c r="CB117" s="120">
        <v>16.823939048191338</v>
      </c>
      <c r="CC117" s="120">
        <v>19.496255895940152</v>
      </c>
      <c r="CD117" s="120">
        <v>17.335082511020332</v>
      </c>
      <c r="CE117" s="120"/>
      <c r="CF117" s="107"/>
      <c r="CG117" s="107"/>
      <c r="CH117" s="107">
        <v>0</v>
      </c>
      <c r="CI117" s="107"/>
      <c r="CJ117" s="107"/>
    </row>
    <row r="118" spans="1:88" x14ac:dyDescent="0.25">
      <c r="A118" s="50" t="s">
        <v>303</v>
      </c>
      <c r="B118" s="56" t="s">
        <v>1481</v>
      </c>
      <c r="C118" s="50" t="s">
        <v>2763</v>
      </c>
      <c r="D118" s="56" t="s">
        <v>1750</v>
      </c>
      <c r="E118" s="50" t="s">
        <v>106</v>
      </c>
      <c r="F118" s="24">
        <v>9</v>
      </c>
      <c r="G118" s="24">
        <v>12</v>
      </c>
      <c r="H118" s="50" t="s">
        <v>2644</v>
      </c>
      <c r="I118" s="50" t="s">
        <v>109</v>
      </c>
      <c r="J118" s="120">
        <v>811.86527837874314</v>
      </c>
      <c r="K118" s="52">
        <v>950</v>
      </c>
      <c r="L118" s="120">
        <v>85.459502987236121</v>
      </c>
      <c r="M118" s="52">
        <v>0</v>
      </c>
      <c r="N118" s="120">
        <v>81.569462919853663</v>
      </c>
      <c r="O118" s="120">
        <v>100</v>
      </c>
      <c r="P118" s="120">
        <v>100</v>
      </c>
      <c r="Q118" s="120"/>
      <c r="R118" s="120">
        <v>72.831747290510194</v>
      </c>
      <c r="S118" s="120">
        <v>75</v>
      </c>
      <c r="T118" s="120"/>
      <c r="U118" s="120">
        <v>0</v>
      </c>
      <c r="V118" s="120">
        <v>68.547844262585485</v>
      </c>
      <c r="W118" s="120">
        <v>91.397125683447314</v>
      </c>
      <c r="X118" s="120">
        <v>100</v>
      </c>
      <c r="Y118" s="120"/>
      <c r="Z118" s="120"/>
      <c r="AA118" s="120">
        <v>0</v>
      </c>
      <c r="AB118" s="120">
        <v>68.98527777777781</v>
      </c>
      <c r="AC118" s="120">
        <v>91.980370370370409</v>
      </c>
      <c r="AD118" s="120">
        <v>100</v>
      </c>
      <c r="AE118" s="120">
        <v>56.552222222222213</v>
      </c>
      <c r="AF118" s="120">
        <v>73.129629629629648</v>
      </c>
      <c r="AG118" s="120">
        <v>75.402962962962945</v>
      </c>
      <c r="AH118" s="120">
        <v>100</v>
      </c>
      <c r="AI118" s="120"/>
      <c r="AJ118" s="120"/>
      <c r="AK118" s="120">
        <v>16.57</v>
      </c>
      <c r="AL118" s="52">
        <v>0</v>
      </c>
      <c r="AM118" s="124">
        <v>1</v>
      </c>
      <c r="AN118" s="124"/>
      <c r="AO118" s="124">
        <v>1</v>
      </c>
      <c r="AP118" s="124"/>
      <c r="AQ118" s="124">
        <v>0.99186991869918695</v>
      </c>
      <c r="AR118" s="124">
        <v>0.967741935483871</v>
      </c>
      <c r="AS118" s="124">
        <v>2.3109243697478993E-2</v>
      </c>
      <c r="AT118" s="120">
        <v>50</v>
      </c>
      <c r="AU118" s="120">
        <v>50</v>
      </c>
      <c r="AV118" s="124">
        <v>6.9767441860465115E-2</v>
      </c>
      <c r="AW118" s="120">
        <v>46.04651162790698</v>
      </c>
      <c r="AX118" s="120">
        <v>50</v>
      </c>
      <c r="AY118" s="124">
        <v>0.34684684684684686</v>
      </c>
      <c r="AZ118" s="120">
        <v>23.123123123123122</v>
      </c>
      <c r="BA118" s="120">
        <v>50</v>
      </c>
      <c r="BB118" s="124">
        <v>0.63513513513513509</v>
      </c>
      <c r="BC118" s="120">
        <v>42.342342342342334</v>
      </c>
      <c r="BD118" s="120">
        <v>50</v>
      </c>
      <c r="BE118" s="124">
        <v>0.41085271317829458</v>
      </c>
      <c r="BF118" s="120">
        <v>21.853867722249714</v>
      </c>
      <c r="BG118" s="120">
        <v>50</v>
      </c>
      <c r="BH118" s="124">
        <v>0.94814814814814818</v>
      </c>
      <c r="BI118" s="120">
        <v>100</v>
      </c>
      <c r="BJ118" s="120">
        <v>100</v>
      </c>
      <c r="BK118" s="124"/>
      <c r="BL118" s="120"/>
      <c r="BM118" s="120"/>
      <c r="BN118" s="52">
        <v>0</v>
      </c>
      <c r="BO118" s="124">
        <v>0.79104477611940294</v>
      </c>
      <c r="BP118" s="120">
        <v>100</v>
      </c>
      <c r="BQ118" s="120">
        <v>100</v>
      </c>
      <c r="BR118" s="124">
        <v>0.56521739130434778</v>
      </c>
      <c r="BS118" s="124">
        <v>0.91269841269841268</v>
      </c>
      <c r="BT118" s="120">
        <v>37.681159420289852</v>
      </c>
      <c r="BU118" s="120">
        <v>50</v>
      </c>
      <c r="BV118" s="124">
        <v>0.38445378151260506</v>
      </c>
      <c r="BW118" s="120">
        <v>32.037815126050425</v>
      </c>
      <c r="BX118" s="120">
        <v>50</v>
      </c>
      <c r="BY118" s="124"/>
      <c r="BZ118" s="124"/>
      <c r="CA118" s="124"/>
      <c r="CB118" s="120">
        <v>16.823939048191338</v>
      </c>
      <c r="CC118" s="120">
        <v>19.496255895940152</v>
      </c>
      <c r="CD118" s="120">
        <v>17.335082511020332</v>
      </c>
      <c r="CE118" s="120">
        <v>12.629206143265662</v>
      </c>
      <c r="CF118" s="107"/>
      <c r="CG118" s="107"/>
      <c r="CH118" s="107">
        <v>2</v>
      </c>
      <c r="CI118" s="107">
        <v>1</v>
      </c>
      <c r="CJ118" s="107">
        <v>1</v>
      </c>
    </row>
    <row r="119" spans="1:88" x14ac:dyDescent="0.25">
      <c r="A119" s="50" t="s">
        <v>308</v>
      </c>
      <c r="B119" s="56" t="s">
        <v>1483</v>
      </c>
      <c r="C119" s="50" t="s">
        <v>2665</v>
      </c>
      <c r="D119" s="56" t="s">
        <v>101</v>
      </c>
      <c r="E119" s="50" t="s">
        <v>102</v>
      </c>
      <c r="F119" s="24" t="s">
        <v>102</v>
      </c>
      <c r="G119" s="24" t="s">
        <v>102</v>
      </c>
      <c r="H119" s="50" t="s">
        <v>2644</v>
      </c>
      <c r="I119" s="50" t="s">
        <v>103</v>
      </c>
      <c r="J119" s="120">
        <v>500.39530531483399</v>
      </c>
      <c r="K119" s="52">
        <v>650</v>
      </c>
      <c r="L119" s="120">
        <v>76.983893125359074</v>
      </c>
      <c r="M119" s="52">
        <v>0</v>
      </c>
      <c r="N119" s="120">
        <v>68.569394290358304</v>
      </c>
      <c r="O119" s="120">
        <v>91.425859053811081</v>
      </c>
      <c r="P119" s="120">
        <v>100</v>
      </c>
      <c r="Q119" s="120">
        <v>58.11816470465525</v>
      </c>
      <c r="R119" s="120">
        <v>63.555928591877844</v>
      </c>
      <c r="S119" s="120">
        <v>75</v>
      </c>
      <c r="T119" s="120">
        <v>77.490886272873666</v>
      </c>
      <c r="U119" s="120">
        <v>100</v>
      </c>
      <c r="V119" s="120">
        <v>57.085797395688509</v>
      </c>
      <c r="W119" s="120">
        <v>76.114396527584688</v>
      </c>
      <c r="X119" s="120">
        <v>100</v>
      </c>
      <c r="Y119" s="120">
        <v>51.047008279245119</v>
      </c>
      <c r="Z119" s="120">
        <v>68.062677705660164</v>
      </c>
      <c r="AA119" s="120">
        <v>100</v>
      </c>
      <c r="AB119" s="120">
        <v>55.523809523809526</v>
      </c>
      <c r="AC119" s="120">
        <v>74.031746031746039</v>
      </c>
      <c r="AD119" s="120">
        <v>100</v>
      </c>
      <c r="AE119" s="120"/>
      <c r="AF119" s="120"/>
      <c r="AG119" s="120"/>
      <c r="AH119" s="120">
        <v>0</v>
      </c>
      <c r="AI119" s="120">
        <v>16.88</v>
      </c>
      <c r="AJ119" s="120">
        <v>12.5</v>
      </c>
      <c r="AK119" s="120"/>
      <c r="AL119" s="52">
        <v>1</v>
      </c>
      <c r="AM119" s="124">
        <v>0.77333333333333332</v>
      </c>
      <c r="AN119" s="124">
        <v>0.79487179487179482</v>
      </c>
      <c r="AO119" s="124">
        <v>0.77333333333333332</v>
      </c>
      <c r="AP119" s="124">
        <v>0.76923076923076927</v>
      </c>
      <c r="AQ119" s="124">
        <v>1</v>
      </c>
      <c r="AR119" s="124"/>
      <c r="AS119" s="124">
        <v>0.11428571428571428</v>
      </c>
      <c r="AT119" s="120">
        <v>37.142857142857146</v>
      </c>
      <c r="AU119" s="120">
        <v>50</v>
      </c>
      <c r="AV119" s="124">
        <v>8.1967213114754092E-2</v>
      </c>
      <c r="AW119" s="120">
        <v>43.606557377049192</v>
      </c>
      <c r="AX119" s="120">
        <v>50</v>
      </c>
      <c r="AY119" s="124"/>
      <c r="AZ119" s="120"/>
      <c r="BA119" s="120"/>
      <c r="BB119" s="124"/>
      <c r="BC119" s="120"/>
      <c r="BD119" s="120"/>
      <c r="BE119" s="124"/>
      <c r="BF119" s="120"/>
      <c r="BG119" s="120"/>
      <c r="BH119" s="124"/>
      <c r="BI119" s="120"/>
      <c r="BJ119" s="120"/>
      <c r="BK119" s="124"/>
      <c r="BL119" s="120"/>
      <c r="BM119" s="120"/>
      <c r="BN119" s="52"/>
      <c r="BO119" s="124"/>
      <c r="BP119" s="120"/>
      <c r="BQ119" s="120"/>
      <c r="BR119" s="124">
        <v>0.48780487804878048</v>
      </c>
      <c r="BS119" s="124">
        <v>1.1081081081081081</v>
      </c>
      <c r="BT119" s="120">
        <v>32.520325203252028</v>
      </c>
      <c r="BU119" s="120">
        <v>50</v>
      </c>
      <c r="BV119" s="124"/>
      <c r="BW119" s="120"/>
      <c r="BX119" s="120"/>
      <c r="BY119" s="124"/>
      <c r="BZ119" s="124"/>
      <c r="CA119" s="124"/>
      <c r="CB119" s="120">
        <v>17.263974516166829</v>
      </c>
      <c r="CC119" s="120">
        <v>19.631524517014228</v>
      </c>
      <c r="CD119" s="120">
        <v>17.168861804494096</v>
      </c>
      <c r="CE119" s="120"/>
      <c r="CF119" s="107"/>
      <c r="CG119" s="107"/>
      <c r="CH119" s="107">
        <v>0</v>
      </c>
      <c r="CI119" s="107"/>
      <c r="CJ119" s="107"/>
    </row>
    <row r="120" spans="1:88" x14ac:dyDescent="0.25">
      <c r="A120" s="50" t="s">
        <v>308</v>
      </c>
      <c r="B120" s="56" t="s">
        <v>1483</v>
      </c>
      <c r="C120" s="50" t="s">
        <v>2764</v>
      </c>
      <c r="D120" s="56" t="s">
        <v>1775</v>
      </c>
      <c r="E120" s="50" t="s">
        <v>106</v>
      </c>
      <c r="F120" s="24" t="s">
        <v>107</v>
      </c>
      <c r="G120" s="24">
        <v>6</v>
      </c>
      <c r="H120" s="50" t="s">
        <v>1453</v>
      </c>
      <c r="I120" s="50" t="s">
        <v>109</v>
      </c>
      <c r="J120" s="120">
        <v>500.39530531483399</v>
      </c>
      <c r="K120" s="52">
        <v>650</v>
      </c>
      <c r="L120" s="120">
        <v>76.983893125359074</v>
      </c>
      <c r="M120" s="52">
        <v>1</v>
      </c>
      <c r="N120" s="120">
        <v>68.569394290358304</v>
      </c>
      <c r="O120" s="120">
        <v>91.425859053811081</v>
      </c>
      <c r="P120" s="120">
        <v>100</v>
      </c>
      <c r="Q120" s="120">
        <v>58.11816470465525</v>
      </c>
      <c r="R120" s="120">
        <v>63.555928591877844</v>
      </c>
      <c r="S120" s="120">
        <v>75</v>
      </c>
      <c r="T120" s="120">
        <v>77.490886272873666</v>
      </c>
      <c r="U120" s="120">
        <v>100</v>
      </c>
      <c r="V120" s="120">
        <v>57.085797395688509</v>
      </c>
      <c r="W120" s="120">
        <v>76.114396527584688</v>
      </c>
      <c r="X120" s="120">
        <v>100</v>
      </c>
      <c r="Y120" s="120">
        <v>51.047008279245119</v>
      </c>
      <c r="Z120" s="120">
        <v>68.062677705660164</v>
      </c>
      <c r="AA120" s="120">
        <v>100</v>
      </c>
      <c r="AB120" s="120">
        <v>55.523809523809526</v>
      </c>
      <c r="AC120" s="120">
        <v>74.031746031746039</v>
      </c>
      <c r="AD120" s="120">
        <v>100</v>
      </c>
      <c r="AE120" s="120"/>
      <c r="AF120" s="120"/>
      <c r="AG120" s="120"/>
      <c r="AH120" s="120">
        <v>0</v>
      </c>
      <c r="AI120" s="120">
        <v>16.88</v>
      </c>
      <c r="AJ120" s="120">
        <v>12.5</v>
      </c>
      <c r="AK120" s="120"/>
      <c r="AL120" s="52">
        <v>1</v>
      </c>
      <c r="AM120" s="124">
        <v>0.77333333333333332</v>
      </c>
      <c r="AN120" s="124">
        <v>0.79487179487179482</v>
      </c>
      <c r="AO120" s="124">
        <v>0.77333333333333332</v>
      </c>
      <c r="AP120" s="124">
        <v>0.76923076923076927</v>
      </c>
      <c r="AQ120" s="124">
        <v>1</v>
      </c>
      <c r="AR120" s="124"/>
      <c r="AS120" s="124">
        <v>0.11428571428571428</v>
      </c>
      <c r="AT120" s="120">
        <v>37.142857142857146</v>
      </c>
      <c r="AU120" s="120">
        <v>50</v>
      </c>
      <c r="AV120" s="124">
        <v>8.1967213114754092E-2</v>
      </c>
      <c r="AW120" s="120">
        <v>43.606557377049192</v>
      </c>
      <c r="AX120" s="120">
        <v>50</v>
      </c>
      <c r="AY120" s="124"/>
      <c r="AZ120" s="120"/>
      <c r="BA120" s="120"/>
      <c r="BB120" s="124"/>
      <c r="BC120" s="120"/>
      <c r="BD120" s="120"/>
      <c r="BE120" s="124"/>
      <c r="BF120" s="120"/>
      <c r="BG120" s="120"/>
      <c r="BH120" s="124"/>
      <c r="BI120" s="120"/>
      <c r="BJ120" s="120"/>
      <c r="BK120" s="124"/>
      <c r="BL120" s="120"/>
      <c r="BM120" s="120"/>
      <c r="BN120" s="52"/>
      <c r="BO120" s="124"/>
      <c r="BP120" s="120"/>
      <c r="BQ120" s="120"/>
      <c r="BR120" s="124">
        <v>0.48780487804878048</v>
      </c>
      <c r="BS120" s="124">
        <v>1.1081081081081081</v>
      </c>
      <c r="BT120" s="120">
        <v>32.520325203252028</v>
      </c>
      <c r="BU120" s="120">
        <v>50</v>
      </c>
      <c r="BV120" s="124"/>
      <c r="BW120" s="120"/>
      <c r="BX120" s="120"/>
      <c r="BY120" s="124"/>
      <c r="BZ120" s="124"/>
      <c r="CA120" s="124"/>
      <c r="CB120" s="120">
        <v>16.823939048191338</v>
      </c>
      <c r="CC120" s="120">
        <v>19.496255895940152</v>
      </c>
      <c r="CD120" s="120">
        <v>17.335082511020332</v>
      </c>
      <c r="CE120" s="120"/>
      <c r="CF120" s="107"/>
      <c r="CG120" s="107"/>
      <c r="CH120" s="107">
        <v>0</v>
      </c>
      <c r="CI120" s="107"/>
      <c r="CJ120" s="107"/>
    </row>
    <row r="121" spans="1:88" x14ac:dyDescent="0.25">
      <c r="A121" s="50" t="s">
        <v>310</v>
      </c>
      <c r="B121" s="56" t="s">
        <v>1484</v>
      </c>
      <c r="C121" s="50" t="s">
        <v>2665</v>
      </c>
      <c r="D121" s="56" t="s">
        <v>101</v>
      </c>
      <c r="E121" s="50" t="s">
        <v>102</v>
      </c>
      <c r="F121" s="24" t="s">
        <v>102</v>
      </c>
      <c r="G121" s="24" t="s">
        <v>102</v>
      </c>
      <c r="H121" s="50" t="s">
        <v>2644</v>
      </c>
      <c r="I121" s="50" t="s">
        <v>103</v>
      </c>
      <c r="J121" s="120">
        <v>1084.9734784246402</v>
      </c>
      <c r="K121" s="52">
        <v>1250</v>
      </c>
      <c r="L121" s="120">
        <v>86.797878273971222</v>
      </c>
      <c r="M121" s="52">
        <v>0</v>
      </c>
      <c r="N121" s="120">
        <v>79.200508711186131</v>
      </c>
      <c r="O121" s="120">
        <v>100</v>
      </c>
      <c r="P121" s="120">
        <v>100</v>
      </c>
      <c r="Q121" s="120">
        <v>62.192435750760509</v>
      </c>
      <c r="R121" s="120">
        <v>72.577761847632189</v>
      </c>
      <c r="S121" s="120">
        <v>75</v>
      </c>
      <c r="T121" s="120">
        <v>82.923247667680684</v>
      </c>
      <c r="U121" s="120">
        <v>100</v>
      </c>
      <c r="V121" s="120">
        <v>69.173246928132286</v>
      </c>
      <c r="W121" s="120">
        <v>92.230995904176382</v>
      </c>
      <c r="X121" s="120">
        <v>100</v>
      </c>
      <c r="Y121" s="120">
        <v>53.815269227113951</v>
      </c>
      <c r="Z121" s="120">
        <v>71.753692302818607</v>
      </c>
      <c r="AA121" s="120">
        <v>100</v>
      </c>
      <c r="AB121" s="120">
        <v>64.904243827160542</v>
      </c>
      <c r="AC121" s="120">
        <v>86.538991769547394</v>
      </c>
      <c r="AD121" s="120">
        <v>100</v>
      </c>
      <c r="AE121" s="120">
        <v>52.737942477876096</v>
      </c>
      <c r="AF121" s="120">
        <v>67.762439362439522</v>
      </c>
      <c r="AG121" s="120">
        <v>70.317256637168128</v>
      </c>
      <c r="AH121" s="120">
        <v>100</v>
      </c>
      <c r="AI121" s="120">
        <v>12.8</v>
      </c>
      <c r="AJ121" s="120">
        <v>18.760000000000002</v>
      </c>
      <c r="AK121" s="120">
        <v>15.02</v>
      </c>
      <c r="AL121" s="52">
        <v>0</v>
      </c>
      <c r="AM121" s="124">
        <v>0.98667189337514705</v>
      </c>
      <c r="AN121" s="124">
        <v>0.96842105263157896</v>
      </c>
      <c r="AO121" s="124">
        <v>0.98550724637681164</v>
      </c>
      <c r="AP121" s="124">
        <v>0.96436058700209648</v>
      </c>
      <c r="AQ121" s="124">
        <v>0.99916387959866215</v>
      </c>
      <c r="AR121" s="124">
        <v>0.9956521739130435</v>
      </c>
      <c r="AS121" s="124">
        <v>4.0534521158129173E-2</v>
      </c>
      <c r="AT121" s="120">
        <v>50</v>
      </c>
      <c r="AU121" s="120">
        <v>50</v>
      </c>
      <c r="AV121" s="124">
        <v>0.10872313527180784</v>
      </c>
      <c r="AW121" s="120">
        <v>38.255372945638435</v>
      </c>
      <c r="AX121" s="120">
        <v>50</v>
      </c>
      <c r="AY121" s="124">
        <v>0.73684210526315785</v>
      </c>
      <c r="AZ121" s="120">
        <v>49.122807017543856</v>
      </c>
      <c r="BA121" s="120">
        <v>50</v>
      </c>
      <c r="BB121" s="124">
        <v>0.5714285714285714</v>
      </c>
      <c r="BC121" s="120">
        <v>38.095238095238095</v>
      </c>
      <c r="BD121" s="120">
        <v>50</v>
      </c>
      <c r="BE121" s="124">
        <v>0.90975254730713251</v>
      </c>
      <c r="BF121" s="120">
        <v>48.391092941868749</v>
      </c>
      <c r="BG121" s="120">
        <v>50</v>
      </c>
      <c r="BH121" s="124">
        <v>0.95372750642673521</v>
      </c>
      <c r="BI121" s="120">
        <v>100</v>
      </c>
      <c r="BJ121" s="120">
        <v>100</v>
      </c>
      <c r="BK121" s="124">
        <v>0.93975903614457801</v>
      </c>
      <c r="BL121" s="120">
        <v>99.974365547295534</v>
      </c>
      <c r="BM121" s="120">
        <v>100</v>
      </c>
      <c r="BN121" s="52">
        <v>0</v>
      </c>
      <c r="BO121" s="124">
        <v>0.83599999999999997</v>
      </c>
      <c r="BP121" s="120">
        <v>100</v>
      </c>
      <c r="BQ121" s="120">
        <v>100</v>
      </c>
      <c r="BR121" s="124">
        <v>0.58170391061452509</v>
      </c>
      <c r="BS121" s="124">
        <v>0.94210526315789478</v>
      </c>
      <c r="BT121" s="120">
        <v>38.780260707635009</v>
      </c>
      <c r="BU121" s="120">
        <v>50</v>
      </c>
      <c r="BV121" s="124">
        <v>0.22308188265635073</v>
      </c>
      <c r="BW121" s="120">
        <v>18.590156888029227</v>
      </c>
      <c r="BX121" s="120">
        <v>50</v>
      </c>
      <c r="BY121" s="124">
        <v>0.93975903614457801</v>
      </c>
      <c r="BZ121" s="124">
        <v>0.94</v>
      </c>
      <c r="CA121" s="124">
        <v>2.4096385542193843E-4</v>
      </c>
      <c r="CB121" s="120">
        <v>17.263974516166829</v>
      </c>
      <c r="CC121" s="120">
        <v>19.631524517014228</v>
      </c>
      <c r="CD121" s="120">
        <v>17.168861804494096</v>
      </c>
      <c r="CE121" s="120">
        <v>15.161501169955377</v>
      </c>
      <c r="CF121" s="107"/>
      <c r="CG121" s="107"/>
      <c r="CH121" s="107">
        <v>0</v>
      </c>
      <c r="CI121" s="107"/>
      <c r="CJ121" s="107"/>
    </row>
    <row r="122" spans="1:88" x14ac:dyDescent="0.25">
      <c r="A122" s="50" t="s">
        <v>310</v>
      </c>
      <c r="B122" s="56" t="s">
        <v>1484</v>
      </c>
      <c r="C122" s="50" t="s">
        <v>2765</v>
      </c>
      <c r="D122" s="56" t="s">
        <v>1776</v>
      </c>
      <c r="E122" s="50" t="s">
        <v>106</v>
      </c>
      <c r="F122" s="24" t="s">
        <v>114</v>
      </c>
      <c r="G122" s="24">
        <v>6</v>
      </c>
      <c r="H122" s="50" t="s">
        <v>2644</v>
      </c>
      <c r="I122" s="50" t="s">
        <v>109</v>
      </c>
      <c r="J122" s="120">
        <v>571.01441220821096</v>
      </c>
      <c r="K122" s="52">
        <v>650</v>
      </c>
      <c r="L122" s="120">
        <v>87.848371108955533</v>
      </c>
      <c r="M122" s="52">
        <v>1</v>
      </c>
      <c r="N122" s="120">
        <v>80.075723062965935</v>
      </c>
      <c r="O122" s="120">
        <v>100</v>
      </c>
      <c r="P122" s="120">
        <v>100</v>
      </c>
      <c r="Q122" s="120">
        <v>64.846092926872743</v>
      </c>
      <c r="R122" s="120">
        <v>75</v>
      </c>
      <c r="S122" s="120">
        <v>75</v>
      </c>
      <c r="T122" s="120">
        <v>86.461457235830323</v>
      </c>
      <c r="U122" s="120">
        <v>100</v>
      </c>
      <c r="V122" s="120">
        <v>71.86045939490397</v>
      </c>
      <c r="W122" s="120">
        <v>95.813945859871964</v>
      </c>
      <c r="X122" s="120">
        <v>100</v>
      </c>
      <c r="Y122" s="120">
        <v>54.777471120095768</v>
      </c>
      <c r="Z122" s="120">
        <v>73.036628160127691</v>
      </c>
      <c r="AA122" s="120">
        <v>100</v>
      </c>
      <c r="AB122" s="120">
        <v>64.395833333333343</v>
      </c>
      <c r="AC122" s="120">
        <v>85.861111111111114</v>
      </c>
      <c r="AD122" s="120">
        <v>100</v>
      </c>
      <c r="AE122" s="120"/>
      <c r="AF122" s="120">
        <v>66.923999999999992</v>
      </c>
      <c r="AG122" s="120"/>
      <c r="AH122" s="120">
        <v>0</v>
      </c>
      <c r="AI122" s="120">
        <v>10.15</v>
      </c>
      <c r="AJ122" s="120">
        <v>20.22</v>
      </c>
      <c r="AK122" s="120"/>
      <c r="AL122" s="52">
        <v>0</v>
      </c>
      <c r="AM122" s="124">
        <v>0.9859154929577465</v>
      </c>
      <c r="AN122" s="124">
        <v>1</v>
      </c>
      <c r="AO122" s="124">
        <v>0.98598130841121501</v>
      </c>
      <c r="AP122" s="124">
        <v>1</v>
      </c>
      <c r="AQ122" s="124">
        <v>1</v>
      </c>
      <c r="AR122" s="124"/>
      <c r="AS122" s="124">
        <v>5.7306590257879654E-3</v>
      </c>
      <c r="AT122" s="120">
        <v>50</v>
      </c>
      <c r="AU122" s="120">
        <v>50</v>
      </c>
      <c r="AV122" s="124">
        <v>1.7241379310344827E-2</v>
      </c>
      <c r="AW122" s="120">
        <v>50</v>
      </c>
      <c r="AX122" s="120">
        <v>50</v>
      </c>
      <c r="AY122" s="124"/>
      <c r="AZ122" s="120"/>
      <c r="BA122" s="120"/>
      <c r="BB122" s="124"/>
      <c r="BC122" s="120"/>
      <c r="BD122" s="120"/>
      <c r="BE122" s="124"/>
      <c r="BF122" s="120"/>
      <c r="BG122" s="120"/>
      <c r="BH122" s="124"/>
      <c r="BI122" s="120"/>
      <c r="BJ122" s="120"/>
      <c r="BK122" s="124"/>
      <c r="BL122" s="120"/>
      <c r="BM122" s="120"/>
      <c r="BN122" s="52"/>
      <c r="BO122" s="124"/>
      <c r="BP122" s="120"/>
      <c r="BQ122" s="120"/>
      <c r="BR122" s="124">
        <v>0.44761904761904764</v>
      </c>
      <c r="BS122" s="124">
        <v>0.98130841121495327</v>
      </c>
      <c r="BT122" s="120">
        <v>29.841269841269842</v>
      </c>
      <c r="BU122" s="120">
        <v>50</v>
      </c>
      <c r="BV122" s="124"/>
      <c r="BW122" s="120"/>
      <c r="BX122" s="120"/>
      <c r="BY122" s="124"/>
      <c r="BZ122" s="124"/>
      <c r="CA122" s="124"/>
      <c r="CB122" s="120">
        <v>16.823939048191338</v>
      </c>
      <c r="CC122" s="120">
        <v>19.496255895940152</v>
      </c>
      <c r="CD122" s="120">
        <v>17.335082511020332</v>
      </c>
      <c r="CE122" s="120"/>
      <c r="CF122" s="52"/>
      <c r="CG122" s="107"/>
      <c r="CH122" s="107">
        <v>0</v>
      </c>
      <c r="CI122" s="107"/>
      <c r="CJ122" s="107"/>
    </row>
    <row r="123" spans="1:88" x14ac:dyDescent="0.25">
      <c r="A123" s="50" t="s">
        <v>310</v>
      </c>
      <c r="B123" s="56" t="s">
        <v>1484</v>
      </c>
      <c r="C123" s="50" t="s">
        <v>2766</v>
      </c>
      <c r="D123" s="56" t="s">
        <v>1837</v>
      </c>
      <c r="E123" s="50" t="s">
        <v>106</v>
      </c>
      <c r="F123" s="24" t="s">
        <v>107</v>
      </c>
      <c r="G123" s="24" t="s">
        <v>114</v>
      </c>
      <c r="H123" s="50" t="s">
        <v>1453</v>
      </c>
      <c r="I123" s="50" t="s">
        <v>109</v>
      </c>
      <c r="J123" s="120">
        <v>100</v>
      </c>
      <c r="K123" s="52">
        <v>100</v>
      </c>
      <c r="L123" s="120">
        <v>100</v>
      </c>
      <c r="M123" s="52"/>
      <c r="N123" s="120"/>
      <c r="O123" s="120"/>
      <c r="P123" s="120"/>
      <c r="Q123" s="120"/>
      <c r="R123" s="120"/>
      <c r="S123" s="120"/>
      <c r="T123" s="120"/>
      <c r="U123" s="120"/>
      <c r="V123" s="120"/>
      <c r="W123" s="120"/>
      <c r="X123" s="120"/>
      <c r="Y123" s="120"/>
      <c r="Z123" s="120"/>
      <c r="AA123" s="120"/>
      <c r="AB123" s="120"/>
      <c r="AC123" s="120"/>
      <c r="AD123" s="120"/>
      <c r="AE123" s="120"/>
      <c r="AF123" s="120"/>
      <c r="AG123" s="120"/>
      <c r="AH123" s="120"/>
      <c r="AI123" s="120"/>
      <c r="AJ123" s="120"/>
      <c r="AK123" s="120"/>
      <c r="AL123" s="52"/>
      <c r="AM123" s="124"/>
      <c r="AN123" s="124"/>
      <c r="AO123" s="124"/>
      <c r="AP123" s="124"/>
      <c r="AQ123" s="124"/>
      <c r="AR123" s="124"/>
      <c r="AS123" s="124">
        <v>0</v>
      </c>
      <c r="AT123" s="120">
        <v>50</v>
      </c>
      <c r="AU123" s="120">
        <v>50</v>
      </c>
      <c r="AV123" s="124">
        <v>0</v>
      </c>
      <c r="AW123" s="120">
        <v>50</v>
      </c>
      <c r="AX123" s="120">
        <v>50</v>
      </c>
      <c r="AY123" s="124"/>
      <c r="AZ123" s="120"/>
      <c r="BA123" s="120"/>
      <c r="BB123" s="124"/>
      <c r="BC123" s="120"/>
      <c r="BD123" s="120"/>
      <c r="BE123" s="124"/>
      <c r="BF123" s="120"/>
      <c r="BG123" s="120"/>
      <c r="BH123" s="124"/>
      <c r="BI123" s="120"/>
      <c r="BJ123" s="120"/>
      <c r="BK123" s="124"/>
      <c r="BL123" s="120"/>
      <c r="BM123" s="120"/>
      <c r="BN123" s="52"/>
      <c r="BO123" s="124"/>
      <c r="BP123" s="120"/>
      <c r="BQ123" s="120"/>
      <c r="BR123" s="124"/>
      <c r="BS123" s="124"/>
      <c r="BT123" s="120"/>
      <c r="BU123" s="120"/>
      <c r="BV123" s="124"/>
      <c r="BW123" s="120"/>
      <c r="BX123" s="120"/>
      <c r="BY123" s="124"/>
      <c r="BZ123" s="124"/>
      <c r="CA123" s="124"/>
      <c r="CB123" s="120"/>
      <c r="CC123" s="120"/>
      <c r="CD123" s="120"/>
      <c r="CE123" s="120"/>
      <c r="CF123" s="107"/>
      <c r="CG123" s="107"/>
      <c r="CH123" s="107">
        <v>0</v>
      </c>
      <c r="CI123" s="107"/>
      <c r="CJ123" s="107"/>
    </row>
    <row r="124" spans="1:88" x14ac:dyDescent="0.25">
      <c r="A124" s="50" t="s">
        <v>310</v>
      </c>
      <c r="B124" s="56" t="s">
        <v>1484</v>
      </c>
      <c r="C124" s="50" t="s">
        <v>2767</v>
      </c>
      <c r="D124" s="56" t="s">
        <v>2031</v>
      </c>
      <c r="E124" s="50" t="s">
        <v>106</v>
      </c>
      <c r="F124" s="24" t="s">
        <v>114</v>
      </c>
      <c r="G124" s="24">
        <v>6</v>
      </c>
      <c r="H124" s="50" t="s">
        <v>2644</v>
      </c>
      <c r="I124" s="50" t="s">
        <v>109</v>
      </c>
      <c r="J124" s="120">
        <v>639.93033277854363</v>
      </c>
      <c r="K124" s="52">
        <v>750</v>
      </c>
      <c r="L124" s="120">
        <v>85.324044370472478</v>
      </c>
      <c r="M124" s="52">
        <v>0</v>
      </c>
      <c r="N124" s="120">
        <v>79.743324003180419</v>
      </c>
      <c r="O124" s="120">
        <v>100</v>
      </c>
      <c r="P124" s="120">
        <v>100</v>
      </c>
      <c r="Q124" s="120">
        <v>61.351711235487144</v>
      </c>
      <c r="R124" s="120">
        <v>71.929400998949887</v>
      </c>
      <c r="S124" s="120">
        <v>75</v>
      </c>
      <c r="T124" s="120">
        <v>81.802281647316192</v>
      </c>
      <c r="U124" s="120">
        <v>100</v>
      </c>
      <c r="V124" s="120">
        <v>68.845889249376754</v>
      </c>
      <c r="W124" s="120">
        <v>91.794518999169</v>
      </c>
      <c r="X124" s="120">
        <v>100</v>
      </c>
      <c r="Y124" s="120">
        <v>55.213521514421807</v>
      </c>
      <c r="Z124" s="120">
        <v>73.618028685895737</v>
      </c>
      <c r="AA124" s="120">
        <v>100</v>
      </c>
      <c r="AB124" s="120">
        <v>59.985106382978685</v>
      </c>
      <c r="AC124" s="120">
        <v>79.98014184397158</v>
      </c>
      <c r="AD124" s="120">
        <v>100</v>
      </c>
      <c r="AE124" s="120">
        <v>49.915555555555557</v>
      </c>
      <c r="AF124" s="120">
        <v>62.706606606606577</v>
      </c>
      <c r="AG124" s="120">
        <v>66.55407407407408</v>
      </c>
      <c r="AH124" s="120">
        <v>100</v>
      </c>
      <c r="AI124" s="120">
        <v>13.64</v>
      </c>
      <c r="AJ124" s="120">
        <v>16.71</v>
      </c>
      <c r="AK124" s="120">
        <v>12.79</v>
      </c>
      <c r="AL124" s="52">
        <v>0</v>
      </c>
      <c r="AM124" s="124">
        <v>0.99047619047619051</v>
      </c>
      <c r="AN124" s="124">
        <v>0.97959183673469385</v>
      </c>
      <c r="AO124" s="124">
        <v>0.99047619047619051</v>
      </c>
      <c r="AP124" s="124">
        <v>0.97959183673469385</v>
      </c>
      <c r="AQ124" s="124">
        <v>1</v>
      </c>
      <c r="AR124" s="124">
        <v>1</v>
      </c>
      <c r="AS124" s="124">
        <v>1.8087855297157621E-2</v>
      </c>
      <c r="AT124" s="120">
        <v>50</v>
      </c>
      <c r="AU124" s="120">
        <v>50</v>
      </c>
      <c r="AV124" s="124">
        <v>5.0359712230215826E-2</v>
      </c>
      <c r="AW124" s="120">
        <v>49.92805755395684</v>
      </c>
      <c r="AX124" s="120">
        <v>50</v>
      </c>
      <c r="AY124" s="124"/>
      <c r="AZ124" s="120"/>
      <c r="BA124" s="120"/>
      <c r="BB124" s="124"/>
      <c r="BC124" s="120"/>
      <c r="BD124" s="120"/>
      <c r="BE124" s="124"/>
      <c r="BF124" s="120"/>
      <c r="BG124" s="120"/>
      <c r="BH124" s="124"/>
      <c r="BI124" s="120"/>
      <c r="BJ124" s="120"/>
      <c r="BK124" s="124"/>
      <c r="BL124" s="120"/>
      <c r="BM124" s="120"/>
      <c r="BN124" s="52"/>
      <c r="BO124" s="124"/>
      <c r="BP124" s="120"/>
      <c r="BQ124" s="120"/>
      <c r="BR124" s="124">
        <v>0.69379844961240311</v>
      </c>
      <c r="BS124" s="124">
        <v>0.96992481203007519</v>
      </c>
      <c r="BT124" s="120">
        <v>46.253229974160206</v>
      </c>
      <c r="BU124" s="120">
        <v>50</v>
      </c>
      <c r="BV124" s="124"/>
      <c r="BW124" s="120"/>
      <c r="BX124" s="120"/>
      <c r="BY124" s="124"/>
      <c r="BZ124" s="124"/>
      <c r="CA124" s="124"/>
      <c r="CB124" s="120">
        <v>16.823939048191338</v>
      </c>
      <c r="CC124" s="120">
        <v>19.496255895940152</v>
      </c>
      <c r="CD124" s="120">
        <v>17.335082511020332</v>
      </c>
      <c r="CE124" s="120"/>
      <c r="CF124" s="107"/>
      <c r="CG124" s="107"/>
      <c r="CH124" s="107">
        <v>0</v>
      </c>
      <c r="CI124" s="107"/>
      <c r="CJ124" s="107"/>
    </row>
    <row r="125" spans="1:88" x14ac:dyDescent="0.25">
      <c r="A125" s="50" t="s">
        <v>310</v>
      </c>
      <c r="B125" s="56" t="s">
        <v>1484</v>
      </c>
      <c r="C125" s="50" t="s">
        <v>2768</v>
      </c>
      <c r="D125" s="56" t="s">
        <v>2290</v>
      </c>
      <c r="E125" s="50" t="s">
        <v>106</v>
      </c>
      <c r="F125" s="24" t="s">
        <v>114</v>
      </c>
      <c r="G125" s="24">
        <v>6</v>
      </c>
      <c r="H125" s="50" t="s">
        <v>2644</v>
      </c>
      <c r="I125" s="50" t="s">
        <v>109</v>
      </c>
      <c r="J125" s="120">
        <v>574.90245076729843</v>
      </c>
      <c r="K125" s="52">
        <v>650</v>
      </c>
      <c r="L125" s="120">
        <v>88.44653088727668</v>
      </c>
      <c r="M125" s="52">
        <v>0</v>
      </c>
      <c r="N125" s="120">
        <v>81.765247644517373</v>
      </c>
      <c r="O125" s="120">
        <v>100</v>
      </c>
      <c r="P125" s="120">
        <v>100</v>
      </c>
      <c r="Q125" s="120">
        <v>66.467847385649875</v>
      </c>
      <c r="R125" s="120">
        <v>75</v>
      </c>
      <c r="S125" s="120">
        <v>75</v>
      </c>
      <c r="T125" s="120">
        <v>88.623796514199839</v>
      </c>
      <c r="U125" s="120">
        <v>100</v>
      </c>
      <c r="V125" s="120">
        <v>72.691297869561609</v>
      </c>
      <c r="W125" s="120">
        <v>96.921730492748821</v>
      </c>
      <c r="X125" s="120">
        <v>100</v>
      </c>
      <c r="Y125" s="120">
        <v>58.27764843218371</v>
      </c>
      <c r="Z125" s="120">
        <v>77.703531242911623</v>
      </c>
      <c r="AA125" s="120">
        <v>100</v>
      </c>
      <c r="AB125" s="120">
        <v>68.27951807228915</v>
      </c>
      <c r="AC125" s="120">
        <v>91.039357429718876</v>
      </c>
      <c r="AD125" s="120">
        <v>100</v>
      </c>
      <c r="AE125" s="120"/>
      <c r="AF125" s="120">
        <v>70.186111111111117</v>
      </c>
      <c r="AG125" s="120"/>
      <c r="AH125" s="120">
        <v>0</v>
      </c>
      <c r="AI125" s="120">
        <v>8.5299999999999994</v>
      </c>
      <c r="AJ125" s="120">
        <v>16.72</v>
      </c>
      <c r="AK125" s="120"/>
      <c r="AL125" s="52">
        <v>0</v>
      </c>
      <c r="AM125" s="124">
        <v>0.98263888888888884</v>
      </c>
      <c r="AN125" s="124">
        <v>0.95918367346938771</v>
      </c>
      <c r="AO125" s="124">
        <v>0.98263888888888884</v>
      </c>
      <c r="AP125" s="124">
        <v>0.95918367346938771</v>
      </c>
      <c r="AQ125" s="124">
        <v>1</v>
      </c>
      <c r="AR125" s="124"/>
      <c r="AS125" s="124">
        <v>6.6815144766146995E-3</v>
      </c>
      <c r="AT125" s="120">
        <v>50</v>
      </c>
      <c r="AU125" s="120">
        <v>50</v>
      </c>
      <c r="AV125" s="124">
        <v>0</v>
      </c>
      <c r="AW125" s="120">
        <v>50</v>
      </c>
      <c r="AX125" s="120">
        <v>50</v>
      </c>
      <c r="AY125" s="124"/>
      <c r="AZ125" s="120"/>
      <c r="BA125" s="120"/>
      <c r="BB125" s="124"/>
      <c r="BC125" s="120"/>
      <c r="BD125" s="120"/>
      <c r="BE125" s="124"/>
      <c r="BF125" s="120"/>
      <c r="BG125" s="120"/>
      <c r="BH125" s="124"/>
      <c r="BI125" s="120"/>
      <c r="BJ125" s="120"/>
      <c r="BK125" s="124"/>
      <c r="BL125" s="120"/>
      <c r="BM125" s="120"/>
      <c r="BN125" s="52"/>
      <c r="BO125" s="124"/>
      <c r="BP125" s="120"/>
      <c r="BQ125" s="120"/>
      <c r="BR125" s="124">
        <v>0.30921052631578949</v>
      </c>
      <c r="BS125" s="124">
        <v>0.99346405228758172</v>
      </c>
      <c r="BT125" s="120">
        <v>20.614035087719298</v>
      </c>
      <c r="BU125" s="120">
        <v>50</v>
      </c>
      <c r="BV125" s="124"/>
      <c r="BW125" s="120"/>
      <c r="BX125" s="120"/>
      <c r="BY125" s="124"/>
      <c r="BZ125" s="124"/>
      <c r="CA125" s="124"/>
      <c r="CB125" s="120">
        <v>16.823939048191338</v>
      </c>
      <c r="CC125" s="120">
        <v>19.496255895940152</v>
      </c>
      <c r="CD125" s="120">
        <v>17.335082511020332</v>
      </c>
      <c r="CE125" s="120"/>
      <c r="CF125" s="107"/>
      <c r="CG125" s="107"/>
      <c r="CH125" s="107">
        <v>0</v>
      </c>
      <c r="CI125" s="107"/>
      <c r="CJ125" s="107"/>
    </row>
    <row r="126" spans="1:88" x14ac:dyDescent="0.25">
      <c r="A126" s="50" t="s">
        <v>310</v>
      </c>
      <c r="B126" s="56" t="s">
        <v>1484</v>
      </c>
      <c r="C126" s="50" t="s">
        <v>2769</v>
      </c>
      <c r="D126" s="56" t="s">
        <v>1852</v>
      </c>
      <c r="E126" s="50" t="s">
        <v>106</v>
      </c>
      <c r="F126" s="24">
        <v>1</v>
      </c>
      <c r="G126" s="24">
        <v>6</v>
      </c>
      <c r="H126" s="50" t="s">
        <v>2644</v>
      </c>
      <c r="I126" s="50" t="s">
        <v>109</v>
      </c>
      <c r="J126" s="120">
        <v>581.23015773599923</v>
      </c>
      <c r="K126" s="52">
        <v>650</v>
      </c>
      <c r="L126" s="120">
        <v>89.420024267076798</v>
      </c>
      <c r="M126" s="52">
        <v>0</v>
      </c>
      <c r="N126" s="120">
        <v>81.994652111782543</v>
      </c>
      <c r="O126" s="120">
        <v>100</v>
      </c>
      <c r="P126" s="120">
        <v>100</v>
      </c>
      <c r="Q126" s="120">
        <v>68.35258993212193</v>
      </c>
      <c r="R126" s="120">
        <v>75</v>
      </c>
      <c r="S126" s="120">
        <v>75</v>
      </c>
      <c r="T126" s="120">
        <v>91.136786576162578</v>
      </c>
      <c r="U126" s="120">
        <v>100</v>
      </c>
      <c r="V126" s="120">
        <v>72.290112378734648</v>
      </c>
      <c r="W126" s="120">
        <v>96.386816504979535</v>
      </c>
      <c r="X126" s="120">
        <v>100</v>
      </c>
      <c r="Y126" s="120">
        <v>61.268000063656388</v>
      </c>
      <c r="Z126" s="120">
        <v>81.690666751541855</v>
      </c>
      <c r="AA126" s="120">
        <v>100</v>
      </c>
      <c r="AB126" s="120">
        <v>62.002614379084953</v>
      </c>
      <c r="AC126" s="120">
        <v>82.670152505446609</v>
      </c>
      <c r="AD126" s="120">
        <v>100</v>
      </c>
      <c r="AE126" s="120"/>
      <c r="AF126" s="120">
        <v>63.786904761904758</v>
      </c>
      <c r="AG126" s="120"/>
      <c r="AH126" s="120">
        <v>0</v>
      </c>
      <c r="AI126" s="120">
        <v>6.64</v>
      </c>
      <c r="AJ126" s="120">
        <v>13.73</v>
      </c>
      <c r="AK126" s="120"/>
      <c r="AL126" s="52">
        <v>0</v>
      </c>
      <c r="AM126" s="124">
        <v>1</v>
      </c>
      <c r="AN126" s="124">
        <v>1</v>
      </c>
      <c r="AO126" s="124">
        <v>1</v>
      </c>
      <c r="AP126" s="124">
        <v>1</v>
      </c>
      <c r="AQ126" s="124">
        <v>1</v>
      </c>
      <c r="AR126" s="124"/>
      <c r="AS126" s="124">
        <v>1.7928286852589643E-2</v>
      </c>
      <c r="AT126" s="120">
        <v>50</v>
      </c>
      <c r="AU126" s="120">
        <v>50</v>
      </c>
      <c r="AV126" s="124">
        <v>6.3829787234042548E-2</v>
      </c>
      <c r="AW126" s="120">
        <v>47.2340425531915</v>
      </c>
      <c r="AX126" s="120">
        <v>50</v>
      </c>
      <c r="AY126" s="124"/>
      <c r="AZ126" s="120"/>
      <c r="BA126" s="120"/>
      <c r="BB126" s="124"/>
      <c r="BC126" s="120"/>
      <c r="BD126" s="120"/>
      <c r="BE126" s="124"/>
      <c r="BF126" s="120"/>
      <c r="BG126" s="120"/>
      <c r="BH126" s="124"/>
      <c r="BI126" s="120"/>
      <c r="BJ126" s="120"/>
      <c r="BK126" s="124"/>
      <c r="BL126" s="120"/>
      <c r="BM126" s="120"/>
      <c r="BN126" s="52"/>
      <c r="BO126" s="124"/>
      <c r="BP126" s="120"/>
      <c r="BQ126" s="120"/>
      <c r="BR126" s="124">
        <v>0.48167539267015708</v>
      </c>
      <c r="BS126" s="124">
        <v>1.0052631578947369</v>
      </c>
      <c r="BT126" s="120">
        <v>32.111692844677137</v>
      </c>
      <c r="BU126" s="120">
        <v>50</v>
      </c>
      <c r="BV126" s="124"/>
      <c r="BW126" s="120"/>
      <c r="BX126" s="120"/>
      <c r="BY126" s="124"/>
      <c r="BZ126" s="124"/>
      <c r="CA126" s="124"/>
      <c r="CB126" s="120">
        <v>16.823939048191338</v>
      </c>
      <c r="CC126" s="120">
        <v>19.496255895940152</v>
      </c>
      <c r="CD126" s="120">
        <v>17.335082511020332</v>
      </c>
      <c r="CE126" s="120"/>
      <c r="CF126" s="107"/>
      <c r="CG126" s="107"/>
      <c r="CH126" s="107">
        <v>0</v>
      </c>
      <c r="CI126" s="107"/>
      <c r="CJ126" s="107"/>
    </row>
    <row r="127" spans="1:88" x14ac:dyDescent="0.25">
      <c r="A127" s="50" t="s">
        <v>310</v>
      </c>
      <c r="B127" s="56" t="s">
        <v>1484</v>
      </c>
      <c r="C127" s="50" t="s">
        <v>2770</v>
      </c>
      <c r="D127" s="56" t="s">
        <v>1849</v>
      </c>
      <c r="E127" s="50" t="s">
        <v>106</v>
      </c>
      <c r="F127" s="24">
        <v>7</v>
      </c>
      <c r="G127" s="24">
        <v>8</v>
      </c>
      <c r="H127" s="50" t="s">
        <v>2644</v>
      </c>
      <c r="I127" s="50" t="s">
        <v>109</v>
      </c>
      <c r="J127" s="120">
        <v>672.29012565950825</v>
      </c>
      <c r="K127" s="52">
        <v>800</v>
      </c>
      <c r="L127" s="120">
        <v>84.036265707438531</v>
      </c>
      <c r="M127" s="52">
        <v>1</v>
      </c>
      <c r="N127" s="120">
        <v>78.811147060079008</v>
      </c>
      <c r="O127" s="120">
        <v>100</v>
      </c>
      <c r="P127" s="120">
        <v>100</v>
      </c>
      <c r="Q127" s="120">
        <v>60.980144868429498</v>
      </c>
      <c r="R127" s="120">
        <v>71.468401849253183</v>
      </c>
      <c r="S127" s="120">
        <v>75</v>
      </c>
      <c r="T127" s="120">
        <v>81.306859824572669</v>
      </c>
      <c r="U127" s="120">
        <v>100</v>
      </c>
      <c r="V127" s="120">
        <v>68.45673764153409</v>
      </c>
      <c r="W127" s="120">
        <v>91.27565018871212</v>
      </c>
      <c r="X127" s="120">
        <v>100</v>
      </c>
      <c r="Y127" s="120">
        <v>51.125979064386883</v>
      </c>
      <c r="Z127" s="120">
        <v>68.167972085849186</v>
      </c>
      <c r="AA127" s="120">
        <v>100</v>
      </c>
      <c r="AB127" s="120">
        <v>66.012796108291042</v>
      </c>
      <c r="AC127" s="120">
        <v>88.017061477721398</v>
      </c>
      <c r="AD127" s="120">
        <v>100</v>
      </c>
      <c r="AE127" s="120">
        <v>55.936887254901954</v>
      </c>
      <c r="AF127" s="120">
        <v>68.114519427402854</v>
      </c>
      <c r="AG127" s="120">
        <v>74.582516339869272</v>
      </c>
      <c r="AH127" s="120">
        <v>100</v>
      </c>
      <c r="AI127" s="120">
        <v>14.01</v>
      </c>
      <c r="AJ127" s="120">
        <v>20.34</v>
      </c>
      <c r="AK127" s="120">
        <v>12.17</v>
      </c>
      <c r="AL127" s="52">
        <v>0</v>
      </c>
      <c r="AM127" s="124">
        <v>0.99210526315789471</v>
      </c>
      <c r="AN127" s="124">
        <v>0.97435897435897434</v>
      </c>
      <c r="AO127" s="124">
        <v>0.99080157687253612</v>
      </c>
      <c r="AP127" s="124">
        <v>0.96610169491525422</v>
      </c>
      <c r="AQ127" s="124">
        <v>1</v>
      </c>
      <c r="AR127" s="124">
        <v>1</v>
      </c>
      <c r="AS127" s="124">
        <v>0</v>
      </c>
      <c r="AT127" s="120">
        <v>50</v>
      </c>
      <c r="AU127" s="120">
        <v>50</v>
      </c>
      <c r="AV127" s="124">
        <v>0</v>
      </c>
      <c r="AW127" s="120">
        <v>50</v>
      </c>
      <c r="AX127" s="120">
        <v>50</v>
      </c>
      <c r="AY127" s="124"/>
      <c r="AZ127" s="120"/>
      <c r="BA127" s="120"/>
      <c r="BB127" s="124"/>
      <c r="BC127" s="120"/>
      <c r="BD127" s="120"/>
      <c r="BE127" s="124">
        <v>0.91616766467065869</v>
      </c>
      <c r="BF127" s="120">
        <v>48.732322588864832</v>
      </c>
      <c r="BG127" s="120">
        <v>50</v>
      </c>
      <c r="BH127" s="124"/>
      <c r="BI127" s="120"/>
      <c r="BJ127" s="120"/>
      <c r="BK127" s="124"/>
      <c r="BL127" s="120"/>
      <c r="BM127" s="120"/>
      <c r="BN127" s="52"/>
      <c r="BO127" s="124"/>
      <c r="BP127" s="120"/>
      <c r="BQ127" s="120"/>
      <c r="BR127" s="124">
        <v>0.60623229461756378</v>
      </c>
      <c r="BS127" s="124">
        <v>0.88471177944862156</v>
      </c>
      <c r="BT127" s="120">
        <v>20.207743153918791</v>
      </c>
      <c r="BU127" s="120">
        <v>50</v>
      </c>
      <c r="BV127" s="124"/>
      <c r="BW127" s="120"/>
      <c r="BX127" s="120"/>
      <c r="BY127" s="124"/>
      <c r="BZ127" s="124"/>
      <c r="CA127" s="124"/>
      <c r="CB127" s="120">
        <v>16.823939048191338</v>
      </c>
      <c r="CC127" s="120">
        <v>19.496255895940152</v>
      </c>
      <c r="CD127" s="120">
        <v>17.335082511020332</v>
      </c>
      <c r="CE127" s="120"/>
      <c r="CF127" s="107"/>
      <c r="CG127" s="107"/>
      <c r="CH127" s="107">
        <v>0</v>
      </c>
      <c r="CI127" s="107"/>
      <c r="CJ127" s="107"/>
    </row>
    <row r="128" spans="1:88" x14ac:dyDescent="0.25">
      <c r="A128" s="50" t="s">
        <v>310</v>
      </c>
      <c r="B128" s="56" t="s">
        <v>1484</v>
      </c>
      <c r="C128" s="50" t="s">
        <v>2771</v>
      </c>
      <c r="D128" s="56" t="s">
        <v>1784</v>
      </c>
      <c r="E128" s="50" t="s">
        <v>106</v>
      </c>
      <c r="F128" s="24">
        <v>9</v>
      </c>
      <c r="G128" s="24">
        <v>12</v>
      </c>
      <c r="H128" s="50" t="s">
        <v>2644</v>
      </c>
      <c r="I128" s="50" t="s">
        <v>109</v>
      </c>
      <c r="J128" s="120">
        <v>1042.1409549956122</v>
      </c>
      <c r="K128" s="52">
        <v>1250</v>
      </c>
      <c r="L128" s="120">
        <v>83.371276399648977</v>
      </c>
      <c r="M128" s="52">
        <v>1</v>
      </c>
      <c r="N128" s="120">
        <v>74.641478469663809</v>
      </c>
      <c r="O128" s="120">
        <v>99.521971292885084</v>
      </c>
      <c r="P128" s="120">
        <v>100</v>
      </c>
      <c r="Q128" s="120">
        <v>53.944706861239126</v>
      </c>
      <c r="R128" s="120">
        <v>69.139163325696813</v>
      </c>
      <c r="S128" s="120">
        <v>75</v>
      </c>
      <c r="T128" s="120">
        <v>71.926275814985502</v>
      </c>
      <c r="U128" s="120">
        <v>100</v>
      </c>
      <c r="V128" s="120">
        <v>64.333875589181829</v>
      </c>
      <c r="W128" s="120">
        <v>85.778500785575773</v>
      </c>
      <c r="X128" s="120">
        <v>100</v>
      </c>
      <c r="Y128" s="120">
        <v>44.27702242807576</v>
      </c>
      <c r="Z128" s="120">
        <v>59.036029904101014</v>
      </c>
      <c r="AA128" s="120">
        <v>100</v>
      </c>
      <c r="AB128" s="120">
        <v>66.48732993197271</v>
      </c>
      <c r="AC128" s="120">
        <v>88.649773242630275</v>
      </c>
      <c r="AD128" s="120">
        <v>100</v>
      </c>
      <c r="AE128" s="120">
        <v>52.175675675675684</v>
      </c>
      <c r="AF128" s="120">
        <v>69.817714884695974</v>
      </c>
      <c r="AG128" s="120">
        <v>69.567567567567579</v>
      </c>
      <c r="AH128" s="120">
        <v>100</v>
      </c>
      <c r="AI128" s="120">
        <v>21.05</v>
      </c>
      <c r="AJ128" s="120">
        <v>24.86</v>
      </c>
      <c r="AK128" s="120">
        <v>17.64</v>
      </c>
      <c r="AL128" s="52">
        <v>1</v>
      </c>
      <c r="AM128" s="124">
        <v>0.97050938337801607</v>
      </c>
      <c r="AN128" s="124">
        <v>0.93506493506493504</v>
      </c>
      <c r="AO128" s="124">
        <v>0.9651474530831099</v>
      </c>
      <c r="AP128" s="124">
        <v>0.92207792207792205</v>
      </c>
      <c r="AQ128" s="124">
        <v>0.9974619289340102</v>
      </c>
      <c r="AR128" s="124">
        <v>0.98666666666666669</v>
      </c>
      <c r="AS128" s="124">
        <v>8.2109479305740987E-2</v>
      </c>
      <c r="AT128" s="120">
        <v>43.578104138851813</v>
      </c>
      <c r="AU128" s="120">
        <v>50</v>
      </c>
      <c r="AV128" s="124">
        <v>0.18939393939393939</v>
      </c>
      <c r="AW128" s="120">
        <v>22.121212121212121</v>
      </c>
      <c r="AX128" s="120">
        <v>50</v>
      </c>
      <c r="AY128" s="124">
        <v>0.77206851119894593</v>
      </c>
      <c r="AZ128" s="120">
        <v>50</v>
      </c>
      <c r="BA128" s="120">
        <v>50</v>
      </c>
      <c r="BB128" s="124">
        <v>0.59420289855072461</v>
      </c>
      <c r="BC128" s="120">
        <v>39.613526570048307</v>
      </c>
      <c r="BD128" s="120">
        <v>50</v>
      </c>
      <c r="BE128" s="124">
        <v>0.90517241379310343</v>
      </c>
      <c r="BF128" s="120">
        <v>48.147468818782102</v>
      </c>
      <c r="BG128" s="120">
        <v>50</v>
      </c>
      <c r="BH128" s="124">
        <v>0.98360655737704916</v>
      </c>
      <c r="BI128" s="120">
        <v>100</v>
      </c>
      <c r="BJ128" s="120">
        <v>100</v>
      </c>
      <c r="BK128" s="124">
        <v>0.98630136986301364</v>
      </c>
      <c r="BL128" s="120">
        <v>100</v>
      </c>
      <c r="BM128" s="120">
        <v>100</v>
      </c>
      <c r="BN128" s="52">
        <v>0</v>
      </c>
      <c r="BO128" s="124">
        <v>0.84972677595628421</v>
      </c>
      <c r="BP128" s="120">
        <v>100</v>
      </c>
      <c r="BQ128" s="120">
        <v>100</v>
      </c>
      <c r="BR128" s="124">
        <v>0.68096514745308312</v>
      </c>
      <c r="BS128" s="124">
        <v>0.95396419437340152</v>
      </c>
      <c r="BT128" s="120">
        <v>45.397676496872208</v>
      </c>
      <c r="BU128" s="120">
        <v>50</v>
      </c>
      <c r="BV128" s="124">
        <v>0.22563417890520696</v>
      </c>
      <c r="BW128" s="120">
        <v>18.80284824210058</v>
      </c>
      <c r="BX128" s="120">
        <v>50</v>
      </c>
      <c r="BY128" s="124">
        <v>0.98630136986301364</v>
      </c>
      <c r="BZ128" s="124">
        <v>0.94</v>
      </c>
      <c r="CA128" s="124">
        <v>-4.6301369863013662E-2</v>
      </c>
      <c r="CB128" s="120">
        <v>16.823939048191338</v>
      </c>
      <c r="CC128" s="120">
        <v>19.496255895940152</v>
      </c>
      <c r="CD128" s="120">
        <v>17.335082511020332</v>
      </c>
      <c r="CE128" s="120">
        <v>12.629206143265662</v>
      </c>
      <c r="CF128" s="107"/>
      <c r="CG128" s="107"/>
      <c r="CH128" s="107">
        <v>0</v>
      </c>
      <c r="CI128" s="107"/>
      <c r="CJ128" s="107"/>
    </row>
    <row r="129" spans="1:88" x14ac:dyDescent="0.25">
      <c r="A129" s="50" t="s">
        <v>318</v>
      </c>
      <c r="B129" s="56" t="s">
        <v>1485</v>
      </c>
      <c r="C129" s="50" t="s">
        <v>2665</v>
      </c>
      <c r="D129" s="56" t="s">
        <v>101</v>
      </c>
      <c r="E129" s="50" t="s">
        <v>102</v>
      </c>
      <c r="F129" s="24" t="s">
        <v>102</v>
      </c>
      <c r="G129" s="24" t="s">
        <v>102</v>
      </c>
      <c r="H129" s="50" t="s">
        <v>2644</v>
      </c>
      <c r="I129" s="50" t="s">
        <v>103</v>
      </c>
      <c r="J129" s="120">
        <v>604.88525162775625</v>
      </c>
      <c r="K129" s="52">
        <v>650</v>
      </c>
      <c r="L129" s="120">
        <v>93.059269481193269</v>
      </c>
      <c r="M129" s="52">
        <v>0</v>
      </c>
      <c r="N129" s="120">
        <v>83.172029831296285</v>
      </c>
      <c r="O129" s="120">
        <v>100</v>
      </c>
      <c r="P129" s="120">
        <v>100</v>
      </c>
      <c r="Q129" s="120">
        <v>73.984272360441452</v>
      </c>
      <c r="R129" s="120">
        <v>75</v>
      </c>
      <c r="S129" s="120">
        <v>75</v>
      </c>
      <c r="T129" s="120">
        <v>98.645696480588612</v>
      </c>
      <c r="U129" s="120">
        <v>100</v>
      </c>
      <c r="V129" s="120">
        <v>74.379231059884077</v>
      </c>
      <c r="W129" s="120">
        <v>99.172308079845436</v>
      </c>
      <c r="X129" s="120">
        <v>100</v>
      </c>
      <c r="Y129" s="120">
        <v>68.272253482309864</v>
      </c>
      <c r="Z129" s="120">
        <v>91.02967130974649</v>
      </c>
      <c r="AA129" s="120">
        <v>100</v>
      </c>
      <c r="AB129" s="120">
        <v>63.543333333333329</v>
      </c>
      <c r="AC129" s="120">
        <v>84.72444444444443</v>
      </c>
      <c r="AD129" s="120">
        <v>100</v>
      </c>
      <c r="AE129" s="120"/>
      <c r="AF129" s="120">
        <v>66.260215053763446</v>
      </c>
      <c r="AG129" s="120"/>
      <c r="AH129" s="120">
        <v>0</v>
      </c>
      <c r="AI129" s="120">
        <v>1.01</v>
      </c>
      <c r="AJ129" s="120">
        <v>6.72</v>
      </c>
      <c r="AK129" s="120"/>
      <c r="AL129" s="52">
        <v>0</v>
      </c>
      <c r="AM129" s="124">
        <v>1</v>
      </c>
      <c r="AN129" s="124">
        <v>1</v>
      </c>
      <c r="AO129" s="124">
        <v>1</v>
      </c>
      <c r="AP129" s="124">
        <v>1</v>
      </c>
      <c r="AQ129" s="124">
        <v>1</v>
      </c>
      <c r="AR129" s="124"/>
      <c r="AS129" s="124">
        <v>2.2624434389140271E-2</v>
      </c>
      <c r="AT129" s="120">
        <v>50</v>
      </c>
      <c r="AU129" s="120">
        <v>50</v>
      </c>
      <c r="AV129" s="124">
        <v>4.6153846153846156E-2</v>
      </c>
      <c r="AW129" s="120">
        <v>50</v>
      </c>
      <c r="AX129" s="120">
        <v>50</v>
      </c>
      <c r="AY129" s="124"/>
      <c r="AZ129" s="120"/>
      <c r="BA129" s="120"/>
      <c r="BB129" s="124"/>
      <c r="BC129" s="120"/>
      <c r="BD129" s="120"/>
      <c r="BE129" s="124"/>
      <c r="BF129" s="120"/>
      <c r="BG129" s="120"/>
      <c r="BH129" s="124"/>
      <c r="BI129" s="120"/>
      <c r="BJ129" s="120"/>
      <c r="BK129" s="124"/>
      <c r="BL129" s="120"/>
      <c r="BM129" s="120"/>
      <c r="BN129" s="52"/>
      <c r="BO129" s="124"/>
      <c r="BP129" s="120"/>
      <c r="BQ129" s="120"/>
      <c r="BR129" s="124">
        <v>0.46969696969696972</v>
      </c>
      <c r="BS129" s="124">
        <v>0.95652173913043481</v>
      </c>
      <c r="BT129" s="120">
        <v>31.313131313131315</v>
      </c>
      <c r="BU129" s="120">
        <v>50</v>
      </c>
      <c r="BV129" s="124"/>
      <c r="BW129" s="120"/>
      <c r="BX129" s="120"/>
      <c r="BY129" s="124"/>
      <c r="BZ129" s="124"/>
      <c r="CA129" s="124"/>
      <c r="CB129" s="120">
        <v>17.263974516166829</v>
      </c>
      <c r="CC129" s="120">
        <v>19.631524517014228</v>
      </c>
      <c r="CD129" s="120">
        <v>17.168861804494096</v>
      </c>
      <c r="CE129" s="120"/>
      <c r="CF129" s="107"/>
      <c r="CG129" s="107"/>
      <c r="CH129" s="107">
        <v>0</v>
      </c>
      <c r="CI129" s="107"/>
      <c r="CJ129" s="107"/>
    </row>
    <row r="130" spans="1:88" x14ac:dyDescent="0.25">
      <c r="A130" s="50" t="s">
        <v>318</v>
      </c>
      <c r="B130" s="56" t="s">
        <v>1485</v>
      </c>
      <c r="C130" s="50" t="s">
        <v>2772</v>
      </c>
      <c r="D130" s="56" t="s">
        <v>1785</v>
      </c>
      <c r="E130" s="50" t="s">
        <v>106</v>
      </c>
      <c r="F130" s="24" t="s">
        <v>107</v>
      </c>
      <c r="G130" s="24">
        <v>6</v>
      </c>
      <c r="H130" s="50" t="s">
        <v>1453</v>
      </c>
      <c r="I130" s="50" t="s">
        <v>109</v>
      </c>
      <c r="J130" s="120">
        <v>604.88525162775625</v>
      </c>
      <c r="K130" s="52">
        <v>650</v>
      </c>
      <c r="L130" s="120">
        <v>93.059269481193269</v>
      </c>
      <c r="M130" s="52">
        <v>0</v>
      </c>
      <c r="N130" s="120">
        <v>83.172029831296285</v>
      </c>
      <c r="O130" s="120">
        <v>100</v>
      </c>
      <c r="P130" s="120">
        <v>100</v>
      </c>
      <c r="Q130" s="120">
        <v>73.984272360441452</v>
      </c>
      <c r="R130" s="120">
        <v>75</v>
      </c>
      <c r="S130" s="120">
        <v>75</v>
      </c>
      <c r="T130" s="120">
        <v>98.645696480588612</v>
      </c>
      <c r="U130" s="120">
        <v>100</v>
      </c>
      <c r="V130" s="120">
        <v>74.379231059884077</v>
      </c>
      <c r="W130" s="120">
        <v>99.172308079845436</v>
      </c>
      <c r="X130" s="120">
        <v>100</v>
      </c>
      <c r="Y130" s="120">
        <v>68.272253482309864</v>
      </c>
      <c r="Z130" s="120">
        <v>91.02967130974649</v>
      </c>
      <c r="AA130" s="120">
        <v>100</v>
      </c>
      <c r="AB130" s="120">
        <v>63.543333333333329</v>
      </c>
      <c r="AC130" s="120">
        <v>84.72444444444443</v>
      </c>
      <c r="AD130" s="120">
        <v>100</v>
      </c>
      <c r="AE130" s="120"/>
      <c r="AF130" s="120">
        <v>66.260215053763446</v>
      </c>
      <c r="AG130" s="120"/>
      <c r="AH130" s="120">
        <v>0</v>
      </c>
      <c r="AI130" s="120">
        <v>1.01</v>
      </c>
      <c r="AJ130" s="120">
        <v>6.72</v>
      </c>
      <c r="AK130" s="120"/>
      <c r="AL130" s="52">
        <v>0</v>
      </c>
      <c r="AM130" s="124">
        <v>1</v>
      </c>
      <c r="AN130" s="124">
        <v>1</v>
      </c>
      <c r="AO130" s="124">
        <v>1</v>
      </c>
      <c r="AP130" s="124">
        <v>1</v>
      </c>
      <c r="AQ130" s="124">
        <v>1</v>
      </c>
      <c r="AR130" s="124"/>
      <c r="AS130" s="124">
        <v>2.2624434389140271E-2</v>
      </c>
      <c r="AT130" s="120">
        <v>50</v>
      </c>
      <c r="AU130" s="120">
        <v>50</v>
      </c>
      <c r="AV130" s="124">
        <v>4.6153846153846156E-2</v>
      </c>
      <c r="AW130" s="120">
        <v>50</v>
      </c>
      <c r="AX130" s="120">
        <v>50</v>
      </c>
      <c r="AY130" s="124"/>
      <c r="AZ130" s="120"/>
      <c r="BA130" s="120"/>
      <c r="BB130" s="124"/>
      <c r="BC130" s="120"/>
      <c r="BD130" s="120"/>
      <c r="BE130" s="124"/>
      <c r="BF130" s="120"/>
      <c r="BG130" s="120"/>
      <c r="BH130" s="124"/>
      <c r="BI130" s="120"/>
      <c r="BJ130" s="120"/>
      <c r="BK130" s="124"/>
      <c r="BL130" s="120"/>
      <c r="BM130" s="120"/>
      <c r="BN130" s="52"/>
      <c r="BO130" s="124"/>
      <c r="BP130" s="120"/>
      <c r="BQ130" s="120"/>
      <c r="BR130" s="124">
        <v>0.46969696969696972</v>
      </c>
      <c r="BS130" s="124">
        <v>0.95652173913043481</v>
      </c>
      <c r="BT130" s="120">
        <v>31.313131313131315</v>
      </c>
      <c r="BU130" s="120">
        <v>50</v>
      </c>
      <c r="BV130" s="124"/>
      <c r="BW130" s="120"/>
      <c r="BX130" s="120"/>
      <c r="BY130" s="124"/>
      <c r="BZ130" s="124"/>
      <c r="CA130" s="124"/>
      <c r="CB130" s="120">
        <v>16.823939048191338</v>
      </c>
      <c r="CC130" s="120">
        <v>19.496255895940152</v>
      </c>
      <c r="CD130" s="120">
        <v>17.335082511020332</v>
      </c>
      <c r="CE130" s="120"/>
      <c r="CF130" s="107"/>
      <c r="CG130" s="107"/>
      <c r="CH130" s="107">
        <v>2</v>
      </c>
      <c r="CI130" s="107">
        <v>1</v>
      </c>
      <c r="CJ130" s="107">
        <v>1</v>
      </c>
    </row>
    <row r="131" spans="1:88" x14ac:dyDescent="0.25">
      <c r="A131" s="50" t="s">
        <v>320</v>
      </c>
      <c r="B131" s="56" t="s">
        <v>1486</v>
      </c>
      <c r="C131" s="50" t="s">
        <v>2665</v>
      </c>
      <c r="D131" s="56" t="s">
        <v>101</v>
      </c>
      <c r="E131" s="50" t="s">
        <v>102</v>
      </c>
      <c r="F131" s="24" t="s">
        <v>102</v>
      </c>
      <c r="G131" s="24" t="s">
        <v>102</v>
      </c>
      <c r="H131" s="50" t="s">
        <v>2644</v>
      </c>
      <c r="I131" s="50" t="s">
        <v>103</v>
      </c>
      <c r="J131" s="120">
        <v>1068.8076782096978</v>
      </c>
      <c r="K131" s="52">
        <v>1250</v>
      </c>
      <c r="L131" s="120">
        <v>85.504614256775824</v>
      </c>
      <c r="M131" s="52">
        <v>0</v>
      </c>
      <c r="N131" s="120">
        <v>74.067244047013872</v>
      </c>
      <c r="O131" s="120">
        <v>98.756325396018497</v>
      </c>
      <c r="P131" s="120">
        <v>100</v>
      </c>
      <c r="Q131" s="120">
        <v>62.496053828609057</v>
      </c>
      <c r="R131" s="120">
        <v>70.413336708827728</v>
      </c>
      <c r="S131" s="120">
        <v>75</v>
      </c>
      <c r="T131" s="120">
        <v>83.328071771478733</v>
      </c>
      <c r="U131" s="120">
        <v>100</v>
      </c>
      <c r="V131" s="120">
        <v>65.176264489088695</v>
      </c>
      <c r="W131" s="120">
        <v>86.901685985451593</v>
      </c>
      <c r="X131" s="120">
        <v>100</v>
      </c>
      <c r="Y131" s="120">
        <v>53.818364112529672</v>
      </c>
      <c r="Z131" s="120">
        <v>71.757818816706234</v>
      </c>
      <c r="AA131" s="120">
        <v>100</v>
      </c>
      <c r="AB131" s="120">
        <v>61.901500789889376</v>
      </c>
      <c r="AC131" s="120">
        <v>82.535334386519168</v>
      </c>
      <c r="AD131" s="120">
        <v>100</v>
      </c>
      <c r="AE131" s="120">
        <v>53.352696078431343</v>
      </c>
      <c r="AF131" s="120">
        <v>65.966666666666711</v>
      </c>
      <c r="AG131" s="120">
        <v>71.136928104575119</v>
      </c>
      <c r="AH131" s="120">
        <v>100</v>
      </c>
      <c r="AI131" s="120">
        <v>12.5</v>
      </c>
      <c r="AJ131" s="120">
        <v>16.59</v>
      </c>
      <c r="AK131" s="120">
        <v>12.61</v>
      </c>
      <c r="AL131" s="52">
        <v>0</v>
      </c>
      <c r="AM131" s="124">
        <v>0.97918637653736995</v>
      </c>
      <c r="AN131" s="124">
        <v>0.99115044247787609</v>
      </c>
      <c r="AO131" s="124">
        <v>0.98016997167138808</v>
      </c>
      <c r="AP131" s="124">
        <v>0.99122807017543857</v>
      </c>
      <c r="AQ131" s="124">
        <v>0.99537037037037035</v>
      </c>
      <c r="AR131" s="124">
        <v>0.98601398601398604</v>
      </c>
      <c r="AS131" s="124">
        <v>6.8574514038876891E-2</v>
      </c>
      <c r="AT131" s="120">
        <v>46.285097192224626</v>
      </c>
      <c r="AU131" s="120">
        <v>50</v>
      </c>
      <c r="AV131" s="124">
        <v>0.11837455830388692</v>
      </c>
      <c r="AW131" s="120">
        <v>36.325088339222631</v>
      </c>
      <c r="AX131" s="120">
        <v>50</v>
      </c>
      <c r="AY131" s="124">
        <v>0.9422382671480144</v>
      </c>
      <c r="AZ131" s="120">
        <v>50</v>
      </c>
      <c r="BA131" s="120">
        <v>50</v>
      </c>
      <c r="BB131" s="124">
        <v>0.3971119133574007</v>
      </c>
      <c r="BC131" s="120">
        <v>26.474127557160049</v>
      </c>
      <c r="BD131" s="120">
        <v>50</v>
      </c>
      <c r="BE131" s="124">
        <v>0.90476190476190477</v>
      </c>
      <c r="BF131" s="120">
        <v>48.125633232016213</v>
      </c>
      <c r="BG131" s="120">
        <v>50</v>
      </c>
      <c r="BH131" s="124">
        <v>0.92481203007518797</v>
      </c>
      <c r="BI131" s="120">
        <v>98.384258518637026</v>
      </c>
      <c r="BJ131" s="120">
        <v>100</v>
      </c>
      <c r="BK131" s="124">
        <v>0.90625</v>
      </c>
      <c r="BL131" s="120">
        <v>96.409574468085111</v>
      </c>
      <c r="BM131" s="120">
        <v>100</v>
      </c>
      <c r="BN131" s="52">
        <v>0</v>
      </c>
      <c r="BO131" s="124">
        <v>0.75800000000000001</v>
      </c>
      <c r="BP131" s="120">
        <v>100</v>
      </c>
      <c r="BQ131" s="120">
        <v>100</v>
      </c>
      <c r="BR131" s="124">
        <v>0.51826086956521744</v>
      </c>
      <c r="BS131" s="124">
        <v>0.95041322314049592</v>
      </c>
      <c r="BT131" s="120">
        <v>34.550724637681164</v>
      </c>
      <c r="BU131" s="120">
        <v>50</v>
      </c>
      <c r="BV131" s="124">
        <v>0.45404411764705882</v>
      </c>
      <c r="BW131" s="120">
        <v>37.837009803921568</v>
      </c>
      <c r="BX131" s="120">
        <v>50</v>
      </c>
      <c r="BY131" s="124">
        <v>0.90625</v>
      </c>
      <c r="BZ131" s="124">
        <v>0.94</v>
      </c>
      <c r="CA131" s="124">
        <v>3.3750000000000002E-2</v>
      </c>
      <c r="CB131" s="120">
        <v>17.263974516166829</v>
      </c>
      <c r="CC131" s="120">
        <v>19.631524517014228</v>
      </c>
      <c r="CD131" s="120">
        <v>17.168861804494096</v>
      </c>
      <c r="CE131" s="120">
        <v>15.161501169955377</v>
      </c>
      <c r="CF131" s="107"/>
      <c r="CG131" s="107"/>
      <c r="CH131" s="107">
        <v>0</v>
      </c>
      <c r="CI131" s="107"/>
      <c r="CJ131" s="107"/>
    </row>
    <row r="132" spans="1:88" x14ac:dyDescent="0.25">
      <c r="A132" s="50" t="s">
        <v>320</v>
      </c>
      <c r="B132" s="56" t="s">
        <v>1486</v>
      </c>
      <c r="C132" s="50" t="s">
        <v>2773</v>
      </c>
      <c r="D132" s="56" t="s">
        <v>1660</v>
      </c>
      <c r="E132" s="50" t="s">
        <v>106</v>
      </c>
      <c r="F132" s="24">
        <v>4</v>
      </c>
      <c r="G132" s="24">
        <v>5</v>
      </c>
      <c r="H132" s="50" t="s">
        <v>1453</v>
      </c>
      <c r="I132" s="50" t="s">
        <v>109</v>
      </c>
      <c r="J132" s="120">
        <v>663.01675126273028</v>
      </c>
      <c r="K132" s="52">
        <v>750</v>
      </c>
      <c r="L132" s="120">
        <v>88.402233501697367</v>
      </c>
      <c r="M132" s="52">
        <v>0</v>
      </c>
      <c r="N132" s="120">
        <v>78.210128534844742</v>
      </c>
      <c r="O132" s="120">
        <v>100</v>
      </c>
      <c r="P132" s="120">
        <v>100</v>
      </c>
      <c r="Q132" s="120">
        <v>68.082400729715445</v>
      </c>
      <c r="R132" s="120">
        <v>75</v>
      </c>
      <c r="S132" s="120">
        <v>75</v>
      </c>
      <c r="T132" s="120">
        <v>90.77653430628726</v>
      </c>
      <c r="U132" s="120">
        <v>100</v>
      </c>
      <c r="V132" s="120">
        <v>73.409652090433866</v>
      </c>
      <c r="W132" s="120">
        <v>97.879536120578493</v>
      </c>
      <c r="X132" s="120">
        <v>100</v>
      </c>
      <c r="Y132" s="120">
        <v>63.422878922878915</v>
      </c>
      <c r="Z132" s="120">
        <v>84.563838563838559</v>
      </c>
      <c r="AA132" s="120">
        <v>100</v>
      </c>
      <c r="AB132" s="120">
        <v>60.632624113475131</v>
      </c>
      <c r="AC132" s="120">
        <v>80.843498817966847</v>
      </c>
      <c r="AD132" s="120">
        <v>100</v>
      </c>
      <c r="AE132" s="120">
        <v>53.554088050314476</v>
      </c>
      <c r="AF132" s="120">
        <v>64.895833333333286</v>
      </c>
      <c r="AG132" s="120">
        <v>71.405450733752645</v>
      </c>
      <c r="AH132" s="120">
        <v>100</v>
      </c>
      <c r="AI132" s="120">
        <v>6.91</v>
      </c>
      <c r="AJ132" s="120">
        <v>11.57</v>
      </c>
      <c r="AK132" s="120">
        <v>11.34</v>
      </c>
      <c r="AL132" s="52">
        <v>0</v>
      </c>
      <c r="AM132" s="124">
        <v>0.98730158730158735</v>
      </c>
      <c r="AN132" s="124">
        <v>0.99019607843137258</v>
      </c>
      <c r="AO132" s="124">
        <v>0.99053627760252361</v>
      </c>
      <c r="AP132" s="124">
        <v>0.99038461538461542</v>
      </c>
      <c r="AQ132" s="124">
        <v>1</v>
      </c>
      <c r="AR132" s="124">
        <v>1</v>
      </c>
      <c r="AS132" s="124">
        <v>1.9047619047619049E-2</v>
      </c>
      <c r="AT132" s="120">
        <v>50</v>
      </c>
      <c r="AU132" s="120">
        <v>50</v>
      </c>
      <c r="AV132" s="124">
        <v>4.0816326530612242E-2</v>
      </c>
      <c r="AW132" s="120">
        <v>50</v>
      </c>
      <c r="AX132" s="120">
        <v>50</v>
      </c>
      <c r="AY132" s="124"/>
      <c r="AZ132" s="120"/>
      <c r="BA132" s="120"/>
      <c r="BB132" s="124"/>
      <c r="BC132" s="120"/>
      <c r="BD132" s="120"/>
      <c r="BE132" s="124"/>
      <c r="BF132" s="120"/>
      <c r="BG132" s="120"/>
      <c r="BH132" s="124"/>
      <c r="BI132" s="120"/>
      <c r="BJ132" s="120"/>
      <c r="BK132" s="124"/>
      <c r="BL132" s="120"/>
      <c r="BM132" s="120"/>
      <c r="BN132" s="52"/>
      <c r="BO132" s="124"/>
      <c r="BP132" s="120"/>
      <c r="BQ132" s="120"/>
      <c r="BR132" s="124">
        <v>0.56321839080459768</v>
      </c>
      <c r="BS132" s="124">
        <v>1.0175438596491229</v>
      </c>
      <c r="BT132" s="120">
        <v>37.547892720306514</v>
      </c>
      <c r="BU132" s="120">
        <v>50</v>
      </c>
      <c r="BV132" s="124"/>
      <c r="BW132" s="120"/>
      <c r="BX132" s="120"/>
      <c r="BY132" s="124"/>
      <c r="BZ132" s="124"/>
      <c r="CA132" s="124"/>
      <c r="CB132" s="120">
        <v>16.823939048191338</v>
      </c>
      <c r="CC132" s="120">
        <v>19.496255895940152</v>
      </c>
      <c r="CD132" s="120">
        <v>17.335082511020332</v>
      </c>
      <c r="CE132" s="120"/>
      <c r="CF132" s="107"/>
      <c r="CG132" s="107"/>
      <c r="CH132" s="107">
        <v>0</v>
      </c>
      <c r="CI132" s="107"/>
      <c r="CJ132" s="107"/>
    </row>
    <row r="133" spans="1:88" x14ac:dyDescent="0.25">
      <c r="A133" s="50" t="s">
        <v>320</v>
      </c>
      <c r="B133" s="56" t="s">
        <v>1486</v>
      </c>
      <c r="C133" s="50" t="s">
        <v>2774</v>
      </c>
      <c r="D133" s="56" t="s">
        <v>2143</v>
      </c>
      <c r="E133" s="50" t="s">
        <v>106</v>
      </c>
      <c r="F133" s="24" t="s">
        <v>107</v>
      </c>
      <c r="G133" s="24">
        <v>3</v>
      </c>
      <c r="H133" s="50" t="s">
        <v>1453</v>
      </c>
      <c r="I133" s="50" t="s">
        <v>109</v>
      </c>
      <c r="J133" s="120">
        <v>440.9389938354355</v>
      </c>
      <c r="K133" s="52">
        <v>500</v>
      </c>
      <c r="L133" s="120">
        <v>88.187798767087102</v>
      </c>
      <c r="M133" s="52">
        <v>0</v>
      </c>
      <c r="N133" s="120">
        <v>75.764779856306291</v>
      </c>
      <c r="O133" s="120">
        <v>100</v>
      </c>
      <c r="P133" s="120">
        <v>100</v>
      </c>
      <c r="Q133" s="120">
        <v>64.249214813626836</v>
      </c>
      <c r="R133" s="120">
        <v>69.882958801498106</v>
      </c>
      <c r="S133" s="120">
        <v>75</v>
      </c>
      <c r="T133" s="120">
        <v>85.665619751502447</v>
      </c>
      <c r="U133" s="120">
        <v>100</v>
      </c>
      <c r="V133" s="120">
        <v>63.774758454106262</v>
      </c>
      <c r="W133" s="120">
        <v>85.033011272141678</v>
      </c>
      <c r="X133" s="120">
        <v>100</v>
      </c>
      <c r="Y133" s="120">
        <v>52.680272108843525</v>
      </c>
      <c r="Z133" s="120">
        <v>70.240362811791371</v>
      </c>
      <c r="AA133" s="120">
        <v>100</v>
      </c>
      <c r="AB133" s="120"/>
      <c r="AC133" s="120"/>
      <c r="AD133" s="120">
        <v>0</v>
      </c>
      <c r="AE133" s="120"/>
      <c r="AF133" s="120"/>
      <c r="AG133" s="120"/>
      <c r="AH133" s="120">
        <v>0</v>
      </c>
      <c r="AI133" s="120">
        <v>10.75</v>
      </c>
      <c r="AJ133" s="120">
        <v>17.2</v>
      </c>
      <c r="AK133" s="120"/>
      <c r="AL133" s="52">
        <v>0</v>
      </c>
      <c r="AM133" s="124">
        <v>1</v>
      </c>
      <c r="AN133" s="124">
        <v>1</v>
      </c>
      <c r="AO133" s="124">
        <v>1</v>
      </c>
      <c r="AP133" s="124">
        <v>1</v>
      </c>
      <c r="AQ133" s="124"/>
      <c r="AR133" s="124"/>
      <c r="AS133" s="124">
        <v>3.0592734225621414E-2</v>
      </c>
      <c r="AT133" s="120">
        <v>50</v>
      </c>
      <c r="AU133" s="120">
        <v>50</v>
      </c>
      <c r="AV133" s="124">
        <v>4.8387096774193547E-2</v>
      </c>
      <c r="AW133" s="120">
        <v>50</v>
      </c>
      <c r="AX133" s="120">
        <v>50</v>
      </c>
      <c r="AY133" s="124"/>
      <c r="AZ133" s="120"/>
      <c r="BA133" s="120"/>
      <c r="BB133" s="124"/>
      <c r="BC133" s="120"/>
      <c r="BD133" s="120"/>
      <c r="BE133" s="124"/>
      <c r="BF133" s="120"/>
      <c r="BG133" s="120"/>
      <c r="BH133" s="124"/>
      <c r="BI133" s="120"/>
      <c r="BJ133" s="120"/>
      <c r="BK133" s="124"/>
      <c r="BL133" s="120"/>
      <c r="BM133" s="120"/>
      <c r="BN133" s="52"/>
      <c r="BO133" s="124"/>
      <c r="BP133" s="120"/>
      <c r="BQ133" s="120"/>
      <c r="BR133" s="124"/>
      <c r="BS133" s="124"/>
      <c r="BT133" s="120"/>
      <c r="BU133" s="120"/>
      <c r="BV133" s="124"/>
      <c r="BW133" s="120"/>
      <c r="BX133" s="120"/>
      <c r="BY133" s="124"/>
      <c r="BZ133" s="124"/>
      <c r="CA133" s="124"/>
      <c r="CB133" s="120">
        <v>16.823939048191338</v>
      </c>
      <c r="CC133" s="120">
        <v>19.496255895940152</v>
      </c>
      <c r="CD133" s="120">
        <v>17.335082511020332</v>
      </c>
      <c r="CE133" s="120"/>
      <c r="CF133" s="107"/>
      <c r="CG133" s="107"/>
      <c r="CH133" s="107">
        <v>0</v>
      </c>
      <c r="CI133" s="107"/>
      <c r="CJ133" s="107"/>
    </row>
    <row r="134" spans="1:88" x14ac:dyDescent="0.25">
      <c r="A134" s="50" t="s">
        <v>320</v>
      </c>
      <c r="B134" s="56" t="s">
        <v>1486</v>
      </c>
      <c r="C134" s="50" t="s">
        <v>2775</v>
      </c>
      <c r="D134" s="56" t="s">
        <v>2078</v>
      </c>
      <c r="E134" s="50" t="s">
        <v>106</v>
      </c>
      <c r="F134" s="24">
        <v>6</v>
      </c>
      <c r="G134" s="24">
        <v>8</v>
      </c>
      <c r="H134" s="50" t="s">
        <v>2644</v>
      </c>
      <c r="I134" s="50" t="s">
        <v>109</v>
      </c>
      <c r="J134" s="120">
        <v>673.38012035275858</v>
      </c>
      <c r="K134" s="52">
        <v>800</v>
      </c>
      <c r="L134" s="120">
        <v>84.172515044094823</v>
      </c>
      <c r="M134" s="52">
        <v>0</v>
      </c>
      <c r="N134" s="120">
        <v>74.092471222716298</v>
      </c>
      <c r="O134" s="120">
        <v>98.789961630288403</v>
      </c>
      <c r="P134" s="120">
        <v>100</v>
      </c>
      <c r="Q134" s="120">
        <v>63.099708797039604</v>
      </c>
      <c r="R134" s="120">
        <v>70.934907418137868</v>
      </c>
      <c r="S134" s="120">
        <v>75</v>
      </c>
      <c r="T134" s="120">
        <v>84.132945062719472</v>
      </c>
      <c r="U134" s="120">
        <v>100</v>
      </c>
      <c r="V134" s="120">
        <v>65.600223128156117</v>
      </c>
      <c r="W134" s="120">
        <v>87.466964170874817</v>
      </c>
      <c r="X134" s="120">
        <v>100</v>
      </c>
      <c r="Y134" s="120">
        <v>53.645857602430596</v>
      </c>
      <c r="Z134" s="120">
        <v>71.527810136574132</v>
      </c>
      <c r="AA134" s="120">
        <v>100</v>
      </c>
      <c r="AB134" s="120">
        <v>65.102631578947367</v>
      </c>
      <c r="AC134" s="120">
        <v>86.803508771929828</v>
      </c>
      <c r="AD134" s="120">
        <v>100</v>
      </c>
      <c r="AE134" s="120">
        <v>56.741666666666674</v>
      </c>
      <c r="AF134" s="120">
        <v>68.508950617283944</v>
      </c>
      <c r="AG134" s="120">
        <v>75.655555555555566</v>
      </c>
      <c r="AH134" s="120">
        <v>100</v>
      </c>
      <c r="AI134" s="120">
        <v>11.9</v>
      </c>
      <c r="AJ134" s="120">
        <v>17.28</v>
      </c>
      <c r="AK134" s="120">
        <v>11.76</v>
      </c>
      <c r="AL134" s="52">
        <v>0</v>
      </c>
      <c r="AM134" s="124">
        <v>0.97228144989339016</v>
      </c>
      <c r="AN134" s="124">
        <v>1</v>
      </c>
      <c r="AO134" s="124">
        <v>0.97228144989339016</v>
      </c>
      <c r="AP134" s="124">
        <v>1</v>
      </c>
      <c r="AQ134" s="124">
        <v>1</v>
      </c>
      <c r="AR134" s="124">
        <v>1</v>
      </c>
      <c r="AS134" s="124">
        <v>4.6908315565031986E-2</v>
      </c>
      <c r="AT134" s="120">
        <v>50</v>
      </c>
      <c r="AU134" s="120">
        <v>50</v>
      </c>
      <c r="AV134" s="124">
        <v>0.11594202898550725</v>
      </c>
      <c r="AW134" s="120">
        <v>36.811594202898569</v>
      </c>
      <c r="AX134" s="120">
        <v>50</v>
      </c>
      <c r="AY134" s="124"/>
      <c r="AZ134" s="120"/>
      <c r="BA134" s="120"/>
      <c r="BB134" s="124"/>
      <c r="BC134" s="120"/>
      <c r="BD134" s="120"/>
      <c r="BE134" s="124">
        <v>0.94117647058823528</v>
      </c>
      <c r="BF134" s="120">
        <v>50</v>
      </c>
      <c r="BG134" s="120">
        <v>50</v>
      </c>
      <c r="BH134" s="124"/>
      <c r="BI134" s="120"/>
      <c r="BJ134" s="120"/>
      <c r="BK134" s="124"/>
      <c r="BL134" s="120"/>
      <c r="BM134" s="120"/>
      <c r="BN134" s="52"/>
      <c r="BO134" s="124"/>
      <c r="BP134" s="120"/>
      <c r="BQ134" s="120"/>
      <c r="BR134" s="124">
        <v>0.48287671232876711</v>
      </c>
      <c r="BS134" s="124">
        <v>0.96052631578947367</v>
      </c>
      <c r="BT134" s="120">
        <v>32.19178082191781</v>
      </c>
      <c r="BU134" s="120">
        <v>50</v>
      </c>
      <c r="BV134" s="124"/>
      <c r="BW134" s="120"/>
      <c r="BX134" s="120"/>
      <c r="BY134" s="124"/>
      <c r="BZ134" s="124"/>
      <c r="CA134" s="124"/>
      <c r="CB134" s="120">
        <v>16.823939048191338</v>
      </c>
      <c r="CC134" s="120">
        <v>19.496255895940152</v>
      </c>
      <c r="CD134" s="120">
        <v>17.335082511020332</v>
      </c>
      <c r="CE134" s="120"/>
      <c r="CF134" s="107"/>
      <c r="CG134" s="107"/>
      <c r="CH134" s="107">
        <v>0</v>
      </c>
      <c r="CI134" s="107"/>
      <c r="CJ134" s="107"/>
    </row>
    <row r="135" spans="1:88" x14ac:dyDescent="0.25">
      <c r="A135" s="50" t="s">
        <v>320</v>
      </c>
      <c r="B135" s="56" t="s">
        <v>1486</v>
      </c>
      <c r="C135" s="50" t="s">
        <v>2776</v>
      </c>
      <c r="D135" s="56" t="s">
        <v>2503</v>
      </c>
      <c r="E135" s="50" t="s">
        <v>106</v>
      </c>
      <c r="F135" s="24">
        <v>9</v>
      </c>
      <c r="G135" s="24">
        <v>12</v>
      </c>
      <c r="H135" s="50" t="s">
        <v>2644</v>
      </c>
      <c r="I135" s="50" t="s">
        <v>109</v>
      </c>
      <c r="J135" s="120">
        <v>902.71448305680383</v>
      </c>
      <c r="K135" s="52">
        <v>1250</v>
      </c>
      <c r="L135" s="120">
        <v>72.217158644544313</v>
      </c>
      <c r="M135" s="52">
        <v>1</v>
      </c>
      <c r="N135" s="120">
        <v>62.05805171530978</v>
      </c>
      <c r="O135" s="120">
        <v>82.744068953746378</v>
      </c>
      <c r="P135" s="120">
        <v>100</v>
      </c>
      <c r="Q135" s="120">
        <v>42.605286738351253</v>
      </c>
      <c r="R135" s="120">
        <v>51.111625931503163</v>
      </c>
      <c r="S135" s="120">
        <v>69.839157706093189</v>
      </c>
      <c r="T135" s="120">
        <v>56.807048984468331</v>
      </c>
      <c r="U135" s="120">
        <v>100</v>
      </c>
      <c r="V135" s="120">
        <v>44.996426116838499</v>
      </c>
      <c r="W135" s="120">
        <v>59.995234822451337</v>
      </c>
      <c r="X135" s="120">
        <v>100</v>
      </c>
      <c r="Y135" s="120">
        <v>29.878293241695303</v>
      </c>
      <c r="Z135" s="120">
        <v>39.837724322260406</v>
      </c>
      <c r="AA135" s="120">
        <v>100</v>
      </c>
      <c r="AB135" s="120">
        <v>60.106933333333352</v>
      </c>
      <c r="AC135" s="120">
        <v>80.142577777777802</v>
      </c>
      <c r="AD135" s="120">
        <v>100</v>
      </c>
      <c r="AE135" s="120">
        <v>50.640740740740746</v>
      </c>
      <c r="AF135" s="120">
        <v>63.935955056179807</v>
      </c>
      <c r="AG135" s="120">
        <v>67.52098765432099</v>
      </c>
      <c r="AH135" s="120">
        <v>100</v>
      </c>
      <c r="AI135" s="120">
        <v>27.23</v>
      </c>
      <c r="AJ135" s="120">
        <v>21.23</v>
      </c>
      <c r="AK135" s="120">
        <v>13.29</v>
      </c>
      <c r="AL135" s="52">
        <v>1</v>
      </c>
      <c r="AM135" s="124">
        <v>0.96240601503759393</v>
      </c>
      <c r="AN135" s="124">
        <v>0.94871794871794868</v>
      </c>
      <c r="AO135" s="124">
        <v>0.96240601503759393</v>
      </c>
      <c r="AP135" s="124">
        <v>0.95</v>
      </c>
      <c r="AQ135" s="124">
        <v>0.98425196850393704</v>
      </c>
      <c r="AR135" s="124">
        <v>0.94736842105263153</v>
      </c>
      <c r="AS135" s="124">
        <v>0.14711359404096835</v>
      </c>
      <c r="AT135" s="120">
        <v>30.577281191806335</v>
      </c>
      <c r="AU135" s="120">
        <v>50</v>
      </c>
      <c r="AV135" s="124">
        <v>0.25</v>
      </c>
      <c r="AW135" s="120">
        <v>10.000000000000009</v>
      </c>
      <c r="AX135" s="120">
        <v>50</v>
      </c>
      <c r="AY135" s="124">
        <v>0.95238095238095233</v>
      </c>
      <c r="AZ135" s="120">
        <v>50</v>
      </c>
      <c r="BA135" s="120">
        <v>50</v>
      </c>
      <c r="BB135" s="124">
        <v>0.40293040293040294</v>
      </c>
      <c r="BC135" s="120">
        <v>26.862026862026863</v>
      </c>
      <c r="BD135" s="120">
        <v>50</v>
      </c>
      <c r="BE135" s="124">
        <v>0.875</v>
      </c>
      <c r="BF135" s="120">
        <v>46.542553191489368</v>
      </c>
      <c r="BG135" s="120">
        <v>50</v>
      </c>
      <c r="BH135" s="124">
        <v>0.9453125</v>
      </c>
      <c r="BI135" s="120">
        <v>100</v>
      </c>
      <c r="BJ135" s="120">
        <v>100</v>
      </c>
      <c r="BK135" s="124">
        <v>0.90322580645161277</v>
      </c>
      <c r="BL135" s="120">
        <v>96.087851750171566</v>
      </c>
      <c r="BM135" s="120">
        <v>100</v>
      </c>
      <c r="BN135" s="52">
        <v>0</v>
      </c>
      <c r="BO135" s="124">
        <v>0.7578125</v>
      </c>
      <c r="BP135" s="120">
        <v>100</v>
      </c>
      <c r="BQ135" s="120">
        <v>100</v>
      </c>
      <c r="BR135" s="124">
        <v>0.54128440366972475</v>
      </c>
      <c r="BS135" s="124">
        <v>0.8515625</v>
      </c>
      <c r="BT135" s="120">
        <v>18.042813455657491</v>
      </c>
      <c r="BU135" s="120">
        <v>50</v>
      </c>
      <c r="BV135" s="124">
        <v>0.4506517690875233</v>
      </c>
      <c r="BW135" s="120">
        <v>37.554314090626946</v>
      </c>
      <c r="BX135" s="120">
        <v>50</v>
      </c>
      <c r="BY135" s="124">
        <v>0.90322580645161277</v>
      </c>
      <c r="BZ135" s="124">
        <v>0.94</v>
      </c>
      <c r="CA135" s="124">
        <v>3.6774193548387187E-2</v>
      </c>
      <c r="CB135" s="120">
        <v>16.823939048191338</v>
      </c>
      <c r="CC135" s="120">
        <v>19.496255895940152</v>
      </c>
      <c r="CD135" s="120">
        <v>17.335082511020332</v>
      </c>
      <c r="CE135" s="120">
        <v>12.629206143265662</v>
      </c>
      <c r="CF135" s="52" t="s">
        <v>3739</v>
      </c>
      <c r="CG135" s="52">
        <v>4</v>
      </c>
      <c r="CH135" s="107">
        <v>0</v>
      </c>
      <c r="CI135" s="107"/>
      <c r="CJ135" s="107"/>
    </row>
    <row r="136" spans="1:88" x14ac:dyDescent="0.25">
      <c r="A136" s="50" t="s">
        <v>325</v>
      </c>
      <c r="B136" s="56" t="s">
        <v>1487</v>
      </c>
      <c r="C136" s="50" t="s">
        <v>2665</v>
      </c>
      <c r="D136" s="56" t="s">
        <v>101</v>
      </c>
      <c r="E136" s="50" t="s">
        <v>102</v>
      </c>
      <c r="F136" s="24" t="s">
        <v>102</v>
      </c>
      <c r="G136" s="24" t="s">
        <v>102</v>
      </c>
      <c r="H136" s="50" t="s">
        <v>2644</v>
      </c>
      <c r="I136" s="50" t="s">
        <v>103</v>
      </c>
      <c r="J136" s="120">
        <v>1050.9131921302649</v>
      </c>
      <c r="K136" s="52">
        <v>1250</v>
      </c>
      <c r="L136" s="120">
        <v>84.073055370421187</v>
      </c>
      <c r="M136" s="52">
        <v>0</v>
      </c>
      <c r="N136" s="120">
        <v>75.133921149621528</v>
      </c>
      <c r="O136" s="120">
        <v>100</v>
      </c>
      <c r="P136" s="120">
        <v>100</v>
      </c>
      <c r="Q136" s="120">
        <v>62.642831453333685</v>
      </c>
      <c r="R136" s="120">
        <v>70.963661822750083</v>
      </c>
      <c r="S136" s="120">
        <v>75</v>
      </c>
      <c r="T136" s="120">
        <v>83.523775271111575</v>
      </c>
      <c r="U136" s="120">
        <v>100</v>
      </c>
      <c r="V136" s="120">
        <v>66.527998001873556</v>
      </c>
      <c r="W136" s="120">
        <v>88.703997335831403</v>
      </c>
      <c r="X136" s="120">
        <v>100</v>
      </c>
      <c r="Y136" s="120">
        <v>55.245489001079946</v>
      </c>
      <c r="Z136" s="120">
        <v>73.660652001439928</v>
      </c>
      <c r="AA136" s="120">
        <v>100</v>
      </c>
      <c r="AB136" s="120">
        <v>63.767622324158999</v>
      </c>
      <c r="AC136" s="120">
        <v>85.023496432211999</v>
      </c>
      <c r="AD136" s="120">
        <v>100</v>
      </c>
      <c r="AE136" s="120">
        <v>53.391203703703717</v>
      </c>
      <c r="AF136" s="120">
        <v>68.273172514619816</v>
      </c>
      <c r="AG136" s="120">
        <v>71.188271604938294</v>
      </c>
      <c r="AH136" s="120">
        <v>100</v>
      </c>
      <c r="AI136" s="120">
        <v>12.35</v>
      </c>
      <c r="AJ136" s="120">
        <v>15.71</v>
      </c>
      <c r="AK136" s="120">
        <v>14.88</v>
      </c>
      <c r="AL136" s="52">
        <v>0</v>
      </c>
      <c r="AM136" s="124">
        <v>0.98815331010452967</v>
      </c>
      <c r="AN136" s="124">
        <v>0.98557692307692313</v>
      </c>
      <c r="AO136" s="124">
        <v>0.98465829846582986</v>
      </c>
      <c r="AP136" s="124">
        <v>0.98313253012048196</v>
      </c>
      <c r="AQ136" s="124">
        <v>0.9924924924924925</v>
      </c>
      <c r="AR136" s="124">
        <v>0.98536585365853657</v>
      </c>
      <c r="AS136" s="124">
        <v>3.9458413926499035E-2</v>
      </c>
      <c r="AT136" s="120">
        <v>50</v>
      </c>
      <c r="AU136" s="120">
        <v>50</v>
      </c>
      <c r="AV136" s="124">
        <v>8.9309878213802429E-2</v>
      </c>
      <c r="AW136" s="120">
        <v>42.138024357239523</v>
      </c>
      <c r="AX136" s="120">
        <v>50</v>
      </c>
      <c r="AY136" s="124">
        <v>0.7884187082405345</v>
      </c>
      <c r="AZ136" s="120">
        <v>50</v>
      </c>
      <c r="BA136" s="120">
        <v>50</v>
      </c>
      <c r="BB136" s="124">
        <v>0.42761692650334077</v>
      </c>
      <c r="BC136" s="120">
        <v>28.507795100222715</v>
      </c>
      <c r="BD136" s="120">
        <v>50</v>
      </c>
      <c r="BE136" s="124">
        <v>0.97396963123644253</v>
      </c>
      <c r="BF136" s="120">
        <v>50</v>
      </c>
      <c r="BG136" s="120">
        <v>50</v>
      </c>
      <c r="BH136" s="124">
        <v>0.95564516129032262</v>
      </c>
      <c r="BI136" s="120">
        <v>100</v>
      </c>
      <c r="BJ136" s="120">
        <v>100</v>
      </c>
      <c r="BK136" s="124">
        <v>0.9375</v>
      </c>
      <c r="BL136" s="120">
        <v>99.7340425531915</v>
      </c>
      <c r="BM136" s="120">
        <v>100</v>
      </c>
      <c r="BN136" s="52">
        <v>0</v>
      </c>
      <c r="BO136" s="124">
        <v>0.78800000000000003</v>
      </c>
      <c r="BP136" s="120">
        <v>100</v>
      </c>
      <c r="BQ136" s="120">
        <v>100</v>
      </c>
      <c r="BR136" s="124">
        <v>0.46423135464231352</v>
      </c>
      <c r="BS136" s="124">
        <v>0.77385159010600701</v>
      </c>
      <c r="BT136" s="120">
        <v>15.474378488077118</v>
      </c>
      <c r="BU136" s="120">
        <v>50</v>
      </c>
      <c r="BV136" s="124">
        <v>0.15550510783200908</v>
      </c>
      <c r="BW136" s="120">
        <v>12.958758986000756</v>
      </c>
      <c r="BX136" s="120">
        <v>50</v>
      </c>
      <c r="BY136" s="124">
        <v>0.9375</v>
      </c>
      <c r="BZ136" s="124">
        <v>0.94</v>
      </c>
      <c r="CA136" s="124">
        <v>2.5000000000000001E-3</v>
      </c>
      <c r="CB136" s="120">
        <v>17.263974516166829</v>
      </c>
      <c r="CC136" s="120">
        <v>19.631524517014228</v>
      </c>
      <c r="CD136" s="120">
        <v>17.168861804494096</v>
      </c>
      <c r="CE136" s="120">
        <v>15.161501169955377</v>
      </c>
      <c r="CF136" s="107"/>
      <c r="CG136" s="107"/>
      <c r="CH136" s="107">
        <v>0</v>
      </c>
      <c r="CI136" s="107"/>
      <c r="CJ136" s="107"/>
    </row>
    <row r="137" spans="1:88" x14ac:dyDescent="0.25">
      <c r="A137" s="50" t="s">
        <v>325</v>
      </c>
      <c r="B137" s="56" t="s">
        <v>1487</v>
      </c>
      <c r="C137" s="50" t="s">
        <v>2777</v>
      </c>
      <c r="D137" s="56" t="s">
        <v>2073</v>
      </c>
      <c r="E137" s="50" t="s">
        <v>106</v>
      </c>
      <c r="F137" s="24">
        <v>3</v>
      </c>
      <c r="G137" s="24">
        <v>5</v>
      </c>
      <c r="H137" s="50" t="s">
        <v>1453</v>
      </c>
      <c r="I137" s="50" t="s">
        <v>109</v>
      </c>
      <c r="J137" s="120">
        <v>660.3473806809377</v>
      </c>
      <c r="K137" s="52">
        <v>750</v>
      </c>
      <c r="L137" s="120">
        <v>88.046317424125036</v>
      </c>
      <c r="M137" s="52">
        <v>0</v>
      </c>
      <c r="N137" s="120">
        <v>76.372191805592024</v>
      </c>
      <c r="O137" s="120">
        <v>100</v>
      </c>
      <c r="P137" s="120">
        <v>100</v>
      </c>
      <c r="Q137" s="120">
        <v>63.705825765731824</v>
      </c>
      <c r="R137" s="120">
        <v>75</v>
      </c>
      <c r="S137" s="120">
        <v>75</v>
      </c>
      <c r="T137" s="120">
        <v>84.941101020975765</v>
      </c>
      <c r="U137" s="120">
        <v>100</v>
      </c>
      <c r="V137" s="120">
        <v>71.051167298974335</v>
      </c>
      <c r="W137" s="120">
        <v>94.734889731965779</v>
      </c>
      <c r="X137" s="120">
        <v>100</v>
      </c>
      <c r="Y137" s="120">
        <v>61.318283365620672</v>
      </c>
      <c r="Z137" s="120">
        <v>81.757711154160901</v>
      </c>
      <c r="AA137" s="120">
        <v>100</v>
      </c>
      <c r="AB137" s="120">
        <v>62.266821705426388</v>
      </c>
      <c r="AC137" s="120">
        <v>83.022428940568517</v>
      </c>
      <c r="AD137" s="120">
        <v>100</v>
      </c>
      <c r="AE137" s="120">
        <v>55.285784313725514</v>
      </c>
      <c r="AF137" s="120">
        <v>65.496145124716563</v>
      </c>
      <c r="AG137" s="120">
        <v>73.714379084967348</v>
      </c>
      <c r="AH137" s="120">
        <v>100</v>
      </c>
      <c r="AI137" s="120">
        <v>11.29</v>
      </c>
      <c r="AJ137" s="120">
        <v>13.68</v>
      </c>
      <c r="AK137" s="120">
        <v>10.210000000000001</v>
      </c>
      <c r="AL137" s="52">
        <v>0</v>
      </c>
      <c r="AM137" s="124">
        <v>0.99486301369863017</v>
      </c>
      <c r="AN137" s="124">
        <v>0.99431818181818177</v>
      </c>
      <c r="AO137" s="124">
        <v>0.99485420240137223</v>
      </c>
      <c r="AP137" s="124">
        <v>0.99428571428571433</v>
      </c>
      <c r="AQ137" s="124">
        <v>0.99082568807339455</v>
      </c>
      <c r="AR137" s="124">
        <v>0.98571428571428577</v>
      </c>
      <c r="AS137" s="124">
        <v>1.8867924528301886E-2</v>
      </c>
      <c r="AT137" s="120">
        <v>50</v>
      </c>
      <c r="AU137" s="120">
        <v>50</v>
      </c>
      <c r="AV137" s="124">
        <v>3.5294117647058823E-2</v>
      </c>
      <c r="AW137" s="120">
        <v>50</v>
      </c>
      <c r="AX137" s="120">
        <v>50</v>
      </c>
      <c r="AY137" s="124"/>
      <c r="AZ137" s="120"/>
      <c r="BA137" s="120"/>
      <c r="BB137" s="124"/>
      <c r="BC137" s="120"/>
      <c r="BD137" s="120"/>
      <c r="BE137" s="124"/>
      <c r="BF137" s="120"/>
      <c r="BG137" s="120"/>
      <c r="BH137" s="124"/>
      <c r="BI137" s="120"/>
      <c r="BJ137" s="120"/>
      <c r="BK137" s="124"/>
      <c r="BL137" s="120"/>
      <c r="BM137" s="120"/>
      <c r="BN137" s="52"/>
      <c r="BO137" s="124"/>
      <c r="BP137" s="120"/>
      <c r="BQ137" s="120"/>
      <c r="BR137" s="124">
        <v>0.63265306122448983</v>
      </c>
      <c r="BS137" s="124">
        <v>0.97512437810945274</v>
      </c>
      <c r="BT137" s="120">
        <v>42.176870748299322</v>
      </c>
      <c r="BU137" s="120">
        <v>50</v>
      </c>
      <c r="BV137" s="124"/>
      <c r="BW137" s="120"/>
      <c r="BX137" s="120"/>
      <c r="BY137" s="124"/>
      <c r="BZ137" s="124"/>
      <c r="CA137" s="124"/>
      <c r="CB137" s="120">
        <v>16.823939048191338</v>
      </c>
      <c r="CC137" s="120">
        <v>19.496255895940152</v>
      </c>
      <c r="CD137" s="120">
        <v>17.335082511020332</v>
      </c>
      <c r="CE137" s="120"/>
      <c r="CF137" s="107"/>
      <c r="CG137" s="107"/>
      <c r="CH137" s="107">
        <v>0</v>
      </c>
      <c r="CI137" s="107"/>
      <c r="CJ137" s="107"/>
    </row>
    <row r="138" spans="1:88" x14ac:dyDescent="0.25">
      <c r="A138" s="50" t="s">
        <v>325</v>
      </c>
      <c r="B138" s="56" t="s">
        <v>1487</v>
      </c>
      <c r="C138" s="50" t="s">
        <v>2778</v>
      </c>
      <c r="D138" s="56" t="s">
        <v>1802</v>
      </c>
      <c r="E138" s="50" t="s">
        <v>106</v>
      </c>
      <c r="F138" s="24" t="s">
        <v>107</v>
      </c>
      <c r="G138" s="24">
        <v>2</v>
      </c>
      <c r="H138" s="50" t="s">
        <v>2644</v>
      </c>
      <c r="I138" s="50" t="s">
        <v>109</v>
      </c>
      <c r="J138" s="120">
        <v>87.483443708609286</v>
      </c>
      <c r="K138" s="52">
        <v>100</v>
      </c>
      <c r="L138" s="120">
        <v>87.483443708609286</v>
      </c>
      <c r="M138" s="52"/>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52"/>
      <c r="AM138" s="124"/>
      <c r="AN138" s="124"/>
      <c r="AO138" s="124"/>
      <c r="AP138" s="124"/>
      <c r="AQ138" s="124"/>
      <c r="AR138" s="124"/>
      <c r="AS138" s="124">
        <v>4.7619047619047616E-2</v>
      </c>
      <c r="AT138" s="120">
        <v>50</v>
      </c>
      <c r="AU138" s="120">
        <v>50</v>
      </c>
      <c r="AV138" s="124">
        <v>0.11258278145695365</v>
      </c>
      <c r="AW138" s="120">
        <v>37.483443708609279</v>
      </c>
      <c r="AX138" s="120">
        <v>50</v>
      </c>
      <c r="AY138" s="124"/>
      <c r="AZ138" s="120"/>
      <c r="BA138" s="120"/>
      <c r="BB138" s="124"/>
      <c r="BC138" s="120"/>
      <c r="BD138" s="120"/>
      <c r="BE138" s="124"/>
      <c r="BF138" s="120"/>
      <c r="BG138" s="120"/>
      <c r="BH138" s="124"/>
      <c r="BI138" s="120"/>
      <c r="BJ138" s="120"/>
      <c r="BK138" s="124"/>
      <c r="BL138" s="120"/>
      <c r="BM138" s="120"/>
      <c r="BN138" s="52"/>
      <c r="BO138" s="124"/>
      <c r="BP138" s="120"/>
      <c r="BQ138" s="120"/>
      <c r="BR138" s="124"/>
      <c r="BS138" s="124"/>
      <c r="BT138" s="120"/>
      <c r="BU138" s="120"/>
      <c r="BV138" s="124"/>
      <c r="BW138" s="120"/>
      <c r="BX138" s="120"/>
      <c r="BY138" s="124"/>
      <c r="BZ138" s="124"/>
      <c r="CA138" s="124"/>
      <c r="CB138" s="120"/>
      <c r="CC138" s="120"/>
      <c r="CD138" s="120"/>
      <c r="CE138" s="120"/>
      <c r="CF138" s="107"/>
      <c r="CG138" s="107"/>
      <c r="CH138" s="107">
        <v>0</v>
      </c>
      <c r="CI138" s="107"/>
      <c r="CJ138" s="107"/>
    </row>
    <row r="139" spans="1:88" x14ac:dyDescent="0.25">
      <c r="A139" s="50" t="s">
        <v>325</v>
      </c>
      <c r="B139" s="56" t="s">
        <v>1487</v>
      </c>
      <c r="C139" s="50" t="s">
        <v>2779</v>
      </c>
      <c r="D139" s="56" t="s">
        <v>2611</v>
      </c>
      <c r="E139" s="50" t="s">
        <v>106</v>
      </c>
      <c r="F139" s="24">
        <v>6</v>
      </c>
      <c r="G139" s="24">
        <v>8</v>
      </c>
      <c r="H139" s="50" t="s">
        <v>1453</v>
      </c>
      <c r="I139" s="50" t="s">
        <v>109</v>
      </c>
      <c r="J139" s="120">
        <v>657.6755058863771</v>
      </c>
      <c r="K139" s="52">
        <v>800</v>
      </c>
      <c r="L139" s="120">
        <v>82.209438235797137</v>
      </c>
      <c r="M139" s="52">
        <v>0</v>
      </c>
      <c r="N139" s="120">
        <v>78.747867916303022</v>
      </c>
      <c r="O139" s="120">
        <v>100</v>
      </c>
      <c r="P139" s="120">
        <v>100</v>
      </c>
      <c r="Q139" s="120">
        <v>66.848523039504855</v>
      </c>
      <c r="R139" s="120">
        <v>71.125483381178014</v>
      </c>
      <c r="S139" s="120">
        <v>75</v>
      </c>
      <c r="T139" s="120">
        <v>89.131364052673135</v>
      </c>
      <c r="U139" s="120">
        <v>100</v>
      </c>
      <c r="V139" s="120">
        <v>66.859948055392252</v>
      </c>
      <c r="W139" s="120">
        <v>89.14659740718966</v>
      </c>
      <c r="X139" s="120">
        <v>100</v>
      </c>
      <c r="Y139" s="120">
        <v>55.363810165164779</v>
      </c>
      <c r="Z139" s="120">
        <v>73.818413553553043</v>
      </c>
      <c r="AA139" s="120">
        <v>100</v>
      </c>
      <c r="AB139" s="120">
        <v>67.060197368421029</v>
      </c>
      <c r="AC139" s="120">
        <v>89.413596491228049</v>
      </c>
      <c r="AD139" s="120">
        <v>100</v>
      </c>
      <c r="AE139" s="120">
        <v>57.862500000000033</v>
      </c>
      <c r="AF139" s="120">
        <v>70.807407407407396</v>
      </c>
      <c r="AG139" s="120">
        <v>77.150000000000034</v>
      </c>
      <c r="AH139" s="120">
        <v>100</v>
      </c>
      <c r="AI139" s="120">
        <v>8.15</v>
      </c>
      <c r="AJ139" s="120">
        <v>15.76</v>
      </c>
      <c r="AK139" s="120">
        <v>12.94</v>
      </c>
      <c r="AL139" s="52">
        <v>0</v>
      </c>
      <c r="AM139" s="124">
        <v>0.99205087440381556</v>
      </c>
      <c r="AN139" s="124">
        <v>0.98857142857142855</v>
      </c>
      <c r="AO139" s="124">
        <v>0.9872813990461049</v>
      </c>
      <c r="AP139" s="124">
        <v>0.98857142857142855</v>
      </c>
      <c r="AQ139" s="124">
        <v>0.99574468085106382</v>
      </c>
      <c r="AR139" s="124">
        <v>0.98571428571428577</v>
      </c>
      <c r="AS139" s="124">
        <v>6.6878980891719744E-2</v>
      </c>
      <c r="AT139" s="120">
        <v>46.62420382165606</v>
      </c>
      <c r="AU139" s="120">
        <v>50</v>
      </c>
      <c r="AV139" s="124">
        <v>0.15204678362573099</v>
      </c>
      <c r="AW139" s="120">
        <v>29.590643274853811</v>
      </c>
      <c r="AX139" s="120">
        <v>50</v>
      </c>
      <c r="AY139" s="124"/>
      <c r="AZ139" s="120"/>
      <c r="BA139" s="120"/>
      <c r="BB139" s="124"/>
      <c r="BC139" s="120"/>
      <c r="BD139" s="120"/>
      <c r="BE139" s="124">
        <v>0.97489539748953979</v>
      </c>
      <c r="BF139" s="120">
        <v>50</v>
      </c>
      <c r="BG139" s="120">
        <v>50</v>
      </c>
      <c r="BH139" s="124"/>
      <c r="BI139" s="120"/>
      <c r="BJ139" s="120"/>
      <c r="BK139" s="124"/>
      <c r="BL139" s="120"/>
      <c r="BM139" s="120"/>
      <c r="BN139" s="52"/>
      <c r="BO139" s="124"/>
      <c r="BP139" s="120"/>
      <c r="BQ139" s="120"/>
      <c r="BR139" s="124">
        <v>0.38402061855670105</v>
      </c>
      <c r="BS139" s="124">
        <v>0.89195402298850579</v>
      </c>
      <c r="BT139" s="120">
        <v>12.80068728522337</v>
      </c>
      <c r="BU139" s="120">
        <v>50</v>
      </c>
      <c r="BV139" s="124"/>
      <c r="BW139" s="120"/>
      <c r="BX139" s="120"/>
      <c r="BY139" s="124"/>
      <c r="BZ139" s="124"/>
      <c r="CA139" s="124"/>
      <c r="CB139" s="120">
        <v>16.823939048191338</v>
      </c>
      <c r="CC139" s="120">
        <v>19.496255895940152</v>
      </c>
      <c r="CD139" s="120">
        <v>17.335082511020332</v>
      </c>
      <c r="CE139" s="120"/>
      <c r="CF139" s="107"/>
      <c r="CG139" s="107"/>
      <c r="CH139" s="107">
        <v>0</v>
      </c>
      <c r="CI139" s="107"/>
      <c r="CJ139" s="107"/>
    </row>
    <row r="140" spans="1:88" x14ac:dyDescent="0.25">
      <c r="A140" s="50" t="s">
        <v>325</v>
      </c>
      <c r="B140" s="56" t="s">
        <v>1487</v>
      </c>
      <c r="C140" s="50" t="s">
        <v>2780</v>
      </c>
      <c r="D140" s="56" t="s">
        <v>1686</v>
      </c>
      <c r="E140" s="50" t="s">
        <v>106</v>
      </c>
      <c r="F140" s="24">
        <v>9</v>
      </c>
      <c r="G140" s="24">
        <v>12</v>
      </c>
      <c r="H140" s="50" t="s">
        <v>2644</v>
      </c>
      <c r="I140" s="50" t="s">
        <v>109</v>
      </c>
      <c r="J140" s="120">
        <v>955.2855021805367</v>
      </c>
      <c r="K140" s="52">
        <v>1250</v>
      </c>
      <c r="L140" s="120">
        <v>76.422840174442939</v>
      </c>
      <c r="M140" s="52">
        <v>1</v>
      </c>
      <c r="N140" s="120">
        <v>61.847047988849098</v>
      </c>
      <c r="O140" s="120">
        <v>82.462730651798793</v>
      </c>
      <c r="P140" s="120">
        <v>100</v>
      </c>
      <c r="Q140" s="120">
        <v>47.940393518518526</v>
      </c>
      <c r="R140" s="120">
        <v>59.208814778938631</v>
      </c>
      <c r="S140" s="120">
        <v>66.297177419354881</v>
      </c>
      <c r="T140" s="120">
        <v>63.92052469135804</v>
      </c>
      <c r="U140" s="120">
        <v>100</v>
      </c>
      <c r="V140" s="120">
        <v>54.244114175403091</v>
      </c>
      <c r="W140" s="120">
        <v>72.325485567204112</v>
      </c>
      <c r="X140" s="120">
        <v>100</v>
      </c>
      <c r="Y140" s="120">
        <v>38.832856051928218</v>
      </c>
      <c r="Z140" s="120">
        <v>51.777141402570962</v>
      </c>
      <c r="AA140" s="120">
        <v>100</v>
      </c>
      <c r="AB140" s="120">
        <v>61.775362318840614</v>
      </c>
      <c r="AC140" s="120">
        <v>82.367149758454147</v>
      </c>
      <c r="AD140" s="120">
        <v>100</v>
      </c>
      <c r="AE140" s="120">
        <v>45.894444444444453</v>
      </c>
      <c r="AF140" s="120">
        <v>68.257369614512513</v>
      </c>
      <c r="AG140" s="120">
        <v>61.192592592592597</v>
      </c>
      <c r="AH140" s="120">
        <v>100</v>
      </c>
      <c r="AI140" s="120">
        <v>18.350000000000001</v>
      </c>
      <c r="AJ140" s="120">
        <v>20.37</v>
      </c>
      <c r="AK140" s="120">
        <v>22.36</v>
      </c>
      <c r="AL140" s="52">
        <v>0</v>
      </c>
      <c r="AM140" s="124">
        <v>0.96190476190476193</v>
      </c>
      <c r="AN140" s="124">
        <v>0.96226415094339623</v>
      </c>
      <c r="AO140" s="124">
        <v>0.95714285714285718</v>
      </c>
      <c r="AP140" s="124">
        <v>0.96226415094339623</v>
      </c>
      <c r="AQ140" s="124">
        <v>0.99047619047619051</v>
      </c>
      <c r="AR140" s="124">
        <v>0.9838709677419355</v>
      </c>
      <c r="AS140" s="124">
        <v>2.5581395348837209E-2</v>
      </c>
      <c r="AT140" s="120">
        <v>50</v>
      </c>
      <c r="AU140" s="120">
        <v>50</v>
      </c>
      <c r="AV140" s="124">
        <v>5.9360730593607303E-2</v>
      </c>
      <c r="AW140" s="120">
        <v>48.127853881278561</v>
      </c>
      <c r="AX140" s="120">
        <v>50</v>
      </c>
      <c r="AY140" s="124">
        <v>0.82051282051282048</v>
      </c>
      <c r="AZ140" s="120">
        <v>50</v>
      </c>
      <c r="BA140" s="120">
        <v>50</v>
      </c>
      <c r="BB140" s="124">
        <v>0.44755244755244755</v>
      </c>
      <c r="BC140" s="120">
        <v>29.836829836829835</v>
      </c>
      <c r="BD140" s="120">
        <v>50</v>
      </c>
      <c r="BE140" s="124">
        <v>0.97297297297297303</v>
      </c>
      <c r="BF140" s="120">
        <v>50</v>
      </c>
      <c r="BG140" s="120">
        <v>50</v>
      </c>
      <c r="BH140" s="124">
        <v>0.95564516129032262</v>
      </c>
      <c r="BI140" s="120">
        <v>100</v>
      </c>
      <c r="BJ140" s="120">
        <v>100</v>
      </c>
      <c r="BK140" s="124">
        <v>0.95081967213114749</v>
      </c>
      <c r="BL140" s="120">
        <v>100</v>
      </c>
      <c r="BM140" s="120">
        <v>100</v>
      </c>
      <c r="BN140" s="52">
        <v>0</v>
      </c>
      <c r="BO140" s="124">
        <v>0.78775510204081634</v>
      </c>
      <c r="BP140" s="120">
        <v>100</v>
      </c>
      <c r="BQ140" s="120">
        <v>100</v>
      </c>
      <c r="BR140" s="124">
        <v>0.43835616438356162</v>
      </c>
      <c r="BS140" s="124">
        <v>0.34928229665071769</v>
      </c>
      <c r="BT140" s="120">
        <v>0</v>
      </c>
      <c r="BU140" s="120">
        <v>50</v>
      </c>
      <c r="BV140" s="124">
        <v>0.15930232558139534</v>
      </c>
      <c r="BW140" s="120">
        <v>13.275193798449614</v>
      </c>
      <c r="BX140" s="120">
        <v>50</v>
      </c>
      <c r="BY140" s="124">
        <v>0.95081967213114749</v>
      </c>
      <c r="BZ140" s="124">
        <v>0.94</v>
      </c>
      <c r="CA140" s="124">
        <v>-1.0819672131147514E-2</v>
      </c>
      <c r="CB140" s="120">
        <v>16.823939048191338</v>
      </c>
      <c r="CC140" s="120">
        <v>19.496255895940152</v>
      </c>
      <c r="CD140" s="120">
        <v>17.335082511020332</v>
      </c>
      <c r="CE140" s="120">
        <v>12.629206143265662</v>
      </c>
      <c r="CF140" s="107"/>
      <c r="CG140" s="107"/>
      <c r="CH140" s="107">
        <v>0</v>
      </c>
      <c r="CI140" s="107"/>
      <c r="CJ140" s="107"/>
    </row>
    <row r="141" spans="1:88" x14ac:dyDescent="0.25">
      <c r="A141" s="50" t="s">
        <v>330</v>
      </c>
      <c r="B141" s="56" t="s">
        <v>1488</v>
      </c>
      <c r="C141" s="50" t="s">
        <v>2665</v>
      </c>
      <c r="D141" s="56" t="s">
        <v>101</v>
      </c>
      <c r="E141" s="50" t="s">
        <v>102</v>
      </c>
      <c r="F141" s="24" t="s">
        <v>102</v>
      </c>
      <c r="G141" s="24" t="s">
        <v>102</v>
      </c>
      <c r="H141" s="50" t="s">
        <v>2644</v>
      </c>
      <c r="I141" s="50" t="s">
        <v>103</v>
      </c>
      <c r="J141" s="120">
        <v>332.55112117858266</v>
      </c>
      <c r="K141" s="52">
        <v>350</v>
      </c>
      <c r="L141" s="120">
        <v>95.01460605102362</v>
      </c>
      <c r="M141" s="52">
        <v>0</v>
      </c>
      <c r="N141" s="120">
        <v>81.105526800918</v>
      </c>
      <c r="O141" s="120">
        <v>100</v>
      </c>
      <c r="P141" s="120">
        <v>100</v>
      </c>
      <c r="Q141" s="120"/>
      <c r="R141" s="120">
        <v>75</v>
      </c>
      <c r="S141" s="120">
        <v>75</v>
      </c>
      <c r="T141" s="120"/>
      <c r="U141" s="120">
        <v>0</v>
      </c>
      <c r="V141" s="120">
        <v>71.635563106159239</v>
      </c>
      <c r="W141" s="120">
        <v>95.514084141545652</v>
      </c>
      <c r="X141" s="120">
        <v>100</v>
      </c>
      <c r="Y141" s="120"/>
      <c r="Z141" s="120"/>
      <c r="AA141" s="120">
        <v>0</v>
      </c>
      <c r="AB141" s="120"/>
      <c r="AC141" s="120"/>
      <c r="AD141" s="120">
        <v>0</v>
      </c>
      <c r="AE141" s="120"/>
      <c r="AF141" s="120"/>
      <c r="AG141" s="120"/>
      <c r="AH141" s="120">
        <v>0</v>
      </c>
      <c r="AI141" s="120"/>
      <c r="AJ141" s="120"/>
      <c r="AK141" s="120"/>
      <c r="AL141" s="52">
        <v>1</v>
      </c>
      <c r="AM141" s="124">
        <v>0.92452830188679247</v>
      </c>
      <c r="AN141" s="124">
        <v>0.9</v>
      </c>
      <c r="AO141" s="124">
        <v>0.92452830188679247</v>
      </c>
      <c r="AP141" s="124">
        <v>0.9</v>
      </c>
      <c r="AQ141" s="124"/>
      <c r="AR141" s="124"/>
      <c r="AS141" s="124">
        <v>3.2608695652173912E-2</v>
      </c>
      <c r="AT141" s="120">
        <v>50</v>
      </c>
      <c r="AU141" s="120">
        <v>50</v>
      </c>
      <c r="AV141" s="124">
        <v>0</v>
      </c>
      <c r="AW141" s="120">
        <v>50</v>
      </c>
      <c r="AX141" s="120">
        <v>50</v>
      </c>
      <c r="AY141" s="124"/>
      <c r="AZ141" s="120"/>
      <c r="BA141" s="120"/>
      <c r="BB141" s="124"/>
      <c r="BC141" s="120"/>
      <c r="BD141" s="120"/>
      <c r="BE141" s="124"/>
      <c r="BF141" s="120"/>
      <c r="BG141" s="120"/>
      <c r="BH141" s="124"/>
      <c r="BI141" s="120"/>
      <c r="BJ141" s="120"/>
      <c r="BK141" s="124"/>
      <c r="BL141" s="120"/>
      <c r="BM141" s="120"/>
      <c r="BN141" s="52"/>
      <c r="BO141" s="124"/>
      <c r="BP141" s="120"/>
      <c r="BQ141" s="120"/>
      <c r="BR141" s="124">
        <v>0.55555555555555558</v>
      </c>
      <c r="BS141" s="124">
        <v>1</v>
      </c>
      <c r="BT141" s="120">
        <v>37.037037037037038</v>
      </c>
      <c r="BU141" s="120">
        <v>50</v>
      </c>
      <c r="BV141" s="124"/>
      <c r="BW141" s="120"/>
      <c r="BX141" s="120"/>
      <c r="BY141" s="124"/>
      <c r="BZ141" s="124"/>
      <c r="CA141" s="124"/>
      <c r="CB141" s="120">
        <v>17.263974516166829</v>
      </c>
      <c r="CC141" s="120">
        <v>19.631524517014228</v>
      </c>
      <c r="CD141" s="120">
        <v>17.168861804494096</v>
      </c>
      <c r="CE141" s="120"/>
      <c r="CF141" s="107"/>
      <c r="CG141" s="107"/>
      <c r="CH141" s="107">
        <v>0</v>
      </c>
      <c r="CI141" s="107"/>
      <c r="CJ141" s="107"/>
    </row>
    <row r="142" spans="1:88" x14ac:dyDescent="0.25">
      <c r="A142" s="50" t="s">
        <v>330</v>
      </c>
      <c r="B142" s="56" t="s">
        <v>1488</v>
      </c>
      <c r="C142" s="50" t="s">
        <v>2781</v>
      </c>
      <c r="D142" s="56" t="s">
        <v>1803</v>
      </c>
      <c r="E142" s="50" t="s">
        <v>106</v>
      </c>
      <c r="F142" s="24" t="s">
        <v>114</v>
      </c>
      <c r="G142" s="24">
        <v>6</v>
      </c>
      <c r="H142" s="50" t="s">
        <v>2644</v>
      </c>
      <c r="I142" s="50" t="s">
        <v>109</v>
      </c>
      <c r="J142" s="120">
        <v>332.55112117858266</v>
      </c>
      <c r="K142" s="52">
        <v>350</v>
      </c>
      <c r="L142" s="120">
        <v>95.01460605102362</v>
      </c>
      <c r="M142" s="52">
        <v>0</v>
      </c>
      <c r="N142" s="120">
        <v>81.105526800918</v>
      </c>
      <c r="O142" s="120">
        <v>100</v>
      </c>
      <c r="P142" s="120">
        <v>100</v>
      </c>
      <c r="Q142" s="120"/>
      <c r="R142" s="120">
        <v>75</v>
      </c>
      <c r="S142" s="120">
        <v>75</v>
      </c>
      <c r="T142" s="120"/>
      <c r="U142" s="120">
        <v>0</v>
      </c>
      <c r="V142" s="120">
        <v>71.635563106159239</v>
      </c>
      <c r="W142" s="120">
        <v>95.514084141545652</v>
      </c>
      <c r="X142" s="120">
        <v>100</v>
      </c>
      <c r="Y142" s="120"/>
      <c r="Z142" s="120"/>
      <c r="AA142" s="120">
        <v>0</v>
      </c>
      <c r="AB142" s="120"/>
      <c r="AC142" s="120"/>
      <c r="AD142" s="120">
        <v>0</v>
      </c>
      <c r="AE142" s="120"/>
      <c r="AF142" s="120"/>
      <c r="AG142" s="120"/>
      <c r="AH142" s="120">
        <v>0</v>
      </c>
      <c r="AI142" s="120"/>
      <c r="AJ142" s="120"/>
      <c r="AK142" s="120"/>
      <c r="AL142" s="52">
        <v>1</v>
      </c>
      <c r="AM142" s="124">
        <v>0.92452830188679247</v>
      </c>
      <c r="AN142" s="124">
        <v>0.9</v>
      </c>
      <c r="AO142" s="124">
        <v>0.92452830188679247</v>
      </c>
      <c r="AP142" s="124">
        <v>0.9</v>
      </c>
      <c r="AQ142" s="124"/>
      <c r="AR142" s="124"/>
      <c r="AS142" s="124">
        <v>3.2608695652173912E-2</v>
      </c>
      <c r="AT142" s="120">
        <v>50</v>
      </c>
      <c r="AU142" s="120">
        <v>50</v>
      </c>
      <c r="AV142" s="124">
        <v>0</v>
      </c>
      <c r="AW142" s="120">
        <v>50</v>
      </c>
      <c r="AX142" s="120">
        <v>50</v>
      </c>
      <c r="AY142" s="124"/>
      <c r="AZ142" s="120"/>
      <c r="BA142" s="120"/>
      <c r="BB142" s="124"/>
      <c r="BC142" s="120"/>
      <c r="BD142" s="120"/>
      <c r="BE142" s="124"/>
      <c r="BF142" s="120"/>
      <c r="BG142" s="120"/>
      <c r="BH142" s="124"/>
      <c r="BI142" s="120"/>
      <c r="BJ142" s="120"/>
      <c r="BK142" s="124"/>
      <c r="BL142" s="120"/>
      <c r="BM142" s="120"/>
      <c r="BN142" s="52"/>
      <c r="BO142" s="124"/>
      <c r="BP142" s="120"/>
      <c r="BQ142" s="120"/>
      <c r="BR142" s="124">
        <v>0.55555555555555558</v>
      </c>
      <c r="BS142" s="124">
        <v>1</v>
      </c>
      <c r="BT142" s="120">
        <v>37.037037037037038</v>
      </c>
      <c r="BU142" s="120">
        <v>50</v>
      </c>
      <c r="BV142" s="124"/>
      <c r="BW142" s="120"/>
      <c r="BX142" s="120"/>
      <c r="BY142" s="124"/>
      <c r="BZ142" s="124"/>
      <c r="CA142" s="124"/>
      <c r="CB142" s="120">
        <v>16.823939048191338</v>
      </c>
      <c r="CC142" s="120">
        <v>19.496255895940152</v>
      </c>
      <c r="CD142" s="120">
        <v>17.335082511020332</v>
      </c>
      <c r="CE142" s="120"/>
      <c r="CF142" s="107"/>
      <c r="CG142" s="107"/>
      <c r="CH142" s="107">
        <v>0</v>
      </c>
      <c r="CI142" s="107"/>
      <c r="CJ142" s="107"/>
    </row>
    <row r="143" spans="1:88" x14ac:dyDescent="0.25">
      <c r="A143" s="50" t="s">
        <v>332</v>
      </c>
      <c r="B143" s="56" t="s">
        <v>1489</v>
      </c>
      <c r="C143" s="50" t="s">
        <v>2665</v>
      </c>
      <c r="D143" s="56" t="s">
        <v>101</v>
      </c>
      <c r="E143" s="50" t="s">
        <v>102</v>
      </c>
      <c r="F143" s="24" t="s">
        <v>102</v>
      </c>
      <c r="G143" s="24" t="s">
        <v>102</v>
      </c>
      <c r="H143" s="50" t="s">
        <v>2644</v>
      </c>
      <c r="I143" s="50" t="s">
        <v>103</v>
      </c>
      <c r="J143" s="120">
        <v>658.24957330634334</v>
      </c>
      <c r="K143" s="52">
        <v>800</v>
      </c>
      <c r="L143" s="120">
        <v>82.281196663292917</v>
      </c>
      <c r="M143" s="52">
        <v>1</v>
      </c>
      <c r="N143" s="120">
        <v>73.232173785623132</v>
      </c>
      <c r="O143" s="120">
        <v>97.642898380830843</v>
      </c>
      <c r="P143" s="120">
        <v>100</v>
      </c>
      <c r="Q143" s="120">
        <v>60.202038939230725</v>
      </c>
      <c r="R143" s="120">
        <v>68.713426287754899</v>
      </c>
      <c r="S143" s="120">
        <v>75</v>
      </c>
      <c r="T143" s="120">
        <v>80.269385252307629</v>
      </c>
      <c r="U143" s="120">
        <v>100</v>
      </c>
      <c r="V143" s="120">
        <v>63.371036681518028</v>
      </c>
      <c r="W143" s="120">
        <v>84.494715575357375</v>
      </c>
      <c r="X143" s="120">
        <v>100</v>
      </c>
      <c r="Y143" s="120">
        <v>50.080213758684835</v>
      </c>
      <c r="Z143" s="120">
        <v>66.773618344913103</v>
      </c>
      <c r="AA143" s="120">
        <v>100</v>
      </c>
      <c r="AB143" s="120">
        <v>58.486197916666704</v>
      </c>
      <c r="AC143" s="120">
        <v>77.981597222222277</v>
      </c>
      <c r="AD143" s="120">
        <v>100</v>
      </c>
      <c r="AE143" s="120">
        <v>46.270277777777771</v>
      </c>
      <c r="AF143" s="120">
        <v>64.03888888888892</v>
      </c>
      <c r="AG143" s="120">
        <v>61.693703703703697</v>
      </c>
      <c r="AH143" s="120">
        <v>100</v>
      </c>
      <c r="AI143" s="120">
        <v>14.79</v>
      </c>
      <c r="AJ143" s="120">
        <v>18.63</v>
      </c>
      <c r="AK143" s="120">
        <v>17.760000000000002</v>
      </c>
      <c r="AL143" s="52">
        <v>1</v>
      </c>
      <c r="AM143" s="124">
        <v>0.9700996677740864</v>
      </c>
      <c r="AN143" s="124">
        <v>0.91397849462365588</v>
      </c>
      <c r="AO143" s="124">
        <v>0.96677740863787376</v>
      </c>
      <c r="AP143" s="124">
        <v>0.90322580645161288</v>
      </c>
      <c r="AQ143" s="124">
        <v>1</v>
      </c>
      <c r="AR143" s="124">
        <v>1</v>
      </c>
      <c r="AS143" s="124">
        <v>5.2256532066508314E-2</v>
      </c>
      <c r="AT143" s="120">
        <v>49.548693586698356</v>
      </c>
      <c r="AU143" s="120">
        <v>50</v>
      </c>
      <c r="AV143" s="124">
        <v>0.10077519379844961</v>
      </c>
      <c r="AW143" s="120">
        <v>39.844961240310091</v>
      </c>
      <c r="AX143" s="120">
        <v>50</v>
      </c>
      <c r="AY143" s="124"/>
      <c r="AZ143" s="120"/>
      <c r="BA143" s="120"/>
      <c r="BB143" s="124"/>
      <c r="BC143" s="120"/>
      <c r="BD143" s="120"/>
      <c r="BE143" s="124">
        <v>0.96825396825396826</v>
      </c>
      <c r="BF143" s="120">
        <v>50</v>
      </c>
      <c r="BG143" s="120">
        <v>50</v>
      </c>
      <c r="BH143" s="124"/>
      <c r="BI143" s="120"/>
      <c r="BJ143" s="120"/>
      <c r="BK143" s="124"/>
      <c r="BL143" s="120"/>
      <c r="BM143" s="120"/>
      <c r="BN143" s="52"/>
      <c r="BO143" s="124"/>
      <c r="BP143" s="120"/>
      <c r="BQ143" s="120"/>
      <c r="BR143" s="124">
        <v>0.810126582278481</v>
      </c>
      <c r="BS143" s="124">
        <v>0.95757575757575752</v>
      </c>
      <c r="BT143" s="120">
        <v>50</v>
      </c>
      <c r="BU143" s="120">
        <v>50</v>
      </c>
      <c r="BV143" s="124"/>
      <c r="BW143" s="120"/>
      <c r="BX143" s="120"/>
      <c r="BY143" s="124"/>
      <c r="BZ143" s="124"/>
      <c r="CA143" s="124"/>
      <c r="CB143" s="120">
        <v>17.263974516166829</v>
      </c>
      <c r="CC143" s="120">
        <v>19.631524517014228</v>
      </c>
      <c r="CD143" s="120">
        <v>17.168861804494096</v>
      </c>
      <c r="CE143" s="120"/>
      <c r="CF143" s="107"/>
      <c r="CG143" s="107"/>
      <c r="CH143" s="107">
        <v>0</v>
      </c>
      <c r="CI143" s="107"/>
      <c r="CJ143" s="107"/>
    </row>
    <row r="144" spans="1:88" x14ac:dyDescent="0.25">
      <c r="A144" s="50" t="s">
        <v>332</v>
      </c>
      <c r="B144" s="56" t="s">
        <v>1489</v>
      </c>
      <c r="C144" s="50" t="s">
        <v>2782</v>
      </c>
      <c r="D144" s="56" t="s">
        <v>2048</v>
      </c>
      <c r="E144" s="50" t="s">
        <v>106</v>
      </c>
      <c r="F144" s="24" t="s">
        <v>107</v>
      </c>
      <c r="G144" s="24">
        <v>8</v>
      </c>
      <c r="H144" s="50" t="s">
        <v>1453</v>
      </c>
      <c r="I144" s="50" t="s">
        <v>109</v>
      </c>
      <c r="J144" s="120">
        <v>664.45749159969478</v>
      </c>
      <c r="K144" s="52">
        <v>800</v>
      </c>
      <c r="L144" s="120">
        <v>83.057186449961847</v>
      </c>
      <c r="M144" s="52">
        <v>0</v>
      </c>
      <c r="N144" s="120">
        <v>73.571571484889105</v>
      </c>
      <c r="O144" s="120">
        <v>98.095428646518812</v>
      </c>
      <c r="P144" s="120">
        <v>100</v>
      </c>
      <c r="Q144" s="120">
        <v>60.918270714885182</v>
      </c>
      <c r="R144" s="120">
        <v>68.713426287754899</v>
      </c>
      <c r="S144" s="120">
        <v>75</v>
      </c>
      <c r="T144" s="120">
        <v>81.224360953180238</v>
      </c>
      <c r="U144" s="120">
        <v>100</v>
      </c>
      <c r="V144" s="120">
        <v>63.545072013438322</v>
      </c>
      <c r="W144" s="120">
        <v>84.726762684584429</v>
      </c>
      <c r="X144" s="120">
        <v>100</v>
      </c>
      <c r="Y144" s="120">
        <v>50.198941988620831</v>
      </c>
      <c r="Z144" s="120">
        <v>66.931922651494446</v>
      </c>
      <c r="AA144" s="120">
        <v>100</v>
      </c>
      <c r="AB144" s="120">
        <v>58.932982456140387</v>
      </c>
      <c r="AC144" s="120">
        <v>78.577309941520511</v>
      </c>
      <c r="AD144" s="120">
        <v>100</v>
      </c>
      <c r="AE144" s="120">
        <v>47.312643678160917</v>
      </c>
      <c r="AF144" s="120">
        <v>64.03888888888892</v>
      </c>
      <c r="AG144" s="120">
        <v>63.083524904214563</v>
      </c>
      <c r="AH144" s="120">
        <v>100</v>
      </c>
      <c r="AI144" s="120">
        <v>14.08</v>
      </c>
      <c r="AJ144" s="120">
        <v>18.510000000000002</v>
      </c>
      <c r="AK144" s="120">
        <v>16.72</v>
      </c>
      <c r="AL144" s="52">
        <v>1</v>
      </c>
      <c r="AM144" s="124">
        <v>0.97297297297297303</v>
      </c>
      <c r="AN144" s="124">
        <v>0.92045454545454541</v>
      </c>
      <c r="AO144" s="124">
        <v>0.96959459459459463</v>
      </c>
      <c r="AP144" s="124">
        <v>0.90909090909090906</v>
      </c>
      <c r="AQ144" s="124">
        <v>1</v>
      </c>
      <c r="AR144" s="124">
        <v>1</v>
      </c>
      <c r="AS144" s="124">
        <v>4.8426150121065374E-2</v>
      </c>
      <c r="AT144" s="120">
        <v>50</v>
      </c>
      <c r="AU144" s="120">
        <v>50</v>
      </c>
      <c r="AV144" s="124">
        <v>9.0909090909090912E-2</v>
      </c>
      <c r="AW144" s="120">
        <v>41.818181818181827</v>
      </c>
      <c r="AX144" s="120">
        <v>50</v>
      </c>
      <c r="AY144" s="124"/>
      <c r="AZ144" s="120"/>
      <c r="BA144" s="120"/>
      <c r="BB144" s="124"/>
      <c r="BC144" s="120"/>
      <c r="BD144" s="120"/>
      <c r="BE144" s="124">
        <v>0.96825396825396826</v>
      </c>
      <c r="BF144" s="120">
        <v>50</v>
      </c>
      <c r="BG144" s="120">
        <v>50</v>
      </c>
      <c r="BH144" s="124"/>
      <c r="BI144" s="120"/>
      <c r="BJ144" s="120"/>
      <c r="BK144" s="124"/>
      <c r="BL144" s="120"/>
      <c r="BM144" s="120"/>
      <c r="BN144" s="52"/>
      <c r="BO144" s="124"/>
      <c r="BP144" s="120"/>
      <c r="BQ144" s="120"/>
      <c r="BR144" s="124">
        <v>0.810126582278481</v>
      </c>
      <c r="BS144" s="124">
        <v>0.97530864197530864</v>
      </c>
      <c r="BT144" s="120">
        <v>50</v>
      </c>
      <c r="BU144" s="120">
        <v>50</v>
      </c>
      <c r="BV144" s="124"/>
      <c r="BW144" s="120"/>
      <c r="BX144" s="120"/>
      <c r="BY144" s="124"/>
      <c r="BZ144" s="124"/>
      <c r="CA144" s="124"/>
      <c r="CB144" s="120">
        <v>16.823939048191338</v>
      </c>
      <c r="CC144" s="120">
        <v>19.496255895940152</v>
      </c>
      <c r="CD144" s="120">
        <v>17.335082511020332</v>
      </c>
      <c r="CE144" s="120"/>
      <c r="CF144" s="107"/>
      <c r="CG144" s="107"/>
      <c r="CH144" s="107">
        <v>0</v>
      </c>
      <c r="CI144" s="107"/>
      <c r="CJ144" s="107"/>
    </row>
    <row r="145" spans="1:88" x14ac:dyDescent="0.25">
      <c r="A145" s="50" t="s">
        <v>334</v>
      </c>
      <c r="B145" s="56" t="s">
        <v>1493</v>
      </c>
      <c r="C145" s="50" t="s">
        <v>2665</v>
      </c>
      <c r="D145" s="56" t="s">
        <v>101</v>
      </c>
      <c r="E145" s="50" t="s">
        <v>102</v>
      </c>
      <c r="F145" s="24" t="s">
        <v>102</v>
      </c>
      <c r="G145" s="24" t="s">
        <v>102</v>
      </c>
      <c r="H145" s="50" t="s">
        <v>2644</v>
      </c>
      <c r="I145" s="50" t="s">
        <v>103</v>
      </c>
      <c r="J145" s="120">
        <v>337.11867279993731</v>
      </c>
      <c r="K145" s="52">
        <v>350</v>
      </c>
      <c r="L145" s="120">
        <v>96.31962079998209</v>
      </c>
      <c r="M145" s="52">
        <v>0</v>
      </c>
      <c r="N145" s="120">
        <v>73.676349641859815</v>
      </c>
      <c r="O145" s="120">
        <v>98.235132855813092</v>
      </c>
      <c r="P145" s="120">
        <v>100</v>
      </c>
      <c r="Q145" s="120"/>
      <c r="R145" s="120">
        <v>70.264853489938616</v>
      </c>
      <c r="S145" s="120">
        <v>75</v>
      </c>
      <c r="T145" s="120"/>
      <c r="U145" s="120">
        <v>0</v>
      </c>
      <c r="V145" s="120">
        <v>66.662654958093171</v>
      </c>
      <c r="W145" s="120">
        <v>88.883539944124223</v>
      </c>
      <c r="X145" s="120">
        <v>100</v>
      </c>
      <c r="Y145" s="120"/>
      <c r="Z145" s="120"/>
      <c r="AA145" s="120">
        <v>0</v>
      </c>
      <c r="AB145" s="120"/>
      <c r="AC145" s="120"/>
      <c r="AD145" s="120">
        <v>0</v>
      </c>
      <c r="AE145" s="120"/>
      <c r="AF145" s="120"/>
      <c r="AG145" s="120"/>
      <c r="AH145" s="120">
        <v>0</v>
      </c>
      <c r="AI145" s="120"/>
      <c r="AJ145" s="120"/>
      <c r="AK145" s="120"/>
      <c r="AL145" s="52">
        <v>1</v>
      </c>
      <c r="AM145" s="124">
        <v>0.93846153846153846</v>
      </c>
      <c r="AN145" s="124"/>
      <c r="AO145" s="124">
        <v>0.93846153846153846</v>
      </c>
      <c r="AP145" s="124"/>
      <c r="AQ145" s="124"/>
      <c r="AR145" s="124"/>
      <c r="AS145" s="124">
        <v>1.0869565217391304E-2</v>
      </c>
      <c r="AT145" s="120">
        <v>50</v>
      </c>
      <c r="AU145" s="120">
        <v>50</v>
      </c>
      <c r="AV145" s="124">
        <v>3.8461538461538464E-2</v>
      </c>
      <c r="AW145" s="120">
        <v>50</v>
      </c>
      <c r="AX145" s="120">
        <v>50</v>
      </c>
      <c r="AY145" s="124"/>
      <c r="AZ145" s="120"/>
      <c r="BA145" s="120"/>
      <c r="BB145" s="124"/>
      <c r="BC145" s="120"/>
      <c r="BD145" s="120"/>
      <c r="BE145" s="124"/>
      <c r="BF145" s="120"/>
      <c r="BG145" s="120"/>
      <c r="BH145" s="124"/>
      <c r="BI145" s="120"/>
      <c r="BJ145" s="120"/>
      <c r="BK145" s="124"/>
      <c r="BL145" s="120"/>
      <c r="BM145" s="120"/>
      <c r="BN145" s="52"/>
      <c r="BO145" s="124"/>
      <c r="BP145" s="120"/>
      <c r="BQ145" s="120"/>
      <c r="BR145" s="124">
        <v>0.83333333333333337</v>
      </c>
      <c r="BS145" s="124">
        <v>1</v>
      </c>
      <c r="BT145" s="120">
        <v>50</v>
      </c>
      <c r="BU145" s="120">
        <v>50</v>
      </c>
      <c r="BV145" s="124"/>
      <c r="BW145" s="120"/>
      <c r="BX145" s="120"/>
      <c r="BY145" s="124"/>
      <c r="BZ145" s="124"/>
      <c r="CA145" s="124"/>
      <c r="CB145" s="120">
        <v>17.263974516166829</v>
      </c>
      <c r="CC145" s="120">
        <v>19.631524517014228</v>
      </c>
      <c r="CD145" s="120">
        <v>17.168861804494096</v>
      </c>
      <c r="CE145" s="120"/>
      <c r="CF145" s="107"/>
      <c r="CG145" s="107"/>
      <c r="CH145" s="107">
        <v>0</v>
      </c>
      <c r="CI145" s="107"/>
      <c r="CJ145" s="107"/>
    </row>
    <row r="146" spans="1:88" x14ac:dyDescent="0.25">
      <c r="A146" s="50" t="s">
        <v>334</v>
      </c>
      <c r="B146" s="56" t="s">
        <v>1493</v>
      </c>
      <c r="C146" s="50" t="s">
        <v>2783</v>
      </c>
      <c r="D146" s="56" t="s">
        <v>1817</v>
      </c>
      <c r="E146" s="50" t="s">
        <v>106</v>
      </c>
      <c r="F146" s="24" t="s">
        <v>114</v>
      </c>
      <c r="G146" s="24">
        <v>8</v>
      </c>
      <c r="H146" s="50" t="s">
        <v>1453</v>
      </c>
      <c r="I146" s="50" t="s">
        <v>109</v>
      </c>
      <c r="J146" s="120">
        <v>337.11867279993731</v>
      </c>
      <c r="K146" s="52">
        <v>350</v>
      </c>
      <c r="L146" s="120">
        <v>96.31962079998209</v>
      </c>
      <c r="M146" s="52">
        <v>0</v>
      </c>
      <c r="N146" s="120">
        <v>73.676349641859815</v>
      </c>
      <c r="O146" s="120">
        <v>98.235132855813092</v>
      </c>
      <c r="P146" s="120">
        <v>100</v>
      </c>
      <c r="Q146" s="120"/>
      <c r="R146" s="120">
        <v>70.264853489938616</v>
      </c>
      <c r="S146" s="120">
        <v>75</v>
      </c>
      <c r="T146" s="120"/>
      <c r="U146" s="120">
        <v>0</v>
      </c>
      <c r="V146" s="120">
        <v>66.662654958093171</v>
      </c>
      <c r="W146" s="120">
        <v>88.883539944124223</v>
      </c>
      <c r="X146" s="120">
        <v>100</v>
      </c>
      <c r="Y146" s="120"/>
      <c r="Z146" s="120"/>
      <c r="AA146" s="120">
        <v>0</v>
      </c>
      <c r="AB146" s="120"/>
      <c r="AC146" s="120"/>
      <c r="AD146" s="120">
        <v>0</v>
      </c>
      <c r="AE146" s="120"/>
      <c r="AF146" s="120"/>
      <c r="AG146" s="120"/>
      <c r="AH146" s="120">
        <v>0</v>
      </c>
      <c r="AI146" s="120"/>
      <c r="AJ146" s="120"/>
      <c r="AK146" s="120"/>
      <c r="AL146" s="52">
        <v>1</v>
      </c>
      <c r="AM146" s="124">
        <v>0.93846153846153846</v>
      </c>
      <c r="AN146" s="124"/>
      <c r="AO146" s="124">
        <v>0.93846153846153846</v>
      </c>
      <c r="AP146" s="124"/>
      <c r="AQ146" s="124"/>
      <c r="AR146" s="124"/>
      <c r="AS146" s="124">
        <v>1.0869565217391304E-2</v>
      </c>
      <c r="AT146" s="120">
        <v>50</v>
      </c>
      <c r="AU146" s="120">
        <v>50</v>
      </c>
      <c r="AV146" s="124">
        <v>3.8461538461538464E-2</v>
      </c>
      <c r="AW146" s="120">
        <v>50</v>
      </c>
      <c r="AX146" s="120">
        <v>50</v>
      </c>
      <c r="AY146" s="124"/>
      <c r="AZ146" s="120"/>
      <c r="BA146" s="120"/>
      <c r="BB146" s="124"/>
      <c r="BC146" s="120"/>
      <c r="BD146" s="120"/>
      <c r="BE146" s="124"/>
      <c r="BF146" s="120"/>
      <c r="BG146" s="120"/>
      <c r="BH146" s="124"/>
      <c r="BI146" s="120"/>
      <c r="BJ146" s="120"/>
      <c r="BK146" s="124"/>
      <c r="BL146" s="120"/>
      <c r="BM146" s="120"/>
      <c r="BN146" s="52"/>
      <c r="BO146" s="124"/>
      <c r="BP146" s="120"/>
      <c r="BQ146" s="120"/>
      <c r="BR146" s="124">
        <v>0.83333333333333337</v>
      </c>
      <c r="BS146" s="124">
        <v>1</v>
      </c>
      <c r="BT146" s="120">
        <v>50</v>
      </c>
      <c r="BU146" s="120">
        <v>50</v>
      </c>
      <c r="BV146" s="124"/>
      <c r="BW146" s="120"/>
      <c r="BX146" s="120"/>
      <c r="BY146" s="124"/>
      <c r="BZ146" s="124"/>
      <c r="CA146" s="124"/>
      <c r="CB146" s="120">
        <v>16.823939048191338</v>
      </c>
      <c r="CC146" s="120">
        <v>19.496255895940152</v>
      </c>
      <c r="CD146" s="120">
        <v>17.335082511020332</v>
      </c>
      <c r="CE146" s="120"/>
      <c r="CF146" s="107"/>
      <c r="CG146" s="107"/>
      <c r="CH146" s="107">
        <v>0</v>
      </c>
      <c r="CI146" s="107"/>
      <c r="CJ146" s="107"/>
    </row>
    <row r="147" spans="1:88" x14ac:dyDescent="0.25">
      <c r="A147" s="50" t="s">
        <v>336</v>
      </c>
      <c r="B147" s="56" t="s">
        <v>1494</v>
      </c>
      <c r="C147" s="50" t="s">
        <v>2665</v>
      </c>
      <c r="D147" s="56" t="s">
        <v>101</v>
      </c>
      <c r="E147" s="50" t="s">
        <v>102</v>
      </c>
      <c r="F147" s="24" t="s">
        <v>102</v>
      </c>
      <c r="G147" s="24" t="s">
        <v>102</v>
      </c>
      <c r="H147" s="50" t="s">
        <v>2644</v>
      </c>
      <c r="I147" s="50" t="s">
        <v>103</v>
      </c>
      <c r="J147" s="120">
        <v>1035.8081323304575</v>
      </c>
      <c r="K147" s="52">
        <v>1250</v>
      </c>
      <c r="L147" s="120">
        <v>82.864650586436611</v>
      </c>
      <c r="M147" s="52">
        <v>0</v>
      </c>
      <c r="N147" s="120">
        <v>72.665739868644252</v>
      </c>
      <c r="O147" s="120">
        <v>96.887653158192336</v>
      </c>
      <c r="P147" s="120">
        <v>100</v>
      </c>
      <c r="Q147" s="120">
        <v>61.36357833455326</v>
      </c>
      <c r="R147" s="120">
        <v>67.19620650551262</v>
      </c>
      <c r="S147" s="120">
        <v>75</v>
      </c>
      <c r="T147" s="120">
        <v>81.818104446071018</v>
      </c>
      <c r="U147" s="120">
        <v>100</v>
      </c>
      <c r="V147" s="120">
        <v>63.265968834491851</v>
      </c>
      <c r="W147" s="120">
        <v>84.354625112655796</v>
      </c>
      <c r="X147" s="120">
        <v>100</v>
      </c>
      <c r="Y147" s="120">
        <v>52.767867322120814</v>
      </c>
      <c r="Z147" s="120">
        <v>70.35715642949441</v>
      </c>
      <c r="AA147" s="120">
        <v>100</v>
      </c>
      <c r="AB147" s="120">
        <v>63.775225225225192</v>
      </c>
      <c r="AC147" s="120">
        <v>85.033633633633585</v>
      </c>
      <c r="AD147" s="120">
        <v>100</v>
      </c>
      <c r="AE147" s="120">
        <v>55.530701754385966</v>
      </c>
      <c r="AF147" s="120">
        <v>67.446614583333314</v>
      </c>
      <c r="AG147" s="120">
        <v>74.040935672514621</v>
      </c>
      <c r="AH147" s="120">
        <v>100</v>
      </c>
      <c r="AI147" s="120">
        <v>13.63</v>
      </c>
      <c r="AJ147" s="120">
        <v>14.42</v>
      </c>
      <c r="AK147" s="120">
        <v>11.91</v>
      </c>
      <c r="AL147" s="52">
        <v>1</v>
      </c>
      <c r="AM147" s="124">
        <v>0.96292134831460674</v>
      </c>
      <c r="AN147" s="124">
        <v>0.94594594594594594</v>
      </c>
      <c r="AO147" s="124">
        <v>0.949438202247191</v>
      </c>
      <c r="AP147" s="124">
        <v>0.92664092664092668</v>
      </c>
      <c r="AQ147" s="124">
        <v>0.9946666666666667</v>
      </c>
      <c r="AR147" s="124">
        <v>0.99145299145299148</v>
      </c>
      <c r="AS147" s="124">
        <v>6.8838352796558089E-2</v>
      </c>
      <c r="AT147" s="120">
        <v>46.232329440688382</v>
      </c>
      <c r="AU147" s="120">
        <v>50</v>
      </c>
      <c r="AV147" s="124">
        <v>0.12958963282937366</v>
      </c>
      <c r="AW147" s="120">
        <v>34.082073434125284</v>
      </c>
      <c r="AX147" s="120">
        <v>50</v>
      </c>
      <c r="AY147" s="124">
        <v>0.72727272727272729</v>
      </c>
      <c r="AZ147" s="120">
        <v>48.484848484848484</v>
      </c>
      <c r="BA147" s="120">
        <v>50</v>
      </c>
      <c r="BB147" s="124">
        <v>0.35968379446640314</v>
      </c>
      <c r="BC147" s="120">
        <v>23.978919631093543</v>
      </c>
      <c r="BD147" s="120">
        <v>50</v>
      </c>
      <c r="BE147" s="124">
        <v>0.94</v>
      </c>
      <c r="BF147" s="120">
        <v>50</v>
      </c>
      <c r="BG147" s="120">
        <v>50</v>
      </c>
      <c r="BH147" s="124">
        <v>0.96240601503759393</v>
      </c>
      <c r="BI147" s="120">
        <v>100</v>
      </c>
      <c r="BJ147" s="120">
        <v>100</v>
      </c>
      <c r="BK147" s="124">
        <v>0.78723404255319196</v>
      </c>
      <c r="BL147" s="120">
        <v>83.748302399275744</v>
      </c>
      <c r="BM147" s="120">
        <v>100</v>
      </c>
      <c r="BN147" s="52">
        <v>1</v>
      </c>
      <c r="BO147" s="124">
        <v>0.71099999999999997</v>
      </c>
      <c r="BP147" s="120">
        <v>94.791666666666657</v>
      </c>
      <c r="BQ147" s="120">
        <v>100</v>
      </c>
      <c r="BR147" s="124">
        <v>0.51762114537444937</v>
      </c>
      <c r="BS147" s="124">
        <v>0.89900990099009903</v>
      </c>
      <c r="BT147" s="120">
        <v>17.254038179148314</v>
      </c>
      <c r="BU147" s="120">
        <v>50</v>
      </c>
      <c r="BV147" s="124">
        <v>0.53692614770459079</v>
      </c>
      <c r="BW147" s="120">
        <v>44.743845642049237</v>
      </c>
      <c r="BX147" s="120">
        <v>50</v>
      </c>
      <c r="BY147" s="124">
        <v>0.78723404255319196</v>
      </c>
      <c r="BZ147" s="124">
        <v>0.94</v>
      </c>
      <c r="CA147" s="124">
        <v>0.15276595744680804</v>
      </c>
      <c r="CB147" s="120">
        <v>17.263974516166829</v>
      </c>
      <c r="CC147" s="120">
        <v>19.631524517014228</v>
      </c>
      <c r="CD147" s="120">
        <v>17.168861804494096</v>
      </c>
      <c r="CE147" s="120">
        <v>15.161501169955377</v>
      </c>
      <c r="CF147" s="107"/>
      <c r="CG147" s="107"/>
      <c r="CH147" s="107">
        <v>0</v>
      </c>
      <c r="CI147" s="107"/>
      <c r="CJ147" s="107"/>
    </row>
    <row r="148" spans="1:88" x14ac:dyDescent="0.25">
      <c r="A148" s="50" t="s">
        <v>336</v>
      </c>
      <c r="B148" s="56" t="s">
        <v>1494</v>
      </c>
      <c r="C148" s="50" t="s">
        <v>2784</v>
      </c>
      <c r="D148" s="56" t="s">
        <v>1820</v>
      </c>
      <c r="E148" s="50" t="s">
        <v>106</v>
      </c>
      <c r="F148" s="24" t="s">
        <v>114</v>
      </c>
      <c r="G148" s="24">
        <v>2</v>
      </c>
      <c r="H148" s="50" t="s">
        <v>1453</v>
      </c>
      <c r="I148" s="50" t="s">
        <v>109</v>
      </c>
      <c r="J148" s="120">
        <v>88.846153846153868</v>
      </c>
      <c r="K148" s="52">
        <v>100</v>
      </c>
      <c r="L148" s="120">
        <v>88.846153846153868</v>
      </c>
      <c r="M148" s="52"/>
      <c r="N148" s="120"/>
      <c r="O148" s="120"/>
      <c r="P148" s="120"/>
      <c r="Q148" s="120"/>
      <c r="R148" s="120"/>
      <c r="S148" s="120"/>
      <c r="T148" s="120"/>
      <c r="U148" s="120"/>
      <c r="V148" s="120"/>
      <c r="W148" s="120"/>
      <c r="X148" s="120"/>
      <c r="Y148" s="120"/>
      <c r="Z148" s="120"/>
      <c r="AA148" s="120"/>
      <c r="AB148" s="120"/>
      <c r="AC148" s="120"/>
      <c r="AD148" s="120"/>
      <c r="AE148" s="120"/>
      <c r="AF148" s="120"/>
      <c r="AG148" s="120"/>
      <c r="AH148" s="120"/>
      <c r="AI148" s="120"/>
      <c r="AJ148" s="120"/>
      <c r="AK148" s="120"/>
      <c r="AL148" s="52"/>
      <c r="AM148" s="124"/>
      <c r="AN148" s="124"/>
      <c r="AO148" s="124"/>
      <c r="AP148" s="124"/>
      <c r="AQ148" s="124"/>
      <c r="AR148" s="124"/>
      <c r="AS148" s="124">
        <v>4.619565217391304E-2</v>
      </c>
      <c r="AT148" s="120">
        <v>50</v>
      </c>
      <c r="AU148" s="120">
        <v>50</v>
      </c>
      <c r="AV148" s="124">
        <v>0.10576923076923077</v>
      </c>
      <c r="AW148" s="120">
        <v>38.846153846153868</v>
      </c>
      <c r="AX148" s="120">
        <v>50</v>
      </c>
      <c r="AY148" s="124"/>
      <c r="AZ148" s="120"/>
      <c r="BA148" s="120"/>
      <c r="BB148" s="124"/>
      <c r="BC148" s="120"/>
      <c r="BD148" s="120"/>
      <c r="BE148" s="124"/>
      <c r="BF148" s="120"/>
      <c r="BG148" s="120"/>
      <c r="BH148" s="124"/>
      <c r="BI148" s="120"/>
      <c r="BJ148" s="120"/>
      <c r="BK148" s="124"/>
      <c r="BL148" s="120"/>
      <c r="BM148" s="120"/>
      <c r="BN148" s="52"/>
      <c r="BO148" s="124"/>
      <c r="BP148" s="120"/>
      <c r="BQ148" s="120"/>
      <c r="BR148" s="124"/>
      <c r="BS148" s="124"/>
      <c r="BT148" s="120"/>
      <c r="BU148" s="120"/>
      <c r="BV148" s="124"/>
      <c r="BW148" s="120"/>
      <c r="BX148" s="120"/>
      <c r="BY148" s="124"/>
      <c r="BZ148" s="124"/>
      <c r="CA148" s="124"/>
      <c r="CB148" s="120"/>
      <c r="CC148" s="120"/>
      <c r="CD148" s="120"/>
      <c r="CE148" s="120"/>
      <c r="CF148" s="107"/>
      <c r="CG148" s="107"/>
      <c r="CH148" s="107">
        <v>0</v>
      </c>
      <c r="CI148" s="107"/>
      <c r="CJ148" s="107"/>
    </row>
    <row r="149" spans="1:88" x14ac:dyDescent="0.25">
      <c r="A149" s="50" t="s">
        <v>336</v>
      </c>
      <c r="B149" s="56" t="s">
        <v>1494</v>
      </c>
      <c r="C149" s="50" t="s">
        <v>2785</v>
      </c>
      <c r="D149" s="56" t="s">
        <v>1958</v>
      </c>
      <c r="E149" s="50" t="s">
        <v>106</v>
      </c>
      <c r="F149" s="24">
        <v>3</v>
      </c>
      <c r="G149" s="24">
        <v>5</v>
      </c>
      <c r="H149" s="50" t="s">
        <v>1453</v>
      </c>
      <c r="I149" s="50" t="s">
        <v>109</v>
      </c>
      <c r="J149" s="120">
        <v>631.36491647710591</v>
      </c>
      <c r="K149" s="52">
        <v>750</v>
      </c>
      <c r="L149" s="120">
        <v>84.181988863614123</v>
      </c>
      <c r="M149" s="52">
        <v>0</v>
      </c>
      <c r="N149" s="120">
        <v>74.542621447052653</v>
      </c>
      <c r="O149" s="120">
        <v>99.390161929403547</v>
      </c>
      <c r="P149" s="120">
        <v>100</v>
      </c>
      <c r="Q149" s="120">
        <v>64.3127775541506</v>
      </c>
      <c r="R149" s="120">
        <v>69.993860999630257</v>
      </c>
      <c r="S149" s="120">
        <v>75</v>
      </c>
      <c r="T149" s="120">
        <v>85.750370072200795</v>
      </c>
      <c r="U149" s="120">
        <v>100</v>
      </c>
      <c r="V149" s="120">
        <v>66.656215393223846</v>
      </c>
      <c r="W149" s="120">
        <v>88.874953857631795</v>
      </c>
      <c r="X149" s="120">
        <v>100</v>
      </c>
      <c r="Y149" s="120">
        <v>57.616758542539777</v>
      </c>
      <c r="Z149" s="120">
        <v>76.822344723386365</v>
      </c>
      <c r="AA149" s="120">
        <v>100</v>
      </c>
      <c r="AB149" s="120">
        <v>61.756720430107528</v>
      </c>
      <c r="AC149" s="120">
        <v>82.342293906810042</v>
      </c>
      <c r="AD149" s="120">
        <v>100</v>
      </c>
      <c r="AE149" s="120">
        <v>53.927499999999995</v>
      </c>
      <c r="AF149" s="120">
        <v>65.484920634920627</v>
      </c>
      <c r="AG149" s="120">
        <v>71.903333333333336</v>
      </c>
      <c r="AH149" s="120">
        <v>100</v>
      </c>
      <c r="AI149" s="120">
        <v>10.68</v>
      </c>
      <c r="AJ149" s="120">
        <v>12.37</v>
      </c>
      <c r="AK149" s="120">
        <v>11.55</v>
      </c>
      <c r="AL149" s="52">
        <v>0</v>
      </c>
      <c r="AM149" s="124">
        <v>0.99455040871934608</v>
      </c>
      <c r="AN149" s="124">
        <v>1</v>
      </c>
      <c r="AO149" s="124">
        <v>0.99455040871934608</v>
      </c>
      <c r="AP149" s="124">
        <v>1</v>
      </c>
      <c r="AQ149" s="124">
        <v>1</v>
      </c>
      <c r="AR149" s="124">
        <v>1</v>
      </c>
      <c r="AS149" s="124">
        <v>4.3596730245231606E-2</v>
      </c>
      <c r="AT149" s="120">
        <v>50</v>
      </c>
      <c r="AU149" s="120">
        <v>50</v>
      </c>
      <c r="AV149" s="124">
        <v>9.0909090909090912E-2</v>
      </c>
      <c r="AW149" s="120">
        <v>41.818181818181827</v>
      </c>
      <c r="AX149" s="120">
        <v>50</v>
      </c>
      <c r="AY149" s="124"/>
      <c r="AZ149" s="120"/>
      <c r="BA149" s="120"/>
      <c r="BB149" s="124"/>
      <c r="BC149" s="120"/>
      <c r="BD149" s="120"/>
      <c r="BE149" s="124"/>
      <c r="BF149" s="120"/>
      <c r="BG149" s="120"/>
      <c r="BH149" s="124"/>
      <c r="BI149" s="120"/>
      <c r="BJ149" s="120"/>
      <c r="BK149" s="124"/>
      <c r="BL149" s="120"/>
      <c r="BM149" s="120"/>
      <c r="BN149" s="52"/>
      <c r="BO149" s="124"/>
      <c r="BP149" s="120"/>
      <c r="BQ149" s="120"/>
      <c r="BR149" s="124">
        <v>0.51694915254237284</v>
      </c>
      <c r="BS149" s="124">
        <v>0.97520661157024791</v>
      </c>
      <c r="BT149" s="120">
        <v>34.463276836158194</v>
      </c>
      <c r="BU149" s="120">
        <v>50</v>
      </c>
      <c r="BV149" s="124"/>
      <c r="BW149" s="120"/>
      <c r="BX149" s="120"/>
      <c r="BY149" s="124"/>
      <c r="BZ149" s="124"/>
      <c r="CA149" s="124"/>
      <c r="CB149" s="120">
        <v>16.823939048191338</v>
      </c>
      <c r="CC149" s="120">
        <v>19.496255895940152</v>
      </c>
      <c r="CD149" s="120">
        <v>17.335082511020332</v>
      </c>
      <c r="CE149" s="120"/>
      <c r="CF149" s="107"/>
      <c r="CG149" s="107"/>
      <c r="CH149" s="107">
        <v>0</v>
      </c>
      <c r="CI149" s="107"/>
      <c r="CJ149" s="107"/>
    </row>
    <row r="150" spans="1:88" x14ac:dyDescent="0.25">
      <c r="A150" s="50" t="s">
        <v>336</v>
      </c>
      <c r="B150" s="56" t="s">
        <v>1494</v>
      </c>
      <c r="C150" s="50" t="s">
        <v>2786</v>
      </c>
      <c r="D150" s="56" t="s">
        <v>1755</v>
      </c>
      <c r="E150" s="50" t="s">
        <v>106</v>
      </c>
      <c r="F150" s="24">
        <v>6</v>
      </c>
      <c r="G150" s="24">
        <v>8</v>
      </c>
      <c r="H150" s="50" t="s">
        <v>2644</v>
      </c>
      <c r="I150" s="50" t="s">
        <v>109</v>
      </c>
      <c r="J150" s="120">
        <v>650.18687282450185</v>
      </c>
      <c r="K150" s="52">
        <v>800</v>
      </c>
      <c r="L150" s="120">
        <v>81.273359103062731</v>
      </c>
      <c r="M150" s="52">
        <v>0</v>
      </c>
      <c r="N150" s="120">
        <v>75.167557002459446</v>
      </c>
      <c r="O150" s="120">
        <v>100</v>
      </c>
      <c r="P150" s="120">
        <v>100</v>
      </c>
      <c r="Q150" s="120">
        <v>63.570096876803689</v>
      </c>
      <c r="R150" s="120">
        <v>68.058176739833769</v>
      </c>
      <c r="S150" s="120">
        <v>75</v>
      </c>
      <c r="T150" s="120">
        <v>84.76012916907159</v>
      </c>
      <c r="U150" s="120">
        <v>100</v>
      </c>
      <c r="V150" s="120">
        <v>64.119689612136881</v>
      </c>
      <c r="W150" s="120">
        <v>85.492919482849175</v>
      </c>
      <c r="X150" s="120">
        <v>100</v>
      </c>
      <c r="Y150" s="120">
        <v>53.537491875092726</v>
      </c>
      <c r="Z150" s="120">
        <v>71.38332250012364</v>
      </c>
      <c r="AA150" s="120">
        <v>100</v>
      </c>
      <c r="AB150" s="120">
        <v>61.321839080459789</v>
      </c>
      <c r="AC150" s="120">
        <v>81.762452107279714</v>
      </c>
      <c r="AD150" s="120">
        <v>100</v>
      </c>
      <c r="AE150" s="120">
        <v>52.82037037037037</v>
      </c>
      <c r="AF150" s="120">
        <v>65.14749999999998</v>
      </c>
      <c r="AG150" s="120">
        <v>70.427160493827159</v>
      </c>
      <c r="AH150" s="120">
        <v>100</v>
      </c>
      <c r="AI150" s="120">
        <v>11.42</v>
      </c>
      <c r="AJ150" s="120">
        <v>14.52</v>
      </c>
      <c r="AK150" s="120">
        <v>12.32</v>
      </c>
      <c r="AL150" s="52">
        <v>1</v>
      </c>
      <c r="AM150" s="124">
        <v>0.97662337662337662</v>
      </c>
      <c r="AN150" s="124">
        <v>0.97247706422018354</v>
      </c>
      <c r="AO150" s="124">
        <v>0.96363636363636362</v>
      </c>
      <c r="AP150" s="124">
        <v>0.94495412844036697</v>
      </c>
      <c r="AQ150" s="124">
        <v>0.98319327731092432</v>
      </c>
      <c r="AR150" s="124">
        <v>0.97297297297297303</v>
      </c>
      <c r="AS150" s="124">
        <v>6.2015503875968991E-2</v>
      </c>
      <c r="AT150" s="120">
        <v>47.596899224806208</v>
      </c>
      <c r="AU150" s="120">
        <v>50</v>
      </c>
      <c r="AV150" s="124">
        <v>8.4112149532710276E-2</v>
      </c>
      <c r="AW150" s="120">
        <v>43.177570093457952</v>
      </c>
      <c r="AX150" s="120">
        <v>50</v>
      </c>
      <c r="AY150" s="124"/>
      <c r="AZ150" s="120"/>
      <c r="BA150" s="120"/>
      <c r="BB150" s="124"/>
      <c r="BC150" s="120"/>
      <c r="BD150" s="120"/>
      <c r="BE150" s="124">
        <v>0.94696969696969702</v>
      </c>
      <c r="BF150" s="120">
        <v>50</v>
      </c>
      <c r="BG150" s="120">
        <v>50</v>
      </c>
      <c r="BH150" s="124"/>
      <c r="BI150" s="120"/>
      <c r="BJ150" s="120"/>
      <c r="BK150" s="124"/>
      <c r="BL150" s="120"/>
      <c r="BM150" s="120"/>
      <c r="BN150" s="52"/>
      <c r="BO150" s="124"/>
      <c r="BP150" s="120"/>
      <c r="BQ150" s="120"/>
      <c r="BR150" s="124">
        <v>0.46759259259259262</v>
      </c>
      <c r="BS150" s="124">
        <v>0.86399999999999999</v>
      </c>
      <c r="BT150" s="120">
        <v>15.586419753086419</v>
      </c>
      <c r="BU150" s="120">
        <v>50</v>
      </c>
      <c r="BV150" s="124"/>
      <c r="BW150" s="120"/>
      <c r="BX150" s="120"/>
      <c r="BY150" s="124"/>
      <c r="BZ150" s="124"/>
      <c r="CA150" s="124"/>
      <c r="CB150" s="120">
        <v>16.823939048191338</v>
      </c>
      <c r="CC150" s="120">
        <v>19.496255895940152</v>
      </c>
      <c r="CD150" s="120">
        <v>17.335082511020332</v>
      </c>
      <c r="CE150" s="120"/>
      <c r="CF150" s="107"/>
      <c r="CG150" s="107"/>
      <c r="CH150" s="107">
        <v>0</v>
      </c>
      <c r="CI150" s="107"/>
      <c r="CJ150" s="107"/>
    </row>
    <row r="151" spans="1:88" x14ac:dyDescent="0.25">
      <c r="A151" s="50" t="s">
        <v>336</v>
      </c>
      <c r="B151" s="56" t="s">
        <v>1494</v>
      </c>
      <c r="C151" s="50" t="s">
        <v>2787</v>
      </c>
      <c r="D151" s="56" t="s">
        <v>1821</v>
      </c>
      <c r="E151" s="50" t="s">
        <v>106</v>
      </c>
      <c r="F151" s="24">
        <v>9</v>
      </c>
      <c r="G151" s="24">
        <v>12</v>
      </c>
      <c r="H151" s="50" t="s">
        <v>2644</v>
      </c>
      <c r="I151" s="50" t="s">
        <v>109</v>
      </c>
      <c r="J151" s="120">
        <v>980.51027732704642</v>
      </c>
      <c r="K151" s="52">
        <v>1250</v>
      </c>
      <c r="L151" s="120">
        <v>78.440822186163714</v>
      </c>
      <c r="M151" s="52">
        <v>1</v>
      </c>
      <c r="N151" s="120">
        <v>59.42703533026112</v>
      </c>
      <c r="O151" s="120">
        <v>79.236047107014826</v>
      </c>
      <c r="P151" s="120">
        <v>100</v>
      </c>
      <c r="Q151" s="120">
        <v>46.022580645161291</v>
      </c>
      <c r="R151" s="120">
        <v>54.440549828178668</v>
      </c>
      <c r="S151" s="120">
        <v>63.615927419354819</v>
      </c>
      <c r="T151" s="120">
        <v>61.363440860215057</v>
      </c>
      <c r="U151" s="120">
        <v>100</v>
      </c>
      <c r="V151" s="120">
        <v>49.974051476260591</v>
      </c>
      <c r="W151" s="120">
        <v>66.632068635014122</v>
      </c>
      <c r="X151" s="120">
        <v>100</v>
      </c>
      <c r="Y151" s="120">
        <v>35.409382937397282</v>
      </c>
      <c r="Z151" s="120">
        <v>47.212510583196377</v>
      </c>
      <c r="AA151" s="120">
        <v>100</v>
      </c>
      <c r="AB151" s="120">
        <v>68.032299741602074</v>
      </c>
      <c r="AC151" s="120">
        <v>90.709732988802756</v>
      </c>
      <c r="AD151" s="120">
        <v>100</v>
      </c>
      <c r="AE151" s="120">
        <v>60.063963963963964</v>
      </c>
      <c r="AF151" s="120">
        <v>71.23695652173916</v>
      </c>
      <c r="AG151" s="120">
        <v>80.085285285285295</v>
      </c>
      <c r="AH151" s="120">
        <v>100</v>
      </c>
      <c r="AI151" s="120">
        <v>17.59</v>
      </c>
      <c r="AJ151" s="120">
        <v>19.03</v>
      </c>
      <c r="AK151" s="120">
        <v>11.17</v>
      </c>
      <c r="AL151" s="52">
        <v>1</v>
      </c>
      <c r="AM151" s="124">
        <v>0.859375</v>
      </c>
      <c r="AN151" s="124">
        <v>0.81081081081081086</v>
      </c>
      <c r="AO151" s="124">
        <v>0.8046875</v>
      </c>
      <c r="AP151" s="124">
        <v>0.7567567567567568</v>
      </c>
      <c r="AQ151" s="124">
        <v>1</v>
      </c>
      <c r="AR151" s="124">
        <v>1</v>
      </c>
      <c r="AS151" s="124">
        <v>9.7107438016528921E-2</v>
      </c>
      <c r="AT151" s="120">
        <v>40.578512396694236</v>
      </c>
      <c r="AU151" s="120">
        <v>50</v>
      </c>
      <c r="AV151" s="124">
        <v>0.18045112781954886</v>
      </c>
      <c r="AW151" s="120">
        <v>23.909774436090235</v>
      </c>
      <c r="AX151" s="120">
        <v>50</v>
      </c>
      <c r="AY151" s="124">
        <v>0.7615062761506276</v>
      </c>
      <c r="AZ151" s="120">
        <v>50</v>
      </c>
      <c r="BA151" s="120">
        <v>50</v>
      </c>
      <c r="BB151" s="124">
        <v>0.3807531380753138</v>
      </c>
      <c r="BC151" s="120">
        <v>25.383542538354252</v>
      </c>
      <c r="BD151" s="120">
        <v>50</v>
      </c>
      <c r="BE151" s="124">
        <v>0.93043478260869561</v>
      </c>
      <c r="BF151" s="120">
        <v>49.491211840888063</v>
      </c>
      <c r="BG151" s="120">
        <v>50</v>
      </c>
      <c r="BH151" s="124">
        <v>0.97709923664122134</v>
      </c>
      <c r="BI151" s="120">
        <v>100</v>
      </c>
      <c r="BJ151" s="120">
        <v>100</v>
      </c>
      <c r="BK151" s="124">
        <v>0.8</v>
      </c>
      <c r="BL151" s="120">
        <v>85.106382978723417</v>
      </c>
      <c r="BM151" s="120">
        <v>100</v>
      </c>
      <c r="BN151" s="52">
        <v>1</v>
      </c>
      <c r="BO151" s="124">
        <v>0.7109375</v>
      </c>
      <c r="BP151" s="120">
        <v>94.791666666666657</v>
      </c>
      <c r="BQ151" s="120">
        <v>100</v>
      </c>
      <c r="BR151" s="124">
        <v>0.60833333333333328</v>
      </c>
      <c r="BS151" s="124">
        <v>0.92307692307692313</v>
      </c>
      <c r="BT151" s="120">
        <v>40.55555555555555</v>
      </c>
      <c r="BU151" s="120">
        <v>50</v>
      </c>
      <c r="BV151" s="124">
        <v>0.54545454545454541</v>
      </c>
      <c r="BW151" s="120">
        <v>45.454545454545453</v>
      </c>
      <c r="BX151" s="120">
        <v>50</v>
      </c>
      <c r="BY151" s="124">
        <v>0.8</v>
      </c>
      <c r="BZ151" s="124">
        <v>0.94</v>
      </c>
      <c r="CA151" s="124">
        <v>0.14000000000000001</v>
      </c>
      <c r="CB151" s="120">
        <v>16.823939048191338</v>
      </c>
      <c r="CC151" s="120">
        <v>19.496255895940152</v>
      </c>
      <c r="CD151" s="120">
        <v>17.335082511020332</v>
      </c>
      <c r="CE151" s="120">
        <v>12.629206143265662</v>
      </c>
      <c r="CF151" s="107"/>
      <c r="CG151" s="107"/>
      <c r="CH151" s="107">
        <v>0</v>
      </c>
      <c r="CI151" s="107"/>
      <c r="CJ151" s="107"/>
    </row>
    <row r="152" spans="1:88" x14ac:dyDescent="0.25">
      <c r="A152" s="50" t="s">
        <v>341</v>
      </c>
      <c r="B152" s="56" t="s">
        <v>1495</v>
      </c>
      <c r="C152" s="50" t="s">
        <v>2665</v>
      </c>
      <c r="D152" s="56" t="s">
        <v>101</v>
      </c>
      <c r="E152" s="50" t="s">
        <v>102</v>
      </c>
      <c r="F152" s="24" t="s">
        <v>102</v>
      </c>
      <c r="G152" s="24" t="s">
        <v>102</v>
      </c>
      <c r="H152" s="50" t="s">
        <v>2644</v>
      </c>
      <c r="I152" s="50" t="s">
        <v>103</v>
      </c>
      <c r="J152" s="120">
        <v>1047.6657936721085</v>
      </c>
      <c r="K152" s="52">
        <v>1250</v>
      </c>
      <c r="L152" s="120">
        <v>83.813263493768687</v>
      </c>
      <c r="M152" s="52">
        <v>0</v>
      </c>
      <c r="N152" s="120">
        <v>72.845928768584614</v>
      </c>
      <c r="O152" s="120">
        <v>97.12790502477948</v>
      </c>
      <c r="P152" s="120">
        <v>100</v>
      </c>
      <c r="Q152" s="120">
        <v>60.032757691985609</v>
      </c>
      <c r="R152" s="120">
        <v>67.849531680618838</v>
      </c>
      <c r="S152" s="120">
        <v>75</v>
      </c>
      <c r="T152" s="120">
        <v>80.043676922647478</v>
      </c>
      <c r="U152" s="120">
        <v>100</v>
      </c>
      <c r="V152" s="120">
        <v>62.34427605504596</v>
      </c>
      <c r="W152" s="120">
        <v>83.125701406727941</v>
      </c>
      <c r="X152" s="120">
        <v>100</v>
      </c>
      <c r="Y152" s="120">
        <v>48.83137588318526</v>
      </c>
      <c r="Z152" s="120">
        <v>65.108501177580351</v>
      </c>
      <c r="AA152" s="120">
        <v>100</v>
      </c>
      <c r="AB152" s="120">
        <v>58.729736467236478</v>
      </c>
      <c r="AC152" s="120">
        <v>78.306315289648637</v>
      </c>
      <c r="AD152" s="120">
        <v>100</v>
      </c>
      <c r="AE152" s="120">
        <v>50.63235294117645</v>
      </c>
      <c r="AF152" s="120">
        <v>62.662751322751276</v>
      </c>
      <c r="AG152" s="120">
        <v>67.509803921568604</v>
      </c>
      <c r="AH152" s="120">
        <v>100</v>
      </c>
      <c r="AI152" s="120">
        <v>14.96</v>
      </c>
      <c r="AJ152" s="120">
        <v>19.010000000000002</v>
      </c>
      <c r="AK152" s="120">
        <v>12.03</v>
      </c>
      <c r="AL152" s="52">
        <v>0</v>
      </c>
      <c r="AM152" s="124">
        <v>0.99631675874769798</v>
      </c>
      <c r="AN152" s="124">
        <v>0.99681528662420382</v>
      </c>
      <c r="AO152" s="124">
        <v>0.99631336405529958</v>
      </c>
      <c r="AP152" s="124">
        <v>0.99363057324840764</v>
      </c>
      <c r="AQ152" s="124">
        <v>1</v>
      </c>
      <c r="AR152" s="124">
        <v>1</v>
      </c>
      <c r="AS152" s="124">
        <v>2.9758850692662903E-2</v>
      </c>
      <c r="AT152" s="120">
        <v>50</v>
      </c>
      <c r="AU152" s="120">
        <v>50</v>
      </c>
      <c r="AV152" s="124">
        <v>7.650273224043716E-2</v>
      </c>
      <c r="AW152" s="120">
        <v>44.699453551912576</v>
      </c>
      <c r="AX152" s="120">
        <v>50</v>
      </c>
      <c r="AY152" s="124">
        <v>0.59854014598540151</v>
      </c>
      <c r="AZ152" s="120">
        <v>39.902676399026767</v>
      </c>
      <c r="BA152" s="120">
        <v>50</v>
      </c>
      <c r="BB152" s="124">
        <v>0.47080291970802918</v>
      </c>
      <c r="BC152" s="120">
        <v>31.386861313868614</v>
      </c>
      <c r="BD152" s="120">
        <v>50</v>
      </c>
      <c r="BE152" s="124">
        <v>0.9285714285714286</v>
      </c>
      <c r="BF152" s="120">
        <v>49.392097264437695</v>
      </c>
      <c r="BG152" s="120">
        <v>50</v>
      </c>
      <c r="BH152" s="124">
        <v>0.91044776119402981</v>
      </c>
      <c r="BI152" s="120">
        <v>96.856144807875523</v>
      </c>
      <c r="BJ152" s="120">
        <v>100</v>
      </c>
      <c r="BK152" s="124">
        <v>0.85416666666666696</v>
      </c>
      <c r="BL152" s="120">
        <v>90.868794326241172</v>
      </c>
      <c r="BM152" s="120">
        <v>100</v>
      </c>
      <c r="BN152" s="52">
        <v>0</v>
      </c>
      <c r="BO152" s="124">
        <v>0.79200000000000004</v>
      </c>
      <c r="BP152" s="120">
        <v>100</v>
      </c>
      <c r="BQ152" s="120">
        <v>100</v>
      </c>
      <c r="BR152" s="124">
        <v>0.59395973154362414</v>
      </c>
      <c r="BS152" s="124">
        <v>0.93858267716535437</v>
      </c>
      <c r="BT152" s="120">
        <v>39.597315436241608</v>
      </c>
      <c r="BU152" s="120">
        <v>50</v>
      </c>
      <c r="BV152" s="124">
        <v>0.4048865619546248</v>
      </c>
      <c r="BW152" s="120">
        <v>33.740546829552073</v>
      </c>
      <c r="BX152" s="120">
        <v>50</v>
      </c>
      <c r="BY152" s="124">
        <v>0.85416666666666696</v>
      </c>
      <c r="BZ152" s="124">
        <v>0.94</v>
      </c>
      <c r="CA152" s="124">
        <v>8.5833333333332998E-2</v>
      </c>
      <c r="CB152" s="120">
        <v>17.263974516166829</v>
      </c>
      <c r="CC152" s="120">
        <v>19.631524517014228</v>
      </c>
      <c r="CD152" s="120">
        <v>17.168861804494096</v>
      </c>
      <c r="CE152" s="120">
        <v>15.161501169955377</v>
      </c>
      <c r="CF152" s="107"/>
      <c r="CG152" s="107"/>
      <c r="CH152" s="107">
        <v>0</v>
      </c>
      <c r="CI152" s="107"/>
      <c r="CJ152" s="107"/>
    </row>
    <row r="153" spans="1:88" x14ac:dyDescent="0.25">
      <c r="A153" s="50" t="s">
        <v>341</v>
      </c>
      <c r="B153" s="56" t="s">
        <v>1495</v>
      </c>
      <c r="C153" s="50" t="s">
        <v>2788</v>
      </c>
      <c r="D153" s="56" t="s">
        <v>1897</v>
      </c>
      <c r="E153" s="50" t="s">
        <v>106</v>
      </c>
      <c r="F153" s="24" t="s">
        <v>107</v>
      </c>
      <c r="G153" s="24">
        <v>2</v>
      </c>
      <c r="H153" s="50" t="s">
        <v>1453</v>
      </c>
      <c r="I153" s="50" t="s">
        <v>109</v>
      </c>
      <c r="J153" s="120">
        <v>91.538461538461547</v>
      </c>
      <c r="K153" s="52">
        <v>100</v>
      </c>
      <c r="L153" s="120">
        <v>91.538461538461547</v>
      </c>
      <c r="M153" s="52"/>
      <c r="N153" s="120"/>
      <c r="O153" s="120"/>
      <c r="P153" s="120"/>
      <c r="Q153" s="120"/>
      <c r="R153" s="120"/>
      <c r="S153" s="120"/>
      <c r="T153" s="120"/>
      <c r="U153" s="120"/>
      <c r="V153" s="120"/>
      <c r="W153" s="120"/>
      <c r="X153" s="120"/>
      <c r="Y153" s="120"/>
      <c r="Z153" s="120"/>
      <c r="AA153" s="120"/>
      <c r="AB153" s="120"/>
      <c r="AC153" s="120"/>
      <c r="AD153" s="120"/>
      <c r="AE153" s="120"/>
      <c r="AF153" s="120"/>
      <c r="AG153" s="120"/>
      <c r="AH153" s="120"/>
      <c r="AI153" s="120"/>
      <c r="AJ153" s="120"/>
      <c r="AK153" s="120"/>
      <c r="AL153" s="52"/>
      <c r="AM153" s="124"/>
      <c r="AN153" s="124"/>
      <c r="AO153" s="124"/>
      <c r="AP153" s="124"/>
      <c r="AQ153" s="124"/>
      <c r="AR153" s="124"/>
      <c r="AS153" s="124">
        <v>2.9953917050691243E-2</v>
      </c>
      <c r="AT153" s="120">
        <v>50</v>
      </c>
      <c r="AU153" s="120">
        <v>50</v>
      </c>
      <c r="AV153" s="124">
        <v>9.2307692307692313E-2</v>
      </c>
      <c r="AW153" s="120">
        <v>41.538461538461547</v>
      </c>
      <c r="AX153" s="120">
        <v>50</v>
      </c>
      <c r="AY153" s="124"/>
      <c r="AZ153" s="120"/>
      <c r="BA153" s="120"/>
      <c r="BB153" s="124"/>
      <c r="BC153" s="120"/>
      <c r="BD153" s="120"/>
      <c r="BE153" s="124"/>
      <c r="BF153" s="120"/>
      <c r="BG153" s="120"/>
      <c r="BH153" s="124"/>
      <c r="BI153" s="120"/>
      <c r="BJ153" s="120"/>
      <c r="BK153" s="124"/>
      <c r="BL153" s="120"/>
      <c r="BM153" s="120"/>
      <c r="BN153" s="52"/>
      <c r="BO153" s="124"/>
      <c r="BP153" s="120"/>
      <c r="BQ153" s="120"/>
      <c r="BR153" s="124"/>
      <c r="BS153" s="124"/>
      <c r="BT153" s="120"/>
      <c r="BU153" s="120"/>
      <c r="BV153" s="124"/>
      <c r="BW153" s="120"/>
      <c r="BX153" s="120"/>
      <c r="BY153" s="124"/>
      <c r="BZ153" s="124"/>
      <c r="CA153" s="124"/>
      <c r="CB153" s="120"/>
      <c r="CC153" s="120"/>
      <c r="CD153" s="120"/>
      <c r="CE153" s="120"/>
      <c r="CF153" s="107"/>
      <c r="CG153" s="107"/>
      <c r="CH153" s="107">
        <v>0</v>
      </c>
      <c r="CI153" s="107"/>
      <c r="CJ153" s="107"/>
    </row>
    <row r="154" spans="1:88" x14ac:dyDescent="0.25">
      <c r="A154" s="50" t="s">
        <v>341</v>
      </c>
      <c r="B154" s="56" t="s">
        <v>1495</v>
      </c>
      <c r="C154" s="50" t="s">
        <v>2789</v>
      </c>
      <c r="D154" s="56" t="s">
        <v>2633</v>
      </c>
      <c r="E154" s="50" t="s">
        <v>106</v>
      </c>
      <c r="F154" s="24">
        <v>3</v>
      </c>
      <c r="G154" s="24">
        <v>5</v>
      </c>
      <c r="H154" s="50" t="s">
        <v>1453</v>
      </c>
      <c r="I154" s="50" t="s">
        <v>109</v>
      </c>
      <c r="J154" s="120">
        <v>597.82894370131248</v>
      </c>
      <c r="K154" s="52">
        <v>750</v>
      </c>
      <c r="L154" s="120">
        <v>79.710525826841661</v>
      </c>
      <c r="M154" s="52">
        <v>1</v>
      </c>
      <c r="N154" s="120">
        <v>70.87352956949573</v>
      </c>
      <c r="O154" s="120">
        <v>94.498039425994307</v>
      </c>
      <c r="P154" s="120">
        <v>100</v>
      </c>
      <c r="Q154" s="120">
        <v>57.918873181408188</v>
      </c>
      <c r="R154" s="120">
        <v>69.49240723414897</v>
      </c>
      <c r="S154" s="120">
        <v>75</v>
      </c>
      <c r="T154" s="120">
        <v>77.225164241877593</v>
      </c>
      <c r="U154" s="120">
        <v>100</v>
      </c>
      <c r="V154" s="120">
        <v>63.973989098989108</v>
      </c>
      <c r="W154" s="120">
        <v>85.298652131985477</v>
      </c>
      <c r="X154" s="120">
        <v>100</v>
      </c>
      <c r="Y154" s="120">
        <v>50.753606084541346</v>
      </c>
      <c r="Z154" s="120">
        <v>67.671474779388461</v>
      </c>
      <c r="AA154" s="120">
        <v>100</v>
      </c>
      <c r="AB154" s="120">
        <v>56.854088050314438</v>
      </c>
      <c r="AC154" s="120">
        <v>75.805450733752593</v>
      </c>
      <c r="AD154" s="120">
        <v>100</v>
      </c>
      <c r="AE154" s="120">
        <v>48.245185185185193</v>
      </c>
      <c r="AF154" s="120">
        <v>60.252339181286523</v>
      </c>
      <c r="AG154" s="120">
        <v>64.326913580246924</v>
      </c>
      <c r="AH154" s="120">
        <v>100</v>
      </c>
      <c r="AI154" s="120">
        <v>17.079999999999998</v>
      </c>
      <c r="AJ154" s="120">
        <v>18.73</v>
      </c>
      <c r="AK154" s="120">
        <v>12</v>
      </c>
      <c r="AL154" s="52">
        <v>0</v>
      </c>
      <c r="AM154" s="124">
        <v>0.99792531120331951</v>
      </c>
      <c r="AN154" s="124">
        <v>1</v>
      </c>
      <c r="AO154" s="124">
        <v>1</v>
      </c>
      <c r="AP154" s="124">
        <v>1</v>
      </c>
      <c r="AQ154" s="124">
        <v>1</v>
      </c>
      <c r="AR154" s="124">
        <v>1</v>
      </c>
      <c r="AS154" s="124">
        <v>2.7027027027027029E-2</v>
      </c>
      <c r="AT154" s="120">
        <v>50</v>
      </c>
      <c r="AU154" s="120">
        <v>50</v>
      </c>
      <c r="AV154" s="124">
        <v>5.8394160583941604E-2</v>
      </c>
      <c r="AW154" s="120">
        <v>48.321167883211679</v>
      </c>
      <c r="AX154" s="120">
        <v>50</v>
      </c>
      <c r="AY154" s="124"/>
      <c r="AZ154" s="120"/>
      <c r="BA154" s="120"/>
      <c r="BB154" s="124"/>
      <c r="BC154" s="120"/>
      <c r="BD154" s="120"/>
      <c r="BE154" s="124"/>
      <c r="BF154" s="120"/>
      <c r="BG154" s="120"/>
      <c r="BH154" s="124"/>
      <c r="BI154" s="120"/>
      <c r="BJ154" s="120"/>
      <c r="BK154" s="124"/>
      <c r="BL154" s="120"/>
      <c r="BM154" s="120"/>
      <c r="BN154" s="52"/>
      <c r="BO154" s="124"/>
      <c r="BP154" s="120"/>
      <c r="BQ154" s="120"/>
      <c r="BR154" s="124">
        <v>0.52023121387283233</v>
      </c>
      <c r="BS154" s="124">
        <v>1</v>
      </c>
      <c r="BT154" s="120">
        <v>34.682080924855491</v>
      </c>
      <c r="BU154" s="120">
        <v>50</v>
      </c>
      <c r="BV154" s="124"/>
      <c r="BW154" s="120"/>
      <c r="BX154" s="120"/>
      <c r="BY154" s="124"/>
      <c r="BZ154" s="124"/>
      <c r="CA154" s="124"/>
      <c r="CB154" s="120">
        <v>16.823939048191338</v>
      </c>
      <c r="CC154" s="120">
        <v>19.496255895940152</v>
      </c>
      <c r="CD154" s="120">
        <v>17.335082511020332</v>
      </c>
      <c r="CE154" s="120"/>
      <c r="CF154" s="107"/>
      <c r="CG154" s="107"/>
      <c r="CH154" s="107">
        <v>0</v>
      </c>
      <c r="CI154" s="107"/>
      <c r="CJ154" s="107"/>
    </row>
    <row r="155" spans="1:88" x14ac:dyDescent="0.25">
      <c r="A155" s="50" t="s">
        <v>341</v>
      </c>
      <c r="B155" s="56" t="s">
        <v>1495</v>
      </c>
      <c r="C155" s="50" t="s">
        <v>2790</v>
      </c>
      <c r="D155" s="56" t="s">
        <v>1824</v>
      </c>
      <c r="E155" s="50" t="s">
        <v>106</v>
      </c>
      <c r="F155" s="24">
        <v>6</v>
      </c>
      <c r="G155" s="24">
        <v>8</v>
      </c>
      <c r="H155" s="50" t="s">
        <v>1453</v>
      </c>
      <c r="I155" s="50" t="s">
        <v>109</v>
      </c>
      <c r="J155" s="120">
        <v>674.79131874741324</v>
      </c>
      <c r="K155" s="52">
        <v>800</v>
      </c>
      <c r="L155" s="120">
        <v>84.348914843426655</v>
      </c>
      <c r="M155" s="52">
        <v>0</v>
      </c>
      <c r="N155" s="120">
        <v>76.255579080291184</v>
      </c>
      <c r="O155" s="120">
        <v>100</v>
      </c>
      <c r="P155" s="120">
        <v>100</v>
      </c>
      <c r="Q155" s="120">
        <v>65.240969828349023</v>
      </c>
      <c r="R155" s="120">
        <v>67.611442792190559</v>
      </c>
      <c r="S155" s="120">
        <v>75</v>
      </c>
      <c r="T155" s="120">
        <v>86.987959771132026</v>
      </c>
      <c r="U155" s="120">
        <v>100</v>
      </c>
      <c r="V155" s="120">
        <v>62.295865936007985</v>
      </c>
      <c r="W155" s="120">
        <v>83.06115458134397</v>
      </c>
      <c r="X155" s="120">
        <v>100</v>
      </c>
      <c r="Y155" s="120">
        <v>49.570697098479997</v>
      </c>
      <c r="Z155" s="120">
        <v>66.094262797973329</v>
      </c>
      <c r="AA155" s="120">
        <v>100</v>
      </c>
      <c r="AB155" s="120">
        <v>60.939065817409713</v>
      </c>
      <c r="AC155" s="120">
        <v>81.252087756546288</v>
      </c>
      <c r="AD155" s="120">
        <v>100</v>
      </c>
      <c r="AE155" s="120">
        <v>55.013333333333357</v>
      </c>
      <c r="AF155" s="120">
        <v>64.134313725490216</v>
      </c>
      <c r="AG155" s="120">
        <v>73.351111111111152</v>
      </c>
      <c r="AH155" s="120">
        <v>100</v>
      </c>
      <c r="AI155" s="120">
        <v>9.75</v>
      </c>
      <c r="AJ155" s="120">
        <v>18.04</v>
      </c>
      <c r="AK155" s="120">
        <v>9.1199999999999992</v>
      </c>
      <c r="AL155" s="52">
        <v>0</v>
      </c>
      <c r="AM155" s="124">
        <v>1</v>
      </c>
      <c r="AN155" s="124">
        <v>1</v>
      </c>
      <c r="AO155" s="124">
        <v>0.9978070175438597</v>
      </c>
      <c r="AP155" s="124">
        <v>0.9925373134328358</v>
      </c>
      <c r="AQ155" s="124">
        <v>1</v>
      </c>
      <c r="AR155" s="124">
        <v>1</v>
      </c>
      <c r="AS155" s="124">
        <v>3.3039647577092511E-2</v>
      </c>
      <c r="AT155" s="120">
        <v>50</v>
      </c>
      <c r="AU155" s="120">
        <v>50</v>
      </c>
      <c r="AV155" s="124">
        <v>0.08</v>
      </c>
      <c r="AW155" s="120">
        <v>44.000000000000021</v>
      </c>
      <c r="AX155" s="120">
        <v>50</v>
      </c>
      <c r="AY155" s="124"/>
      <c r="AZ155" s="120"/>
      <c r="BA155" s="120"/>
      <c r="BB155" s="124"/>
      <c r="BC155" s="120"/>
      <c r="BD155" s="120"/>
      <c r="BE155" s="124">
        <v>0.94482758620689655</v>
      </c>
      <c r="BF155" s="120">
        <v>50</v>
      </c>
      <c r="BG155" s="120">
        <v>50</v>
      </c>
      <c r="BH155" s="124"/>
      <c r="BI155" s="120"/>
      <c r="BJ155" s="120"/>
      <c r="BK155" s="124"/>
      <c r="BL155" s="120"/>
      <c r="BM155" s="120"/>
      <c r="BN155" s="52"/>
      <c r="BO155" s="124"/>
      <c r="BP155" s="120"/>
      <c r="BQ155" s="120"/>
      <c r="BR155" s="124">
        <v>0.60067114093959728</v>
      </c>
      <c r="BS155" s="124">
        <v>0.96753246753246758</v>
      </c>
      <c r="BT155" s="120">
        <v>40.044742729306485</v>
      </c>
      <c r="BU155" s="120">
        <v>50</v>
      </c>
      <c r="BV155" s="124"/>
      <c r="BW155" s="120"/>
      <c r="BX155" s="120"/>
      <c r="BY155" s="124"/>
      <c r="BZ155" s="124"/>
      <c r="CA155" s="124"/>
      <c r="CB155" s="120">
        <v>16.823939048191338</v>
      </c>
      <c r="CC155" s="120">
        <v>19.496255895940152</v>
      </c>
      <c r="CD155" s="120">
        <v>17.335082511020332</v>
      </c>
      <c r="CE155" s="120"/>
      <c r="CF155" s="107"/>
      <c r="CG155" s="107"/>
      <c r="CH155" s="107">
        <v>0</v>
      </c>
      <c r="CI155" s="107"/>
      <c r="CJ155" s="107"/>
    </row>
    <row r="156" spans="1:88" x14ac:dyDescent="0.25">
      <c r="A156" s="50" t="s">
        <v>341</v>
      </c>
      <c r="B156" s="56" t="s">
        <v>1495</v>
      </c>
      <c r="C156" s="50" t="s">
        <v>2791</v>
      </c>
      <c r="D156" s="56" t="s">
        <v>1823</v>
      </c>
      <c r="E156" s="50" t="s">
        <v>106</v>
      </c>
      <c r="F156" s="24">
        <v>9</v>
      </c>
      <c r="G156" s="24">
        <v>12</v>
      </c>
      <c r="H156" s="50" t="s">
        <v>1453</v>
      </c>
      <c r="I156" s="50" t="s">
        <v>109</v>
      </c>
      <c r="J156" s="120">
        <v>1006.3134294599323</v>
      </c>
      <c r="K156" s="52">
        <v>1250</v>
      </c>
      <c r="L156" s="120">
        <v>80.50507435679458</v>
      </c>
      <c r="M156" s="52">
        <v>1</v>
      </c>
      <c r="N156" s="120">
        <v>70.443697729988031</v>
      </c>
      <c r="O156" s="120">
        <v>93.924930306650708</v>
      </c>
      <c r="P156" s="120">
        <v>100</v>
      </c>
      <c r="Q156" s="120">
        <v>51.443692396313374</v>
      </c>
      <c r="R156" s="120">
        <v>63.439798310691451</v>
      </c>
      <c r="S156" s="120">
        <v>75</v>
      </c>
      <c r="T156" s="120">
        <v>68.591589861751174</v>
      </c>
      <c r="U156" s="120">
        <v>100</v>
      </c>
      <c r="V156" s="120">
        <v>58.476263204785532</v>
      </c>
      <c r="W156" s="120">
        <v>77.968350939714043</v>
      </c>
      <c r="X156" s="120">
        <v>100</v>
      </c>
      <c r="Y156" s="120">
        <v>39.508468335787924</v>
      </c>
      <c r="Z156" s="120">
        <v>52.677957781050566</v>
      </c>
      <c r="AA156" s="120">
        <v>100</v>
      </c>
      <c r="AB156" s="120">
        <v>59.020776255707773</v>
      </c>
      <c r="AC156" s="120">
        <v>78.694368340943697</v>
      </c>
      <c r="AD156" s="120">
        <v>100</v>
      </c>
      <c r="AE156" s="120">
        <v>48.696453900709216</v>
      </c>
      <c r="AF156" s="120">
        <v>63.922222222222217</v>
      </c>
      <c r="AG156" s="120">
        <v>64.928605200945626</v>
      </c>
      <c r="AH156" s="120">
        <v>100</v>
      </c>
      <c r="AI156" s="120">
        <v>23.55</v>
      </c>
      <c r="AJ156" s="120">
        <v>23.93</v>
      </c>
      <c r="AK156" s="120">
        <v>15.22</v>
      </c>
      <c r="AL156" s="52">
        <v>0</v>
      </c>
      <c r="AM156" s="124">
        <v>0.97857142857142854</v>
      </c>
      <c r="AN156" s="124">
        <v>0.967741935483871</v>
      </c>
      <c r="AO156" s="124">
        <v>0.97857142857142854</v>
      </c>
      <c r="AP156" s="124">
        <v>0.967741935483871</v>
      </c>
      <c r="AQ156" s="124">
        <v>1</v>
      </c>
      <c r="AR156" s="124">
        <v>1</v>
      </c>
      <c r="AS156" s="124">
        <v>1.4234875444839857E-2</v>
      </c>
      <c r="AT156" s="120">
        <v>50</v>
      </c>
      <c r="AU156" s="120">
        <v>50</v>
      </c>
      <c r="AV156" s="124">
        <v>2.1582733812949641E-2</v>
      </c>
      <c r="AW156" s="120">
        <v>50</v>
      </c>
      <c r="AX156" s="120">
        <v>50</v>
      </c>
      <c r="AY156" s="124">
        <v>0.61278195488721809</v>
      </c>
      <c r="AZ156" s="120">
        <v>40.852130325814542</v>
      </c>
      <c r="BA156" s="120">
        <v>50</v>
      </c>
      <c r="BB156" s="124">
        <v>0.48120300751879697</v>
      </c>
      <c r="BC156" s="120">
        <v>32.080200501253131</v>
      </c>
      <c r="BD156" s="120">
        <v>50</v>
      </c>
      <c r="BE156" s="124">
        <v>0.92517006802721091</v>
      </c>
      <c r="BF156" s="120">
        <v>49.211173831234625</v>
      </c>
      <c r="BG156" s="120">
        <v>50</v>
      </c>
      <c r="BH156" s="124">
        <v>0.93129770992366412</v>
      </c>
      <c r="BI156" s="120">
        <v>99.074224459964285</v>
      </c>
      <c r="BJ156" s="120">
        <v>100</v>
      </c>
      <c r="BK156" s="124">
        <v>0.86046511627906985</v>
      </c>
      <c r="BL156" s="120">
        <v>91.538842157347872</v>
      </c>
      <c r="BM156" s="120">
        <v>100</v>
      </c>
      <c r="BN156" s="52">
        <v>0</v>
      </c>
      <c r="BO156" s="124">
        <v>0.79230769230769227</v>
      </c>
      <c r="BP156" s="120">
        <v>100</v>
      </c>
      <c r="BQ156" s="120">
        <v>100</v>
      </c>
      <c r="BR156" s="124">
        <v>0.68</v>
      </c>
      <c r="BS156" s="124">
        <v>0.83333333333333337</v>
      </c>
      <c r="BT156" s="120">
        <v>22.666666666666668</v>
      </c>
      <c r="BU156" s="120">
        <v>50</v>
      </c>
      <c r="BV156" s="124">
        <v>0.40925266903914592</v>
      </c>
      <c r="BW156" s="120">
        <v>34.104389086595496</v>
      </c>
      <c r="BX156" s="120">
        <v>50</v>
      </c>
      <c r="BY156" s="124">
        <v>0.86046511627906985</v>
      </c>
      <c r="BZ156" s="124">
        <v>0.94</v>
      </c>
      <c r="CA156" s="124">
        <v>7.9534883720930191E-2</v>
      </c>
      <c r="CB156" s="120">
        <v>16.823939048191338</v>
      </c>
      <c r="CC156" s="120">
        <v>19.496255895940152</v>
      </c>
      <c r="CD156" s="120">
        <v>17.335082511020332</v>
      </c>
      <c r="CE156" s="120">
        <v>12.629206143265662</v>
      </c>
      <c r="CF156" s="52"/>
      <c r="CG156" s="107"/>
      <c r="CH156" s="107">
        <v>0</v>
      </c>
      <c r="CI156" s="107"/>
      <c r="CJ156" s="107"/>
    </row>
    <row r="157" spans="1:88" x14ac:dyDescent="0.25">
      <c r="A157" s="50" t="s">
        <v>346</v>
      </c>
      <c r="B157" s="56" t="s">
        <v>1496</v>
      </c>
      <c r="C157" s="50" t="s">
        <v>2665</v>
      </c>
      <c r="D157" s="56" t="s">
        <v>101</v>
      </c>
      <c r="E157" s="50" t="s">
        <v>102</v>
      </c>
      <c r="F157" s="24" t="s">
        <v>102</v>
      </c>
      <c r="G157" s="24" t="s">
        <v>102</v>
      </c>
      <c r="H157" s="50" t="s">
        <v>2644</v>
      </c>
      <c r="I157" s="50" t="s">
        <v>103</v>
      </c>
      <c r="J157" s="120">
        <v>927.15741344373112</v>
      </c>
      <c r="K157" s="52">
        <v>1250</v>
      </c>
      <c r="L157" s="120">
        <v>74.172593075498497</v>
      </c>
      <c r="M157" s="52">
        <v>0</v>
      </c>
      <c r="N157" s="120">
        <v>65.129799909748257</v>
      </c>
      <c r="O157" s="120">
        <v>86.839733212997672</v>
      </c>
      <c r="P157" s="120">
        <v>100</v>
      </c>
      <c r="Q157" s="120">
        <v>59.599991917189527</v>
      </c>
      <c r="R157" s="120">
        <v>65.321820345838816</v>
      </c>
      <c r="S157" s="120">
        <v>74.889233502216271</v>
      </c>
      <c r="T157" s="120">
        <v>79.466655889586036</v>
      </c>
      <c r="U157" s="120">
        <v>100</v>
      </c>
      <c r="V157" s="120">
        <v>55.98921319038255</v>
      </c>
      <c r="W157" s="120">
        <v>74.652284253843405</v>
      </c>
      <c r="X157" s="120">
        <v>100</v>
      </c>
      <c r="Y157" s="120">
        <v>50.679012727388233</v>
      </c>
      <c r="Z157" s="120">
        <v>67.572016969850978</v>
      </c>
      <c r="AA157" s="120">
        <v>100</v>
      </c>
      <c r="AB157" s="120">
        <v>49.297919380518131</v>
      </c>
      <c r="AC157" s="120">
        <v>65.730559174024165</v>
      </c>
      <c r="AD157" s="120">
        <v>100</v>
      </c>
      <c r="AE157" s="120">
        <v>43.545655016643074</v>
      </c>
      <c r="AF157" s="120">
        <v>58.248723640399632</v>
      </c>
      <c r="AG157" s="120">
        <v>58.060873355524102</v>
      </c>
      <c r="AH157" s="120">
        <v>100</v>
      </c>
      <c r="AI157" s="120">
        <v>15.28</v>
      </c>
      <c r="AJ157" s="120">
        <v>14.64</v>
      </c>
      <c r="AK157" s="120">
        <v>14.7</v>
      </c>
      <c r="AL157" s="52">
        <v>1</v>
      </c>
      <c r="AM157" s="124">
        <v>0.87337427745664742</v>
      </c>
      <c r="AN157" s="124">
        <v>0.90593768371546146</v>
      </c>
      <c r="AO157" s="124">
        <v>0.86587945012336975</v>
      </c>
      <c r="AP157" s="124">
        <v>0.89576271186440681</v>
      </c>
      <c r="AQ157" s="124">
        <v>0.99023769100169778</v>
      </c>
      <c r="AR157" s="124">
        <v>0.98752598752598753</v>
      </c>
      <c r="AS157" s="124">
        <v>7.1182655624825536E-2</v>
      </c>
      <c r="AT157" s="120">
        <v>45.76346887503491</v>
      </c>
      <c r="AU157" s="120">
        <v>50</v>
      </c>
      <c r="AV157" s="124">
        <v>8.7085308056872035E-2</v>
      </c>
      <c r="AW157" s="120">
        <v>42.582938388625593</v>
      </c>
      <c r="AX157" s="120">
        <v>50</v>
      </c>
      <c r="AY157" s="124">
        <v>0.57216494845360821</v>
      </c>
      <c r="AZ157" s="120">
        <v>38.144329896907216</v>
      </c>
      <c r="BA157" s="120">
        <v>50</v>
      </c>
      <c r="BB157" s="124">
        <v>0.2923416789396171</v>
      </c>
      <c r="BC157" s="120">
        <v>19.489445262641141</v>
      </c>
      <c r="BD157" s="120">
        <v>50</v>
      </c>
      <c r="BE157" s="124">
        <v>0.77463904582548648</v>
      </c>
      <c r="BF157" s="120">
        <v>41.204204565185456</v>
      </c>
      <c r="BG157" s="120">
        <v>50</v>
      </c>
      <c r="BH157" s="124">
        <v>0.78055190538764785</v>
      </c>
      <c r="BI157" s="120">
        <v>83.037436743366797</v>
      </c>
      <c r="BJ157" s="120">
        <v>100</v>
      </c>
      <c r="BK157" s="124">
        <v>0.79652605459057102</v>
      </c>
      <c r="BL157" s="120">
        <v>84.736814318145861</v>
      </c>
      <c r="BM157" s="120">
        <v>100</v>
      </c>
      <c r="BN157" s="52">
        <v>0</v>
      </c>
      <c r="BO157" s="124">
        <v>0.67300000000000004</v>
      </c>
      <c r="BP157" s="120">
        <v>89.75124378109453</v>
      </c>
      <c r="BQ157" s="120">
        <v>100</v>
      </c>
      <c r="BR157" s="124">
        <v>0.37046263345195729</v>
      </c>
      <c r="BS157" s="124">
        <v>0.86117070180815203</v>
      </c>
      <c r="BT157" s="120">
        <v>12.348754448398576</v>
      </c>
      <c r="BU157" s="120">
        <v>50</v>
      </c>
      <c r="BV157" s="124">
        <v>0.45331985170205596</v>
      </c>
      <c r="BW157" s="120">
        <v>37.776654308504668</v>
      </c>
      <c r="BX157" s="120">
        <v>50</v>
      </c>
      <c r="BY157" s="124">
        <v>0.79652605459057102</v>
      </c>
      <c r="BZ157" s="124">
        <v>0.92877492877492895</v>
      </c>
      <c r="CA157" s="124">
        <v>0.13224887418435799</v>
      </c>
      <c r="CB157" s="120">
        <v>17.263974516166829</v>
      </c>
      <c r="CC157" s="120">
        <v>19.631524517014228</v>
      </c>
      <c r="CD157" s="120">
        <v>17.168861804494096</v>
      </c>
      <c r="CE157" s="120">
        <v>15.161501169955377</v>
      </c>
      <c r="CF157" s="52"/>
      <c r="CG157" s="52"/>
      <c r="CH157" s="107">
        <v>0</v>
      </c>
      <c r="CI157" s="107"/>
      <c r="CJ157" s="107"/>
    </row>
    <row r="158" spans="1:88" x14ac:dyDescent="0.25">
      <c r="A158" s="50" t="s">
        <v>346</v>
      </c>
      <c r="B158" s="56" t="s">
        <v>1496</v>
      </c>
      <c r="C158" s="50" t="s">
        <v>2792</v>
      </c>
      <c r="D158" s="56" t="s">
        <v>2016</v>
      </c>
      <c r="E158" s="50" t="s">
        <v>106</v>
      </c>
      <c r="F158" s="24" t="s">
        <v>107</v>
      </c>
      <c r="G158" s="24">
        <v>5</v>
      </c>
      <c r="H158" s="50" t="s">
        <v>1454</v>
      </c>
      <c r="I158" s="50" t="s">
        <v>109</v>
      </c>
      <c r="J158" s="120">
        <v>574.77462964103461</v>
      </c>
      <c r="K158" s="52">
        <v>750</v>
      </c>
      <c r="L158" s="120">
        <v>76.636617285471274</v>
      </c>
      <c r="M158" s="52">
        <v>0</v>
      </c>
      <c r="N158" s="120">
        <v>69.195383882729146</v>
      </c>
      <c r="O158" s="120">
        <v>92.260511843638852</v>
      </c>
      <c r="P158" s="120">
        <v>100</v>
      </c>
      <c r="Q158" s="120">
        <v>66.084292407412093</v>
      </c>
      <c r="R158" s="120">
        <v>72.396192437859114</v>
      </c>
      <c r="S158" s="120">
        <v>75</v>
      </c>
      <c r="T158" s="120">
        <v>88.112389876549457</v>
      </c>
      <c r="U158" s="120">
        <v>100</v>
      </c>
      <c r="V158" s="120">
        <v>60.342957902648919</v>
      </c>
      <c r="W158" s="120">
        <v>80.457277203531902</v>
      </c>
      <c r="X158" s="120">
        <v>100</v>
      </c>
      <c r="Y158" s="120">
        <v>56.620635472657533</v>
      </c>
      <c r="Z158" s="120">
        <v>75.494180630210039</v>
      </c>
      <c r="AA158" s="120">
        <v>100</v>
      </c>
      <c r="AB158" s="120">
        <v>51.874871794871801</v>
      </c>
      <c r="AC158" s="120">
        <v>69.166495726495739</v>
      </c>
      <c r="AD158" s="120">
        <v>100</v>
      </c>
      <c r="AE158" s="120">
        <v>48.93129251700681</v>
      </c>
      <c r="AF158" s="120"/>
      <c r="AG158" s="120">
        <v>65.241723356009089</v>
      </c>
      <c r="AH158" s="120">
        <v>100</v>
      </c>
      <c r="AI158" s="120">
        <v>8.91</v>
      </c>
      <c r="AJ158" s="120">
        <v>15.77</v>
      </c>
      <c r="AK158" s="120"/>
      <c r="AL158" s="52">
        <v>0</v>
      </c>
      <c r="AM158" s="124">
        <v>0.9838709677419355</v>
      </c>
      <c r="AN158" s="124">
        <v>0.97902097902097907</v>
      </c>
      <c r="AO158" s="124">
        <v>1</v>
      </c>
      <c r="AP158" s="124">
        <v>1</v>
      </c>
      <c r="AQ158" s="124">
        <v>1</v>
      </c>
      <c r="AR158" s="124">
        <v>1</v>
      </c>
      <c r="AS158" s="124">
        <v>5.5276381909547742E-2</v>
      </c>
      <c r="AT158" s="120">
        <v>48.944723618090457</v>
      </c>
      <c r="AU158" s="120">
        <v>50</v>
      </c>
      <c r="AV158" s="124">
        <v>6.7524115755627015E-2</v>
      </c>
      <c r="AW158" s="120">
        <v>46.495176848874607</v>
      </c>
      <c r="AX158" s="120">
        <v>50</v>
      </c>
      <c r="AY158" s="124"/>
      <c r="AZ158" s="120"/>
      <c r="BA158" s="120"/>
      <c r="BB158" s="124"/>
      <c r="BC158" s="120"/>
      <c r="BD158" s="120"/>
      <c r="BE158" s="124"/>
      <c r="BF158" s="120"/>
      <c r="BG158" s="120"/>
      <c r="BH158" s="124"/>
      <c r="BI158" s="120"/>
      <c r="BJ158" s="120"/>
      <c r="BK158" s="124"/>
      <c r="BL158" s="120"/>
      <c r="BM158" s="120"/>
      <c r="BN158" s="52"/>
      <c r="BO158" s="124"/>
      <c r="BP158" s="120"/>
      <c r="BQ158" s="120"/>
      <c r="BR158" s="124">
        <v>0.12903225806451613</v>
      </c>
      <c r="BS158" s="124">
        <v>0.9538461538461539</v>
      </c>
      <c r="BT158" s="120">
        <v>8.6021505376344081</v>
      </c>
      <c r="BU158" s="120">
        <v>50</v>
      </c>
      <c r="BV158" s="124"/>
      <c r="BW158" s="120"/>
      <c r="BX158" s="120"/>
      <c r="BY158" s="124"/>
      <c r="BZ158" s="124"/>
      <c r="CA158" s="124"/>
      <c r="CB158" s="120">
        <v>16.823939048191338</v>
      </c>
      <c r="CC158" s="120">
        <v>19.496255895940152</v>
      </c>
      <c r="CD158" s="120">
        <v>17.335082511020332</v>
      </c>
      <c r="CE158" s="120"/>
      <c r="CF158" s="107"/>
      <c r="CG158" s="107"/>
      <c r="CH158" s="107">
        <v>0</v>
      </c>
      <c r="CI158" s="107"/>
      <c r="CJ158" s="107"/>
    </row>
    <row r="159" spans="1:88" x14ac:dyDescent="0.25">
      <c r="A159" s="50" t="s">
        <v>346</v>
      </c>
      <c r="B159" s="56" t="s">
        <v>1496</v>
      </c>
      <c r="C159" s="50" t="s">
        <v>2793</v>
      </c>
      <c r="D159" s="56" t="s">
        <v>2600</v>
      </c>
      <c r="E159" s="50" t="s">
        <v>106</v>
      </c>
      <c r="F159" s="24">
        <v>6</v>
      </c>
      <c r="G159" s="24">
        <v>8</v>
      </c>
      <c r="H159" s="50" t="s">
        <v>2644</v>
      </c>
      <c r="I159" s="50" t="s">
        <v>109</v>
      </c>
      <c r="J159" s="120">
        <v>628.07887301476126</v>
      </c>
      <c r="K159" s="52">
        <v>750</v>
      </c>
      <c r="L159" s="120">
        <v>83.743849735301495</v>
      </c>
      <c r="M159" s="52">
        <v>0</v>
      </c>
      <c r="N159" s="120">
        <v>72.81319289756614</v>
      </c>
      <c r="O159" s="120">
        <v>97.084257196754848</v>
      </c>
      <c r="P159" s="120">
        <v>100</v>
      </c>
      <c r="Q159" s="120">
        <v>65.011568791081203</v>
      </c>
      <c r="R159" s="120">
        <v>68.417693679418889</v>
      </c>
      <c r="S159" s="120">
        <v>75</v>
      </c>
      <c r="T159" s="120">
        <v>86.682091721441594</v>
      </c>
      <c r="U159" s="120">
        <v>100</v>
      </c>
      <c r="V159" s="120">
        <v>64.295469892101991</v>
      </c>
      <c r="W159" s="120">
        <v>85.727293189469322</v>
      </c>
      <c r="X159" s="120">
        <v>100</v>
      </c>
      <c r="Y159" s="120">
        <v>56.934355986178964</v>
      </c>
      <c r="Z159" s="120">
        <v>75.912474648238614</v>
      </c>
      <c r="AA159" s="120">
        <v>100</v>
      </c>
      <c r="AB159" s="120">
        <v>60.293750000000024</v>
      </c>
      <c r="AC159" s="120">
        <v>80.391666666666694</v>
      </c>
      <c r="AD159" s="120">
        <v>100</v>
      </c>
      <c r="AE159" s="120">
        <v>54.279310344827586</v>
      </c>
      <c r="AF159" s="120">
        <v>62.897014925373142</v>
      </c>
      <c r="AG159" s="120">
        <v>72.372413793103448</v>
      </c>
      <c r="AH159" s="120">
        <v>100</v>
      </c>
      <c r="AI159" s="120">
        <v>9.98</v>
      </c>
      <c r="AJ159" s="120">
        <v>11.48</v>
      </c>
      <c r="AK159" s="120">
        <v>8.61</v>
      </c>
      <c r="AL159" s="52">
        <v>0</v>
      </c>
      <c r="AM159" s="124">
        <v>0.99246231155778897</v>
      </c>
      <c r="AN159" s="124">
        <v>0.99295774647887325</v>
      </c>
      <c r="AO159" s="124">
        <v>0.98994974874371855</v>
      </c>
      <c r="AP159" s="124">
        <v>0.9859154929577465</v>
      </c>
      <c r="AQ159" s="124">
        <v>1</v>
      </c>
      <c r="AR159" s="124">
        <v>1</v>
      </c>
      <c r="AS159" s="124">
        <v>1.507537688442211E-2</v>
      </c>
      <c r="AT159" s="120">
        <v>50</v>
      </c>
      <c r="AU159" s="120">
        <v>50</v>
      </c>
      <c r="AV159" s="124">
        <v>2.1126760563380281E-2</v>
      </c>
      <c r="AW159" s="120">
        <v>50</v>
      </c>
      <c r="AX159" s="120">
        <v>50</v>
      </c>
      <c r="AY159" s="124"/>
      <c r="AZ159" s="120"/>
      <c r="BA159" s="120"/>
      <c r="BB159" s="124"/>
      <c r="BC159" s="120"/>
      <c r="BD159" s="120"/>
      <c r="BE159" s="124"/>
      <c r="BF159" s="120"/>
      <c r="BG159" s="120"/>
      <c r="BH159" s="124"/>
      <c r="BI159" s="120"/>
      <c r="BJ159" s="120"/>
      <c r="BK159" s="124"/>
      <c r="BL159" s="120"/>
      <c r="BM159" s="120"/>
      <c r="BN159" s="52"/>
      <c r="BO159" s="124"/>
      <c r="BP159" s="120"/>
      <c r="BQ159" s="120"/>
      <c r="BR159" s="124">
        <v>0.44863013698630139</v>
      </c>
      <c r="BS159" s="124">
        <v>0.98316498316498313</v>
      </c>
      <c r="BT159" s="120">
        <v>29.908675799086758</v>
      </c>
      <c r="BU159" s="120">
        <v>50</v>
      </c>
      <c r="BV159" s="124"/>
      <c r="BW159" s="120"/>
      <c r="BX159" s="120"/>
      <c r="BY159" s="124"/>
      <c r="BZ159" s="124"/>
      <c r="CA159" s="124"/>
      <c r="CB159" s="120">
        <v>16.823939048191338</v>
      </c>
      <c r="CC159" s="120">
        <v>19.496255895940152</v>
      </c>
      <c r="CD159" s="120">
        <v>17.335082511020332</v>
      </c>
      <c r="CE159" s="120"/>
      <c r="CF159" s="107"/>
      <c r="CG159" s="107"/>
      <c r="CH159" s="107">
        <v>0</v>
      </c>
      <c r="CI159" s="107"/>
      <c r="CJ159" s="107"/>
    </row>
    <row r="160" spans="1:88" x14ac:dyDescent="0.25">
      <c r="A160" s="50" t="s">
        <v>346</v>
      </c>
      <c r="B160" s="56" t="s">
        <v>1496</v>
      </c>
      <c r="C160" s="50" t="s">
        <v>2794</v>
      </c>
      <c r="D160" s="56" t="s">
        <v>2212</v>
      </c>
      <c r="E160" s="50" t="s">
        <v>106</v>
      </c>
      <c r="F160" s="24" t="s">
        <v>114</v>
      </c>
      <c r="G160" s="24">
        <v>3</v>
      </c>
      <c r="H160" s="50" t="s">
        <v>2644</v>
      </c>
      <c r="I160" s="50" t="s">
        <v>109</v>
      </c>
      <c r="J160" s="120">
        <v>410.39380583662455</v>
      </c>
      <c r="K160" s="52">
        <v>500</v>
      </c>
      <c r="L160" s="120">
        <v>82.078761167324913</v>
      </c>
      <c r="M160" s="52">
        <v>0</v>
      </c>
      <c r="N160" s="120">
        <v>67.054288627489981</v>
      </c>
      <c r="O160" s="120">
        <v>89.405718169986642</v>
      </c>
      <c r="P160" s="120">
        <v>100</v>
      </c>
      <c r="Q160" s="120">
        <v>60.575178698323796</v>
      </c>
      <c r="R160" s="120">
        <v>68.590856481481481</v>
      </c>
      <c r="S160" s="120">
        <v>75</v>
      </c>
      <c r="T160" s="120">
        <v>80.766904931098395</v>
      </c>
      <c r="U160" s="120">
        <v>100</v>
      </c>
      <c r="V160" s="120">
        <v>57.899594907407412</v>
      </c>
      <c r="W160" s="120">
        <v>77.199459876543216</v>
      </c>
      <c r="X160" s="120">
        <v>100</v>
      </c>
      <c r="Y160" s="120">
        <v>50.772087191358025</v>
      </c>
      <c r="Z160" s="120">
        <v>67.696116255144034</v>
      </c>
      <c r="AA160" s="120">
        <v>100</v>
      </c>
      <c r="AB160" s="120"/>
      <c r="AC160" s="120"/>
      <c r="AD160" s="120">
        <v>0</v>
      </c>
      <c r="AE160" s="120"/>
      <c r="AF160" s="120"/>
      <c r="AG160" s="120"/>
      <c r="AH160" s="120">
        <v>0</v>
      </c>
      <c r="AI160" s="120">
        <v>14.42</v>
      </c>
      <c r="AJ160" s="120">
        <v>17.809999999999999</v>
      </c>
      <c r="AK160" s="120"/>
      <c r="AL160" s="52">
        <v>0</v>
      </c>
      <c r="AM160" s="124">
        <v>0.97560975609756095</v>
      </c>
      <c r="AN160" s="124">
        <v>0.97959183673469385</v>
      </c>
      <c r="AO160" s="124">
        <v>0.98795180722891562</v>
      </c>
      <c r="AP160" s="124">
        <v>1</v>
      </c>
      <c r="AQ160" s="124"/>
      <c r="AR160" s="124"/>
      <c r="AS160" s="124">
        <v>5.0746268656716415E-2</v>
      </c>
      <c r="AT160" s="120">
        <v>49.850746268656728</v>
      </c>
      <c r="AU160" s="120">
        <v>50</v>
      </c>
      <c r="AV160" s="124">
        <v>7.2625698324022353E-2</v>
      </c>
      <c r="AW160" s="120">
        <v>45.474860335195544</v>
      </c>
      <c r="AX160" s="120">
        <v>50</v>
      </c>
      <c r="AY160" s="124"/>
      <c r="AZ160" s="120"/>
      <c r="BA160" s="120"/>
      <c r="BB160" s="124"/>
      <c r="BC160" s="120"/>
      <c r="BD160" s="120"/>
      <c r="BE160" s="124"/>
      <c r="BF160" s="120"/>
      <c r="BG160" s="120"/>
      <c r="BH160" s="124"/>
      <c r="BI160" s="120"/>
      <c r="BJ160" s="120"/>
      <c r="BK160" s="124"/>
      <c r="BL160" s="120"/>
      <c r="BM160" s="120"/>
      <c r="BN160" s="52"/>
      <c r="BO160" s="124"/>
      <c r="BP160" s="120"/>
      <c r="BQ160" s="120"/>
      <c r="BR160" s="124"/>
      <c r="BS160" s="124"/>
      <c r="BT160" s="120"/>
      <c r="BU160" s="120"/>
      <c r="BV160" s="124"/>
      <c r="BW160" s="120"/>
      <c r="BX160" s="120"/>
      <c r="BY160" s="124"/>
      <c r="BZ160" s="124"/>
      <c r="CA160" s="124"/>
      <c r="CB160" s="120">
        <v>16.823939048191338</v>
      </c>
      <c r="CC160" s="120">
        <v>19.496255895940152</v>
      </c>
      <c r="CD160" s="120">
        <v>17.335082511020332</v>
      </c>
      <c r="CE160" s="120"/>
      <c r="CF160" s="107"/>
      <c r="CG160" s="107"/>
      <c r="CH160" s="107">
        <v>0</v>
      </c>
      <c r="CI160" s="107"/>
      <c r="CJ160" s="107"/>
    </row>
    <row r="161" spans="1:88" x14ac:dyDescent="0.25">
      <c r="A161" s="50" t="s">
        <v>346</v>
      </c>
      <c r="B161" s="56" t="s">
        <v>1496</v>
      </c>
      <c r="C161" s="50" t="s">
        <v>2795</v>
      </c>
      <c r="D161" s="56" t="s">
        <v>2229</v>
      </c>
      <c r="E161" s="50" t="s">
        <v>106</v>
      </c>
      <c r="F161" s="24" t="s">
        <v>107</v>
      </c>
      <c r="G161" s="24">
        <v>5</v>
      </c>
      <c r="H161" s="50" t="s">
        <v>1454</v>
      </c>
      <c r="I161" s="50" t="s">
        <v>109</v>
      </c>
      <c r="J161" s="120">
        <v>570.18942757665036</v>
      </c>
      <c r="K161" s="52">
        <v>750</v>
      </c>
      <c r="L161" s="120">
        <v>76.025257010220045</v>
      </c>
      <c r="M161" s="52">
        <v>0</v>
      </c>
      <c r="N161" s="120">
        <v>64.908096653260912</v>
      </c>
      <c r="O161" s="120">
        <v>86.54412887101455</v>
      </c>
      <c r="P161" s="120">
        <v>100</v>
      </c>
      <c r="Q161" s="120">
        <v>64.044490786385794</v>
      </c>
      <c r="R161" s="120">
        <v>61.090564138183169</v>
      </c>
      <c r="S161" s="120">
        <v>70.706593187993846</v>
      </c>
      <c r="T161" s="120">
        <v>85.39265438184772</v>
      </c>
      <c r="U161" s="120">
        <v>100</v>
      </c>
      <c r="V161" s="120">
        <v>57.85300406056578</v>
      </c>
      <c r="W161" s="120">
        <v>77.13733874742104</v>
      </c>
      <c r="X161" s="120">
        <v>100</v>
      </c>
      <c r="Y161" s="120">
        <v>57.370814261771699</v>
      </c>
      <c r="Z161" s="120">
        <v>76.494419015695598</v>
      </c>
      <c r="AA161" s="120">
        <v>100</v>
      </c>
      <c r="AB161" s="120">
        <v>44.171505376344093</v>
      </c>
      <c r="AC161" s="120">
        <v>58.895340501792127</v>
      </c>
      <c r="AD161" s="120">
        <v>100</v>
      </c>
      <c r="AE161" s="120">
        <v>44.101851851851855</v>
      </c>
      <c r="AF161" s="120"/>
      <c r="AG161" s="120">
        <v>58.802469135802468</v>
      </c>
      <c r="AH161" s="120">
        <v>100</v>
      </c>
      <c r="AI161" s="120">
        <v>6.66</v>
      </c>
      <c r="AJ161" s="120">
        <v>3.71</v>
      </c>
      <c r="AK161" s="120"/>
      <c r="AL161" s="52">
        <v>0</v>
      </c>
      <c r="AM161" s="124">
        <v>1</v>
      </c>
      <c r="AN161" s="124">
        <v>1</v>
      </c>
      <c r="AO161" s="124">
        <v>1</v>
      </c>
      <c r="AP161" s="124">
        <v>1</v>
      </c>
      <c r="AQ161" s="124">
        <v>1</v>
      </c>
      <c r="AR161" s="124">
        <v>1</v>
      </c>
      <c r="AS161" s="124">
        <v>2.7100271002710029E-2</v>
      </c>
      <c r="AT161" s="120">
        <v>50</v>
      </c>
      <c r="AU161" s="120">
        <v>50</v>
      </c>
      <c r="AV161" s="124">
        <v>3.0769230769230771E-2</v>
      </c>
      <c r="AW161" s="120">
        <v>50</v>
      </c>
      <c r="AX161" s="120">
        <v>50</v>
      </c>
      <c r="AY161" s="124"/>
      <c r="AZ161" s="120"/>
      <c r="BA161" s="120"/>
      <c r="BB161" s="124"/>
      <c r="BC161" s="120"/>
      <c r="BD161" s="120"/>
      <c r="BE161" s="124"/>
      <c r="BF161" s="120"/>
      <c r="BG161" s="120"/>
      <c r="BH161" s="124"/>
      <c r="BI161" s="120"/>
      <c r="BJ161" s="120"/>
      <c r="BK161" s="124"/>
      <c r="BL161" s="120"/>
      <c r="BM161" s="120"/>
      <c r="BN161" s="52"/>
      <c r="BO161" s="124"/>
      <c r="BP161" s="120"/>
      <c r="BQ161" s="120"/>
      <c r="BR161" s="124">
        <v>0.40384615384615385</v>
      </c>
      <c r="BS161" s="124">
        <v>0.98113207547169812</v>
      </c>
      <c r="BT161" s="120">
        <v>26.923076923076923</v>
      </c>
      <c r="BU161" s="120">
        <v>50</v>
      </c>
      <c r="BV161" s="124"/>
      <c r="BW161" s="120"/>
      <c r="BX161" s="120"/>
      <c r="BY161" s="124"/>
      <c r="BZ161" s="124"/>
      <c r="CA161" s="124"/>
      <c r="CB161" s="120">
        <v>16.823939048191338</v>
      </c>
      <c r="CC161" s="120">
        <v>19.496255895940152</v>
      </c>
      <c r="CD161" s="120">
        <v>17.335082511020332</v>
      </c>
      <c r="CE161" s="120"/>
      <c r="CF161" s="107"/>
      <c r="CG161" s="107"/>
      <c r="CH161" s="107">
        <v>0</v>
      </c>
      <c r="CI161" s="107"/>
      <c r="CJ161" s="107"/>
    </row>
    <row r="162" spans="1:88" x14ac:dyDescent="0.25">
      <c r="A162" s="50" t="s">
        <v>346</v>
      </c>
      <c r="B162" s="56" t="s">
        <v>1496</v>
      </c>
      <c r="C162" s="50" t="s">
        <v>2796</v>
      </c>
      <c r="D162" s="56" t="s">
        <v>2314</v>
      </c>
      <c r="E162" s="50" t="s">
        <v>106</v>
      </c>
      <c r="F162" s="24" t="s">
        <v>114</v>
      </c>
      <c r="G162" s="24">
        <v>5</v>
      </c>
      <c r="H162" s="50" t="s">
        <v>1454</v>
      </c>
      <c r="I162" s="50" t="s">
        <v>109</v>
      </c>
      <c r="J162" s="120">
        <v>550.18202452941341</v>
      </c>
      <c r="K162" s="52">
        <v>750</v>
      </c>
      <c r="L162" s="120">
        <v>73.357603270588456</v>
      </c>
      <c r="M162" s="52">
        <v>0</v>
      </c>
      <c r="N162" s="120">
        <v>64.342844593222011</v>
      </c>
      <c r="O162" s="120">
        <v>85.790459457629353</v>
      </c>
      <c r="P162" s="120">
        <v>100</v>
      </c>
      <c r="Q162" s="120">
        <v>61.76541861681558</v>
      </c>
      <c r="R162" s="120">
        <v>68.47591300796428</v>
      </c>
      <c r="S162" s="120">
        <v>75</v>
      </c>
      <c r="T162" s="120">
        <v>82.353891489087445</v>
      </c>
      <c r="U162" s="120">
        <v>100</v>
      </c>
      <c r="V162" s="120">
        <v>57.970446513715721</v>
      </c>
      <c r="W162" s="120">
        <v>77.293928684954295</v>
      </c>
      <c r="X162" s="120">
        <v>100</v>
      </c>
      <c r="Y162" s="120">
        <v>55.869353214866017</v>
      </c>
      <c r="Z162" s="120">
        <v>74.492470953154694</v>
      </c>
      <c r="AA162" s="120">
        <v>100</v>
      </c>
      <c r="AB162" s="120">
        <v>43.182051282051276</v>
      </c>
      <c r="AC162" s="120">
        <v>57.57606837606837</v>
      </c>
      <c r="AD162" s="120">
        <v>100</v>
      </c>
      <c r="AE162" s="120">
        <v>42.276023391812856</v>
      </c>
      <c r="AF162" s="120"/>
      <c r="AG162" s="120">
        <v>56.368031189083808</v>
      </c>
      <c r="AH162" s="120">
        <v>100</v>
      </c>
      <c r="AI162" s="120">
        <v>13.23</v>
      </c>
      <c r="AJ162" s="120">
        <v>12.6</v>
      </c>
      <c r="AK162" s="120"/>
      <c r="AL162" s="52">
        <v>0</v>
      </c>
      <c r="AM162" s="124">
        <v>0.99595141700404854</v>
      </c>
      <c r="AN162" s="124">
        <v>0.99504950495049505</v>
      </c>
      <c r="AO162" s="124">
        <v>1</v>
      </c>
      <c r="AP162" s="124">
        <v>1</v>
      </c>
      <c r="AQ162" s="124">
        <v>0.98529411764705888</v>
      </c>
      <c r="AR162" s="124">
        <v>0.98275862068965514</v>
      </c>
      <c r="AS162" s="124">
        <v>6.4013840830449822E-2</v>
      </c>
      <c r="AT162" s="120">
        <v>47.197231833910053</v>
      </c>
      <c r="AU162" s="120">
        <v>50</v>
      </c>
      <c r="AV162" s="124">
        <v>6.9529652351738247E-2</v>
      </c>
      <c r="AW162" s="120">
        <v>46.094069529652359</v>
      </c>
      <c r="AX162" s="120">
        <v>50</v>
      </c>
      <c r="AY162" s="124"/>
      <c r="AZ162" s="120"/>
      <c r="BA162" s="120"/>
      <c r="BB162" s="124"/>
      <c r="BC162" s="120"/>
      <c r="BD162" s="120"/>
      <c r="BE162" s="124"/>
      <c r="BF162" s="120"/>
      <c r="BG162" s="120"/>
      <c r="BH162" s="124"/>
      <c r="BI162" s="120"/>
      <c r="BJ162" s="120"/>
      <c r="BK162" s="124"/>
      <c r="BL162" s="120"/>
      <c r="BM162" s="120"/>
      <c r="BN162" s="52"/>
      <c r="BO162" s="124"/>
      <c r="BP162" s="120"/>
      <c r="BQ162" s="120"/>
      <c r="BR162" s="124">
        <v>0.34523809523809523</v>
      </c>
      <c r="BS162" s="124">
        <v>0.97674418604651159</v>
      </c>
      <c r="BT162" s="120">
        <v>23.015873015873016</v>
      </c>
      <c r="BU162" s="120">
        <v>50</v>
      </c>
      <c r="BV162" s="124"/>
      <c r="BW162" s="120"/>
      <c r="BX162" s="120"/>
      <c r="BY162" s="124"/>
      <c r="BZ162" s="124"/>
      <c r="CA162" s="124"/>
      <c r="CB162" s="120">
        <v>16.823939048191338</v>
      </c>
      <c r="CC162" s="120">
        <v>19.496255895940152</v>
      </c>
      <c r="CD162" s="120">
        <v>17.335082511020332</v>
      </c>
      <c r="CE162" s="120"/>
      <c r="CF162" s="107"/>
      <c r="CG162" s="107"/>
      <c r="CH162" s="107">
        <v>0</v>
      </c>
      <c r="CI162" s="107"/>
      <c r="CJ162" s="107"/>
    </row>
    <row r="163" spans="1:88" x14ac:dyDescent="0.25">
      <c r="A163" s="50" t="s">
        <v>346</v>
      </c>
      <c r="B163" s="56" t="s">
        <v>1496</v>
      </c>
      <c r="C163" s="50" t="s">
        <v>2797</v>
      </c>
      <c r="D163" s="56" t="s">
        <v>2455</v>
      </c>
      <c r="E163" s="50" t="s">
        <v>106</v>
      </c>
      <c r="F163" s="24" t="s">
        <v>114</v>
      </c>
      <c r="G163" s="24">
        <v>5</v>
      </c>
      <c r="H163" s="50" t="s">
        <v>1454</v>
      </c>
      <c r="I163" s="50" t="s">
        <v>109</v>
      </c>
      <c r="J163" s="120">
        <v>538.35498982245292</v>
      </c>
      <c r="K163" s="52">
        <v>750</v>
      </c>
      <c r="L163" s="120">
        <v>71.780665309660378</v>
      </c>
      <c r="M163" s="52">
        <v>0</v>
      </c>
      <c r="N163" s="120">
        <v>64.090977510440425</v>
      </c>
      <c r="O163" s="120">
        <v>85.454636680587242</v>
      </c>
      <c r="P163" s="120">
        <v>100</v>
      </c>
      <c r="Q163" s="120">
        <v>62.834009981187371</v>
      </c>
      <c r="R163" s="120"/>
      <c r="S163" s="120"/>
      <c r="T163" s="120">
        <v>83.778679974916486</v>
      </c>
      <c r="U163" s="120">
        <v>100</v>
      </c>
      <c r="V163" s="120">
        <v>54.799882826828963</v>
      </c>
      <c r="W163" s="120">
        <v>73.066510435771946</v>
      </c>
      <c r="X163" s="120">
        <v>100</v>
      </c>
      <c r="Y163" s="120">
        <v>53.501192952990365</v>
      </c>
      <c r="Z163" s="120">
        <v>71.334923937320482</v>
      </c>
      <c r="AA163" s="120">
        <v>100</v>
      </c>
      <c r="AB163" s="120">
        <v>44.70000000000001</v>
      </c>
      <c r="AC163" s="120">
        <v>59.600000000000009</v>
      </c>
      <c r="AD163" s="120">
        <v>100</v>
      </c>
      <c r="AE163" s="120">
        <v>43.532679738562095</v>
      </c>
      <c r="AF163" s="120"/>
      <c r="AG163" s="120">
        <v>58.04357298474946</v>
      </c>
      <c r="AH163" s="120">
        <v>100</v>
      </c>
      <c r="AI163" s="120"/>
      <c r="AJ163" s="120"/>
      <c r="AK163" s="120"/>
      <c r="AL163" s="52">
        <v>0</v>
      </c>
      <c r="AM163" s="124">
        <v>1</v>
      </c>
      <c r="AN163" s="124">
        <v>1</v>
      </c>
      <c r="AO163" s="124">
        <v>1</v>
      </c>
      <c r="AP163" s="124">
        <v>1</v>
      </c>
      <c r="AQ163" s="124">
        <v>1</v>
      </c>
      <c r="AR163" s="124">
        <v>1</v>
      </c>
      <c r="AS163" s="124">
        <v>7.0652173913043473E-2</v>
      </c>
      <c r="AT163" s="120">
        <v>45.869565217391319</v>
      </c>
      <c r="AU163" s="120">
        <v>50</v>
      </c>
      <c r="AV163" s="124">
        <v>7.3964497041420121E-2</v>
      </c>
      <c r="AW163" s="120">
        <v>45.207100591715978</v>
      </c>
      <c r="AX163" s="120">
        <v>50</v>
      </c>
      <c r="AY163" s="124"/>
      <c r="AZ163" s="120"/>
      <c r="BA163" s="120"/>
      <c r="BB163" s="124"/>
      <c r="BC163" s="120"/>
      <c r="BD163" s="120"/>
      <c r="BE163" s="124"/>
      <c r="BF163" s="120"/>
      <c r="BG163" s="120"/>
      <c r="BH163" s="124"/>
      <c r="BI163" s="120"/>
      <c r="BJ163" s="120"/>
      <c r="BK163" s="124"/>
      <c r="BL163" s="120"/>
      <c r="BM163" s="120"/>
      <c r="BN163" s="52"/>
      <c r="BO163" s="124"/>
      <c r="BP163" s="120"/>
      <c r="BQ163" s="120"/>
      <c r="BR163" s="124">
        <v>0.24</v>
      </c>
      <c r="BS163" s="124">
        <v>0.92592592592592593</v>
      </c>
      <c r="BT163" s="120">
        <v>16</v>
      </c>
      <c r="BU163" s="120">
        <v>50</v>
      </c>
      <c r="BV163" s="124"/>
      <c r="BW163" s="120"/>
      <c r="BX163" s="120"/>
      <c r="BY163" s="124"/>
      <c r="BZ163" s="124"/>
      <c r="CA163" s="124"/>
      <c r="CB163" s="120">
        <v>16.823939048191338</v>
      </c>
      <c r="CC163" s="120">
        <v>19.496255895940152</v>
      </c>
      <c r="CD163" s="120">
        <v>17.335082511020332</v>
      </c>
      <c r="CE163" s="120"/>
      <c r="CF163" s="107"/>
      <c r="CG163" s="107"/>
      <c r="CH163" s="107">
        <v>0</v>
      </c>
      <c r="CI163" s="107"/>
      <c r="CJ163" s="107"/>
    </row>
    <row r="164" spans="1:88" x14ac:dyDescent="0.25">
      <c r="A164" s="50" t="s">
        <v>346</v>
      </c>
      <c r="B164" s="56" t="s">
        <v>1496</v>
      </c>
      <c r="C164" s="50" t="s">
        <v>2798</v>
      </c>
      <c r="D164" s="56" t="s">
        <v>1976</v>
      </c>
      <c r="E164" s="50" t="s">
        <v>106</v>
      </c>
      <c r="F164" s="24" t="s">
        <v>107</v>
      </c>
      <c r="G164" s="24">
        <v>5</v>
      </c>
      <c r="H164" s="50" t="s">
        <v>2644</v>
      </c>
      <c r="I164" s="50" t="s">
        <v>109</v>
      </c>
      <c r="J164" s="120">
        <v>576.29234265305672</v>
      </c>
      <c r="K164" s="52">
        <v>750</v>
      </c>
      <c r="L164" s="120">
        <v>76.838979020407564</v>
      </c>
      <c r="M164" s="52">
        <v>1</v>
      </c>
      <c r="N164" s="120">
        <v>70.525710227226085</v>
      </c>
      <c r="O164" s="120">
        <v>94.034280302968114</v>
      </c>
      <c r="P164" s="120">
        <v>100</v>
      </c>
      <c r="Q164" s="120">
        <v>65.061000540352538</v>
      </c>
      <c r="R164" s="120">
        <v>69.262938549576461</v>
      </c>
      <c r="S164" s="120">
        <v>75</v>
      </c>
      <c r="T164" s="120">
        <v>86.74800072047006</v>
      </c>
      <c r="U164" s="120">
        <v>100</v>
      </c>
      <c r="V164" s="120">
        <v>62.304390179390161</v>
      </c>
      <c r="W164" s="120">
        <v>83.072520239186886</v>
      </c>
      <c r="X164" s="120">
        <v>100</v>
      </c>
      <c r="Y164" s="120">
        <v>55.898107552869448</v>
      </c>
      <c r="Z164" s="120">
        <v>74.530810070492592</v>
      </c>
      <c r="AA164" s="120">
        <v>100</v>
      </c>
      <c r="AB164" s="120">
        <v>51.305660377358485</v>
      </c>
      <c r="AC164" s="120">
        <v>68.407547169811309</v>
      </c>
      <c r="AD164" s="120">
        <v>100</v>
      </c>
      <c r="AE164" s="120">
        <v>43.183870967741925</v>
      </c>
      <c r="AF164" s="120">
        <v>62.75</v>
      </c>
      <c r="AG164" s="120">
        <v>57.578494623655899</v>
      </c>
      <c r="AH164" s="120">
        <v>100</v>
      </c>
      <c r="AI164" s="120">
        <v>9.93</v>
      </c>
      <c r="AJ164" s="120">
        <v>13.36</v>
      </c>
      <c r="AK164" s="120">
        <v>19.559999999999999</v>
      </c>
      <c r="AL164" s="52">
        <v>0</v>
      </c>
      <c r="AM164" s="124">
        <v>0.99212598425196852</v>
      </c>
      <c r="AN164" s="124">
        <v>1</v>
      </c>
      <c r="AO164" s="124">
        <v>0.98701298701298701</v>
      </c>
      <c r="AP164" s="124">
        <v>0.98947368421052628</v>
      </c>
      <c r="AQ164" s="124">
        <v>1</v>
      </c>
      <c r="AR164" s="124">
        <v>1</v>
      </c>
      <c r="AS164" s="124">
        <v>5.1724137931034482E-2</v>
      </c>
      <c r="AT164" s="120">
        <v>49.655172413793117</v>
      </c>
      <c r="AU164" s="120">
        <v>50</v>
      </c>
      <c r="AV164" s="124">
        <v>6.9868995633187769E-2</v>
      </c>
      <c r="AW164" s="120">
        <v>46.02620087336247</v>
      </c>
      <c r="AX164" s="120">
        <v>50</v>
      </c>
      <c r="AY164" s="124"/>
      <c r="AZ164" s="120"/>
      <c r="BA164" s="120"/>
      <c r="BB164" s="124"/>
      <c r="BC164" s="120"/>
      <c r="BD164" s="120"/>
      <c r="BE164" s="124"/>
      <c r="BF164" s="120"/>
      <c r="BG164" s="120"/>
      <c r="BH164" s="124"/>
      <c r="BI164" s="120"/>
      <c r="BJ164" s="120"/>
      <c r="BK164" s="124"/>
      <c r="BL164" s="120"/>
      <c r="BM164" s="120"/>
      <c r="BN164" s="52"/>
      <c r="BO164" s="124"/>
      <c r="BP164" s="120"/>
      <c r="BQ164" s="120"/>
      <c r="BR164" s="124">
        <v>0.48717948717948717</v>
      </c>
      <c r="BS164" s="124">
        <v>0.8125</v>
      </c>
      <c r="BT164" s="120">
        <v>16.239316239316238</v>
      </c>
      <c r="BU164" s="120">
        <v>50</v>
      </c>
      <c r="BV164" s="124"/>
      <c r="BW164" s="120"/>
      <c r="BX164" s="120"/>
      <c r="BY164" s="124"/>
      <c r="BZ164" s="124"/>
      <c r="CA164" s="124"/>
      <c r="CB164" s="120">
        <v>16.823939048191338</v>
      </c>
      <c r="CC164" s="120">
        <v>19.496255895940152</v>
      </c>
      <c r="CD164" s="120">
        <v>17.335082511020332</v>
      </c>
      <c r="CE164" s="120"/>
      <c r="CF164" s="52"/>
      <c r="CG164" s="52"/>
      <c r="CH164" s="107">
        <v>0</v>
      </c>
      <c r="CI164" s="107"/>
      <c r="CJ164" s="107"/>
    </row>
    <row r="165" spans="1:88" x14ac:dyDescent="0.25">
      <c r="A165" s="50" t="s">
        <v>346</v>
      </c>
      <c r="B165" s="56" t="s">
        <v>1496</v>
      </c>
      <c r="C165" s="50" t="s">
        <v>2799</v>
      </c>
      <c r="D165" s="56" t="s">
        <v>2427</v>
      </c>
      <c r="E165" s="50" t="s">
        <v>106</v>
      </c>
      <c r="F165" s="24" t="s">
        <v>114</v>
      </c>
      <c r="G165" s="24">
        <v>5</v>
      </c>
      <c r="H165" s="50" t="s">
        <v>1454</v>
      </c>
      <c r="I165" s="50" t="s">
        <v>109</v>
      </c>
      <c r="J165" s="120">
        <v>587.11705334687633</v>
      </c>
      <c r="K165" s="52">
        <v>750</v>
      </c>
      <c r="L165" s="120">
        <v>78.282273779583505</v>
      </c>
      <c r="M165" s="52">
        <v>0</v>
      </c>
      <c r="N165" s="120">
        <v>70.053364129938188</v>
      </c>
      <c r="O165" s="120">
        <v>93.404485506584251</v>
      </c>
      <c r="P165" s="120">
        <v>100</v>
      </c>
      <c r="Q165" s="120">
        <v>65.417399720235167</v>
      </c>
      <c r="R165" s="120">
        <v>69.499770354549767</v>
      </c>
      <c r="S165" s="120">
        <v>75</v>
      </c>
      <c r="T165" s="120">
        <v>87.223199626980218</v>
      </c>
      <c r="U165" s="120">
        <v>100</v>
      </c>
      <c r="V165" s="120">
        <v>60.956819158699687</v>
      </c>
      <c r="W165" s="120">
        <v>81.275758878266245</v>
      </c>
      <c r="X165" s="120">
        <v>100</v>
      </c>
      <c r="Y165" s="120">
        <v>57.280105985802187</v>
      </c>
      <c r="Z165" s="120">
        <v>76.373474647736245</v>
      </c>
      <c r="AA165" s="120">
        <v>100</v>
      </c>
      <c r="AB165" s="120">
        <v>47.191358024691368</v>
      </c>
      <c r="AC165" s="120">
        <v>62.921810699588491</v>
      </c>
      <c r="AD165" s="120">
        <v>100</v>
      </c>
      <c r="AE165" s="120">
        <v>42.423976608187132</v>
      </c>
      <c r="AF165" s="120">
        <v>58.513888888888886</v>
      </c>
      <c r="AG165" s="120">
        <v>56.565302144249507</v>
      </c>
      <c r="AH165" s="120">
        <v>100</v>
      </c>
      <c r="AI165" s="120">
        <v>9.58</v>
      </c>
      <c r="AJ165" s="120">
        <v>12.21</v>
      </c>
      <c r="AK165" s="120">
        <v>16.079999999999998</v>
      </c>
      <c r="AL165" s="52">
        <v>0</v>
      </c>
      <c r="AM165" s="124">
        <v>0.99585062240663902</v>
      </c>
      <c r="AN165" s="124">
        <v>1</v>
      </c>
      <c r="AO165" s="124">
        <v>0.99590163934426235</v>
      </c>
      <c r="AP165" s="124">
        <v>1</v>
      </c>
      <c r="AQ165" s="124">
        <v>1</v>
      </c>
      <c r="AR165" s="124">
        <v>1</v>
      </c>
      <c r="AS165" s="124">
        <v>4.7337278106508875E-2</v>
      </c>
      <c r="AT165" s="120">
        <v>50</v>
      </c>
      <c r="AU165" s="120">
        <v>50</v>
      </c>
      <c r="AV165" s="124">
        <v>5.1829268292682924E-2</v>
      </c>
      <c r="AW165" s="120">
        <v>49.634146341463413</v>
      </c>
      <c r="AX165" s="120">
        <v>50</v>
      </c>
      <c r="AY165" s="124"/>
      <c r="AZ165" s="120"/>
      <c r="BA165" s="120"/>
      <c r="BB165" s="124"/>
      <c r="BC165" s="120"/>
      <c r="BD165" s="120"/>
      <c r="BE165" s="124"/>
      <c r="BF165" s="120"/>
      <c r="BG165" s="120"/>
      <c r="BH165" s="124"/>
      <c r="BI165" s="120"/>
      <c r="BJ165" s="120"/>
      <c r="BK165" s="124"/>
      <c r="BL165" s="120"/>
      <c r="BM165" s="120"/>
      <c r="BN165" s="52"/>
      <c r="BO165" s="124"/>
      <c r="BP165" s="120"/>
      <c r="BQ165" s="120"/>
      <c r="BR165" s="124">
        <v>0.44578313253012047</v>
      </c>
      <c r="BS165" s="124">
        <v>0.93258426966292129</v>
      </c>
      <c r="BT165" s="120">
        <v>29.718875502008029</v>
      </c>
      <c r="BU165" s="120">
        <v>50</v>
      </c>
      <c r="BV165" s="124"/>
      <c r="BW165" s="120"/>
      <c r="BX165" s="120"/>
      <c r="BY165" s="124"/>
      <c r="BZ165" s="124"/>
      <c r="CA165" s="124"/>
      <c r="CB165" s="120">
        <v>16.823939048191338</v>
      </c>
      <c r="CC165" s="120">
        <v>19.496255895940152</v>
      </c>
      <c r="CD165" s="120">
        <v>17.335082511020332</v>
      </c>
      <c r="CE165" s="120"/>
      <c r="CF165" s="107"/>
      <c r="CG165" s="107"/>
      <c r="CH165" s="107">
        <v>0</v>
      </c>
      <c r="CI165" s="107"/>
      <c r="CJ165" s="107"/>
    </row>
    <row r="166" spans="1:88" x14ac:dyDescent="0.25">
      <c r="A166" s="50" t="s">
        <v>346</v>
      </c>
      <c r="B166" s="56" t="s">
        <v>1496</v>
      </c>
      <c r="C166" s="50" t="s">
        <v>2800</v>
      </c>
      <c r="D166" s="56" t="s">
        <v>2128</v>
      </c>
      <c r="E166" s="50" t="s">
        <v>106</v>
      </c>
      <c r="F166" s="24" t="s">
        <v>114</v>
      </c>
      <c r="G166" s="24">
        <v>3</v>
      </c>
      <c r="H166" s="50" t="s">
        <v>2644</v>
      </c>
      <c r="I166" s="50" t="s">
        <v>109</v>
      </c>
      <c r="J166" s="120">
        <v>416.62386703950909</v>
      </c>
      <c r="K166" s="52">
        <v>500</v>
      </c>
      <c r="L166" s="120">
        <v>83.324773407901816</v>
      </c>
      <c r="M166" s="52">
        <v>1</v>
      </c>
      <c r="N166" s="120">
        <v>67.687459070072052</v>
      </c>
      <c r="O166" s="120">
        <v>90.249945426762736</v>
      </c>
      <c r="P166" s="120">
        <v>100</v>
      </c>
      <c r="Q166" s="120">
        <v>59.807465618860526</v>
      </c>
      <c r="R166" s="120">
        <v>72.703125</v>
      </c>
      <c r="S166" s="120">
        <v>75</v>
      </c>
      <c r="T166" s="120">
        <v>79.74328749181403</v>
      </c>
      <c r="U166" s="120">
        <v>100</v>
      </c>
      <c r="V166" s="120">
        <v>60.715904706790106</v>
      </c>
      <c r="W166" s="120">
        <v>80.954539609053484</v>
      </c>
      <c r="X166" s="120">
        <v>100</v>
      </c>
      <c r="Y166" s="120">
        <v>52.153604497354479</v>
      </c>
      <c r="Z166" s="120">
        <v>69.538139329805972</v>
      </c>
      <c r="AA166" s="120">
        <v>100</v>
      </c>
      <c r="AB166" s="120"/>
      <c r="AC166" s="120"/>
      <c r="AD166" s="120">
        <v>0</v>
      </c>
      <c r="AE166" s="120"/>
      <c r="AF166" s="120"/>
      <c r="AG166" s="120"/>
      <c r="AH166" s="120">
        <v>0</v>
      </c>
      <c r="AI166" s="120">
        <v>15.19</v>
      </c>
      <c r="AJ166" s="120">
        <v>20.54</v>
      </c>
      <c r="AK166" s="120"/>
      <c r="AL166" s="52">
        <v>0</v>
      </c>
      <c r="AM166" s="124">
        <v>0.99</v>
      </c>
      <c r="AN166" s="124">
        <v>0.98275862068965514</v>
      </c>
      <c r="AO166" s="124">
        <v>0.99</v>
      </c>
      <c r="AP166" s="124">
        <v>1</v>
      </c>
      <c r="AQ166" s="124"/>
      <c r="AR166" s="124"/>
      <c r="AS166" s="124">
        <v>5.2083333333333336E-2</v>
      </c>
      <c r="AT166" s="120">
        <v>49.583333333333336</v>
      </c>
      <c r="AU166" s="120">
        <v>50</v>
      </c>
      <c r="AV166" s="124">
        <v>6.7226890756302518E-2</v>
      </c>
      <c r="AW166" s="120">
        <v>46.554621848739515</v>
      </c>
      <c r="AX166" s="120">
        <v>50</v>
      </c>
      <c r="AY166" s="124"/>
      <c r="AZ166" s="120"/>
      <c r="BA166" s="120"/>
      <c r="BB166" s="124"/>
      <c r="BC166" s="120"/>
      <c r="BD166" s="120"/>
      <c r="BE166" s="124"/>
      <c r="BF166" s="120"/>
      <c r="BG166" s="120"/>
      <c r="BH166" s="124"/>
      <c r="BI166" s="120"/>
      <c r="BJ166" s="120"/>
      <c r="BK166" s="124"/>
      <c r="BL166" s="120"/>
      <c r="BM166" s="120"/>
      <c r="BN166" s="52"/>
      <c r="BO166" s="124"/>
      <c r="BP166" s="120"/>
      <c r="BQ166" s="120"/>
      <c r="BR166" s="124"/>
      <c r="BS166" s="124"/>
      <c r="BT166" s="120"/>
      <c r="BU166" s="120"/>
      <c r="BV166" s="124"/>
      <c r="BW166" s="120"/>
      <c r="BX166" s="120"/>
      <c r="BY166" s="124"/>
      <c r="BZ166" s="124"/>
      <c r="CA166" s="124"/>
      <c r="CB166" s="120">
        <v>16.823939048191338</v>
      </c>
      <c r="CC166" s="120">
        <v>19.496255895940152</v>
      </c>
      <c r="CD166" s="120">
        <v>17.335082511020332</v>
      </c>
      <c r="CE166" s="120"/>
      <c r="CF166" s="107"/>
      <c r="CG166" s="107"/>
      <c r="CH166" s="107">
        <v>0</v>
      </c>
      <c r="CI166" s="107"/>
      <c r="CJ166" s="107"/>
    </row>
    <row r="167" spans="1:88" x14ac:dyDescent="0.25">
      <c r="A167" s="50" t="s">
        <v>346</v>
      </c>
      <c r="B167" s="56" t="s">
        <v>1496</v>
      </c>
      <c r="C167" s="50" t="s">
        <v>2801</v>
      </c>
      <c r="D167" s="56" t="s">
        <v>1910</v>
      </c>
      <c r="E167" s="50" t="s">
        <v>106</v>
      </c>
      <c r="F167" s="24" t="s">
        <v>114</v>
      </c>
      <c r="G167" s="24">
        <v>5</v>
      </c>
      <c r="H167" s="50" t="s">
        <v>1454</v>
      </c>
      <c r="I167" s="50" t="s">
        <v>109</v>
      </c>
      <c r="J167" s="120">
        <v>548.15954561329613</v>
      </c>
      <c r="K167" s="52">
        <v>750</v>
      </c>
      <c r="L167" s="120">
        <v>73.087939415106149</v>
      </c>
      <c r="M167" s="52">
        <v>0</v>
      </c>
      <c r="N167" s="120">
        <v>67.062544694099074</v>
      </c>
      <c r="O167" s="120">
        <v>89.416726258798761</v>
      </c>
      <c r="P167" s="120">
        <v>100</v>
      </c>
      <c r="Q167" s="120">
        <v>65.608188359323321</v>
      </c>
      <c r="R167" s="120">
        <v>63.014586918158344</v>
      </c>
      <c r="S167" s="120">
        <v>73.046182185747853</v>
      </c>
      <c r="T167" s="120">
        <v>87.477584479097757</v>
      </c>
      <c r="U167" s="120">
        <v>100</v>
      </c>
      <c r="V167" s="120">
        <v>55.420220732026287</v>
      </c>
      <c r="W167" s="120">
        <v>73.893627642701716</v>
      </c>
      <c r="X167" s="120">
        <v>100</v>
      </c>
      <c r="Y167" s="120">
        <v>53.587097859511651</v>
      </c>
      <c r="Z167" s="120">
        <v>71.449463812682197</v>
      </c>
      <c r="AA167" s="120">
        <v>100</v>
      </c>
      <c r="AB167" s="120">
        <v>43.566666666666663</v>
      </c>
      <c r="AC167" s="120">
        <v>58.088888888888881</v>
      </c>
      <c r="AD167" s="120">
        <v>100</v>
      </c>
      <c r="AE167" s="120">
        <v>39.76382978723403</v>
      </c>
      <c r="AF167" s="120"/>
      <c r="AG167" s="120">
        <v>53.018439716312038</v>
      </c>
      <c r="AH167" s="120">
        <v>100</v>
      </c>
      <c r="AI167" s="120">
        <v>7.43</v>
      </c>
      <c r="AJ167" s="120">
        <v>9.42</v>
      </c>
      <c r="AK167" s="120"/>
      <c r="AL167" s="52">
        <v>0</v>
      </c>
      <c r="AM167" s="124">
        <v>0.97905759162303663</v>
      </c>
      <c r="AN167" s="124">
        <v>0.97435897435897434</v>
      </c>
      <c r="AO167" s="124">
        <v>0.98461538461538467</v>
      </c>
      <c r="AP167" s="124">
        <v>0.98742138364779874</v>
      </c>
      <c r="AQ167" s="124">
        <v>1</v>
      </c>
      <c r="AR167" s="124">
        <v>1</v>
      </c>
      <c r="AS167" s="124">
        <v>4.1379310344827586E-2</v>
      </c>
      <c r="AT167" s="120">
        <v>50</v>
      </c>
      <c r="AU167" s="120">
        <v>50</v>
      </c>
      <c r="AV167" s="124">
        <v>4.0871934604904632E-2</v>
      </c>
      <c r="AW167" s="120">
        <v>50</v>
      </c>
      <c r="AX167" s="120">
        <v>50</v>
      </c>
      <c r="AY167" s="124"/>
      <c r="AZ167" s="120"/>
      <c r="BA167" s="120"/>
      <c r="BB167" s="124"/>
      <c r="BC167" s="120"/>
      <c r="BD167" s="120"/>
      <c r="BE167" s="124"/>
      <c r="BF167" s="120"/>
      <c r="BG167" s="120"/>
      <c r="BH167" s="124"/>
      <c r="BI167" s="120"/>
      <c r="BJ167" s="120"/>
      <c r="BK167" s="124"/>
      <c r="BL167" s="120"/>
      <c r="BM167" s="120"/>
      <c r="BN167" s="52"/>
      <c r="BO167" s="124"/>
      <c r="BP167" s="120"/>
      <c r="BQ167" s="120"/>
      <c r="BR167" s="124">
        <v>0.22222222222222221</v>
      </c>
      <c r="BS167" s="124">
        <v>1</v>
      </c>
      <c r="BT167" s="120">
        <v>14.814814814814813</v>
      </c>
      <c r="BU167" s="120">
        <v>50</v>
      </c>
      <c r="BV167" s="124"/>
      <c r="BW167" s="120"/>
      <c r="BX167" s="120"/>
      <c r="BY167" s="124"/>
      <c r="BZ167" s="124"/>
      <c r="CA167" s="124"/>
      <c r="CB167" s="120">
        <v>16.823939048191338</v>
      </c>
      <c r="CC167" s="120">
        <v>19.496255895940152</v>
      </c>
      <c r="CD167" s="120">
        <v>17.335082511020332</v>
      </c>
      <c r="CE167" s="120"/>
      <c r="CF167" s="107"/>
      <c r="CG167" s="107"/>
      <c r="CH167" s="107">
        <v>0</v>
      </c>
      <c r="CI167" s="107"/>
      <c r="CJ167" s="107"/>
    </row>
    <row r="168" spans="1:88" x14ac:dyDescent="0.25">
      <c r="A168" s="50" t="s">
        <v>346</v>
      </c>
      <c r="B168" s="56" t="s">
        <v>1496</v>
      </c>
      <c r="C168" s="50" t="s">
        <v>2802</v>
      </c>
      <c r="D168" s="56" t="s">
        <v>2324</v>
      </c>
      <c r="E168" s="50" t="s">
        <v>106</v>
      </c>
      <c r="F168" s="24" t="s">
        <v>114</v>
      </c>
      <c r="G168" s="24">
        <v>5</v>
      </c>
      <c r="H168" s="50" t="s">
        <v>2644</v>
      </c>
      <c r="I168" s="50" t="s">
        <v>109</v>
      </c>
      <c r="J168" s="120">
        <v>549.32441138138688</v>
      </c>
      <c r="K168" s="52">
        <v>750</v>
      </c>
      <c r="L168" s="120">
        <v>73.243254850851585</v>
      </c>
      <c r="M168" s="52">
        <v>0</v>
      </c>
      <c r="N168" s="120">
        <v>66.809512805334293</v>
      </c>
      <c r="O168" s="120">
        <v>89.079350407112386</v>
      </c>
      <c r="P168" s="120">
        <v>100</v>
      </c>
      <c r="Q168" s="120">
        <v>58.835513457200136</v>
      </c>
      <c r="R168" s="120">
        <v>70.238317311394241</v>
      </c>
      <c r="S168" s="120">
        <v>75</v>
      </c>
      <c r="T168" s="120">
        <v>78.447351276266858</v>
      </c>
      <c r="U168" s="120">
        <v>100</v>
      </c>
      <c r="V168" s="120">
        <v>60.096642419846859</v>
      </c>
      <c r="W168" s="120">
        <v>80.128856559795807</v>
      </c>
      <c r="X168" s="120">
        <v>100</v>
      </c>
      <c r="Y168" s="120">
        <v>54.413807351307376</v>
      </c>
      <c r="Z168" s="120">
        <v>72.551743135076492</v>
      </c>
      <c r="AA168" s="120">
        <v>100</v>
      </c>
      <c r="AB168" s="120">
        <v>47.862222222222236</v>
      </c>
      <c r="AC168" s="120">
        <v>63.816296296296315</v>
      </c>
      <c r="AD168" s="120">
        <v>100</v>
      </c>
      <c r="AE168" s="120">
        <v>42.5927927927928</v>
      </c>
      <c r="AF168" s="120">
        <v>56.339130434782597</v>
      </c>
      <c r="AG168" s="120">
        <v>56.790390390390399</v>
      </c>
      <c r="AH168" s="120">
        <v>100</v>
      </c>
      <c r="AI168" s="120">
        <v>16.16</v>
      </c>
      <c r="AJ168" s="120">
        <v>15.82</v>
      </c>
      <c r="AK168" s="120">
        <v>13.74</v>
      </c>
      <c r="AL168" s="52">
        <v>0</v>
      </c>
      <c r="AM168" s="124">
        <v>0.98947368421052628</v>
      </c>
      <c r="AN168" s="124">
        <v>0.98373983739837401</v>
      </c>
      <c r="AO168" s="124">
        <v>0.99476439790575921</v>
      </c>
      <c r="AP168" s="124">
        <v>0.99193548387096775</v>
      </c>
      <c r="AQ168" s="124">
        <v>1</v>
      </c>
      <c r="AR168" s="124">
        <v>1</v>
      </c>
      <c r="AS168" s="124">
        <v>5.6149732620320858E-2</v>
      </c>
      <c r="AT168" s="120">
        <v>48.770053475935832</v>
      </c>
      <c r="AU168" s="120">
        <v>50</v>
      </c>
      <c r="AV168" s="124">
        <v>8.15450643776824E-2</v>
      </c>
      <c r="AW168" s="120">
        <v>43.690987124463526</v>
      </c>
      <c r="AX168" s="120">
        <v>50</v>
      </c>
      <c r="AY168" s="124"/>
      <c r="AZ168" s="120"/>
      <c r="BA168" s="120"/>
      <c r="BB168" s="124"/>
      <c r="BC168" s="120"/>
      <c r="BD168" s="120"/>
      <c r="BE168" s="124"/>
      <c r="BF168" s="120"/>
      <c r="BG168" s="120"/>
      <c r="BH168" s="124"/>
      <c r="BI168" s="120"/>
      <c r="BJ168" s="120"/>
      <c r="BK168" s="124"/>
      <c r="BL168" s="120"/>
      <c r="BM168" s="120"/>
      <c r="BN168" s="52"/>
      <c r="BO168" s="124"/>
      <c r="BP168" s="120"/>
      <c r="BQ168" s="120"/>
      <c r="BR168" s="124">
        <v>0.48148148148148145</v>
      </c>
      <c r="BS168" s="124">
        <v>0.81818181818181823</v>
      </c>
      <c r="BT168" s="120">
        <v>16.049382716049383</v>
      </c>
      <c r="BU168" s="120">
        <v>50</v>
      </c>
      <c r="BV168" s="124"/>
      <c r="BW168" s="120"/>
      <c r="BX168" s="120"/>
      <c r="BY168" s="124"/>
      <c r="BZ168" s="124"/>
      <c r="CA168" s="124"/>
      <c r="CB168" s="120">
        <v>16.823939048191338</v>
      </c>
      <c r="CC168" s="120">
        <v>19.496255895940152</v>
      </c>
      <c r="CD168" s="120">
        <v>17.335082511020332</v>
      </c>
      <c r="CE168" s="120"/>
      <c r="CF168" s="107"/>
      <c r="CG168" s="107"/>
      <c r="CH168" s="107">
        <v>0</v>
      </c>
      <c r="CI168" s="107"/>
      <c r="CJ168" s="107"/>
    </row>
    <row r="169" spans="1:88" x14ac:dyDescent="0.25">
      <c r="A169" s="50" t="s">
        <v>346</v>
      </c>
      <c r="B169" s="56" t="s">
        <v>1496</v>
      </c>
      <c r="C169" s="50" t="s">
        <v>2803</v>
      </c>
      <c r="D169" s="56" t="s">
        <v>2466</v>
      </c>
      <c r="E169" s="50" t="s">
        <v>106</v>
      </c>
      <c r="F169" s="24" t="s">
        <v>114</v>
      </c>
      <c r="G169" s="24">
        <v>5</v>
      </c>
      <c r="H169" s="50" t="s">
        <v>1454</v>
      </c>
      <c r="I169" s="50" t="s">
        <v>109</v>
      </c>
      <c r="J169" s="120">
        <v>563.18427946335112</v>
      </c>
      <c r="K169" s="52">
        <v>750</v>
      </c>
      <c r="L169" s="120">
        <v>75.091237261780151</v>
      </c>
      <c r="M169" s="52">
        <v>0</v>
      </c>
      <c r="N169" s="120">
        <v>68.424374077530828</v>
      </c>
      <c r="O169" s="120">
        <v>91.232498770041104</v>
      </c>
      <c r="P169" s="120">
        <v>100</v>
      </c>
      <c r="Q169" s="120">
        <v>63.404273659291299</v>
      </c>
      <c r="R169" s="120">
        <v>66.615627957091363</v>
      </c>
      <c r="S169" s="120">
        <v>75</v>
      </c>
      <c r="T169" s="120">
        <v>84.539031545721727</v>
      </c>
      <c r="U169" s="120">
        <v>100</v>
      </c>
      <c r="V169" s="120">
        <v>57.544404916576866</v>
      </c>
      <c r="W169" s="120">
        <v>76.725873222102493</v>
      </c>
      <c r="X169" s="120">
        <v>100</v>
      </c>
      <c r="Y169" s="120">
        <v>52.193035928647447</v>
      </c>
      <c r="Z169" s="120">
        <v>69.590714571529929</v>
      </c>
      <c r="AA169" s="120">
        <v>100</v>
      </c>
      <c r="AB169" s="120">
        <v>48.138888888888907</v>
      </c>
      <c r="AC169" s="120">
        <v>64.185185185185219</v>
      </c>
      <c r="AD169" s="120">
        <v>100</v>
      </c>
      <c r="AE169" s="120">
        <v>43.992198581560281</v>
      </c>
      <c r="AF169" s="120"/>
      <c r="AG169" s="120">
        <v>58.65626477541371</v>
      </c>
      <c r="AH169" s="120">
        <v>100</v>
      </c>
      <c r="AI169" s="120">
        <v>11.59</v>
      </c>
      <c r="AJ169" s="120">
        <v>14.42</v>
      </c>
      <c r="AK169" s="120"/>
      <c r="AL169" s="52">
        <v>0</v>
      </c>
      <c r="AM169" s="124">
        <v>0.97835497835497831</v>
      </c>
      <c r="AN169" s="124">
        <v>0.98620689655172411</v>
      </c>
      <c r="AO169" s="124">
        <v>0.98723404255319147</v>
      </c>
      <c r="AP169" s="124">
        <v>0.98657718120805371</v>
      </c>
      <c r="AQ169" s="124">
        <v>1</v>
      </c>
      <c r="AR169" s="124">
        <v>1</v>
      </c>
      <c r="AS169" s="124">
        <v>7.0212765957446813E-2</v>
      </c>
      <c r="AT169" s="120">
        <v>45.957446808510639</v>
      </c>
      <c r="AU169" s="120">
        <v>50</v>
      </c>
      <c r="AV169" s="124">
        <v>7.8431372549019607E-2</v>
      </c>
      <c r="AW169" s="120">
        <v>44.313725490196099</v>
      </c>
      <c r="AX169" s="120">
        <v>50</v>
      </c>
      <c r="AY169" s="124"/>
      <c r="AZ169" s="120"/>
      <c r="BA169" s="120"/>
      <c r="BB169" s="124"/>
      <c r="BC169" s="120"/>
      <c r="BD169" s="120"/>
      <c r="BE169" s="124"/>
      <c r="BF169" s="120"/>
      <c r="BG169" s="120"/>
      <c r="BH169" s="124"/>
      <c r="BI169" s="120"/>
      <c r="BJ169" s="120"/>
      <c r="BK169" s="124"/>
      <c r="BL169" s="120"/>
      <c r="BM169" s="120"/>
      <c r="BN169" s="52"/>
      <c r="BO169" s="124"/>
      <c r="BP169" s="120"/>
      <c r="BQ169" s="120"/>
      <c r="BR169" s="124">
        <v>0.41975308641975306</v>
      </c>
      <c r="BS169" s="124">
        <v>0.92045454545454541</v>
      </c>
      <c r="BT169" s="120">
        <v>27.983539094650205</v>
      </c>
      <c r="BU169" s="120">
        <v>50</v>
      </c>
      <c r="BV169" s="124"/>
      <c r="BW169" s="120"/>
      <c r="BX169" s="120"/>
      <c r="BY169" s="124"/>
      <c r="BZ169" s="124"/>
      <c r="CA169" s="124"/>
      <c r="CB169" s="120">
        <v>16.823939048191338</v>
      </c>
      <c r="CC169" s="120">
        <v>19.496255895940152</v>
      </c>
      <c r="CD169" s="120">
        <v>17.335082511020332</v>
      </c>
      <c r="CE169" s="120"/>
      <c r="CF169" s="107"/>
      <c r="CG169" s="107"/>
      <c r="CH169" s="107">
        <v>0</v>
      </c>
      <c r="CI169" s="107"/>
      <c r="CJ169" s="107"/>
    </row>
    <row r="170" spans="1:88" x14ac:dyDescent="0.25">
      <c r="A170" s="50" t="s">
        <v>346</v>
      </c>
      <c r="B170" s="56" t="s">
        <v>1496</v>
      </c>
      <c r="C170" s="50" t="s">
        <v>2804</v>
      </c>
      <c r="D170" s="56" t="s">
        <v>2127</v>
      </c>
      <c r="E170" s="50" t="s">
        <v>106</v>
      </c>
      <c r="F170" s="24">
        <v>4</v>
      </c>
      <c r="G170" s="24">
        <v>5</v>
      </c>
      <c r="H170" s="50" t="s">
        <v>2644</v>
      </c>
      <c r="I170" s="50" t="s">
        <v>109</v>
      </c>
      <c r="J170" s="120">
        <v>549.26459548820935</v>
      </c>
      <c r="K170" s="52">
        <v>750</v>
      </c>
      <c r="L170" s="120">
        <v>73.235279398427906</v>
      </c>
      <c r="M170" s="52">
        <v>0</v>
      </c>
      <c r="N170" s="120">
        <v>66.526350590762604</v>
      </c>
      <c r="O170" s="120">
        <v>88.701800787683467</v>
      </c>
      <c r="P170" s="120">
        <v>100</v>
      </c>
      <c r="Q170" s="120">
        <v>58.315530492898901</v>
      </c>
      <c r="R170" s="120">
        <v>70.279889585771912</v>
      </c>
      <c r="S170" s="120">
        <v>75</v>
      </c>
      <c r="T170" s="120">
        <v>77.75404065719853</v>
      </c>
      <c r="U170" s="120">
        <v>100</v>
      </c>
      <c r="V170" s="120">
        <v>61.240376471145673</v>
      </c>
      <c r="W170" s="120">
        <v>81.653835294860897</v>
      </c>
      <c r="X170" s="120">
        <v>100</v>
      </c>
      <c r="Y170" s="120">
        <v>52.750226031993961</v>
      </c>
      <c r="Z170" s="120">
        <v>70.333634709325281</v>
      </c>
      <c r="AA170" s="120">
        <v>100</v>
      </c>
      <c r="AB170" s="120">
        <v>49.927083333333329</v>
      </c>
      <c r="AC170" s="120">
        <v>66.569444444444443</v>
      </c>
      <c r="AD170" s="120">
        <v>100</v>
      </c>
      <c r="AE170" s="120">
        <v>42.94863945578232</v>
      </c>
      <c r="AF170" s="120">
        <v>58.69487179487178</v>
      </c>
      <c r="AG170" s="120">
        <v>57.264852607709763</v>
      </c>
      <c r="AH170" s="120">
        <v>100</v>
      </c>
      <c r="AI170" s="120">
        <v>16.68</v>
      </c>
      <c r="AJ170" s="120">
        <v>17.52</v>
      </c>
      <c r="AK170" s="120">
        <v>15.74</v>
      </c>
      <c r="AL170" s="52">
        <v>0</v>
      </c>
      <c r="AM170" s="124">
        <v>0.99178082191780825</v>
      </c>
      <c r="AN170" s="124">
        <v>1</v>
      </c>
      <c r="AO170" s="124">
        <v>0.99191374663072773</v>
      </c>
      <c r="AP170" s="124">
        <v>1</v>
      </c>
      <c r="AQ170" s="124">
        <v>1</v>
      </c>
      <c r="AR170" s="124">
        <v>1</v>
      </c>
      <c r="AS170" s="124">
        <v>7.0270270270270274E-2</v>
      </c>
      <c r="AT170" s="120">
        <v>45.945945945945965</v>
      </c>
      <c r="AU170" s="120">
        <v>50</v>
      </c>
      <c r="AV170" s="124">
        <v>7.407407407407407E-2</v>
      </c>
      <c r="AW170" s="120">
        <v>45.185185185185198</v>
      </c>
      <c r="AX170" s="120">
        <v>50</v>
      </c>
      <c r="AY170" s="124"/>
      <c r="AZ170" s="120"/>
      <c r="BA170" s="120"/>
      <c r="BB170" s="124"/>
      <c r="BC170" s="120"/>
      <c r="BD170" s="120"/>
      <c r="BE170" s="124"/>
      <c r="BF170" s="120"/>
      <c r="BG170" s="120"/>
      <c r="BH170" s="124"/>
      <c r="BI170" s="120"/>
      <c r="BJ170" s="120"/>
      <c r="BK170" s="124"/>
      <c r="BL170" s="120"/>
      <c r="BM170" s="120"/>
      <c r="BN170" s="52"/>
      <c r="BO170" s="124"/>
      <c r="BP170" s="120"/>
      <c r="BQ170" s="120"/>
      <c r="BR170" s="124">
        <v>0.23783783783783785</v>
      </c>
      <c r="BS170" s="124">
        <v>0.95360824742268047</v>
      </c>
      <c r="BT170" s="120">
        <v>15.855855855855857</v>
      </c>
      <c r="BU170" s="120">
        <v>50</v>
      </c>
      <c r="BV170" s="124"/>
      <c r="BW170" s="120"/>
      <c r="BX170" s="120"/>
      <c r="BY170" s="124"/>
      <c r="BZ170" s="124"/>
      <c r="CA170" s="124"/>
      <c r="CB170" s="120">
        <v>16.823939048191338</v>
      </c>
      <c r="CC170" s="120">
        <v>19.496255895940152</v>
      </c>
      <c r="CD170" s="120">
        <v>17.335082511020332</v>
      </c>
      <c r="CE170" s="120"/>
      <c r="CF170" s="107"/>
      <c r="CG170" s="107"/>
      <c r="CH170" s="107">
        <v>0</v>
      </c>
      <c r="CI170" s="107"/>
      <c r="CJ170" s="107"/>
    </row>
    <row r="171" spans="1:88" x14ac:dyDescent="0.25">
      <c r="A171" s="50" t="s">
        <v>346</v>
      </c>
      <c r="B171" s="56" t="s">
        <v>1496</v>
      </c>
      <c r="C171" s="50" t="s">
        <v>2805</v>
      </c>
      <c r="D171" s="56" t="s">
        <v>2592</v>
      </c>
      <c r="E171" s="50" t="s">
        <v>106</v>
      </c>
      <c r="F171" s="24" t="s">
        <v>114</v>
      </c>
      <c r="G171" s="24">
        <v>5</v>
      </c>
      <c r="H171" s="50" t="s">
        <v>2644</v>
      </c>
      <c r="I171" s="50" t="s">
        <v>109</v>
      </c>
      <c r="J171" s="120">
        <v>583.08395381616867</v>
      </c>
      <c r="K171" s="52">
        <v>650</v>
      </c>
      <c r="L171" s="120">
        <v>89.705223664025951</v>
      </c>
      <c r="M171" s="52">
        <v>0</v>
      </c>
      <c r="N171" s="120">
        <v>78.047821364500976</v>
      </c>
      <c r="O171" s="120">
        <v>100</v>
      </c>
      <c r="P171" s="120">
        <v>100</v>
      </c>
      <c r="Q171" s="120">
        <v>68.066768925150683</v>
      </c>
      <c r="R171" s="120">
        <v>73.083738731089738</v>
      </c>
      <c r="S171" s="120">
        <v>75</v>
      </c>
      <c r="T171" s="120">
        <v>90.755691900200901</v>
      </c>
      <c r="U171" s="120">
        <v>100</v>
      </c>
      <c r="V171" s="120">
        <v>68.242991859455273</v>
      </c>
      <c r="W171" s="120">
        <v>90.990655812607031</v>
      </c>
      <c r="X171" s="120">
        <v>100</v>
      </c>
      <c r="Y171" s="120">
        <v>54.706829310995971</v>
      </c>
      <c r="Z171" s="120">
        <v>72.942439081327962</v>
      </c>
      <c r="AA171" s="120">
        <v>100</v>
      </c>
      <c r="AB171" s="120">
        <v>60.582089552238834</v>
      </c>
      <c r="AC171" s="120">
        <v>80.776119402985117</v>
      </c>
      <c r="AD171" s="120">
        <v>100</v>
      </c>
      <c r="AE171" s="120"/>
      <c r="AF171" s="120">
        <v>65.89733333333335</v>
      </c>
      <c r="AG171" s="120"/>
      <c r="AH171" s="120">
        <v>0</v>
      </c>
      <c r="AI171" s="120">
        <v>6.93</v>
      </c>
      <c r="AJ171" s="120">
        <v>18.37</v>
      </c>
      <c r="AK171" s="120"/>
      <c r="AL171" s="52">
        <v>0</v>
      </c>
      <c r="AM171" s="124">
        <v>0.99038461538461542</v>
      </c>
      <c r="AN171" s="124">
        <v>0.98181818181818181</v>
      </c>
      <c r="AO171" s="124">
        <v>0.98557692307692313</v>
      </c>
      <c r="AP171" s="124">
        <v>0.98181818181818181</v>
      </c>
      <c r="AQ171" s="124">
        <v>1</v>
      </c>
      <c r="AR171" s="124"/>
      <c r="AS171" s="124">
        <v>4.2183622828784122E-2</v>
      </c>
      <c r="AT171" s="120">
        <v>50</v>
      </c>
      <c r="AU171" s="120">
        <v>50</v>
      </c>
      <c r="AV171" s="124">
        <v>0.05</v>
      </c>
      <c r="AW171" s="120">
        <v>50</v>
      </c>
      <c r="AX171" s="120">
        <v>50</v>
      </c>
      <c r="AY171" s="124"/>
      <c r="AZ171" s="120"/>
      <c r="BA171" s="120"/>
      <c r="BB171" s="124"/>
      <c r="BC171" s="120"/>
      <c r="BD171" s="120"/>
      <c r="BE171" s="124"/>
      <c r="BF171" s="120"/>
      <c r="BG171" s="120"/>
      <c r="BH171" s="124"/>
      <c r="BI171" s="120"/>
      <c r="BJ171" s="120"/>
      <c r="BK171" s="124"/>
      <c r="BL171" s="120"/>
      <c r="BM171" s="120"/>
      <c r="BN171" s="52"/>
      <c r="BO171" s="124"/>
      <c r="BP171" s="120"/>
      <c r="BQ171" s="120"/>
      <c r="BR171" s="124">
        <v>0.7142857142857143</v>
      </c>
      <c r="BS171" s="124">
        <v>0.94029850746268662</v>
      </c>
      <c r="BT171" s="120">
        <v>47.61904761904762</v>
      </c>
      <c r="BU171" s="120">
        <v>50</v>
      </c>
      <c r="BV171" s="124"/>
      <c r="BW171" s="120"/>
      <c r="BX171" s="120"/>
      <c r="BY171" s="124"/>
      <c r="BZ171" s="124"/>
      <c r="CA171" s="124"/>
      <c r="CB171" s="120">
        <v>16.823939048191338</v>
      </c>
      <c r="CC171" s="120">
        <v>19.496255895940152</v>
      </c>
      <c r="CD171" s="120">
        <v>17.335082511020332</v>
      </c>
      <c r="CE171" s="120"/>
      <c r="CF171" s="107"/>
      <c r="CG171" s="107"/>
      <c r="CH171" s="107">
        <v>0</v>
      </c>
      <c r="CI171" s="107"/>
      <c r="CJ171" s="107"/>
    </row>
    <row r="172" spans="1:88" x14ac:dyDescent="0.25">
      <c r="A172" s="50" t="s">
        <v>346</v>
      </c>
      <c r="B172" s="56" t="s">
        <v>1496</v>
      </c>
      <c r="C172" s="50" t="s">
        <v>2806</v>
      </c>
      <c r="D172" s="56" t="s">
        <v>1726</v>
      </c>
      <c r="E172" s="50" t="s">
        <v>106</v>
      </c>
      <c r="F172" s="24">
        <v>6</v>
      </c>
      <c r="G172" s="24">
        <v>8</v>
      </c>
      <c r="H172" s="50" t="s">
        <v>2644</v>
      </c>
      <c r="I172" s="50" t="s">
        <v>109</v>
      </c>
      <c r="J172" s="120">
        <v>558.27278929226395</v>
      </c>
      <c r="K172" s="52">
        <v>800</v>
      </c>
      <c r="L172" s="120">
        <v>69.784098661532994</v>
      </c>
      <c r="M172" s="52">
        <v>0</v>
      </c>
      <c r="N172" s="120">
        <v>59.883295038815774</v>
      </c>
      <c r="O172" s="120">
        <v>79.844393385087699</v>
      </c>
      <c r="P172" s="120">
        <v>100</v>
      </c>
      <c r="Q172" s="120">
        <v>54.367538887723988</v>
      </c>
      <c r="R172" s="120">
        <v>56.908844839126729</v>
      </c>
      <c r="S172" s="120">
        <v>68.570610976785346</v>
      </c>
      <c r="T172" s="120">
        <v>72.490051850298656</v>
      </c>
      <c r="U172" s="120">
        <v>100</v>
      </c>
      <c r="V172" s="120">
        <v>49.309370845841151</v>
      </c>
      <c r="W172" s="120">
        <v>65.745827794454868</v>
      </c>
      <c r="X172" s="120">
        <v>100</v>
      </c>
      <c r="Y172" s="120">
        <v>44.323098876269015</v>
      </c>
      <c r="Z172" s="120">
        <v>59.097465168358688</v>
      </c>
      <c r="AA172" s="120">
        <v>100</v>
      </c>
      <c r="AB172" s="120">
        <v>52.094292237442907</v>
      </c>
      <c r="AC172" s="120">
        <v>69.459056316590534</v>
      </c>
      <c r="AD172" s="120">
        <v>100</v>
      </c>
      <c r="AE172" s="120">
        <v>47.269874804381871</v>
      </c>
      <c r="AF172" s="120">
        <v>58.854824561403518</v>
      </c>
      <c r="AG172" s="120">
        <v>63.026499739175826</v>
      </c>
      <c r="AH172" s="120">
        <v>100</v>
      </c>
      <c r="AI172" s="120">
        <v>14.2</v>
      </c>
      <c r="AJ172" s="120">
        <v>12.58</v>
      </c>
      <c r="AK172" s="120">
        <v>11.58</v>
      </c>
      <c r="AL172" s="52">
        <v>1</v>
      </c>
      <c r="AM172" s="124">
        <v>0.8814338235294118</v>
      </c>
      <c r="AN172" s="124">
        <v>0.90697674418604646</v>
      </c>
      <c r="AO172" s="124">
        <v>0.84995425434583716</v>
      </c>
      <c r="AP172" s="124">
        <v>0.86328725038402454</v>
      </c>
      <c r="AQ172" s="124">
        <v>0.99728260869565222</v>
      </c>
      <c r="AR172" s="124">
        <v>1</v>
      </c>
      <c r="AS172" s="124">
        <v>5.1376146788990829E-2</v>
      </c>
      <c r="AT172" s="120">
        <v>49.72477064220184</v>
      </c>
      <c r="AU172" s="120">
        <v>50</v>
      </c>
      <c r="AV172" s="124">
        <v>7.0660522273425494E-2</v>
      </c>
      <c r="AW172" s="120">
        <v>45.867895545314916</v>
      </c>
      <c r="AX172" s="120">
        <v>50</v>
      </c>
      <c r="AY172" s="124"/>
      <c r="AZ172" s="120"/>
      <c r="BA172" s="120"/>
      <c r="BB172" s="124"/>
      <c r="BC172" s="120"/>
      <c r="BD172" s="120"/>
      <c r="BE172" s="124">
        <v>0.86612021857923494</v>
      </c>
      <c r="BF172" s="120">
        <v>46.0702243925125</v>
      </c>
      <c r="BG172" s="120">
        <v>50</v>
      </c>
      <c r="BH172" s="124"/>
      <c r="BI172" s="120"/>
      <c r="BJ172" s="120"/>
      <c r="BK172" s="124"/>
      <c r="BL172" s="120"/>
      <c r="BM172" s="120"/>
      <c r="BN172" s="52"/>
      <c r="BO172" s="124"/>
      <c r="BP172" s="120"/>
      <c r="BQ172" s="120"/>
      <c r="BR172" s="124">
        <v>0.20839813374805599</v>
      </c>
      <c r="BS172" s="124">
        <v>0.89058171745152359</v>
      </c>
      <c r="BT172" s="120">
        <v>6.9466044582685331</v>
      </c>
      <c r="BU172" s="120">
        <v>50</v>
      </c>
      <c r="BV172" s="124"/>
      <c r="BW172" s="120"/>
      <c r="BX172" s="120"/>
      <c r="BY172" s="124"/>
      <c r="BZ172" s="124"/>
      <c r="CA172" s="124"/>
      <c r="CB172" s="120">
        <v>16.823939048191338</v>
      </c>
      <c r="CC172" s="120">
        <v>19.496255895940152</v>
      </c>
      <c r="CD172" s="120">
        <v>17.335082511020332</v>
      </c>
      <c r="CE172" s="120"/>
      <c r="CF172" s="107"/>
      <c r="CG172" s="107"/>
      <c r="CH172" s="107">
        <v>0</v>
      </c>
      <c r="CI172" s="107"/>
      <c r="CJ172" s="107"/>
    </row>
    <row r="173" spans="1:88" x14ac:dyDescent="0.25">
      <c r="A173" s="50" t="s">
        <v>346</v>
      </c>
      <c r="B173" s="56" t="s">
        <v>1496</v>
      </c>
      <c r="C173" s="50" t="s">
        <v>2807</v>
      </c>
      <c r="D173" s="56" t="s">
        <v>2391</v>
      </c>
      <c r="E173" s="50" t="s">
        <v>106</v>
      </c>
      <c r="F173" s="24">
        <v>6</v>
      </c>
      <c r="G173" s="24">
        <v>8</v>
      </c>
      <c r="H173" s="50" t="s">
        <v>2644</v>
      </c>
      <c r="I173" s="50" t="s">
        <v>109</v>
      </c>
      <c r="J173" s="120">
        <v>565.78657836087132</v>
      </c>
      <c r="K173" s="52">
        <v>800</v>
      </c>
      <c r="L173" s="120">
        <v>70.723322295108915</v>
      </c>
      <c r="M173" s="52">
        <v>0</v>
      </c>
      <c r="N173" s="120">
        <v>61.207589219106097</v>
      </c>
      <c r="O173" s="120">
        <v>81.61011895880813</v>
      </c>
      <c r="P173" s="120">
        <v>100</v>
      </c>
      <c r="Q173" s="120">
        <v>57.175690946613919</v>
      </c>
      <c r="R173" s="120">
        <v>59.954075711131644</v>
      </c>
      <c r="S173" s="120">
        <v>72.079930287236721</v>
      </c>
      <c r="T173" s="120">
        <v>76.234254595485226</v>
      </c>
      <c r="U173" s="120">
        <v>100</v>
      </c>
      <c r="V173" s="120">
        <v>50.141907423845083</v>
      </c>
      <c r="W173" s="120">
        <v>66.855876565126778</v>
      </c>
      <c r="X173" s="120">
        <v>100</v>
      </c>
      <c r="Y173" s="120">
        <v>46.496029061848468</v>
      </c>
      <c r="Z173" s="120">
        <v>61.994705415797959</v>
      </c>
      <c r="AA173" s="120">
        <v>100</v>
      </c>
      <c r="AB173" s="120">
        <v>48.557433862433854</v>
      </c>
      <c r="AC173" s="120">
        <v>64.743245149911814</v>
      </c>
      <c r="AD173" s="120">
        <v>100</v>
      </c>
      <c r="AE173" s="120">
        <v>45.504665242165238</v>
      </c>
      <c r="AF173" s="120">
        <v>57.376543209876544</v>
      </c>
      <c r="AG173" s="120">
        <v>60.672886989553653</v>
      </c>
      <c r="AH173" s="120">
        <v>100</v>
      </c>
      <c r="AI173" s="120">
        <v>14.9</v>
      </c>
      <c r="AJ173" s="120">
        <v>13.45</v>
      </c>
      <c r="AK173" s="120">
        <v>11.87</v>
      </c>
      <c r="AL173" s="52">
        <v>0</v>
      </c>
      <c r="AM173" s="124">
        <v>0.98447893569844791</v>
      </c>
      <c r="AN173" s="124">
        <v>0.98628048780487809</v>
      </c>
      <c r="AO173" s="124">
        <v>0.96726504751847941</v>
      </c>
      <c r="AP173" s="124">
        <v>0.96861626248216837</v>
      </c>
      <c r="AQ173" s="124">
        <v>1</v>
      </c>
      <c r="AR173" s="124">
        <v>1</v>
      </c>
      <c r="AS173" s="124">
        <v>2.9629629629629631E-2</v>
      </c>
      <c r="AT173" s="120">
        <v>50</v>
      </c>
      <c r="AU173" s="120">
        <v>50</v>
      </c>
      <c r="AV173" s="124">
        <v>3.5971223021582732E-2</v>
      </c>
      <c r="AW173" s="120">
        <v>50</v>
      </c>
      <c r="AX173" s="120">
        <v>50</v>
      </c>
      <c r="AY173" s="124"/>
      <c r="AZ173" s="120"/>
      <c r="BA173" s="120"/>
      <c r="BB173" s="124"/>
      <c r="BC173" s="120"/>
      <c r="BD173" s="120"/>
      <c r="BE173" s="124">
        <v>0.80939226519337015</v>
      </c>
      <c r="BF173" s="120">
        <v>43.052780063477137</v>
      </c>
      <c r="BG173" s="120">
        <v>50</v>
      </c>
      <c r="BH173" s="124"/>
      <c r="BI173" s="120"/>
      <c r="BJ173" s="120"/>
      <c r="BK173" s="124"/>
      <c r="BL173" s="120"/>
      <c r="BM173" s="120"/>
      <c r="BN173" s="52"/>
      <c r="BO173" s="124"/>
      <c r="BP173" s="120"/>
      <c r="BQ173" s="120"/>
      <c r="BR173" s="124">
        <v>0.31868131868131866</v>
      </c>
      <c r="BS173" s="124">
        <v>0.73505654281098542</v>
      </c>
      <c r="BT173" s="120">
        <v>10.622710622710622</v>
      </c>
      <c r="BU173" s="120">
        <v>50</v>
      </c>
      <c r="BV173" s="124"/>
      <c r="BW173" s="120"/>
      <c r="BX173" s="120"/>
      <c r="BY173" s="124"/>
      <c r="BZ173" s="124"/>
      <c r="CA173" s="124"/>
      <c r="CB173" s="120">
        <v>16.823939048191338</v>
      </c>
      <c r="CC173" s="120">
        <v>19.496255895940152</v>
      </c>
      <c r="CD173" s="120">
        <v>17.335082511020332</v>
      </c>
      <c r="CE173" s="120"/>
      <c r="CF173" s="107"/>
      <c r="CG173" s="107"/>
      <c r="CH173" s="107">
        <v>0</v>
      </c>
      <c r="CI173" s="107"/>
      <c r="CJ173" s="107"/>
    </row>
    <row r="174" spans="1:88" x14ac:dyDescent="0.25">
      <c r="A174" s="50" t="s">
        <v>346</v>
      </c>
      <c r="B174" s="56" t="s">
        <v>1496</v>
      </c>
      <c r="C174" s="50" t="s">
        <v>2808</v>
      </c>
      <c r="D174" s="56" t="s">
        <v>1834</v>
      </c>
      <c r="E174" s="50" t="s">
        <v>106</v>
      </c>
      <c r="F174" s="24">
        <v>9</v>
      </c>
      <c r="G174" s="24">
        <v>12</v>
      </c>
      <c r="H174" s="50" t="s">
        <v>2644</v>
      </c>
      <c r="I174" s="50" t="s">
        <v>109</v>
      </c>
      <c r="J174" s="120">
        <v>839.96162678941369</v>
      </c>
      <c r="K174" s="52">
        <v>1250</v>
      </c>
      <c r="L174" s="120">
        <v>67.196930143153097</v>
      </c>
      <c r="M174" s="52">
        <v>1</v>
      </c>
      <c r="N174" s="120">
        <v>53.753256403531786</v>
      </c>
      <c r="O174" s="120">
        <v>71.671008538042386</v>
      </c>
      <c r="P174" s="120">
        <v>100</v>
      </c>
      <c r="Q174" s="120">
        <v>38.105844285145352</v>
      </c>
      <c r="R174" s="120">
        <v>62.892170521036491</v>
      </c>
      <c r="S174" s="120">
        <v>72.783892763731487</v>
      </c>
      <c r="T174" s="120">
        <v>50.807792380193803</v>
      </c>
      <c r="U174" s="120">
        <v>100</v>
      </c>
      <c r="V174" s="120">
        <v>47.182209582493975</v>
      </c>
      <c r="W174" s="120">
        <v>62.909612776658633</v>
      </c>
      <c r="X174" s="120">
        <v>100</v>
      </c>
      <c r="Y174" s="120">
        <v>35.556838487972506</v>
      </c>
      <c r="Z174" s="120">
        <v>47.409117983963341</v>
      </c>
      <c r="AA174" s="120">
        <v>100</v>
      </c>
      <c r="AB174" s="120">
        <v>48.296257485029891</v>
      </c>
      <c r="AC174" s="120">
        <v>64.395009980039859</v>
      </c>
      <c r="AD174" s="120">
        <v>100</v>
      </c>
      <c r="AE174" s="120">
        <v>40.334399224806155</v>
      </c>
      <c r="AF174" s="120">
        <v>56.749588477366224</v>
      </c>
      <c r="AG174" s="120">
        <v>53.779198966408202</v>
      </c>
      <c r="AH174" s="120">
        <v>100</v>
      </c>
      <c r="AI174" s="120">
        <v>34.67</v>
      </c>
      <c r="AJ174" s="120">
        <v>27.33</v>
      </c>
      <c r="AK174" s="120">
        <v>16.41</v>
      </c>
      <c r="AL174" s="52">
        <v>1</v>
      </c>
      <c r="AM174" s="124">
        <v>0.14473684210526316</v>
      </c>
      <c r="AN174" s="124">
        <v>0.17582417582417584</v>
      </c>
      <c r="AO174" s="124">
        <v>0.16037735849056603</v>
      </c>
      <c r="AP174" s="124">
        <v>0.20598006644518271</v>
      </c>
      <c r="AQ174" s="124">
        <v>0.97202797202797198</v>
      </c>
      <c r="AR174" s="124">
        <v>0.95811518324607325</v>
      </c>
      <c r="AS174" s="124">
        <v>0.11437565582371459</v>
      </c>
      <c r="AT174" s="120">
        <v>37.124868835257097</v>
      </c>
      <c r="AU174" s="120">
        <v>50</v>
      </c>
      <c r="AV174" s="124">
        <v>0.15354070152217075</v>
      </c>
      <c r="AW174" s="120">
        <v>29.291859695565847</v>
      </c>
      <c r="AX174" s="120">
        <v>50</v>
      </c>
      <c r="AY174" s="124">
        <v>0.58480429777436682</v>
      </c>
      <c r="AZ174" s="120">
        <v>38.986953184957791</v>
      </c>
      <c r="BA174" s="120">
        <v>50</v>
      </c>
      <c r="BB174" s="124">
        <v>0.30468150422102841</v>
      </c>
      <c r="BC174" s="120">
        <v>20.312100281401893</v>
      </c>
      <c r="BD174" s="120">
        <v>50</v>
      </c>
      <c r="BE174" s="124">
        <v>0.72802850356294535</v>
      </c>
      <c r="BF174" s="120">
        <v>38.724920402284333</v>
      </c>
      <c r="BG174" s="120">
        <v>50</v>
      </c>
      <c r="BH174" s="124">
        <v>0.82419127988748242</v>
      </c>
      <c r="BI174" s="120">
        <v>87.67992339228536</v>
      </c>
      <c r="BJ174" s="120">
        <v>100</v>
      </c>
      <c r="BK174" s="124">
        <v>0.82825484764542934</v>
      </c>
      <c r="BL174" s="120">
        <v>88.112217834620139</v>
      </c>
      <c r="BM174" s="120">
        <v>100</v>
      </c>
      <c r="BN174" s="52">
        <v>0</v>
      </c>
      <c r="BO174" s="124">
        <v>0.68461538461538463</v>
      </c>
      <c r="BP174" s="120">
        <v>91.282051282051285</v>
      </c>
      <c r="BQ174" s="120">
        <v>100</v>
      </c>
      <c r="BR174" s="124">
        <v>0.56999999999999995</v>
      </c>
      <c r="BS174" s="124">
        <v>0.83916083916083917</v>
      </c>
      <c r="BT174" s="120">
        <v>18.999999999999996</v>
      </c>
      <c r="BU174" s="120">
        <v>50</v>
      </c>
      <c r="BV174" s="124">
        <v>0.46169989506820569</v>
      </c>
      <c r="BW174" s="120">
        <v>38.474991255683811</v>
      </c>
      <c r="BX174" s="120">
        <v>50</v>
      </c>
      <c r="BY174" s="124">
        <v>0.82825484764542934</v>
      </c>
      <c r="BZ174" s="124">
        <v>0.93586005830903785</v>
      </c>
      <c r="CA174" s="124">
        <v>0.10760521066360852</v>
      </c>
      <c r="CB174" s="120">
        <v>16.823939048191338</v>
      </c>
      <c r="CC174" s="120">
        <v>19.496255895940152</v>
      </c>
      <c r="CD174" s="120">
        <v>17.335082511020332</v>
      </c>
      <c r="CE174" s="120">
        <v>12.629206143265662</v>
      </c>
      <c r="CF174" s="107" t="s">
        <v>3738</v>
      </c>
      <c r="CG174" s="107">
        <v>4</v>
      </c>
      <c r="CH174" s="107">
        <v>0</v>
      </c>
      <c r="CI174" s="107"/>
      <c r="CJ174" s="107"/>
    </row>
    <row r="175" spans="1:88" x14ac:dyDescent="0.25">
      <c r="A175" s="50" t="s">
        <v>346</v>
      </c>
      <c r="B175" s="56" t="s">
        <v>1496</v>
      </c>
      <c r="C175" s="50" t="s">
        <v>2809</v>
      </c>
      <c r="D175" s="56" t="s">
        <v>1671</v>
      </c>
      <c r="E175" s="50" t="s">
        <v>106</v>
      </c>
      <c r="F175" s="24">
        <v>9</v>
      </c>
      <c r="G175" s="24">
        <v>12</v>
      </c>
      <c r="H175" s="50" t="s">
        <v>1454</v>
      </c>
      <c r="I175" s="50" t="s">
        <v>109</v>
      </c>
      <c r="J175" s="120">
        <v>182.98077007328715</v>
      </c>
      <c r="K175" s="52">
        <v>650</v>
      </c>
      <c r="L175" s="120">
        <v>28.15088770358264</v>
      </c>
      <c r="M175" s="52">
        <v>0</v>
      </c>
      <c r="N175" s="120"/>
      <c r="O175" s="120"/>
      <c r="P175" s="120">
        <v>0</v>
      </c>
      <c r="Q175" s="120"/>
      <c r="R175" s="120"/>
      <c r="S175" s="120"/>
      <c r="T175" s="120"/>
      <c r="U175" s="120">
        <v>0</v>
      </c>
      <c r="V175" s="120"/>
      <c r="W175" s="120"/>
      <c r="X175" s="120">
        <v>0</v>
      </c>
      <c r="Y175" s="120"/>
      <c r="Z175" s="120"/>
      <c r="AA175" s="120">
        <v>0</v>
      </c>
      <c r="AB175" s="120">
        <v>33.414492753623186</v>
      </c>
      <c r="AC175" s="120">
        <v>44.552657004830913</v>
      </c>
      <c r="AD175" s="120">
        <v>100</v>
      </c>
      <c r="AE175" s="120">
        <v>33.31166666666666</v>
      </c>
      <c r="AF175" s="120"/>
      <c r="AG175" s="120">
        <v>44.415555555555549</v>
      </c>
      <c r="AH175" s="120">
        <v>100</v>
      </c>
      <c r="AI175" s="120"/>
      <c r="AJ175" s="120"/>
      <c r="AK175" s="120"/>
      <c r="AL175" s="52">
        <v>0</v>
      </c>
      <c r="AM175" s="124"/>
      <c r="AN175" s="124"/>
      <c r="AO175" s="124"/>
      <c r="AP175" s="124"/>
      <c r="AQ175" s="124">
        <v>0.96296296296296291</v>
      </c>
      <c r="AR175" s="124">
        <v>0.95833333333333337</v>
      </c>
      <c r="AS175" s="124">
        <v>0.62365591397849462</v>
      </c>
      <c r="AT175" s="120">
        <v>0</v>
      </c>
      <c r="AU175" s="120">
        <v>50</v>
      </c>
      <c r="AV175" s="124">
        <v>0.65822784810126578</v>
      </c>
      <c r="AW175" s="120">
        <v>0</v>
      </c>
      <c r="AX175" s="120">
        <v>50</v>
      </c>
      <c r="AY175" s="124">
        <v>0.22222222222222221</v>
      </c>
      <c r="AZ175" s="120">
        <v>14.814814814814813</v>
      </c>
      <c r="BA175" s="120">
        <v>50</v>
      </c>
      <c r="BB175" s="124"/>
      <c r="BC175" s="120"/>
      <c r="BD175" s="120">
        <v>50</v>
      </c>
      <c r="BE175" s="124">
        <v>0.4</v>
      </c>
      <c r="BF175" s="120">
        <v>21.276595744680854</v>
      </c>
      <c r="BG175" s="120">
        <v>50</v>
      </c>
      <c r="BH175" s="124"/>
      <c r="BI175" s="120"/>
      <c r="BJ175" s="120"/>
      <c r="BK175" s="124"/>
      <c r="BL175" s="120"/>
      <c r="BM175" s="120"/>
      <c r="BN175" s="52"/>
      <c r="BO175" s="124">
        <v>0.3</v>
      </c>
      <c r="BP175" s="120">
        <v>40</v>
      </c>
      <c r="BQ175" s="120">
        <v>100</v>
      </c>
      <c r="BR175" s="124">
        <v>0</v>
      </c>
      <c r="BS175" s="124">
        <v>0.14285714285714285</v>
      </c>
      <c r="BT175" s="120">
        <v>0</v>
      </c>
      <c r="BU175" s="120">
        <v>50</v>
      </c>
      <c r="BV175" s="124">
        <v>0.21505376344086022</v>
      </c>
      <c r="BW175" s="120">
        <v>17.921146953405017</v>
      </c>
      <c r="BX175" s="120">
        <v>50</v>
      </c>
      <c r="BY175" s="124"/>
      <c r="BZ175" s="124"/>
      <c r="CA175" s="124"/>
      <c r="CB175" s="120">
        <v>16.823939048191338</v>
      </c>
      <c r="CC175" s="120">
        <v>19.496255895940152</v>
      </c>
      <c r="CD175" s="120">
        <v>17.335082511020332</v>
      </c>
      <c r="CE175" s="120"/>
      <c r="CF175" s="107" t="s">
        <v>3741</v>
      </c>
      <c r="CG175" s="107">
        <v>4</v>
      </c>
      <c r="CH175" s="107">
        <v>0</v>
      </c>
      <c r="CI175" s="107"/>
      <c r="CJ175" s="107"/>
    </row>
    <row r="176" spans="1:88" x14ac:dyDescent="0.25">
      <c r="A176" s="50" t="s">
        <v>365</v>
      </c>
      <c r="B176" s="56" t="s">
        <v>1497</v>
      </c>
      <c r="C176" s="50" t="s">
        <v>2665</v>
      </c>
      <c r="D176" s="56" t="s">
        <v>101</v>
      </c>
      <c r="E176" s="50" t="s">
        <v>102</v>
      </c>
      <c r="F176" s="24" t="s">
        <v>102</v>
      </c>
      <c r="G176" s="24" t="s">
        <v>102</v>
      </c>
      <c r="H176" s="50" t="s">
        <v>2644</v>
      </c>
      <c r="I176" s="50" t="s">
        <v>103</v>
      </c>
      <c r="J176" s="120">
        <v>1164.1346401916121</v>
      </c>
      <c r="K176" s="52">
        <v>1250</v>
      </c>
      <c r="L176" s="120">
        <v>93.130771215328963</v>
      </c>
      <c r="M176" s="52">
        <v>0</v>
      </c>
      <c r="N176" s="120">
        <v>82.613403135041835</v>
      </c>
      <c r="O176" s="120">
        <v>100</v>
      </c>
      <c r="P176" s="120">
        <v>100</v>
      </c>
      <c r="Q176" s="120">
        <v>68.423745045587268</v>
      </c>
      <c r="R176" s="120">
        <v>75</v>
      </c>
      <c r="S176" s="120">
        <v>75</v>
      </c>
      <c r="T176" s="120">
        <v>91.231660060783028</v>
      </c>
      <c r="U176" s="120">
        <v>100</v>
      </c>
      <c r="V176" s="120">
        <v>76.98834023674388</v>
      </c>
      <c r="W176" s="120">
        <v>100</v>
      </c>
      <c r="X176" s="120">
        <v>100</v>
      </c>
      <c r="Y176" s="120">
        <v>62.743922120956974</v>
      </c>
      <c r="Z176" s="120">
        <v>83.658562827942632</v>
      </c>
      <c r="AA176" s="120">
        <v>100</v>
      </c>
      <c r="AB176" s="120">
        <v>67.292821782178351</v>
      </c>
      <c r="AC176" s="120">
        <v>89.723762376237801</v>
      </c>
      <c r="AD176" s="120">
        <v>100</v>
      </c>
      <c r="AE176" s="120">
        <v>53.906049069373914</v>
      </c>
      <c r="AF176" s="120">
        <v>70.178154631655858</v>
      </c>
      <c r="AG176" s="120">
        <v>71.874732092498547</v>
      </c>
      <c r="AH176" s="120">
        <v>100</v>
      </c>
      <c r="AI176" s="120">
        <v>6.57</v>
      </c>
      <c r="AJ176" s="120">
        <v>12.25</v>
      </c>
      <c r="AK176" s="120">
        <v>16.27</v>
      </c>
      <c r="AL176" s="52">
        <v>1</v>
      </c>
      <c r="AM176" s="124">
        <v>0.97151538169388529</v>
      </c>
      <c r="AN176" s="124">
        <v>0.93958333333333333</v>
      </c>
      <c r="AO176" s="124">
        <v>0.96315989365742494</v>
      </c>
      <c r="AP176" s="124">
        <v>0.9375</v>
      </c>
      <c r="AQ176" s="124">
        <v>0.9982094897045658</v>
      </c>
      <c r="AR176" s="124">
        <v>0.99</v>
      </c>
      <c r="AS176" s="124">
        <v>4.2618900555898703E-2</v>
      </c>
      <c r="AT176" s="120">
        <v>50</v>
      </c>
      <c r="AU176" s="120">
        <v>50</v>
      </c>
      <c r="AV176" s="124">
        <v>7.9528718703976431E-2</v>
      </c>
      <c r="AW176" s="120">
        <v>44.094256259204734</v>
      </c>
      <c r="AX176" s="120">
        <v>50</v>
      </c>
      <c r="AY176" s="124">
        <v>0.52296296296296296</v>
      </c>
      <c r="AZ176" s="120">
        <v>34.864197530864196</v>
      </c>
      <c r="BA176" s="120">
        <v>50</v>
      </c>
      <c r="BB176" s="124">
        <v>0.81037037037037041</v>
      </c>
      <c r="BC176" s="120">
        <v>50</v>
      </c>
      <c r="BD176" s="120">
        <v>50</v>
      </c>
      <c r="BE176" s="124">
        <v>0.97928176795580113</v>
      </c>
      <c r="BF176" s="120">
        <v>50</v>
      </c>
      <c r="BG176" s="120">
        <v>50</v>
      </c>
      <c r="BH176" s="124">
        <v>0.96726190476190477</v>
      </c>
      <c r="BI176" s="120">
        <v>100</v>
      </c>
      <c r="BJ176" s="120">
        <v>100</v>
      </c>
      <c r="BK176" s="124">
        <v>0.94230769230769196</v>
      </c>
      <c r="BL176" s="120">
        <v>100</v>
      </c>
      <c r="BM176" s="120">
        <v>100</v>
      </c>
      <c r="BN176" s="52">
        <v>0</v>
      </c>
      <c r="BO176" s="124">
        <v>0.90200000000000002</v>
      </c>
      <c r="BP176" s="120">
        <v>100</v>
      </c>
      <c r="BQ176" s="120">
        <v>100</v>
      </c>
      <c r="BR176" s="124">
        <v>0.73031203566121838</v>
      </c>
      <c r="BS176" s="124">
        <v>0.92191780821917813</v>
      </c>
      <c r="BT176" s="120">
        <v>48.687469044081226</v>
      </c>
      <c r="BU176" s="120">
        <v>50</v>
      </c>
      <c r="BV176" s="124">
        <v>0.63184438040345825</v>
      </c>
      <c r="BW176" s="120">
        <v>50</v>
      </c>
      <c r="BX176" s="120">
        <v>50</v>
      </c>
      <c r="BY176" s="124">
        <v>0.94230769230769196</v>
      </c>
      <c r="BZ176" s="124">
        <v>0.94</v>
      </c>
      <c r="CA176" s="124">
        <v>-2.3076923076919796E-3</v>
      </c>
      <c r="CB176" s="120">
        <v>17.263974516166829</v>
      </c>
      <c r="CC176" s="120">
        <v>19.631524517014228</v>
      </c>
      <c r="CD176" s="120">
        <v>17.168861804494096</v>
      </c>
      <c r="CE176" s="120">
        <v>15.161501169955377</v>
      </c>
      <c r="CF176" s="52"/>
      <c r="CG176" s="107"/>
      <c r="CH176" s="107">
        <v>0</v>
      </c>
      <c r="CI176" s="107"/>
      <c r="CJ176" s="107"/>
    </row>
    <row r="177" spans="1:88" x14ac:dyDescent="0.25">
      <c r="A177" s="50" t="s">
        <v>365</v>
      </c>
      <c r="B177" s="56" t="s">
        <v>1497</v>
      </c>
      <c r="C177" s="50" t="s">
        <v>2810</v>
      </c>
      <c r="D177" s="56" t="s">
        <v>2039</v>
      </c>
      <c r="E177" s="50" t="s">
        <v>106</v>
      </c>
      <c r="F177" s="24" t="s">
        <v>114</v>
      </c>
      <c r="G177" s="24">
        <v>5</v>
      </c>
      <c r="H177" s="50" t="s">
        <v>1453</v>
      </c>
      <c r="I177" s="50" t="s">
        <v>109</v>
      </c>
      <c r="J177" s="120">
        <v>702.6791378186258</v>
      </c>
      <c r="K177" s="52">
        <v>750</v>
      </c>
      <c r="L177" s="120">
        <v>93.6905517091501</v>
      </c>
      <c r="M177" s="52">
        <v>0</v>
      </c>
      <c r="N177" s="120">
        <v>84.518188603691613</v>
      </c>
      <c r="O177" s="120">
        <v>100</v>
      </c>
      <c r="P177" s="120">
        <v>100</v>
      </c>
      <c r="Q177" s="120">
        <v>72.535728844048563</v>
      </c>
      <c r="R177" s="120">
        <v>75</v>
      </c>
      <c r="S177" s="120">
        <v>75</v>
      </c>
      <c r="T177" s="120">
        <v>96.714305125398084</v>
      </c>
      <c r="U177" s="120">
        <v>100</v>
      </c>
      <c r="V177" s="120">
        <v>77.170907646506976</v>
      </c>
      <c r="W177" s="120">
        <v>100</v>
      </c>
      <c r="X177" s="120">
        <v>100</v>
      </c>
      <c r="Y177" s="120">
        <v>68.124418170714463</v>
      </c>
      <c r="Z177" s="120">
        <v>90.832557560952623</v>
      </c>
      <c r="AA177" s="120">
        <v>100</v>
      </c>
      <c r="AB177" s="120">
        <v>67.866666666666617</v>
      </c>
      <c r="AC177" s="120">
        <v>90.488888888888823</v>
      </c>
      <c r="AD177" s="120">
        <v>100</v>
      </c>
      <c r="AE177" s="120">
        <v>56.815873015873024</v>
      </c>
      <c r="AF177" s="120">
        <v>70.474157303370788</v>
      </c>
      <c r="AG177" s="120">
        <v>75.75449735449736</v>
      </c>
      <c r="AH177" s="120">
        <v>100</v>
      </c>
      <c r="AI177" s="120">
        <v>2.46</v>
      </c>
      <c r="AJ177" s="120">
        <v>6.87</v>
      </c>
      <c r="AK177" s="120">
        <v>13.65</v>
      </c>
      <c r="AL177" s="52">
        <v>0</v>
      </c>
      <c r="AM177" s="124">
        <v>0.99331103678929766</v>
      </c>
      <c r="AN177" s="124">
        <v>0.98181818181818181</v>
      </c>
      <c r="AO177" s="124">
        <v>0.99331103678929766</v>
      </c>
      <c r="AP177" s="124">
        <v>0.98181818181818181</v>
      </c>
      <c r="AQ177" s="124">
        <v>1</v>
      </c>
      <c r="AR177" s="124">
        <v>1</v>
      </c>
      <c r="AS177" s="124">
        <v>3.2028469750889681E-2</v>
      </c>
      <c r="AT177" s="120">
        <v>50</v>
      </c>
      <c r="AU177" s="120">
        <v>50</v>
      </c>
      <c r="AV177" s="124">
        <v>5.5555555555555552E-2</v>
      </c>
      <c r="AW177" s="120">
        <v>48.8888888888889</v>
      </c>
      <c r="AX177" s="120">
        <v>50</v>
      </c>
      <c r="AY177" s="124"/>
      <c r="AZ177" s="120"/>
      <c r="BA177" s="120"/>
      <c r="BB177" s="124"/>
      <c r="BC177" s="120"/>
      <c r="BD177" s="120"/>
      <c r="BE177" s="124"/>
      <c r="BF177" s="120"/>
      <c r="BG177" s="120"/>
      <c r="BH177" s="124"/>
      <c r="BI177" s="120"/>
      <c r="BJ177" s="120"/>
      <c r="BK177" s="124"/>
      <c r="BL177" s="120"/>
      <c r="BM177" s="120"/>
      <c r="BN177" s="52"/>
      <c r="BO177" s="124"/>
      <c r="BP177" s="120"/>
      <c r="BQ177" s="120"/>
      <c r="BR177" s="124">
        <v>0.79545454545454541</v>
      </c>
      <c r="BS177" s="124">
        <v>0.93617021276595747</v>
      </c>
      <c r="BT177" s="120">
        <v>50</v>
      </c>
      <c r="BU177" s="120">
        <v>50</v>
      </c>
      <c r="BV177" s="124"/>
      <c r="BW177" s="120"/>
      <c r="BX177" s="120"/>
      <c r="BY177" s="124"/>
      <c r="BZ177" s="124"/>
      <c r="CA177" s="124"/>
      <c r="CB177" s="120">
        <v>16.823939048191338</v>
      </c>
      <c r="CC177" s="120">
        <v>19.496255895940152</v>
      </c>
      <c r="CD177" s="120">
        <v>17.335082511020332</v>
      </c>
      <c r="CE177" s="120"/>
      <c r="CF177" s="107"/>
      <c r="CG177" s="107"/>
      <c r="CH177" s="107">
        <v>2</v>
      </c>
      <c r="CI177" s="107">
        <v>1</v>
      </c>
      <c r="CJ177" s="107">
        <v>1</v>
      </c>
    </row>
    <row r="178" spans="1:88" x14ac:dyDescent="0.25">
      <c r="A178" s="50" t="s">
        <v>365</v>
      </c>
      <c r="B178" s="56" t="s">
        <v>1497</v>
      </c>
      <c r="C178" s="50" t="s">
        <v>2811</v>
      </c>
      <c r="D178" s="56" t="s">
        <v>2397</v>
      </c>
      <c r="E178" s="50" t="s">
        <v>106</v>
      </c>
      <c r="F178" s="24" t="s">
        <v>107</v>
      </c>
      <c r="G178" s="24">
        <v>5</v>
      </c>
      <c r="H178" s="50" t="s">
        <v>1453</v>
      </c>
      <c r="I178" s="50" t="s">
        <v>109</v>
      </c>
      <c r="J178" s="120">
        <v>588.7725127298072</v>
      </c>
      <c r="K178" s="52">
        <v>650</v>
      </c>
      <c r="L178" s="120">
        <v>90.580386573816497</v>
      </c>
      <c r="M178" s="52">
        <v>0</v>
      </c>
      <c r="N178" s="120">
        <v>80.134062477106696</v>
      </c>
      <c r="O178" s="120">
        <v>100</v>
      </c>
      <c r="P178" s="120">
        <v>100</v>
      </c>
      <c r="Q178" s="120">
        <v>65.909592474028187</v>
      </c>
      <c r="R178" s="120">
        <v>75</v>
      </c>
      <c r="S178" s="120">
        <v>75</v>
      </c>
      <c r="T178" s="120">
        <v>87.879456632037574</v>
      </c>
      <c r="U178" s="120">
        <v>100</v>
      </c>
      <c r="V178" s="120">
        <v>74.897910580017154</v>
      </c>
      <c r="W178" s="120">
        <v>99.8638807733562</v>
      </c>
      <c r="X178" s="120">
        <v>100</v>
      </c>
      <c r="Y178" s="120">
        <v>62.141867063295621</v>
      </c>
      <c r="Z178" s="120">
        <v>82.855822751060828</v>
      </c>
      <c r="AA178" s="120">
        <v>100</v>
      </c>
      <c r="AB178" s="120">
        <v>59.993650793650801</v>
      </c>
      <c r="AC178" s="120">
        <v>79.991534391534401</v>
      </c>
      <c r="AD178" s="120">
        <v>100</v>
      </c>
      <c r="AE178" s="120"/>
      <c r="AF178" s="120">
        <v>61.938461538461553</v>
      </c>
      <c r="AG178" s="120"/>
      <c r="AH178" s="120">
        <v>0</v>
      </c>
      <c r="AI178" s="120">
        <v>9.09</v>
      </c>
      <c r="AJ178" s="120">
        <v>12.85</v>
      </c>
      <c r="AK178" s="120"/>
      <c r="AL178" s="52">
        <v>0</v>
      </c>
      <c r="AM178" s="124">
        <v>0.99497487437185927</v>
      </c>
      <c r="AN178" s="124">
        <v>0.97222222222222221</v>
      </c>
      <c r="AO178" s="124">
        <v>0.99497487437185927</v>
      </c>
      <c r="AP178" s="124">
        <v>0.97222222222222221</v>
      </c>
      <c r="AQ178" s="124">
        <v>1</v>
      </c>
      <c r="AR178" s="124"/>
      <c r="AS178" s="124">
        <v>4.7146401985111663E-2</v>
      </c>
      <c r="AT178" s="120">
        <v>50</v>
      </c>
      <c r="AU178" s="120">
        <v>50</v>
      </c>
      <c r="AV178" s="124">
        <v>0.10909090909090909</v>
      </c>
      <c r="AW178" s="120">
        <v>38.18181818181818</v>
      </c>
      <c r="AX178" s="120">
        <v>50</v>
      </c>
      <c r="AY178" s="124"/>
      <c r="AZ178" s="120"/>
      <c r="BA178" s="120"/>
      <c r="BB178" s="124"/>
      <c r="BC178" s="120"/>
      <c r="BD178" s="120"/>
      <c r="BE178" s="124"/>
      <c r="BF178" s="120"/>
      <c r="BG178" s="120"/>
      <c r="BH178" s="124"/>
      <c r="BI178" s="120"/>
      <c r="BJ178" s="120"/>
      <c r="BK178" s="124"/>
      <c r="BL178" s="120"/>
      <c r="BM178" s="120"/>
      <c r="BN178" s="52"/>
      <c r="BO178" s="124"/>
      <c r="BP178" s="120"/>
      <c r="BQ178" s="120"/>
      <c r="BR178" s="124">
        <v>0.78787878787878785</v>
      </c>
      <c r="BS178" s="124">
        <v>1</v>
      </c>
      <c r="BT178" s="120">
        <v>50</v>
      </c>
      <c r="BU178" s="120">
        <v>50</v>
      </c>
      <c r="BV178" s="124"/>
      <c r="BW178" s="120"/>
      <c r="BX178" s="120"/>
      <c r="BY178" s="124"/>
      <c r="BZ178" s="124"/>
      <c r="CA178" s="124"/>
      <c r="CB178" s="120">
        <v>16.823939048191338</v>
      </c>
      <c r="CC178" s="120">
        <v>19.496255895940152</v>
      </c>
      <c r="CD178" s="120">
        <v>17.335082511020332</v>
      </c>
      <c r="CE178" s="120"/>
      <c r="CF178" s="107"/>
      <c r="CG178" s="107"/>
      <c r="CH178" s="107">
        <v>0</v>
      </c>
      <c r="CI178" s="107"/>
      <c r="CJ178" s="107"/>
    </row>
    <row r="179" spans="1:88" x14ac:dyDescent="0.25">
      <c r="A179" s="50" t="s">
        <v>365</v>
      </c>
      <c r="B179" s="56" t="s">
        <v>1497</v>
      </c>
      <c r="C179" s="50" t="s">
        <v>2812</v>
      </c>
      <c r="D179" s="56" t="s">
        <v>2512</v>
      </c>
      <c r="E179" s="50" t="s">
        <v>106</v>
      </c>
      <c r="F179" s="24" t="s">
        <v>107</v>
      </c>
      <c r="G179" s="24">
        <v>5</v>
      </c>
      <c r="H179" s="50" t="s">
        <v>1453</v>
      </c>
      <c r="I179" s="50" t="s">
        <v>109</v>
      </c>
      <c r="J179" s="120">
        <v>590.37409710262204</v>
      </c>
      <c r="K179" s="52">
        <v>650</v>
      </c>
      <c r="L179" s="120">
        <v>90.826784169634152</v>
      </c>
      <c r="M179" s="52">
        <v>0</v>
      </c>
      <c r="N179" s="120">
        <v>87.014634274944285</v>
      </c>
      <c r="O179" s="120">
        <v>100</v>
      </c>
      <c r="P179" s="120">
        <v>100</v>
      </c>
      <c r="Q179" s="120">
        <v>75.216356725328566</v>
      </c>
      <c r="R179" s="120">
        <v>75</v>
      </c>
      <c r="S179" s="120">
        <v>75</v>
      </c>
      <c r="T179" s="120">
        <v>100</v>
      </c>
      <c r="U179" s="120">
        <v>100</v>
      </c>
      <c r="V179" s="120">
        <v>78.741249838212468</v>
      </c>
      <c r="W179" s="120">
        <v>100</v>
      </c>
      <c r="X179" s="120">
        <v>100</v>
      </c>
      <c r="Y179" s="120">
        <v>64.022176836991648</v>
      </c>
      <c r="Z179" s="120">
        <v>85.362902449322192</v>
      </c>
      <c r="AA179" s="120">
        <v>100</v>
      </c>
      <c r="AB179" s="120">
        <v>65.161904761904751</v>
      </c>
      <c r="AC179" s="120">
        <v>86.882539682539672</v>
      </c>
      <c r="AD179" s="120">
        <v>100</v>
      </c>
      <c r="AE179" s="120"/>
      <c r="AF179" s="120">
        <v>67.528813559322046</v>
      </c>
      <c r="AG179" s="120"/>
      <c r="AH179" s="120">
        <v>0</v>
      </c>
      <c r="AI179" s="120">
        <v>-0.21</v>
      </c>
      <c r="AJ179" s="120">
        <v>10.97</v>
      </c>
      <c r="AK179" s="120"/>
      <c r="AL179" s="52">
        <v>0</v>
      </c>
      <c r="AM179" s="124">
        <v>0.99541284403669728</v>
      </c>
      <c r="AN179" s="124">
        <v>1</v>
      </c>
      <c r="AO179" s="124">
        <v>0.99541284403669728</v>
      </c>
      <c r="AP179" s="124">
        <v>1</v>
      </c>
      <c r="AQ179" s="124">
        <v>1</v>
      </c>
      <c r="AR179" s="124"/>
      <c r="AS179" s="124">
        <v>1.5521064301552107E-2</v>
      </c>
      <c r="AT179" s="120">
        <v>50</v>
      </c>
      <c r="AU179" s="120">
        <v>50</v>
      </c>
      <c r="AV179" s="124">
        <v>0.02</v>
      </c>
      <c r="AW179" s="120">
        <v>50</v>
      </c>
      <c r="AX179" s="120">
        <v>50</v>
      </c>
      <c r="AY179" s="124"/>
      <c r="AZ179" s="120"/>
      <c r="BA179" s="120"/>
      <c r="BB179" s="124"/>
      <c r="BC179" s="120"/>
      <c r="BD179" s="120"/>
      <c r="BE179" s="124"/>
      <c r="BF179" s="120"/>
      <c r="BG179" s="120"/>
      <c r="BH179" s="124"/>
      <c r="BI179" s="120"/>
      <c r="BJ179" s="120"/>
      <c r="BK179" s="124"/>
      <c r="BL179" s="120"/>
      <c r="BM179" s="120"/>
      <c r="BN179" s="52"/>
      <c r="BO179" s="124"/>
      <c r="BP179" s="120"/>
      <c r="BQ179" s="120"/>
      <c r="BR179" s="124">
        <v>0.54385964912280704</v>
      </c>
      <c r="BS179" s="124">
        <v>0.87692307692307692</v>
      </c>
      <c r="BT179" s="120">
        <v>18.128654970760234</v>
      </c>
      <c r="BU179" s="120">
        <v>50</v>
      </c>
      <c r="BV179" s="124"/>
      <c r="BW179" s="120"/>
      <c r="BX179" s="120"/>
      <c r="BY179" s="124"/>
      <c r="BZ179" s="124"/>
      <c r="CA179" s="124"/>
      <c r="CB179" s="120">
        <v>16.823939048191338</v>
      </c>
      <c r="CC179" s="120">
        <v>19.496255895940152</v>
      </c>
      <c r="CD179" s="120">
        <v>17.335082511020332</v>
      </c>
      <c r="CE179" s="120"/>
      <c r="CF179" s="107"/>
      <c r="CG179" s="107"/>
      <c r="CH179" s="107">
        <v>1</v>
      </c>
      <c r="CI179" s="107"/>
      <c r="CJ179" s="107">
        <v>1</v>
      </c>
    </row>
    <row r="180" spans="1:88" x14ac:dyDescent="0.25">
      <c r="A180" s="50" t="s">
        <v>365</v>
      </c>
      <c r="B180" s="56" t="s">
        <v>1497</v>
      </c>
      <c r="C180" s="50" t="s">
        <v>2813</v>
      </c>
      <c r="D180" s="56" t="s">
        <v>2042</v>
      </c>
      <c r="E180" s="50" t="s">
        <v>106</v>
      </c>
      <c r="F180" s="24" t="s">
        <v>114</v>
      </c>
      <c r="G180" s="24">
        <v>5</v>
      </c>
      <c r="H180" s="50" t="s">
        <v>1453</v>
      </c>
      <c r="I180" s="50" t="s">
        <v>109</v>
      </c>
      <c r="J180" s="120">
        <v>601.09285423064023</v>
      </c>
      <c r="K180" s="52">
        <v>650</v>
      </c>
      <c r="L180" s="120">
        <v>92.475823727790811</v>
      </c>
      <c r="M180" s="52">
        <v>0</v>
      </c>
      <c r="N180" s="120">
        <v>83.043003563031917</v>
      </c>
      <c r="O180" s="120">
        <v>100</v>
      </c>
      <c r="P180" s="120">
        <v>100</v>
      </c>
      <c r="Q180" s="120">
        <v>65.723386659182324</v>
      </c>
      <c r="R180" s="120">
        <v>75</v>
      </c>
      <c r="S180" s="120">
        <v>75</v>
      </c>
      <c r="T180" s="120">
        <v>87.631182212243104</v>
      </c>
      <c r="U180" s="120">
        <v>100</v>
      </c>
      <c r="V180" s="120">
        <v>75.766281559121964</v>
      </c>
      <c r="W180" s="120">
        <v>100</v>
      </c>
      <c r="X180" s="120">
        <v>100</v>
      </c>
      <c r="Y180" s="120">
        <v>60.127832961166291</v>
      </c>
      <c r="Z180" s="120">
        <v>80.170443948221731</v>
      </c>
      <c r="AA180" s="120">
        <v>100</v>
      </c>
      <c r="AB180" s="120">
        <v>62.46842105263157</v>
      </c>
      <c r="AC180" s="120">
        <v>83.291228070175421</v>
      </c>
      <c r="AD180" s="120">
        <v>100</v>
      </c>
      <c r="AE180" s="120"/>
      <c r="AF180" s="120">
        <v>65.615873015873035</v>
      </c>
      <c r="AG180" s="120"/>
      <c r="AH180" s="120">
        <v>0</v>
      </c>
      <c r="AI180" s="120">
        <v>9.27</v>
      </c>
      <c r="AJ180" s="120">
        <v>14.87</v>
      </c>
      <c r="AK180" s="120"/>
      <c r="AL180" s="52">
        <v>0</v>
      </c>
      <c r="AM180" s="124">
        <v>1</v>
      </c>
      <c r="AN180" s="124">
        <v>1</v>
      </c>
      <c r="AO180" s="124">
        <v>1</v>
      </c>
      <c r="AP180" s="124">
        <v>1</v>
      </c>
      <c r="AQ180" s="124">
        <v>1</v>
      </c>
      <c r="AR180" s="124"/>
      <c r="AS180" s="124">
        <v>4.2643923240938165E-3</v>
      </c>
      <c r="AT180" s="120">
        <v>50</v>
      </c>
      <c r="AU180" s="120">
        <v>50</v>
      </c>
      <c r="AV180" s="124">
        <v>1.7857142857142856E-2</v>
      </c>
      <c r="AW180" s="120">
        <v>50</v>
      </c>
      <c r="AX180" s="120">
        <v>50</v>
      </c>
      <c r="AY180" s="124"/>
      <c r="AZ180" s="120"/>
      <c r="BA180" s="120"/>
      <c r="BB180" s="124"/>
      <c r="BC180" s="120"/>
      <c r="BD180" s="120"/>
      <c r="BE180" s="124"/>
      <c r="BF180" s="120"/>
      <c r="BG180" s="120"/>
      <c r="BH180" s="124"/>
      <c r="BI180" s="120"/>
      <c r="BJ180" s="120"/>
      <c r="BK180" s="124"/>
      <c r="BL180" s="120"/>
      <c r="BM180" s="120"/>
      <c r="BN180" s="52"/>
      <c r="BO180" s="124"/>
      <c r="BP180" s="120"/>
      <c r="BQ180" s="120"/>
      <c r="BR180" s="124">
        <v>0.86567164179104472</v>
      </c>
      <c r="BS180" s="124">
        <v>1.0151515151515151</v>
      </c>
      <c r="BT180" s="120">
        <v>50</v>
      </c>
      <c r="BU180" s="120">
        <v>50</v>
      </c>
      <c r="BV180" s="124"/>
      <c r="BW180" s="120"/>
      <c r="BX180" s="120"/>
      <c r="BY180" s="124"/>
      <c r="BZ180" s="124"/>
      <c r="CA180" s="124"/>
      <c r="CB180" s="120">
        <v>16.823939048191338</v>
      </c>
      <c r="CC180" s="120">
        <v>19.496255895940152</v>
      </c>
      <c r="CD180" s="120">
        <v>17.335082511020332</v>
      </c>
      <c r="CE180" s="120"/>
      <c r="CF180" s="107"/>
      <c r="CG180" s="107"/>
      <c r="CH180" s="107">
        <v>1</v>
      </c>
      <c r="CI180" s="107">
        <v>1</v>
      </c>
      <c r="CJ180" s="107"/>
    </row>
    <row r="181" spans="1:88" x14ac:dyDescent="0.25">
      <c r="A181" s="50" t="s">
        <v>365</v>
      </c>
      <c r="B181" s="56" t="s">
        <v>1497</v>
      </c>
      <c r="C181" s="50" t="s">
        <v>2814</v>
      </c>
      <c r="D181" s="56" t="s">
        <v>2310</v>
      </c>
      <c r="E181" s="50" t="s">
        <v>106</v>
      </c>
      <c r="F181" s="24" t="s">
        <v>107</v>
      </c>
      <c r="G181" s="24">
        <v>5</v>
      </c>
      <c r="H181" s="50" t="s">
        <v>1453</v>
      </c>
      <c r="I181" s="50" t="s">
        <v>109</v>
      </c>
      <c r="J181" s="120">
        <v>657.0446206837845</v>
      </c>
      <c r="K181" s="52">
        <v>750</v>
      </c>
      <c r="L181" s="120">
        <v>87.605949424504601</v>
      </c>
      <c r="M181" s="52">
        <v>1</v>
      </c>
      <c r="N181" s="120">
        <v>81.473356128448643</v>
      </c>
      <c r="O181" s="120">
        <v>100</v>
      </c>
      <c r="P181" s="120">
        <v>100</v>
      </c>
      <c r="Q181" s="120">
        <v>63.433279382362976</v>
      </c>
      <c r="R181" s="120">
        <v>75</v>
      </c>
      <c r="S181" s="120">
        <v>75</v>
      </c>
      <c r="T181" s="120">
        <v>84.577705843150625</v>
      </c>
      <c r="U181" s="120">
        <v>100</v>
      </c>
      <c r="V181" s="120">
        <v>75.256479525792855</v>
      </c>
      <c r="W181" s="120">
        <v>100</v>
      </c>
      <c r="X181" s="120">
        <v>100</v>
      </c>
      <c r="Y181" s="120">
        <v>60.715578484600208</v>
      </c>
      <c r="Z181" s="120">
        <v>80.954104646133601</v>
      </c>
      <c r="AA181" s="120">
        <v>100</v>
      </c>
      <c r="AB181" s="120">
        <v>64.766666666666652</v>
      </c>
      <c r="AC181" s="120">
        <v>86.355555555555526</v>
      </c>
      <c r="AD181" s="120">
        <v>100</v>
      </c>
      <c r="AE181" s="120">
        <v>49.290476190476184</v>
      </c>
      <c r="AF181" s="120">
        <v>69.617412935323387</v>
      </c>
      <c r="AG181" s="120">
        <v>65.720634920634907</v>
      </c>
      <c r="AH181" s="120">
        <v>100</v>
      </c>
      <c r="AI181" s="120">
        <v>11.56</v>
      </c>
      <c r="AJ181" s="120">
        <v>14.28</v>
      </c>
      <c r="AK181" s="120">
        <v>20.32</v>
      </c>
      <c r="AL181" s="52">
        <v>0</v>
      </c>
      <c r="AM181" s="124">
        <v>0.99156118143459915</v>
      </c>
      <c r="AN181" s="124">
        <v>0.97872340425531912</v>
      </c>
      <c r="AO181" s="124">
        <v>0.99578059071729963</v>
      </c>
      <c r="AP181" s="124">
        <v>0.97872340425531912</v>
      </c>
      <c r="AQ181" s="124">
        <v>1</v>
      </c>
      <c r="AR181" s="124">
        <v>1</v>
      </c>
      <c r="AS181" s="124">
        <v>2.9017857142857144E-2</v>
      </c>
      <c r="AT181" s="120">
        <v>50</v>
      </c>
      <c r="AU181" s="120">
        <v>50</v>
      </c>
      <c r="AV181" s="124">
        <v>2.8571428571428571E-2</v>
      </c>
      <c r="AW181" s="120">
        <v>50</v>
      </c>
      <c r="AX181" s="120">
        <v>50</v>
      </c>
      <c r="AY181" s="124"/>
      <c r="AZ181" s="120"/>
      <c r="BA181" s="120"/>
      <c r="BB181" s="124"/>
      <c r="BC181" s="120"/>
      <c r="BD181" s="120"/>
      <c r="BE181" s="124"/>
      <c r="BF181" s="120"/>
      <c r="BG181" s="120"/>
      <c r="BH181" s="124"/>
      <c r="BI181" s="120"/>
      <c r="BJ181" s="120"/>
      <c r="BK181" s="124"/>
      <c r="BL181" s="120"/>
      <c r="BM181" s="120"/>
      <c r="BN181" s="52"/>
      <c r="BO181" s="124"/>
      <c r="BP181" s="120"/>
      <c r="BQ181" s="120"/>
      <c r="BR181" s="124">
        <v>0.59154929577464788</v>
      </c>
      <c r="BS181" s="124">
        <v>0.9726027397260274</v>
      </c>
      <c r="BT181" s="120">
        <v>39.436619718309856</v>
      </c>
      <c r="BU181" s="120">
        <v>50</v>
      </c>
      <c r="BV181" s="124"/>
      <c r="BW181" s="120"/>
      <c r="BX181" s="120"/>
      <c r="BY181" s="124"/>
      <c r="BZ181" s="124"/>
      <c r="CA181" s="124"/>
      <c r="CB181" s="120">
        <v>16.823939048191338</v>
      </c>
      <c r="CC181" s="120">
        <v>19.496255895940152</v>
      </c>
      <c r="CD181" s="120">
        <v>17.335082511020332</v>
      </c>
      <c r="CE181" s="120"/>
      <c r="CF181" s="107"/>
      <c r="CG181" s="107"/>
      <c r="CH181" s="107">
        <v>0</v>
      </c>
      <c r="CI181" s="107"/>
      <c r="CJ181" s="107"/>
    </row>
    <row r="182" spans="1:88" x14ac:dyDescent="0.25">
      <c r="A182" s="50" t="s">
        <v>365</v>
      </c>
      <c r="B182" s="56" t="s">
        <v>1497</v>
      </c>
      <c r="C182" s="50" t="s">
        <v>2815</v>
      </c>
      <c r="D182" s="56" t="s">
        <v>2208</v>
      </c>
      <c r="E182" s="50" t="s">
        <v>106</v>
      </c>
      <c r="F182" s="24">
        <v>6</v>
      </c>
      <c r="G182" s="24">
        <v>8</v>
      </c>
      <c r="H182" s="50" t="s">
        <v>1453</v>
      </c>
      <c r="I182" s="50" t="s">
        <v>109</v>
      </c>
      <c r="J182" s="120">
        <v>753.25111581617853</v>
      </c>
      <c r="K182" s="52">
        <v>800</v>
      </c>
      <c r="L182" s="120">
        <v>94.156389477022316</v>
      </c>
      <c r="M182" s="52">
        <v>0</v>
      </c>
      <c r="N182" s="120">
        <v>84.435578366902391</v>
      </c>
      <c r="O182" s="120">
        <v>100</v>
      </c>
      <c r="P182" s="120">
        <v>100</v>
      </c>
      <c r="Q182" s="120">
        <v>70.928249039772354</v>
      </c>
      <c r="R182" s="120">
        <v>75</v>
      </c>
      <c r="S182" s="120">
        <v>75</v>
      </c>
      <c r="T182" s="120">
        <v>94.570998719696476</v>
      </c>
      <c r="U182" s="120">
        <v>100</v>
      </c>
      <c r="V182" s="120">
        <v>80.93905574399318</v>
      </c>
      <c r="W182" s="120">
        <v>100</v>
      </c>
      <c r="X182" s="120">
        <v>100</v>
      </c>
      <c r="Y182" s="120">
        <v>65.934478199244168</v>
      </c>
      <c r="Z182" s="120">
        <v>87.912637598992234</v>
      </c>
      <c r="AA182" s="120">
        <v>100</v>
      </c>
      <c r="AB182" s="120">
        <v>68.395136986301409</v>
      </c>
      <c r="AC182" s="120">
        <v>91.193515981735203</v>
      </c>
      <c r="AD182" s="120">
        <v>100</v>
      </c>
      <c r="AE182" s="120">
        <v>59.680472636815935</v>
      </c>
      <c r="AF182" s="120">
        <v>70.354474272930645</v>
      </c>
      <c r="AG182" s="120">
        <v>79.573963515754571</v>
      </c>
      <c r="AH182" s="120">
        <v>100</v>
      </c>
      <c r="AI182" s="120">
        <v>4.07</v>
      </c>
      <c r="AJ182" s="120">
        <v>9.06</v>
      </c>
      <c r="AK182" s="120">
        <v>10.67</v>
      </c>
      <c r="AL182" s="52">
        <v>0</v>
      </c>
      <c r="AM182" s="124">
        <v>0.98312611012433393</v>
      </c>
      <c r="AN182" s="124">
        <v>0.95348837209302328</v>
      </c>
      <c r="AO182" s="124">
        <v>0.98134991119005333</v>
      </c>
      <c r="AP182" s="124">
        <v>0.95348837209302328</v>
      </c>
      <c r="AQ182" s="124">
        <v>0.99456521739130432</v>
      </c>
      <c r="AR182" s="124">
        <v>0.97101449275362317</v>
      </c>
      <c r="AS182" s="124">
        <v>4.9777777777777775E-2</v>
      </c>
      <c r="AT182" s="120">
        <v>50</v>
      </c>
      <c r="AU182" s="120">
        <v>50</v>
      </c>
      <c r="AV182" s="124">
        <v>0.05</v>
      </c>
      <c r="AW182" s="120">
        <v>50</v>
      </c>
      <c r="AX182" s="120">
        <v>50</v>
      </c>
      <c r="AY182" s="124"/>
      <c r="AZ182" s="120"/>
      <c r="BA182" s="120"/>
      <c r="BB182" s="124"/>
      <c r="BC182" s="120"/>
      <c r="BD182" s="120"/>
      <c r="BE182" s="124">
        <v>0.98575498575498577</v>
      </c>
      <c r="BF182" s="120">
        <v>50</v>
      </c>
      <c r="BG182" s="120">
        <v>50</v>
      </c>
      <c r="BH182" s="124"/>
      <c r="BI182" s="120"/>
      <c r="BJ182" s="120"/>
      <c r="BK182" s="124"/>
      <c r="BL182" s="120"/>
      <c r="BM182" s="120"/>
      <c r="BN182" s="52"/>
      <c r="BO182" s="124"/>
      <c r="BP182" s="120"/>
      <c r="BQ182" s="120"/>
      <c r="BR182" s="124">
        <v>0.75244755244755246</v>
      </c>
      <c r="BS182" s="124">
        <v>0.95460614152202938</v>
      </c>
      <c r="BT182" s="120">
        <v>50</v>
      </c>
      <c r="BU182" s="120">
        <v>50</v>
      </c>
      <c r="BV182" s="124"/>
      <c r="BW182" s="120"/>
      <c r="BX182" s="120"/>
      <c r="BY182" s="124"/>
      <c r="BZ182" s="124"/>
      <c r="CA182" s="124"/>
      <c r="CB182" s="120">
        <v>16.823939048191338</v>
      </c>
      <c r="CC182" s="120">
        <v>19.496255895940152</v>
      </c>
      <c r="CD182" s="120">
        <v>17.335082511020332</v>
      </c>
      <c r="CE182" s="120"/>
      <c r="CF182" s="107"/>
      <c r="CG182" s="107"/>
      <c r="CH182" s="107">
        <v>2</v>
      </c>
      <c r="CI182" s="107">
        <v>1</v>
      </c>
      <c r="CJ182" s="107">
        <v>1</v>
      </c>
    </row>
    <row r="183" spans="1:88" x14ac:dyDescent="0.25">
      <c r="A183" s="50" t="s">
        <v>365</v>
      </c>
      <c r="B183" s="56" t="s">
        <v>1497</v>
      </c>
      <c r="C183" s="50" t="s">
        <v>2816</v>
      </c>
      <c r="D183" s="56" t="s">
        <v>1838</v>
      </c>
      <c r="E183" s="50" t="s">
        <v>106</v>
      </c>
      <c r="F183" s="24">
        <v>9</v>
      </c>
      <c r="G183" s="24">
        <v>12</v>
      </c>
      <c r="H183" s="50" t="s">
        <v>1453</v>
      </c>
      <c r="I183" s="50" t="s">
        <v>109</v>
      </c>
      <c r="J183" s="120">
        <v>1069.2460105207538</v>
      </c>
      <c r="K183" s="52">
        <v>1250</v>
      </c>
      <c r="L183" s="120">
        <v>85.539680841660299</v>
      </c>
      <c r="M183" s="52">
        <v>1</v>
      </c>
      <c r="N183" s="120">
        <v>72.892468335055284</v>
      </c>
      <c r="O183" s="120">
        <v>97.189957780073712</v>
      </c>
      <c r="P183" s="120">
        <v>100</v>
      </c>
      <c r="Q183" s="120">
        <v>57.587709427356863</v>
      </c>
      <c r="R183" s="120">
        <v>66.680065575837787</v>
      </c>
      <c r="S183" s="120">
        <v>75</v>
      </c>
      <c r="T183" s="120">
        <v>76.783612569809151</v>
      </c>
      <c r="U183" s="120">
        <v>100</v>
      </c>
      <c r="V183" s="120">
        <v>63.23018747761013</v>
      </c>
      <c r="W183" s="120">
        <v>84.306916636813511</v>
      </c>
      <c r="X183" s="120">
        <v>100</v>
      </c>
      <c r="Y183" s="120">
        <v>44.886933199228892</v>
      </c>
      <c r="Z183" s="120">
        <v>59.849244265638525</v>
      </c>
      <c r="AA183" s="120">
        <v>100</v>
      </c>
      <c r="AB183" s="120">
        <v>69.849999999999923</v>
      </c>
      <c r="AC183" s="120">
        <v>93.13333333333324</v>
      </c>
      <c r="AD183" s="120">
        <v>100</v>
      </c>
      <c r="AE183" s="120">
        <v>50.891836734693875</v>
      </c>
      <c r="AF183" s="120">
        <v>73.109473684210485</v>
      </c>
      <c r="AG183" s="120">
        <v>67.855782312925157</v>
      </c>
      <c r="AH183" s="120">
        <v>100</v>
      </c>
      <c r="AI183" s="120">
        <v>17.41</v>
      </c>
      <c r="AJ183" s="120">
        <v>21.79</v>
      </c>
      <c r="AK183" s="120">
        <v>22.21</v>
      </c>
      <c r="AL183" s="52">
        <v>1</v>
      </c>
      <c r="AM183" s="124">
        <v>0.8606060606060606</v>
      </c>
      <c r="AN183" s="124">
        <v>0.7857142857142857</v>
      </c>
      <c r="AO183" s="124">
        <v>0.79393939393939394</v>
      </c>
      <c r="AP183" s="124">
        <v>0.75</v>
      </c>
      <c r="AQ183" s="124">
        <v>1</v>
      </c>
      <c r="AR183" s="124">
        <v>1</v>
      </c>
      <c r="AS183" s="124">
        <v>6.0029282576866766E-2</v>
      </c>
      <c r="AT183" s="120">
        <v>47.994143484626647</v>
      </c>
      <c r="AU183" s="120">
        <v>50</v>
      </c>
      <c r="AV183" s="124">
        <v>0.12883435582822086</v>
      </c>
      <c r="AW183" s="120">
        <v>34.233128834355831</v>
      </c>
      <c r="AX183" s="120">
        <v>50</v>
      </c>
      <c r="AY183" s="124">
        <v>0.5280728376327769</v>
      </c>
      <c r="AZ183" s="120">
        <v>35.204855842185125</v>
      </c>
      <c r="BA183" s="120">
        <v>50</v>
      </c>
      <c r="BB183" s="124">
        <v>0.82852807283763275</v>
      </c>
      <c r="BC183" s="120">
        <v>50</v>
      </c>
      <c r="BD183" s="120">
        <v>50</v>
      </c>
      <c r="BE183" s="124">
        <v>0.9756756756756757</v>
      </c>
      <c r="BF183" s="120">
        <v>50</v>
      </c>
      <c r="BG183" s="120">
        <v>50</v>
      </c>
      <c r="BH183" s="124">
        <v>0.98176291793313075</v>
      </c>
      <c r="BI183" s="120">
        <v>100</v>
      </c>
      <c r="BJ183" s="120">
        <v>100</v>
      </c>
      <c r="BK183" s="124">
        <v>1</v>
      </c>
      <c r="BL183" s="120">
        <v>100</v>
      </c>
      <c r="BM183" s="120">
        <v>100</v>
      </c>
      <c r="BN183" s="52">
        <v>0</v>
      </c>
      <c r="BO183" s="124">
        <v>0.90184049079754602</v>
      </c>
      <c r="BP183" s="120">
        <v>100</v>
      </c>
      <c r="BQ183" s="120">
        <v>100</v>
      </c>
      <c r="BR183" s="124">
        <v>0.68085106382978722</v>
      </c>
      <c r="BS183" s="124">
        <v>0.83679525222551931</v>
      </c>
      <c r="BT183" s="120">
        <v>22.695035460992909</v>
      </c>
      <c r="BU183" s="120">
        <v>50</v>
      </c>
      <c r="BV183" s="124">
        <v>0.63543191800878474</v>
      </c>
      <c r="BW183" s="120">
        <v>50</v>
      </c>
      <c r="BX183" s="120">
        <v>50</v>
      </c>
      <c r="BY183" s="124">
        <v>1</v>
      </c>
      <c r="BZ183" s="124">
        <v>0.94</v>
      </c>
      <c r="CA183" s="124">
        <v>-0.06</v>
      </c>
      <c r="CB183" s="120">
        <v>16.823939048191338</v>
      </c>
      <c r="CC183" s="120">
        <v>19.496255895940152</v>
      </c>
      <c r="CD183" s="120">
        <v>17.335082511020332</v>
      </c>
      <c r="CE183" s="120">
        <v>12.629206143265662</v>
      </c>
      <c r="CF183" s="107"/>
      <c r="CG183" s="107"/>
      <c r="CH183" s="107">
        <v>0</v>
      </c>
      <c r="CI183" s="107"/>
      <c r="CJ183" s="107"/>
    </row>
    <row r="184" spans="1:88" x14ac:dyDescent="0.25">
      <c r="A184" s="50" t="s">
        <v>373</v>
      </c>
      <c r="B184" s="56" t="s">
        <v>1498</v>
      </c>
      <c r="C184" s="50" t="s">
        <v>2665</v>
      </c>
      <c r="D184" s="56" t="s">
        <v>101</v>
      </c>
      <c r="E184" s="50" t="s">
        <v>102</v>
      </c>
      <c r="F184" s="24" t="s">
        <v>102</v>
      </c>
      <c r="G184" s="24" t="s">
        <v>102</v>
      </c>
      <c r="H184" s="50" t="s">
        <v>2644</v>
      </c>
      <c r="I184" s="50" t="s">
        <v>103</v>
      </c>
      <c r="J184" s="120">
        <v>584.8054809406409</v>
      </c>
      <c r="K184" s="52">
        <v>650</v>
      </c>
      <c r="L184" s="120">
        <v>89.970073990867832</v>
      </c>
      <c r="M184" s="52">
        <v>0</v>
      </c>
      <c r="N184" s="120">
        <v>75.470373441342915</v>
      </c>
      <c r="O184" s="120">
        <v>100</v>
      </c>
      <c r="P184" s="120">
        <v>100</v>
      </c>
      <c r="Q184" s="120">
        <v>65.405100530165356</v>
      </c>
      <c r="R184" s="120">
        <v>71.680176545137556</v>
      </c>
      <c r="S184" s="120">
        <v>75</v>
      </c>
      <c r="T184" s="120">
        <v>87.206800706887151</v>
      </c>
      <c r="U184" s="120">
        <v>100</v>
      </c>
      <c r="V184" s="120">
        <v>66.774040336842418</v>
      </c>
      <c r="W184" s="120">
        <v>89.032053782456558</v>
      </c>
      <c r="X184" s="120">
        <v>100</v>
      </c>
      <c r="Y184" s="120">
        <v>55.916197908648293</v>
      </c>
      <c r="Z184" s="120">
        <v>74.554930544864391</v>
      </c>
      <c r="AA184" s="120">
        <v>100</v>
      </c>
      <c r="AB184" s="120">
        <v>63.008771929824576</v>
      </c>
      <c r="AC184" s="120">
        <v>84.011695906432777</v>
      </c>
      <c r="AD184" s="120">
        <v>100</v>
      </c>
      <c r="AE184" s="120"/>
      <c r="AF184" s="120">
        <v>64.175609756097558</v>
      </c>
      <c r="AG184" s="120"/>
      <c r="AH184" s="120">
        <v>0</v>
      </c>
      <c r="AI184" s="120">
        <v>9.59</v>
      </c>
      <c r="AJ184" s="120">
        <v>15.76</v>
      </c>
      <c r="AK184" s="120"/>
      <c r="AL184" s="52">
        <v>0</v>
      </c>
      <c r="AM184" s="124">
        <v>1</v>
      </c>
      <c r="AN184" s="124">
        <v>1</v>
      </c>
      <c r="AO184" s="124">
        <v>1</v>
      </c>
      <c r="AP184" s="124">
        <v>1</v>
      </c>
      <c r="AQ184" s="124">
        <v>1</v>
      </c>
      <c r="AR184" s="124"/>
      <c r="AS184" s="124">
        <v>1.5772870662460567E-2</v>
      </c>
      <c r="AT184" s="120">
        <v>50</v>
      </c>
      <c r="AU184" s="120">
        <v>50</v>
      </c>
      <c r="AV184" s="124">
        <v>9.2592592592592587E-3</v>
      </c>
      <c r="AW184" s="120">
        <v>50</v>
      </c>
      <c r="AX184" s="120">
        <v>50</v>
      </c>
      <c r="AY184" s="124"/>
      <c r="AZ184" s="120"/>
      <c r="BA184" s="120"/>
      <c r="BB184" s="124"/>
      <c r="BC184" s="120"/>
      <c r="BD184" s="120"/>
      <c r="BE184" s="124"/>
      <c r="BF184" s="120"/>
      <c r="BG184" s="120"/>
      <c r="BH184" s="124"/>
      <c r="BI184" s="120"/>
      <c r="BJ184" s="120"/>
      <c r="BK184" s="124"/>
      <c r="BL184" s="120"/>
      <c r="BM184" s="120"/>
      <c r="BN184" s="52"/>
      <c r="BO184" s="124"/>
      <c r="BP184" s="120"/>
      <c r="BQ184" s="120"/>
      <c r="BR184" s="124">
        <v>0.82558139534883723</v>
      </c>
      <c r="BS184" s="124">
        <v>0.94505494505494503</v>
      </c>
      <c r="BT184" s="120">
        <v>50</v>
      </c>
      <c r="BU184" s="120">
        <v>50</v>
      </c>
      <c r="BV184" s="124"/>
      <c r="BW184" s="120"/>
      <c r="BX184" s="120"/>
      <c r="BY184" s="124"/>
      <c r="BZ184" s="124"/>
      <c r="CA184" s="124"/>
      <c r="CB184" s="120">
        <v>17.263974516166829</v>
      </c>
      <c r="CC184" s="120">
        <v>19.631524517014228</v>
      </c>
      <c r="CD184" s="120">
        <v>17.168861804494096</v>
      </c>
      <c r="CE184" s="120"/>
      <c r="CF184" s="107"/>
      <c r="CG184" s="107"/>
      <c r="CH184" s="107">
        <v>0</v>
      </c>
      <c r="CI184" s="107"/>
      <c r="CJ184" s="107"/>
    </row>
    <row r="185" spans="1:88" x14ac:dyDescent="0.25">
      <c r="A185" s="50" t="s">
        <v>373</v>
      </c>
      <c r="B185" s="56" t="s">
        <v>1498</v>
      </c>
      <c r="C185" s="50" t="s">
        <v>2817</v>
      </c>
      <c r="D185" s="56" t="s">
        <v>1843</v>
      </c>
      <c r="E185" s="50" t="s">
        <v>106</v>
      </c>
      <c r="F185" s="24" t="s">
        <v>107</v>
      </c>
      <c r="G185" s="24">
        <v>6</v>
      </c>
      <c r="H185" s="50" t="s">
        <v>1453</v>
      </c>
      <c r="I185" s="50" t="s">
        <v>109</v>
      </c>
      <c r="J185" s="120">
        <v>588.46179615234053</v>
      </c>
      <c r="K185" s="52">
        <v>650</v>
      </c>
      <c r="L185" s="120">
        <v>90.532584023436996</v>
      </c>
      <c r="M185" s="52">
        <v>0</v>
      </c>
      <c r="N185" s="120">
        <v>76.057851886793642</v>
      </c>
      <c r="O185" s="120">
        <v>100</v>
      </c>
      <c r="P185" s="120">
        <v>100</v>
      </c>
      <c r="Q185" s="120">
        <v>66.677640352653555</v>
      </c>
      <c r="R185" s="120">
        <v>71.680176545137556</v>
      </c>
      <c r="S185" s="120">
        <v>75</v>
      </c>
      <c r="T185" s="120">
        <v>88.903520470204739</v>
      </c>
      <c r="U185" s="120">
        <v>100</v>
      </c>
      <c r="V185" s="120">
        <v>67.308273570300699</v>
      </c>
      <c r="W185" s="120">
        <v>89.744364760400927</v>
      </c>
      <c r="X185" s="120">
        <v>100</v>
      </c>
      <c r="Y185" s="120">
        <v>56.953766524634489</v>
      </c>
      <c r="Z185" s="120">
        <v>75.938355366179323</v>
      </c>
      <c r="AA185" s="120">
        <v>100</v>
      </c>
      <c r="AB185" s="120">
        <v>62.90666666666668</v>
      </c>
      <c r="AC185" s="120">
        <v>83.875555555555565</v>
      </c>
      <c r="AD185" s="120">
        <v>100</v>
      </c>
      <c r="AE185" s="120"/>
      <c r="AF185" s="120">
        <v>64.175609756097558</v>
      </c>
      <c r="AG185" s="120"/>
      <c r="AH185" s="120">
        <v>0</v>
      </c>
      <c r="AI185" s="120">
        <v>8.32</v>
      </c>
      <c r="AJ185" s="120">
        <v>14.72</v>
      </c>
      <c r="AK185" s="120"/>
      <c r="AL185" s="52">
        <v>0</v>
      </c>
      <c r="AM185" s="124">
        <v>1</v>
      </c>
      <c r="AN185" s="124">
        <v>1</v>
      </c>
      <c r="AO185" s="124">
        <v>1</v>
      </c>
      <c r="AP185" s="124">
        <v>1</v>
      </c>
      <c r="AQ185" s="124">
        <v>1</v>
      </c>
      <c r="AR185" s="124"/>
      <c r="AS185" s="124">
        <v>1.5923566878980892E-2</v>
      </c>
      <c r="AT185" s="120">
        <v>50</v>
      </c>
      <c r="AU185" s="120">
        <v>50</v>
      </c>
      <c r="AV185" s="124">
        <v>9.5238095238095247E-3</v>
      </c>
      <c r="AW185" s="120">
        <v>50</v>
      </c>
      <c r="AX185" s="120">
        <v>50</v>
      </c>
      <c r="AY185" s="124"/>
      <c r="AZ185" s="120"/>
      <c r="BA185" s="120"/>
      <c r="BB185" s="124"/>
      <c r="BC185" s="120"/>
      <c r="BD185" s="120"/>
      <c r="BE185" s="124"/>
      <c r="BF185" s="120"/>
      <c r="BG185" s="120"/>
      <c r="BH185" s="124"/>
      <c r="BI185" s="120"/>
      <c r="BJ185" s="120"/>
      <c r="BK185" s="124"/>
      <c r="BL185" s="120"/>
      <c r="BM185" s="120"/>
      <c r="BN185" s="52"/>
      <c r="BO185" s="124"/>
      <c r="BP185" s="120"/>
      <c r="BQ185" s="120"/>
      <c r="BR185" s="124">
        <v>0.82558139534883723</v>
      </c>
      <c r="BS185" s="124">
        <v>0.97727272727272729</v>
      </c>
      <c r="BT185" s="120">
        <v>50</v>
      </c>
      <c r="BU185" s="120">
        <v>50</v>
      </c>
      <c r="BV185" s="124"/>
      <c r="BW185" s="120"/>
      <c r="BX185" s="120"/>
      <c r="BY185" s="124"/>
      <c r="BZ185" s="124"/>
      <c r="CA185" s="124"/>
      <c r="CB185" s="120">
        <v>16.823939048191338</v>
      </c>
      <c r="CC185" s="120">
        <v>19.496255895940152</v>
      </c>
      <c r="CD185" s="120">
        <v>17.335082511020332</v>
      </c>
      <c r="CE185" s="120"/>
      <c r="CF185" s="107"/>
      <c r="CG185" s="107"/>
      <c r="CH185" s="107">
        <v>0</v>
      </c>
      <c r="CI185" s="107"/>
      <c r="CJ185" s="107"/>
    </row>
    <row r="186" spans="1:88" x14ac:dyDescent="0.25">
      <c r="A186" s="50" t="s">
        <v>375</v>
      </c>
      <c r="B186" s="56" t="s">
        <v>1499</v>
      </c>
      <c r="C186" s="50" t="s">
        <v>2665</v>
      </c>
      <c r="D186" s="56" t="s">
        <v>101</v>
      </c>
      <c r="E186" s="50" t="s">
        <v>102</v>
      </c>
      <c r="F186" s="24" t="s">
        <v>102</v>
      </c>
      <c r="G186" s="24" t="s">
        <v>102</v>
      </c>
      <c r="H186" s="50" t="s">
        <v>2644</v>
      </c>
      <c r="I186" s="50" t="s">
        <v>103</v>
      </c>
      <c r="J186" s="120">
        <v>841.23911271144982</v>
      </c>
      <c r="K186" s="52">
        <v>1250</v>
      </c>
      <c r="L186" s="120">
        <v>67.299129016915984</v>
      </c>
      <c r="M186" s="52">
        <v>0</v>
      </c>
      <c r="N186" s="120">
        <v>62.180066408054309</v>
      </c>
      <c r="O186" s="120">
        <v>82.906755210739078</v>
      </c>
      <c r="P186" s="120">
        <v>100</v>
      </c>
      <c r="Q186" s="120">
        <v>57.300422338311854</v>
      </c>
      <c r="R186" s="120">
        <v>60.739943683751349</v>
      </c>
      <c r="S186" s="120">
        <v>71.919598903532162</v>
      </c>
      <c r="T186" s="120">
        <v>76.400563117749144</v>
      </c>
      <c r="U186" s="120">
        <v>100</v>
      </c>
      <c r="V186" s="120">
        <v>52.288575586991556</v>
      </c>
      <c r="W186" s="120">
        <v>69.718100782655412</v>
      </c>
      <c r="X186" s="120">
        <v>100</v>
      </c>
      <c r="Y186" s="120">
        <v>48.03696709659706</v>
      </c>
      <c r="Z186" s="120">
        <v>64.049289462129408</v>
      </c>
      <c r="AA186" s="120">
        <v>100</v>
      </c>
      <c r="AB186" s="120">
        <v>48.67499999999999</v>
      </c>
      <c r="AC186" s="120">
        <v>64.899999999999991</v>
      </c>
      <c r="AD186" s="120">
        <v>100</v>
      </c>
      <c r="AE186" s="120">
        <v>45.484066358024705</v>
      </c>
      <c r="AF186" s="120">
        <v>55.116510903426807</v>
      </c>
      <c r="AG186" s="120">
        <v>60.645421810699609</v>
      </c>
      <c r="AH186" s="120">
        <v>100</v>
      </c>
      <c r="AI186" s="120">
        <v>14.61</v>
      </c>
      <c r="AJ186" s="120">
        <v>12.7</v>
      </c>
      <c r="AK186" s="120">
        <v>9.6300000000000008</v>
      </c>
      <c r="AL186" s="52">
        <v>0</v>
      </c>
      <c r="AM186" s="124">
        <v>0.98974358974358978</v>
      </c>
      <c r="AN186" s="124">
        <v>0.99040307101727443</v>
      </c>
      <c r="AO186" s="124">
        <v>0.98209718670076729</v>
      </c>
      <c r="AP186" s="124">
        <v>0.982791586998088</v>
      </c>
      <c r="AQ186" s="124">
        <v>0.99392097264437695</v>
      </c>
      <c r="AR186" s="124">
        <v>0.99090909090909096</v>
      </c>
      <c r="AS186" s="124">
        <v>0.16725476358503882</v>
      </c>
      <c r="AT186" s="120">
        <v>26.549047282992255</v>
      </c>
      <c r="AU186" s="120">
        <v>50</v>
      </c>
      <c r="AV186" s="124">
        <v>0.2052910052910053</v>
      </c>
      <c r="AW186" s="120">
        <v>18.941798941798947</v>
      </c>
      <c r="AX186" s="120">
        <v>50</v>
      </c>
      <c r="AY186" s="124">
        <v>0.52272727272727271</v>
      </c>
      <c r="AZ186" s="120">
        <v>34.848484848484844</v>
      </c>
      <c r="BA186" s="120">
        <v>50</v>
      </c>
      <c r="BB186" s="124">
        <v>0.10795454545454546</v>
      </c>
      <c r="BC186" s="120">
        <v>7.1969696969696972</v>
      </c>
      <c r="BD186" s="120">
        <v>50</v>
      </c>
      <c r="BE186" s="124">
        <v>0.69683257918552033</v>
      </c>
      <c r="BF186" s="120">
        <v>37.065562722634063</v>
      </c>
      <c r="BG186" s="120">
        <v>50</v>
      </c>
      <c r="BH186" s="124">
        <v>0.81372549019607843</v>
      </c>
      <c r="BI186" s="120">
        <v>86.566541510221114</v>
      </c>
      <c r="BJ186" s="120">
        <v>100</v>
      </c>
      <c r="BK186" s="124">
        <v>0.73611111111111105</v>
      </c>
      <c r="BL186" s="120">
        <v>78.309692671394799</v>
      </c>
      <c r="BM186" s="120">
        <v>100</v>
      </c>
      <c r="BN186" s="52">
        <v>1</v>
      </c>
      <c r="BO186" s="124">
        <v>0.54500000000000004</v>
      </c>
      <c r="BP186" s="120">
        <v>72.72727272727272</v>
      </c>
      <c r="BQ186" s="120">
        <v>100</v>
      </c>
      <c r="BR186" s="124">
        <v>0.36079545454545453</v>
      </c>
      <c r="BS186" s="124">
        <v>0.79818594104308394</v>
      </c>
      <c r="BT186" s="120">
        <v>12.02651515151515</v>
      </c>
      <c r="BU186" s="120">
        <v>50</v>
      </c>
      <c r="BV186" s="124">
        <v>0.58064516129032262</v>
      </c>
      <c r="BW186" s="120">
        <v>48.387096774193559</v>
      </c>
      <c r="BX186" s="120">
        <v>50</v>
      </c>
      <c r="BY186" s="124">
        <v>0.73611111111111105</v>
      </c>
      <c r="BZ186" s="124">
        <v>0.92500000000000004</v>
      </c>
      <c r="CA186" s="124">
        <v>0.18888888888888899</v>
      </c>
      <c r="CB186" s="120">
        <v>17.263974516166829</v>
      </c>
      <c r="CC186" s="120">
        <v>19.631524517014228</v>
      </c>
      <c r="CD186" s="120">
        <v>17.168861804494096</v>
      </c>
      <c r="CE186" s="120">
        <v>15.161501169955377</v>
      </c>
      <c r="CF186" s="52"/>
      <c r="CG186" s="52"/>
      <c r="CH186" s="107">
        <v>0</v>
      </c>
      <c r="CI186" s="107"/>
      <c r="CJ186" s="107"/>
    </row>
    <row r="187" spans="1:88" x14ac:dyDescent="0.25">
      <c r="A187" s="50" t="s">
        <v>375</v>
      </c>
      <c r="B187" s="56" t="s">
        <v>1499</v>
      </c>
      <c r="C187" s="50" t="s">
        <v>2818</v>
      </c>
      <c r="D187" s="56" t="s">
        <v>2066</v>
      </c>
      <c r="E187" s="50" t="s">
        <v>106</v>
      </c>
      <c r="F187" s="24" t="s">
        <v>107</v>
      </c>
      <c r="G187" s="24">
        <v>5</v>
      </c>
      <c r="H187" s="50" t="s">
        <v>1454</v>
      </c>
      <c r="I187" s="50" t="s">
        <v>109</v>
      </c>
      <c r="J187" s="120">
        <v>514.14241947044513</v>
      </c>
      <c r="K187" s="52">
        <v>750</v>
      </c>
      <c r="L187" s="120">
        <v>68.552322596059355</v>
      </c>
      <c r="M187" s="52">
        <v>0</v>
      </c>
      <c r="N187" s="120">
        <v>63.949074007510234</v>
      </c>
      <c r="O187" s="120">
        <v>85.26543201001364</v>
      </c>
      <c r="P187" s="120">
        <v>100</v>
      </c>
      <c r="Q187" s="120">
        <v>61.550933082199691</v>
      </c>
      <c r="R187" s="120">
        <v>65.030669651205372</v>
      </c>
      <c r="S187" s="120">
        <v>75</v>
      </c>
      <c r="T187" s="120">
        <v>82.067910776266245</v>
      </c>
      <c r="U187" s="120">
        <v>100</v>
      </c>
      <c r="V187" s="120">
        <v>55.665555843796575</v>
      </c>
      <c r="W187" s="120">
        <v>74.220741125062091</v>
      </c>
      <c r="X187" s="120">
        <v>100</v>
      </c>
      <c r="Y187" s="120">
        <v>53.708666391502213</v>
      </c>
      <c r="Z187" s="120">
        <v>71.611555188669612</v>
      </c>
      <c r="AA187" s="120">
        <v>100</v>
      </c>
      <c r="AB187" s="120">
        <v>53.329629629629629</v>
      </c>
      <c r="AC187" s="120">
        <v>71.106172839506172</v>
      </c>
      <c r="AD187" s="120">
        <v>100</v>
      </c>
      <c r="AE187" s="120">
        <v>51.165942028985512</v>
      </c>
      <c r="AF187" s="120"/>
      <c r="AG187" s="120">
        <v>68.221256038647354</v>
      </c>
      <c r="AH187" s="120">
        <v>100</v>
      </c>
      <c r="AI187" s="120">
        <v>13.44</v>
      </c>
      <c r="AJ187" s="120">
        <v>11.32</v>
      </c>
      <c r="AK187" s="120"/>
      <c r="AL187" s="52">
        <v>0</v>
      </c>
      <c r="AM187" s="124">
        <v>0.99431818181818177</v>
      </c>
      <c r="AN187" s="124">
        <v>0.99310344827586206</v>
      </c>
      <c r="AO187" s="124">
        <v>0.98863636363636365</v>
      </c>
      <c r="AP187" s="124">
        <v>0.99310344827586206</v>
      </c>
      <c r="AQ187" s="124">
        <v>1</v>
      </c>
      <c r="AR187" s="124">
        <v>1</v>
      </c>
      <c r="AS187" s="124">
        <v>0.19941348973607037</v>
      </c>
      <c r="AT187" s="120">
        <v>20.117302052785924</v>
      </c>
      <c r="AU187" s="120">
        <v>50</v>
      </c>
      <c r="AV187" s="124">
        <v>0.21478873239436619</v>
      </c>
      <c r="AW187" s="120">
        <v>17.04225352112676</v>
      </c>
      <c r="AX187" s="120">
        <v>50</v>
      </c>
      <c r="AY187" s="124"/>
      <c r="AZ187" s="120"/>
      <c r="BA187" s="120"/>
      <c r="BB187" s="124"/>
      <c r="BC187" s="120"/>
      <c r="BD187" s="120"/>
      <c r="BE187" s="124"/>
      <c r="BF187" s="120"/>
      <c r="BG187" s="120"/>
      <c r="BH187" s="124"/>
      <c r="BI187" s="120"/>
      <c r="BJ187" s="120"/>
      <c r="BK187" s="124"/>
      <c r="BL187" s="120"/>
      <c r="BM187" s="120"/>
      <c r="BN187" s="52"/>
      <c r="BO187" s="124"/>
      <c r="BP187" s="120"/>
      <c r="BQ187" s="120"/>
      <c r="BR187" s="124">
        <v>0.36734693877551022</v>
      </c>
      <c r="BS187" s="124">
        <v>0.90740740740740744</v>
      </c>
      <c r="BT187" s="120">
        <v>24.489795918367349</v>
      </c>
      <c r="BU187" s="120">
        <v>50</v>
      </c>
      <c r="BV187" s="124"/>
      <c r="BW187" s="120"/>
      <c r="BX187" s="120"/>
      <c r="BY187" s="124"/>
      <c r="BZ187" s="124"/>
      <c r="CA187" s="124"/>
      <c r="CB187" s="120">
        <v>16.823939048191338</v>
      </c>
      <c r="CC187" s="120">
        <v>19.496255895940152</v>
      </c>
      <c r="CD187" s="120">
        <v>17.335082511020332</v>
      </c>
      <c r="CE187" s="120"/>
      <c r="CF187" s="108"/>
      <c r="CG187" s="108"/>
      <c r="CH187" s="108">
        <v>0</v>
      </c>
      <c r="CI187" s="107"/>
      <c r="CJ187" s="107"/>
    </row>
    <row r="188" spans="1:88" x14ac:dyDescent="0.25">
      <c r="A188" s="50" t="s">
        <v>375</v>
      </c>
      <c r="B188" s="56" t="s">
        <v>1499</v>
      </c>
      <c r="C188" s="50" t="s">
        <v>2819</v>
      </c>
      <c r="D188" s="56" t="s">
        <v>1714</v>
      </c>
      <c r="E188" s="50" t="s">
        <v>106</v>
      </c>
      <c r="F188" s="24" t="s">
        <v>107</v>
      </c>
      <c r="G188" s="24">
        <v>5</v>
      </c>
      <c r="H188" s="50" t="s">
        <v>1453</v>
      </c>
      <c r="I188" s="50" t="s">
        <v>109</v>
      </c>
      <c r="J188" s="120">
        <v>587.28075044216087</v>
      </c>
      <c r="K188" s="52">
        <v>750</v>
      </c>
      <c r="L188" s="120">
        <v>78.304100058954788</v>
      </c>
      <c r="M188" s="52">
        <v>0</v>
      </c>
      <c r="N188" s="120">
        <v>68.462310959126711</v>
      </c>
      <c r="O188" s="120">
        <v>91.28308127883561</v>
      </c>
      <c r="P188" s="120">
        <v>100</v>
      </c>
      <c r="Q188" s="120">
        <v>63.236183246545345</v>
      </c>
      <c r="R188" s="120">
        <v>64.430722579598964</v>
      </c>
      <c r="S188" s="120">
        <v>73.570997599515223</v>
      </c>
      <c r="T188" s="120">
        <v>84.314910995393788</v>
      </c>
      <c r="U188" s="120">
        <v>100</v>
      </c>
      <c r="V188" s="120">
        <v>60.39255223630223</v>
      </c>
      <c r="W188" s="120">
        <v>80.523402981736297</v>
      </c>
      <c r="X188" s="120">
        <v>100</v>
      </c>
      <c r="Y188" s="120">
        <v>56.261550390860734</v>
      </c>
      <c r="Z188" s="120">
        <v>75.01540052114764</v>
      </c>
      <c r="AA188" s="120">
        <v>100</v>
      </c>
      <c r="AB188" s="120">
        <v>51.353703703703701</v>
      </c>
      <c r="AC188" s="120">
        <v>68.471604938271597</v>
      </c>
      <c r="AD188" s="120">
        <v>100</v>
      </c>
      <c r="AE188" s="120">
        <v>50.159999999999982</v>
      </c>
      <c r="AF188" s="120">
        <v>52.382758620689643</v>
      </c>
      <c r="AG188" s="120">
        <v>66.879999999999967</v>
      </c>
      <c r="AH188" s="120">
        <v>100</v>
      </c>
      <c r="AI188" s="120">
        <v>10.33</v>
      </c>
      <c r="AJ188" s="120">
        <v>8.16</v>
      </c>
      <c r="AK188" s="120">
        <v>2.2200000000000002</v>
      </c>
      <c r="AL188" s="52">
        <v>0</v>
      </c>
      <c r="AM188" s="124">
        <v>1</v>
      </c>
      <c r="AN188" s="124">
        <v>1</v>
      </c>
      <c r="AO188" s="124">
        <v>0.99470899470899465</v>
      </c>
      <c r="AP188" s="124">
        <v>0.98958333333333337</v>
      </c>
      <c r="AQ188" s="124">
        <v>1</v>
      </c>
      <c r="AR188" s="124">
        <v>1</v>
      </c>
      <c r="AS188" s="124">
        <v>4.619565217391304E-2</v>
      </c>
      <c r="AT188" s="120">
        <v>50</v>
      </c>
      <c r="AU188" s="120">
        <v>50</v>
      </c>
      <c r="AV188" s="124">
        <v>7.1038251366120214E-2</v>
      </c>
      <c r="AW188" s="120">
        <v>45.792349726775967</v>
      </c>
      <c r="AX188" s="120">
        <v>50</v>
      </c>
      <c r="AY188" s="124"/>
      <c r="AZ188" s="120"/>
      <c r="BA188" s="120"/>
      <c r="BB188" s="124"/>
      <c r="BC188" s="120"/>
      <c r="BD188" s="120"/>
      <c r="BE188" s="124"/>
      <c r="BF188" s="120"/>
      <c r="BG188" s="120"/>
      <c r="BH188" s="124"/>
      <c r="BI188" s="120"/>
      <c r="BJ188" s="120"/>
      <c r="BK188" s="124"/>
      <c r="BL188" s="120"/>
      <c r="BM188" s="120"/>
      <c r="BN188" s="52"/>
      <c r="BO188" s="124"/>
      <c r="BP188" s="120"/>
      <c r="BQ188" s="120"/>
      <c r="BR188" s="124">
        <v>0.375</v>
      </c>
      <c r="BS188" s="124">
        <v>0.94915254237288138</v>
      </c>
      <c r="BT188" s="120">
        <v>25</v>
      </c>
      <c r="BU188" s="120">
        <v>50</v>
      </c>
      <c r="BV188" s="124"/>
      <c r="BW188" s="120"/>
      <c r="BX188" s="120"/>
      <c r="BY188" s="124"/>
      <c r="BZ188" s="124"/>
      <c r="CA188" s="124"/>
      <c r="CB188" s="120">
        <v>16.823939048191338</v>
      </c>
      <c r="CC188" s="120">
        <v>19.496255895940152</v>
      </c>
      <c r="CD188" s="120">
        <v>17.335082511020332</v>
      </c>
      <c r="CE188" s="120"/>
      <c r="CF188" s="108"/>
      <c r="CG188" s="108"/>
      <c r="CH188" s="108">
        <v>0</v>
      </c>
      <c r="CI188" s="107"/>
      <c r="CJ188" s="107"/>
    </row>
    <row r="189" spans="1:88" x14ac:dyDescent="0.25">
      <c r="A189" s="50" t="s">
        <v>375</v>
      </c>
      <c r="B189" s="56" t="s">
        <v>1499</v>
      </c>
      <c r="C189" s="50" t="s">
        <v>2820</v>
      </c>
      <c r="D189" s="56" t="s">
        <v>1846</v>
      </c>
      <c r="E189" s="50" t="s">
        <v>106</v>
      </c>
      <c r="F189" s="24">
        <v>6</v>
      </c>
      <c r="G189" s="24">
        <v>8</v>
      </c>
      <c r="H189" s="50" t="s">
        <v>1454</v>
      </c>
      <c r="I189" s="50" t="s">
        <v>109</v>
      </c>
      <c r="J189" s="120">
        <v>509.60441356476446</v>
      </c>
      <c r="K189" s="52">
        <v>800</v>
      </c>
      <c r="L189" s="120">
        <v>63.70055169559555</v>
      </c>
      <c r="M189" s="52">
        <v>0</v>
      </c>
      <c r="N189" s="120">
        <v>60.062274137658271</v>
      </c>
      <c r="O189" s="120">
        <v>80.083032183544361</v>
      </c>
      <c r="P189" s="120">
        <v>100</v>
      </c>
      <c r="Q189" s="120">
        <v>54.963842999510696</v>
      </c>
      <c r="R189" s="120">
        <v>59.568779444488207</v>
      </c>
      <c r="S189" s="120">
        <v>70.556132402583358</v>
      </c>
      <c r="T189" s="120">
        <v>73.28512399934759</v>
      </c>
      <c r="U189" s="120">
        <v>100</v>
      </c>
      <c r="V189" s="120">
        <v>49.747904078118104</v>
      </c>
      <c r="W189" s="120">
        <v>66.330538770824148</v>
      </c>
      <c r="X189" s="120">
        <v>100</v>
      </c>
      <c r="Y189" s="120">
        <v>44.954940980655195</v>
      </c>
      <c r="Z189" s="120">
        <v>59.939921307540253</v>
      </c>
      <c r="AA189" s="120">
        <v>100</v>
      </c>
      <c r="AB189" s="120">
        <v>48.266086956521761</v>
      </c>
      <c r="AC189" s="120">
        <v>64.354782608695686</v>
      </c>
      <c r="AD189" s="120">
        <v>100</v>
      </c>
      <c r="AE189" s="120">
        <v>44.139240506329116</v>
      </c>
      <c r="AF189" s="120">
        <v>57.322222222222209</v>
      </c>
      <c r="AG189" s="120">
        <v>58.852320675105489</v>
      </c>
      <c r="AH189" s="120">
        <v>100</v>
      </c>
      <c r="AI189" s="120">
        <v>15.59</v>
      </c>
      <c r="AJ189" s="120">
        <v>14.61</v>
      </c>
      <c r="AK189" s="120">
        <v>13.18</v>
      </c>
      <c r="AL189" s="52">
        <v>0</v>
      </c>
      <c r="AM189" s="124">
        <v>0.98787878787878791</v>
      </c>
      <c r="AN189" s="124">
        <v>0.99547511312217196</v>
      </c>
      <c r="AO189" s="124">
        <v>0.97891566265060237</v>
      </c>
      <c r="AP189" s="124">
        <v>0.98654708520179368</v>
      </c>
      <c r="AQ189" s="124">
        <v>1</v>
      </c>
      <c r="AR189" s="124">
        <v>1</v>
      </c>
      <c r="AS189" s="124">
        <v>0.16969696969696971</v>
      </c>
      <c r="AT189" s="120">
        <v>26.060606060606073</v>
      </c>
      <c r="AU189" s="120">
        <v>50</v>
      </c>
      <c r="AV189" s="124">
        <v>0.21621621621621623</v>
      </c>
      <c r="AW189" s="120">
        <v>16.756756756756765</v>
      </c>
      <c r="AX189" s="120">
        <v>50</v>
      </c>
      <c r="AY189" s="124"/>
      <c r="AZ189" s="120"/>
      <c r="BA189" s="120"/>
      <c r="BB189" s="124"/>
      <c r="BC189" s="120"/>
      <c r="BD189" s="120"/>
      <c r="BE189" s="124">
        <v>0.76666666666666672</v>
      </c>
      <c r="BF189" s="120">
        <v>40.780141843971634</v>
      </c>
      <c r="BG189" s="120">
        <v>50</v>
      </c>
      <c r="BH189" s="124"/>
      <c r="BI189" s="120"/>
      <c r="BJ189" s="120"/>
      <c r="BK189" s="124"/>
      <c r="BL189" s="120"/>
      <c r="BM189" s="120"/>
      <c r="BN189" s="52"/>
      <c r="BO189" s="124"/>
      <c r="BP189" s="120"/>
      <c r="BQ189" s="120"/>
      <c r="BR189" s="124">
        <v>0.34741784037558687</v>
      </c>
      <c r="BS189" s="124">
        <v>0.92207792207792205</v>
      </c>
      <c r="BT189" s="120">
        <v>23.161189358372457</v>
      </c>
      <c r="BU189" s="120">
        <v>50</v>
      </c>
      <c r="BV189" s="124"/>
      <c r="BW189" s="120"/>
      <c r="BX189" s="120"/>
      <c r="BY189" s="124"/>
      <c r="BZ189" s="124"/>
      <c r="CA189" s="124"/>
      <c r="CB189" s="120">
        <v>16.823939048191338</v>
      </c>
      <c r="CC189" s="120">
        <v>19.496255895940152</v>
      </c>
      <c r="CD189" s="120">
        <v>17.335082511020332</v>
      </c>
      <c r="CE189" s="120"/>
      <c r="CF189" s="108"/>
      <c r="CG189" s="108"/>
      <c r="CH189" s="108">
        <v>0</v>
      </c>
      <c r="CI189" s="107"/>
      <c r="CJ189" s="107"/>
    </row>
    <row r="190" spans="1:88" x14ac:dyDescent="0.25">
      <c r="A190" s="50" t="s">
        <v>375</v>
      </c>
      <c r="B190" s="56" t="s">
        <v>1499</v>
      </c>
      <c r="C190" s="50" t="s">
        <v>2821</v>
      </c>
      <c r="D190" s="56" t="s">
        <v>1845</v>
      </c>
      <c r="E190" s="50" t="s">
        <v>106</v>
      </c>
      <c r="F190" s="24">
        <v>9</v>
      </c>
      <c r="G190" s="24">
        <v>12</v>
      </c>
      <c r="H190" s="50" t="s">
        <v>1454</v>
      </c>
      <c r="I190" s="50" t="s">
        <v>109</v>
      </c>
      <c r="J190" s="120">
        <v>732.23922793743782</v>
      </c>
      <c r="K190" s="52">
        <v>1250</v>
      </c>
      <c r="L190" s="120">
        <v>58.579138234995021</v>
      </c>
      <c r="M190" s="52">
        <v>1</v>
      </c>
      <c r="N190" s="120">
        <v>54.792262147815435</v>
      </c>
      <c r="O190" s="120">
        <v>73.05634953042059</v>
      </c>
      <c r="P190" s="120">
        <v>100</v>
      </c>
      <c r="Q190" s="120">
        <v>48.171028606208161</v>
      </c>
      <c r="R190" s="120">
        <v>48.006872852233677</v>
      </c>
      <c r="S190" s="120">
        <v>68.28939205955335</v>
      </c>
      <c r="T190" s="120">
        <v>64.228038141610881</v>
      </c>
      <c r="U190" s="120">
        <v>100</v>
      </c>
      <c r="V190" s="120">
        <v>38.651202749140886</v>
      </c>
      <c r="W190" s="120">
        <v>51.534936998854519</v>
      </c>
      <c r="X190" s="120">
        <v>100</v>
      </c>
      <c r="Y190" s="120">
        <v>33.973367697594497</v>
      </c>
      <c r="Z190" s="120">
        <v>45.297823596792661</v>
      </c>
      <c r="AA190" s="120">
        <v>100</v>
      </c>
      <c r="AB190" s="120">
        <v>45.735271317829479</v>
      </c>
      <c r="AC190" s="120">
        <v>60.980361757105975</v>
      </c>
      <c r="AD190" s="120">
        <v>100</v>
      </c>
      <c r="AE190" s="120">
        <v>43.026229508196728</v>
      </c>
      <c r="AF190" s="120">
        <v>52.345333333333329</v>
      </c>
      <c r="AG190" s="120">
        <v>57.368306010928968</v>
      </c>
      <c r="AH190" s="120">
        <v>100</v>
      </c>
      <c r="AI190" s="120">
        <v>20.11</v>
      </c>
      <c r="AJ190" s="120">
        <v>14.03</v>
      </c>
      <c r="AK190" s="120">
        <v>9.31</v>
      </c>
      <c r="AL190" s="52">
        <v>1</v>
      </c>
      <c r="AM190" s="124">
        <v>0.97560975609756095</v>
      </c>
      <c r="AN190" s="124">
        <v>0.9642857142857143</v>
      </c>
      <c r="AO190" s="124">
        <v>0.96341463414634143</v>
      </c>
      <c r="AP190" s="124">
        <v>0.9464285714285714</v>
      </c>
      <c r="AQ190" s="124">
        <v>0.97752808988764039</v>
      </c>
      <c r="AR190" s="124">
        <v>0.96825396825396826</v>
      </c>
      <c r="AS190" s="124">
        <v>0.25068870523415976</v>
      </c>
      <c r="AT190" s="120">
        <v>9.8622589531680571</v>
      </c>
      <c r="AU190" s="120">
        <v>50</v>
      </c>
      <c r="AV190" s="124">
        <v>0.27800829875518673</v>
      </c>
      <c r="AW190" s="120">
        <v>4.3983402489626622</v>
      </c>
      <c r="AX190" s="120">
        <v>50</v>
      </c>
      <c r="AY190" s="124">
        <v>0.52631578947368418</v>
      </c>
      <c r="AZ190" s="120">
        <v>35.087719298245609</v>
      </c>
      <c r="BA190" s="120">
        <v>50</v>
      </c>
      <c r="BB190" s="124">
        <v>0.1111111111111111</v>
      </c>
      <c r="BC190" s="120">
        <v>7.4074074074074066</v>
      </c>
      <c r="BD190" s="120">
        <v>50</v>
      </c>
      <c r="BE190" s="124">
        <v>0.61386138613861385</v>
      </c>
      <c r="BF190" s="120">
        <v>32.652201390351806</v>
      </c>
      <c r="BG190" s="120">
        <v>50</v>
      </c>
      <c r="BH190" s="124">
        <v>0.81372549019607843</v>
      </c>
      <c r="BI190" s="120">
        <v>86.566541510221114</v>
      </c>
      <c r="BJ190" s="120">
        <v>100</v>
      </c>
      <c r="BK190" s="124">
        <v>0.76811594202898548</v>
      </c>
      <c r="BL190" s="120">
        <v>81.714461917977189</v>
      </c>
      <c r="BM190" s="120">
        <v>100</v>
      </c>
      <c r="BN190" s="52">
        <v>1</v>
      </c>
      <c r="BO190" s="124">
        <v>0.54545454545454541</v>
      </c>
      <c r="BP190" s="120">
        <v>72.72727272727272</v>
      </c>
      <c r="BQ190" s="120">
        <v>100</v>
      </c>
      <c r="BR190" s="124">
        <v>0.41176470588235292</v>
      </c>
      <c r="BS190" s="124">
        <v>0.37362637362637363</v>
      </c>
      <c r="BT190" s="120">
        <v>0</v>
      </c>
      <c r="BU190" s="120">
        <v>50</v>
      </c>
      <c r="BV190" s="124">
        <v>0.59228650137741046</v>
      </c>
      <c r="BW190" s="120">
        <v>49.357208448117539</v>
      </c>
      <c r="BX190" s="120">
        <v>50</v>
      </c>
      <c r="BY190" s="124">
        <v>0.76811594202898548</v>
      </c>
      <c r="BZ190" s="124">
        <v>0.92500000000000004</v>
      </c>
      <c r="CA190" s="124">
        <v>0.15688405797101454</v>
      </c>
      <c r="CB190" s="120">
        <v>16.823939048191338</v>
      </c>
      <c r="CC190" s="120">
        <v>19.496255895940152</v>
      </c>
      <c r="CD190" s="120">
        <v>17.335082511020332</v>
      </c>
      <c r="CE190" s="120">
        <v>12.629206143265662</v>
      </c>
      <c r="CF190" s="52" t="s">
        <v>3739</v>
      </c>
      <c r="CG190" s="52">
        <v>4</v>
      </c>
      <c r="CH190" s="107">
        <v>0</v>
      </c>
      <c r="CI190" s="107"/>
      <c r="CJ190" s="107"/>
    </row>
    <row r="191" spans="1:88" x14ac:dyDescent="0.25">
      <c r="A191" s="50" t="s">
        <v>380</v>
      </c>
      <c r="B191" s="56" t="s">
        <v>1508</v>
      </c>
      <c r="C191" s="50" t="s">
        <v>2665</v>
      </c>
      <c r="D191" s="56" t="s">
        <v>101</v>
      </c>
      <c r="E191" s="50" t="s">
        <v>102</v>
      </c>
      <c r="F191" s="24" t="s">
        <v>102</v>
      </c>
      <c r="G191" s="24" t="s">
        <v>102</v>
      </c>
      <c r="H191" s="50" t="s">
        <v>2644</v>
      </c>
      <c r="I191" s="50" t="s">
        <v>103</v>
      </c>
      <c r="J191" s="120">
        <v>592.27832611921622</v>
      </c>
      <c r="K191" s="52">
        <v>650</v>
      </c>
      <c r="L191" s="120">
        <v>91.11974247987942</v>
      </c>
      <c r="M191" s="52">
        <v>0</v>
      </c>
      <c r="N191" s="120">
        <v>75.795054105209942</v>
      </c>
      <c r="O191" s="120">
        <v>100</v>
      </c>
      <c r="P191" s="120">
        <v>100</v>
      </c>
      <c r="Q191" s="120">
        <v>70.585682979271695</v>
      </c>
      <c r="R191" s="120">
        <v>72.412724526411168</v>
      </c>
      <c r="S191" s="120">
        <v>75</v>
      </c>
      <c r="T191" s="120">
        <v>94.11424397236226</v>
      </c>
      <c r="U191" s="120">
        <v>100</v>
      </c>
      <c r="V191" s="120">
        <v>67.851441361697468</v>
      </c>
      <c r="W191" s="120">
        <v>90.468588482263286</v>
      </c>
      <c r="X191" s="120">
        <v>100</v>
      </c>
      <c r="Y191" s="120">
        <v>56.638286915109603</v>
      </c>
      <c r="Z191" s="120">
        <v>75.517715886812809</v>
      </c>
      <c r="AA191" s="120">
        <v>100</v>
      </c>
      <c r="AB191" s="120">
        <v>62.883333333333333</v>
      </c>
      <c r="AC191" s="120">
        <v>83.844444444444449</v>
      </c>
      <c r="AD191" s="120">
        <v>100</v>
      </c>
      <c r="AE191" s="120"/>
      <c r="AF191" s="120">
        <v>65.149333333333345</v>
      </c>
      <c r="AG191" s="120"/>
      <c r="AH191" s="120">
        <v>0</v>
      </c>
      <c r="AI191" s="120">
        <v>4.41</v>
      </c>
      <c r="AJ191" s="120">
        <v>15.77</v>
      </c>
      <c r="AK191" s="120"/>
      <c r="AL191" s="52">
        <v>0</v>
      </c>
      <c r="AM191" s="124">
        <v>1</v>
      </c>
      <c r="AN191" s="124">
        <v>1</v>
      </c>
      <c r="AO191" s="124">
        <v>1</v>
      </c>
      <c r="AP191" s="124">
        <v>1</v>
      </c>
      <c r="AQ191" s="124">
        <v>0.96551724137931039</v>
      </c>
      <c r="AR191" s="124"/>
      <c r="AS191" s="124">
        <v>5.8333333333333334E-2</v>
      </c>
      <c r="AT191" s="120">
        <v>48.333333333333336</v>
      </c>
      <c r="AU191" s="120">
        <v>50</v>
      </c>
      <c r="AV191" s="124">
        <v>2.9411764705882353E-2</v>
      </c>
      <c r="AW191" s="120">
        <v>50</v>
      </c>
      <c r="AX191" s="120">
        <v>50</v>
      </c>
      <c r="AY191" s="124"/>
      <c r="AZ191" s="120"/>
      <c r="BA191" s="120"/>
      <c r="BB191" s="124"/>
      <c r="BC191" s="120"/>
      <c r="BD191" s="120"/>
      <c r="BE191" s="124"/>
      <c r="BF191" s="120"/>
      <c r="BG191" s="120"/>
      <c r="BH191" s="124"/>
      <c r="BI191" s="120"/>
      <c r="BJ191" s="120"/>
      <c r="BK191" s="124"/>
      <c r="BL191" s="120"/>
      <c r="BM191" s="120"/>
      <c r="BN191" s="52"/>
      <c r="BO191" s="124"/>
      <c r="BP191" s="120"/>
      <c r="BQ191" s="120"/>
      <c r="BR191" s="124">
        <v>0.75555555555555554</v>
      </c>
      <c r="BS191" s="124">
        <v>0.97826086956521741</v>
      </c>
      <c r="BT191" s="120">
        <v>50</v>
      </c>
      <c r="BU191" s="120">
        <v>50</v>
      </c>
      <c r="BV191" s="124"/>
      <c r="BW191" s="120"/>
      <c r="BX191" s="120"/>
      <c r="BY191" s="124"/>
      <c r="BZ191" s="124"/>
      <c r="CA191" s="124"/>
      <c r="CB191" s="120">
        <v>17.263974516166829</v>
      </c>
      <c r="CC191" s="120">
        <v>19.631524517014228</v>
      </c>
      <c r="CD191" s="120">
        <v>17.168861804494096</v>
      </c>
      <c r="CE191" s="120"/>
      <c r="CF191" s="107"/>
      <c r="CG191" s="107"/>
      <c r="CH191" s="107">
        <v>0</v>
      </c>
      <c r="CI191" s="107"/>
      <c r="CJ191" s="107"/>
    </row>
    <row r="192" spans="1:88" x14ac:dyDescent="0.25">
      <c r="A192" s="50" t="s">
        <v>380</v>
      </c>
      <c r="B192" s="56" t="s">
        <v>1508</v>
      </c>
      <c r="C192" s="50" t="s">
        <v>2822</v>
      </c>
      <c r="D192" s="56" t="s">
        <v>1892</v>
      </c>
      <c r="E192" s="50" t="s">
        <v>106</v>
      </c>
      <c r="F192" s="24" t="s">
        <v>107</v>
      </c>
      <c r="G192" s="24">
        <v>8</v>
      </c>
      <c r="H192" s="50" t="s">
        <v>1453</v>
      </c>
      <c r="I192" s="50" t="s">
        <v>109</v>
      </c>
      <c r="J192" s="120">
        <v>592.27832611921622</v>
      </c>
      <c r="K192" s="52">
        <v>650</v>
      </c>
      <c r="L192" s="120">
        <v>91.11974247987942</v>
      </c>
      <c r="M192" s="52">
        <v>0</v>
      </c>
      <c r="N192" s="120">
        <v>75.795054105209942</v>
      </c>
      <c r="O192" s="120">
        <v>100</v>
      </c>
      <c r="P192" s="120">
        <v>100</v>
      </c>
      <c r="Q192" s="120">
        <v>70.585682979271695</v>
      </c>
      <c r="R192" s="120">
        <v>72.412724526411168</v>
      </c>
      <c r="S192" s="120">
        <v>75</v>
      </c>
      <c r="T192" s="120">
        <v>94.11424397236226</v>
      </c>
      <c r="U192" s="120">
        <v>100</v>
      </c>
      <c r="V192" s="120">
        <v>67.851441361697468</v>
      </c>
      <c r="W192" s="120">
        <v>90.468588482263286</v>
      </c>
      <c r="X192" s="120">
        <v>100</v>
      </c>
      <c r="Y192" s="120">
        <v>56.638286915109603</v>
      </c>
      <c r="Z192" s="120">
        <v>75.517715886812809</v>
      </c>
      <c r="AA192" s="120">
        <v>100</v>
      </c>
      <c r="AB192" s="120">
        <v>62.883333333333333</v>
      </c>
      <c r="AC192" s="120">
        <v>83.844444444444449</v>
      </c>
      <c r="AD192" s="120">
        <v>100</v>
      </c>
      <c r="AE192" s="120"/>
      <c r="AF192" s="120">
        <v>65.149333333333345</v>
      </c>
      <c r="AG192" s="120"/>
      <c r="AH192" s="120">
        <v>0</v>
      </c>
      <c r="AI192" s="120">
        <v>4.41</v>
      </c>
      <c r="AJ192" s="120">
        <v>15.77</v>
      </c>
      <c r="AK192" s="120"/>
      <c r="AL192" s="52">
        <v>0</v>
      </c>
      <c r="AM192" s="124">
        <v>1</v>
      </c>
      <c r="AN192" s="124">
        <v>1</v>
      </c>
      <c r="AO192" s="124">
        <v>1</v>
      </c>
      <c r="AP192" s="124">
        <v>1</v>
      </c>
      <c r="AQ192" s="124">
        <v>0.96551724137931039</v>
      </c>
      <c r="AR192" s="124"/>
      <c r="AS192" s="124">
        <v>5.8333333333333334E-2</v>
      </c>
      <c r="AT192" s="120">
        <v>48.333333333333336</v>
      </c>
      <c r="AU192" s="120">
        <v>50</v>
      </c>
      <c r="AV192" s="124">
        <v>2.9411764705882353E-2</v>
      </c>
      <c r="AW192" s="120">
        <v>50</v>
      </c>
      <c r="AX192" s="120">
        <v>50</v>
      </c>
      <c r="AY192" s="124"/>
      <c r="AZ192" s="120"/>
      <c r="BA192" s="120"/>
      <c r="BB192" s="124"/>
      <c r="BC192" s="120"/>
      <c r="BD192" s="120"/>
      <c r="BE192" s="124"/>
      <c r="BF192" s="120"/>
      <c r="BG192" s="120"/>
      <c r="BH192" s="124"/>
      <c r="BI192" s="120"/>
      <c r="BJ192" s="120"/>
      <c r="BK192" s="124"/>
      <c r="BL192" s="120"/>
      <c r="BM192" s="120"/>
      <c r="BN192" s="52"/>
      <c r="BO192" s="124"/>
      <c r="BP192" s="120"/>
      <c r="BQ192" s="120"/>
      <c r="BR192" s="124">
        <v>0.75555555555555554</v>
      </c>
      <c r="BS192" s="124">
        <v>0.97826086956521741</v>
      </c>
      <c r="BT192" s="120">
        <v>50</v>
      </c>
      <c r="BU192" s="120">
        <v>50</v>
      </c>
      <c r="BV192" s="124"/>
      <c r="BW192" s="120"/>
      <c r="BX192" s="120"/>
      <c r="BY192" s="124"/>
      <c r="BZ192" s="124"/>
      <c r="CA192" s="124"/>
      <c r="CB192" s="120">
        <v>16.823939048191338</v>
      </c>
      <c r="CC192" s="120">
        <v>19.496255895940152</v>
      </c>
      <c r="CD192" s="120">
        <v>17.335082511020332</v>
      </c>
      <c r="CE192" s="120"/>
      <c r="CF192" s="107"/>
      <c r="CG192" s="107"/>
      <c r="CH192" s="107">
        <v>0</v>
      </c>
      <c r="CI192" s="107"/>
      <c r="CJ192" s="107"/>
    </row>
    <row r="193" spans="1:88" x14ac:dyDescent="0.25">
      <c r="A193" s="50" t="s">
        <v>382</v>
      </c>
      <c r="B193" s="56" t="s">
        <v>1500</v>
      </c>
      <c r="C193" s="50" t="s">
        <v>2665</v>
      </c>
      <c r="D193" s="56" t="s">
        <v>101</v>
      </c>
      <c r="E193" s="50" t="s">
        <v>102</v>
      </c>
      <c r="F193" s="24" t="s">
        <v>102</v>
      </c>
      <c r="G193" s="24" t="s">
        <v>102</v>
      </c>
      <c r="H193" s="50" t="s">
        <v>2644</v>
      </c>
      <c r="I193" s="50" t="s">
        <v>103</v>
      </c>
      <c r="J193" s="120">
        <v>978.29039163500659</v>
      </c>
      <c r="K193" s="52">
        <v>1150</v>
      </c>
      <c r="L193" s="120">
        <v>85.068729707391881</v>
      </c>
      <c r="M193" s="52">
        <v>1</v>
      </c>
      <c r="N193" s="120">
        <v>76.017579461448548</v>
      </c>
      <c r="O193" s="120">
        <v>100</v>
      </c>
      <c r="P193" s="120">
        <v>100</v>
      </c>
      <c r="Q193" s="120">
        <v>59.216872808625261</v>
      </c>
      <c r="R193" s="120">
        <v>74.017936370150309</v>
      </c>
      <c r="S193" s="120">
        <v>75</v>
      </c>
      <c r="T193" s="120">
        <v>78.955830411500344</v>
      </c>
      <c r="U193" s="120">
        <v>100</v>
      </c>
      <c r="V193" s="120">
        <v>69.078559044946132</v>
      </c>
      <c r="W193" s="120">
        <v>92.10474539326151</v>
      </c>
      <c r="X193" s="120">
        <v>100</v>
      </c>
      <c r="Y193" s="120">
        <v>51.645462603049076</v>
      </c>
      <c r="Z193" s="120">
        <v>68.86061680406543</v>
      </c>
      <c r="AA193" s="120">
        <v>100</v>
      </c>
      <c r="AB193" s="120">
        <v>63.520833333333314</v>
      </c>
      <c r="AC193" s="120">
        <v>84.694444444444414</v>
      </c>
      <c r="AD193" s="120">
        <v>100</v>
      </c>
      <c r="AE193" s="120">
        <v>51.654166666666676</v>
      </c>
      <c r="AF193" s="120">
        <v>67.112061403508775</v>
      </c>
      <c r="AG193" s="120">
        <v>68.872222222222234</v>
      </c>
      <c r="AH193" s="120">
        <v>100</v>
      </c>
      <c r="AI193" s="120">
        <v>15.78</v>
      </c>
      <c r="AJ193" s="120">
        <v>22.37</v>
      </c>
      <c r="AK193" s="120">
        <v>15.45</v>
      </c>
      <c r="AL193" s="52">
        <v>0</v>
      </c>
      <c r="AM193" s="124">
        <v>0.99369747899159666</v>
      </c>
      <c r="AN193" s="124">
        <v>0.98198198198198194</v>
      </c>
      <c r="AO193" s="124">
        <v>0.991578947368421</v>
      </c>
      <c r="AP193" s="124">
        <v>0.97272727272727277</v>
      </c>
      <c r="AQ193" s="124">
        <v>1</v>
      </c>
      <c r="AR193" s="124">
        <v>1</v>
      </c>
      <c r="AS193" s="124">
        <v>7.1428571428571425E-2</v>
      </c>
      <c r="AT193" s="120">
        <v>45.71428571428573</v>
      </c>
      <c r="AU193" s="120">
        <v>50</v>
      </c>
      <c r="AV193" s="124">
        <v>0.14583333333333334</v>
      </c>
      <c r="AW193" s="120">
        <v>30.833333333333332</v>
      </c>
      <c r="AX193" s="120">
        <v>50</v>
      </c>
      <c r="AY193" s="124">
        <v>0.90647482014388492</v>
      </c>
      <c r="AZ193" s="120">
        <v>50</v>
      </c>
      <c r="BA193" s="120">
        <v>50</v>
      </c>
      <c r="BB193" s="124">
        <v>0.5611510791366906</v>
      </c>
      <c r="BC193" s="120">
        <v>37.410071942446038</v>
      </c>
      <c r="BD193" s="120">
        <v>50</v>
      </c>
      <c r="BE193" s="124">
        <v>0.97560975609756095</v>
      </c>
      <c r="BF193" s="120">
        <v>50</v>
      </c>
      <c r="BG193" s="120">
        <v>50</v>
      </c>
      <c r="BH193" s="124">
        <v>0.90909090909090906</v>
      </c>
      <c r="BI193" s="120">
        <v>96.711798839458424</v>
      </c>
      <c r="BJ193" s="120">
        <v>100</v>
      </c>
      <c r="BK193" s="124"/>
      <c r="BL193" s="120"/>
      <c r="BM193" s="120"/>
      <c r="BN193" s="52">
        <v>0</v>
      </c>
      <c r="BO193" s="124">
        <v>0.8</v>
      </c>
      <c r="BP193" s="120">
        <v>100</v>
      </c>
      <c r="BQ193" s="120">
        <v>100</v>
      </c>
      <c r="BR193" s="124">
        <v>0.43928571428571428</v>
      </c>
      <c r="BS193" s="124">
        <v>0.97222222222222221</v>
      </c>
      <c r="BT193" s="120">
        <v>29.285714285714288</v>
      </c>
      <c r="BU193" s="120">
        <v>50</v>
      </c>
      <c r="BV193" s="124">
        <v>0.53816793893129766</v>
      </c>
      <c r="BW193" s="120">
        <v>44.847328244274806</v>
      </c>
      <c r="BX193" s="120">
        <v>50</v>
      </c>
      <c r="BY193" s="124"/>
      <c r="BZ193" s="124"/>
      <c r="CA193" s="124"/>
      <c r="CB193" s="120">
        <v>17.263974516166829</v>
      </c>
      <c r="CC193" s="120">
        <v>19.631524517014228</v>
      </c>
      <c r="CD193" s="120">
        <v>17.168861804494096</v>
      </c>
      <c r="CE193" s="120">
        <v>15.161501169955377</v>
      </c>
      <c r="CF193" s="52"/>
      <c r="CG193" s="52"/>
      <c r="CH193" s="107">
        <v>0</v>
      </c>
      <c r="CI193" s="107"/>
      <c r="CJ193" s="107"/>
    </row>
    <row r="194" spans="1:88" x14ac:dyDescent="0.25">
      <c r="A194" s="50" t="s">
        <v>382</v>
      </c>
      <c r="B194" s="56" t="s">
        <v>1500</v>
      </c>
      <c r="C194" s="50" t="s">
        <v>2823</v>
      </c>
      <c r="D194" s="56" t="s">
        <v>1669</v>
      </c>
      <c r="E194" s="50" t="s">
        <v>106</v>
      </c>
      <c r="F194" s="24" t="s">
        <v>107</v>
      </c>
      <c r="G194" s="24">
        <v>2</v>
      </c>
      <c r="H194" s="50" t="s">
        <v>1453</v>
      </c>
      <c r="I194" s="50" t="s">
        <v>109</v>
      </c>
      <c r="J194" s="120">
        <v>59.439613526570056</v>
      </c>
      <c r="K194" s="52">
        <v>100</v>
      </c>
      <c r="L194" s="120">
        <v>59.439613526570056</v>
      </c>
      <c r="M194" s="52"/>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52"/>
      <c r="AM194" s="124"/>
      <c r="AN194" s="124"/>
      <c r="AO194" s="124"/>
      <c r="AP194" s="124"/>
      <c r="AQ194" s="124"/>
      <c r="AR194" s="124"/>
      <c r="AS194" s="124">
        <v>6.280193236714976E-2</v>
      </c>
      <c r="AT194" s="120">
        <v>47.439613526570049</v>
      </c>
      <c r="AU194" s="120">
        <v>50</v>
      </c>
      <c r="AV194" s="124">
        <v>0.24</v>
      </c>
      <c r="AW194" s="120">
        <v>12.000000000000011</v>
      </c>
      <c r="AX194" s="120">
        <v>50</v>
      </c>
      <c r="AY194" s="124"/>
      <c r="AZ194" s="120"/>
      <c r="BA194" s="120"/>
      <c r="BB194" s="124"/>
      <c r="BC194" s="120"/>
      <c r="BD194" s="120"/>
      <c r="BE194" s="124"/>
      <c r="BF194" s="120"/>
      <c r="BG194" s="120"/>
      <c r="BH194" s="124"/>
      <c r="BI194" s="120"/>
      <c r="BJ194" s="120"/>
      <c r="BK194" s="124"/>
      <c r="BL194" s="120"/>
      <c r="BM194" s="120"/>
      <c r="BN194" s="52"/>
      <c r="BO194" s="124"/>
      <c r="BP194" s="120"/>
      <c r="BQ194" s="120"/>
      <c r="BR194" s="124"/>
      <c r="BS194" s="124"/>
      <c r="BT194" s="120"/>
      <c r="BU194" s="120"/>
      <c r="BV194" s="124"/>
      <c r="BW194" s="120"/>
      <c r="BX194" s="120"/>
      <c r="BY194" s="124"/>
      <c r="BZ194" s="124"/>
      <c r="CA194" s="124"/>
      <c r="CB194" s="120"/>
      <c r="CC194" s="120"/>
      <c r="CD194" s="120"/>
      <c r="CE194" s="120"/>
      <c r="CF194" s="107"/>
      <c r="CG194" s="107"/>
      <c r="CH194" s="107">
        <v>0</v>
      </c>
      <c r="CI194" s="107"/>
      <c r="CJ194" s="107"/>
    </row>
    <row r="195" spans="1:88" x14ac:dyDescent="0.25">
      <c r="A195" s="50" t="s">
        <v>382</v>
      </c>
      <c r="B195" s="56" t="s">
        <v>1500</v>
      </c>
      <c r="C195" s="50" t="s">
        <v>2824</v>
      </c>
      <c r="D195" s="56" t="s">
        <v>2360</v>
      </c>
      <c r="E195" s="50" t="s">
        <v>106</v>
      </c>
      <c r="F195" s="24">
        <v>3</v>
      </c>
      <c r="G195" s="24">
        <v>5</v>
      </c>
      <c r="H195" s="50" t="s">
        <v>1453</v>
      </c>
      <c r="I195" s="50" t="s">
        <v>109</v>
      </c>
      <c r="J195" s="120">
        <v>576.77145925222851</v>
      </c>
      <c r="K195" s="52">
        <v>650</v>
      </c>
      <c r="L195" s="120">
        <v>88.734070654188997</v>
      </c>
      <c r="M195" s="52">
        <v>0</v>
      </c>
      <c r="N195" s="120">
        <v>79.536439267927364</v>
      </c>
      <c r="O195" s="120">
        <v>100</v>
      </c>
      <c r="P195" s="120">
        <v>100</v>
      </c>
      <c r="Q195" s="120">
        <v>66.958311482701504</v>
      </c>
      <c r="R195" s="120">
        <v>75</v>
      </c>
      <c r="S195" s="120">
        <v>75</v>
      </c>
      <c r="T195" s="120">
        <v>89.27774864360201</v>
      </c>
      <c r="U195" s="120">
        <v>100</v>
      </c>
      <c r="V195" s="120">
        <v>75.104350016642869</v>
      </c>
      <c r="W195" s="120">
        <v>100</v>
      </c>
      <c r="X195" s="120">
        <v>100</v>
      </c>
      <c r="Y195" s="120">
        <v>63.457136050886042</v>
      </c>
      <c r="Z195" s="120">
        <v>84.609514734514718</v>
      </c>
      <c r="AA195" s="120">
        <v>100</v>
      </c>
      <c r="AB195" s="120">
        <v>60.779661016949163</v>
      </c>
      <c r="AC195" s="120">
        <v>81.039548022598879</v>
      </c>
      <c r="AD195" s="120">
        <v>100</v>
      </c>
      <c r="AE195" s="120"/>
      <c r="AF195" s="120">
        <v>64.422480620155014</v>
      </c>
      <c r="AG195" s="120"/>
      <c r="AH195" s="120">
        <v>0</v>
      </c>
      <c r="AI195" s="120">
        <v>8.0399999999999991</v>
      </c>
      <c r="AJ195" s="120">
        <v>11.54</v>
      </c>
      <c r="AK195" s="120"/>
      <c r="AL195" s="52">
        <v>0</v>
      </c>
      <c r="AM195" s="124">
        <v>1</v>
      </c>
      <c r="AN195" s="124">
        <v>1</v>
      </c>
      <c r="AO195" s="124">
        <v>1</v>
      </c>
      <c r="AP195" s="124">
        <v>1</v>
      </c>
      <c r="AQ195" s="124">
        <v>1</v>
      </c>
      <c r="AR195" s="124"/>
      <c r="AS195" s="124">
        <v>5.9782608695652176E-2</v>
      </c>
      <c r="AT195" s="120">
        <v>48.043478260869563</v>
      </c>
      <c r="AU195" s="120">
        <v>50</v>
      </c>
      <c r="AV195" s="124">
        <v>8.8888888888888892E-2</v>
      </c>
      <c r="AW195" s="120">
        <v>42.222222222222229</v>
      </c>
      <c r="AX195" s="120">
        <v>50</v>
      </c>
      <c r="AY195" s="124"/>
      <c r="AZ195" s="120"/>
      <c r="BA195" s="120"/>
      <c r="BB195" s="124"/>
      <c r="BC195" s="120"/>
      <c r="BD195" s="120"/>
      <c r="BE195" s="124"/>
      <c r="BF195" s="120"/>
      <c r="BG195" s="120"/>
      <c r="BH195" s="124"/>
      <c r="BI195" s="120"/>
      <c r="BJ195" s="120"/>
      <c r="BK195" s="124"/>
      <c r="BL195" s="120"/>
      <c r="BM195" s="120"/>
      <c r="BN195" s="52"/>
      <c r="BO195" s="124"/>
      <c r="BP195" s="120"/>
      <c r="BQ195" s="120"/>
      <c r="BR195" s="124">
        <v>0.47368421052631576</v>
      </c>
      <c r="BS195" s="124">
        <v>1.027027027027027</v>
      </c>
      <c r="BT195" s="120">
        <v>31.578947368421051</v>
      </c>
      <c r="BU195" s="120">
        <v>50</v>
      </c>
      <c r="BV195" s="124"/>
      <c r="BW195" s="120"/>
      <c r="BX195" s="120"/>
      <c r="BY195" s="124"/>
      <c r="BZ195" s="124"/>
      <c r="CA195" s="124"/>
      <c r="CB195" s="120">
        <v>16.823939048191338</v>
      </c>
      <c r="CC195" s="120">
        <v>19.496255895940152</v>
      </c>
      <c r="CD195" s="120">
        <v>17.335082511020332</v>
      </c>
      <c r="CE195" s="120"/>
      <c r="CF195" s="107"/>
      <c r="CG195" s="107"/>
      <c r="CH195" s="107">
        <v>1</v>
      </c>
      <c r="CI195" s="107"/>
      <c r="CJ195" s="107">
        <v>1</v>
      </c>
    </row>
    <row r="196" spans="1:88" x14ac:dyDescent="0.25">
      <c r="A196" s="50" t="s">
        <v>382</v>
      </c>
      <c r="B196" s="56" t="s">
        <v>1500</v>
      </c>
      <c r="C196" s="50" t="s">
        <v>2825</v>
      </c>
      <c r="D196" s="56" t="s">
        <v>1874</v>
      </c>
      <c r="E196" s="50" t="s">
        <v>106</v>
      </c>
      <c r="F196" s="24">
        <v>6</v>
      </c>
      <c r="G196" s="24">
        <v>8</v>
      </c>
      <c r="H196" s="50" t="s">
        <v>2644</v>
      </c>
      <c r="I196" s="50" t="s">
        <v>109</v>
      </c>
      <c r="J196" s="120">
        <v>587.21400190273062</v>
      </c>
      <c r="K196" s="52">
        <v>700</v>
      </c>
      <c r="L196" s="120">
        <v>83.887714557532945</v>
      </c>
      <c r="M196" s="52">
        <v>1</v>
      </c>
      <c r="N196" s="120">
        <v>75.184859235631308</v>
      </c>
      <c r="O196" s="120">
        <v>100</v>
      </c>
      <c r="P196" s="120">
        <v>100</v>
      </c>
      <c r="Q196" s="120">
        <v>59.064854243560461</v>
      </c>
      <c r="R196" s="120">
        <v>70.889386788071434</v>
      </c>
      <c r="S196" s="120">
        <v>75</v>
      </c>
      <c r="T196" s="120">
        <v>78.753138991413948</v>
      </c>
      <c r="U196" s="120">
        <v>100</v>
      </c>
      <c r="V196" s="120">
        <v>66.990740014301565</v>
      </c>
      <c r="W196" s="120">
        <v>89.32098668573542</v>
      </c>
      <c r="X196" s="120">
        <v>100</v>
      </c>
      <c r="Y196" s="120">
        <v>49.549425500067926</v>
      </c>
      <c r="Z196" s="120">
        <v>66.065900666757244</v>
      </c>
      <c r="AA196" s="120">
        <v>100</v>
      </c>
      <c r="AB196" s="120">
        <v>63.077666666666666</v>
      </c>
      <c r="AC196" s="120">
        <v>84.103555555555559</v>
      </c>
      <c r="AD196" s="120">
        <v>100</v>
      </c>
      <c r="AE196" s="120"/>
      <c r="AF196" s="120">
        <v>64.58743169398906</v>
      </c>
      <c r="AG196" s="120"/>
      <c r="AH196" s="120">
        <v>0</v>
      </c>
      <c r="AI196" s="120">
        <v>15.93</v>
      </c>
      <c r="AJ196" s="120">
        <v>21.33</v>
      </c>
      <c r="AK196" s="120"/>
      <c r="AL196" s="52">
        <v>0</v>
      </c>
      <c r="AM196" s="124">
        <v>0.99065420560747663</v>
      </c>
      <c r="AN196" s="124">
        <v>0.97619047619047616</v>
      </c>
      <c r="AO196" s="124">
        <v>0.98598130841121501</v>
      </c>
      <c r="AP196" s="124">
        <v>0.95238095238095233</v>
      </c>
      <c r="AQ196" s="124">
        <v>1</v>
      </c>
      <c r="AR196" s="124"/>
      <c r="AS196" s="124">
        <v>5.6872037914691941E-2</v>
      </c>
      <c r="AT196" s="120">
        <v>48.625592417061611</v>
      </c>
      <c r="AU196" s="120">
        <v>50</v>
      </c>
      <c r="AV196" s="124">
        <v>0.1</v>
      </c>
      <c r="AW196" s="120">
        <v>40.000000000000007</v>
      </c>
      <c r="AX196" s="120">
        <v>50</v>
      </c>
      <c r="AY196" s="124"/>
      <c r="AZ196" s="120"/>
      <c r="BA196" s="120"/>
      <c r="BB196" s="124"/>
      <c r="BC196" s="120"/>
      <c r="BD196" s="120"/>
      <c r="BE196" s="124">
        <v>0.9838709677419355</v>
      </c>
      <c r="BF196" s="120">
        <v>50</v>
      </c>
      <c r="BG196" s="120">
        <v>50</v>
      </c>
      <c r="BH196" s="124"/>
      <c r="BI196" s="120"/>
      <c r="BJ196" s="120"/>
      <c r="BK196" s="124"/>
      <c r="BL196" s="120"/>
      <c r="BM196" s="120"/>
      <c r="BN196" s="52"/>
      <c r="BO196" s="124"/>
      <c r="BP196" s="120"/>
      <c r="BQ196" s="120"/>
      <c r="BR196" s="124">
        <v>0.45517241379310347</v>
      </c>
      <c r="BS196" s="124">
        <v>0.96666666666666667</v>
      </c>
      <c r="BT196" s="120">
        <v>30.344827586206897</v>
      </c>
      <c r="BU196" s="120">
        <v>50</v>
      </c>
      <c r="BV196" s="124"/>
      <c r="BW196" s="120"/>
      <c r="BX196" s="120"/>
      <c r="BY196" s="124"/>
      <c r="BZ196" s="124"/>
      <c r="CA196" s="124"/>
      <c r="CB196" s="120">
        <v>16.823939048191338</v>
      </c>
      <c r="CC196" s="120">
        <v>19.496255895940152</v>
      </c>
      <c r="CD196" s="120">
        <v>17.335082511020332</v>
      </c>
      <c r="CE196" s="120"/>
      <c r="CF196" s="107"/>
      <c r="CG196" s="107"/>
      <c r="CH196" s="107">
        <v>0</v>
      </c>
      <c r="CI196" s="107"/>
      <c r="CJ196" s="107"/>
    </row>
    <row r="197" spans="1:88" x14ac:dyDescent="0.25">
      <c r="A197" s="50" t="s">
        <v>382</v>
      </c>
      <c r="B197" s="56" t="s">
        <v>1500</v>
      </c>
      <c r="C197" s="50" t="s">
        <v>2826</v>
      </c>
      <c r="D197" s="56" t="s">
        <v>1873</v>
      </c>
      <c r="E197" s="50" t="s">
        <v>106</v>
      </c>
      <c r="F197" s="24">
        <v>9</v>
      </c>
      <c r="G197" s="24">
        <v>12</v>
      </c>
      <c r="H197" s="50" t="s">
        <v>2644</v>
      </c>
      <c r="I197" s="50" t="s">
        <v>109</v>
      </c>
      <c r="J197" s="120">
        <v>739.94972742174321</v>
      </c>
      <c r="K197" s="52">
        <v>850</v>
      </c>
      <c r="L197" s="120">
        <v>87.052909108440375</v>
      </c>
      <c r="M197" s="52">
        <v>0</v>
      </c>
      <c r="N197" s="120">
        <v>72.578015427769984</v>
      </c>
      <c r="O197" s="120">
        <v>96.770687237026635</v>
      </c>
      <c r="P197" s="120">
        <v>100</v>
      </c>
      <c r="Q197" s="120"/>
      <c r="R197" s="120">
        <v>71.575244764313041</v>
      </c>
      <c r="S197" s="120">
        <v>75</v>
      </c>
      <c r="T197" s="120"/>
      <c r="U197" s="120">
        <v>0</v>
      </c>
      <c r="V197" s="120">
        <v>62.521788933711846</v>
      </c>
      <c r="W197" s="120">
        <v>83.362385244949138</v>
      </c>
      <c r="X197" s="120">
        <v>100</v>
      </c>
      <c r="Y197" s="120"/>
      <c r="Z197" s="120"/>
      <c r="AA197" s="120">
        <v>0</v>
      </c>
      <c r="AB197" s="120">
        <v>67.8633879781421</v>
      </c>
      <c r="AC197" s="120">
        <v>90.484517304189467</v>
      </c>
      <c r="AD197" s="120">
        <v>100</v>
      </c>
      <c r="AE197" s="120"/>
      <c r="AF197" s="120">
        <v>72.72986111111112</v>
      </c>
      <c r="AG197" s="120"/>
      <c r="AH197" s="120">
        <v>0</v>
      </c>
      <c r="AI197" s="120"/>
      <c r="AJ197" s="120"/>
      <c r="AK197" s="120"/>
      <c r="AL197" s="52">
        <v>0</v>
      </c>
      <c r="AM197" s="124">
        <v>1</v>
      </c>
      <c r="AN197" s="124"/>
      <c r="AO197" s="124">
        <v>1</v>
      </c>
      <c r="AP197" s="124"/>
      <c r="AQ197" s="124">
        <v>1</v>
      </c>
      <c r="AR197" s="124"/>
      <c r="AS197" s="124">
        <v>0.1015625</v>
      </c>
      <c r="AT197" s="120">
        <v>39.687500000000007</v>
      </c>
      <c r="AU197" s="120">
        <v>50</v>
      </c>
      <c r="AV197" s="124">
        <v>0.1891891891891892</v>
      </c>
      <c r="AW197" s="120">
        <v>22.162162162162158</v>
      </c>
      <c r="AX197" s="120">
        <v>50</v>
      </c>
      <c r="AY197" s="124">
        <v>0.94736842105263153</v>
      </c>
      <c r="AZ197" s="120">
        <v>50</v>
      </c>
      <c r="BA197" s="120">
        <v>50</v>
      </c>
      <c r="BB197" s="124">
        <v>0.5864661654135338</v>
      </c>
      <c r="BC197" s="120">
        <v>39.097744360902254</v>
      </c>
      <c r="BD197" s="120">
        <v>50</v>
      </c>
      <c r="BE197" s="124">
        <v>0.96721311475409832</v>
      </c>
      <c r="BF197" s="120">
        <v>50</v>
      </c>
      <c r="BG197" s="120">
        <v>50</v>
      </c>
      <c r="BH197" s="124">
        <v>0.9375</v>
      </c>
      <c r="BI197" s="120">
        <v>99.7340425531915</v>
      </c>
      <c r="BJ197" s="120">
        <v>100</v>
      </c>
      <c r="BK197" s="124"/>
      <c r="BL197" s="120"/>
      <c r="BM197" s="120"/>
      <c r="BN197" s="52">
        <v>0</v>
      </c>
      <c r="BO197" s="124">
        <v>0.8</v>
      </c>
      <c r="BP197" s="120">
        <v>100</v>
      </c>
      <c r="BQ197" s="120">
        <v>100</v>
      </c>
      <c r="BR197" s="124">
        <v>0.3559322033898305</v>
      </c>
      <c r="BS197" s="124">
        <v>0.95161290322580649</v>
      </c>
      <c r="BT197" s="120">
        <v>23.728813559322035</v>
      </c>
      <c r="BU197" s="120">
        <v>50</v>
      </c>
      <c r="BV197" s="124">
        <v>0.5390625</v>
      </c>
      <c r="BW197" s="120">
        <v>44.921875</v>
      </c>
      <c r="BX197" s="120">
        <v>50</v>
      </c>
      <c r="BY197" s="124"/>
      <c r="BZ197" s="124"/>
      <c r="CA197" s="124"/>
      <c r="CB197" s="120">
        <v>16.823939048191338</v>
      </c>
      <c r="CC197" s="120">
        <v>19.496255895940152</v>
      </c>
      <c r="CD197" s="120">
        <v>17.335082511020332</v>
      </c>
      <c r="CE197" s="120">
        <v>12.629206143265662</v>
      </c>
      <c r="CF197" s="107"/>
      <c r="CG197" s="107"/>
      <c r="CH197" s="107">
        <v>1</v>
      </c>
      <c r="CI197" s="107">
        <v>1</v>
      </c>
      <c r="CJ197" s="107"/>
    </row>
    <row r="198" spans="1:88" x14ac:dyDescent="0.25">
      <c r="A198" s="50" t="s">
        <v>387</v>
      </c>
      <c r="B198" s="56" t="s">
        <v>1501</v>
      </c>
      <c r="C198" s="50" t="s">
        <v>2665</v>
      </c>
      <c r="D198" s="56" t="s">
        <v>101</v>
      </c>
      <c r="E198" s="50" t="s">
        <v>102</v>
      </c>
      <c r="F198" s="24" t="s">
        <v>102</v>
      </c>
      <c r="G198" s="24" t="s">
        <v>102</v>
      </c>
      <c r="H198" s="50" t="s">
        <v>2644</v>
      </c>
      <c r="I198" s="50" t="s">
        <v>103</v>
      </c>
      <c r="J198" s="120">
        <v>1044.9281071980488</v>
      </c>
      <c r="K198" s="52">
        <v>1250</v>
      </c>
      <c r="L198" s="120">
        <v>83.594248575843892</v>
      </c>
      <c r="M198" s="52">
        <v>0</v>
      </c>
      <c r="N198" s="120">
        <v>73.910411637203481</v>
      </c>
      <c r="O198" s="120">
        <v>98.547215516271308</v>
      </c>
      <c r="P198" s="120">
        <v>100</v>
      </c>
      <c r="Q198" s="120">
        <v>63.708067506875544</v>
      </c>
      <c r="R198" s="120">
        <v>68.414326859203356</v>
      </c>
      <c r="S198" s="120">
        <v>75</v>
      </c>
      <c r="T198" s="120">
        <v>84.944090009167397</v>
      </c>
      <c r="U198" s="120">
        <v>100</v>
      </c>
      <c r="V198" s="120">
        <v>64.253228579960407</v>
      </c>
      <c r="W198" s="120">
        <v>85.670971439947209</v>
      </c>
      <c r="X198" s="120">
        <v>100</v>
      </c>
      <c r="Y198" s="120">
        <v>53.748992679920242</v>
      </c>
      <c r="Z198" s="120">
        <v>71.665323573226985</v>
      </c>
      <c r="AA198" s="120">
        <v>100</v>
      </c>
      <c r="AB198" s="120">
        <v>60.613594771241821</v>
      </c>
      <c r="AC198" s="120">
        <v>80.818126361655757</v>
      </c>
      <c r="AD198" s="120">
        <v>100</v>
      </c>
      <c r="AE198" s="120">
        <v>54.536274509803945</v>
      </c>
      <c r="AF198" s="120">
        <v>62.823529411764675</v>
      </c>
      <c r="AG198" s="120">
        <v>72.715032679738584</v>
      </c>
      <c r="AH198" s="120">
        <v>100</v>
      </c>
      <c r="AI198" s="120">
        <v>11.29</v>
      </c>
      <c r="AJ198" s="120">
        <v>14.66</v>
      </c>
      <c r="AK198" s="120">
        <v>8.2799999999999994</v>
      </c>
      <c r="AL198" s="52">
        <v>0</v>
      </c>
      <c r="AM198" s="124">
        <v>0.97034596375617788</v>
      </c>
      <c r="AN198" s="124">
        <v>0.95454545454545459</v>
      </c>
      <c r="AO198" s="124">
        <v>0.96869851729818779</v>
      </c>
      <c r="AP198" s="124">
        <v>0.95454545454545459</v>
      </c>
      <c r="AQ198" s="124">
        <v>1</v>
      </c>
      <c r="AR198" s="124">
        <v>1</v>
      </c>
      <c r="AS198" s="124">
        <v>6.7506750675067506E-2</v>
      </c>
      <c r="AT198" s="120">
        <v>46.498649864986511</v>
      </c>
      <c r="AU198" s="120">
        <v>50</v>
      </c>
      <c r="AV198" s="124">
        <v>0.13377926421404682</v>
      </c>
      <c r="AW198" s="120">
        <v>33.244147157190639</v>
      </c>
      <c r="AX198" s="120">
        <v>50</v>
      </c>
      <c r="AY198" s="124">
        <v>0.86021505376344087</v>
      </c>
      <c r="AZ198" s="120">
        <v>50</v>
      </c>
      <c r="BA198" s="120">
        <v>50</v>
      </c>
      <c r="BB198" s="124">
        <v>0.41397849462365593</v>
      </c>
      <c r="BC198" s="120">
        <v>27.598566308243726</v>
      </c>
      <c r="BD198" s="120">
        <v>50</v>
      </c>
      <c r="BE198" s="124">
        <v>0.94505494505494503</v>
      </c>
      <c r="BF198" s="120">
        <v>50</v>
      </c>
      <c r="BG198" s="120">
        <v>50</v>
      </c>
      <c r="BH198" s="124">
        <v>0.93333333333333335</v>
      </c>
      <c r="BI198" s="120">
        <v>99.290780141843982</v>
      </c>
      <c r="BJ198" s="120">
        <v>100</v>
      </c>
      <c r="BK198" s="124">
        <v>0.85185185185185208</v>
      </c>
      <c r="BL198" s="120">
        <v>90.622537431048102</v>
      </c>
      <c r="BM198" s="120">
        <v>100</v>
      </c>
      <c r="BN198" s="52">
        <v>0</v>
      </c>
      <c r="BO198" s="124">
        <v>0.629</v>
      </c>
      <c r="BP198" s="120">
        <v>83.848797250859107</v>
      </c>
      <c r="BQ198" s="120">
        <v>100</v>
      </c>
      <c r="BR198" s="124">
        <v>0.58391608391608396</v>
      </c>
      <c r="BS198" s="124">
        <v>0.8101983002832861</v>
      </c>
      <c r="BT198" s="120">
        <v>19.463869463869464</v>
      </c>
      <c r="BU198" s="120">
        <v>50</v>
      </c>
      <c r="BV198" s="124">
        <v>0.69405099150141647</v>
      </c>
      <c r="BW198" s="120">
        <v>50</v>
      </c>
      <c r="BX198" s="120">
        <v>50</v>
      </c>
      <c r="BY198" s="124">
        <v>0.85185185185185208</v>
      </c>
      <c r="BZ198" s="124">
        <v>0.94</v>
      </c>
      <c r="CA198" s="124">
        <v>8.8148148148147948E-2</v>
      </c>
      <c r="CB198" s="120">
        <v>17.263974516166829</v>
      </c>
      <c r="CC198" s="120">
        <v>19.631524517014228</v>
      </c>
      <c r="CD198" s="120">
        <v>17.168861804494096</v>
      </c>
      <c r="CE198" s="120">
        <v>15.161501169955377</v>
      </c>
      <c r="CF198" s="107"/>
      <c r="CG198" s="107"/>
      <c r="CH198" s="107">
        <v>0</v>
      </c>
      <c r="CI198" s="107"/>
      <c r="CJ198" s="107"/>
    </row>
    <row r="199" spans="1:88" x14ac:dyDescent="0.25">
      <c r="A199" s="50" t="s">
        <v>387</v>
      </c>
      <c r="B199" s="56" t="s">
        <v>1501</v>
      </c>
      <c r="C199" s="50" t="s">
        <v>2827</v>
      </c>
      <c r="D199" s="56" t="s">
        <v>1875</v>
      </c>
      <c r="E199" s="50" t="s">
        <v>106</v>
      </c>
      <c r="F199" s="24" t="s">
        <v>107</v>
      </c>
      <c r="G199" s="24">
        <v>3</v>
      </c>
      <c r="H199" s="50" t="s">
        <v>1453</v>
      </c>
      <c r="I199" s="50" t="s">
        <v>109</v>
      </c>
      <c r="J199" s="120">
        <v>462.2900072765101</v>
      </c>
      <c r="K199" s="52">
        <v>500</v>
      </c>
      <c r="L199" s="120">
        <v>92.458001455302025</v>
      </c>
      <c r="M199" s="52">
        <v>0</v>
      </c>
      <c r="N199" s="120">
        <v>77.558072344851496</v>
      </c>
      <c r="O199" s="120">
        <v>100</v>
      </c>
      <c r="P199" s="120">
        <v>100</v>
      </c>
      <c r="Q199" s="120">
        <v>67.210216110019644</v>
      </c>
      <c r="R199" s="120">
        <v>75</v>
      </c>
      <c r="S199" s="120">
        <v>75</v>
      </c>
      <c r="T199" s="120">
        <v>89.613621480026197</v>
      </c>
      <c r="U199" s="120">
        <v>100</v>
      </c>
      <c r="V199" s="120">
        <v>70.506195533769059</v>
      </c>
      <c r="W199" s="120">
        <v>94.008260711692088</v>
      </c>
      <c r="X199" s="120">
        <v>100</v>
      </c>
      <c r="Y199" s="120">
        <v>61.391203703703724</v>
      </c>
      <c r="Z199" s="120">
        <v>81.854938271604965</v>
      </c>
      <c r="AA199" s="120">
        <v>100</v>
      </c>
      <c r="AB199" s="120"/>
      <c r="AC199" s="120"/>
      <c r="AD199" s="120">
        <v>0</v>
      </c>
      <c r="AE199" s="120"/>
      <c r="AF199" s="120"/>
      <c r="AG199" s="120"/>
      <c r="AH199" s="120">
        <v>0</v>
      </c>
      <c r="AI199" s="120">
        <v>7.78</v>
      </c>
      <c r="AJ199" s="120">
        <v>13.6</v>
      </c>
      <c r="AK199" s="120"/>
      <c r="AL199" s="52">
        <v>0</v>
      </c>
      <c r="AM199" s="124">
        <v>0.98630136986301364</v>
      </c>
      <c r="AN199" s="124">
        <v>1</v>
      </c>
      <c r="AO199" s="124">
        <v>0.98630136986301364</v>
      </c>
      <c r="AP199" s="124">
        <v>1</v>
      </c>
      <c r="AQ199" s="124"/>
      <c r="AR199" s="124"/>
      <c r="AS199" s="124">
        <v>4.7138047138047139E-2</v>
      </c>
      <c r="AT199" s="120">
        <v>50</v>
      </c>
      <c r="AU199" s="120">
        <v>50</v>
      </c>
      <c r="AV199" s="124">
        <v>6.5934065934065936E-2</v>
      </c>
      <c r="AW199" s="120">
        <v>46.813186813186825</v>
      </c>
      <c r="AX199" s="120">
        <v>50</v>
      </c>
      <c r="AY199" s="124"/>
      <c r="AZ199" s="120"/>
      <c r="BA199" s="120"/>
      <c r="BB199" s="124"/>
      <c r="BC199" s="120"/>
      <c r="BD199" s="120"/>
      <c r="BE199" s="124"/>
      <c r="BF199" s="120"/>
      <c r="BG199" s="120"/>
      <c r="BH199" s="124"/>
      <c r="BI199" s="120"/>
      <c r="BJ199" s="120"/>
      <c r="BK199" s="124"/>
      <c r="BL199" s="120"/>
      <c r="BM199" s="120"/>
      <c r="BN199" s="52"/>
      <c r="BO199" s="124"/>
      <c r="BP199" s="120"/>
      <c r="BQ199" s="120"/>
      <c r="BR199" s="124"/>
      <c r="BS199" s="124"/>
      <c r="BT199" s="120"/>
      <c r="BU199" s="120"/>
      <c r="BV199" s="124"/>
      <c r="BW199" s="120"/>
      <c r="BX199" s="120"/>
      <c r="BY199" s="124"/>
      <c r="BZ199" s="124"/>
      <c r="CA199" s="124"/>
      <c r="CB199" s="120">
        <v>16.823939048191338</v>
      </c>
      <c r="CC199" s="120">
        <v>19.496255895940152</v>
      </c>
      <c r="CD199" s="120">
        <v>17.335082511020332</v>
      </c>
      <c r="CE199" s="120"/>
      <c r="CF199" s="107"/>
      <c r="CG199" s="107"/>
      <c r="CH199" s="107">
        <v>1</v>
      </c>
      <c r="CI199" s="107">
        <v>1</v>
      </c>
      <c r="CJ199" s="107"/>
    </row>
    <row r="200" spans="1:88" x14ac:dyDescent="0.25">
      <c r="A200" s="50" t="s">
        <v>387</v>
      </c>
      <c r="B200" s="56" t="s">
        <v>1501</v>
      </c>
      <c r="C200" s="50" t="s">
        <v>2828</v>
      </c>
      <c r="D200" s="56" t="s">
        <v>2244</v>
      </c>
      <c r="E200" s="50" t="s">
        <v>106</v>
      </c>
      <c r="F200" s="24">
        <v>4</v>
      </c>
      <c r="G200" s="24">
        <v>8</v>
      </c>
      <c r="H200" s="50" t="s">
        <v>1453</v>
      </c>
      <c r="I200" s="50" t="s">
        <v>109</v>
      </c>
      <c r="J200" s="120">
        <v>682.8226579553351</v>
      </c>
      <c r="K200" s="52">
        <v>800</v>
      </c>
      <c r="L200" s="120">
        <v>85.352832244416888</v>
      </c>
      <c r="M200" s="52">
        <v>0</v>
      </c>
      <c r="N200" s="120">
        <v>73.486946265433673</v>
      </c>
      <c r="O200" s="120">
        <v>97.982595020578231</v>
      </c>
      <c r="P200" s="120">
        <v>100</v>
      </c>
      <c r="Q200" s="120">
        <v>63.653727845126355</v>
      </c>
      <c r="R200" s="120">
        <v>68.51190260433134</v>
      </c>
      <c r="S200" s="120">
        <v>75</v>
      </c>
      <c r="T200" s="120">
        <v>84.871637126835139</v>
      </c>
      <c r="U200" s="120">
        <v>100</v>
      </c>
      <c r="V200" s="120">
        <v>64.807457753190633</v>
      </c>
      <c r="W200" s="120">
        <v>86.409943670920839</v>
      </c>
      <c r="X200" s="120">
        <v>100</v>
      </c>
      <c r="Y200" s="120">
        <v>54.1858636667341</v>
      </c>
      <c r="Z200" s="120">
        <v>72.247818222312134</v>
      </c>
      <c r="AA200" s="120">
        <v>100</v>
      </c>
      <c r="AB200" s="120">
        <v>61.258333333333333</v>
      </c>
      <c r="AC200" s="120">
        <v>81.677777777777777</v>
      </c>
      <c r="AD200" s="120">
        <v>100</v>
      </c>
      <c r="AE200" s="120">
        <v>57.47320261437909</v>
      </c>
      <c r="AF200" s="120">
        <v>62.802666666666646</v>
      </c>
      <c r="AG200" s="120">
        <v>76.630936819172121</v>
      </c>
      <c r="AH200" s="120">
        <v>100</v>
      </c>
      <c r="AI200" s="120">
        <v>11.34</v>
      </c>
      <c r="AJ200" s="120">
        <v>14.32</v>
      </c>
      <c r="AK200" s="120">
        <v>5.32</v>
      </c>
      <c r="AL200" s="52">
        <v>0</v>
      </c>
      <c r="AM200" s="124">
        <v>0.97797356828193838</v>
      </c>
      <c r="AN200" s="124">
        <v>0.95867768595041325</v>
      </c>
      <c r="AO200" s="124">
        <v>0.97577092511013219</v>
      </c>
      <c r="AP200" s="124">
        <v>0.95867768595041325</v>
      </c>
      <c r="AQ200" s="124">
        <v>1</v>
      </c>
      <c r="AR200" s="124">
        <v>1</v>
      </c>
      <c r="AS200" s="124">
        <v>3.9473684210526314E-2</v>
      </c>
      <c r="AT200" s="120">
        <v>50</v>
      </c>
      <c r="AU200" s="120">
        <v>50</v>
      </c>
      <c r="AV200" s="124">
        <v>7.0175438596491224E-2</v>
      </c>
      <c r="AW200" s="120">
        <v>45.964912280701768</v>
      </c>
      <c r="AX200" s="120">
        <v>50</v>
      </c>
      <c r="AY200" s="124"/>
      <c r="AZ200" s="120"/>
      <c r="BA200" s="120"/>
      <c r="BB200" s="124"/>
      <c r="BC200" s="120"/>
      <c r="BD200" s="120"/>
      <c r="BE200" s="124">
        <v>0.95833333333333337</v>
      </c>
      <c r="BF200" s="120">
        <v>50</v>
      </c>
      <c r="BG200" s="120">
        <v>50</v>
      </c>
      <c r="BH200" s="124"/>
      <c r="BI200" s="120"/>
      <c r="BJ200" s="120"/>
      <c r="BK200" s="124"/>
      <c r="BL200" s="120"/>
      <c r="BM200" s="120"/>
      <c r="BN200" s="52"/>
      <c r="BO200" s="124"/>
      <c r="BP200" s="120"/>
      <c r="BQ200" s="120"/>
      <c r="BR200" s="124">
        <v>0.55555555555555558</v>
      </c>
      <c r="BS200" s="124">
        <v>0.97026022304832715</v>
      </c>
      <c r="BT200" s="120">
        <v>37.037037037037038</v>
      </c>
      <c r="BU200" s="120">
        <v>50</v>
      </c>
      <c r="BV200" s="124"/>
      <c r="BW200" s="120"/>
      <c r="BX200" s="120"/>
      <c r="BY200" s="124"/>
      <c r="BZ200" s="124"/>
      <c r="CA200" s="124"/>
      <c r="CB200" s="120">
        <v>16.823939048191338</v>
      </c>
      <c r="CC200" s="120">
        <v>19.496255895940152</v>
      </c>
      <c r="CD200" s="120">
        <v>17.335082511020332</v>
      </c>
      <c r="CE200" s="120"/>
      <c r="CF200" s="107"/>
      <c r="CG200" s="107"/>
      <c r="CH200" s="107">
        <v>0</v>
      </c>
      <c r="CI200" s="107"/>
      <c r="CJ200" s="107"/>
    </row>
    <row r="201" spans="1:88" x14ac:dyDescent="0.25">
      <c r="A201" s="50" t="s">
        <v>387</v>
      </c>
      <c r="B201" s="56" t="s">
        <v>1501</v>
      </c>
      <c r="C201" s="50" t="s">
        <v>2829</v>
      </c>
      <c r="D201" s="56" t="s">
        <v>2243</v>
      </c>
      <c r="E201" s="50" t="s">
        <v>106</v>
      </c>
      <c r="F201" s="24">
        <v>9</v>
      </c>
      <c r="G201" s="24">
        <v>12</v>
      </c>
      <c r="H201" s="50" t="s">
        <v>2644</v>
      </c>
      <c r="I201" s="50" t="s">
        <v>109</v>
      </c>
      <c r="J201" s="120">
        <v>758.93524350325038</v>
      </c>
      <c r="K201" s="52">
        <v>950</v>
      </c>
      <c r="L201" s="120">
        <v>79.887920368763204</v>
      </c>
      <c r="M201" s="52">
        <v>0</v>
      </c>
      <c r="N201" s="120">
        <v>75.353014129136142</v>
      </c>
      <c r="O201" s="120">
        <v>100</v>
      </c>
      <c r="P201" s="120">
        <v>100</v>
      </c>
      <c r="Q201" s="120"/>
      <c r="R201" s="120">
        <v>61.019032513877882</v>
      </c>
      <c r="S201" s="120">
        <v>75</v>
      </c>
      <c r="T201" s="120"/>
      <c r="U201" s="120">
        <v>0</v>
      </c>
      <c r="V201" s="120">
        <v>57.312598568985841</v>
      </c>
      <c r="W201" s="120">
        <v>76.416798091981121</v>
      </c>
      <c r="X201" s="120">
        <v>100</v>
      </c>
      <c r="Y201" s="120"/>
      <c r="Z201" s="120"/>
      <c r="AA201" s="120">
        <v>0</v>
      </c>
      <c r="AB201" s="120">
        <v>59.935897435897445</v>
      </c>
      <c r="AC201" s="120">
        <v>79.914529914529936</v>
      </c>
      <c r="AD201" s="120">
        <v>100</v>
      </c>
      <c r="AE201" s="120"/>
      <c r="AF201" s="120">
        <v>62.865591397849499</v>
      </c>
      <c r="AG201" s="120"/>
      <c r="AH201" s="120">
        <v>0</v>
      </c>
      <c r="AI201" s="120"/>
      <c r="AJ201" s="120"/>
      <c r="AK201" s="120"/>
      <c r="AL201" s="52">
        <v>1</v>
      </c>
      <c r="AM201" s="124">
        <v>0.90789473684210531</v>
      </c>
      <c r="AN201" s="124">
        <v>0.85</v>
      </c>
      <c r="AO201" s="124">
        <v>0.90789473684210531</v>
      </c>
      <c r="AP201" s="124">
        <v>0.85</v>
      </c>
      <c r="AQ201" s="124">
        <v>1</v>
      </c>
      <c r="AR201" s="124"/>
      <c r="AS201" s="124">
        <v>0.10818713450292397</v>
      </c>
      <c r="AT201" s="120">
        <v>38.362573099415222</v>
      </c>
      <c r="AU201" s="120">
        <v>50</v>
      </c>
      <c r="AV201" s="124">
        <v>0.25316455696202533</v>
      </c>
      <c r="AW201" s="120">
        <v>9.3670886075949422</v>
      </c>
      <c r="AX201" s="120">
        <v>50</v>
      </c>
      <c r="AY201" s="124">
        <v>0.87222222222222223</v>
      </c>
      <c r="AZ201" s="120">
        <v>50</v>
      </c>
      <c r="BA201" s="120">
        <v>50</v>
      </c>
      <c r="BB201" s="124">
        <v>0.42777777777777776</v>
      </c>
      <c r="BC201" s="120">
        <v>28.518518518518515</v>
      </c>
      <c r="BD201" s="120">
        <v>50</v>
      </c>
      <c r="BE201" s="124">
        <v>0.97530864197530864</v>
      </c>
      <c r="BF201" s="120">
        <v>50</v>
      </c>
      <c r="BG201" s="120">
        <v>50</v>
      </c>
      <c r="BH201" s="124">
        <v>0.96</v>
      </c>
      <c r="BI201" s="120">
        <v>100</v>
      </c>
      <c r="BJ201" s="120">
        <v>100</v>
      </c>
      <c r="BK201" s="124">
        <v>0.86956521739130432</v>
      </c>
      <c r="BL201" s="120">
        <v>92.506938020351527</v>
      </c>
      <c r="BM201" s="120">
        <v>100</v>
      </c>
      <c r="BN201" s="52">
        <v>0</v>
      </c>
      <c r="BO201" s="124">
        <v>0.62886597938144329</v>
      </c>
      <c r="BP201" s="120">
        <v>83.848797250859107</v>
      </c>
      <c r="BQ201" s="120">
        <v>100</v>
      </c>
      <c r="BR201" s="124">
        <v>0.88</v>
      </c>
      <c r="BS201" s="124">
        <v>0.30864197530864196</v>
      </c>
      <c r="BT201" s="120">
        <v>0</v>
      </c>
      <c r="BU201" s="120">
        <v>50</v>
      </c>
      <c r="BV201" s="124">
        <v>0.69590643274853803</v>
      </c>
      <c r="BW201" s="120">
        <v>50</v>
      </c>
      <c r="BX201" s="120">
        <v>50</v>
      </c>
      <c r="BY201" s="124">
        <v>0.86956521739130432</v>
      </c>
      <c r="BZ201" s="124">
        <v>0.94</v>
      </c>
      <c r="CA201" s="124">
        <v>7.0434782608695623E-2</v>
      </c>
      <c r="CB201" s="120">
        <v>16.823939048191338</v>
      </c>
      <c r="CC201" s="120">
        <v>19.496255895940152</v>
      </c>
      <c r="CD201" s="120">
        <v>17.335082511020332</v>
      </c>
      <c r="CE201" s="120">
        <v>12.629206143265662</v>
      </c>
      <c r="CF201" s="107"/>
      <c r="CG201" s="107"/>
      <c r="CH201" s="107">
        <v>0</v>
      </c>
      <c r="CI201" s="107"/>
      <c r="CJ201" s="107"/>
    </row>
    <row r="202" spans="1:88" x14ac:dyDescent="0.25">
      <c r="A202" s="50" t="s">
        <v>391</v>
      </c>
      <c r="B202" s="56" t="s">
        <v>1502</v>
      </c>
      <c r="C202" s="50" t="s">
        <v>2665</v>
      </c>
      <c r="D202" s="56" t="s">
        <v>101</v>
      </c>
      <c r="E202" s="50" t="s">
        <v>102</v>
      </c>
      <c r="F202" s="24" t="s">
        <v>102</v>
      </c>
      <c r="G202" s="24" t="s">
        <v>102</v>
      </c>
      <c r="H202" s="50" t="s">
        <v>2644</v>
      </c>
      <c r="I202" s="50" t="s">
        <v>103</v>
      </c>
      <c r="J202" s="120">
        <v>1026.762124990616</v>
      </c>
      <c r="K202" s="52">
        <v>1250</v>
      </c>
      <c r="L202" s="120">
        <v>82.140969999249279</v>
      </c>
      <c r="M202" s="52">
        <v>0</v>
      </c>
      <c r="N202" s="120">
        <v>72.30975733371659</v>
      </c>
      <c r="O202" s="120">
        <v>96.413009778288782</v>
      </c>
      <c r="P202" s="120">
        <v>100</v>
      </c>
      <c r="Q202" s="120">
        <v>59.067216687864367</v>
      </c>
      <c r="R202" s="120">
        <v>65.163078990351323</v>
      </c>
      <c r="S202" s="120">
        <v>75</v>
      </c>
      <c r="T202" s="120">
        <v>78.756288917152489</v>
      </c>
      <c r="U202" s="120">
        <v>100</v>
      </c>
      <c r="V202" s="120">
        <v>62.331872608283817</v>
      </c>
      <c r="W202" s="120">
        <v>83.10916347771176</v>
      </c>
      <c r="X202" s="120">
        <v>100</v>
      </c>
      <c r="Y202" s="120">
        <v>50.572629169537812</v>
      </c>
      <c r="Z202" s="120">
        <v>67.430172226050416</v>
      </c>
      <c r="AA202" s="120">
        <v>100</v>
      </c>
      <c r="AB202" s="120">
        <v>62.567357910906239</v>
      </c>
      <c r="AC202" s="120">
        <v>83.423143881208318</v>
      </c>
      <c r="AD202" s="120">
        <v>100</v>
      </c>
      <c r="AE202" s="120">
        <v>52.893902439024394</v>
      </c>
      <c r="AF202" s="120">
        <v>64.820833333333326</v>
      </c>
      <c r="AG202" s="120">
        <v>70.525203252032526</v>
      </c>
      <c r="AH202" s="120">
        <v>100</v>
      </c>
      <c r="AI202" s="120">
        <v>15.93</v>
      </c>
      <c r="AJ202" s="120">
        <v>14.59</v>
      </c>
      <c r="AK202" s="120">
        <v>11.92</v>
      </c>
      <c r="AL202" s="52">
        <v>0</v>
      </c>
      <c r="AM202" s="124">
        <v>0.97064579256360073</v>
      </c>
      <c r="AN202" s="124">
        <v>0.99502487562189057</v>
      </c>
      <c r="AO202" s="124">
        <v>0.96771037181996089</v>
      </c>
      <c r="AP202" s="124">
        <v>0.99004975124378114</v>
      </c>
      <c r="AQ202" s="124">
        <v>0.99322799097065462</v>
      </c>
      <c r="AR202" s="124">
        <v>0.98863636363636365</v>
      </c>
      <c r="AS202" s="124">
        <v>7.5041689827682043E-2</v>
      </c>
      <c r="AT202" s="120">
        <v>44.991662034463609</v>
      </c>
      <c r="AU202" s="120">
        <v>50</v>
      </c>
      <c r="AV202" s="124">
        <v>0.15966386554621848</v>
      </c>
      <c r="AW202" s="120">
        <v>28.067226890756313</v>
      </c>
      <c r="AX202" s="120">
        <v>50</v>
      </c>
      <c r="AY202" s="124">
        <v>0.55882352941176472</v>
      </c>
      <c r="AZ202" s="120">
        <v>37.254901960784316</v>
      </c>
      <c r="BA202" s="120">
        <v>50</v>
      </c>
      <c r="BB202" s="124">
        <v>0.52573529411764708</v>
      </c>
      <c r="BC202" s="120">
        <v>35.049019607843142</v>
      </c>
      <c r="BD202" s="120">
        <v>50</v>
      </c>
      <c r="BE202" s="124">
        <v>0.99118942731277537</v>
      </c>
      <c r="BF202" s="120">
        <v>50</v>
      </c>
      <c r="BG202" s="120">
        <v>50</v>
      </c>
      <c r="BH202" s="124">
        <v>0.96694214876033058</v>
      </c>
      <c r="BI202" s="120">
        <v>100</v>
      </c>
      <c r="BJ202" s="120">
        <v>100</v>
      </c>
      <c r="BK202" s="124">
        <v>0.86666666666666703</v>
      </c>
      <c r="BL202" s="120">
        <v>92.198581560283728</v>
      </c>
      <c r="BM202" s="120">
        <v>100</v>
      </c>
      <c r="BN202" s="52">
        <v>0</v>
      </c>
      <c r="BO202" s="124">
        <v>0.82399999999999995</v>
      </c>
      <c r="BP202" s="120">
        <v>100</v>
      </c>
      <c r="BQ202" s="120">
        <v>100</v>
      </c>
      <c r="BR202" s="124">
        <v>0.40147329650092078</v>
      </c>
      <c r="BS202" s="124">
        <v>0.98191681735985537</v>
      </c>
      <c r="BT202" s="120">
        <v>26.764886433394718</v>
      </c>
      <c r="BU202" s="120">
        <v>50</v>
      </c>
      <c r="BV202" s="124">
        <v>0.39334637964774949</v>
      </c>
      <c r="BW202" s="120">
        <v>32.778864970645792</v>
      </c>
      <c r="BX202" s="120">
        <v>50</v>
      </c>
      <c r="BY202" s="124">
        <v>0.86666666666666703</v>
      </c>
      <c r="BZ202" s="124">
        <v>0.94</v>
      </c>
      <c r="CA202" s="124">
        <v>7.3333333333333001E-2</v>
      </c>
      <c r="CB202" s="120">
        <v>17.263974516166829</v>
      </c>
      <c r="CC202" s="120">
        <v>19.631524517014228</v>
      </c>
      <c r="CD202" s="120">
        <v>17.168861804494096</v>
      </c>
      <c r="CE202" s="120">
        <v>15.161501169955377</v>
      </c>
      <c r="CF202" s="107"/>
      <c r="CG202" s="107"/>
      <c r="CH202" s="107">
        <v>0</v>
      </c>
      <c r="CI202" s="107"/>
      <c r="CJ202" s="107"/>
    </row>
    <row r="203" spans="1:88" x14ac:dyDescent="0.25">
      <c r="A203" s="50" t="s">
        <v>391</v>
      </c>
      <c r="B203" s="56" t="s">
        <v>1502</v>
      </c>
      <c r="C203" s="50" t="s">
        <v>2830</v>
      </c>
      <c r="D203" s="56" t="s">
        <v>2198</v>
      </c>
      <c r="E203" s="50" t="s">
        <v>106</v>
      </c>
      <c r="F203" s="24" t="s">
        <v>107</v>
      </c>
      <c r="G203" s="24">
        <v>3</v>
      </c>
      <c r="H203" s="50" t="s">
        <v>1453</v>
      </c>
      <c r="I203" s="50" t="s">
        <v>109</v>
      </c>
      <c r="J203" s="120">
        <v>422.47933554578998</v>
      </c>
      <c r="K203" s="52">
        <v>500</v>
      </c>
      <c r="L203" s="120">
        <v>84.495867109157999</v>
      </c>
      <c r="M203" s="52">
        <v>0</v>
      </c>
      <c r="N203" s="120">
        <v>75.119558473787663</v>
      </c>
      <c r="O203" s="120">
        <v>100</v>
      </c>
      <c r="P203" s="120">
        <v>100</v>
      </c>
      <c r="Q203" s="120">
        <v>65.064020052841954</v>
      </c>
      <c r="R203" s="120">
        <v>65.429292929292927</v>
      </c>
      <c r="S203" s="120">
        <v>75</v>
      </c>
      <c r="T203" s="120">
        <v>86.752026737122605</v>
      </c>
      <c r="U203" s="120">
        <v>100</v>
      </c>
      <c r="V203" s="120">
        <v>63.638734567901238</v>
      </c>
      <c r="W203" s="120">
        <v>84.851646090534985</v>
      </c>
      <c r="X203" s="120">
        <v>100</v>
      </c>
      <c r="Y203" s="120">
        <v>56.167784163473826</v>
      </c>
      <c r="Z203" s="120">
        <v>74.890378884631772</v>
      </c>
      <c r="AA203" s="120">
        <v>100</v>
      </c>
      <c r="AB203" s="120"/>
      <c r="AC203" s="120"/>
      <c r="AD203" s="120">
        <v>0</v>
      </c>
      <c r="AE203" s="120"/>
      <c r="AF203" s="120"/>
      <c r="AG203" s="120"/>
      <c r="AH203" s="120">
        <v>0</v>
      </c>
      <c r="AI203" s="120">
        <v>9.93</v>
      </c>
      <c r="AJ203" s="120">
        <v>9.26</v>
      </c>
      <c r="AK203" s="120"/>
      <c r="AL203" s="52">
        <v>0</v>
      </c>
      <c r="AM203" s="124">
        <v>0.96894409937888204</v>
      </c>
      <c r="AN203" s="124">
        <v>1</v>
      </c>
      <c r="AO203" s="124">
        <v>0.95652173913043481</v>
      </c>
      <c r="AP203" s="124">
        <v>1</v>
      </c>
      <c r="AQ203" s="124"/>
      <c r="AR203" s="124"/>
      <c r="AS203" s="124">
        <v>7.9722703639514725E-2</v>
      </c>
      <c r="AT203" s="120">
        <v>44.05545927209706</v>
      </c>
      <c r="AU203" s="120">
        <v>50</v>
      </c>
      <c r="AV203" s="124">
        <v>0.14035087719298245</v>
      </c>
      <c r="AW203" s="120">
        <v>31.929824561403521</v>
      </c>
      <c r="AX203" s="120">
        <v>50</v>
      </c>
      <c r="AY203" s="124"/>
      <c r="AZ203" s="120"/>
      <c r="BA203" s="120"/>
      <c r="BB203" s="124"/>
      <c r="BC203" s="120"/>
      <c r="BD203" s="120"/>
      <c r="BE203" s="124"/>
      <c r="BF203" s="120"/>
      <c r="BG203" s="120"/>
      <c r="BH203" s="124"/>
      <c r="BI203" s="120"/>
      <c r="BJ203" s="120"/>
      <c r="BK203" s="124"/>
      <c r="BL203" s="120"/>
      <c r="BM203" s="120"/>
      <c r="BN203" s="52"/>
      <c r="BO203" s="124"/>
      <c r="BP203" s="120"/>
      <c r="BQ203" s="120"/>
      <c r="BR203" s="124"/>
      <c r="BS203" s="124"/>
      <c r="BT203" s="120"/>
      <c r="BU203" s="120"/>
      <c r="BV203" s="124"/>
      <c r="BW203" s="120"/>
      <c r="BX203" s="120"/>
      <c r="BY203" s="124"/>
      <c r="BZ203" s="124"/>
      <c r="CA203" s="124"/>
      <c r="CB203" s="120">
        <v>16.823939048191338</v>
      </c>
      <c r="CC203" s="120">
        <v>19.496255895940152</v>
      </c>
      <c r="CD203" s="120">
        <v>17.335082511020332</v>
      </c>
      <c r="CE203" s="120"/>
      <c r="CF203" s="107"/>
      <c r="CG203" s="107"/>
      <c r="CH203" s="107">
        <v>0</v>
      </c>
      <c r="CI203" s="107"/>
      <c r="CJ203" s="107"/>
    </row>
    <row r="204" spans="1:88" x14ac:dyDescent="0.25">
      <c r="A204" s="50" t="s">
        <v>391</v>
      </c>
      <c r="B204" s="56" t="s">
        <v>1502</v>
      </c>
      <c r="C204" s="50" t="s">
        <v>2831</v>
      </c>
      <c r="D204" s="56" t="s">
        <v>1768</v>
      </c>
      <c r="E204" s="50" t="s">
        <v>106</v>
      </c>
      <c r="F204" s="24">
        <v>4</v>
      </c>
      <c r="G204" s="24">
        <v>5</v>
      </c>
      <c r="H204" s="50" t="s">
        <v>1453</v>
      </c>
      <c r="I204" s="50" t="s">
        <v>109</v>
      </c>
      <c r="J204" s="120">
        <v>611.28988998377861</v>
      </c>
      <c r="K204" s="52">
        <v>750</v>
      </c>
      <c r="L204" s="120">
        <v>81.505318664503818</v>
      </c>
      <c r="M204" s="52">
        <v>0</v>
      </c>
      <c r="N204" s="120">
        <v>75.597988092908892</v>
      </c>
      <c r="O204" s="120">
        <v>100</v>
      </c>
      <c r="P204" s="120">
        <v>100</v>
      </c>
      <c r="Q204" s="120">
        <v>63.679360265069462</v>
      </c>
      <c r="R204" s="120">
        <v>71.514919314919325</v>
      </c>
      <c r="S204" s="120">
        <v>75</v>
      </c>
      <c r="T204" s="120">
        <v>84.905813686759274</v>
      </c>
      <c r="U204" s="120">
        <v>100</v>
      </c>
      <c r="V204" s="120">
        <v>68.308235330623404</v>
      </c>
      <c r="W204" s="120">
        <v>91.077647107497867</v>
      </c>
      <c r="X204" s="120">
        <v>100</v>
      </c>
      <c r="Y204" s="120">
        <v>56.697827801276077</v>
      </c>
      <c r="Z204" s="120">
        <v>75.597103735034764</v>
      </c>
      <c r="AA204" s="120">
        <v>100</v>
      </c>
      <c r="AB204" s="120">
        <v>61.225900900900868</v>
      </c>
      <c r="AC204" s="120">
        <v>81.634534534534481</v>
      </c>
      <c r="AD204" s="120">
        <v>100</v>
      </c>
      <c r="AE204" s="120">
        <v>53.349999999999987</v>
      </c>
      <c r="AF204" s="120">
        <v>63.228248587570569</v>
      </c>
      <c r="AG204" s="120">
        <v>71.133333333333312</v>
      </c>
      <c r="AH204" s="120">
        <v>100</v>
      </c>
      <c r="AI204" s="120">
        <v>11.32</v>
      </c>
      <c r="AJ204" s="120">
        <v>14.81</v>
      </c>
      <c r="AK204" s="120">
        <v>9.8699999999999992</v>
      </c>
      <c r="AL204" s="52">
        <v>0</v>
      </c>
      <c r="AM204" s="124">
        <v>0.96808510638297873</v>
      </c>
      <c r="AN204" s="124">
        <v>0.984375</v>
      </c>
      <c r="AO204" s="124">
        <v>0.96453900709219853</v>
      </c>
      <c r="AP204" s="124">
        <v>0.96875</v>
      </c>
      <c r="AQ204" s="124">
        <v>1</v>
      </c>
      <c r="AR204" s="124">
        <v>1</v>
      </c>
      <c r="AS204" s="124">
        <v>4.6263345195729534E-2</v>
      </c>
      <c r="AT204" s="120">
        <v>50</v>
      </c>
      <c r="AU204" s="120">
        <v>50</v>
      </c>
      <c r="AV204" s="124">
        <v>9.6774193548387094E-2</v>
      </c>
      <c r="AW204" s="120">
        <v>40.645161290322584</v>
      </c>
      <c r="AX204" s="120">
        <v>50</v>
      </c>
      <c r="AY204" s="124"/>
      <c r="AZ204" s="120"/>
      <c r="BA204" s="120"/>
      <c r="BB204" s="124"/>
      <c r="BC204" s="120"/>
      <c r="BD204" s="120"/>
      <c r="BE204" s="124"/>
      <c r="BF204" s="120"/>
      <c r="BG204" s="120"/>
      <c r="BH204" s="124"/>
      <c r="BI204" s="120"/>
      <c r="BJ204" s="120"/>
      <c r="BK204" s="124"/>
      <c r="BL204" s="120"/>
      <c r="BM204" s="120"/>
      <c r="BN204" s="52"/>
      <c r="BO204" s="124"/>
      <c r="BP204" s="120"/>
      <c r="BQ204" s="120"/>
      <c r="BR204" s="124">
        <v>0.24444444444444444</v>
      </c>
      <c r="BS204" s="124">
        <v>1.0305343511450382</v>
      </c>
      <c r="BT204" s="120">
        <v>16.296296296296294</v>
      </c>
      <c r="BU204" s="120">
        <v>50</v>
      </c>
      <c r="BV204" s="124"/>
      <c r="BW204" s="120"/>
      <c r="BX204" s="120"/>
      <c r="BY204" s="124"/>
      <c r="BZ204" s="124"/>
      <c r="CA204" s="124"/>
      <c r="CB204" s="120">
        <v>16.823939048191338</v>
      </c>
      <c r="CC204" s="120">
        <v>19.496255895940152</v>
      </c>
      <c r="CD204" s="120">
        <v>17.335082511020332</v>
      </c>
      <c r="CE204" s="120"/>
      <c r="CF204" s="52"/>
      <c r="CG204" s="107"/>
      <c r="CH204" s="107">
        <v>0</v>
      </c>
      <c r="CI204" s="107"/>
      <c r="CJ204" s="107"/>
    </row>
    <row r="205" spans="1:88" x14ac:dyDescent="0.25">
      <c r="A205" s="50" t="s">
        <v>391</v>
      </c>
      <c r="B205" s="56" t="s">
        <v>1502</v>
      </c>
      <c r="C205" s="50" t="s">
        <v>2832</v>
      </c>
      <c r="D205" s="56" t="s">
        <v>1877</v>
      </c>
      <c r="E205" s="50" t="s">
        <v>106</v>
      </c>
      <c r="F205" s="24">
        <v>6</v>
      </c>
      <c r="G205" s="24">
        <v>8</v>
      </c>
      <c r="H205" s="50" t="s">
        <v>1453</v>
      </c>
      <c r="I205" s="50" t="s">
        <v>109</v>
      </c>
      <c r="J205" s="120">
        <v>609.35681441426527</v>
      </c>
      <c r="K205" s="52">
        <v>800</v>
      </c>
      <c r="L205" s="120">
        <v>76.169601801783159</v>
      </c>
      <c r="M205" s="52">
        <v>1</v>
      </c>
      <c r="N205" s="120">
        <v>69.703170079836241</v>
      </c>
      <c r="O205" s="120">
        <v>92.937560106448331</v>
      </c>
      <c r="P205" s="120">
        <v>100</v>
      </c>
      <c r="Q205" s="120">
        <v>55.731379752062381</v>
      </c>
      <c r="R205" s="120">
        <v>62.492746540420207</v>
      </c>
      <c r="S205" s="120">
        <v>72.99801018698291</v>
      </c>
      <c r="T205" s="120">
        <v>74.308506336083184</v>
      </c>
      <c r="U205" s="120">
        <v>100</v>
      </c>
      <c r="V205" s="120">
        <v>59.672502286383001</v>
      </c>
      <c r="W205" s="120">
        <v>79.563336381843996</v>
      </c>
      <c r="X205" s="120">
        <v>100</v>
      </c>
      <c r="Y205" s="120">
        <v>47.713238677491084</v>
      </c>
      <c r="Z205" s="120">
        <v>63.617651569988112</v>
      </c>
      <c r="AA205" s="120">
        <v>100</v>
      </c>
      <c r="AB205" s="120">
        <v>62.877419354838672</v>
      </c>
      <c r="AC205" s="120">
        <v>83.836559139784896</v>
      </c>
      <c r="AD205" s="120">
        <v>100</v>
      </c>
      <c r="AE205" s="120">
        <v>50.800000000000004</v>
      </c>
      <c r="AF205" s="120">
        <v>64.875187969924809</v>
      </c>
      <c r="AG205" s="120">
        <v>67.733333333333334</v>
      </c>
      <c r="AH205" s="120">
        <v>100</v>
      </c>
      <c r="AI205" s="120">
        <v>17.260000000000002</v>
      </c>
      <c r="AJ205" s="120">
        <v>14.77</v>
      </c>
      <c r="AK205" s="120">
        <v>14.07</v>
      </c>
      <c r="AL205" s="52">
        <v>0</v>
      </c>
      <c r="AM205" s="124">
        <v>0.97441860465116281</v>
      </c>
      <c r="AN205" s="124">
        <v>1</v>
      </c>
      <c r="AO205" s="124">
        <v>0.97441860465116281</v>
      </c>
      <c r="AP205" s="124">
        <v>1</v>
      </c>
      <c r="AQ205" s="124">
        <v>1</v>
      </c>
      <c r="AR205" s="124">
        <v>1</v>
      </c>
      <c r="AS205" s="124">
        <v>6.3084112149532703E-2</v>
      </c>
      <c r="AT205" s="120">
        <v>47.383177570093473</v>
      </c>
      <c r="AU205" s="120">
        <v>50</v>
      </c>
      <c r="AV205" s="124">
        <v>0.18181818181818182</v>
      </c>
      <c r="AW205" s="120">
        <v>23.636363636363633</v>
      </c>
      <c r="AX205" s="120">
        <v>50</v>
      </c>
      <c r="AY205" s="124"/>
      <c r="AZ205" s="120"/>
      <c r="BA205" s="120"/>
      <c r="BB205" s="124"/>
      <c r="BC205" s="120"/>
      <c r="BD205" s="120"/>
      <c r="BE205" s="124">
        <v>0.99152542372881358</v>
      </c>
      <c r="BF205" s="120">
        <v>50</v>
      </c>
      <c r="BG205" s="120">
        <v>50</v>
      </c>
      <c r="BH205" s="124"/>
      <c r="BI205" s="120"/>
      <c r="BJ205" s="120"/>
      <c r="BK205" s="124"/>
      <c r="BL205" s="120"/>
      <c r="BM205" s="120"/>
      <c r="BN205" s="52"/>
      <c r="BO205" s="124"/>
      <c r="BP205" s="120"/>
      <c r="BQ205" s="120"/>
      <c r="BR205" s="124">
        <v>0.3951048951048951</v>
      </c>
      <c r="BS205" s="124">
        <v>0.99305555555555558</v>
      </c>
      <c r="BT205" s="120">
        <v>26.340326340326342</v>
      </c>
      <c r="BU205" s="120">
        <v>50</v>
      </c>
      <c r="BV205" s="124"/>
      <c r="BW205" s="120"/>
      <c r="BX205" s="120"/>
      <c r="BY205" s="124"/>
      <c r="BZ205" s="124"/>
      <c r="CA205" s="124"/>
      <c r="CB205" s="120">
        <v>16.823939048191338</v>
      </c>
      <c r="CC205" s="120">
        <v>19.496255895940152</v>
      </c>
      <c r="CD205" s="120">
        <v>17.335082511020332</v>
      </c>
      <c r="CE205" s="120"/>
      <c r="CF205" s="107"/>
      <c r="CG205" s="107"/>
      <c r="CH205" s="107">
        <v>0</v>
      </c>
      <c r="CI205" s="107"/>
      <c r="CJ205" s="107"/>
    </row>
    <row r="206" spans="1:88" x14ac:dyDescent="0.25">
      <c r="A206" s="50" t="s">
        <v>391</v>
      </c>
      <c r="B206" s="56" t="s">
        <v>1502</v>
      </c>
      <c r="C206" s="50" t="s">
        <v>2833</v>
      </c>
      <c r="D206" s="56" t="s">
        <v>1876</v>
      </c>
      <c r="E206" s="50" t="s">
        <v>106</v>
      </c>
      <c r="F206" s="24">
        <v>9</v>
      </c>
      <c r="G206" s="24">
        <v>12</v>
      </c>
      <c r="H206" s="50" t="s">
        <v>2644</v>
      </c>
      <c r="I206" s="50" t="s">
        <v>109</v>
      </c>
      <c r="J206" s="120">
        <v>1015.6901153041547</v>
      </c>
      <c r="K206" s="52">
        <v>1250</v>
      </c>
      <c r="L206" s="120">
        <v>81.255209224332376</v>
      </c>
      <c r="M206" s="52">
        <v>1</v>
      </c>
      <c r="N206" s="120">
        <v>72.207734871674134</v>
      </c>
      <c r="O206" s="120">
        <v>96.276979828898845</v>
      </c>
      <c r="P206" s="120">
        <v>100</v>
      </c>
      <c r="Q206" s="120">
        <v>56.308467741935473</v>
      </c>
      <c r="R206" s="120">
        <v>61.957588040062276</v>
      </c>
      <c r="S206" s="120">
        <v>74.925558312655099</v>
      </c>
      <c r="T206" s="120">
        <v>75.077956989247298</v>
      </c>
      <c r="U206" s="120">
        <v>100</v>
      </c>
      <c r="V206" s="120">
        <v>58.762134095868774</v>
      </c>
      <c r="W206" s="120">
        <v>78.349512127825022</v>
      </c>
      <c r="X206" s="120">
        <v>100</v>
      </c>
      <c r="Y206" s="120">
        <v>40.06872852233677</v>
      </c>
      <c r="Z206" s="120">
        <v>53.424971363115695</v>
      </c>
      <c r="AA206" s="120">
        <v>100</v>
      </c>
      <c r="AB206" s="120">
        <v>63.797179487179484</v>
      </c>
      <c r="AC206" s="120">
        <v>85.062905982905974</v>
      </c>
      <c r="AD206" s="120">
        <v>100</v>
      </c>
      <c r="AE206" s="120">
        <v>54.001149425287366</v>
      </c>
      <c r="AF206" s="120">
        <v>66.609900990099007</v>
      </c>
      <c r="AG206" s="120">
        <v>72.001532567049821</v>
      </c>
      <c r="AH206" s="120">
        <v>100</v>
      </c>
      <c r="AI206" s="120">
        <v>18.61</v>
      </c>
      <c r="AJ206" s="120">
        <v>21.88</v>
      </c>
      <c r="AK206" s="120">
        <v>12.6</v>
      </c>
      <c r="AL206" s="52">
        <v>0</v>
      </c>
      <c r="AM206" s="124">
        <v>0.96551724137931039</v>
      </c>
      <c r="AN206" s="124">
        <v>1</v>
      </c>
      <c r="AO206" s="124">
        <v>0.96551724137931039</v>
      </c>
      <c r="AP206" s="124">
        <v>1</v>
      </c>
      <c r="AQ206" s="124">
        <v>0.98496240601503759</v>
      </c>
      <c r="AR206" s="124">
        <v>1</v>
      </c>
      <c r="AS206" s="124">
        <v>8.7649402390438252E-2</v>
      </c>
      <c r="AT206" s="120">
        <v>42.470119521912352</v>
      </c>
      <c r="AU206" s="120">
        <v>50</v>
      </c>
      <c r="AV206" s="124">
        <v>0.18085106382978725</v>
      </c>
      <c r="AW206" s="120">
        <v>23.829787234042566</v>
      </c>
      <c r="AX206" s="120">
        <v>50</v>
      </c>
      <c r="AY206" s="124">
        <v>0.55849056603773584</v>
      </c>
      <c r="AZ206" s="120">
        <v>37.232704402515722</v>
      </c>
      <c r="BA206" s="120">
        <v>50</v>
      </c>
      <c r="BB206" s="124">
        <v>0.53962264150943395</v>
      </c>
      <c r="BC206" s="120">
        <v>35.974842767295598</v>
      </c>
      <c r="BD206" s="120">
        <v>50</v>
      </c>
      <c r="BE206" s="124">
        <v>0.99065420560747663</v>
      </c>
      <c r="BF206" s="120">
        <v>50</v>
      </c>
      <c r="BG206" s="120">
        <v>50</v>
      </c>
      <c r="BH206" s="124">
        <v>0.97478991596638653</v>
      </c>
      <c r="BI206" s="120">
        <v>100</v>
      </c>
      <c r="BJ206" s="120">
        <v>100</v>
      </c>
      <c r="BK206" s="124">
        <v>0.88461538461538458</v>
      </c>
      <c r="BL206" s="120">
        <v>94.10801963993454</v>
      </c>
      <c r="BM206" s="120">
        <v>100</v>
      </c>
      <c r="BN206" s="52">
        <v>0</v>
      </c>
      <c r="BO206" s="124">
        <v>0.83760683760683763</v>
      </c>
      <c r="BP206" s="120">
        <v>100</v>
      </c>
      <c r="BQ206" s="120">
        <v>100</v>
      </c>
      <c r="BR206" s="124">
        <v>0.5901639344262295</v>
      </c>
      <c r="BS206" s="124">
        <v>0.93129770992366412</v>
      </c>
      <c r="BT206" s="120">
        <v>39.344262295081968</v>
      </c>
      <c r="BU206" s="120">
        <v>50</v>
      </c>
      <c r="BV206" s="124">
        <v>0.39043824701195218</v>
      </c>
      <c r="BW206" s="120">
        <v>32.536520584329345</v>
      </c>
      <c r="BX206" s="120">
        <v>50</v>
      </c>
      <c r="BY206" s="124">
        <v>0.88461538461538458</v>
      </c>
      <c r="BZ206" s="124">
        <v>0.94</v>
      </c>
      <c r="CA206" s="124">
        <v>5.538461538461547E-2</v>
      </c>
      <c r="CB206" s="120">
        <v>16.823939048191338</v>
      </c>
      <c r="CC206" s="120">
        <v>19.496255895940152</v>
      </c>
      <c r="CD206" s="120">
        <v>17.335082511020332</v>
      </c>
      <c r="CE206" s="120">
        <v>12.629206143265662</v>
      </c>
      <c r="CF206" s="52"/>
      <c r="CG206" s="107"/>
      <c r="CH206" s="107">
        <v>0</v>
      </c>
      <c r="CI206" s="107"/>
      <c r="CJ206" s="107"/>
    </row>
    <row r="207" spans="1:88" x14ac:dyDescent="0.25">
      <c r="A207" s="50" t="s">
        <v>396</v>
      </c>
      <c r="B207" s="56" t="s">
        <v>1503</v>
      </c>
      <c r="C207" s="50" t="s">
        <v>2665</v>
      </c>
      <c r="D207" s="56" t="s">
        <v>101</v>
      </c>
      <c r="E207" s="50" t="s">
        <v>102</v>
      </c>
      <c r="F207" s="24" t="s">
        <v>102</v>
      </c>
      <c r="G207" s="24" t="s">
        <v>102</v>
      </c>
      <c r="H207" s="50" t="s">
        <v>2644</v>
      </c>
      <c r="I207" s="50" t="s">
        <v>103</v>
      </c>
      <c r="J207" s="120">
        <v>803.78067186561987</v>
      </c>
      <c r="K207" s="52">
        <v>1250</v>
      </c>
      <c r="L207" s="120">
        <v>64.302453749249594</v>
      </c>
      <c r="M207" s="52">
        <v>0</v>
      </c>
      <c r="N207" s="120">
        <v>57.281528382930496</v>
      </c>
      <c r="O207" s="120">
        <v>76.375371177240652</v>
      </c>
      <c r="P207" s="120">
        <v>100</v>
      </c>
      <c r="Q207" s="120">
        <v>54.099463974650284</v>
      </c>
      <c r="R207" s="120">
        <v>57.027231937714397</v>
      </c>
      <c r="S207" s="120">
        <v>66.587282266413496</v>
      </c>
      <c r="T207" s="120">
        <v>72.132618632867036</v>
      </c>
      <c r="U207" s="120">
        <v>100</v>
      </c>
      <c r="V207" s="120">
        <v>47.73234548903671</v>
      </c>
      <c r="W207" s="120">
        <v>63.643127318715607</v>
      </c>
      <c r="X207" s="120">
        <v>100</v>
      </c>
      <c r="Y207" s="120">
        <v>44.547358040077803</v>
      </c>
      <c r="Z207" s="120">
        <v>59.396477386770407</v>
      </c>
      <c r="AA207" s="120">
        <v>100</v>
      </c>
      <c r="AB207" s="120">
        <v>47.391913082437384</v>
      </c>
      <c r="AC207" s="120">
        <v>63.189217443249845</v>
      </c>
      <c r="AD207" s="120">
        <v>100</v>
      </c>
      <c r="AE207" s="120">
        <v>44.397166968053007</v>
      </c>
      <c r="AF207" s="120">
        <v>56.062565445026131</v>
      </c>
      <c r="AG207" s="120">
        <v>59.196222624070671</v>
      </c>
      <c r="AH207" s="120">
        <v>100</v>
      </c>
      <c r="AI207" s="120">
        <v>12.48</v>
      </c>
      <c r="AJ207" s="120">
        <v>12.47</v>
      </c>
      <c r="AK207" s="120">
        <v>11.66</v>
      </c>
      <c r="AL207" s="52">
        <v>0</v>
      </c>
      <c r="AM207" s="124">
        <v>0.98104667609618101</v>
      </c>
      <c r="AN207" s="124">
        <v>0.97597597597597596</v>
      </c>
      <c r="AO207" s="124">
        <v>0.98272444066836595</v>
      </c>
      <c r="AP207" s="124">
        <v>0.97857948139797069</v>
      </c>
      <c r="AQ207" s="124">
        <v>0.9948320413436692</v>
      </c>
      <c r="AR207" s="124">
        <v>0.99653078924544669</v>
      </c>
      <c r="AS207" s="124">
        <v>0.16062639821029082</v>
      </c>
      <c r="AT207" s="120">
        <v>27.87472035794185</v>
      </c>
      <c r="AU207" s="120">
        <v>50</v>
      </c>
      <c r="AV207" s="124">
        <v>0.19099780920135431</v>
      </c>
      <c r="AW207" s="120">
        <v>21.800438159729143</v>
      </c>
      <c r="AX207" s="120">
        <v>50</v>
      </c>
      <c r="AY207" s="124">
        <v>0.30115830115830117</v>
      </c>
      <c r="AZ207" s="120">
        <v>20.07722007722008</v>
      </c>
      <c r="BA207" s="120">
        <v>50</v>
      </c>
      <c r="BB207" s="124">
        <v>0.16312741312741313</v>
      </c>
      <c r="BC207" s="120">
        <v>10.875160875160876</v>
      </c>
      <c r="BD207" s="120">
        <v>50</v>
      </c>
      <c r="BE207" s="124">
        <v>0.27472527472527475</v>
      </c>
      <c r="BF207" s="120">
        <v>14.613046527940146</v>
      </c>
      <c r="BG207" s="120">
        <v>50</v>
      </c>
      <c r="BH207" s="124">
        <v>0.78303747534516766</v>
      </c>
      <c r="BI207" s="120">
        <v>83.301859079273157</v>
      </c>
      <c r="BJ207" s="120">
        <v>100</v>
      </c>
      <c r="BK207" s="124">
        <v>0.81755196304849909</v>
      </c>
      <c r="BL207" s="120">
        <v>86.973613090265872</v>
      </c>
      <c r="BM207" s="120">
        <v>100</v>
      </c>
      <c r="BN207" s="52">
        <v>0</v>
      </c>
      <c r="BO207" s="124">
        <v>0.59</v>
      </c>
      <c r="BP207" s="120">
        <v>78.609221466364318</v>
      </c>
      <c r="BQ207" s="120">
        <v>100</v>
      </c>
      <c r="BR207" s="124">
        <v>0.45533297238765563</v>
      </c>
      <c r="BS207" s="124">
        <v>0.90229604298974109</v>
      </c>
      <c r="BT207" s="120">
        <v>30.355531492510373</v>
      </c>
      <c r="BU207" s="120">
        <v>50</v>
      </c>
      <c r="BV207" s="124">
        <v>0.42440191387559811</v>
      </c>
      <c r="BW207" s="120">
        <v>35.366826156299844</v>
      </c>
      <c r="BX207" s="120">
        <v>50</v>
      </c>
      <c r="BY207" s="124">
        <v>0.81755196304849909</v>
      </c>
      <c r="BZ207" s="124">
        <v>0.931506849315068</v>
      </c>
      <c r="CA207" s="124">
        <v>0.11395488626656899</v>
      </c>
      <c r="CB207" s="120">
        <v>17.263974516166829</v>
      </c>
      <c r="CC207" s="120">
        <v>19.631524517014228</v>
      </c>
      <c r="CD207" s="120">
        <v>17.168861804494096</v>
      </c>
      <c r="CE207" s="120">
        <v>15.161501169955377</v>
      </c>
      <c r="CF207" s="52"/>
      <c r="CG207" s="52"/>
      <c r="CH207" s="107">
        <v>0</v>
      </c>
      <c r="CI207" s="107"/>
      <c r="CJ207" s="107"/>
    </row>
    <row r="208" spans="1:88" x14ac:dyDescent="0.25">
      <c r="A208" s="50" t="s">
        <v>396</v>
      </c>
      <c r="B208" s="56" t="s">
        <v>1503</v>
      </c>
      <c r="C208" s="50" t="s">
        <v>2834</v>
      </c>
      <c r="D208" s="56" t="s">
        <v>2104</v>
      </c>
      <c r="E208" s="50" t="s">
        <v>106</v>
      </c>
      <c r="F208" s="24" t="s">
        <v>114</v>
      </c>
      <c r="G208" s="24">
        <v>6</v>
      </c>
      <c r="H208" s="50" t="s">
        <v>2644</v>
      </c>
      <c r="I208" s="50" t="s">
        <v>109</v>
      </c>
      <c r="J208" s="120">
        <v>507.73078863303789</v>
      </c>
      <c r="K208" s="52">
        <v>750</v>
      </c>
      <c r="L208" s="120">
        <v>67.697438484405055</v>
      </c>
      <c r="M208" s="52">
        <v>0</v>
      </c>
      <c r="N208" s="120">
        <v>62.800945223942861</v>
      </c>
      <c r="O208" s="120">
        <v>83.734593631923815</v>
      </c>
      <c r="P208" s="120">
        <v>100</v>
      </c>
      <c r="Q208" s="120">
        <v>59.486860249547682</v>
      </c>
      <c r="R208" s="120">
        <v>62.89590532551059</v>
      </c>
      <c r="S208" s="120">
        <v>71.500418281730191</v>
      </c>
      <c r="T208" s="120">
        <v>79.315813666063576</v>
      </c>
      <c r="U208" s="120">
        <v>100</v>
      </c>
      <c r="V208" s="120">
        <v>57.097456992602169</v>
      </c>
      <c r="W208" s="120">
        <v>76.129942656802896</v>
      </c>
      <c r="X208" s="120">
        <v>100</v>
      </c>
      <c r="Y208" s="120">
        <v>54.888524294351349</v>
      </c>
      <c r="Z208" s="120">
        <v>73.184699059135127</v>
      </c>
      <c r="AA208" s="120">
        <v>100</v>
      </c>
      <c r="AB208" s="120">
        <v>45.958771929824572</v>
      </c>
      <c r="AC208" s="120">
        <v>61.278362573099429</v>
      </c>
      <c r="AD208" s="120">
        <v>100</v>
      </c>
      <c r="AE208" s="120">
        <v>44.787654320987663</v>
      </c>
      <c r="AF208" s="120"/>
      <c r="AG208" s="120">
        <v>59.716872427983546</v>
      </c>
      <c r="AH208" s="120">
        <v>100</v>
      </c>
      <c r="AI208" s="120">
        <v>12.01</v>
      </c>
      <c r="AJ208" s="120">
        <v>8</v>
      </c>
      <c r="AK208" s="120"/>
      <c r="AL208" s="52">
        <v>0</v>
      </c>
      <c r="AM208" s="124">
        <v>1</v>
      </c>
      <c r="AN208" s="124">
        <v>1</v>
      </c>
      <c r="AO208" s="124">
        <v>1</v>
      </c>
      <c r="AP208" s="124">
        <v>1</v>
      </c>
      <c r="AQ208" s="124">
        <v>1</v>
      </c>
      <c r="AR208" s="124">
        <v>1</v>
      </c>
      <c r="AS208" s="124">
        <v>0.13851351351351351</v>
      </c>
      <c r="AT208" s="120">
        <v>32.297297297297312</v>
      </c>
      <c r="AU208" s="120">
        <v>50</v>
      </c>
      <c r="AV208" s="124">
        <v>0.18811881188118812</v>
      </c>
      <c r="AW208" s="120">
        <v>22.376237623762396</v>
      </c>
      <c r="AX208" s="120">
        <v>50</v>
      </c>
      <c r="AY208" s="124"/>
      <c r="AZ208" s="120"/>
      <c r="BA208" s="120"/>
      <c r="BB208" s="124"/>
      <c r="BC208" s="120"/>
      <c r="BD208" s="120"/>
      <c r="BE208" s="124"/>
      <c r="BF208" s="120"/>
      <c r="BG208" s="120"/>
      <c r="BH208" s="124"/>
      <c r="BI208" s="120"/>
      <c r="BJ208" s="120"/>
      <c r="BK208" s="124"/>
      <c r="BL208" s="120"/>
      <c r="BM208" s="120"/>
      <c r="BN208" s="52"/>
      <c r="BO208" s="124"/>
      <c r="BP208" s="120"/>
      <c r="BQ208" s="120"/>
      <c r="BR208" s="124">
        <v>0.59090909090909094</v>
      </c>
      <c r="BS208" s="124">
        <v>0.86842105263157898</v>
      </c>
      <c r="BT208" s="120">
        <v>19.696969696969699</v>
      </c>
      <c r="BU208" s="120">
        <v>50</v>
      </c>
      <c r="BV208" s="124"/>
      <c r="BW208" s="120"/>
      <c r="BX208" s="120"/>
      <c r="BY208" s="124"/>
      <c r="BZ208" s="124"/>
      <c r="CA208" s="124"/>
      <c r="CB208" s="120">
        <v>16.823939048191338</v>
      </c>
      <c r="CC208" s="120">
        <v>19.496255895940152</v>
      </c>
      <c r="CD208" s="120">
        <v>17.335082511020332</v>
      </c>
      <c r="CE208" s="120"/>
      <c r="CF208" s="108"/>
      <c r="CG208" s="108"/>
      <c r="CH208" s="108">
        <v>0</v>
      </c>
      <c r="CI208" s="107"/>
      <c r="CJ208" s="107"/>
    </row>
    <row r="209" spans="1:88" x14ac:dyDescent="0.25">
      <c r="A209" s="50" t="s">
        <v>396</v>
      </c>
      <c r="B209" s="56" t="s">
        <v>1503</v>
      </c>
      <c r="C209" s="50" t="s">
        <v>2835</v>
      </c>
      <c r="D209" s="56" t="s">
        <v>2040</v>
      </c>
      <c r="E209" s="50" t="s">
        <v>106</v>
      </c>
      <c r="F209" s="24" t="s">
        <v>107</v>
      </c>
      <c r="G209" s="24">
        <v>5</v>
      </c>
      <c r="H209" s="50" t="s">
        <v>1454</v>
      </c>
      <c r="I209" s="50" t="s">
        <v>109</v>
      </c>
      <c r="J209" s="120">
        <v>548.88836276870541</v>
      </c>
      <c r="K209" s="52">
        <v>750</v>
      </c>
      <c r="L209" s="120">
        <v>73.18511503582738</v>
      </c>
      <c r="M209" s="52">
        <v>0</v>
      </c>
      <c r="N209" s="120">
        <v>62.286230802011524</v>
      </c>
      <c r="O209" s="120">
        <v>83.048307736015374</v>
      </c>
      <c r="P209" s="120">
        <v>100</v>
      </c>
      <c r="Q209" s="120">
        <v>60.884963650313814</v>
      </c>
      <c r="R209" s="120">
        <v>61.389018139018141</v>
      </c>
      <c r="S209" s="120">
        <v>67.958026416026058</v>
      </c>
      <c r="T209" s="120">
        <v>81.179951533751748</v>
      </c>
      <c r="U209" s="120">
        <v>100</v>
      </c>
      <c r="V209" s="120">
        <v>57.085913238035864</v>
      </c>
      <c r="W209" s="120">
        <v>76.114550984047824</v>
      </c>
      <c r="X209" s="120">
        <v>100</v>
      </c>
      <c r="Y209" s="120">
        <v>56.022793203675533</v>
      </c>
      <c r="Z209" s="120">
        <v>74.697057604900706</v>
      </c>
      <c r="AA209" s="120">
        <v>100</v>
      </c>
      <c r="AB209" s="120">
        <v>45.186274509803923</v>
      </c>
      <c r="AC209" s="120">
        <v>60.248366013071895</v>
      </c>
      <c r="AD209" s="120">
        <v>100</v>
      </c>
      <c r="AE209" s="120">
        <v>42.304166666666667</v>
      </c>
      <c r="AF209" s="120"/>
      <c r="AG209" s="120">
        <v>56.405555555555551</v>
      </c>
      <c r="AH209" s="120">
        <v>100</v>
      </c>
      <c r="AI209" s="120">
        <v>7.07</v>
      </c>
      <c r="AJ209" s="120">
        <v>5.36</v>
      </c>
      <c r="AK209" s="120"/>
      <c r="AL209" s="52">
        <v>0</v>
      </c>
      <c r="AM209" s="124">
        <v>0.99130434782608701</v>
      </c>
      <c r="AN209" s="124">
        <v>0.98936170212765961</v>
      </c>
      <c r="AO209" s="124">
        <v>0.99137931034482762</v>
      </c>
      <c r="AP209" s="124">
        <v>0.98947368421052628</v>
      </c>
      <c r="AQ209" s="124">
        <v>1</v>
      </c>
      <c r="AR209" s="124">
        <v>1</v>
      </c>
      <c r="AS209" s="124">
        <v>5.7915057915057917E-2</v>
      </c>
      <c r="AT209" s="120">
        <v>48.416988416988424</v>
      </c>
      <c r="AU209" s="120">
        <v>50</v>
      </c>
      <c r="AV209" s="124">
        <v>6.4220183486238536E-2</v>
      </c>
      <c r="AW209" s="120">
        <v>47.155963302752291</v>
      </c>
      <c r="AX209" s="120">
        <v>50</v>
      </c>
      <c r="AY209" s="124"/>
      <c r="AZ209" s="120"/>
      <c r="BA209" s="120"/>
      <c r="BB209" s="124"/>
      <c r="BC209" s="120"/>
      <c r="BD209" s="120"/>
      <c r="BE209" s="124"/>
      <c r="BF209" s="120"/>
      <c r="BG209" s="120"/>
      <c r="BH209" s="124"/>
      <c r="BI209" s="120"/>
      <c r="BJ209" s="120"/>
      <c r="BK209" s="124"/>
      <c r="BL209" s="120"/>
      <c r="BM209" s="120"/>
      <c r="BN209" s="52"/>
      <c r="BO209" s="124"/>
      <c r="BP209" s="120"/>
      <c r="BQ209" s="120"/>
      <c r="BR209" s="124">
        <v>0.32432432432432434</v>
      </c>
      <c r="BS209" s="124">
        <v>1</v>
      </c>
      <c r="BT209" s="120">
        <v>21.621621621621621</v>
      </c>
      <c r="BU209" s="120">
        <v>50</v>
      </c>
      <c r="BV209" s="124"/>
      <c r="BW209" s="120"/>
      <c r="BX209" s="120"/>
      <c r="BY209" s="124"/>
      <c r="BZ209" s="124"/>
      <c r="CA209" s="124"/>
      <c r="CB209" s="120">
        <v>16.823939048191338</v>
      </c>
      <c r="CC209" s="120">
        <v>19.496255895940152</v>
      </c>
      <c r="CD209" s="120">
        <v>17.335082511020332</v>
      </c>
      <c r="CE209" s="120"/>
      <c r="CF209" s="108"/>
      <c r="CG209" s="108"/>
      <c r="CH209" s="108">
        <v>0</v>
      </c>
      <c r="CI209" s="107"/>
      <c r="CJ209" s="107"/>
    </row>
    <row r="210" spans="1:88" x14ac:dyDescent="0.25">
      <c r="A210" s="50" t="s">
        <v>396</v>
      </c>
      <c r="B210" s="56" t="s">
        <v>1503</v>
      </c>
      <c r="C210" s="50" t="s">
        <v>2836</v>
      </c>
      <c r="D210" s="56" t="s">
        <v>1855</v>
      </c>
      <c r="E210" s="50" t="s">
        <v>106</v>
      </c>
      <c r="F210" s="24" t="s">
        <v>114</v>
      </c>
      <c r="G210" s="24">
        <v>6</v>
      </c>
      <c r="H210" s="50" t="s">
        <v>1454</v>
      </c>
      <c r="I210" s="50" t="s">
        <v>109</v>
      </c>
      <c r="J210" s="120">
        <v>498.20554032438997</v>
      </c>
      <c r="K210" s="52">
        <v>750</v>
      </c>
      <c r="L210" s="120">
        <v>66.427405376585327</v>
      </c>
      <c r="M210" s="52">
        <v>0</v>
      </c>
      <c r="N210" s="120">
        <v>58.255561363510509</v>
      </c>
      <c r="O210" s="120">
        <v>77.674081818014002</v>
      </c>
      <c r="P210" s="120">
        <v>100</v>
      </c>
      <c r="Q210" s="120">
        <v>55.99550427862161</v>
      </c>
      <c r="R210" s="120">
        <v>55.701805198426818</v>
      </c>
      <c r="S210" s="120">
        <v>64.913567370345362</v>
      </c>
      <c r="T210" s="120">
        <v>74.66067237149548</v>
      </c>
      <c r="U210" s="120">
        <v>100</v>
      </c>
      <c r="V210" s="120">
        <v>51.390435412136803</v>
      </c>
      <c r="W210" s="120">
        <v>68.520580549515742</v>
      </c>
      <c r="X210" s="120">
        <v>100</v>
      </c>
      <c r="Y210" s="120">
        <v>49.899587915943066</v>
      </c>
      <c r="Z210" s="120">
        <v>66.532783887924083</v>
      </c>
      <c r="AA210" s="120">
        <v>100</v>
      </c>
      <c r="AB210" s="120">
        <v>48.784552845528452</v>
      </c>
      <c r="AC210" s="120">
        <v>65.046070460704613</v>
      </c>
      <c r="AD210" s="120">
        <v>100</v>
      </c>
      <c r="AE210" s="120">
        <v>45.246666666666655</v>
      </c>
      <c r="AF210" s="120"/>
      <c r="AG210" s="120">
        <v>60.328888888888876</v>
      </c>
      <c r="AH210" s="120">
        <v>100</v>
      </c>
      <c r="AI210" s="120">
        <v>8.91</v>
      </c>
      <c r="AJ210" s="120">
        <v>5.8</v>
      </c>
      <c r="AK210" s="120"/>
      <c r="AL210" s="52">
        <v>0</v>
      </c>
      <c r="AM210" s="124">
        <v>0.98795180722891562</v>
      </c>
      <c r="AN210" s="124">
        <v>0.98399999999999999</v>
      </c>
      <c r="AO210" s="124">
        <v>1</v>
      </c>
      <c r="AP210" s="124">
        <v>1</v>
      </c>
      <c r="AQ210" s="124">
        <v>1</v>
      </c>
      <c r="AR210" s="124">
        <v>1</v>
      </c>
      <c r="AS210" s="124">
        <v>0.15028901734104047</v>
      </c>
      <c r="AT210" s="120">
        <v>29.942196531791911</v>
      </c>
      <c r="AU210" s="120">
        <v>50</v>
      </c>
      <c r="AV210" s="124">
        <v>0.17454545454545456</v>
      </c>
      <c r="AW210" s="120">
        <v>25.090909090909097</v>
      </c>
      <c r="AX210" s="120">
        <v>50</v>
      </c>
      <c r="AY210" s="124"/>
      <c r="AZ210" s="120"/>
      <c r="BA210" s="120"/>
      <c r="BB210" s="124"/>
      <c r="BC210" s="120"/>
      <c r="BD210" s="120"/>
      <c r="BE210" s="124"/>
      <c r="BF210" s="120"/>
      <c r="BG210" s="120"/>
      <c r="BH210" s="124"/>
      <c r="BI210" s="120"/>
      <c r="BJ210" s="120"/>
      <c r="BK210" s="124"/>
      <c r="BL210" s="120"/>
      <c r="BM210" s="120"/>
      <c r="BN210" s="52"/>
      <c r="BO210" s="124"/>
      <c r="BP210" s="120"/>
      <c r="BQ210" s="120"/>
      <c r="BR210" s="124">
        <v>0.45614035087719296</v>
      </c>
      <c r="BS210" s="124">
        <v>0.93442622950819676</v>
      </c>
      <c r="BT210" s="120">
        <v>30.409356725146196</v>
      </c>
      <c r="BU210" s="120">
        <v>50</v>
      </c>
      <c r="BV210" s="124"/>
      <c r="BW210" s="120"/>
      <c r="BX210" s="120"/>
      <c r="BY210" s="124"/>
      <c r="BZ210" s="124"/>
      <c r="CA210" s="124"/>
      <c r="CB210" s="120">
        <v>16.823939048191338</v>
      </c>
      <c r="CC210" s="120">
        <v>19.496255895940152</v>
      </c>
      <c r="CD210" s="120">
        <v>17.335082511020332</v>
      </c>
      <c r="CE210" s="120"/>
      <c r="CF210" s="108"/>
      <c r="CG210" s="108"/>
      <c r="CH210" s="108">
        <v>0</v>
      </c>
      <c r="CI210" s="107"/>
      <c r="CJ210" s="107"/>
    </row>
    <row r="211" spans="1:88" x14ac:dyDescent="0.25">
      <c r="A211" s="50" t="s">
        <v>396</v>
      </c>
      <c r="B211" s="56" t="s">
        <v>1503</v>
      </c>
      <c r="C211" s="50" t="s">
        <v>2837</v>
      </c>
      <c r="D211" s="56" t="s">
        <v>1679</v>
      </c>
      <c r="E211" s="50" t="s">
        <v>106</v>
      </c>
      <c r="F211" s="24" t="s">
        <v>114</v>
      </c>
      <c r="G211" s="24">
        <v>5</v>
      </c>
      <c r="H211" s="50" t="s">
        <v>1454</v>
      </c>
      <c r="I211" s="50" t="s">
        <v>109</v>
      </c>
      <c r="J211" s="120">
        <v>475.8939326541585</v>
      </c>
      <c r="K211" s="52">
        <v>750</v>
      </c>
      <c r="L211" s="120">
        <v>63.452524353887796</v>
      </c>
      <c r="M211" s="52">
        <v>0</v>
      </c>
      <c r="N211" s="120">
        <v>54.616393389465536</v>
      </c>
      <c r="O211" s="120">
        <v>72.821857852620724</v>
      </c>
      <c r="P211" s="120">
        <v>100</v>
      </c>
      <c r="Q211" s="120">
        <v>54.264424615260907</v>
      </c>
      <c r="R211" s="120"/>
      <c r="S211" s="120"/>
      <c r="T211" s="120">
        <v>72.352566153681209</v>
      </c>
      <c r="U211" s="120">
        <v>100</v>
      </c>
      <c r="V211" s="120">
        <v>48.583839957789543</v>
      </c>
      <c r="W211" s="120">
        <v>64.778453277052733</v>
      </c>
      <c r="X211" s="120">
        <v>100</v>
      </c>
      <c r="Y211" s="120">
        <v>48.746712249187496</v>
      </c>
      <c r="Z211" s="120">
        <v>64.995616332249995</v>
      </c>
      <c r="AA211" s="120">
        <v>100</v>
      </c>
      <c r="AB211" s="120">
        <v>43.861261261261255</v>
      </c>
      <c r="AC211" s="120">
        <v>58.481681681681671</v>
      </c>
      <c r="AD211" s="120">
        <v>100</v>
      </c>
      <c r="AE211" s="120">
        <v>43.077419354838717</v>
      </c>
      <c r="AF211" s="120"/>
      <c r="AG211" s="120">
        <v>57.436559139784961</v>
      </c>
      <c r="AH211" s="120">
        <v>100</v>
      </c>
      <c r="AI211" s="120"/>
      <c r="AJ211" s="120"/>
      <c r="AK211" s="120"/>
      <c r="AL211" s="52">
        <v>0</v>
      </c>
      <c r="AM211" s="124">
        <v>0.99230769230769234</v>
      </c>
      <c r="AN211" s="124">
        <v>0.99090909090909096</v>
      </c>
      <c r="AO211" s="124">
        <v>0.99224806201550386</v>
      </c>
      <c r="AP211" s="124">
        <v>0.99082568807339455</v>
      </c>
      <c r="AQ211" s="124">
        <v>1</v>
      </c>
      <c r="AR211" s="124">
        <v>1</v>
      </c>
      <c r="AS211" s="124">
        <v>0.20494699646643111</v>
      </c>
      <c r="AT211" s="120">
        <v>19.010600706713788</v>
      </c>
      <c r="AU211" s="120">
        <v>50</v>
      </c>
      <c r="AV211" s="124">
        <v>0.21991701244813278</v>
      </c>
      <c r="AW211" s="120">
        <v>16.016597510373455</v>
      </c>
      <c r="AX211" s="120">
        <v>50</v>
      </c>
      <c r="AY211" s="124"/>
      <c r="AZ211" s="120"/>
      <c r="BA211" s="120"/>
      <c r="BB211" s="124"/>
      <c r="BC211" s="120"/>
      <c r="BD211" s="120"/>
      <c r="BE211" s="124"/>
      <c r="BF211" s="120"/>
      <c r="BG211" s="120"/>
      <c r="BH211" s="124"/>
      <c r="BI211" s="120"/>
      <c r="BJ211" s="120"/>
      <c r="BK211" s="124"/>
      <c r="BL211" s="120"/>
      <c r="BM211" s="120"/>
      <c r="BN211" s="52"/>
      <c r="BO211" s="124"/>
      <c r="BP211" s="120"/>
      <c r="BQ211" s="120"/>
      <c r="BR211" s="124">
        <v>0.83333333333333337</v>
      </c>
      <c r="BS211" s="124">
        <v>1</v>
      </c>
      <c r="BT211" s="120">
        <v>50</v>
      </c>
      <c r="BU211" s="120">
        <v>50</v>
      </c>
      <c r="BV211" s="124"/>
      <c r="BW211" s="120"/>
      <c r="BX211" s="120"/>
      <c r="BY211" s="124"/>
      <c r="BZ211" s="124"/>
      <c r="CA211" s="124"/>
      <c r="CB211" s="120">
        <v>16.823939048191338</v>
      </c>
      <c r="CC211" s="120">
        <v>19.496255895940152</v>
      </c>
      <c r="CD211" s="120">
        <v>17.335082511020332</v>
      </c>
      <c r="CE211" s="120"/>
      <c r="CF211" s="108"/>
      <c r="CG211" s="108"/>
      <c r="CH211" s="108">
        <v>0</v>
      </c>
      <c r="CI211" s="107"/>
      <c r="CJ211" s="107"/>
    </row>
    <row r="212" spans="1:88" x14ac:dyDescent="0.25">
      <c r="A212" s="50" t="s">
        <v>396</v>
      </c>
      <c r="B212" s="56" t="s">
        <v>1503</v>
      </c>
      <c r="C212" s="50" t="s">
        <v>2838</v>
      </c>
      <c r="D212" s="56" t="s">
        <v>1860</v>
      </c>
      <c r="E212" s="50" t="s">
        <v>106</v>
      </c>
      <c r="F212" s="24" t="s">
        <v>114</v>
      </c>
      <c r="G212" s="24">
        <v>6</v>
      </c>
      <c r="H212" s="50" t="s">
        <v>2644</v>
      </c>
      <c r="I212" s="50" t="s">
        <v>109</v>
      </c>
      <c r="J212" s="120">
        <v>528.4364123256438</v>
      </c>
      <c r="K212" s="52">
        <v>750</v>
      </c>
      <c r="L212" s="120">
        <v>70.458188310085845</v>
      </c>
      <c r="M212" s="52">
        <v>0</v>
      </c>
      <c r="N212" s="120">
        <v>62.502391304258701</v>
      </c>
      <c r="O212" s="120">
        <v>83.336521739011602</v>
      </c>
      <c r="P212" s="120">
        <v>100</v>
      </c>
      <c r="Q212" s="120">
        <v>57.297332947071055</v>
      </c>
      <c r="R212" s="120">
        <v>63.230299081393909</v>
      </c>
      <c r="S212" s="120">
        <v>69.403036853560522</v>
      </c>
      <c r="T212" s="120">
        <v>76.396443929428074</v>
      </c>
      <c r="U212" s="120">
        <v>100</v>
      </c>
      <c r="V212" s="120">
        <v>55.736120350313634</v>
      </c>
      <c r="W212" s="120">
        <v>74.314827133751521</v>
      </c>
      <c r="X212" s="120">
        <v>100</v>
      </c>
      <c r="Y212" s="120">
        <v>50.093951305649732</v>
      </c>
      <c r="Z212" s="120">
        <v>66.791935074199642</v>
      </c>
      <c r="AA212" s="120">
        <v>100</v>
      </c>
      <c r="AB212" s="120">
        <v>48.309661835748784</v>
      </c>
      <c r="AC212" s="120">
        <v>64.412882447665041</v>
      </c>
      <c r="AD212" s="120">
        <v>100</v>
      </c>
      <c r="AE212" s="120">
        <v>43.681578947368436</v>
      </c>
      <c r="AF212" s="120">
        <v>53.982795698924718</v>
      </c>
      <c r="AG212" s="120">
        <v>58.242105263157917</v>
      </c>
      <c r="AH212" s="120">
        <v>100</v>
      </c>
      <c r="AI212" s="120">
        <v>12.1</v>
      </c>
      <c r="AJ212" s="120">
        <v>13.13</v>
      </c>
      <c r="AK212" s="120">
        <v>10.3</v>
      </c>
      <c r="AL212" s="52">
        <v>0</v>
      </c>
      <c r="AM212" s="124">
        <v>1</v>
      </c>
      <c r="AN212" s="124">
        <v>1</v>
      </c>
      <c r="AO212" s="124">
        <v>1</v>
      </c>
      <c r="AP212" s="124">
        <v>1</v>
      </c>
      <c r="AQ212" s="124">
        <v>1</v>
      </c>
      <c r="AR212" s="124">
        <v>1</v>
      </c>
      <c r="AS212" s="124">
        <v>8.8929219600725959E-2</v>
      </c>
      <c r="AT212" s="120">
        <v>42.214156079854817</v>
      </c>
      <c r="AU212" s="120">
        <v>50</v>
      </c>
      <c r="AV212" s="124">
        <v>0.13166144200626959</v>
      </c>
      <c r="AW212" s="120">
        <v>33.667711598746088</v>
      </c>
      <c r="AX212" s="120">
        <v>50</v>
      </c>
      <c r="AY212" s="124"/>
      <c r="AZ212" s="120"/>
      <c r="BA212" s="120"/>
      <c r="BB212" s="124"/>
      <c r="BC212" s="120"/>
      <c r="BD212" s="120"/>
      <c r="BE212" s="124"/>
      <c r="BF212" s="120"/>
      <c r="BG212" s="120"/>
      <c r="BH212" s="124"/>
      <c r="BI212" s="120"/>
      <c r="BJ212" s="120"/>
      <c r="BK212" s="124"/>
      <c r="BL212" s="120"/>
      <c r="BM212" s="120"/>
      <c r="BN212" s="52"/>
      <c r="BO212" s="124"/>
      <c r="BP212" s="120"/>
      <c r="BQ212" s="120"/>
      <c r="BR212" s="124">
        <v>0.4358974358974359</v>
      </c>
      <c r="BS212" s="124">
        <v>1.0196078431372548</v>
      </c>
      <c r="BT212" s="120">
        <v>29.059829059829063</v>
      </c>
      <c r="BU212" s="120">
        <v>50</v>
      </c>
      <c r="BV212" s="124"/>
      <c r="BW212" s="120"/>
      <c r="BX212" s="120"/>
      <c r="BY212" s="124"/>
      <c r="BZ212" s="124"/>
      <c r="CA212" s="124"/>
      <c r="CB212" s="120">
        <v>16.823939048191338</v>
      </c>
      <c r="CC212" s="120">
        <v>19.496255895940152</v>
      </c>
      <c r="CD212" s="120">
        <v>17.335082511020332</v>
      </c>
      <c r="CE212" s="120"/>
      <c r="CF212" s="108"/>
      <c r="CG212" s="108"/>
      <c r="CH212" s="108">
        <v>0</v>
      </c>
      <c r="CI212" s="107"/>
      <c r="CJ212" s="107"/>
    </row>
    <row r="213" spans="1:88" x14ac:dyDescent="0.25">
      <c r="A213" s="50" t="s">
        <v>396</v>
      </c>
      <c r="B213" s="56" t="s">
        <v>1503</v>
      </c>
      <c r="C213" s="50" t="s">
        <v>2839</v>
      </c>
      <c r="D213" s="56" t="s">
        <v>2436</v>
      </c>
      <c r="E213" s="50" t="s">
        <v>106</v>
      </c>
      <c r="F213" s="24" t="s">
        <v>107</v>
      </c>
      <c r="G213" s="24">
        <v>5</v>
      </c>
      <c r="H213" s="50" t="s">
        <v>1454</v>
      </c>
      <c r="I213" s="50" t="s">
        <v>109</v>
      </c>
      <c r="J213" s="120">
        <v>419.27490131769844</v>
      </c>
      <c r="K213" s="52">
        <v>750</v>
      </c>
      <c r="L213" s="120">
        <v>55.903320175693125</v>
      </c>
      <c r="M213" s="52">
        <v>0</v>
      </c>
      <c r="N213" s="120">
        <v>53.979847842076893</v>
      </c>
      <c r="O213" s="120">
        <v>71.973130456102524</v>
      </c>
      <c r="P213" s="120">
        <v>100</v>
      </c>
      <c r="Q213" s="120">
        <v>53.763988587355861</v>
      </c>
      <c r="R213" s="120"/>
      <c r="S213" s="120"/>
      <c r="T213" s="120">
        <v>71.685318116474477</v>
      </c>
      <c r="U213" s="120">
        <v>100</v>
      </c>
      <c r="V213" s="120">
        <v>46.430315220965639</v>
      </c>
      <c r="W213" s="120">
        <v>61.907086961287519</v>
      </c>
      <c r="X213" s="120">
        <v>100</v>
      </c>
      <c r="Y213" s="120">
        <v>45.407469007469011</v>
      </c>
      <c r="Z213" s="120">
        <v>60.543292009958684</v>
      </c>
      <c r="AA213" s="120">
        <v>100</v>
      </c>
      <c r="AB213" s="120">
        <v>39.600000000000016</v>
      </c>
      <c r="AC213" s="120">
        <v>52.800000000000026</v>
      </c>
      <c r="AD213" s="120">
        <v>100</v>
      </c>
      <c r="AE213" s="120">
        <v>37.715740740740749</v>
      </c>
      <c r="AF213" s="120"/>
      <c r="AG213" s="120">
        <v>50.287654320987663</v>
      </c>
      <c r="AH213" s="120">
        <v>100</v>
      </c>
      <c r="AI213" s="120"/>
      <c r="AJ213" s="120"/>
      <c r="AK213" s="120"/>
      <c r="AL213" s="52">
        <v>0</v>
      </c>
      <c r="AM213" s="124">
        <v>0.99264705882352944</v>
      </c>
      <c r="AN213" s="124">
        <v>0.99180327868852458</v>
      </c>
      <c r="AO213" s="124">
        <v>1</v>
      </c>
      <c r="AP213" s="124">
        <v>1</v>
      </c>
      <c r="AQ213" s="124">
        <v>1</v>
      </c>
      <c r="AR213" s="124">
        <v>1</v>
      </c>
      <c r="AS213" s="124">
        <v>0.21071428571428572</v>
      </c>
      <c r="AT213" s="120">
        <v>17.857142857142861</v>
      </c>
      <c r="AU213" s="120">
        <v>50</v>
      </c>
      <c r="AV213" s="124">
        <v>0.224</v>
      </c>
      <c r="AW213" s="120">
        <v>15.200000000000014</v>
      </c>
      <c r="AX213" s="120">
        <v>50</v>
      </c>
      <c r="AY213" s="124"/>
      <c r="AZ213" s="120"/>
      <c r="BA213" s="120"/>
      <c r="BB213" s="124"/>
      <c r="BC213" s="120"/>
      <c r="BD213" s="120"/>
      <c r="BE213" s="124"/>
      <c r="BF213" s="120"/>
      <c r="BG213" s="120"/>
      <c r="BH213" s="124"/>
      <c r="BI213" s="120"/>
      <c r="BJ213" s="120"/>
      <c r="BK213" s="124"/>
      <c r="BL213" s="120"/>
      <c r="BM213" s="120"/>
      <c r="BN213" s="52"/>
      <c r="BO213" s="124"/>
      <c r="BP213" s="120"/>
      <c r="BQ213" s="120"/>
      <c r="BR213" s="124">
        <v>0.25531914893617019</v>
      </c>
      <c r="BS213" s="124">
        <v>1.0681818181818181</v>
      </c>
      <c r="BT213" s="120">
        <v>17.021276595744681</v>
      </c>
      <c r="BU213" s="120">
        <v>50</v>
      </c>
      <c r="BV213" s="124"/>
      <c r="BW213" s="120"/>
      <c r="BX213" s="120"/>
      <c r="BY213" s="124"/>
      <c r="BZ213" s="124"/>
      <c r="CA213" s="124"/>
      <c r="CB213" s="120">
        <v>16.823939048191338</v>
      </c>
      <c r="CC213" s="120">
        <v>19.496255895940152</v>
      </c>
      <c r="CD213" s="120">
        <v>17.335082511020332</v>
      </c>
      <c r="CE213" s="120"/>
      <c r="CF213" s="107" t="s">
        <v>3740</v>
      </c>
      <c r="CG213" s="107">
        <v>5</v>
      </c>
      <c r="CH213" s="107">
        <v>0</v>
      </c>
      <c r="CI213" s="107"/>
      <c r="CJ213" s="107"/>
    </row>
    <row r="214" spans="1:88" x14ac:dyDescent="0.25">
      <c r="A214" s="50" t="s">
        <v>396</v>
      </c>
      <c r="B214" s="56" t="s">
        <v>1503</v>
      </c>
      <c r="C214" s="50" t="s">
        <v>2840</v>
      </c>
      <c r="D214" s="56" t="s">
        <v>2381</v>
      </c>
      <c r="E214" s="50" t="s">
        <v>106</v>
      </c>
      <c r="F214" s="24" t="s">
        <v>114</v>
      </c>
      <c r="G214" s="24">
        <v>6</v>
      </c>
      <c r="H214" s="50" t="s">
        <v>1454</v>
      </c>
      <c r="I214" s="50" t="s">
        <v>109</v>
      </c>
      <c r="J214" s="120">
        <v>472.82456323006903</v>
      </c>
      <c r="K214" s="52">
        <v>750</v>
      </c>
      <c r="L214" s="120">
        <v>63.04327509734253</v>
      </c>
      <c r="M214" s="52">
        <v>0</v>
      </c>
      <c r="N214" s="120">
        <v>56.067892265874853</v>
      </c>
      <c r="O214" s="120">
        <v>74.757189687833133</v>
      </c>
      <c r="P214" s="120">
        <v>100</v>
      </c>
      <c r="Q214" s="120">
        <v>54.397295771230652</v>
      </c>
      <c r="R214" s="120">
        <v>59.810915727986355</v>
      </c>
      <c r="S214" s="120">
        <v>65.448934120415316</v>
      </c>
      <c r="T214" s="120">
        <v>72.529727694974198</v>
      </c>
      <c r="U214" s="120">
        <v>100</v>
      </c>
      <c r="V214" s="120">
        <v>46.684070235271619</v>
      </c>
      <c r="W214" s="120">
        <v>62.245426980362161</v>
      </c>
      <c r="X214" s="120">
        <v>100</v>
      </c>
      <c r="Y214" s="120">
        <v>44.363976613303436</v>
      </c>
      <c r="Z214" s="120">
        <v>59.151968817737909</v>
      </c>
      <c r="AA214" s="120">
        <v>100</v>
      </c>
      <c r="AB214" s="120">
        <v>44.595833333333339</v>
      </c>
      <c r="AC214" s="120">
        <v>59.461111111111123</v>
      </c>
      <c r="AD214" s="120">
        <v>100</v>
      </c>
      <c r="AE214" s="120">
        <v>44.212280701754374</v>
      </c>
      <c r="AF214" s="120"/>
      <c r="AG214" s="120">
        <v>58.94970760233916</v>
      </c>
      <c r="AH214" s="120">
        <v>100</v>
      </c>
      <c r="AI214" s="120">
        <v>11.05</v>
      </c>
      <c r="AJ214" s="120">
        <v>15.44</v>
      </c>
      <c r="AK214" s="120"/>
      <c r="AL214" s="52">
        <v>0</v>
      </c>
      <c r="AM214" s="124">
        <v>0.98561151079136688</v>
      </c>
      <c r="AN214" s="124">
        <v>0.98319327731092432</v>
      </c>
      <c r="AO214" s="124">
        <v>0.9926739926739927</v>
      </c>
      <c r="AP214" s="124">
        <v>0.99145299145299148</v>
      </c>
      <c r="AQ214" s="124">
        <v>1</v>
      </c>
      <c r="AR214" s="124">
        <v>1</v>
      </c>
      <c r="AS214" s="124">
        <v>0.16463414634146342</v>
      </c>
      <c r="AT214" s="120">
        <v>27.073170731707318</v>
      </c>
      <c r="AU214" s="120">
        <v>50</v>
      </c>
      <c r="AV214" s="124">
        <v>0.17814726840855108</v>
      </c>
      <c r="AW214" s="120">
        <v>24.370546318289787</v>
      </c>
      <c r="AX214" s="120">
        <v>50</v>
      </c>
      <c r="AY214" s="124"/>
      <c r="AZ214" s="120"/>
      <c r="BA214" s="120"/>
      <c r="BB214" s="124"/>
      <c r="BC214" s="120"/>
      <c r="BD214" s="120"/>
      <c r="BE214" s="124"/>
      <c r="BF214" s="120"/>
      <c r="BG214" s="120"/>
      <c r="BH214" s="124"/>
      <c r="BI214" s="120"/>
      <c r="BJ214" s="120"/>
      <c r="BK214" s="124"/>
      <c r="BL214" s="120"/>
      <c r="BM214" s="120"/>
      <c r="BN214" s="52"/>
      <c r="BO214" s="124"/>
      <c r="BP214" s="120"/>
      <c r="BQ214" s="120"/>
      <c r="BR214" s="124">
        <v>0.51428571428571423</v>
      </c>
      <c r="BS214" s="124">
        <v>0.9859154929577465</v>
      </c>
      <c r="BT214" s="120">
        <v>34.285714285714278</v>
      </c>
      <c r="BU214" s="120">
        <v>50</v>
      </c>
      <c r="BV214" s="124"/>
      <c r="BW214" s="120"/>
      <c r="BX214" s="120"/>
      <c r="BY214" s="124"/>
      <c r="BZ214" s="124"/>
      <c r="CA214" s="124"/>
      <c r="CB214" s="120">
        <v>16.823939048191338</v>
      </c>
      <c r="CC214" s="120">
        <v>19.496255895940152</v>
      </c>
      <c r="CD214" s="120">
        <v>17.335082511020332</v>
      </c>
      <c r="CE214" s="120"/>
      <c r="CF214" s="108"/>
      <c r="CG214" s="108"/>
      <c r="CH214" s="108">
        <v>0</v>
      </c>
      <c r="CI214" s="107"/>
      <c r="CJ214" s="107"/>
    </row>
    <row r="215" spans="1:88" x14ac:dyDescent="0.25">
      <c r="A215" s="50" t="s">
        <v>396</v>
      </c>
      <c r="B215" s="56" t="s">
        <v>1503</v>
      </c>
      <c r="C215" s="50" t="s">
        <v>2841</v>
      </c>
      <c r="D215" s="56" t="s">
        <v>1969</v>
      </c>
      <c r="E215" s="50" t="s">
        <v>106</v>
      </c>
      <c r="F215" s="24" t="s">
        <v>114</v>
      </c>
      <c r="G215" s="24">
        <v>5</v>
      </c>
      <c r="H215" s="50" t="s">
        <v>2644</v>
      </c>
      <c r="I215" s="50" t="s">
        <v>109</v>
      </c>
      <c r="J215" s="120">
        <v>527.61552692608177</v>
      </c>
      <c r="K215" s="52">
        <v>650</v>
      </c>
      <c r="L215" s="120">
        <v>81.171619527089504</v>
      </c>
      <c r="M215" s="52">
        <v>0</v>
      </c>
      <c r="N215" s="120">
        <v>68.829733749725591</v>
      </c>
      <c r="O215" s="120">
        <v>91.772978332967455</v>
      </c>
      <c r="P215" s="120">
        <v>100</v>
      </c>
      <c r="Q215" s="120">
        <v>63.640181088773019</v>
      </c>
      <c r="R215" s="120">
        <v>66.678484351429532</v>
      </c>
      <c r="S215" s="120">
        <v>73.948196648199357</v>
      </c>
      <c r="T215" s="120">
        <v>84.853574785030688</v>
      </c>
      <c r="U215" s="120">
        <v>100</v>
      </c>
      <c r="V215" s="120">
        <v>61.574025550749681</v>
      </c>
      <c r="W215" s="120">
        <v>82.098700734332908</v>
      </c>
      <c r="X215" s="120">
        <v>100</v>
      </c>
      <c r="Y215" s="120">
        <v>56.398671488949248</v>
      </c>
      <c r="Z215" s="120">
        <v>75.198228651932325</v>
      </c>
      <c r="AA215" s="120">
        <v>100</v>
      </c>
      <c r="AB215" s="120">
        <v>48.746846846846843</v>
      </c>
      <c r="AC215" s="120">
        <v>64.995795795795786</v>
      </c>
      <c r="AD215" s="120">
        <v>100</v>
      </c>
      <c r="AE215" s="120"/>
      <c r="AF215" s="120">
        <v>51.816666666666656</v>
      </c>
      <c r="AG215" s="120"/>
      <c r="AH215" s="120">
        <v>0</v>
      </c>
      <c r="AI215" s="120">
        <v>10.3</v>
      </c>
      <c r="AJ215" s="120">
        <v>10.27</v>
      </c>
      <c r="AK215" s="120"/>
      <c r="AL215" s="52">
        <v>0</v>
      </c>
      <c r="AM215" s="124">
        <v>1</v>
      </c>
      <c r="AN215" s="124">
        <v>1</v>
      </c>
      <c r="AO215" s="124">
        <v>1</v>
      </c>
      <c r="AP215" s="124">
        <v>1</v>
      </c>
      <c r="AQ215" s="124">
        <v>1</v>
      </c>
      <c r="AR215" s="124"/>
      <c r="AS215" s="124">
        <v>8.9820359281437126E-2</v>
      </c>
      <c r="AT215" s="120">
        <v>42.035928143712582</v>
      </c>
      <c r="AU215" s="120">
        <v>50</v>
      </c>
      <c r="AV215" s="124">
        <v>0.11518324607329843</v>
      </c>
      <c r="AW215" s="120">
        <v>36.963350785340317</v>
      </c>
      <c r="AX215" s="120">
        <v>50</v>
      </c>
      <c r="AY215" s="124"/>
      <c r="AZ215" s="120"/>
      <c r="BA215" s="120"/>
      <c r="BB215" s="124"/>
      <c r="BC215" s="120"/>
      <c r="BD215" s="120"/>
      <c r="BE215" s="124"/>
      <c r="BF215" s="120"/>
      <c r="BG215" s="120"/>
      <c r="BH215" s="124"/>
      <c r="BI215" s="120"/>
      <c r="BJ215" s="120"/>
      <c r="BK215" s="124"/>
      <c r="BL215" s="120"/>
      <c r="BM215" s="120"/>
      <c r="BN215" s="52"/>
      <c r="BO215" s="124"/>
      <c r="BP215" s="120"/>
      <c r="BQ215" s="120"/>
      <c r="BR215" s="124">
        <v>0.74545454545454548</v>
      </c>
      <c r="BS215" s="124">
        <v>0.9821428571428571</v>
      </c>
      <c r="BT215" s="120">
        <v>49.696969696969703</v>
      </c>
      <c r="BU215" s="120">
        <v>50</v>
      </c>
      <c r="BV215" s="124"/>
      <c r="BW215" s="120"/>
      <c r="BX215" s="120"/>
      <c r="BY215" s="124"/>
      <c r="BZ215" s="124"/>
      <c r="CA215" s="124"/>
      <c r="CB215" s="120">
        <v>16.823939048191338</v>
      </c>
      <c r="CC215" s="120">
        <v>19.496255895940152</v>
      </c>
      <c r="CD215" s="120">
        <v>17.335082511020332</v>
      </c>
      <c r="CE215" s="120"/>
      <c r="CF215" s="108"/>
      <c r="CG215" s="108"/>
      <c r="CH215" s="108">
        <v>0</v>
      </c>
      <c r="CI215" s="107"/>
      <c r="CJ215" s="107"/>
    </row>
    <row r="216" spans="1:88" x14ac:dyDescent="0.25">
      <c r="A216" s="50" t="s">
        <v>396</v>
      </c>
      <c r="B216" s="56" t="s">
        <v>1503</v>
      </c>
      <c r="C216" s="50" t="s">
        <v>2842</v>
      </c>
      <c r="D216" s="56" t="s">
        <v>1858</v>
      </c>
      <c r="E216" s="50" t="s">
        <v>106</v>
      </c>
      <c r="F216" s="24" t="s">
        <v>114</v>
      </c>
      <c r="G216" s="24">
        <v>6</v>
      </c>
      <c r="H216" s="50" t="s">
        <v>1454</v>
      </c>
      <c r="I216" s="50" t="s">
        <v>109</v>
      </c>
      <c r="J216" s="120">
        <v>486.37446478470565</v>
      </c>
      <c r="K216" s="52">
        <v>750</v>
      </c>
      <c r="L216" s="120">
        <v>64.849928637960758</v>
      </c>
      <c r="M216" s="52">
        <v>0</v>
      </c>
      <c r="N216" s="120">
        <v>57.222506313271332</v>
      </c>
      <c r="O216" s="120">
        <v>76.29667508436178</v>
      </c>
      <c r="P216" s="120">
        <v>100</v>
      </c>
      <c r="Q216" s="120">
        <v>56.120370660593814</v>
      </c>
      <c r="R216" s="120">
        <v>57.426932772693007</v>
      </c>
      <c r="S216" s="120">
        <v>61.998427474873878</v>
      </c>
      <c r="T216" s="120">
        <v>74.827160880791752</v>
      </c>
      <c r="U216" s="120">
        <v>100</v>
      </c>
      <c r="V216" s="120">
        <v>50.974186028975794</v>
      </c>
      <c r="W216" s="120">
        <v>67.965581371967716</v>
      </c>
      <c r="X216" s="120">
        <v>100</v>
      </c>
      <c r="Y216" s="120">
        <v>49.455892677512921</v>
      </c>
      <c r="Z216" s="120">
        <v>65.941190236683894</v>
      </c>
      <c r="AA216" s="120">
        <v>100</v>
      </c>
      <c r="AB216" s="120">
        <v>41.80894308943089</v>
      </c>
      <c r="AC216" s="120">
        <v>55.745257452574528</v>
      </c>
      <c r="AD216" s="120">
        <v>100</v>
      </c>
      <c r="AE216" s="120">
        <v>40.587962962962969</v>
      </c>
      <c r="AF216" s="120"/>
      <c r="AG216" s="120">
        <v>54.117283950617292</v>
      </c>
      <c r="AH216" s="120">
        <v>100</v>
      </c>
      <c r="AI216" s="120">
        <v>5.87</v>
      </c>
      <c r="AJ216" s="120">
        <v>7.97</v>
      </c>
      <c r="AK216" s="120"/>
      <c r="AL216" s="52">
        <v>0</v>
      </c>
      <c r="AM216" s="124">
        <v>0.99494949494949492</v>
      </c>
      <c r="AN216" s="124">
        <v>0.99378881987577639</v>
      </c>
      <c r="AO216" s="124">
        <v>0.99489795918367352</v>
      </c>
      <c r="AP216" s="124">
        <v>0.99371069182389937</v>
      </c>
      <c r="AQ216" s="124">
        <v>1</v>
      </c>
      <c r="AR216" s="124">
        <v>1</v>
      </c>
      <c r="AS216" s="124">
        <v>0.15921787709497207</v>
      </c>
      <c r="AT216" s="120">
        <v>28.156424581005602</v>
      </c>
      <c r="AU216" s="120">
        <v>50</v>
      </c>
      <c r="AV216" s="124">
        <v>0.1864406779661017</v>
      </c>
      <c r="AW216" s="120">
        <v>22.711864406779682</v>
      </c>
      <c r="AX216" s="120">
        <v>50</v>
      </c>
      <c r="AY216" s="124"/>
      <c r="AZ216" s="120"/>
      <c r="BA216" s="120"/>
      <c r="BB216" s="124"/>
      <c r="BC216" s="120"/>
      <c r="BD216" s="120"/>
      <c r="BE216" s="124"/>
      <c r="BF216" s="120"/>
      <c r="BG216" s="120"/>
      <c r="BH216" s="124"/>
      <c r="BI216" s="120"/>
      <c r="BJ216" s="120"/>
      <c r="BK216" s="124"/>
      <c r="BL216" s="120"/>
      <c r="BM216" s="120"/>
      <c r="BN216" s="52"/>
      <c r="BO216" s="124"/>
      <c r="BP216" s="120"/>
      <c r="BQ216" s="120"/>
      <c r="BR216" s="124">
        <v>0.60919540229885061</v>
      </c>
      <c r="BS216" s="124">
        <v>0.96666666666666667</v>
      </c>
      <c r="BT216" s="120">
        <v>40.613026819923377</v>
      </c>
      <c r="BU216" s="120">
        <v>50</v>
      </c>
      <c r="BV216" s="124"/>
      <c r="BW216" s="120"/>
      <c r="BX216" s="120"/>
      <c r="BY216" s="124"/>
      <c r="BZ216" s="124"/>
      <c r="CA216" s="124"/>
      <c r="CB216" s="120">
        <v>16.823939048191338</v>
      </c>
      <c r="CC216" s="120">
        <v>19.496255895940152</v>
      </c>
      <c r="CD216" s="120">
        <v>17.335082511020332</v>
      </c>
      <c r="CE216" s="120"/>
      <c r="CF216" s="108"/>
      <c r="CG216" s="108"/>
      <c r="CH216" s="108">
        <v>0</v>
      </c>
      <c r="CI216" s="107"/>
      <c r="CJ216" s="107"/>
    </row>
    <row r="217" spans="1:88" x14ac:dyDescent="0.25">
      <c r="A217" s="50" t="s">
        <v>396</v>
      </c>
      <c r="B217" s="56" t="s">
        <v>1503</v>
      </c>
      <c r="C217" s="50" t="s">
        <v>2843</v>
      </c>
      <c r="D217" s="56" t="s">
        <v>2491</v>
      </c>
      <c r="E217" s="50" t="s">
        <v>106</v>
      </c>
      <c r="F217" s="24">
        <v>5</v>
      </c>
      <c r="G217" s="24">
        <v>7</v>
      </c>
      <c r="H217" s="50" t="s">
        <v>1454</v>
      </c>
      <c r="I217" s="50" t="s">
        <v>109</v>
      </c>
      <c r="J217" s="120">
        <v>528.00092250941111</v>
      </c>
      <c r="K217" s="52">
        <v>750</v>
      </c>
      <c r="L217" s="120">
        <v>70.400123001254812</v>
      </c>
      <c r="M217" s="52">
        <v>0</v>
      </c>
      <c r="N217" s="120">
        <v>60.664639244024485</v>
      </c>
      <c r="O217" s="120">
        <v>80.886185658699318</v>
      </c>
      <c r="P217" s="120">
        <v>100</v>
      </c>
      <c r="Q217" s="120">
        <v>57.798972762645938</v>
      </c>
      <c r="R217" s="120">
        <v>58.131659324641795</v>
      </c>
      <c r="S217" s="120">
        <v>71.172083009079117</v>
      </c>
      <c r="T217" s="120">
        <v>77.065297016861251</v>
      </c>
      <c r="U217" s="120">
        <v>100</v>
      </c>
      <c r="V217" s="120">
        <v>48.287078911842272</v>
      </c>
      <c r="W217" s="120">
        <v>64.382771882456353</v>
      </c>
      <c r="X217" s="120">
        <v>100</v>
      </c>
      <c r="Y217" s="120">
        <v>45.577561367035059</v>
      </c>
      <c r="Z217" s="120">
        <v>60.770081822713415</v>
      </c>
      <c r="AA217" s="120">
        <v>100</v>
      </c>
      <c r="AB217" s="120">
        <v>47.384153005464491</v>
      </c>
      <c r="AC217" s="120">
        <v>63.178870673952659</v>
      </c>
      <c r="AD217" s="120">
        <v>100</v>
      </c>
      <c r="AE217" s="120">
        <v>45.224666666666664</v>
      </c>
      <c r="AF217" s="120"/>
      <c r="AG217" s="120">
        <v>60.29955555555555</v>
      </c>
      <c r="AH217" s="120">
        <v>100</v>
      </c>
      <c r="AI217" s="120">
        <v>13.37</v>
      </c>
      <c r="AJ217" s="120">
        <v>12.55</v>
      </c>
      <c r="AK217" s="120"/>
      <c r="AL217" s="52">
        <v>0</v>
      </c>
      <c r="AM217" s="124">
        <v>1</v>
      </c>
      <c r="AN217" s="124">
        <v>1</v>
      </c>
      <c r="AO217" s="124">
        <v>1</v>
      </c>
      <c r="AP217" s="124">
        <v>1</v>
      </c>
      <c r="AQ217" s="124">
        <v>1</v>
      </c>
      <c r="AR217" s="124">
        <v>1</v>
      </c>
      <c r="AS217" s="124">
        <v>7.1428571428571425E-2</v>
      </c>
      <c r="AT217" s="120">
        <v>45.71428571428573</v>
      </c>
      <c r="AU217" s="120">
        <v>50</v>
      </c>
      <c r="AV217" s="124">
        <v>8.1818181818181818E-2</v>
      </c>
      <c r="AW217" s="120">
        <v>43.636363636363647</v>
      </c>
      <c r="AX217" s="120">
        <v>50</v>
      </c>
      <c r="AY217" s="124"/>
      <c r="AZ217" s="120"/>
      <c r="BA217" s="120"/>
      <c r="BB217" s="124"/>
      <c r="BC217" s="120"/>
      <c r="BD217" s="120"/>
      <c r="BE217" s="124"/>
      <c r="BF217" s="120"/>
      <c r="BG217" s="120"/>
      <c r="BH217" s="124"/>
      <c r="BI217" s="120"/>
      <c r="BJ217" s="120"/>
      <c r="BK217" s="124"/>
      <c r="BL217" s="120"/>
      <c r="BM217" s="120"/>
      <c r="BN217" s="52"/>
      <c r="BO217" s="124"/>
      <c r="BP217" s="120"/>
      <c r="BQ217" s="120"/>
      <c r="BR217" s="124">
        <v>0.48101265822784811</v>
      </c>
      <c r="BS217" s="124">
        <v>0.98750000000000004</v>
      </c>
      <c r="BT217" s="120">
        <v>32.067510548523209</v>
      </c>
      <c r="BU217" s="120">
        <v>50</v>
      </c>
      <c r="BV217" s="124"/>
      <c r="BW217" s="120"/>
      <c r="BX217" s="120"/>
      <c r="BY217" s="124"/>
      <c r="BZ217" s="124"/>
      <c r="CA217" s="124"/>
      <c r="CB217" s="120">
        <v>16.823939048191338</v>
      </c>
      <c r="CC217" s="120">
        <v>19.496255895940152</v>
      </c>
      <c r="CD217" s="120">
        <v>17.335082511020332</v>
      </c>
      <c r="CE217" s="120"/>
      <c r="CF217" s="108"/>
      <c r="CG217" s="108"/>
      <c r="CH217" s="108">
        <v>0</v>
      </c>
      <c r="CI217" s="107"/>
      <c r="CJ217" s="107"/>
    </row>
    <row r="218" spans="1:88" x14ac:dyDescent="0.25">
      <c r="A218" s="50" t="s">
        <v>396</v>
      </c>
      <c r="B218" s="56" t="s">
        <v>1503</v>
      </c>
      <c r="C218" s="50" t="s">
        <v>2844</v>
      </c>
      <c r="D218" s="56" t="s">
        <v>1879</v>
      </c>
      <c r="E218" s="50" t="s">
        <v>106</v>
      </c>
      <c r="F218" s="24">
        <v>6</v>
      </c>
      <c r="G218" s="24">
        <v>8</v>
      </c>
      <c r="H218" s="50" t="s">
        <v>1454</v>
      </c>
      <c r="I218" s="50" t="s">
        <v>109</v>
      </c>
      <c r="J218" s="120">
        <v>495.00708149964396</v>
      </c>
      <c r="K218" s="52">
        <v>800</v>
      </c>
      <c r="L218" s="120">
        <v>61.875885187455495</v>
      </c>
      <c r="M218" s="52">
        <v>0</v>
      </c>
      <c r="N218" s="120">
        <v>54.080240436733888</v>
      </c>
      <c r="O218" s="120">
        <v>72.106987248978513</v>
      </c>
      <c r="P218" s="120">
        <v>100</v>
      </c>
      <c r="Q218" s="120">
        <v>52.04312883217861</v>
      </c>
      <c r="R218" s="120">
        <v>51.055716572623389</v>
      </c>
      <c r="S218" s="120">
        <v>61.081252563409578</v>
      </c>
      <c r="T218" s="120">
        <v>69.390838442904808</v>
      </c>
      <c r="U218" s="120">
        <v>100</v>
      </c>
      <c r="V218" s="120">
        <v>43.483048334170981</v>
      </c>
      <c r="W218" s="120">
        <v>57.977397778894648</v>
      </c>
      <c r="X218" s="120">
        <v>100</v>
      </c>
      <c r="Y218" s="120">
        <v>41.27172089862767</v>
      </c>
      <c r="Z218" s="120">
        <v>55.028961198170222</v>
      </c>
      <c r="AA218" s="120">
        <v>100</v>
      </c>
      <c r="AB218" s="120">
        <v>48.79917525773196</v>
      </c>
      <c r="AC218" s="120">
        <v>65.06556701030928</v>
      </c>
      <c r="AD218" s="120">
        <v>100</v>
      </c>
      <c r="AE218" s="120">
        <v>46.463324299909715</v>
      </c>
      <c r="AF218" s="120">
        <v>56.229597701149437</v>
      </c>
      <c r="AG218" s="120">
        <v>61.951099066546291</v>
      </c>
      <c r="AH218" s="120">
        <v>100</v>
      </c>
      <c r="AI218" s="120">
        <v>9.0299999999999994</v>
      </c>
      <c r="AJ218" s="120">
        <v>9.7799999999999994</v>
      </c>
      <c r="AK218" s="120">
        <v>9.76</v>
      </c>
      <c r="AL218" s="52">
        <v>0</v>
      </c>
      <c r="AM218" s="124">
        <v>0.98262380538662031</v>
      </c>
      <c r="AN218" s="124">
        <v>0.9798882681564246</v>
      </c>
      <c r="AO218" s="124">
        <v>0.98189655172413792</v>
      </c>
      <c r="AP218" s="124">
        <v>0.97898230088495575</v>
      </c>
      <c r="AQ218" s="124">
        <v>0.99207920792079207</v>
      </c>
      <c r="AR218" s="124">
        <v>0.99738219895287961</v>
      </c>
      <c r="AS218" s="124">
        <v>0.11861471861471862</v>
      </c>
      <c r="AT218" s="120">
        <v>36.277056277056282</v>
      </c>
      <c r="AU218" s="120">
        <v>50</v>
      </c>
      <c r="AV218" s="124">
        <v>0.13773796192609183</v>
      </c>
      <c r="AW218" s="120">
        <v>32.452407614781627</v>
      </c>
      <c r="AX218" s="120">
        <v>50</v>
      </c>
      <c r="AY218" s="124"/>
      <c r="AZ218" s="120"/>
      <c r="BA218" s="120"/>
      <c r="BB218" s="124"/>
      <c r="BC218" s="120"/>
      <c r="BD218" s="120"/>
      <c r="BE218" s="124">
        <v>0.29976580796252927</v>
      </c>
      <c r="BF218" s="120">
        <v>15.944989785240921</v>
      </c>
      <c r="BG218" s="120">
        <v>50</v>
      </c>
      <c r="BH218" s="124"/>
      <c r="BI218" s="120"/>
      <c r="BJ218" s="120"/>
      <c r="BK218" s="124"/>
      <c r="BL218" s="120"/>
      <c r="BM218" s="120"/>
      <c r="BN218" s="52"/>
      <c r="BO218" s="124"/>
      <c r="BP218" s="120"/>
      <c r="BQ218" s="120"/>
      <c r="BR218" s="124">
        <v>0.43217665615141954</v>
      </c>
      <c r="BS218" s="124">
        <v>0.91486291486291482</v>
      </c>
      <c r="BT218" s="120">
        <v>28.811777076761302</v>
      </c>
      <c r="BU218" s="120">
        <v>50</v>
      </c>
      <c r="BV218" s="124"/>
      <c r="BW218" s="120"/>
      <c r="BX218" s="120"/>
      <c r="BY218" s="124"/>
      <c r="BZ218" s="124"/>
      <c r="CA218" s="124"/>
      <c r="CB218" s="120">
        <v>16.823939048191338</v>
      </c>
      <c r="CC218" s="120">
        <v>19.496255895940152</v>
      </c>
      <c r="CD218" s="120">
        <v>17.335082511020332</v>
      </c>
      <c r="CE218" s="120"/>
      <c r="CF218" s="52" t="s">
        <v>3739</v>
      </c>
      <c r="CG218" s="52">
        <v>4</v>
      </c>
      <c r="CH218" s="107">
        <v>0</v>
      </c>
      <c r="CI218" s="107"/>
      <c r="CJ218" s="107"/>
    </row>
    <row r="219" spans="1:88" x14ac:dyDescent="0.25">
      <c r="A219" s="50" t="s">
        <v>396</v>
      </c>
      <c r="B219" s="56" t="s">
        <v>1503</v>
      </c>
      <c r="C219" s="50" t="s">
        <v>2845</v>
      </c>
      <c r="D219" s="56" t="s">
        <v>1878</v>
      </c>
      <c r="E219" s="50" t="s">
        <v>106</v>
      </c>
      <c r="F219" s="24">
        <v>9</v>
      </c>
      <c r="G219" s="24">
        <v>12</v>
      </c>
      <c r="H219" s="50" t="s">
        <v>2644</v>
      </c>
      <c r="I219" s="50" t="s">
        <v>109</v>
      </c>
      <c r="J219" s="120">
        <v>792.65889744506819</v>
      </c>
      <c r="K219" s="52">
        <v>1250</v>
      </c>
      <c r="L219" s="120">
        <v>63.41271179560546</v>
      </c>
      <c r="M219" s="52">
        <v>0</v>
      </c>
      <c r="N219" s="120">
        <v>61.314532945121869</v>
      </c>
      <c r="O219" s="120">
        <v>81.75271059349582</v>
      </c>
      <c r="P219" s="120">
        <v>100</v>
      </c>
      <c r="Q219" s="120">
        <v>57.273729194781836</v>
      </c>
      <c r="R219" s="120">
        <v>52.46645393552609</v>
      </c>
      <c r="S219" s="120">
        <v>69.235791090629732</v>
      </c>
      <c r="T219" s="120">
        <v>76.36497225970912</v>
      </c>
      <c r="U219" s="120">
        <v>100</v>
      </c>
      <c r="V219" s="120">
        <v>45.438081374816136</v>
      </c>
      <c r="W219" s="120">
        <v>60.584108499754855</v>
      </c>
      <c r="X219" s="120">
        <v>100</v>
      </c>
      <c r="Y219" s="120">
        <v>41.852757720364899</v>
      </c>
      <c r="Z219" s="120">
        <v>55.803676960486534</v>
      </c>
      <c r="AA219" s="120">
        <v>100</v>
      </c>
      <c r="AB219" s="120">
        <v>48.623684210526271</v>
      </c>
      <c r="AC219" s="120">
        <v>64.831578947368357</v>
      </c>
      <c r="AD219" s="120">
        <v>100</v>
      </c>
      <c r="AE219" s="120">
        <v>45.243322475569975</v>
      </c>
      <c r="AF219" s="120">
        <v>57.972972972972983</v>
      </c>
      <c r="AG219" s="120">
        <v>60.324429967426632</v>
      </c>
      <c r="AH219" s="120">
        <v>100</v>
      </c>
      <c r="AI219" s="120">
        <v>11.96</v>
      </c>
      <c r="AJ219" s="120">
        <v>10.61</v>
      </c>
      <c r="AK219" s="120">
        <v>12.72</v>
      </c>
      <c r="AL219" s="52">
        <v>0</v>
      </c>
      <c r="AM219" s="124">
        <v>1</v>
      </c>
      <c r="AN219" s="124">
        <v>1</v>
      </c>
      <c r="AO219" s="124">
        <v>0.99747474747474751</v>
      </c>
      <c r="AP219" s="124">
        <v>0.99622641509433962</v>
      </c>
      <c r="AQ219" s="124">
        <v>0.99773755656108598</v>
      </c>
      <c r="AR219" s="124">
        <v>1</v>
      </c>
      <c r="AS219" s="124">
        <v>0.15063520871143377</v>
      </c>
      <c r="AT219" s="120">
        <v>29.872958257713254</v>
      </c>
      <c r="AU219" s="120">
        <v>50</v>
      </c>
      <c r="AV219" s="124">
        <v>0.17114093959731544</v>
      </c>
      <c r="AW219" s="120">
        <v>25.771812080536915</v>
      </c>
      <c r="AX219" s="120">
        <v>50</v>
      </c>
      <c r="AY219" s="124">
        <v>0.19551681195516812</v>
      </c>
      <c r="AZ219" s="120">
        <v>13.034454130344542</v>
      </c>
      <c r="BA219" s="120">
        <v>50</v>
      </c>
      <c r="BB219" s="124">
        <v>0.14819427148194272</v>
      </c>
      <c r="BC219" s="120">
        <v>9.8796180987961826</v>
      </c>
      <c r="BD219" s="120">
        <v>50</v>
      </c>
      <c r="BE219" s="124">
        <v>8.520179372197309E-2</v>
      </c>
      <c r="BF219" s="120">
        <v>4.5320103043602709</v>
      </c>
      <c r="BG219" s="120">
        <v>50</v>
      </c>
      <c r="BH219" s="124">
        <v>0.86363636363636365</v>
      </c>
      <c r="BI219" s="120">
        <v>91.876208897485498</v>
      </c>
      <c r="BJ219" s="120">
        <v>100</v>
      </c>
      <c r="BK219" s="124">
        <v>0.87457627118644066</v>
      </c>
      <c r="BL219" s="120">
        <v>93.040028849621351</v>
      </c>
      <c r="BM219" s="120">
        <v>100</v>
      </c>
      <c r="BN219" s="52">
        <v>0</v>
      </c>
      <c r="BO219" s="124">
        <v>0.63777089783281737</v>
      </c>
      <c r="BP219" s="120">
        <v>85.036119711042318</v>
      </c>
      <c r="BQ219" s="120">
        <v>100</v>
      </c>
      <c r="BR219" s="124">
        <v>0.42276422764227645</v>
      </c>
      <c r="BS219" s="124">
        <v>0.88277511961722488</v>
      </c>
      <c r="BT219" s="120">
        <v>14.092140921409216</v>
      </c>
      <c r="BU219" s="120">
        <v>50</v>
      </c>
      <c r="BV219" s="124">
        <v>0.31034482758620691</v>
      </c>
      <c r="BW219" s="120">
        <v>25.862068965517242</v>
      </c>
      <c r="BX219" s="120">
        <v>50</v>
      </c>
      <c r="BY219" s="124">
        <v>0.87457627118644066</v>
      </c>
      <c r="BZ219" s="124">
        <v>0.94</v>
      </c>
      <c r="CA219" s="124">
        <v>6.5423728813559304E-2</v>
      </c>
      <c r="CB219" s="120">
        <v>16.823939048191338</v>
      </c>
      <c r="CC219" s="120">
        <v>19.496255895940152</v>
      </c>
      <c r="CD219" s="120">
        <v>17.335082511020332</v>
      </c>
      <c r="CE219" s="120">
        <v>12.629206143265662</v>
      </c>
      <c r="CF219" s="108"/>
      <c r="CG219" s="108"/>
      <c r="CH219" s="108">
        <v>0</v>
      </c>
      <c r="CI219" s="107"/>
      <c r="CJ219" s="107"/>
    </row>
    <row r="220" spans="1:88" x14ac:dyDescent="0.25">
      <c r="A220" s="50" t="s">
        <v>396</v>
      </c>
      <c r="B220" s="56" t="s">
        <v>1503</v>
      </c>
      <c r="C220" s="50" t="s">
        <v>2846</v>
      </c>
      <c r="D220" s="56" t="s">
        <v>1809</v>
      </c>
      <c r="E220" s="50" t="s">
        <v>106</v>
      </c>
      <c r="F220" s="24">
        <v>9</v>
      </c>
      <c r="G220" s="24">
        <v>12</v>
      </c>
      <c r="H220" s="50" t="s">
        <v>2644</v>
      </c>
      <c r="I220" s="50" t="s">
        <v>109</v>
      </c>
      <c r="J220" s="120">
        <v>855.45964621871269</v>
      </c>
      <c r="K220" s="52">
        <v>950</v>
      </c>
      <c r="L220" s="120">
        <v>90.04838381249607</v>
      </c>
      <c r="M220" s="52">
        <v>0</v>
      </c>
      <c r="N220" s="120">
        <v>81.145761839396016</v>
      </c>
      <c r="O220" s="120">
        <v>100</v>
      </c>
      <c r="P220" s="120">
        <v>100</v>
      </c>
      <c r="Q220" s="120"/>
      <c r="R220" s="120">
        <v>73.245581737849776</v>
      </c>
      <c r="S220" s="120">
        <v>75</v>
      </c>
      <c r="T220" s="120"/>
      <c r="U220" s="120">
        <v>0</v>
      </c>
      <c r="V220" s="120">
        <v>67.470205454412522</v>
      </c>
      <c r="W220" s="120">
        <v>89.960273939216691</v>
      </c>
      <c r="X220" s="120">
        <v>100</v>
      </c>
      <c r="Y220" s="120"/>
      <c r="Z220" s="120"/>
      <c r="AA220" s="120">
        <v>0</v>
      </c>
      <c r="AB220" s="120">
        <v>61.981333333333339</v>
      </c>
      <c r="AC220" s="120">
        <v>82.641777777777776</v>
      </c>
      <c r="AD220" s="120">
        <v>100</v>
      </c>
      <c r="AE220" s="120">
        <v>56.870000000000005</v>
      </c>
      <c r="AF220" s="120">
        <v>65.388888888888886</v>
      </c>
      <c r="AG220" s="120">
        <v>75.826666666666682</v>
      </c>
      <c r="AH220" s="120">
        <v>100</v>
      </c>
      <c r="AI220" s="120"/>
      <c r="AJ220" s="120"/>
      <c r="AK220" s="120">
        <v>8.51</v>
      </c>
      <c r="AL220" s="52">
        <v>0</v>
      </c>
      <c r="AM220" s="124">
        <v>1</v>
      </c>
      <c r="AN220" s="124"/>
      <c r="AO220" s="124">
        <v>1</v>
      </c>
      <c r="AP220" s="124"/>
      <c r="AQ220" s="124">
        <v>1</v>
      </c>
      <c r="AR220" s="124">
        <v>1</v>
      </c>
      <c r="AS220" s="124">
        <v>3.482587064676617E-2</v>
      </c>
      <c r="AT220" s="120">
        <v>50</v>
      </c>
      <c r="AU220" s="120">
        <v>50</v>
      </c>
      <c r="AV220" s="124">
        <v>0.05</v>
      </c>
      <c r="AW220" s="120">
        <v>50</v>
      </c>
      <c r="AX220" s="120">
        <v>50</v>
      </c>
      <c r="AY220" s="124">
        <v>1</v>
      </c>
      <c r="AZ220" s="120">
        <v>50</v>
      </c>
      <c r="BA220" s="120">
        <v>50</v>
      </c>
      <c r="BB220" s="124">
        <v>0.51546391752577314</v>
      </c>
      <c r="BC220" s="120">
        <v>34.364261168384871</v>
      </c>
      <c r="BD220" s="120">
        <v>50</v>
      </c>
      <c r="BE220" s="124">
        <v>0.98113207547169812</v>
      </c>
      <c r="BF220" s="120">
        <v>50</v>
      </c>
      <c r="BG220" s="120">
        <v>50</v>
      </c>
      <c r="BH220" s="124">
        <v>0.97826086956521741</v>
      </c>
      <c r="BI220" s="120">
        <v>100</v>
      </c>
      <c r="BJ220" s="120">
        <v>100</v>
      </c>
      <c r="BK220" s="124"/>
      <c r="BL220" s="120"/>
      <c r="BM220" s="120"/>
      <c r="BN220" s="52">
        <v>0</v>
      </c>
      <c r="BO220" s="124">
        <v>0.93333333333333335</v>
      </c>
      <c r="BP220" s="120">
        <v>100</v>
      </c>
      <c r="BQ220" s="120">
        <v>100</v>
      </c>
      <c r="BR220" s="124">
        <v>0.34</v>
      </c>
      <c r="BS220" s="124">
        <v>0.98039215686274506</v>
      </c>
      <c r="BT220" s="120">
        <v>22.666666666666668</v>
      </c>
      <c r="BU220" s="120">
        <v>50</v>
      </c>
      <c r="BV220" s="124">
        <v>0.87562189054726369</v>
      </c>
      <c r="BW220" s="120">
        <v>50</v>
      </c>
      <c r="BX220" s="120">
        <v>50</v>
      </c>
      <c r="BY220" s="124"/>
      <c r="BZ220" s="124"/>
      <c r="CA220" s="124"/>
      <c r="CB220" s="120">
        <v>16.823939048191338</v>
      </c>
      <c r="CC220" s="120">
        <v>19.496255895940152</v>
      </c>
      <c r="CD220" s="120">
        <v>17.335082511020332</v>
      </c>
      <c r="CE220" s="120">
        <v>12.629206143265662</v>
      </c>
      <c r="CF220" s="108"/>
      <c r="CG220" s="108"/>
      <c r="CH220" s="108">
        <v>0</v>
      </c>
      <c r="CI220" s="107"/>
      <c r="CJ220" s="107"/>
    </row>
    <row r="221" spans="1:88" x14ac:dyDescent="0.25">
      <c r="A221" s="50" t="s">
        <v>396</v>
      </c>
      <c r="B221" s="56" t="s">
        <v>1503</v>
      </c>
      <c r="C221" s="50" t="s">
        <v>2847</v>
      </c>
      <c r="D221" s="56" t="s">
        <v>2480</v>
      </c>
      <c r="E221" s="50" t="s">
        <v>106</v>
      </c>
      <c r="F221" s="24">
        <v>9</v>
      </c>
      <c r="G221" s="24">
        <v>12</v>
      </c>
      <c r="H221" s="50" t="s">
        <v>2644</v>
      </c>
      <c r="I221" s="50" t="s">
        <v>109</v>
      </c>
      <c r="J221" s="120">
        <v>144.85796028992769</v>
      </c>
      <c r="K221" s="52">
        <v>500</v>
      </c>
      <c r="L221" s="120">
        <v>28.971592057985539</v>
      </c>
      <c r="M221" s="52"/>
      <c r="N221" s="120"/>
      <c r="O221" s="120"/>
      <c r="P221" s="120">
        <v>0</v>
      </c>
      <c r="Q221" s="120"/>
      <c r="R221" s="120"/>
      <c r="S221" s="120"/>
      <c r="T221" s="120"/>
      <c r="U221" s="120">
        <v>0</v>
      </c>
      <c r="V221" s="120"/>
      <c r="W221" s="120"/>
      <c r="X221" s="120">
        <v>0</v>
      </c>
      <c r="Y221" s="120"/>
      <c r="Z221" s="120"/>
      <c r="AA221" s="120">
        <v>0</v>
      </c>
      <c r="AB221" s="120"/>
      <c r="AC221" s="120"/>
      <c r="AD221" s="120">
        <v>0</v>
      </c>
      <c r="AE221" s="120"/>
      <c r="AF221" s="120"/>
      <c r="AG221" s="120"/>
      <c r="AH221" s="120">
        <v>0</v>
      </c>
      <c r="AI221" s="120"/>
      <c r="AJ221" s="120"/>
      <c r="AK221" s="120"/>
      <c r="AL221" s="52">
        <v>1</v>
      </c>
      <c r="AM221" s="124">
        <v>0.48484848484848486</v>
      </c>
      <c r="AN221" s="124">
        <v>0.42857142857142855</v>
      </c>
      <c r="AO221" s="124">
        <v>0.54545454545454541</v>
      </c>
      <c r="AP221" s="124">
        <v>0.5</v>
      </c>
      <c r="AQ221" s="124">
        <v>0.95454545454545459</v>
      </c>
      <c r="AR221" s="124">
        <v>0.95</v>
      </c>
      <c r="AS221" s="124">
        <v>0.88495575221238942</v>
      </c>
      <c r="AT221" s="120">
        <v>0</v>
      </c>
      <c r="AU221" s="120">
        <v>50</v>
      </c>
      <c r="AV221" s="124">
        <v>0.92553191489361697</v>
      </c>
      <c r="AW221" s="120">
        <v>0</v>
      </c>
      <c r="AX221" s="120">
        <v>50</v>
      </c>
      <c r="AY221" s="124">
        <v>0.30864197530864196</v>
      </c>
      <c r="AZ221" s="120">
        <v>20.576131687242796</v>
      </c>
      <c r="BA221" s="120">
        <v>50</v>
      </c>
      <c r="BB221" s="124"/>
      <c r="BC221" s="120"/>
      <c r="BD221" s="120">
        <v>50</v>
      </c>
      <c r="BE221" s="124"/>
      <c r="BF221" s="120"/>
      <c r="BG221" s="120"/>
      <c r="BH221" s="124">
        <v>0.40963855421686746</v>
      </c>
      <c r="BI221" s="120">
        <v>43.578569597539094</v>
      </c>
      <c r="BJ221" s="120">
        <v>100</v>
      </c>
      <c r="BK221" s="124"/>
      <c r="BL221" s="120"/>
      <c r="BM221" s="120"/>
      <c r="BN221" s="52"/>
      <c r="BO221" s="124">
        <v>0.20754716981132076</v>
      </c>
      <c r="BP221" s="120">
        <v>27.672955974842768</v>
      </c>
      <c r="BQ221" s="120">
        <v>100</v>
      </c>
      <c r="BR221" s="124">
        <v>0.18181818181818182</v>
      </c>
      <c r="BS221" s="124">
        <v>0.52380952380952384</v>
      </c>
      <c r="BT221" s="120">
        <v>3.0303030303030303</v>
      </c>
      <c r="BU221" s="120">
        <v>50</v>
      </c>
      <c r="BV221" s="124">
        <v>0.76106194690265483</v>
      </c>
      <c r="BW221" s="120">
        <v>50</v>
      </c>
      <c r="BX221" s="120">
        <v>50</v>
      </c>
      <c r="BY221" s="124"/>
      <c r="BZ221" s="124"/>
      <c r="CA221" s="124"/>
      <c r="CB221" s="120"/>
      <c r="CC221" s="120"/>
      <c r="CD221" s="120"/>
      <c r="CE221" s="120"/>
      <c r="CF221" s="107"/>
      <c r="CG221" s="107"/>
      <c r="CH221" s="107">
        <v>0</v>
      </c>
      <c r="CI221" s="107"/>
      <c r="CJ221" s="107"/>
    </row>
    <row r="222" spans="1:88" x14ac:dyDescent="0.25">
      <c r="A222" s="50" t="s">
        <v>411</v>
      </c>
      <c r="B222" s="56" t="s">
        <v>1504</v>
      </c>
      <c r="C222" s="50" t="s">
        <v>2665</v>
      </c>
      <c r="D222" s="56" t="s">
        <v>101</v>
      </c>
      <c r="E222" s="50" t="s">
        <v>102</v>
      </c>
      <c r="F222" s="24" t="s">
        <v>102</v>
      </c>
      <c r="G222" s="24" t="s">
        <v>102</v>
      </c>
      <c r="H222" s="50" t="s">
        <v>2644</v>
      </c>
      <c r="I222" s="50" t="s">
        <v>103</v>
      </c>
      <c r="J222" s="120">
        <v>888.34831385082634</v>
      </c>
      <c r="K222" s="52">
        <v>1250</v>
      </c>
      <c r="L222" s="120">
        <v>71.067865108066115</v>
      </c>
      <c r="M222" s="52">
        <v>0</v>
      </c>
      <c r="N222" s="120">
        <v>63.013232948265795</v>
      </c>
      <c r="O222" s="120">
        <v>84.017643931021055</v>
      </c>
      <c r="P222" s="120">
        <v>100</v>
      </c>
      <c r="Q222" s="120">
        <v>57.252721183529054</v>
      </c>
      <c r="R222" s="120">
        <v>58.857862915759164</v>
      </c>
      <c r="S222" s="120">
        <v>70.688007084053496</v>
      </c>
      <c r="T222" s="120">
        <v>76.336961578038739</v>
      </c>
      <c r="U222" s="120">
        <v>100</v>
      </c>
      <c r="V222" s="120">
        <v>52.468285989067766</v>
      </c>
      <c r="W222" s="120">
        <v>69.957714652090345</v>
      </c>
      <c r="X222" s="120">
        <v>100</v>
      </c>
      <c r="Y222" s="120">
        <v>47.663146446283619</v>
      </c>
      <c r="Z222" s="120">
        <v>63.550861928378154</v>
      </c>
      <c r="AA222" s="120">
        <v>100</v>
      </c>
      <c r="AB222" s="120">
        <v>52.242028985507105</v>
      </c>
      <c r="AC222" s="120">
        <v>69.656038647342811</v>
      </c>
      <c r="AD222" s="120">
        <v>100</v>
      </c>
      <c r="AE222" s="120">
        <v>47.6228571428572</v>
      </c>
      <c r="AF222" s="120">
        <v>58.548345153664322</v>
      </c>
      <c r="AG222" s="120">
        <v>63.497142857142933</v>
      </c>
      <c r="AH222" s="120">
        <v>100</v>
      </c>
      <c r="AI222" s="120">
        <v>13.43</v>
      </c>
      <c r="AJ222" s="120">
        <v>11.19</v>
      </c>
      <c r="AK222" s="120">
        <v>10.92</v>
      </c>
      <c r="AL222" s="52">
        <v>0</v>
      </c>
      <c r="AM222" s="124">
        <v>0.98922686945500637</v>
      </c>
      <c r="AN222" s="124">
        <v>0.98468271334792123</v>
      </c>
      <c r="AO222" s="124">
        <v>0.98677581863979846</v>
      </c>
      <c r="AP222" s="124">
        <v>0.98160173160173159</v>
      </c>
      <c r="AQ222" s="124">
        <v>0.98401162790697672</v>
      </c>
      <c r="AR222" s="124">
        <v>0.98</v>
      </c>
      <c r="AS222" s="124">
        <v>0.11187371310912834</v>
      </c>
      <c r="AT222" s="120">
        <v>37.625257378174346</v>
      </c>
      <c r="AU222" s="120">
        <v>50</v>
      </c>
      <c r="AV222" s="124">
        <v>0.1323618700667881</v>
      </c>
      <c r="AW222" s="120">
        <v>33.527625986642384</v>
      </c>
      <c r="AX222" s="120">
        <v>50</v>
      </c>
      <c r="AY222" s="124">
        <v>0.3048780487804878</v>
      </c>
      <c r="AZ222" s="120">
        <v>20.325203252032519</v>
      </c>
      <c r="BA222" s="120">
        <v>50</v>
      </c>
      <c r="BB222" s="124">
        <v>0.21219512195121951</v>
      </c>
      <c r="BC222" s="120">
        <v>14.146341463414632</v>
      </c>
      <c r="BD222" s="120">
        <v>50</v>
      </c>
      <c r="BE222" s="124">
        <v>0.92971887550200805</v>
      </c>
      <c r="BF222" s="120">
        <v>49.45313167563873</v>
      </c>
      <c r="BG222" s="120">
        <v>50</v>
      </c>
      <c r="BH222" s="124">
        <v>0.80769230769230771</v>
      </c>
      <c r="BI222" s="120">
        <v>85.924713584288057</v>
      </c>
      <c r="BJ222" s="120">
        <v>100</v>
      </c>
      <c r="BK222" s="124">
        <v>0.70149253731343297</v>
      </c>
      <c r="BL222" s="120">
        <v>74.626865671641809</v>
      </c>
      <c r="BM222" s="120">
        <v>100</v>
      </c>
      <c r="BN222" s="52">
        <v>1</v>
      </c>
      <c r="BO222" s="124">
        <v>0.65</v>
      </c>
      <c r="BP222" s="120">
        <v>86.666666666666671</v>
      </c>
      <c r="BQ222" s="120">
        <v>100</v>
      </c>
      <c r="BR222" s="124">
        <v>0.54216867469879515</v>
      </c>
      <c r="BS222" s="124">
        <v>0.62742980561555073</v>
      </c>
      <c r="BT222" s="120">
        <v>9.0361445783132535</v>
      </c>
      <c r="BU222" s="120">
        <v>50</v>
      </c>
      <c r="BV222" s="124">
        <v>0.62721238938053092</v>
      </c>
      <c r="BW222" s="120">
        <v>50</v>
      </c>
      <c r="BX222" s="120">
        <v>50</v>
      </c>
      <c r="BY222" s="124">
        <v>0.70149253731343297</v>
      </c>
      <c r="BZ222" s="124">
        <v>0.86956521739130399</v>
      </c>
      <c r="CA222" s="124">
        <v>0.16807268007787102</v>
      </c>
      <c r="CB222" s="120">
        <v>17.263974516166829</v>
      </c>
      <c r="CC222" s="120">
        <v>19.631524517014228</v>
      </c>
      <c r="CD222" s="120">
        <v>17.168861804494096</v>
      </c>
      <c r="CE222" s="120">
        <v>15.161501169955377</v>
      </c>
      <c r="CF222" s="52"/>
      <c r="CG222" s="52"/>
      <c r="CH222" s="107">
        <v>0</v>
      </c>
      <c r="CI222" s="107"/>
      <c r="CJ222" s="107"/>
    </row>
    <row r="223" spans="1:88" x14ac:dyDescent="0.25">
      <c r="A223" s="50" t="s">
        <v>411</v>
      </c>
      <c r="B223" s="56" t="s">
        <v>1504</v>
      </c>
      <c r="C223" s="50" t="s">
        <v>2848</v>
      </c>
      <c r="D223" s="56" t="s">
        <v>1844</v>
      </c>
      <c r="E223" s="50" t="s">
        <v>106</v>
      </c>
      <c r="F223" s="24" t="s">
        <v>107</v>
      </c>
      <c r="G223" s="24">
        <v>2</v>
      </c>
      <c r="H223" s="50" t="s">
        <v>1454</v>
      </c>
      <c r="I223" s="50" t="s">
        <v>109</v>
      </c>
      <c r="J223" s="120">
        <v>75.363064608347656</v>
      </c>
      <c r="K223" s="52">
        <v>100</v>
      </c>
      <c r="L223" s="120">
        <v>75.363064608347656</v>
      </c>
      <c r="M223" s="52"/>
      <c r="N223" s="120"/>
      <c r="O223" s="120"/>
      <c r="P223" s="120"/>
      <c r="Q223" s="120"/>
      <c r="R223" s="120"/>
      <c r="S223" s="120"/>
      <c r="T223" s="120"/>
      <c r="U223" s="120"/>
      <c r="V223" s="120"/>
      <c r="W223" s="120"/>
      <c r="X223" s="120"/>
      <c r="Y223" s="120"/>
      <c r="Z223" s="120"/>
      <c r="AA223" s="120"/>
      <c r="AB223" s="120"/>
      <c r="AC223" s="120"/>
      <c r="AD223" s="120"/>
      <c r="AE223" s="120"/>
      <c r="AF223" s="120"/>
      <c r="AG223" s="120"/>
      <c r="AH223" s="120"/>
      <c r="AI223" s="120"/>
      <c r="AJ223" s="120"/>
      <c r="AK223" s="120"/>
      <c r="AL223" s="52"/>
      <c r="AM223" s="124"/>
      <c r="AN223" s="124"/>
      <c r="AO223" s="124"/>
      <c r="AP223" s="124"/>
      <c r="AQ223" s="124"/>
      <c r="AR223" s="124"/>
      <c r="AS223" s="124">
        <v>7.9245283018867921E-2</v>
      </c>
      <c r="AT223" s="120">
        <v>44.150943396226431</v>
      </c>
      <c r="AU223" s="120">
        <v>50</v>
      </c>
      <c r="AV223" s="124">
        <v>0.14393939393939395</v>
      </c>
      <c r="AW223" s="120">
        <v>31.212121212121222</v>
      </c>
      <c r="AX223" s="120">
        <v>50</v>
      </c>
      <c r="AY223" s="124"/>
      <c r="AZ223" s="120"/>
      <c r="BA223" s="120"/>
      <c r="BB223" s="124"/>
      <c r="BC223" s="120"/>
      <c r="BD223" s="120"/>
      <c r="BE223" s="124"/>
      <c r="BF223" s="120"/>
      <c r="BG223" s="120"/>
      <c r="BH223" s="124"/>
      <c r="BI223" s="120"/>
      <c r="BJ223" s="120"/>
      <c r="BK223" s="124"/>
      <c r="BL223" s="120"/>
      <c r="BM223" s="120"/>
      <c r="BN223" s="52"/>
      <c r="BO223" s="124"/>
      <c r="BP223" s="120"/>
      <c r="BQ223" s="120"/>
      <c r="BR223" s="124"/>
      <c r="BS223" s="124"/>
      <c r="BT223" s="120"/>
      <c r="BU223" s="120"/>
      <c r="BV223" s="124"/>
      <c r="BW223" s="120"/>
      <c r="BX223" s="120"/>
      <c r="BY223" s="124"/>
      <c r="BZ223" s="124"/>
      <c r="CA223" s="124"/>
      <c r="CB223" s="120"/>
      <c r="CC223" s="120"/>
      <c r="CD223" s="120"/>
      <c r="CE223" s="120"/>
      <c r="CF223" s="107"/>
      <c r="CG223" s="107"/>
      <c r="CH223" s="107">
        <v>0</v>
      </c>
      <c r="CI223" s="107"/>
      <c r="CJ223" s="107"/>
    </row>
    <row r="224" spans="1:88" x14ac:dyDescent="0.25">
      <c r="A224" s="50" t="s">
        <v>411</v>
      </c>
      <c r="B224" s="56" t="s">
        <v>1504</v>
      </c>
      <c r="C224" s="50" t="s">
        <v>2849</v>
      </c>
      <c r="D224" s="56" t="s">
        <v>2218</v>
      </c>
      <c r="E224" s="50" t="s">
        <v>106</v>
      </c>
      <c r="F224" s="24" t="s">
        <v>107</v>
      </c>
      <c r="G224" s="24">
        <v>5</v>
      </c>
      <c r="H224" s="50" t="s">
        <v>1454</v>
      </c>
      <c r="I224" s="50" t="s">
        <v>109</v>
      </c>
      <c r="J224" s="120">
        <v>544.49996960363103</v>
      </c>
      <c r="K224" s="52">
        <v>750</v>
      </c>
      <c r="L224" s="120">
        <v>72.599995947150802</v>
      </c>
      <c r="M224" s="52">
        <v>0</v>
      </c>
      <c r="N224" s="120">
        <v>62.578511038292064</v>
      </c>
      <c r="O224" s="120">
        <v>83.438014717722751</v>
      </c>
      <c r="P224" s="120">
        <v>100</v>
      </c>
      <c r="Q224" s="120">
        <v>57.905602178545607</v>
      </c>
      <c r="R224" s="120">
        <v>62.653548587372129</v>
      </c>
      <c r="S224" s="120">
        <v>71.099697782535586</v>
      </c>
      <c r="T224" s="120">
        <v>77.207469571394142</v>
      </c>
      <c r="U224" s="120">
        <v>100</v>
      </c>
      <c r="V224" s="120">
        <v>53.887349269293708</v>
      </c>
      <c r="W224" s="120">
        <v>71.849799025724948</v>
      </c>
      <c r="X224" s="120">
        <v>100</v>
      </c>
      <c r="Y224" s="120">
        <v>49.080078675508773</v>
      </c>
      <c r="Z224" s="120">
        <v>65.440104900678364</v>
      </c>
      <c r="AA224" s="120">
        <v>100</v>
      </c>
      <c r="AB224" s="120">
        <v>46.88095238095238</v>
      </c>
      <c r="AC224" s="120">
        <v>62.507936507936499</v>
      </c>
      <c r="AD224" s="120">
        <v>100</v>
      </c>
      <c r="AE224" s="120">
        <v>43.5</v>
      </c>
      <c r="AF224" s="120"/>
      <c r="AG224" s="120">
        <v>57.999999999999993</v>
      </c>
      <c r="AH224" s="120">
        <v>100</v>
      </c>
      <c r="AI224" s="120">
        <v>13.19</v>
      </c>
      <c r="AJ224" s="120">
        <v>13.57</v>
      </c>
      <c r="AK224" s="120"/>
      <c r="AL224" s="52">
        <v>0</v>
      </c>
      <c r="AM224" s="124">
        <v>1</v>
      </c>
      <c r="AN224" s="124">
        <v>1</v>
      </c>
      <c r="AO224" s="124">
        <v>1</v>
      </c>
      <c r="AP224" s="124">
        <v>1</v>
      </c>
      <c r="AQ224" s="124">
        <v>1</v>
      </c>
      <c r="AR224" s="124">
        <v>1</v>
      </c>
      <c r="AS224" s="124">
        <v>9.1503267973856203E-2</v>
      </c>
      <c r="AT224" s="120">
        <v>41.699346405228759</v>
      </c>
      <c r="AU224" s="120">
        <v>50</v>
      </c>
      <c r="AV224" s="124">
        <v>0.10784313725490197</v>
      </c>
      <c r="AW224" s="120">
        <v>38.431372549019606</v>
      </c>
      <c r="AX224" s="120">
        <v>50</v>
      </c>
      <c r="AY224" s="124"/>
      <c r="AZ224" s="120"/>
      <c r="BA224" s="120"/>
      <c r="BB224" s="124"/>
      <c r="BC224" s="120"/>
      <c r="BD224" s="120"/>
      <c r="BE224" s="124"/>
      <c r="BF224" s="120"/>
      <c r="BG224" s="120"/>
      <c r="BH224" s="124"/>
      <c r="BI224" s="120"/>
      <c r="BJ224" s="120"/>
      <c r="BK224" s="124"/>
      <c r="BL224" s="120"/>
      <c r="BM224" s="120"/>
      <c r="BN224" s="52"/>
      <c r="BO224" s="124"/>
      <c r="BP224" s="120"/>
      <c r="BQ224" s="120"/>
      <c r="BR224" s="124">
        <v>0.68888888888888888</v>
      </c>
      <c r="BS224" s="124">
        <v>0.95744680851063835</v>
      </c>
      <c r="BT224" s="120">
        <v>45.925925925925924</v>
      </c>
      <c r="BU224" s="120">
        <v>50</v>
      </c>
      <c r="BV224" s="124"/>
      <c r="BW224" s="120"/>
      <c r="BX224" s="120"/>
      <c r="BY224" s="124"/>
      <c r="BZ224" s="124"/>
      <c r="CA224" s="124"/>
      <c r="CB224" s="120">
        <v>16.823939048191338</v>
      </c>
      <c r="CC224" s="120">
        <v>19.496255895940152</v>
      </c>
      <c r="CD224" s="120">
        <v>17.335082511020332</v>
      </c>
      <c r="CE224" s="120"/>
      <c r="CF224" s="107"/>
      <c r="CG224" s="107"/>
      <c r="CH224" s="107">
        <v>0</v>
      </c>
      <c r="CI224" s="107"/>
      <c r="CJ224" s="107"/>
    </row>
    <row r="225" spans="1:88" x14ac:dyDescent="0.25">
      <c r="A225" s="50" t="s">
        <v>411</v>
      </c>
      <c r="B225" s="56" t="s">
        <v>1504</v>
      </c>
      <c r="C225" s="50" t="s">
        <v>2850</v>
      </c>
      <c r="D225" s="56" t="s">
        <v>1987</v>
      </c>
      <c r="E225" s="50" t="s">
        <v>106</v>
      </c>
      <c r="F225" s="24" t="s">
        <v>107</v>
      </c>
      <c r="G225" s="24">
        <v>5</v>
      </c>
      <c r="H225" s="50" t="s">
        <v>1454</v>
      </c>
      <c r="I225" s="50" t="s">
        <v>109</v>
      </c>
      <c r="J225" s="120">
        <v>603.67973195919171</v>
      </c>
      <c r="K225" s="52">
        <v>750</v>
      </c>
      <c r="L225" s="120">
        <v>80.490630927892227</v>
      </c>
      <c r="M225" s="52">
        <v>0</v>
      </c>
      <c r="N225" s="120">
        <v>68.567838240885976</v>
      </c>
      <c r="O225" s="120">
        <v>91.423784321181301</v>
      </c>
      <c r="P225" s="120">
        <v>100</v>
      </c>
      <c r="Q225" s="120">
        <v>64.797484860667581</v>
      </c>
      <c r="R225" s="120">
        <v>59.400734895137887</v>
      </c>
      <c r="S225" s="120">
        <v>74.814244587217971</v>
      </c>
      <c r="T225" s="120">
        <v>86.396646480890098</v>
      </c>
      <c r="U225" s="120">
        <v>100</v>
      </c>
      <c r="V225" s="120">
        <v>55.650982265448548</v>
      </c>
      <c r="W225" s="120">
        <v>74.201309687264725</v>
      </c>
      <c r="X225" s="120">
        <v>100</v>
      </c>
      <c r="Y225" s="120">
        <v>53.387618065545972</v>
      </c>
      <c r="Z225" s="120">
        <v>71.183490754061296</v>
      </c>
      <c r="AA225" s="120">
        <v>100</v>
      </c>
      <c r="AB225" s="120">
        <v>58.650248756218929</v>
      </c>
      <c r="AC225" s="120">
        <v>78.200331674958562</v>
      </c>
      <c r="AD225" s="120">
        <v>100</v>
      </c>
      <c r="AE225" s="120">
        <v>55.432478632478627</v>
      </c>
      <c r="AF225" s="120">
        <v>63.132142857142853</v>
      </c>
      <c r="AG225" s="120">
        <v>73.909971509971513</v>
      </c>
      <c r="AH225" s="120">
        <v>100</v>
      </c>
      <c r="AI225" s="120">
        <v>10.01</v>
      </c>
      <c r="AJ225" s="120">
        <v>6.01</v>
      </c>
      <c r="AK225" s="120">
        <v>7.69</v>
      </c>
      <c r="AL225" s="52">
        <v>0</v>
      </c>
      <c r="AM225" s="124">
        <v>1</v>
      </c>
      <c r="AN225" s="124">
        <v>1</v>
      </c>
      <c r="AO225" s="124">
        <v>1</v>
      </c>
      <c r="AP225" s="124">
        <v>1</v>
      </c>
      <c r="AQ225" s="124">
        <v>1</v>
      </c>
      <c r="AR225" s="124">
        <v>1</v>
      </c>
      <c r="AS225" s="124">
        <v>4.8913043478260872E-2</v>
      </c>
      <c r="AT225" s="120">
        <v>50</v>
      </c>
      <c r="AU225" s="120">
        <v>50</v>
      </c>
      <c r="AV225" s="124">
        <v>6.25E-2</v>
      </c>
      <c r="AW225" s="120">
        <v>47.500000000000007</v>
      </c>
      <c r="AX225" s="120">
        <v>50</v>
      </c>
      <c r="AY225" s="124"/>
      <c r="AZ225" s="120"/>
      <c r="BA225" s="120"/>
      <c r="BB225" s="124"/>
      <c r="BC225" s="120"/>
      <c r="BD225" s="120"/>
      <c r="BE225" s="124"/>
      <c r="BF225" s="120"/>
      <c r="BG225" s="120"/>
      <c r="BH225" s="124"/>
      <c r="BI225" s="120"/>
      <c r="BJ225" s="120"/>
      <c r="BK225" s="124"/>
      <c r="BL225" s="120"/>
      <c r="BM225" s="120"/>
      <c r="BN225" s="52"/>
      <c r="BO225" s="124"/>
      <c r="BP225" s="120"/>
      <c r="BQ225" s="120"/>
      <c r="BR225" s="124">
        <v>0.46296296296296297</v>
      </c>
      <c r="BS225" s="124">
        <v>0.98181818181818181</v>
      </c>
      <c r="BT225" s="120">
        <v>30.864197530864196</v>
      </c>
      <c r="BU225" s="120">
        <v>50</v>
      </c>
      <c r="BV225" s="124"/>
      <c r="BW225" s="120"/>
      <c r="BX225" s="120"/>
      <c r="BY225" s="124"/>
      <c r="BZ225" s="124"/>
      <c r="CA225" s="124"/>
      <c r="CB225" s="120">
        <v>16.823939048191338</v>
      </c>
      <c r="CC225" s="120">
        <v>19.496255895940152</v>
      </c>
      <c r="CD225" s="120">
        <v>17.335082511020332</v>
      </c>
      <c r="CE225" s="120"/>
      <c r="CF225" s="107"/>
      <c r="CG225" s="107"/>
      <c r="CH225" s="107">
        <v>0</v>
      </c>
      <c r="CI225" s="107"/>
      <c r="CJ225" s="107"/>
    </row>
    <row r="226" spans="1:88" x14ac:dyDescent="0.25">
      <c r="A226" s="50" t="s">
        <v>411</v>
      </c>
      <c r="B226" s="56" t="s">
        <v>1504</v>
      </c>
      <c r="C226" s="50" t="s">
        <v>2851</v>
      </c>
      <c r="D226" s="56" t="s">
        <v>1851</v>
      </c>
      <c r="E226" s="50" t="s">
        <v>106</v>
      </c>
      <c r="F226" s="24">
        <v>3</v>
      </c>
      <c r="G226" s="24">
        <v>5</v>
      </c>
      <c r="H226" s="50" t="s">
        <v>1454</v>
      </c>
      <c r="I226" s="50" t="s">
        <v>109</v>
      </c>
      <c r="J226" s="120">
        <v>578.78833947270084</v>
      </c>
      <c r="K226" s="52">
        <v>750</v>
      </c>
      <c r="L226" s="120">
        <v>77.171778596360113</v>
      </c>
      <c r="M226" s="52">
        <v>0</v>
      </c>
      <c r="N226" s="120">
        <v>66.046156419018047</v>
      </c>
      <c r="O226" s="120">
        <v>88.061541892024067</v>
      </c>
      <c r="P226" s="120">
        <v>100</v>
      </c>
      <c r="Q226" s="120">
        <v>60.464844119525992</v>
      </c>
      <c r="R226" s="120">
        <v>66.230547184416253</v>
      </c>
      <c r="S226" s="120">
        <v>71.959689688717958</v>
      </c>
      <c r="T226" s="120">
        <v>80.619792159367989</v>
      </c>
      <c r="U226" s="120">
        <v>100</v>
      </c>
      <c r="V226" s="120">
        <v>62.254301739215542</v>
      </c>
      <c r="W226" s="120">
        <v>83.005735652287399</v>
      </c>
      <c r="X226" s="120">
        <v>100</v>
      </c>
      <c r="Y226" s="120">
        <v>58.543139323694888</v>
      </c>
      <c r="Z226" s="120">
        <v>78.05751909825986</v>
      </c>
      <c r="AA226" s="120">
        <v>100</v>
      </c>
      <c r="AB226" s="120">
        <v>52.260784313725487</v>
      </c>
      <c r="AC226" s="120">
        <v>69.681045751633988</v>
      </c>
      <c r="AD226" s="120">
        <v>100</v>
      </c>
      <c r="AE226" s="120">
        <v>49.915555555555542</v>
      </c>
      <c r="AF226" s="120">
        <v>55.611111111111107</v>
      </c>
      <c r="AG226" s="120">
        <v>66.554074074074052</v>
      </c>
      <c r="AH226" s="120">
        <v>100</v>
      </c>
      <c r="AI226" s="120">
        <v>11.49</v>
      </c>
      <c r="AJ226" s="120">
        <v>7.68</v>
      </c>
      <c r="AK226" s="120">
        <v>5.69</v>
      </c>
      <c r="AL226" s="52">
        <v>0</v>
      </c>
      <c r="AM226" s="124">
        <v>0.99456521739130432</v>
      </c>
      <c r="AN226" s="124">
        <v>0.98958333333333337</v>
      </c>
      <c r="AO226" s="124">
        <v>0.9946236559139785</v>
      </c>
      <c r="AP226" s="124">
        <v>0.98979591836734693</v>
      </c>
      <c r="AQ226" s="124">
        <v>1</v>
      </c>
      <c r="AR226" s="124">
        <v>1</v>
      </c>
      <c r="AS226" s="124">
        <v>6.9148936170212769E-2</v>
      </c>
      <c r="AT226" s="120">
        <v>46.170212765957451</v>
      </c>
      <c r="AU226" s="120">
        <v>50</v>
      </c>
      <c r="AV226" s="124">
        <v>0.125</v>
      </c>
      <c r="AW226" s="120">
        <v>35.000000000000007</v>
      </c>
      <c r="AX226" s="120">
        <v>50</v>
      </c>
      <c r="AY226" s="124"/>
      <c r="AZ226" s="120"/>
      <c r="BA226" s="120"/>
      <c r="BB226" s="124"/>
      <c r="BC226" s="120"/>
      <c r="BD226" s="120"/>
      <c r="BE226" s="124"/>
      <c r="BF226" s="120"/>
      <c r="BG226" s="120"/>
      <c r="BH226" s="124"/>
      <c r="BI226" s="120"/>
      <c r="BJ226" s="120"/>
      <c r="BK226" s="124"/>
      <c r="BL226" s="120"/>
      <c r="BM226" s="120"/>
      <c r="BN226" s="52"/>
      <c r="BO226" s="124"/>
      <c r="BP226" s="120"/>
      <c r="BQ226" s="120"/>
      <c r="BR226" s="124">
        <v>0.47457627118644069</v>
      </c>
      <c r="BS226" s="124">
        <v>0.921875</v>
      </c>
      <c r="BT226" s="120">
        <v>31.638418079096049</v>
      </c>
      <c r="BU226" s="120">
        <v>50</v>
      </c>
      <c r="BV226" s="124"/>
      <c r="BW226" s="120"/>
      <c r="BX226" s="120"/>
      <c r="BY226" s="124"/>
      <c r="BZ226" s="124"/>
      <c r="CA226" s="124"/>
      <c r="CB226" s="120">
        <v>16.823939048191338</v>
      </c>
      <c r="CC226" s="120">
        <v>19.496255895940152</v>
      </c>
      <c r="CD226" s="120">
        <v>17.335082511020332</v>
      </c>
      <c r="CE226" s="120"/>
      <c r="CF226" s="107"/>
      <c r="CG226" s="107"/>
      <c r="CH226" s="107">
        <v>0</v>
      </c>
      <c r="CI226" s="107"/>
      <c r="CJ226" s="107"/>
    </row>
    <row r="227" spans="1:88" x14ac:dyDescent="0.25">
      <c r="A227" s="50" t="s">
        <v>411</v>
      </c>
      <c r="B227" s="56" t="s">
        <v>1504</v>
      </c>
      <c r="C227" s="50" t="s">
        <v>2852</v>
      </c>
      <c r="D227" s="56" t="s">
        <v>1831</v>
      </c>
      <c r="E227" s="50" t="s">
        <v>106</v>
      </c>
      <c r="F227" s="24" t="s">
        <v>107</v>
      </c>
      <c r="G227" s="24">
        <v>2</v>
      </c>
      <c r="H227" s="50" t="s">
        <v>1454</v>
      </c>
      <c r="I227" s="50" t="s">
        <v>109</v>
      </c>
      <c r="J227" s="120">
        <v>99.090909090909093</v>
      </c>
      <c r="K227" s="52">
        <v>100</v>
      </c>
      <c r="L227" s="120">
        <v>99.090909090909093</v>
      </c>
      <c r="M227" s="52"/>
      <c r="N227" s="120"/>
      <c r="O227" s="120"/>
      <c r="P227" s="120"/>
      <c r="Q227" s="120"/>
      <c r="R227" s="120"/>
      <c r="S227" s="120"/>
      <c r="T227" s="120"/>
      <c r="U227" s="120"/>
      <c r="V227" s="120"/>
      <c r="W227" s="120"/>
      <c r="X227" s="120"/>
      <c r="Y227" s="120"/>
      <c r="Z227" s="120"/>
      <c r="AA227" s="120"/>
      <c r="AB227" s="120"/>
      <c r="AC227" s="120"/>
      <c r="AD227" s="120"/>
      <c r="AE227" s="120"/>
      <c r="AF227" s="120"/>
      <c r="AG227" s="120"/>
      <c r="AH227" s="120"/>
      <c r="AI227" s="120"/>
      <c r="AJ227" s="120"/>
      <c r="AK227" s="120"/>
      <c r="AL227" s="52"/>
      <c r="AM227" s="124"/>
      <c r="AN227" s="124"/>
      <c r="AO227" s="124"/>
      <c r="AP227" s="124"/>
      <c r="AQ227" s="124"/>
      <c r="AR227" s="124"/>
      <c r="AS227" s="124">
        <v>4.9180327868852458E-2</v>
      </c>
      <c r="AT227" s="120">
        <v>50</v>
      </c>
      <c r="AU227" s="120">
        <v>50</v>
      </c>
      <c r="AV227" s="124">
        <v>5.4545454545454543E-2</v>
      </c>
      <c r="AW227" s="120">
        <v>49.090909090909101</v>
      </c>
      <c r="AX227" s="120">
        <v>50</v>
      </c>
      <c r="AY227" s="124"/>
      <c r="AZ227" s="120"/>
      <c r="BA227" s="120"/>
      <c r="BB227" s="124"/>
      <c r="BC227" s="120"/>
      <c r="BD227" s="120"/>
      <c r="BE227" s="124"/>
      <c r="BF227" s="120"/>
      <c r="BG227" s="120"/>
      <c r="BH227" s="124"/>
      <c r="BI227" s="120"/>
      <c r="BJ227" s="120"/>
      <c r="BK227" s="124"/>
      <c r="BL227" s="120"/>
      <c r="BM227" s="120"/>
      <c r="BN227" s="52"/>
      <c r="BO227" s="124"/>
      <c r="BP227" s="120"/>
      <c r="BQ227" s="120"/>
      <c r="BR227" s="124"/>
      <c r="BS227" s="124"/>
      <c r="BT227" s="120"/>
      <c r="BU227" s="120"/>
      <c r="BV227" s="124"/>
      <c r="BW227" s="120"/>
      <c r="BX227" s="120"/>
      <c r="BY227" s="124"/>
      <c r="BZ227" s="124"/>
      <c r="CA227" s="124"/>
      <c r="CB227" s="120"/>
      <c r="CC227" s="120"/>
      <c r="CD227" s="120"/>
      <c r="CE227" s="120"/>
      <c r="CF227" s="107"/>
      <c r="CG227" s="107"/>
      <c r="CH227" s="107">
        <v>0</v>
      </c>
      <c r="CI227" s="107"/>
      <c r="CJ227" s="107"/>
    </row>
    <row r="228" spans="1:88" x14ac:dyDescent="0.25">
      <c r="A228" s="50" t="s">
        <v>411</v>
      </c>
      <c r="B228" s="56" t="s">
        <v>1504</v>
      </c>
      <c r="C228" s="50" t="s">
        <v>2853</v>
      </c>
      <c r="D228" s="56" t="s">
        <v>1756</v>
      </c>
      <c r="E228" s="50" t="s">
        <v>106</v>
      </c>
      <c r="F228" s="24">
        <v>3</v>
      </c>
      <c r="G228" s="24">
        <v>8</v>
      </c>
      <c r="H228" s="50" t="s">
        <v>2644</v>
      </c>
      <c r="I228" s="50" t="s">
        <v>109</v>
      </c>
      <c r="J228" s="120">
        <v>604.43540349447755</v>
      </c>
      <c r="K228" s="52">
        <v>800</v>
      </c>
      <c r="L228" s="120">
        <v>75.554425436809694</v>
      </c>
      <c r="M228" s="52">
        <v>0</v>
      </c>
      <c r="N228" s="120">
        <v>71.056484621246327</v>
      </c>
      <c r="O228" s="120">
        <v>94.741979494995093</v>
      </c>
      <c r="P228" s="120">
        <v>100</v>
      </c>
      <c r="Q228" s="120">
        <v>63.833760657071103</v>
      </c>
      <c r="R228" s="120">
        <v>66.352309054898868</v>
      </c>
      <c r="S228" s="120">
        <v>75</v>
      </c>
      <c r="T228" s="120">
        <v>85.111680876094809</v>
      </c>
      <c r="U228" s="120">
        <v>100</v>
      </c>
      <c r="V228" s="120">
        <v>61.347439546033193</v>
      </c>
      <c r="W228" s="120">
        <v>81.796586061377596</v>
      </c>
      <c r="X228" s="120">
        <v>100</v>
      </c>
      <c r="Y228" s="120">
        <v>55.425010627208806</v>
      </c>
      <c r="Z228" s="120">
        <v>73.900014169611737</v>
      </c>
      <c r="AA228" s="120">
        <v>100</v>
      </c>
      <c r="AB228" s="120">
        <v>54.646274509803909</v>
      </c>
      <c r="AC228" s="120">
        <v>72.861699346405217</v>
      </c>
      <c r="AD228" s="120">
        <v>100</v>
      </c>
      <c r="AE228" s="120">
        <v>49.056140350877186</v>
      </c>
      <c r="AF228" s="120">
        <v>59.165957446808527</v>
      </c>
      <c r="AG228" s="120">
        <v>65.40818713450291</v>
      </c>
      <c r="AH228" s="120">
        <v>100</v>
      </c>
      <c r="AI228" s="120">
        <v>11.16</v>
      </c>
      <c r="AJ228" s="120">
        <v>10.92</v>
      </c>
      <c r="AK228" s="120">
        <v>10.1</v>
      </c>
      <c r="AL228" s="52">
        <v>0</v>
      </c>
      <c r="AM228" s="124">
        <v>0.99619771863117867</v>
      </c>
      <c r="AN228" s="124">
        <v>0.99173553719008267</v>
      </c>
      <c r="AO228" s="124">
        <v>0.99619771863117867</v>
      </c>
      <c r="AP228" s="124">
        <v>0.99173553719008267</v>
      </c>
      <c r="AQ228" s="124">
        <v>0.98837209302325579</v>
      </c>
      <c r="AR228" s="124">
        <v>0.97435897435897434</v>
      </c>
      <c r="AS228" s="124">
        <v>0.15648854961832062</v>
      </c>
      <c r="AT228" s="120">
        <v>28.702290076335888</v>
      </c>
      <c r="AU228" s="120">
        <v>50</v>
      </c>
      <c r="AV228" s="124">
        <v>0.1864406779661017</v>
      </c>
      <c r="AW228" s="120">
        <v>22.711864406779682</v>
      </c>
      <c r="AX228" s="120">
        <v>50</v>
      </c>
      <c r="AY228" s="124"/>
      <c r="AZ228" s="120"/>
      <c r="BA228" s="120"/>
      <c r="BB228" s="124"/>
      <c r="BC228" s="120"/>
      <c r="BD228" s="120"/>
      <c r="BE228" s="124">
        <v>1</v>
      </c>
      <c r="BF228" s="120">
        <v>50</v>
      </c>
      <c r="BG228" s="120">
        <v>50</v>
      </c>
      <c r="BH228" s="124"/>
      <c r="BI228" s="120"/>
      <c r="BJ228" s="120"/>
      <c r="BK228" s="124"/>
      <c r="BL228" s="120"/>
      <c r="BM228" s="120"/>
      <c r="BN228" s="52"/>
      <c r="BO228" s="124"/>
      <c r="BP228" s="120"/>
      <c r="BQ228" s="120"/>
      <c r="BR228" s="124">
        <v>0.43801652892561982</v>
      </c>
      <c r="BS228" s="124">
        <v>0.96031746031746035</v>
      </c>
      <c r="BT228" s="120">
        <v>29.201101928374655</v>
      </c>
      <c r="BU228" s="120">
        <v>50</v>
      </c>
      <c r="BV228" s="124"/>
      <c r="BW228" s="120"/>
      <c r="BX228" s="120"/>
      <c r="BY228" s="124"/>
      <c r="BZ228" s="124"/>
      <c r="CA228" s="124"/>
      <c r="CB228" s="120">
        <v>16.823939048191338</v>
      </c>
      <c r="CC228" s="120">
        <v>19.496255895940152</v>
      </c>
      <c r="CD228" s="120">
        <v>17.335082511020332</v>
      </c>
      <c r="CE228" s="120"/>
      <c r="CF228" s="107"/>
      <c r="CG228" s="107"/>
      <c r="CH228" s="107">
        <v>0</v>
      </c>
      <c r="CI228" s="107"/>
      <c r="CJ228" s="107"/>
    </row>
    <row r="229" spans="1:88" x14ac:dyDescent="0.25">
      <c r="A229" s="50" t="s">
        <v>411</v>
      </c>
      <c r="B229" s="56" t="s">
        <v>1504</v>
      </c>
      <c r="C229" s="50" t="s">
        <v>2854</v>
      </c>
      <c r="D229" s="56" t="s">
        <v>2309</v>
      </c>
      <c r="E229" s="50" t="s">
        <v>106</v>
      </c>
      <c r="F229" s="24" t="s">
        <v>107</v>
      </c>
      <c r="G229" s="24">
        <v>2</v>
      </c>
      <c r="H229" s="50" t="s">
        <v>1454</v>
      </c>
      <c r="I229" s="50" t="s">
        <v>109</v>
      </c>
      <c r="J229" s="120">
        <v>77.880933648046181</v>
      </c>
      <c r="K229" s="52">
        <v>100</v>
      </c>
      <c r="L229" s="120">
        <v>77.880933648046181</v>
      </c>
      <c r="M229" s="52"/>
      <c r="N229" s="120"/>
      <c r="O229" s="120"/>
      <c r="P229" s="120"/>
      <c r="Q229" s="120"/>
      <c r="R229" s="120"/>
      <c r="S229" s="120"/>
      <c r="T229" s="120"/>
      <c r="U229" s="120"/>
      <c r="V229" s="120"/>
      <c r="W229" s="120"/>
      <c r="X229" s="120"/>
      <c r="Y229" s="120"/>
      <c r="Z229" s="120"/>
      <c r="AA229" s="120"/>
      <c r="AB229" s="120"/>
      <c r="AC229" s="120"/>
      <c r="AD229" s="120"/>
      <c r="AE229" s="120"/>
      <c r="AF229" s="120"/>
      <c r="AG229" s="120"/>
      <c r="AH229" s="120"/>
      <c r="AI229" s="120"/>
      <c r="AJ229" s="120"/>
      <c r="AK229" s="120"/>
      <c r="AL229" s="52"/>
      <c r="AM229" s="124"/>
      <c r="AN229" s="124"/>
      <c r="AO229" s="124"/>
      <c r="AP229" s="124"/>
      <c r="AQ229" s="124"/>
      <c r="AR229" s="124"/>
      <c r="AS229" s="124">
        <v>9.6774193548387094E-2</v>
      </c>
      <c r="AT229" s="120">
        <v>40.645161290322584</v>
      </c>
      <c r="AU229" s="120">
        <v>50</v>
      </c>
      <c r="AV229" s="124">
        <v>0.11382113821138211</v>
      </c>
      <c r="AW229" s="120">
        <v>37.235772357723597</v>
      </c>
      <c r="AX229" s="120">
        <v>50</v>
      </c>
      <c r="AY229" s="124"/>
      <c r="AZ229" s="120"/>
      <c r="BA229" s="120"/>
      <c r="BB229" s="124"/>
      <c r="BC229" s="120"/>
      <c r="BD229" s="120"/>
      <c r="BE229" s="124"/>
      <c r="BF229" s="120"/>
      <c r="BG229" s="120"/>
      <c r="BH229" s="124"/>
      <c r="BI229" s="120"/>
      <c r="BJ229" s="120"/>
      <c r="BK229" s="124"/>
      <c r="BL229" s="120"/>
      <c r="BM229" s="120"/>
      <c r="BN229" s="52"/>
      <c r="BO229" s="124"/>
      <c r="BP229" s="120"/>
      <c r="BQ229" s="120"/>
      <c r="BR229" s="124"/>
      <c r="BS229" s="124"/>
      <c r="BT229" s="120"/>
      <c r="BU229" s="120"/>
      <c r="BV229" s="124"/>
      <c r="BW229" s="120"/>
      <c r="BX229" s="120"/>
      <c r="BY229" s="124"/>
      <c r="BZ229" s="124"/>
      <c r="CA229" s="124"/>
      <c r="CB229" s="120"/>
      <c r="CC229" s="120"/>
      <c r="CD229" s="120"/>
      <c r="CE229" s="120"/>
      <c r="CF229" s="107"/>
      <c r="CG229" s="107"/>
      <c r="CH229" s="107">
        <v>0</v>
      </c>
      <c r="CI229" s="107"/>
      <c r="CJ229" s="107"/>
    </row>
    <row r="230" spans="1:88" x14ac:dyDescent="0.25">
      <c r="A230" s="50" t="s">
        <v>411</v>
      </c>
      <c r="B230" s="56" t="s">
        <v>1504</v>
      </c>
      <c r="C230" s="50" t="s">
        <v>2855</v>
      </c>
      <c r="D230" s="56" t="s">
        <v>2103</v>
      </c>
      <c r="E230" s="50" t="s">
        <v>106</v>
      </c>
      <c r="F230" s="24">
        <v>6</v>
      </c>
      <c r="G230" s="24">
        <v>8</v>
      </c>
      <c r="H230" s="50" t="s">
        <v>1454</v>
      </c>
      <c r="I230" s="50" t="s">
        <v>109</v>
      </c>
      <c r="J230" s="120">
        <v>538.9323111471449</v>
      </c>
      <c r="K230" s="52">
        <v>800</v>
      </c>
      <c r="L230" s="120">
        <v>67.366538893393113</v>
      </c>
      <c r="M230" s="52">
        <v>0</v>
      </c>
      <c r="N230" s="120">
        <v>56.937086579797423</v>
      </c>
      <c r="O230" s="120">
        <v>75.916115439729907</v>
      </c>
      <c r="P230" s="120">
        <v>100</v>
      </c>
      <c r="Q230" s="120">
        <v>52.347387977634753</v>
      </c>
      <c r="R230" s="120">
        <v>53.96052609467182</v>
      </c>
      <c r="S230" s="120">
        <v>65.324353060906873</v>
      </c>
      <c r="T230" s="120">
        <v>69.796517303512999</v>
      </c>
      <c r="U230" s="120">
        <v>100</v>
      </c>
      <c r="V230" s="120">
        <v>46.201313742913534</v>
      </c>
      <c r="W230" s="120">
        <v>61.601751657218038</v>
      </c>
      <c r="X230" s="120">
        <v>100</v>
      </c>
      <c r="Y230" s="120">
        <v>41.907592301069769</v>
      </c>
      <c r="Z230" s="120">
        <v>55.87678973475969</v>
      </c>
      <c r="AA230" s="120">
        <v>100</v>
      </c>
      <c r="AB230" s="120">
        <v>49.11657142857144</v>
      </c>
      <c r="AC230" s="120">
        <v>65.488761904761915</v>
      </c>
      <c r="AD230" s="120">
        <v>100</v>
      </c>
      <c r="AE230" s="120">
        <v>45.659821428571426</v>
      </c>
      <c r="AF230" s="120">
        <v>55.261904761904766</v>
      </c>
      <c r="AG230" s="120">
        <v>60.879761904761899</v>
      </c>
      <c r="AH230" s="120">
        <v>100</v>
      </c>
      <c r="AI230" s="120">
        <v>12.97</v>
      </c>
      <c r="AJ230" s="120">
        <v>12.05</v>
      </c>
      <c r="AK230" s="120">
        <v>9.6</v>
      </c>
      <c r="AL230" s="52">
        <v>0</v>
      </c>
      <c r="AM230" s="124">
        <v>0.98456260720411659</v>
      </c>
      <c r="AN230" s="124">
        <v>0.98157894736842111</v>
      </c>
      <c r="AO230" s="124">
        <v>0.98122866894197958</v>
      </c>
      <c r="AP230" s="124">
        <v>0.97650130548302871</v>
      </c>
      <c r="AQ230" s="124">
        <v>0.97252747252747251</v>
      </c>
      <c r="AR230" s="124">
        <v>0.96581196581196582</v>
      </c>
      <c r="AS230" s="124">
        <v>0</v>
      </c>
      <c r="AT230" s="120">
        <v>50</v>
      </c>
      <c r="AU230" s="120">
        <v>50</v>
      </c>
      <c r="AV230" s="124">
        <v>0</v>
      </c>
      <c r="AW230" s="120">
        <v>50</v>
      </c>
      <c r="AX230" s="120">
        <v>50</v>
      </c>
      <c r="AY230" s="124"/>
      <c r="AZ230" s="120"/>
      <c r="BA230" s="120"/>
      <c r="BB230" s="124"/>
      <c r="BC230" s="120"/>
      <c r="BD230" s="120"/>
      <c r="BE230" s="124">
        <v>0.92820512820512824</v>
      </c>
      <c r="BF230" s="120">
        <v>49.372613202400437</v>
      </c>
      <c r="BG230" s="120">
        <v>50</v>
      </c>
      <c r="BH230" s="124"/>
      <c r="BI230" s="120"/>
      <c r="BJ230" s="120"/>
      <c r="BK230" s="124"/>
      <c r="BL230" s="120"/>
      <c r="BM230" s="120"/>
      <c r="BN230" s="52"/>
      <c r="BO230" s="124"/>
      <c r="BP230" s="120"/>
      <c r="BQ230" s="120"/>
      <c r="BR230" s="124">
        <v>0.41304347826086957</v>
      </c>
      <c r="BS230" s="124">
        <v>0.23772609819121446</v>
      </c>
      <c r="BT230" s="120">
        <v>0</v>
      </c>
      <c r="BU230" s="120">
        <v>50</v>
      </c>
      <c r="BV230" s="124"/>
      <c r="BW230" s="120"/>
      <c r="BX230" s="120"/>
      <c r="BY230" s="124"/>
      <c r="BZ230" s="124"/>
      <c r="CA230" s="124"/>
      <c r="CB230" s="120">
        <v>16.823939048191338</v>
      </c>
      <c r="CC230" s="120">
        <v>19.496255895940152</v>
      </c>
      <c r="CD230" s="120">
        <v>17.335082511020332</v>
      </c>
      <c r="CE230" s="120"/>
      <c r="CF230" s="52" t="s">
        <v>3739</v>
      </c>
      <c r="CG230" s="52">
        <v>4</v>
      </c>
      <c r="CH230" s="107">
        <v>0</v>
      </c>
      <c r="CI230" s="107"/>
      <c r="CJ230" s="107"/>
    </row>
    <row r="231" spans="1:88" x14ac:dyDescent="0.25">
      <c r="A231" s="50" t="s">
        <v>411</v>
      </c>
      <c r="B231" s="56" t="s">
        <v>1504</v>
      </c>
      <c r="C231" s="50" t="s">
        <v>2856</v>
      </c>
      <c r="D231" s="56" t="s">
        <v>1880</v>
      </c>
      <c r="E231" s="50" t="s">
        <v>106</v>
      </c>
      <c r="F231" s="24">
        <v>9</v>
      </c>
      <c r="G231" s="24">
        <v>12</v>
      </c>
      <c r="H231" s="50" t="s">
        <v>1454</v>
      </c>
      <c r="I231" s="50" t="s">
        <v>109</v>
      </c>
      <c r="J231" s="120">
        <v>848.932354630801</v>
      </c>
      <c r="K231" s="52">
        <v>1250</v>
      </c>
      <c r="L231" s="120">
        <v>67.914588370464074</v>
      </c>
      <c r="M231" s="52">
        <v>0</v>
      </c>
      <c r="N231" s="120">
        <v>62.533602150537639</v>
      </c>
      <c r="O231" s="120">
        <v>83.378136200716852</v>
      </c>
      <c r="P231" s="120">
        <v>100</v>
      </c>
      <c r="Q231" s="120">
        <v>55.543222181949957</v>
      </c>
      <c r="R231" s="120">
        <v>50.073660430189648</v>
      </c>
      <c r="S231" s="120">
        <v>68.241343592778961</v>
      </c>
      <c r="T231" s="120">
        <v>74.057629575933277</v>
      </c>
      <c r="U231" s="120">
        <v>100</v>
      </c>
      <c r="V231" s="120">
        <v>46.166982256820248</v>
      </c>
      <c r="W231" s="120">
        <v>61.555976342427002</v>
      </c>
      <c r="X231" s="120">
        <v>100</v>
      </c>
      <c r="Y231" s="120">
        <v>41.372422680412356</v>
      </c>
      <c r="Z231" s="120">
        <v>55.163230240549808</v>
      </c>
      <c r="AA231" s="120">
        <v>100</v>
      </c>
      <c r="AB231" s="120">
        <v>53.956784660766928</v>
      </c>
      <c r="AC231" s="120">
        <v>71.942379547689242</v>
      </c>
      <c r="AD231" s="120">
        <v>100</v>
      </c>
      <c r="AE231" s="120">
        <v>48.390833333333333</v>
      </c>
      <c r="AF231" s="120">
        <v>60.257861635220138</v>
      </c>
      <c r="AG231" s="120">
        <v>64.521111111111111</v>
      </c>
      <c r="AH231" s="120">
        <v>100</v>
      </c>
      <c r="AI231" s="120">
        <v>12.69</v>
      </c>
      <c r="AJ231" s="120">
        <v>8.6999999999999993</v>
      </c>
      <c r="AK231" s="120">
        <v>11.86</v>
      </c>
      <c r="AL231" s="52">
        <v>1</v>
      </c>
      <c r="AM231" s="124">
        <v>0.97607655502392343</v>
      </c>
      <c r="AN231" s="124">
        <v>0.95918367346938771</v>
      </c>
      <c r="AO231" s="124">
        <v>0.96666666666666667</v>
      </c>
      <c r="AP231" s="124">
        <v>0.9494949494949495</v>
      </c>
      <c r="AQ231" s="124">
        <v>0.97890295358649793</v>
      </c>
      <c r="AR231" s="124">
        <v>0.97674418604651159</v>
      </c>
      <c r="AS231" s="124">
        <v>0.20748299319727892</v>
      </c>
      <c r="AT231" s="120">
        <v>18.503401360544224</v>
      </c>
      <c r="AU231" s="120">
        <v>50</v>
      </c>
      <c r="AV231" s="124">
        <v>0.24887892376681614</v>
      </c>
      <c r="AW231" s="120">
        <v>10.224215246636792</v>
      </c>
      <c r="AX231" s="120">
        <v>50</v>
      </c>
      <c r="AY231" s="124">
        <v>0.30402010050251255</v>
      </c>
      <c r="AZ231" s="120">
        <v>20.268006700167504</v>
      </c>
      <c r="BA231" s="120">
        <v>50</v>
      </c>
      <c r="BB231" s="124">
        <v>0.21859296482412061</v>
      </c>
      <c r="BC231" s="120">
        <v>14.572864321608039</v>
      </c>
      <c r="BD231" s="120">
        <v>50</v>
      </c>
      <c r="BE231" s="124">
        <v>0.9453125</v>
      </c>
      <c r="BF231" s="120">
        <v>50</v>
      </c>
      <c r="BG231" s="120">
        <v>50</v>
      </c>
      <c r="BH231" s="124">
        <v>0.82799999999999996</v>
      </c>
      <c r="BI231" s="120">
        <v>88.085106382978722</v>
      </c>
      <c r="BJ231" s="120">
        <v>100</v>
      </c>
      <c r="BK231" s="124">
        <v>0.72357723577235777</v>
      </c>
      <c r="BL231" s="120">
        <v>76.976301677910413</v>
      </c>
      <c r="BM231" s="120">
        <v>100</v>
      </c>
      <c r="BN231" s="52">
        <v>1</v>
      </c>
      <c r="BO231" s="124">
        <v>0.65596330275229353</v>
      </c>
      <c r="BP231" s="120">
        <v>87.461773700305798</v>
      </c>
      <c r="BQ231" s="120">
        <v>100</v>
      </c>
      <c r="BR231" s="124">
        <v>0.66666666666666663</v>
      </c>
      <c r="BS231" s="124">
        <v>0.88235294117647056</v>
      </c>
      <c r="BT231" s="120">
        <v>22.222222222222221</v>
      </c>
      <c r="BU231" s="120">
        <v>50</v>
      </c>
      <c r="BV231" s="124">
        <v>0.63378684807256236</v>
      </c>
      <c r="BW231" s="120">
        <v>50</v>
      </c>
      <c r="BX231" s="120">
        <v>50</v>
      </c>
      <c r="BY231" s="124">
        <v>0.72357723577235777</v>
      </c>
      <c r="BZ231" s="124">
        <v>0.86956521739130432</v>
      </c>
      <c r="CA231" s="124">
        <v>0.14598798161894663</v>
      </c>
      <c r="CB231" s="120">
        <v>16.823939048191338</v>
      </c>
      <c r="CC231" s="120">
        <v>19.496255895940152</v>
      </c>
      <c r="CD231" s="120">
        <v>17.335082511020332</v>
      </c>
      <c r="CE231" s="120">
        <v>12.629206143265662</v>
      </c>
      <c r="CF231" s="107"/>
      <c r="CG231" s="107"/>
      <c r="CH231" s="107">
        <v>0</v>
      </c>
      <c r="CI231" s="107"/>
      <c r="CJ231" s="107"/>
    </row>
    <row r="232" spans="1:88" x14ac:dyDescent="0.25">
      <c r="A232" s="50" t="s">
        <v>421</v>
      </c>
      <c r="B232" s="56" t="s">
        <v>1505</v>
      </c>
      <c r="C232" s="50" t="s">
        <v>2665</v>
      </c>
      <c r="D232" s="56" t="s">
        <v>101</v>
      </c>
      <c r="E232" s="50" t="s">
        <v>102</v>
      </c>
      <c r="F232" s="24" t="s">
        <v>102</v>
      </c>
      <c r="G232" s="24" t="s">
        <v>102</v>
      </c>
      <c r="H232" s="50" t="s">
        <v>2644</v>
      </c>
      <c r="I232" s="50" t="s">
        <v>103</v>
      </c>
      <c r="J232" s="120">
        <v>1105.2157671637506</v>
      </c>
      <c r="K232" s="52">
        <v>1250</v>
      </c>
      <c r="L232" s="120">
        <v>88.417261373100047</v>
      </c>
      <c r="M232" s="52">
        <v>0</v>
      </c>
      <c r="N232" s="120">
        <v>78.436295763952359</v>
      </c>
      <c r="O232" s="120">
        <v>100</v>
      </c>
      <c r="P232" s="120">
        <v>100</v>
      </c>
      <c r="Q232" s="120">
        <v>64.318214181606152</v>
      </c>
      <c r="R232" s="120">
        <v>75</v>
      </c>
      <c r="S232" s="120">
        <v>75</v>
      </c>
      <c r="T232" s="120">
        <v>85.757618908808197</v>
      </c>
      <c r="U232" s="120">
        <v>100</v>
      </c>
      <c r="V232" s="120">
        <v>70.989351667143183</v>
      </c>
      <c r="W232" s="120">
        <v>94.652468889524243</v>
      </c>
      <c r="X232" s="120">
        <v>100</v>
      </c>
      <c r="Y232" s="120">
        <v>57.334648743670044</v>
      </c>
      <c r="Z232" s="120">
        <v>76.446198324893388</v>
      </c>
      <c r="AA232" s="120">
        <v>100</v>
      </c>
      <c r="AB232" s="120">
        <v>65.592097264437754</v>
      </c>
      <c r="AC232" s="120">
        <v>87.456129685917006</v>
      </c>
      <c r="AD232" s="120">
        <v>100</v>
      </c>
      <c r="AE232" s="120">
        <v>55.065917602996258</v>
      </c>
      <c r="AF232" s="120">
        <v>69.495555555555413</v>
      </c>
      <c r="AG232" s="120">
        <v>73.421223470661673</v>
      </c>
      <c r="AH232" s="120">
        <v>100</v>
      </c>
      <c r="AI232" s="120">
        <v>10.68</v>
      </c>
      <c r="AJ232" s="120">
        <v>17.66</v>
      </c>
      <c r="AK232" s="120">
        <v>14.42</v>
      </c>
      <c r="AL232" s="52">
        <v>0</v>
      </c>
      <c r="AM232" s="124">
        <v>0.97970230040595396</v>
      </c>
      <c r="AN232" s="124">
        <v>0.96296296296296291</v>
      </c>
      <c r="AO232" s="124">
        <v>0.97767253044654934</v>
      </c>
      <c r="AP232" s="124">
        <v>0.9580246913580247</v>
      </c>
      <c r="AQ232" s="124">
        <v>0.99099099099099097</v>
      </c>
      <c r="AR232" s="124">
        <v>0.97814207650273222</v>
      </c>
      <c r="AS232" s="124">
        <v>5.7050592034445638E-2</v>
      </c>
      <c r="AT232" s="120">
        <v>48.589881593110881</v>
      </c>
      <c r="AU232" s="120">
        <v>50</v>
      </c>
      <c r="AV232" s="124">
        <v>0.11707988980716254</v>
      </c>
      <c r="AW232" s="120">
        <v>36.584022038567497</v>
      </c>
      <c r="AX232" s="120">
        <v>50</v>
      </c>
      <c r="AY232" s="124">
        <v>0.90036900369003692</v>
      </c>
      <c r="AZ232" s="120">
        <v>50</v>
      </c>
      <c r="BA232" s="120">
        <v>50</v>
      </c>
      <c r="BB232" s="124">
        <v>0.59963099630996308</v>
      </c>
      <c r="BC232" s="120">
        <v>39.975399753997536</v>
      </c>
      <c r="BD232" s="120">
        <v>50</v>
      </c>
      <c r="BE232" s="124">
        <v>0.97297297297297303</v>
      </c>
      <c r="BF232" s="120">
        <v>50</v>
      </c>
      <c r="BG232" s="120">
        <v>50</v>
      </c>
      <c r="BH232" s="124">
        <v>0.93430656934306566</v>
      </c>
      <c r="BI232" s="120">
        <v>99.394315887560182</v>
      </c>
      <c r="BJ232" s="120">
        <v>100</v>
      </c>
      <c r="BK232" s="124">
        <v>0.87654320987654299</v>
      </c>
      <c r="BL232" s="120">
        <v>93.24927764644076</v>
      </c>
      <c r="BM232" s="120">
        <v>100</v>
      </c>
      <c r="BN232" s="52">
        <v>0</v>
      </c>
      <c r="BO232" s="124">
        <v>0.85299999999999998</v>
      </c>
      <c r="BP232" s="120">
        <v>100</v>
      </c>
      <c r="BQ232" s="120">
        <v>100</v>
      </c>
      <c r="BR232" s="124">
        <v>0.65915119363395225</v>
      </c>
      <c r="BS232" s="124">
        <v>0.87066974595842961</v>
      </c>
      <c r="BT232" s="120">
        <v>21.971706454465075</v>
      </c>
      <c r="BU232" s="120">
        <v>50</v>
      </c>
      <c r="BV232" s="124">
        <v>0.57261029411764708</v>
      </c>
      <c r="BW232" s="120">
        <v>47.71752450980393</v>
      </c>
      <c r="BX232" s="120">
        <v>50</v>
      </c>
      <c r="BY232" s="124">
        <v>0.87654320987654299</v>
      </c>
      <c r="BZ232" s="124">
        <v>0.94</v>
      </c>
      <c r="CA232" s="124">
        <v>6.345679012345698E-2</v>
      </c>
      <c r="CB232" s="120">
        <v>17.263974516166829</v>
      </c>
      <c r="CC232" s="120">
        <v>19.631524517014228</v>
      </c>
      <c r="CD232" s="120">
        <v>17.168861804494096</v>
      </c>
      <c r="CE232" s="120">
        <v>15.161501169955377</v>
      </c>
      <c r="CF232" s="52"/>
      <c r="CG232" s="107"/>
      <c r="CH232" s="107">
        <v>0</v>
      </c>
      <c r="CI232" s="107"/>
      <c r="CJ232" s="107"/>
    </row>
    <row r="233" spans="1:88" x14ac:dyDescent="0.25">
      <c r="A233" s="50" t="s">
        <v>421</v>
      </c>
      <c r="B233" s="56" t="s">
        <v>1505</v>
      </c>
      <c r="C233" s="50" t="s">
        <v>2857</v>
      </c>
      <c r="D233" s="56" t="s">
        <v>1936</v>
      </c>
      <c r="E233" s="50" t="s">
        <v>106</v>
      </c>
      <c r="F233" s="24" t="s">
        <v>114</v>
      </c>
      <c r="G233" s="24">
        <v>4</v>
      </c>
      <c r="H233" s="50" t="s">
        <v>2644</v>
      </c>
      <c r="I233" s="50" t="s">
        <v>109</v>
      </c>
      <c r="J233" s="120">
        <v>508.37035458552225</v>
      </c>
      <c r="K233" s="52">
        <v>550</v>
      </c>
      <c r="L233" s="120">
        <v>92.430973561004052</v>
      </c>
      <c r="M233" s="52">
        <v>0</v>
      </c>
      <c r="N233" s="120">
        <v>83.384091383590189</v>
      </c>
      <c r="O233" s="120">
        <v>100</v>
      </c>
      <c r="P233" s="120">
        <v>100</v>
      </c>
      <c r="Q233" s="120">
        <v>72.588376639043588</v>
      </c>
      <c r="R233" s="120">
        <v>75</v>
      </c>
      <c r="S233" s="120">
        <v>75</v>
      </c>
      <c r="T233" s="120">
        <v>96.784502185391446</v>
      </c>
      <c r="U233" s="120">
        <v>100</v>
      </c>
      <c r="V233" s="120">
        <v>72.802499791281846</v>
      </c>
      <c r="W233" s="120">
        <v>97.069999721709138</v>
      </c>
      <c r="X233" s="120">
        <v>100</v>
      </c>
      <c r="Y233" s="120">
        <v>60.747441550219335</v>
      </c>
      <c r="Z233" s="120">
        <v>80.996588733625785</v>
      </c>
      <c r="AA233" s="120">
        <v>100</v>
      </c>
      <c r="AB233" s="120"/>
      <c r="AC233" s="120"/>
      <c r="AD233" s="120">
        <v>0</v>
      </c>
      <c r="AE233" s="120"/>
      <c r="AF233" s="120"/>
      <c r="AG233" s="120"/>
      <c r="AH233" s="120">
        <v>0</v>
      </c>
      <c r="AI233" s="120">
        <v>2.41</v>
      </c>
      <c r="AJ233" s="120">
        <v>14.25</v>
      </c>
      <c r="AK233" s="120"/>
      <c r="AL233" s="52">
        <v>0</v>
      </c>
      <c r="AM233" s="124">
        <v>0.99378881987577639</v>
      </c>
      <c r="AN233" s="124">
        <v>1</v>
      </c>
      <c r="AO233" s="124">
        <v>0.98757763975155277</v>
      </c>
      <c r="AP233" s="124">
        <v>1</v>
      </c>
      <c r="AQ233" s="124"/>
      <c r="AR233" s="124"/>
      <c r="AS233" s="124">
        <v>4.5714285714285714E-2</v>
      </c>
      <c r="AT233" s="120">
        <v>50</v>
      </c>
      <c r="AU233" s="120">
        <v>50</v>
      </c>
      <c r="AV233" s="124">
        <v>8.5106382978723402E-2</v>
      </c>
      <c r="AW233" s="120">
        <v>42.978723404255327</v>
      </c>
      <c r="AX233" s="120">
        <v>50</v>
      </c>
      <c r="AY233" s="124"/>
      <c r="AZ233" s="120"/>
      <c r="BA233" s="120"/>
      <c r="BB233" s="124"/>
      <c r="BC233" s="120"/>
      <c r="BD233" s="120"/>
      <c r="BE233" s="124"/>
      <c r="BF233" s="120"/>
      <c r="BG233" s="120"/>
      <c r="BH233" s="124"/>
      <c r="BI233" s="120"/>
      <c r="BJ233" s="120"/>
      <c r="BK233" s="124"/>
      <c r="BL233" s="120"/>
      <c r="BM233" s="120"/>
      <c r="BN233" s="52"/>
      <c r="BO233" s="124"/>
      <c r="BP233" s="120"/>
      <c r="BQ233" s="120"/>
      <c r="BR233" s="124">
        <v>0.60810810810810811</v>
      </c>
      <c r="BS233" s="124">
        <v>0.98666666666666669</v>
      </c>
      <c r="BT233" s="120">
        <v>40.54054054054054</v>
      </c>
      <c r="BU233" s="120">
        <v>50</v>
      </c>
      <c r="BV233" s="124"/>
      <c r="BW233" s="120"/>
      <c r="BX233" s="120"/>
      <c r="BY233" s="124"/>
      <c r="BZ233" s="124"/>
      <c r="CA233" s="124"/>
      <c r="CB233" s="120">
        <v>16.823939048191338</v>
      </c>
      <c r="CC233" s="120">
        <v>19.496255895940152</v>
      </c>
      <c r="CD233" s="120">
        <v>17.335082511020332</v>
      </c>
      <c r="CE233" s="120"/>
      <c r="CF233" s="107"/>
      <c r="CG233" s="107"/>
      <c r="CH233" s="107">
        <v>2</v>
      </c>
      <c r="CI233" s="107">
        <v>1</v>
      </c>
      <c r="CJ233" s="107">
        <v>1</v>
      </c>
    </row>
    <row r="234" spans="1:88" x14ac:dyDescent="0.25">
      <c r="A234" s="50" t="s">
        <v>421</v>
      </c>
      <c r="B234" s="56" t="s">
        <v>1505</v>
      </c>
      <c r="C234" s="50" t="s">
        <v>2858</v>
      </c>
      <c r="D234" s="56" t="s">
        <v>2263</v>
      </c>
      <c r="E234" s="50" t="s">
        <v>106</v>
      </c>
      <c r="F234" s="24" t="s">
        <v>114</v>
      </c>
      <c r="G234" s="24">
        <v>4</v>
      </c>
      <c r="H234" s="50" t="s">
        <v>1453</v>
      </c>
      <c r="I234" s="50" t="s">
        <v>109</v>
      </c>
      <c r="J234" s="120">
        <v>533.97554754236239</v>
      </c>
      <c r="K234" s="52">
        <v>550</v>
      </c>
      <c r="L234" s="120">
        <v>97.08646318952043</v>
      </c>
      <c r="M234" s="52">
        <v>0</v>
      </c>
      <c r="N234" s="120">
        <v>85.68922070996129</v>
      </c>
      <c r="O234" s="120">
        <v>100</v>
      </c>
      <c r="P234" s="120">
        <v>100</v>
      </c>
      <c r="Q234" s="120">
        <v>74.92610510121628</v>
      </c>
      <c r="R234" s="120">
        <v>75</v>
      </c>
      <c r="S234" s="120">
        <v>75</v>
      </c>
      <c r="T234" s="120">
        <v>99.901473468288373</v>
      </c>
      <c r="U234" s="120">
        <v>100</v>
      </c>
      <c r="V234" s="120">
        <v>79.340970386856455</v>
      </c>
      <c r="W234" s="120">
        <v>100</v>
      </c>
      <c r="X234" s="120">
        <v>100</v>
      </c>
      <c r="Y234" s="120">
        <v>75.001683721921808</v>
      </c>
      <c r="Z234" s="120">
        <v>100</v>
      </c>
      <c r="AA234" s="120">
        <v>100</v>
      </c>
      <c r="AB234" s="120"/>
      <c r="AC234" s="120"/>
      <c r="AD234" s="120">
        <v>0</v>
      </c>
      <c r="AE234" s="120"/>
      <c r="AF234" s="120"/>
      <c r="AG234" s="120"/>
      <c r="AH234" s="120">
        <v>0</v>
      </c>
      <c r="AI234" s="120">
        <v>7.0000000000000007E-2</v>
      </c>
      <c r="AJ234" s="120">
        <v>0</v>
      </c>
      <c r="AK234" s="120"/>
      <c r="AL234" s="52">
        <v>0</v>
      </c>
      <c r="AM234" s="124">
        <v>1</v>
      </c>
      <c r="AN234" s="124">
        <v>1</v>
      </c>
      <c r="AO234" s="124">
        <v>1</v>
      </c>
      <c r="AP234" s="124">
        <v>1</v>
      </c>
      <c r="AQ234" s="124"/>
      <c r="AR234" s="124"/>
      <c r="AS234" s="124">
        <v>2.8089887640449437E-2</v>
      </c>
      <c r="AT234" s="120">
        <v>50</v>
      </c>
      <c r="AU234" s="120">
        <v>50</v>
      </c>
      <c r="AV234" s="124">
        <v>2.1276595744680851E-2</v>
      </c>
      <c r="AW234" s="120">
        <v>50</v>
      </c>
      <c r="AX234" s="120">
        <v>50</v>
      </c>
      <c r="AY234" s="124"/>
      <c r="AZ234" s="120"/>
      <c r="BA234" s="120"/>
      <c r="BB234" s="124"/>
      <c r="BC234" s="120"/>
      <c r="BD234" s="120"/>
      <c r="BE234" s="124"/>
      <c r="BF234" s="120"/>
      <c r="BG234" s="120"/>
      <c r="BH234" s="124"/>
      <c r="BI234" s="120"/>
      <c r="BJ234" s="120"/>
      <c r="BK234" s="124"/>
      <c r="BL234" s="120"/>
      <c r="BM234" s="120"/>
      <c r="BN234" s="52"/>
      <c r="BO234" s="124"/>
      <c r="BP234" s="120"/>
      <c r="BQ234" s="120"/>
      <c r="BR234" s="124">
        <v>0.51111111111111107</v>
      </c>
      <c r="BS234" s="124">
        <v>1.0975609756097562</v>
      </c>
      <c r="BT234" s="120">
        <v>34.074074074074076</v>
      </c>
      <c r="BU234" s="120">
        <v>50</v>
      </c>
      <c r="BV234" s="124"/>
      <c r="BW234" s="120"/>
      <c r="BX234" s="120"/>
      <c r="BY234" s="124"/>
      <c r="BZ234" s="124"/>
      <c r="CA234" s="124"/>
      <c r="CB234" s="120">
        <v>16.823939048191338</v>
      </c>
      <c r="CC234" s="120">
        <v>19.496255895940152</v>
      </c>
      <c r="CD234" s="120">
        <v>17.335082511020332</v>
      </c>
      <c r="CE234" s="120"/>
      <c r="CF234" s="107"/>
      <c r="CG234" s="107"/>
      <c r="CH234" s="107">
        <v>2</v>
      </c>
      <c r="CI234" s="107">
        <v>1</v>
      </c>
      <c r="CJ234" s="107">
        <v>1</v>
      </c>
    </row>
    <row r="235" spans="1:88" x14ac:dyDescent="0.25">
      <c r="A235" s="50" t="s">
        <v>421</v>
      </c>
      <c r="B235" s="56" t="s">
        <v>1505</v>
      </c>
      <c r="C235" s="50" t="s">
        <v>2859</v>
      </c>
      <c r="D235" s="56" t="s">
        <v>2145</v>
      </c>
      <c r="E235" s="50" t="s">
        <v>106</v>
      </c>
      <c r="F235" s="24" t="s">
        <v>107</v>
      </c>
      <c r="G235" s="24">
        <v>4</v>
      </c>
      <c r="H235" s="50" t="s">
        <v>1453</v>
      </c>
      <c r="I235" s="50" t="s">
        <v>109</v>
      </c>
      <c r="J235" s="120">
        <v>515.84496990356274</v>
      </c>
      <c r="K235" s="52">
        <v>550</v>
      </c>
      <c r="L235" s="120">
        <v>93.789994527920499</v>
      </c>
      <c r="M235" s="52">
        <v>0</v>
      </c>
      <c r="N235" s="120">
        <v>82.695352678361076</v>
      </c>
      <c r="O235" s="120">
        <v>100</v>
      </c>
      <c r="P235" s="120">
        <v>100</v>
      </c>
      <c r="Q235" s="120">
        <v>69.630326286410167</v>
      </c>
      <c r="R235" s="120">
        <v>75</v>
      </c>
      <c r="S235" s="120">
        <v>75</v>
      </c>
      <c r="T235" s="120">
        <v>92.840435048546894</v>
      </c>
      <c r="U235" s="120">
        <v>100</v>
      </c>
      <c r="V235" s="120">
        <v>72.922975961735645</v>
      </c>
      <c r="W235" s="120">
        <v>97.230634615647531</v>
      </c>
      <c r="X235" s="120">
        <v>100</v>
      </c>
      <c r="Y235" s="120">
        <v>59.867832977207982</v>
      </c>
      <c r="Z235" s="120">
        <v>79.823777302943981</v>
      </c>
      <c r="AA235" s="120">
        <v>100</v>
      </c>
      <c r="AB235" s="120"/>
      <c r="AC235" s="120"/>
      <c r="AD235" s="120">
        <v>0</v>
      </c>
      <c r="AE235" s="120"/>
      <c r="AF235" s="120"/>
      <c r="AG235" s="120"/>
      <c r="AH235" s="120">
        <v>0</v>
      </c>
      <c r="AI235" s="120">
        <v>5.36</v>
      </c>
      <c r="AJ235" s="120">
        <v>15.13</v>
      </c>
      <c r="AK235" s="120"/>
      <c r="AL235" s="52">
        <v>0</v>
      </c>
      <c r="AM235" s="124">
        <v>1</v>
      </c>
      <c r="AN235" s="124">
        <v>1</v>
      </c>
      <c r="AO235" s="124">
        <v>1</v>
      </c>
      <c r="AP235" s="124">
        <v>1</v>
      </c>
      <c r="AQ235" s="124"/>
      <c r="AR235" s="124"/>
      <c r="AS235" s="124">
        <v>5.7692307692307696E-2</v>
      </c>
      <c r="AT235" s="120">
        <v>48.461538461538467</v>
      </c>
      <c r="AU235" s="120">
        <v>50</v>
      </c>
      <c r="AV235" s="124">
        <v>4.49438202247191E-2</v>
      </c>
      <c r="AW235" s="120">
        <v>50</v>
      </c>
      <c r="AX235" s="120">
        <v>50</v>
      </c>
      <c r="AY235" s="124"/>
      <c r="AZ235" s="120"/>
      <c r="BA235" s="120"/>
      <c r="BB235" s="124"/>
      <c r="BC235" s="120"/>
      <c r="BD235" s="120"/>
      <c r="BE235" s="124"/>
      <c r="BF235" s="120"/>
      <c r="BG235" s="120"/>
      <c r="BH235" s="124"/>
      <c r="BI235" s="120"/>
      <c r="BJ235" s="120"/>
      <c r="BK235" s="124"/>
      <c r="BL235" s="120"/>
      <c r="BM235" s="120"/>
      <c r="BN235" s="52"/>
      <c r="BO235" s="124"/>
      <c r="BP235" s="120"/>
      <c r="BQ235" s="120"/>
      <c r="BR235" s="124">
        <v>0.71232876712328763</v>
      </c>
      <c r="BS235" s="124">
        <v>0.97333333333333338</v>
      </c>
      <c r="BT235" s="120">
        <v>47.48858447488584</v>
      </c>
      <c r="BU235" s="120">
        <v>50</v>
      </c>
      <c r="BV235" s="124"/>
      <c r="BW235" s="120"/>
      <c r="BX235" s="120"/>
      <c r="BY235" s="124"/>
      <c r="BZ235" s="124"/>
      <c r="CA235" s="124"/>
      <c r="CB235" s="120">
        <v>16.823939048191338</v>
      </c>
      <c r="CC235" s="120">
        <v>19.496255895940152</v>
      </c>
      <c r="CD235" s="120">
        <v>17.335082511020332</v>
      </c>
      <c r="CE235" s="120"/>
      <c r="CF235" s="107"/>
      <c r="CG235" s="107"/>
      <c r="CH235" s="107">
        <v>1</v>
      </c>
      <c r="CI235" s="107">
        <v>1</v>
      </c>
      <c r="CJ235" s="107"/>
    </row>
    <row r="236" spans="1:88" x14ac:dyDescent="0.25">
      <c r="A236" s="50" t="s">
        <v>421</v>
      </c>
      <c r="B236" s="56" t="s">
        <v>1505</v>
      </c>
      <c r="C236" s="50" t="s">
        <v>2860</v>
      </c>
      <c r="D236" s="56" t="s">
        <v>1882</v>
      </c>
      <c r="E236" s="50" t="s">
        <v>106</v>
      </c>
      <c r="F236" s="24">
        <v>5</v>
      </c>
      <c r="G236" s="24">
        <v>8</v>
      </c>
      <c r="H236" s="50" t="s">
        <v>2644</v>
      </c>
      <c r="I236" s="50" t="s">
        <v>109</v>
      </c>
      <c r="J236" s="120">
        <v>651.34307837098913</v>
      </c>
      <c r="K236" s="52">
        <v>800</v>
      </c>
      <c r="L236" s="120">
        <v>81.417884796373642</v>
      </c>
      <c r="M236" s="52">
        <v>0</v>
      </c>
      <c r="N236" s="120">
        <v>74.944730412533843</v>
      </c>
      <c r="O236" s="120">
        <v>99.926307216711791</v>
      </c>
      <c r="P236" s="120">
        <v>100</v>
      </c>
      <c r="Q236" s="120">
        <v>61.503128566831101</v>
      </c>
      <c r="R236" s="120">
        <v>74.823687495918222</v>
      </c>
      <c r="S236" s="120">
        <v>75</v>
      </c>
      <c r="T236" s="120">
        <v>82.004171422441459</v>
      </c>
      <c r="U236" s="120">
        <v>100</v>
      </c>
      <c r="V236" s="120">
        <v>69.806370292465672</v>
      </c>
      <c r="W236" s="120">
        <v>93.07516038995422</v>
      </c>
      <c r="X236" s="120">
        <v>100</v>
      </c>
      <c r="Y236" s="120">
        <v>56.419457577059092</v>
      </c>
      <c r="Z236" s="120">
        <v>75.225943436078794</v>
      </c>
      <c r="AA236" s="120">
        <v>100</v>
      </c>
      <c r="AB236" s="120">
        <v>62.413121434392743</v>
      </c>
      <c r="AC236" s="120">
        <v>83.217495245856981</v>
      </c>
      <c r="AD236" s="120">
        <v>100</v>
      </c>
      <c r="AE236" s="120">
        <v>53.496996996996955</v>
      </c>
      <c r="AF236" s="120">
        <v>65.734228187919399</v>
      </c>
      <c r="AG236" s="120">
        <v>71.329329329329269</v>
      </c>
      <c r="AH236" s="120">
        <v>100</v>
      </c>
      <c r="AI236" s="120">
        <v>13.49</v>
      </c>
      <c r="AJ236" s="120">
        <v>18.399999999999999</v>
      </c>
      <c r="AK236" s="120">
        <v>12.23</v>
      </c>
      <c r="AL236" s="52">
        <v>0</v>
      </c>
      <c r="AM236" s="124">
        <v>0.98128654970760232</v>
      </c>
      <c r="AN236" s="124">
        <v>0.96250000000000002</v>
      </c>
      <c r="AO236" s="124">
        <v>0.9801169590643275</v>
      </c>
      <c r="AP236" s="124">
        <v>0.95833333333333337</v>
      </c>
      <c r="AQ236" s="124">
        <v>0.99275362318840576</v>
      </c>
      <c r="AR236" s="124">
        <v>0.98245614035087714</v>
      </c>
      <c r="AS236" s="124">
        <v>6.8844807467911315E-2</v>
      </c>
      <c r="AT236" s="120">
        <v>46.23103850641774</v>
      </c>
      <c r="AU236" s="120">
        <v>50</v>
      </c>
      <c r="AV236" s="124">
        <v>0.14222222222222222</v>
      </c>
      <c r="AW236" s="120">
        <v>31.555555555555561</v>
      </c>
      <c r="AX236" s="120">
        <v>50</v>
      </c>
      <c r="AY236" s="124"/>
      <c r="AZ236" s="120"/>
      <c r="BA236" s="120"/>
      <c r="BB236" s="124"/>
      <c r="BC236" s="120"/>
      <c r="BD236" s="120"/>
      <c r="BE236" s="124">
        <v>0.96380090497737558</v>
      </c>
      <c r="BF236" s="120">
        <v>50</v>
      </c>
      <c r="BG236" s="120">
        <v>50</v>
      </c>
      <c r="BH236" s="124"/>
      <c r="BI236" s="120"/>
      <c r="BJ236" s="120"/>
      <c r="BK236" s="124"/>
      <c r="BL236" s="120"/>
      <c r="BM236" s="120"/>
      <c r="BN236" s="52"/>
      <c r="BO236" s="124"/>
      <c r="BP236" s="120"/>
      <c r="BQ236" s="120"/>
      <c r="BR236" s="124">
        <v>0.56334231805929924</v>
      </c>
      <c r="BS236" s="124">
        <v>0.87706855791962179</v>
      </c>
      <c r="BT236" s="120">
        <v>18.778077268643308</v>
      </c>
      <c r="BU236" s="120">
        <v>50</v>
      </c>
      <c r="BV236" s="124"/>
      <c r="BW236" s="120"/>
      <c r="BX236" s="120"/>
      <c r="BY236" s="124"/>
      <c r="BZ236" s="124"/>
      <c r="CA236" s="124"/>
      <c r="CB236" s="120">
        <v>16.823939048191338</v>
      </c>
      <c r="CC236" s="120">
        <v>19.496255895940152</v>
      </c>
      <c r="CD236" s="120">
        <v>17.335082511020332</v>
      </c>
      <c r="CE236" s="120"/>
      <c r="CF236" s="107"/>
      <c r="CG236" s="107"/>
      <c r="CH236" s="107">
        <v>0</v>
      </c>
      <c r="CI236" s="107"/>
      <c r="CJ236" s="107"/>
    </row>
    <row r="237" spans="1:88" x14ac:dyDescent="0.25">
      <c r="A237" s="50" t="s">
        <v>421</v>
      </c>
      <c r="B237" s="56" t="s">
        <v>1505</v>
      </c>
      <c r="C237" s="50" t="s">
        <v>2861</v>
      </c>
      <c r="D237" s="56" t="s">
        <v>1881</v>
      </c>
      <c r="E237" s="50" t="s">
        <v>106</v>
      </c>
      <c r="F237" s="24">
        <v>9</v>
      </c>
      <c r="G237" s="24">
        <v>12</v>
      </c>
      <c r="H237" s="50" t="s">
        <v>2644</v>
      </c>
      <c r="I237" s="50" t="s">
        <v>109</v>
      </c>
      <c r="J237" s="120">
        <v>1123.2650254403932</v>
      </c>
      <c r="K237" s="52">
        <v>1250</v>
      </c>
      <c r="L237" s="120">
        <v>89.861202035231457</v>
      </c>
      <c r="M237" s="52">
        <v>1</v>
      </c>
      <c r="N237" s="120">
        <v>83.75</v>
      </c>
      <c r="O237" s="120">
        <v>100</v>
      </c>
      <c r="P237" s="120">
        <v>100</v>
      </c>
      <c r="Q237" s="120">
        <v>64.418010752688176</v>
      </c>
      <c r="R237" s="120">
        <v>75</v>
      </c>
      <c r="S237" s="120">
        <v>75</v>
      </c>
      <c r="T237" s="120">
        <v>85.890681003584234</v>
      </c>
      <c r="U237" s="120">
        <v>100</v>
      </c>
      <c r="V237" s="120">
        <v>71.08830121021964</v>
      </c>
      <c r="W237" s="120">
        <v>94.784401613626187</v>
      </c>
      <c r="X237" s="120">
        <v>100</v>
      </c>
      <c r="Y237" s="120">
        <v>51.890034364261169</v>
      </c>
      <c r="Z237" s="120">
        <v>69.186712485681554</v>
      </c>
      <c r="AA237" s="120">
        <v>100</v>
      </c>
      <c r="AB237" s="120">
        <v>71.650273224043673</v>
      </c>
      <c r="AC237" s="120">
        <v>95.533697632058235</v>
      </c>
      <c r="AD237" s="120">
        <v>100</v>
      </c>
      <c r="AE237" s="120">
        <v>59.89677419354841</v>
      </c>
      <c r="AF237" s="120">
        <v>75</v>
      </c>
      <c r="AG237" s="120">
        <v>79.862365591397875</v>
      </c>
      <c r="AH237" s="120">
        <v>100</v>
      </c>
      <c r="AI237" s="120">
        <v>10.58</v>
      </c>
      <c r="AJ237" s="120">
        <v>23.1</v>
      </c>
      <c r="AK237" s="120">
        <v>15.1</v>
      </c>
      <c r="AL237" s="52">
        <v>1</v>
      </c>
      <c r="AM237" s="124">
        <v>0.95918367346938771</v>
      </c>
      <c r="AN237" s="124">
        <v>0.92</v>
      </c>
      <c r="AO237" s="124">
        <v>0.95510204081632655</v>
      </c>
      <c r="AP237" s="124">
        <v>0.9</v>
      </c>
      <c r="AQ237" s="124">
        <v>0.98785425101214575</v>
      </c>
      <c r="AR237" s="124">
        <v>0.96875</v>
      </c>
      <c r="AS237" s="124">
        <v>4.8571428571428571E-2</v>
      </c>
      <c r="AT237" s="120">
        <v>50</v>
      </c>
      <c r="AU237" s="120">
        <v>50</v>
      </c>
      <c r="AV237" s="124">
        <v>0.13675213675213677</v>
      </c>
      <c r="AW237" s="120">
        <v>32.649572649572669</v>
      </c>
      <c r="AX237" s="120">
        <v>50</v>
      </c>
      <c r="AY237" s="124">
        <v>0.93604651162790697</v>
      </c>
      <c r="AZ237" s="120">
        <v>50</v>
      </c>
      <c r="BA237" s="120">
        <v>50</v>
      </c>
      <c r="BB237" s="124">
        <v>0.62790697674418605</v>
      </c>
      <c r="BC237" s="120">
        <v>41.860465116279073</v>
      </c>
      <c r="BD237" s="120">
        <v>50</v>
      </c>
      <c r="BE237" s="124">
        <v>0.98611111111111116</v>
      </c>
      <c r="BF237" s="120">
        <v>50</v>
      </c>
      <c r="BG237" s="120">
        <v>50</v>
      </c>
      <c r="BH237" s="124">
        <v>0.97328244274809161</v>
      </c>
      <c r="BI237" s="120">
        <v>100</v>
      </c>
      <c r="BJ237" s="120">
        <v>100</v>
      </c>
      <c r="BK237" s="124">
        <v>0.93333333333333324</v>
      </c>
      <c r="BL237" s="120">
        <v>99.290780141843967</v>
      </c>
      <c r="BM237" s="120">
        <v>100</v>
      </c>
      <c r="BN237" s="52">
        <v>0</v>
      </c>
      <c r="BO237" s="124">
        <v>0.85328185328185324</v>
      </c>
      <c r="BP237" s="120">
        <v>100</v>
      </c>
      <c r="BQ237" s="120">
        <v>100</v>
      </c>
      <c r="BR237" s="124">
        <v>0.87958115183246077</v>
      </c>
      <c r="BS237" s="124">
        <v>0.77642276422764223</v>
      </c>
      <c r="BT237" s="120">
        <v>25</v>
      </c>
      <c r="BU237" s="120">
        <v>50</v>
      </c>
      <c r="BV237" s="124">
        <v>0.59047619047619049</v>
      </c>
      <c r="BW237" s="120">
        <v>49.206349206349209</v>
      </c>
      <c r="BX237" s="120">
        <v>50</v>
      </c>
      <c r="BY237" s="124">
        <v>0.93333333333333324</v>
      </c>
      <c r="BZ237" s="124">
        <v>0.94</v>
      </c>
      <c r="CA237" s="124">
        <v>6.6666666666667139E-3</v>
      </c>
      <c r="CB237" s="120">
        <v>16.823939048191338</v>
      </c>
      <c r="CC237" s="120">
        <v>19.496255895940152</v>
      </c>
      <c r="CD237" s="120">
        <v>17.335082511020332</v>
      </c>
      <c r="CE237" s="120">
        <v>12.629206143265662</v>
      </c>
      <c r="CF237" s="107"/>
      <c r="CG237" s="107"/>
      <c r="CH237" s="107">
        <v>0</v>
      </c>
      <c r="CI237" s="107"/>
      <c r="CJ237" s="107"/>
    </row>
    <row r="238" spans="1:88" x14ac:dyDescent="0.25">
      <c r="A238" s="50" t="s">
        <v>427</v>
      </c>
      <c r="B238" s="56" t="s">
        <v>1509</v>
      </c>
      <c r="C238" s="50" t="s">
        <v>2665</v>
      </c>
      <c r="D238" s="56" t="s">
        <v>101</v>
      </c>
      <c r="E238" s="50" t="s">
        <v>102</v>
      </c>
      <c r="F238" s="24" t="s">
        <v>102</v>
      </c>
      <c r="G238" s="24" t="s">
        <v>102</v>
      </c>
      <c r="H238" s="50" t="s">
        <v>2644</v>
      </c>
      <c r="I238" s="50" t="s">
        <v>103</v>
      </c>
      <c r="J238" s="120">
        <v>677.92954976317219</v>
      </c>
      <c r="K238" s="52">
        <v>800</v>
      </c>
      <c r="L238" s="120">
        <v>84.741193720396524</v>
      </c>
      <c r="M238" s="52">
        <v>1</v>
      </c>
      <c r="N238" s="120">
        <v>77.955577499453696</v>
      </c>
      <c r="O238" s="120">
        <v>100</v>
      </c>
      <c r="P238" s="120">
        <v>100</v>
      </c>
      <c r="Q238" s="120">
        <v>60.237214451229036</v>
      </c>
      <c r="R238" s="120">
        <v>74.950307757585463</v>
      </c>
      <c r="S238" s="120">
        <v>75</v>
      </c>
      <c r="T238" s="120">
        <v>80.316285934972058</v>
      </c>
      <c r="U238" s="120">
        <v>100</v>
      </c>
      <c r="V238" s="120">
        <v>71.474634620731294</v>
      </c>
      <c r="W238" s="120">
        <v>95.299512827641735</v>
      </c>
      <c r="X238" s="120">
        <v>100</v>
      </c>
      <c r="Y238" s="120">
        <v>51.729853183708656</v>
      </c>
      <c r="Z238" s="120">
        <v>68.973137578278212</v>
      </c>
      <c r="AA238" s="120">
        <v>100</v>
      </c>
      <c r="AB238" s="120">
        <v>64.484272300469499</v>
      </c>
      <c r="AC238" s="120">
        <v>85.979029733959337</v>
      </c>
      <c r="AD238" s="120">
        <v>100</v>
      </c>
      <c r="AE238" s="120">
        <v>49.219270833333333</v>
      </c>
      <c r="AF238" s="120">
        <v>67.183057090239416</v>
      </c>
      <c r="AG238" s="120">
        <v>65.625694444444449</v>
      </c>
      <c r="AH238" s="120">
        <v>100</v>
      </c>
      <c r="AI238" s="120">
        <v>14.76</v>
      </c>
      <c r="AJ238" s="120">
        <v>23.22</v>
      </c>
      <c r="AK238" s="120">
        <v>17.96</v>
      </c>
      <c r="AL238" s="52">
        <v>0</v>
      </c>
      <c r="AM238" s="124">
        <v>0.98750000000000004</v>
      </c>
      <c r="AN238" s="124">
        <v>0.97938144329896903</v>
      </c>
      <c r="AO238" s="124">
        <v>0.98907956318252732</v>
      </c>
      <c r="AP238" s="124">
        <v>0.97959183673469385</v>
      </c>
      <c r="AQ238" s="124">
        <v>0.99082568807339455</v>
      </c>
      <c r="AR238" s="124">
        <v>1</v>
      </c>
      <c r="AS238" s="124">
        <v>2.5054466230936819E-2</v>
      </c>
      <c r="AT238" s="120">
        <v>50</v>
      </c>
      <c r="AU238" s="120">
        <v>50</v>
      </c>
      <c r="AV238" s="124">
        <v>3.2258064516129031E-2</v>
      </c>
      <c r="AW238" s="120">
        <v>50</v>
      </c>
      <c r="AX238" s="120">
        <v>50</v>
      </c>
      <c r="AY238" s="124"/>
      <c r="AZ238" s="120"/>
      <c r="BA238" s="120"/>
      <c r="BB238" s="124"/>
      <c r="BC238" s="120"/>
      <c r="BD238" s="120"/>
      <c r="BE238" s="124">
        <v>1</v>
      </c>
      <c r="BF238" s="120">
        <v>50</v>
      </c>
      <c r="BG238" s="120">
        <v>50</v>
      </c>
      <c r="BH238" s="124"/>
      <c r="BI238" s="120"/>
      <c r="BJ238" s="120"/>
      <c r="BK238" s="124"/>
      <c r="BL238" s="120"/>
      <c r="BM238" s="120"/>
      <c r="BN238" s="52"/>
      <c r="BO238" s="124"/>
      <c r="BP238" s="120"/>
      <c r="BQ238" s="120"/>
      <c r="BR238" s="124">
        <v>0.47603833865814699</v>
      </c>
      <c r="BS238" s="124">
        <v>0.93712574850299402</v>
      </c>
      <c r="BT238" s="120">
        <v>31.735889243876464</v>
      </c>
      <c r="BU238" s="120">
        <v>50</v>
      </c>
      <c r="BV238" s="124"/>
      <c r="BW238" s="120"/>
      <c r="BX238" s="120"/>
      <c r="BY238" s="124"/>
      <c r="BZ238" s="124"/>
      <c r="CA238" s="124"/>
      <c r="CB238" s="120">
        <v>17.263974516166829</v>
      </c>
      <c r="CC238" s="120">
        <v>19.631524517014228</v>
      </c>
      <c r="CD238" s="120">
        <v>17.168861804494096</v>
      </c>
      <c r="CE238" s="120"/>
      <c r="CF238" s="52"/>
      <c r="CG238" s="52"/>
      <c r="CH238" s="107">
        <v>0</v>
      </c>
      <c r="CI238" s="107"/>
      <c r="CJ238" s="107"/>
    </row>
    <row r="239" spans="1:88" x14ac:dyDescent="0.25">
      <c r="A239" s="50" t="s">
        <v>427</v>
      </c>
      <c r="B239" s="56" t="s">
        <v>1509</v>
      </c>
      <c r="C239" s="50" t="s">
        <v>2862</v>
      </c>
      <c r="D239" s="56" t="s">
        <v>2406</v>
      </c>
      <c r="E239" s="50" t="s">
        <v>106</v>
      </c>
      <c r="F239" s="24" t="s">
        <v>107</v>
      </c>
      <c r="G239" s="24">
        <v>5</v>
      </c>
      <c r="H239" s="50" t="s">
        <v>1453</v>
      </c>
      <c r="I239" s="50" t="s">
        <v>109</v>
      </c>
      <c r="J239" s="120">
        <v>565.77335139658385</v>
      </c>
      <c r="K239" s="52">
        <v>650</v>
      </c>
      <c r="L239" s="120">
        <v>87.042054061012891</v>
      </c>
      <c r="M239" s="52">
        <v>0</v>
      </c>
      <c r="N239" s="120">
        <v>80.566968972205501</v>
      </c>
      <c r="O239" s="120">
        <v>100</v>
      </c>
      <c r="P239" s="120">
        <v>100</v>
      </c>
      <c r="Q239" s="120">
        <v>65.705364133790241</v>
      </c>
      <c r="R239" s="120">
        <v>75</v>
      </c>
      <c r="S239" s="120">
        <v>75</v>
      </c>
      <c r="T239" s="120">
        <v>87.607152178386983</v>
      </c>
      <c r="U239" s="120">
        <v>100</v>
      </c>
      <c r="V239" s="120">
        <v>72.260405384604141</v>
      </c>
      <c r="W239" s="120">
        <v>96.347207179472178</v>
      </c>
      <c r="X239" s="120">
        <v>100</v>
      </c>
      <c r="Y239" s="120">
        <v>56.633341251265776</v>
      </c>
      <c r="Z239" s="120">
        <v>75.511121668354363</v>
      </c>
      <c r="AA239" s="120">
        <v>100</v>
      </c>
      <c r="AB239" s="120">
        <v>65.407986111111086</v>
      </c>
      <c r="AC239" s="120">
        <v>87.210648148148124</v>
      </c>
      <c r="AD239" s="120">
        <v>100</v>
      </c>
      <c r="AE239" s="120"/>
      <c r="AF239" s="120">
        <v>68.784810126582258</v>
      </c>
      <c r="AG239" s="120"/>
      <c r="AH239" s="120">
        <v>0</v>
      </c>
      <c r="AI239" s="120">
        <v>9.2899999999999991</v>
      </c>
      <c r="AJ239" s="120">
        <v>18.36</v>
      </c>
      <c r="AK239" s="120"/>
      <c r="AL239" s="52">
        <v>0</v>
      </c>
      <c r="AM239" s="124">
        <v>1</v>
      </c>
      <c r="AN239" s="124">
        <v>1</v>
      </c>
      <c r="AO239" s="124">
        <v>1</v>
      </c>
      <c r="AP239" s="124">
        <v>1</v>
      </c>
      <c r="AQ239" s="124">
        <v>0.99</v>
      </c>
      <c r="AR239" s="124"/>
      <c r="AS239" s="124">
        <v>2.1922428330522766E-2</v>
      </c>
      <c r="AT239" s="120">
        <v>50</v>
      </c>
      <c r="AU239" s="120">
        <v>50</v>
      </c>
      <c r="AV239" s="124">
        <v>2.4390243902439025E-2</v>
      </c>
      <c r="AW239" s="120">
        <v>50</v>
      </c>
      <c r="AX239" s="120">
        <v>50</v>
      </c>
      <c r="AY239" s="124"/>
      <c r="AZ239" s="120"/>
      <c r="BA239" s="120"/>
      <c r="BB239" s="124"/>
      <c r="BC239" s="120"/>
      <c r="BD239" s="120"/>
      <c r="BE239" s="124"/>
      <c r="BF239" s="120"/>
      <c r="BG239" s="120"/>
      <c r="BH239" s="124"/>
      <c r="BI239" s="120"/>
      <c r="BJ239" s="120"/>
      <c r="BK239" s="124"/>
      <c r="BL239" s="120"/>
      <c r="BM239" s="120"/>
      <c r="BN239" s="52"/>
      <c r="BO239" s="124"/>
      <c r="BP239" s="120"/>
      <c r="BQ239" s="120"/>
      <c r="BR239" s="124">
        <v>0.57291666666666663</v>
      </c>
      <c r="BS239" s="124">
        <v>0.83478260869565213</v>
      </c>
      <c r="BT239" s="120">
        <v>19.097222222222221</v>
      </c>
      <c r="BU239" s="120">
        <v>50</v>
      </c>
      <c r="BV239" s="124"/>
      <c r="BW239" s="120"/>
      <c r="BX239" s="120"/>
      <c r="BY239" s="124"/>
      <c r="BZ239" s="124"/>
      <c r="CA239" s="124"/>
      <c r="CB239" s="120">
        <v>16.823939048191338</v>
      </c>
      <c r="CC239" s="120">
        <v>19.496255895940152</v>
      </c>
      <c r="CD239" s="120">
        <v>17.335082511020332</v>
      </c>
      <c r="CE239" s="120"/>
      <c r="CF239" s="107"/>
      <c r="CG239" s="107"/>
      <c r="CH239" s="107">
        <v>0</v>
      </c>
      <c r="CI239" s="107"/>
      <c r="CJ239" s="107"/>
    </row>
    <row r="240" spans="1:88" x14ac:dyDescent="0.25">
      <c r="A240" s="50" t="s">
        <v>427</v>
      </c>
      <c r="B240" s="56" t="s">
        <v>1509</v>
      </c>
      <c r="C240" s="50" t="s">
        <v>2863</v>
      </c>
      <c r="D240" s="56" t="s">
        <v>2021</v>
      </c>
      <c r="E240" s="50" t="s">
        <v>106</v>
      </c>
      <c r="F240" s="24">
        <v>6</v>
      </c>
      <c r="G240" s="24">
        <v>8</v>
      </c>
      <c r="H240" s="50" t="s">
        <v>1453</v>
      </c>
      <c r="I240" s="50" t="s">
        <v>109</v>
      </c>
      <c r="J240" s="120">
        <v>594.87230391602134</v>
      </c>
      <c r="K240" s="52">
        <v>700</v>
      </c>
      <c r="L240" s="120">
        <v>84.98175770228876</v>
      </c>
      <c r="M240" s="52">
        <v>1</v>
      </c>
      <c r="N240" s="120">
        <v>75.778891108563954</v>
      </c>
      <c r="O240" s="120">
        <v>100</v>
      </c>
      <c r="P240" s="120">
        <v>100</v>
      </c>
      <c r="Q240" s="120">
        <v>55.263520950896471</v>
      </c>
      <c r="R240" s="120">
        <v>74.471945268622676</v>
      </c>
      <c r="S240" s="120">
        <v>75</v>
      </c>
      <c r="T240" s="120">
        <v>73.684694601195304</v>
      </c>
      <c r="U240" s="120">
        <v>100</v>
      </c>
      <c r="V240" s="120">
        <v>70.997478729560569</v>
      </c>
      <c r="W240" s="120">
        <v>94.663304972747426</v>
      </c>
      <c r="X240" s="120">
        <v>100</v>
      </c>
      <c r="Y240" s="120">
        <v>46.498035184891982</v>
      </c>
      <c r="Z240" s="120">
        <v>61.997380246522646</v>
      </c>
      <c r="AA240" s="120">
        <v>100</v>
      </c>
      <c r="AB240" s="120">
        <v>64.236206896551735</v>
      </c>
      <c r="AC240" s="120">
        <v>85.648275862068985</v>
      </c>
      <c r="AD240" s="120">
        <v>100</v>
      </c>
      <c r="AE240" s="120"/>
      <c r="AF240" s="120">
        <v>65.942483660130719</v>
      </c>
      <c r="AG240" s="120"/>
      <c r="AH240" s="120">
        <v>0</v>
      </c>
      <c r="AI240" s="120">
        <v>19.73</v>
      </c>
      <c r="AJ240" s="120">
        <v>27.97</v>
      </c>
      <c r="AK240" s="120"/>
      <c r="AL240" s="52">
        <v>0</v>
      </c>
      <c r="AM240" s="124">
        <v>0.97523219814241491</v>
      </c>
      <c r="AN240" s="124">
        <v>0.95121951219512191</v>
      </c>
      <c r="AO240" s="124">
        <v>0.97832817337461297</v>
      </c>
      <c r="AP240" s="124">
        <v>0.95121951219512191</v>
      </c>
      <c r="AQ240" s="124">
        <v>0.99145299145299148</v>
      </c>
      <c r="AR240" s="124"/>
      <c r="AS240" s="124">
        <v>2.7863777089783281E-2</v>
      </c>
      <c r="AT240" s="120">
        <v>50</v>
      </c>
      <c r="AU240" s="120">
        <v>50</v>
      </c>
      <c r="AV240" s="124">
        <v>2.5000000000000001E-2</v>
      </c>
      <c r="AW240" s="120">
        <v>50</v>
      </c>
      <c r="AX240" s="120">
        <v>50</v>
      </c>
      <c r="AY240" s="124"/>
      <c r="AZ240" s="120"/>
      <c r="BA240" s="120"/>
      <c r="BB240" s="124"/>
      <c r="BC240" s="120"/>
      <c r="BD240" s="120"/>
      <c r="BE240" s="124">
        <v>1</v>
      </c>
      <c r="BF240" s="120">
        <v>50</v>
      </c>
      <c r="BG240" s="120">
        <v>50</v>
      </c>
      <c r="BH240" s="124"/>
      <c r="BI240" s="120"/>
      <c r="BJ240" s="120"/>
      <c r="BK240" s="124"/>
      <c r="BL240" s="120"/>
      <c r="BM240" s="120"/>
      <c r="BN240" s="52"/>
      <c r="BO240" s="124"/>
      <c r="BP240" s="120"/>
      <c r="BQ240" s="120"/>
      <c r="BR240" s="124">
        <v>0.43317972350230416</v>
      </c>
      <c r="BS240" s="124">
        <v>0.99541284403669728</v>
      </c>
      <c r="BT240" s="120">
        <v>28.878648233486942</v>
      </c>
      <c r="BU240" s="120">
        <v>50</v>
      </c>
      <c r="BV240" s="124"/>
      <c r="BW240" s="120"/>
      <c r="BX240" s="120"/>
      <c r="BY240" s="124"/>
      <c r="BZ240" s="124"/>
      <c r="CA240" s="124"/>
      <c r="CB240" s="120">
        <v>16.823939048191338</v>
      </c>
      <c r="CC240" s="120">
        <v>19.496255895940152</v>
      </c>
      <c r="CD240" s="120">
        <v>17.335082511020332</v>
      </c>
      <c r="CE240" s="120"/>
      <c r="CF240" s="107"/>
      <c r="CG240" s="107"/>
      <c r="CH240" s="107">
        <v>0</v>
      </c>
      <c r="CI240" s="107"/>
      <c r="CJ240" s="107"/>
    </row>
    <row r="241" spans="1:88" x14ac:dyDescent="0.25">
      <c r="A241" s="50" t="s">
        <v>430</v>
      </c>
      <c r="B241" s="56" t="s">
        <v>1506</v>
      </c>
      <c r="C241" s="50" t="s">
        <v>2665</v>
      </c>
      <c r="D241" s="56" t="s">
        <v>101</v>
      </c>
      <c r="E241" s="50" t="s">
        <v>102</v>
      </c>
      <c r="F241" s="24" t="s">
        <v>102</v>
      </c>
      <c r="G241" s="24" t="s">
        <v>102</v>
      </c>
      <c r="H241" s="50" t="s">
        <v>2644</v>
      </c>
      <c r="I241" s="50" t="s">
        <v>103</v>
      </c>
      <c r="J241" s="120">
        <v>968.56309368357074</v>
      </c>
      <c r="K241" s="52">
        <v>1250</v>
      </c>
      <c r="L241" s="120">
        <v>77.485047494685659</v>
      </c>
      <c r="M241" s="52">
        <v>0</v>
      </c>
      <c r="N241" s="120">
        <v>65.819338027795567</v>
      </c>
      <c r="O241" s="120">
        <v>87.759117370394094</v>
      </c>
      <c r="P241" s="120">
        <v>100</v>
      </c>
      <c r="Q241" s="120">
        <v>59.309424043661508</v>
      </c>
      <c r="R241" s="120">
        <v>64.067457344394711</v>
      </c>
      <c r="S241" s="120">
        <v>72.378757061238645</v>
      </c>
      <c r="T241" s="120">
        <v>79.079232058215339</v>
      </c>
      <c r="U241" s="120">
        <v>100</v>
      </c>
      <c r="V241" s="120">
        <v>56.989748600927371</v>
      </c>
      <c r="W241" s="120">
        <v>75.986331467903156</v>
      </c>
      <c r="X241" s="120">
        <v>100</v>
      </c>
      <c r="Y241" s="120">
        <v>49.991863640281075</v>
      </c>
      <c r="Z241" s="120">
        <v>66.655818187041433</v>
      </c>
      <c r="AA241" s="120">
        <v>100</v>
      </c>
      <c r="AB241" s="120">
        <v>58.409768907562992</v>
      </c>
      <c r="AC241" s="120">
        <v>77.879691876750655</v>
      </c>
      <c r="AD241" s="120">
        <v>100</v>
      </c>
      <c r="AE241" s="120">
        <v>53.305200501253147</v>
      </c>
      <c r="AF241" s="120">
        <v>64.875555555555565</v>
      </c>
      <c r="AG241" s="120">
        <v>71.073600668337534</v>
      </c>
      <c r="AH241" s="120">
        <v>100</v>
      </c>
      <c r="AI241" s="120">
        <v>13.06</v>
      </c>
      <c r="AJ241" s="120">
        <v>14.07</v>
      </c>
      <c r="AK241" s="120">
        <v>11.57</v>
      </c>
      <c r="AL241" s="52">
        <v>0</v>
      </c>
      <c r="AM241" s="124">
        <v>0.99457504520795659</v>
      </c>
      <c r="AN241" s="124">
        <v>0.99303135888501737</v>
      </c>
      <c r="AO241" s="124">
        <v>0.99638989169675085</v>
      </c>
      <c r="AP241" s="124">
        <v>0.99651567944250874</v>
      </c>
      <c r="AQ241" s="124">
        <v>0.98755186721991706</v>
      </c>
      <c r="AR241" s="124">
        <v>0.9779411764705882</v>
      </c>
      <c r="AS241" s="124">
        <v>0.1044776119402985</v>
      </c>
      <c r="AT241" s="120">
        <v>39.104477611940318</v>
      </c>
      <c r="AU241" s="120">
        <v>50</v>
      </c>
      <c r="AV241" s="124">
        <v>0.14184397163120568</v>
      </c>
      <c r="AW241" s="120">
        <v>31.631205673758878</v>
      </c>
      <c r="AX241" s="120">
        <v>50</v>
      </c>
      <c r="AY241" s="124">
        <v>0.70253164556962022</v>
      </c>
      <c r="AZ241" s="120">
        <v>46.835443037974684</v>
      </c>
      <c r="BA241" s="120">
        <v>50</v>
      </c>
      <c r="BB241" s="124">
        <v>0.24683544303797469</v>
      </c>
      <c r="BC241" s="120">
        <v>16.455696202531648</v>
      </c>
      <c r="BD241" s="120">
        <v>50</v>
      </c>
      <c r="BE241" s="124">
        <v>0.91044776119402981</v>
      </c>
      <c r="BF241" s="120">
        <v>48.428072403937762</v>
      </c>
      <c r="BG241" s="120">
        <v>50</v>
      </c>
      <c r="BH241" s="124">
        <v>0.88990825688073394</v>
      </c>
      <c r="BI241" s="120">
        <v>94.671091157524884</v>
      </c>
      <c r="BJ241" s="120">
        <v>100</v>
      </c>
      <c r="BK241" s="124">
        <v>0.81081081081081097</v>
      </c>
      <c r="BL241" s="120">
        <v>86.256469235192654</v>
      </c>
      <c r="BM241" s="120">
        <v>100</v>
      </c>
      <c r="BN241" s="52">
        <v>0</v>
      </c>
      <c r="BO241" s="124">
        <v>0.63</v>
      </c>
      <c r="BP241" s="120">
        <v>84</v>
      </c>
      <c r="BQ241" s="120">
        <v>100</v>
      </c>
      <c r="BR241" s="124">
        <v>0.37234042553191488</v>
      </c>
      <c r="BS241" s="124">
        <v>0.91856677524429964</v>
      </c>
      <c r="BT241" s="120">
        <v>24.822695035460992</v>
      </c>
      <c r="BU241" s="120">
        <v>50</v>
      </c>
      <c r="BV241" s="124">
        <v>0.45508982035928142</v>
      </c>
      <c r="BW241" s="120">
        <v>37.924151696606785</v>
      </c>
      <c r="BX241" s="120">
        <v>50</v>
      </c>
      <c r="BY241" s="124">
        <v>0.81081081081081097</v>
      </c>
      <c r="BZ241" s="124">
        <v>0.94</v>
      </c>
      <c r="CA241" s="124">
        <v>0.12918918918918906</v>
      </c>
      <c r="CB241" s="120">
        <v>17.263974516166829</v>
      </c>
      <c r="CC241" s="120">
        <v>19.631524517014228</v>
      </c>
      <c r="CD241" s="120">
        <v>17.168861804494096</v>
      </c>
      <c r="CE241" s="120">
        <v>15.161501169955377</v>
      </c>
      <c r="CF241" s="107"/>
      <c r="CG241" s="107"/>
      <c r="CH241" s="107">
        <v>0</v>
      </c>
      <c r="CI241" s="107"/>
      <c r="CJ241" s="107"/>
    </row>
    <row r="242" spans="1:88" x14ac:dyDescent="0.25">
      <c r="A242" s="50" t="s">
        <v>430</v>
      </c>
      <c r="B242" s="56" t="s">
        <v>1506</v>
      </c>
      <c r="C242" s="50" t="s">
        <v>2864</v>
      </c>
      <c r="D242" s="56" t="s">
        <v>1725</v>
      </c>
      <c r="E242" s="50" t="s">
        <v>106</v>
      </c>
      <c r="F242" s="24" t="s">
        <v>107</v>
      </c>
      <c r="G242" s="24">
        <v>4</v>
      </c>
      <c r="H242" s="50" t="s">
        <v>1453</v>
      </c>
      <c r="I242" s="50" t="s">
        <v>109</v>
      </c>
      <c r="J242" s="120">
        <v>441.91051448798828</v>
      </c>
      <c r="K242" s="52">
        <v>550</v>
      </c>
      <c r="L242" s="120">
        <v>80.347366270543318</v>
      </c>
      <c r="M242" s="52">
        <v>0</v>
      </c>
      <c r="N242" s="120">
        <v>68.312153596450088</v>
      </c>
      <c r="O242" s="120">
        <v>91.082871461933451</v>
      </c>
      <c r="P242" s="120">
        <v>100</v>
      </c>
      <c r="Q242" s="120">
        <v>62.923538931551278</v>
      </c>
      <c r="R242" s="120">
        <v>72.050671550671581</v>
      </c>
      <c r="S242" s="120">
        <v>74.064863846815044</v>
      </c>
      <c r="T242" s="120">
        <v>83.898051908735042</v>
      </c>
      <c r="U242" s="120">
        <v>100</v>
      </c>
      <c r="V242" s="120">
        <v>64.226531970813014</v>
      </c>
      <c r="W242" s="120">
        <v>85.635375961084009</v>
      </c>
      <c r="X242" s="120">
        <v>100</v>
      </c>
      <c r="Y242" s="120">
        <v>56.897591098540438</v>
      </c>
      <c r="Z242" s="120">
        <v>75.863454798053922</v>
      </c>
      <c r="AA242" s="120">
        <v>100</v>
      </c>
      <c r="AB242" s="120"/>
      <c r="AC242" s="120"/>
      <c r="AD242" s="120">
        <v>0</v>
      </c>
      <c r="AE242" s="120"/>
      <c r="AF242" s="120"/>
      <c r="AG242" s="120"/>
      <c r="AH242" s="120">
        <v>0</v>
      </c>
      <c r="AI242" s="120">
        <v>11.14</v>
      </c>
      <c r="AJ242" s="120">
        <v>15.15</v>
      </c>
      <c r="AK242" s="120"/>
      <c r="AL242" s="52">
        <v>0</v>
      </c>
      <c r="AM242" s="124">
        <v>0.99378881987577639</v>
      </c>
      <c r="AN242" s="124">
        <v>0.9885057471264368</v>
      </c>
      <c r="AO242" s="124">
        <v>0.99382716049382713</v>
      </c>
      <c r="AP242" s="124">
        <v>0.9885057471264368</v>
      </c>
      <c r="AQ242" s="124"/>
      <c r="AR242" s="124"/>
      <c r="AS242" s="124">
        <v>8.076009501187649E-2</v>
      </c>
      <c r="AT242" s="120">
        <v>43.847980997624703</v>
      </c>
      <c r="AU242" s="120">
        <v>50</v>
      </c>
      <c r="AV242" s="124">
        <v>0.11965811965811966</v>
      </c>
      <c r="AW242" s="120">
        <v>36.068376068376075</v>
      </c>
      <c r="AX242" s="120">
        <v>50</v>
      </c>
      <c r="AY242" s="124"/>
      <c r="AZ242" s="120"/>
      <c r="BA242" s="120"/>
      <c r="BB242" s="124"/>
      <c r="BC242" s="120"/>
      <c r="BD242" s="120"/>
      <c r="BE242" s="124"/>
      <c r="BF242" s="120"/>
      <c r="BG242" s="120"/>
      <c r="BH242" s="124"/>
      <c r="BI242" s="120"/>
      <c r="BJ242" s="120"/>
      <c r="BK242" s="124"/>
      <c r="BL242" s="120"/>
      <c r="BM242" s="120"/>
      <c r="BN242" s="52"/>
      <c r="BO242" s="124"/>
      <c r="BP242" s="120"/>
      <c r="BQ242" s="120"/>
      <c r="BR242" s="124">
        <v>0.38271604938271603</v>
      </c>
      <c r="BS242" s="124">
        <v>0.98780487804878048</v>
      </c>
      <c r="BT242" s="120">
        <v>25.514403292181072</v>
      </c>
      <c r="BU242" s="120">
        <v>50</v>
      </c>
      <c r="BV242" s="124"/>
      <c r="BW242" s="120"/>
      <c r="BX242" s="120"/>
      <c r="BY242" s="124"/>
      <c r="BZ242" s="124"/>
      <c r="CA242" s="124"/>
      <c r="CB242" s="120">
        <v>16.823939048191338</v>
      </c>
      <c r="CC242" s="120">
        <v>19.496255895940152</v>
      </c>
      <c r="CD242" s="120">
        <v>17.335082511020332</v>
      </c>
      <c r="CE242" s="120"/>
      <c r="CF242" s="107"/>
      <c r="CG242" s="107"/>
      <c r="CH242" s="107">
        <v>0</v>
      </c>
      <c r="CI242" s="107"/>
      <c r="CJ242" s="107"/>
    </row>
    <row r="243" spans="1:88" x14ac:dyDescent="0.25">
      <c r="A243" s="50" t="s">
        <v>430</v>
      </c>
      <c r="B243" s="56" t="s">
        <v>1506</v>
      </c>
      <c r="C243" s="50" t="s">
        <v>2865</v>
      </c>
      <c r="D243" s="56" t="s">
        <v>1889</v>
      </c>
      <c r="E243" s="50" t="s">
        <v>106</v>
      </c>
      <c r="F243" s="24">
        <v>4</v>
      </c>
      <c r="G243" s="24">
        <v>8</v>
      </c>
      <c r="H243" s="50" t="s">
        <v>2644</v>
      </c>
      <c r="I243" s="50" t="s">
        <v>109</v>
      </c>
      <c r="J243" s="120">
        <v>598.15503570476471</v>
      </c>
      <c r="K243" s="52">
        <v>800</v>
      </c>
      <c r="L243" s="120">
        <v>74.769379463095589</v>
      </c>
      <c r="M243" s="52">
        <v>0</v>
      </c>
      <c r="N243" s="120">
        <v>65.665002949659879</v>
      </c>
      <c r="O243" s="120">
        <v>87.553337266213177</v>
      </c>
      <c r="P243" s="120">
        <v>100</v>
      </c>
      <c r="Q243" s="120">
        <v>58.579854003108139</v>
      </c>
      <c r="R243" s="120">
        <v>61.872276791564218</v>
      </c>
      <c r="S243" s="120">
        <v>73.235436070632957</v>
      </c>
      <c r="T243" s="120">
        <v>78.106472004144194</v>
      </c>
      <c r="U243" s="120">
        <v>100</v>
      </c>
      <c r="V243" s="120">
        <v>54.526868213093756</v>
      </c>
      <c r="W243" s="120">
        <v>72.70249095079167</v>
      </c>
      <c r="X243" s="120">
        <v>100</v>
      </c>
      <c r="Y243" s="120">
        <v>47.652319158884204</v>
      </c>
      <c r="Z243" s="120">
        <v>63.536425545178943</v>
      </c>
      <c r="AA243" s="120">
        <v>100</v>
      </c>
      <c r="AB243" s="120">
        <v>60.44292452830188</v>
      </c>
      <c r="AC243" s="120">
        <v>80.59056603773584</v>
      </c>
      <c r="AD243" s="120">
        <v>100</v>
      </c>
      <c r="AE243" s="120">
        <v>55.311011904761905</v>
      </c>
      <c r="AF243" s="120">
        <v>66.190666666666687</v>
      </c>
      <c r="AG243" s="120">
        <v>73.748015873015873</v>
      </c>
      <c r="AH243" s="120">
        <v>100</v>
      </c>
      <c r="AI243" s="120">
        <v>14.65</v>
      </c>
      <c r="AJ243" s="120">
        <v>14.21</v>
      </c>
      <c r="AK243" s="120">
        <v>10.87</v>
      </c>
      <c r="AL243" s="52">
        <v>0</v>
      </c>
      <c r="AM243" s="124">
        <v>1</v>
      </c>
      <c r="AN243" s="124">
        <v>1</v>
      </c>
      <c r="AO243" s="124">
        <v>1</v>
      </c>
      <c r="AP243" s="124">
        <v>1</v>
      </c>
      <c r="AQ243" s="124">
        <v>1</v>
      </c>
      <c r="AR243" s="124">
        <v>1</v>
      </c>
      <c r="AS243" s="124">
        <v>9.9678456591639875E-2</v>
      </c>
      <c r="AT243" s="120">
        <v>40.064308681672031</v>
      </c>
      <c r="AU243" s="120">
        <v>50</v>
      </c>
      <c r="AV243" s="124">
        <v>0.12658227848101267</v>
      </c>
      <c r="AW243" s="120">
        <v>34.683544303797476</v>
      </c>
      <c r="AX243" s="120">
        <v>50</v>
      </c>
      <c r="AY243" s="124"/>
      <c r="AZ243" s="120"/>
      <c r="BA243" s="120"/>
      <c r="BB243" s="124"/>
      <c r="BC243" s="120"/>
      <c r="BD243" s="120"/>
      <c r="BE243" s="124">
        <v>0.9285714285714286</v>
      </c>
      <c r="BF243" s="120">
        <v>49.392097264437695</v>
      </c>
      <c r="BG243" s="120">
        <v>50</v>
      </c>
      <c r="BH243" s="124"/>
      <c r="BI243" s="120"/>
      <c r="BJ243" s="120"/>
      <c r="BK243" s="124"/>
      <c r="BL243" s="120"/>
      <c r="BM243" s="120"/>
      <c r="BN243" s="52"/>
      <c r="BO243" s="124"/>
      <c r="BP243" s="120"/>
      <c r="BQ243" s="120"/>
      <c r="BR243" s="124">
        <v>0.26666666666666666</v>
      </c>
      <c r="BS243" s="124">
        <v>0.92465753424657537</v>
      </c>
      <c r="BT243" s="120">
        <v>17.777777777777779</v>
      </c>
      <c r="BU243" s="120">
        <v>50</v>
      </c>
      <c r="BV243" s="124"/>
      <c r="BW243" s="120"/>
      <c r="BX243" s="120"/>
      <c r="BY243" s="124"/>
      <c r="BZ243" s="124"/>
      <c r="CA243" s="124"/>
      <c r="CB243" s="120">
        <v>16.823939048191338</v>
      </c>
      <c r="CC243" s="120">
        <v>19.496255895940152</v>
      </c>
      <c r="CD243" s="120">
        <v>17.335082511020332</v>
      </c>
      <c r="CE243" s="120"/>
      <c r="CF243" s="107"/>
      <c r="CG243" s="107"/>
      <c r="CH243" s="107">
        <v>0</v>
      </c>
      <c r="CI243" s="107"/>
      <c r="CJ243" s="107"/>
    </row>
    <row r="244" spans="1:88" x14ac:dyDescent="0.25">
      <c r="A244" s="50" t="s">
        <v>430</v>
      </c>
      <c r="B244" s="56" t="s">
        <v>1506</v>
      </c>
      <c r="C244" s="50" t="s">
        <v>2866</v>
      </c>
      <c r="D244" s="56" t="s">
        <v>1888</v>
      </c>
      <c r="E244" s="50" t="s">
        <v>106</v>
      </c>
      <c r="F244" s="24">
        <v>9</v>
      </c>
      <c r="G244" s="24">
        <v>12</v>
      </c>
      <c r="H244" s="50" t="s">
        <v>2644</v>
      </c>
      <c r="I244" s="50" t="s">
        <v>109</v>
      </c>
      <c r="J244" s="120">
        <v>953.50681169719564</v>
      </c>
      <c r="K244" s="52">
        <v>1250</v>
      </c>
      <c r="L244" s="120">
        <v>76.280544935775652</v>
      </c>
      <c r="M244" s="52">
        <v>0</v>
      </c>
      <c r="N244" s="120">
        <v>63.725727387729286</v>
      </c>
      <c r="O244" s="120">
        <v>84.967636516972377</v>
      </c>
      <c r="P244" s="120">
        <v>100</v>
      </c>
      <c r="Q244" s="120">
        <v>58.836397849462372</v>
      </c>
      <c r="R244" s="120">
        <v>57.782306401342602</v>
      </c>
      <c r="S244" s="120">
        <v>66.568360840210048</v>
      </c>
      <c r="T244" s="120">
        <v>78.44853046594983</v>
      </c>
      <c r="U244" s="120">
        <v>100</v>
      </c>
      <c r="V244" s="120">
        <v>54.588639579543155</v>
      </c>
      <c r="W244" s="120">
        <v>72.784852772724207</v>
      </c>
      <c r="X244" s="120">
        <v>100</v>
      </c>
      <c r="Y244" s="120">
        <v>49.095532646048106</v>
      </c>
      <c r="Z244" s="120">
        <v>65.460710194730808</v>
      </c>
      <c r="AA244" s="120">
        <v>100</v>
      </c>
      <c r="AB244" s="120">
        <v>55.056807511737098</v>
      </c>
      <c r="AC244" s="120">
        <v>73.409076682316126</v>
      </c>
      <c r="AD244" s="120">
        <v>100</v>
      </c>
      <c r="AE244" s="120">
        <v>50.224603174603168</v>
      </c>
      <c r="AF244" s="120">
        <v>62.055172413793088</v>
      </c>
      <c r="AG244" s="120">
        <v>66.966137566137547</v>
      </c>
      <c r="AH244" s="120">
        <v>100</v>
      </c>
      <c r="AI244" s="120">
        <v>7.73</v>
      </c>
      <c r="AJ244" s="120">
        <v>8.68</v>
      </c>
      <c r="AK244" s="120">
        <v>11.83</v>
      </c>
      <c r="AL244" s="52">
        <v>1</v>
      </c>
      <c r="AM244" s="124">
        <v>0.98571428571428577</v>
      </c>
      <c r="AN244" s="124">
        <v>1</v>
      </c>
      <c r="AO244" s="124">
        <v>0.98571428571428577</v>
      </c>
      <c r="AP244" s="124">
        <v>1</v>
      </c>
      <c r="AQ244" s="124">
        <v>0.96052631578947367</v>
      </c>
      <c r="AR244" s="124">
        <v>0.93617021276595747</v>
      </c>
      <c r="AS244" s="124">
        <v>0.13496932515337423</v>
      </c>
      <c r="AT244" s="120">
        <v>33.006134969325167</v>
      </c>
      <c r="AU244" s="120">
        <v>50</v>
      </c>
      <c r="AV244" s="124">
        <v>0.18354430379746836</v>
      </c>
      <c r="AW244" s="120">
        <v>23.29113924050634</v>
      </c>
      <c r="AX244" s="120">
        <v>50</v>
      </c>
      <c r="AY244" s="124">
        <v>0.7142857142857143</v>
      </c>
      <c r="AZ244" s="120">
        <v>47.61904761904762</v>
      </c>
      <c r="BA244" s="120">
        <v>50</v>
      </c>
      <c r="BB244" s="124">
        <v>0.25324675324675322</v>
      </c>
      <c r="BC244" s="120">
        <v>16.88311688311688</v>
      </c>
      <c r="BD244" s="120">
        <v>50</v>
      </c>
      <c r="BE244" s="124">
        <v>0.8910891089108911</v>
      </c>
      <c r="BF244" s="120">
        <v>47.398356856962295</v>
      </c>
      <c r="BG244" s="120">
        <v>50</v>
      </c>
      <c r="BH244" s="124">
        <v>0.89719626168224298</v>
      </c>
      <c r="BI244" s="120">
        <v>95.446410817259903</v>
      </c>
      <c r="BJ244" s="120">
        <v>100</v>
      </c>
      <c r="BK244" s="124">
        <v>0.82352941176470584</v>
      </c>
      <c r="BL244" s="120">
        <v>87.609511889862318</v>
      </c>
      <c r="BM244" s="120">
        <v>100</v>
      </c>
      <c r="BN244" s="52">
        <v>0</v>
      </c>
      <c r="BO244" s="124">
        <v>0.63</v>
      </c>
      <c r="BP244" s="120">
        <v>84</v>
      </c>
      <c r="BQ244" s="120">
        <v>100</v>
      </c>
      <c r="BR244" s="124">
        <v>0.5757575757575758</v>
      </c>
      <c r="BS244" s="124">
        <v>0.90410958904109584</v>
      </c>
      <c r="BT244" s="120">
        <v>38.383838383838388</v>
      </c>
      <c r="BU244" s="120">
        <v>50</v>
      </c>
      <c r="BV244" s="124">
        <v>0.45398773006134968</v>
      </c>
      <c r="BW244" s="120">
        <v>37.832310838445807</v>
      </c>
      <c r="BX244" s="120">
        <v>50</v>
      </c>
      <c r="BY244" s="124">
        <v>0.82352941176470584</v>
      </c>
      <c r="BZ244" s="124">
        <v>0.94</v>
      </c>
      <c r="CA244" s="124">
        <v>0.1164705882352942</v>
      </c>
      <c r="CB244" s="120">
        <v>16.823939048191338</v>
      </c>
      <c r="CC244" s="120">
        <v>19.496255895940152</v>
      </c>
      <c r="CD244" s="120">
        <v>17.335082511020332</v>
      </c>
      <c r="CE244" s="120">
        <v>12.629206143265662</v>
      </c>
      <c r="CF244" s="107"/>
      <c r="CG244" s="107"/>
      <c r="CH244" s="107">
        <v>0</v>
      </c>
      <c r="CI244" s="107"/>
      <c r="CJ244" s="107"/>
    </row>
    <row r="245" spans="1:88" x14ac:dyDescent="0.25">
      <c r="A245" s="50" t="s">
        <v>434</v>
      </c>
      <c r="B245" s="56" t="s">
        <v>1511</v>
      </c>
      <c r="C245" s="50" t="s">
        <v>2665</v>
      </c>
      <c r="D245" s="56" t="s">
        <v>101</v>
      </c>
      <c r="E245" s="50" t="s">
        <v>102</v>
      </c>
      <c r="F245" s="24" t="s">
        <v>102</v>
      </c>
      <c r="G245" s="24" t="s">
        <v>102</v>
      </c>
      <c r="H245" s="50" t="s">
        <v>2644</v>
      </c>
      <c r="I245" s="50" t="s">
        <v>103</v>
      </c>
      <c r="J245" s="120">
        <v>1058.0209442975663</v>
      </c>
      <c r="K245" s="52">
        <v>1250</v>
      </c>
      <c r="L245" s="120">
        <v>84.641675543805306</v>
      </c>
      <c r="M245" s="52">
        <v>0</v>
      </c>
      <c r="N245" s="120">
        <v>75.421487338735304</v>
      </c>
      <c r="O245" s="120">
        <v>100</v>
      </c>
      <c r="P245" s="120">
        <v>100</v>
      </c>
      <c r="Q245" s="120">
        <v>62.968632293953185</v>
      </c>
      <c r="R245" s="120">
        <v>71.520165506638861</v>
      </c>
      <c r="S245" s="120">
        <v>75</v>
      </c>
      <c r="T245" s="120">
        <v>83.958176391937585</v>
      </c>
      <c r="U245" s="120">
        <v>100</v>
      </c>
      <c r="V245" s="120">
        <v>67.988592090040726</v>
      </c>
      <c r="W245" s="120">
        <v>90.651456120054291</v>
      </c>
      <c r="X245" s="120">
        <v>100</v>
      </c>
      <c r="Y245" s="120">
        <v>54.378821066211877</v>
      </c>
      <c r="Z245" s="120">
        <v>72.50509475494917</v>
      </c>
      <c r="AA245" s="120">
        <v>100</v>
      </c>
      <c r="AB245" s="120">
        <v>64.492608142493637</v>
      </c>
      <c r="AC245" s="120">
        <v>85.990144189991511</v>
      </c>
      <c r="AD245" s="120">
        <v>100</v>
      </c>
      <c r="AE245" s="120">
        <v>51.504770992366417</v>
      </c>
      <c r="AF245" s="120">
        <v>67.739567430025332</v>
      </c>
      <c r="AG245" s="120">
        <v>68.67302798982189</v>
      </c>
      <c r="AH245" s="120">
        <v>100</v>
      </c>
      <c r="AI245" s="120">
        <v>12.03</v>
      </c>
      <c r="AJ245" s="120">
        <v>17.14</v>
      </c>
      <c r="AK245" s="120">
        <v>16.23</v>
      </c>
      <c r="AL245" s="52">
        <v>0</v>
      </c>
      <c r="AM245" s="124">
        <v>0.98500340831629174</v>
      </c>
      <c r="AN245" s="124">
        <v>0.98697068403908794</v>
      </c>
      <c r="AO245" s="124">
        <v>0.98637602179836514</v>
      </c>
      <c r="AP245" s="124">
        <v>0.98705501618122982</v>
      </c>
      <c r="AQ245" s="124">
        <v>0.99697428139183053</v>
      </c>
      <c r="AR245" s="124">
        <v>0.98529411764705888</v>
      </c>
      <c r="AS245" s="124">
        <v>4.5385202135774218E-2</v>
      </c>
      <c r="AT245" s="120">
        <v>50</v>
      </c>
      <c r="AU245" s="120">
        <v>50</v>
      </c>
      <c r="AV245" s="124">
        <v>0.12138728323699421</v>
      </c>
      <c r="AW245" s="120">
        <v>35.722543352601164</v>
      </c>
      <c r="AX245" s="120">
        <v>50</v>
      </c>
      <c r="AY245" s="124">
        <v>0.74226804123711343</v>
      </c>
      <c r="AZ245" s="120">
        <v>49.484536082474229</v>
      </c>
      <c r="BA245" s="120">
        <v>50</v>
      </c>
      <c r="BB245" s="124">
        <v>0.45618556701030927</v>
      </c>
      <c r="BC245" s="120">
        <v>30.412371134020617</v>
      </c>
      <c r="BD245" s="120">
        <v>50</v>
      </c>
      <c r="BE245" s="124">
        <v>0.98641304347826086</v>
      </c>
      <c r="BF245" s="120">
        <v>50</v>
      </c>
      <c r="BG245" s="120">
        <v>50</v>
      </c>
      <c r="BH245" s="124">
        <v>0.95360824742268047</v>
      </c>
      <c r="BI245" s="120">
        <v>100</v>
      </c>
      <c r="BJ245" s="120">
        <v>100</v>
      </c>
      <c r="BK245" s="124">
        <v>0.70270270270270307</v>
      </c>
      <c r="BL245" s="120">
        <v>74.755606670500327</v>
      </c>
      <c r="BM245" s="120">
        <v>100</v>
      </c>
      <c r="BN245" s="52">
        <v>1</v>
      </c>
      <c r="BO245" s="124">
        <v>0.72399999999999998</v>
      </c>
      <c r="BP245" s="120">
        <v>96.527777777777786</v>
      </c>
      <c r="BQ245" s="120">
        <v>100</v>
      </c>
      <c r="BR245" s="124">
        <v>0.52114427860696522</v>
      </c>
      <c r="BS245" s="124">
        <v>0.93055555555555558</v>
      </c>
      <c r="BT245" s="120">
        <v>34.742951907131015</v>
      </c>
      <c r="BU245" s="120">
        <v>50</v>
      </c>
      <c r="BV245" s="124">
        <v>0.41516709511568123</v>
      </c>
      <c r="BW245" s="120">
        <v>34.597257926306767</v>
      </c>
      <c r="BX245" s="120">
        <v>50</v>
      </c>
      <c r="BY245" s="124">
        <v>0.70270270270270307</v>
      </c>
      <c r="BZ245" s="124">
        <v>0.94</v>
      </c>
      <c r="CA245" s="124">
        <v>0.23729729729729698</v>
      </c>
      <c r="CB245" s="120">
        <v>17.263974516166829</v>
      </c>
      <c r="CC245" s="120">
        <v>19.631524517014228</v>
      </c>
      <c r="CD245" s="120">
        <v>17.168861804494096</v>
      </c>
      <c r="CE245" s="120">
        <v>15.161501169955377</v>
      </c>
      <c r="CF245" s="107"/>
      <c r="CG245" s="107"/>
      <c r="CH245" s="107">
        <v>0</v>
      </c>
      <c r="CI245" s="107"/>
      <c r="CJ245" s="107"/>
    </row>
    <row r="246" spans="1:88" x14ac:dyDescent="0.25">
      <c r="A246" s="50" t="s">
        <v>434</v>
      </c>
      <c r="B246" s="56" t="s">
        <v>1511</v>
      </c>
      <c r="C246" s="50" t="s">
        <v>2867</v>
      </c>
      <c r="D246" s="56" t="s">
        <v>1767</v>
      </c>
      <c r="E246" s="50" t="s">
        <v>106</v>
      </c>
      <c r="F246" s="24" t="s">
        <v>107</v>
      </c>
      <c r="G246" s="24">
        <v>4</v>
      </c>
      <c r="H246" s="50" t="s">
        <v>1453</v>
      </c>
      <c r="I246" s="50" t="s">
        <v>109</v>
      </c>
      <c r="J246" s="120">
        <v>494.27807286997586</v>
      </c>
      <c r="K246" s="52">
        <v>550</v>
      </c>
      <c r="L246" s="120">
        <v>89.868740521813791</v>
      </c>
      <c r="M246" s="52">
        <v>0</v>
      </c>
      <c r="N246" s="120">
        <v>82.09149298081249</v>
      </c>
      <c r="O246" s="120">
        <v>100</v>
      </c>
      <c r="P246" s="120">
        <v>100</v>
      </c>
      <c r="Q246" s="120">
        <v>74.064002678875752</v>
      </c>
      <c r="R246" s="120">
        <v>75</v>
      </c>
      <c r="S246" s="120">
        <v>75</v>
      </c>
      <c r="T246" s="120">
        <v>98.752003571834337</v>
      </c>
      <c r="U246" s="120">
        <v>100</v>
      </c>
      <c r="V246" s="120">
        <v>74.284275037898198</v>
      </c>
      <c r="W246" s="120">
        <v>99.045700050530925</v>
      </c>
      <c r="X246" s="120">
        <v>100</v>
      </c>
      <c r="Y246" s="120">
        <v>66.002518315018321</v>
      </c>
      <c r="Z246" s="120">
        <v>88.003357753357761</v>
      </c>
      <c r="AA246" s="120">
        <v>100</v>
      </c>
      <c r="AB246" s="120"/>
      <c r="AC246" s="120"/>
      <c r="AD246" s="120">
        <v>0</v>
      </c>
      <c r="AE246" s="120"/>
      <c r="AF246" s="120"/>
      <c r="AG246" s="120"/>
      <c r="AH246" s="120">
        <v>0</v>
      </c>
      <c r="AI246" s="120">
        <v>0.93</v>
      </c>
      <c r="AJ246" s="120">
        <v>8.99</v>
      </c>
      <c r="AK246" s="120"/>
      <c r="AL246" s="52">
        <v>0</v>
      </c>
      <c r="AM246" s="124">
        <v>1</v>
      </c>
      <c r="AN246" s="124">
        <v>1</v>
      </c>
      <c r="AO246" s="124">
        <v>1</v>
      </c>
      <c r="AP246" s="124">
        <v>1</v>
      </c>
      <c r="AQ246" s="124"/>
      <c r="AR246" s="124"/>
      <c r="AS246" s="124">
        <v>3.8922155688622756E-2</v>
      </c>
      <c r="AT246" s="120">
        <v>50</v>
      </c>
      <c r="AU246" s="120">
        <v>50</v>
      </c>
      <c r="AV246" s="124">
        <v>0.10344827586206896</v>
      </c>
      <c r="AW246" s="120">
        <v>39.310344827586221</v>
      </c>
      <c r="AX246" s="120">
        <v>50</v>
      </c>
      <c r="AY246" s="124"/>
      <c r="AZ246" s="120"/>
      <c r="BA246" s="120"/>
      <c r="BB246" s="124"/>
      <c r="BC246" s="120"/>
      <c r="BD246" s="120"/>
      <c r="BE246" s="124"/>
      <c r="BF246" s="120"/>
      <c r="BG246" s="120"/>
      <c r="BH246" s="124"/>
      <c r="BI246" s="120"/>
      <c r="BJ246" s="120"/>
      <c r="BK246" s="124"/>
      <c r="BL246" s="120"/>
      <c r="BM246" s="120"/>
      <c r="BN246" s="52"/>
      <c r="BO246" s="124"/>
      <c r="BP246" s="120"/>
      <c r="BQ246" s="120"/>
      <c r="BR246" s="124">
        <v>0.28749999999999998</v>
      </c>
      <c r="BS246" s="124">
        <v>0.97560975609756095</v>
      </c>
      <c r="BT246" s="120">
        <v>19.166666666666664</v>
      </c>
      <c r="BU246" s="120">
        <v>50</v>
      </c>
      <c r="BV246" s="124"/>
      <c r="BW246" s="120"/>
      <c r="BX246" s="120"/>
      <c r="BY246" s="124"/>
      <c r="BZ246" s="124"/>
      <c r="CA246" s="124"/>
      <c r="CB246" s="120">
        <v>16.823939048191338</v>
      </c>
      <c r="CC246" s="120">
        <v>19.496255895940152</v>
      </c>
      <c r="CD246" s="120">
        <v>17.335082511020332</v>
      </c>
      <c r="CE246" s="120"/>
      <c r="CF246" s="107"/>
      <c r="CG246" s="107"/>
      <c r="CH246" s="107">
        <v>1</v>
      </c>
      <c r="CI246" s="107"/>
      <c r="CJ246" s="107">
        <v>1</v>
      </c>
    </row>
    <row r="247" spans="1:88" x14ac:dyDescent="0.25">
      <c r="A247" s="50" t="s">
        <v>434</v>
      </c>
      <c r="B247" s="56" t="s">
        <v>1511</v>
      </c>
      <c r="C247" s="50" t="s">
        <v>2868</v>
      </c>
      <c r="D247" s="56" t="s">
        <v>1828</v>
      </c>
      <c r="E247" s="50" t="s">
        <v>106</v>
      </c>
      <c r="F247" s="24" t="s">
        <v>114</v>
      </c>
      <c r="G247" s="24">
        <v>4</v>
      </c>
      <c r="H247" s="50" t="s">
        <v>2644</v>
      </c>
      <c r="I247" s="50" t="s">
        <v>109</v>
      </c>
      <c r="J247" s="120">
        <v>310.05336326621466</v>
      </c>
      <c r="K247" s="52">
        <v>350</v>
      </c>
      <c r="L247" s="120">
        <v>88.586675218918472</v>
      </c>
      <c r="M247" s="52">
        <v>0</v>
      </c>
      <c r="N247" s="120">
        <v>79.334714517256302</v>
      </c>
      <c r="O247" s="120">
        <v>100</v>
      </c>
      <c r="P247" s="120">
        <v>100</v>
      </c>
      <c r="Q247" s="120"/>
      <c r="R247" s="120">
        <v>75</v>
      </c>
      <c r="S247" s="120">
        <v>75</v>
      </c>
      <c r="T247" s="120"/>
      <c r="U247" s="120">
        <v>0</v>
      </c>
      <c r="V247" s="120">
        <v>72.592470002108556</v>
      </c>
      <c r="W247" s="120">
        <v>96.789960002811398</v>
      </c>
      <c r="X247" s="120">
        <v>100</v>
      </c>
      <c r="Y247" s="120"/>
      <c r="Z247" s="120"/>
      <c r="AA247" s="120">
        <v>0</v>
      </c>
      <c r="AB247" s="120"/>
      <c r="AC247" s="120"/>
      <c r="AD247" s="120">
        <v>0</v>
      </c>
      <c r="AE247" s="120"/>
      <c r="AF247" s="120"/>
      <c r="AG247" s="120"/>
      <c r="AH247" s="120">
        <v>0</v>
      </c>
      <c r="AI247" s="120"/>
      <c r="AJ247" s="120"/>
      <c r="AK247" s="120"/>
      <c r="AL247" s="52">
        <v>0</v>
      </c>
      <c r="AM247" s="124">
        <v>0.98837209302325579</v>
      </c>
      <c r="AN247" s="124"/>
      <c r="AO247" s="124">
        <v>0.9885057471264368</v>
      </c>
      <c r="AP247" s="124"/>
      <c r="AQ247" s="124"/>
      <c r="AR247" s="124"/>
      <c r="AS247" s="124">
        <v>1.0256410256410256E-2</v>
      </c>
      <c r="AT247" s="120">
        <v>50</v>
      </c>
      <c r="AU247" s="120">
        <v>50</v>
      </c>
      <c r="AV247" s="124">
        <v>6.0606060606060608E-2</v>
      </c>
      <c r="AW247" s="120">
        <v>47.878787878787897</v>
      </c>
      <c r="AX247" s="120">
        <v>50</v>
      </c>
      <c r="AY247" s="124"/>
      <c r="AZ247" s="120"/>
      <c r="BA247" s="120"/>
      <c r="BB247" s="124"/>
      <c r="BC247" s="120"/>
      <c r="BD247" s="120"/>
      <c r="BE247" s="124"/>
      <c r="BF247" s="120"/>
      <c r="BG247" s="120"/>
      <c r="BH247" s="124"/>
      <c r="BI247" s="120"/>
      <c r="BJ247" s="120"/>
      <c r="BK247" s="124"/>
      <c r="BL247" s="120"/>
      <c r="BM247" s="120"/>
      <c r="BN247" s="52"/>
      <c r="BO247" s="124"/>
      <c r="BP247" s="120"/>
      <c r="BQ247" s="120"/>
      <c r="BR247" s="124">
        <v>0.23076923076923078</v>
      </c>
      <c r="BS247" s="124">
        <v>0.95121951219512191</v>
      </c>
      <c r="BT247" s="120">
        <v>15.384615384615385</v>
      </c>
      <c r="BU247" s="120">
        <v>50</v>
      </c>
      <c r="BV247" s="124"/>
      <c r="BW247" s="120"/>
      <c r="BX247" s="120"/>
      <c r="BY247" s="124"/>
      <c r="BZ247" s="124"/>
      <c r="CA247" s="124"/>
      <c r="CB247" s="120">
        <v>16.823939048191338</v>
      </c>
      <c r="CC247" s="120">
        <v>19.496255895940152</v>
      </c>
      <c r="CD247" s="120">
        <v>17.335082511020332</v>
      </c>
      <c r="CE247" s="120"/>
      <c r="CF247" s="107"/>
      <c r="CG247" s="107"/>
      <c r="CH247" s="107">
        <v>0</v>
      </c>
      <c r="CI247" s="107"/>
      <c r="CJ247" s="107"/>
    </row>
    <row r="248" spans="1:88" x14ac:dyDescent="0.25">
      <c r="A248" s="50" t="s">
        <v>434</v>
      </c>
      <c r="B248" s="56" t="s">
        <v>1511</v>
      </c>
      <c r="C248" s="50" t="s">
        <v>2869</v>
      </c>
      <c r="D248" s="56" t="s">
        <v>2615</v>
      </c>
      <c r="E248" s="50" t="s">
        <v>106</v>
      </c>
      <c r="F248" s="24" t="s">
        <v>114</v>
      </c>
      <c r="G248" s="24">
        <v>4</v>
      </c>
      <c r="H248" s="50" t="s">
        <v>2644</v>
      </c>
      <c r="I248" s="50" t="s">
        <v>109</v>
      </c>
      <c r="J248" s="120">
        <v>481.97073131641434</v>
      </c>
      <c r="K248" s="52">
        <v>550</v>
      </c>
      <c r="L248" s="120">
        <v>87.631042057529882</v>
      </c>
      <c r="M248" s="52">
        <v>0</v>
      </c>
      <c r="N248" s="120">
        <v>79.672080244445723</v>
      </c>
      <c r="O248" s="120">
        <v>100</v>
      </c>
      <c r="P248" s="120">
        <v>100</v>
      </c>
      <c r="Q248" s="120">
        <v>65.81255770766505</v>
      </c>
      <c r="R248" s="120">
        <v>75</v>
      </c>
      <c r="S248" s="120">
        <v>75</v>
      </c>
      <c r="T248" s="120">
        <v>87.750076943553395</v>
      </c>
      <c r="U248" s="120">
        <v>100</v>
      </c>
      <c r="V248" s="120">
        <v>72.209105758836969</v>
      </c>
      <c r="W248" s="120">
        <v>96.278807678449297</v>
      </c>
      <c r="X248" s="120">
        <v>100</v>
      </c>
      <c r="Y248" s="120">
        <v>56.357496156107253</v>
      </c>
      <c r="Z248" s="120">
        <v>75.143328208143004</v>
      </c>
      <c r="AA248" s="120">
        <v>100</v>
      </c>
      <c r="AB248" s="120"/>
      <c r="AC248" s="120"/>
      <c r="AD248" s="120">
        <v>0</v>
      </c>
      <c r="AE248" s="120"/>
      <c r="AF248" s="120"/>
      <c r="AG248" s="120"/>
      <c r="AH248" s="120">
        <v>0</v>
      </c>
      <c r="AI248" s="120">
        <v>9.18</v>
      </c>
      <c r="AJ248" s="120">
        <v>18.64</v>
      </c>
      <c r="AK248" s="120"/>
      <c r="AL248" s="52">
        <v>0</v>
      </c>
      <c r="AM248" s="124">
        <v>1</v>
      </c>
      <c r="AN248" s="124">
        <v>1</v>
      </c>
      <c r="AO248" s="124">
        <v>1</v>
      </c>
      <c r="AP248" s="124">
        <v>1</v>
      </c>
      <c r="AQ248" s="124"/>
      <c r="AR248" s="124"/>
      <c r="AS248" s="124">
        <v>5.543237250554324E-2</v>
      </c>
      <c r="AT248" s="120">
        <v>48.913525498891367</v>
      </c>
      <c r="AU248" s="120">
        <v>50</v>
      </c>
      <c r="AV248" s="124">
        <v>0.13709677419354838</v>
      </c>
      <c r="AW248" s="120">
        <v>32.580645161290334</v>
      </c>
      <c r="AX248" s="120">
        <v>50</v>
      </c>
      <c r="AY248" s="124"/>
      <c r="AZ248" s="120"/>
      <c r="BA248" s="120"/>
      <c r="BB248" s="124"/>
      <c r="BC248" s="120"/>
      <c r="BD248" s="120"/>
      <c r="BE248" s="124"/>
      <c r="BF248" s="120"/>
      <c r="BG248" s="120"/>
      <c r="BH248" s="124"/>
      <c r="BI248" s="120"/>
      <c r="BJ248" s="120"/>
      <c r="BK248" s="124"/>
      <c r="BL248" s="120"/>
      <c r="BM248" s="120"/>
      <c r="BN248" s="52"/>
      <c r="BO248" s="124"/>
      <c r="BP248" s="120"/>
      <c r="BQ248" s="120"/>
      <c r="BR248" s="124">
        <v>0.61956521739130432</v>
      </c>
      <c r="BS248" s="124">
        <v>0.92929292929292928</v>
      </c>
      <c r="BT248" s="120">
        <v>41.304347826086953</v>
      </c>
      <c r="BU248" s="120">
        <v>50</v>
      </c>
      <c r="BV248" s="124"/>
      <c r="BW248" s="120"/>
      <c r="BX248" s="120"/>
      <c r="BY248" s="124"/>
      <c r="BZ248" s="124"/>
      <c r="CA248" s="124"/>
      <c r="CB248" s="120">
        <v>16.823939048191338</v>
      </c>
      <c r="CC248" s="120">
        <v>19.496255895940152</v>
      </c>
      <c r="CD248" s="120">
        <v>17.335082511020332</v>
      </c>
      <c r="CE248" s="120"/>
      <c r="CF248" s="107"/>
      <c r="CG248" s="107"/>
      <c r="CH248" s="107">
        <v>0</v>
      </c>
      <c r="CI248" s="107"/>
      <c r="CJ248" s="107"/>
    </row>
    <row r="249" spans="1:88" x14ac:dyDescent="0.25">
      <c r="A249" s="50" t="s">
        <v>434</v>
      </c>
      <c r="B249" s="56" t="s">
        <v>1511</v>
      </c>
      <c r="C249" s="50" t="s">
        <v>2870</v>
      </c>
      <c r="D249" s="56" t="s">
        <v>2614</v>
      </c>
      <c r="E249" s="50" t="s">
        <v>106</v>
      </c>
      <c r="F249" s="24">
        <v>5</v>
      </c>
      <c r="G249" s="24">
        <v>6</v>
      </c>
      <c r="H249" s="50" t="s">
        <v>2644</v>
      </c>
      <c r="I249" s="50" t="s">
        <v>109</v>
      </c>
      <c r="J249" s="120">
        <v>659.63309585608135</v>
      </c>
      <c r="K249" s="52">
        <v>750</v>
      </c>
      <c r="L249" s="120">
        <v>87.951079447477511</v>
      </c>
      <c r="M249" s="52">
        <v>0</v>
      </c>
      <c r="N249" s="120">
        <v>79.536086330090299</v>
      </c>
      <c r="O249" s="120">
        <v>100</v>
      </c>
      <c r="P249" s="120">
        <v>100</v>
      </c>
      <c r="Q249" s="120">
        <v>66.096318581084645</v>
      </c>
      <c r="R249" s="120">
        <v>72.817861525021868</v>
      </c>
      <c r="S249" s="120">
        <v>75</v>
      </c>
      <c r="T249" s="120">
        <v>88.128424774779518</v>
      </c>
      <c r="U249" s="120">
        <v>100</v>
      </c>
      <c r="V249" s="120">
        <v>69.636418983466186</v>
      </c>
      <c r="W249" s="120">
        <v>92.848558644621576</v>
      </c>
      <c r="X249" s="120">
        <v>100</v>
      </c>
      <c r="Y249" s="120">
        <v>56.289879540842321</v>
      </c>
      <c r="Z249" s="120">
        <v>75.05317272112309</v>
      </c>
      <c r="AA249" s="120">
        <v>100</v>
      </c>
      <c r="AB249" s="120">
        <v>64.947050147492661</v>
      </c>
      <c r="AC249" s="120">
        <v>86.596066863323557</v>
      </c>
      <c r="AD249" s="120">
        <v>100</v>
      </c>
      <c r="AE249" s="120">
        <v>54.75</v>
      </c>
      <c r="AF249" s="120">
        <v>67.412271062271088</v>
      </c>
      <c r="AG249" s="120">
        <v>73</v>
      </c>
      <c r="AH249" s="120">
        <v>100</v>
      </c>
      <c r="AI249" s="120">
        <v>8.9</v>
      </c>
      <c r="AJ249" s="120">
        <v>16.52</v>
      </c>
      <c r="AK249" s="120">
        <v>12.66</v>
      </c>
      <c r="AL249" s="52">
        <v>0</v>
      </c>
      <c r="AM249" s="124">
        <v>0.98847926267281105</v>
      </c>
      <c r="AN249" s="124">
        <v>0.98809523809523814</v>
      </c>
      <c r="AO249" s="124">
        <v>0.98845265588914555</v>
      </c>
      <c r="AP249" s="124">
        <v>0.98809523809523814</v>
      </c>
      <c r="AQ249" s="124">
        <v>1</v>
      </c>
      <c r="AR249" s="124">
        <v>1</v>
      </c>
      <c r="AS249" s="124">
        <v>3.2407407407407406E-2</v>
      </c>
      <c r="AT249" s="120">
        <v>50</v>
      </c>
      <c r="AU249" s="120">
        <v>50</v>
      </c>
      <c r="AV249" s="124">
        <v>5.3333333333333337E-2</v>
      </c>
      <c r="AW249" s="120">
        <v>49.333333333333336</v>
      </c>
      <c r="AX249" s="120">
        <v>50</v>
      </c>
      <c r="AY249" s="124"/>
      <c r="AZ249" s="120"/>
      <c r="BA249" s="120"/>
      <c r="BB249" s="124"/>
      <c r="BC249" s="120"/>
      <c r="BD249" s="120"/>
      <c r="BE249" s="124"/>
      <c r="BF249" s="120"/>
      <c r="BG249" s="120"/>
      <c r="BH249" s="124"/>
      <c r="BI249" s="120"/>
      <c r="BJ249" s="120"/>
      <c r="BK249" s="124"/>
      <c r="BL249" s="120"/>
      <c r="BM249" s="120"/>
      <c r="BN249" s="52"/>
      <c r="BO249" s="124"/>
      <c r="BP249" s="120"/>
      <c r="BQ249" s="120"/>
      <c r="BR249" s="124">
        <v>0.67010309278350511</v>
      </c>
      <c r="BS249" s="124">
        <v>0.93269230769230771</v>
      </c>
      <c r="BT249" s="120">
        <v>44.673539518900341</v>
      </c>
      <c r="BU249" s="120">
        <v>50</v>
      </c>
      <c r="BV249" s="124"/>
      <c r="BW249" s="120"/>
      <c r="BX249" s="120"/>
      <c r="BY249" s="124"/>
      <c r="BZ249" s="124"/>
      <c r="CA249" s="124"/>
      <c r="CB249" s="120">
        <v>16.823939048191338</v>
      </c>
      <c r="CC249" s="120">
        <v>19.496255895940152</v>
      </c>
      <c r="CD249" s="120">
        <v>17.335082511020332</v>
      </c>
      <c r="CE249" s="120"/>
      <c r="CF249" s="107"/>
      <c r="CG249" s="107"/>
      <c r="CH249" s="107">
        <v>0</v>
      </c>
      <c r="CI249" s="107"/>
      <c r="CJ249" s="107"/>
    </row>
    <row r="250" spans="1:88" x14ac:dyDescent="0.25">
      <c r="A250" s="50" t="s">
        <v>434</v>
      </c>
      <c r="B250" s="56" t="s">
        <v>1511</v>
      </c>
      <c r="C250" s="50" t="s">
        <v>2871</v>
      </c>
      <c r="D250" s="56" t="s">
        <v>1909</v>
      </c>
      <c r="E250" s="50" t="s">
        <v>106</v>
      </c>
      <c r="F250" s="24">
        <v>7</v>
      </c>
      <c r="G250" s="24">
        <v>8</v>
      </c>
      <c r="H250" s="50" t="s">
        <v>2644</v>
      </c>
      <c r="I250" s="50" t="s">
        <v>109</v>
      </c>
      <c r="J250" s="120">
        <v>646.79821276319365</v>
      </c>
      <c r="K250" s="52">
        <v>800</v>
      </c>
      <c r="L250" s="120">
        <v>80.849776595399206</v>
      </c>
      <c r="M250" s="52">
        <v>1</v>
      </c>
      <c r="N250" s="120">
        <v>79.004216566399393</v>
      </c>
      <c r="O250" s="120">
        <v>100</v>
      </c>
      <c r="P250" s="120">
        <v>100</v>
      </c>
      <c r="Q250" s="120">
        <v>63.962981521029185</v>
      </c>
      <c r="R250" s="120">
        <v>72.733774277070367</v>
      </c>
      <c r="S250" s="120">
        <v>75</v>
      </c>
      <c r="T250" s="120">
        <v>85.283975361372242</v>
      </c>
      <c r="U250" s="120">
        <v>100</v>
      </c>
      <c r="V250" s="120">
        <v>68.438419203764198</v>
      </c>
      <c r="W250" s="120">
        <v>91.251225605018931</v>
      </c>
      <c r="X250" s="120">
        <v>100</v>
      </c>
      <c r="Y250" s="120">
        <v>52.720251737709816</v>
      </c>
      <c r="Z250" s="120">
        <v>70.293668983613088</v>
      </c>
      <c r="AA250" s="120">
        <v>100</v>
      </c>
      <c r="AB250" s="120">
        <v>63.88295625942682</v>
      </c>
      <c r="AC250" s="120">
        <v>85.177275012569098</v>
      </c>
      <c r="AD250" s="120">
        <v>100</v>
      </c>
      <c r="AE250" s="120">
        <v>50.94466666666667</v>
      </c>
      <c r="AF250" s="120">
        <v>67.666081871345</v>
      </c>
      <c r="AG250" s="120">
        <v>67.926222222222236</v>
      </c>
      <c r="AH250" s="120">
        <v>100</v>
      </c>
      <c r="AI250" s="120">
        <v>11.03</v>
      </c>
      <c r="AJ250" s="120">
        <v>20.010000000000002</v>
      </c>
      <c r="AK250" s="120">
        <v>16.72</v>
      </c>
      <c r="AL250" s="52">
        <v>0</v>
      </c>
      <c r="AM250" s="124">
        <v>0.99305555555555558</v>
      </c>
      <c r="AN250" s="124">
        <v>1</v>
      </c>
      <c r="AO250" s="124">
        <v>0.99305555555555558</v>
      </c>
      <c r="AP250" s="124">
        <v>1</v>
      </c>
      <c r="AQ250" s="124">
        <v>1</v>
      </c>
      <c r="AR250" s="124">
        <v>1</v>
      </c>
      <c r="AS250" s="124">
        <v>9.0487238979118326E-2</v>
      </c>
      <c r="AT250" s="120">
        <v>41.902552204176331</v>
      </c>
      <c r="AU250" s="120">
        <v>50</v>
      </c>
      <c r="AV250" s="124">
        <v>0.23529411764705882</v>
      </c>
      <c r="AW250" s="120">
        <v>12.941176470588234</v>
      </c>
      <c r="AX250" s="120">
        <v>50</v>
      </c>
      <c r="AY250" s="124"/>
      <c r="AZ250" s="120"/>
      <c r="BA250" s="120"/>
      <c r="BB250" s="124"/>
      <c r="BC250" s="120"/>
      <c r="BD250" s="120"/>
      <c r="BE250" s="124">
        <v>0.98404255319148937</v>
      </c>
      <c r="BF250" s="120">
        <v>50</v>
      </c>
      <c r="BG250" s="120">
        <v>50</v>
      </c>
      <c r="BH250" s="124"/>
      <c r="BI250" s="120"/>
      <c r="BJ250" s="120"/>
      <c r="BK250" s="124"/>
      <c r="BL250" s="120"/>
      <c r="BM250" s="120"/>
      <c r="BN250" s="52"/>
      <c r="BO250" s="124"/>
      <c r="BP250" s="120"/>
      <c r="BQ250" s="120"/>
      <c r="BR250" s="124">
        <v>0.63033175355450233</v>
      </c>
      <c r="BS250" s="124">
        <v>0.95909090909090911</v>
      </c>
      <c r="BT250" s="120">
        <v>42.022116903633489</v>
      </c>
      <c r="BU250" s="120">
        <v>50</v>
      </c>
      <c r="BV250" s="124"/>
      <c r="BW250" s="120"/>
      <c r="BX250" s="120"/>
      <c r="BY250" s="124"/>
      <c r="BZ250" s="124"/>
      <c r="CA250" s="124"/>
      <c r="CB250" s="120">
        <v>16.823939048191338</v>
      </c>
      <c r="CC250" s="120">
        <v>19.496255895940152</v>
      </c>
      <c r="CD250" s="120">
        <v>17.335082511020332</v>
      </c>
      <c r="CE250" s="120"/>
      <c r="CF250" s="107"/>
      <c r="CG250" s="107"/>
      <c r="CH250" s="107">
        <v>0</v>
      </c>
      <c r="CI250" s="107"/>
      <c r="CJ250" s="107"/>
    </row>
    <row r="251" spans="1:88" x14ac:dyDescent="0.25">
      <c r="A251" s="50" t="s">
        <v>434</v>
      </c>
      <c r="B251" s="56" t="s">
        <v>1511</v>
      </c>
      <c r="C251" s="50" t="s">
        <v>2872</v>
      </c>
      <c r="D251" s="56" t="s">
        <v>1908</v>
      </c>
      <c r="E251" s="50" t="s">
        <v>106</v>
      </c>
      <c r="F251" s="24">
        <v>9</v>
      </c>
      <c r="G251" s="24">
        <v>12</v>
      </c>
      <c r="H251" s="50" t="s">
        <v>2644</v>
      </c>
      <c r="I251" s="50" t="s">
        <v>109</v>
      </c>
      <c r="J251" s="120">
        <v>907.18679964641331</v>
      </c>
      <c r="K251" s="52">
        <v>1250</v>
      </c>
      <c r="L251" s="120">
        <v>72.574943971713068</v>
      </c>
      <c r="M251" s="52">
        <v>1</v>
      </c>
      <c r="N251" s="120">
        <v>43.830153422501972</v>
      </c>
      <c r="O251" s="120">
        <v>58.440204563335961</v>
      </c>
      <c r="P251" s="120">
        <v>100</v>
      </c>
      <c r="Q251" s="120">
        <v>31.108870967741939</v>
      </c>
      <c r="R251" s="120">
        <v>53.539160939289786</v>
      </c>
      <c r="S251" s="120">
        <v>45.801056338028168</v>
      </c>
      <c r="T251" s="120">
        <v>41.478494623655919</v>
      </c>
      <c r="U251" s="120">
        <v>100</v>
      </c>
      <c r="V251" s="120">
        <v>50.959197615203067</v>
      </c>
      <c r="W251" s="120">
        <v>67.945596820270765</v>
      </c>
      <c r="X251" s="120">
        <v>100</v>
      </c>
      <c r="Y251" s="120">
        <v>34.072164948453604</v>
      </c>
      <c r="Z251" s="120">
        <v>45.429553264604806</v>
      </c>
      <c r="AA251" s="120">
        <v>100</v>
      </c>
      <c r="AB251" s="120">
        <v>65.046666666666667</v>
      </c>
      <c r="AC251" s="120">
        <v>86.728888888888889</v>
      </c>
      <c r="AD251" s="120">
        <v>100</v>
      </c>
      <c r="AE251" s="120">
        <v>49.381372549019602</v>
      </c>
      <c r="AF251" s="120">
        <v>68.161403508771954</v>
      </c>
      <c r="AG251" s="120">
        <v>65.841830065359474</v>
      </c>
      <c r="AH251" s="120">
        <v>100</v>
      </c>
      <c r="AI251" s="120">
        <v>14.69</v>
      </c>
      <c r="AJ251" s="120">
        <v>19.46</v>
      </c>
      <c r="AK251" s="120">
        <v>18.78</v>
      </c>
      <c r="AL251" s="52">
        <v>1</v>
      </c>
      <c r="AM251" s="124">
        <v>0.9269662921348315</v>
      </c>
      <c r="AN251" s="124">
        <v>0.92</v>
      </c>
      <c r="AO251" s="124">
        <v>0.93854748603351956</v>
      </c>
      <c r="AP251" s="124">
        <v>0.92307692307692313</v>
      </c>
      <c r="AQ251" s="124">
        <v>0.99052132701421802</v>
      </c>
      <c r="AR251" s="124">
        <v>0.94871794871794868</v>
      </c>
      <c r="AS251" s="124">
        <v>3.2258064516129031E-2</v>
      </c>
      <c r="AT251" s="120">
        <v>50</v>
      </c>
      <c r="AU251" s="120">
        <v>50</v>
      </c>
      <c r="AV251" s="124">
        <v>9.285714285714286E-2</v>
      </c>
      <c r="AW251" s="120">
        <v>41.428571428571438</v>
      </c>
      <c r="AX251" s="120">
        <v>50</v>
      </c>
      <c r="AY251" s="124">
        <v>0.74352331606217614</v>
      </c>
      <c r="AZ251" s="120">
        <v>49.568221070811738</v>
      </c>
      <c r="BA251" s="120">
        <v>50</v>
      </c>
      <c r="BB251" s="124">
        <v>0.45854922279792748</v>
      </c>
      <c r="BC251" s="120">
        <v>30.569948186528499</v>
      </c>
      <c r="BD251" s="120">
        <v>50</v>
      </c>
      <c r="BE251" s="124">
        <v>0.98888888888888893</v>
      </c>
      <c r="BF251" s="120">
        <v>50</v>
      </c>
      <c r="BG251" s="120">
        <v>50</v>
      </c>
      <c r="BH251" s="124">
        <v>0.95854922279792742</v>
      </c>
      <c r="BI251" s="120">
        <v>100</v>
      </c>
      <c r="BJ251" s="120">
        <v>100</v>
      </c>
      <c r="BK251" s="124">
        <v>0.7222222222222221</v>
      </c>
      <c r="BL251" s="120">
        <v>76.83215130023639</v>
      </c>
      <c r="BM251" s="120">
        <v>100</v>
      </c>
      <c r="BN251" s="52">
        <v>1</v>
      </c>
      <c r="BO251" s="124">
        <v>0.72395833333333337</v>
      </c>
      <c r="BP251" s="120">
        <v>96.527777777777786</v>
      </c>
      <c r="BQ251" s="120">
        <v>100</v>
      </c>
      <c r="BR251" s="124">
        <v>0.35638297872340424</v>
      </c>
      <c r="BS251" s="124">
        <v>0.88262910798122063</v>
      </c>
      <c r="BT251" s="120">
        <v>11.879432624113475</v>
      </c>
      <c r="BU251" s="120">
        <v>50</v>
      </c>
      <c r="BV251" s="124">
        <v>0.41419354838709677</v>
      </c>
      <c r="BW251" s="120">
        <v>34.516129032258064</v>
      </c>
      <c r="BX251" s="120">
        <v>50</v>
      </c>
      <c r="BY251" s="124">
        <v>0.7222222222222221</v>
      </c>
      <c r="BZ251" s="124">
        <v>0.94</v>
      </c>
      <c r="CA251" s="124">
        <v>0.21777777777777785</v>
      </c>
      <c r="CB251" s="120">
        <v>16.823939048191338</v>
      </c>
      <c r="CC251" s="120">
        <v>19.496255895940152</v>
      </c>
      <c r="CD251" s="120">
        <v>17.335082511020332</v>
      </c>
      <c r="CE251" s="120">
        <v>12.629206143265662</v>
      </c>
      <c r="CF251" s="107" t="s">
        <v>3738</v>
      </c>
      <c r="CG251" s="107">
        <v>4</v>
      </c>
      <c r="CH251" s="107">
        <v>0</v>
      </c>
      <c r="CI251" s="107"/>
      <c r="CJ251" s="107"/>
    </row>
    <row r="252" spans="1:88" x14ac:dyDescent="0.25">
      <c r="A252" s="50" t="s">
        <v>440</v>
      </c>
      <c r="B252" s="56" t="s">
        <v>1513</v>
      </c>
      <c r="C252" s="50" t="s">
        <v>2665</v>
      </c>
      <c r="D252" s="56" t="s">
        <v>101</v>
      </c>
      <c r="E252" s="50" t="s">
        <v>102</v>
      </c>
      <c r="F252" s="24" t="s">
        <v>102</v>
      </c>
      <c r="G252" s="24" t="s">
        <v>102</v>
      </c>
      <c r="H252" s="50" t="s">
        <v>2644</v>
      </c>
      <c r="I252" s="50" t="s">
        <v>103</v>
      </c>
      <c r="J252" s="120">
        <v>952.60818319306497</v>
      </c>
      <c r="K252" s="52">
        <v>1250</v>
      </c>
      <c r="L252" s="120">
        <v>76.208654655445201</v>
      </c>
      <c r="M252" s="52">
        <v>0</v>
      </c>
      <c r="N252" s="120">
        <v>68.364031894973635</v>
      </c>
      <c r="O252" s="120">
        <v>91.152042526631519</v>
      </c>
      <c r="P252" s="120">
        <v>100</v>
      </c>
      <c r="Q252" s="120">
        <v>61.780932396344319</v>
      </c>
      <c r="R252" s="120">
        <v>64.05060364188104</v>
      </c>
      <c r="S252" s="120">
        <v>73.775122294062342</v>
      </c>
      <c r="T252" s="120">
        <v>82.374576528459087</v>
      </c>
      <c r="U252" s="120">
        <v>100</v>
      </c>
      <c r="V252" s="120">
        <v>59.47685527161272</v>
      </c>
      <c r="W252" s="120">
        <v>79.302473695483627</v>
      </c>
      <c r="X252" s="120">
        <v>100</v>
      </c>
      <c r="Y252" s="120">
        <v>53.862518647791298</v>
      </c>
      <c r="Z252" s="120">
        <v>71.816691530388397</v>
      </c>
      <c r="AA252" s="120">
        <v>100</v>
      </c>
      <c r="AB252" s="120">
        <v>58.184066105394614</v>
      </c>
      <c r="AC252" s="120">
        <v>77.578754807192823</v>
      </c>
      <c r="AD252" s="120">
        <v>100</v>
      </c>
      <c r="AE252" s="120">
        <v>52.692892679459817</v>
      </c>
      <c r="AF252" s="120">
        <v>62.476333333333365</v>
      </c>
      <c r="AG252" s="120">
        <v>70.257190239279751</v>
      </c>
      <c r="AH252" s="120">
        <v>100</v>
      </c>
      <c r="AI252" s="120">
        <v>11.99</v>
      </c>
      <c r="AJ252" s="120">
        <v>10.18</v>
      </c>
      <c r="AK252" s="120">
        <v>9.7799999999999994</v>
      </c>
      <c r="AL252" s="52">
        <v>0</v>
      </c>
      <c r="AM252" s="124">
        <v>0.98748577929465298</v>
      </c>
      <c r="AN252" s="124">
        <v>0.977850697292863</v>
      </c>
      <c r="AO252" s="124">
        <v>0.98407884761182718</v>
      </c>
      <c r="AP252" s="124">
        <v>0.97131147540983609</v>
      </c>
      <c r="AQ252" s="124">
        <v>0.99635701275045541</v>
      </c>
      <c r="AR252" s="124">
        <v>0.99180327868852458</v>
      </c>
      <c r="AS252" s="124">
        <v>0.11960666265302027</v>
      </c>
      <c r="AT252" s="120">
        <v>36.078667469395967</v>
      </c>
      <c r="AU252" s="120">
        <v>50</v>
      </c>
      <c r="AV252" s="124">
        <v>0.18388711879836139</v>
      </c>
      <c r="AW252" s="120">
        <v>23.222576240327729</v>
      </c>
      <c r="AX252" s="120">
        <v>50</v>
      </c>
      <c r="AY252" s="124">
        <v>0.53001277139208169</v>
      </c>
      <c r="AZ252" s="120">
        <v>35.334184759472116</v>
      </c>
      <c r="BA252" s="120">
        <v>50</v>
      </c>
      <c r="BB252" s="124">
        <v>0.33588761174968074</v>
      </c>
      <c r="BC252" s="120">
        <v>22.392507449978716</v>
      </c>
      <c r="BD252" s="120">
        <v>50</v>
      </c>
      <c r="BE252" s="124">
        <v>0.82582938388625593</v>
      </c>
      <c r="BF252" s="120">
        <v>43.92709488756681</v>
      </c>
      <c r="BG252" s="120">
        <v>50</v>
      </c>
      <c r="BH252" s="124">
        <v>0.8632075471698113</v>
      </c>
      <c r="BI252" s="120">
        <v>91.830590124448022</v>
      </c>
      <c r="BJ252" s="120">
        <v>100</v>
      </c>
      <c r="BK252" s="124">
        <v>0.74093264248704704</v>
      </c>
      <c r="BL252" s="120">
        <v>78.822621541175224</v>
      </c>
      <c r="BM252" s="120">
        <v>100</v>
      </c>
      <c r="BN252" s="52">
        <v>1</v>
      </c>
      <c r="BO252" s="124">
        <v>0.70099999999999996</v>
      </c>
      <c r="BP252" s="120">
        <v>93.402777777777786</v>
      </c>
      <c r="BQ252" s="120">
        <v>100</v>
      </c>
      <c r="BR252" s="124">
        <v>0.56472795497185746</v>
      </c>
      <c r="BS252" s="124">
        <v>0.70642809807819751</v>
      </c>
      <c r="BT252" s="120">
        <v>18.824265165728583</v>
      </c>
      <c r="BU252" s="120">
        <v>50</v>
      </c>
      <c r="BV252" s="124">
        <v>0.43549402139710508</v>
      </c>
      <c r="BW252" s="120">
        <v>36.291168449758757</v>
      </c>
      <c r="BX252" s="120">
        <v>50</v>
      </c>
      <c r="BY252" s="124">
        <v>0.74093264248704704</v>
      </c>
      <c r="BZ252" s="124">
        <v>0.94</v>
      </c>
      <c r="CA252" s="124">
        <v>0.19906735751295301</v>
      </c>
      <c r="CB252" s="120">
        <v>17.263974516166829</v>
      </c>
      <c r="CC252" s="120">
        <v>19.631524517014228</v>
      </c>
      <c r="CD252" s="120">
        <v>17.168861804494096</v>
      </c>
      <c r="CE252" s="120">
        <v>15.161501169955377</v>
      </c>
      <c r="CF252" s="107"/>
      <c r="CG252" s="107"/>
      <c r="CH252" s="107">
        <v>0</v>
      </c>
      <c r="CI252" s="107"/>
      <c r="CJ252" s="107"/>
    </row>
    <row r="253" spans="1:88" x14ac:dyDescent="0.25">
      <c r="A253" s="50" t="s">
        <v>440</v>
      </c>
      <c r="B253" s="56" t="s">
        <v>1513</v>
      </c>
      <c r="C253" s="50" t="s">
        <v>2873</v>
      </c>
      <c r="D253" s="56" t="s">
        <v>1918</v>
      </c>
      <c r="E253" s="50" t="s">
        <v>106</v>
      </c>
      <c r="F253" s="24" t="s">
        <v>114</v>
      </c>
      <c r="G253" s="24">
        <v>2</v>
      </c>
      <c r="H253" s="50" t="s">
        <v>1454</v>
      </c>
      <c r="I253" s="50" t="s">
        <v>109</v>
      </c>
      <c r="J253" s="120">
        <v>66.227638060668937</v>
      </c>
      <c r="K253" s="52">
        <v>100</v>
      </c>
      <c r="L253" s="120">
        <v>66.227638060668937</v>
      </c>
      <c r="M253" s="52"/>
      <c r="N253" s="120"/>
      <c r="O253" s="120"/>
      <c r="P253" s="120"/>
      <c r="Q253" s="120"/>
      <c r="R253" s="120"/>
      <c r="S253" s="120"/>
      <c r="T253" s="120"/>
      <c r="U253" s="120"/>
      <c r="V253" s="120"/>
      <c r="W253" s="120"/>
      <c r="X253" s="120"/>
      <c r="Y253" s="120"/>
      <c r="Z253" s="120"/>
      <c r="AA253" s="120"/>
      <c r="AB253" s="120"/>
      <c r="AC253" s="120"/>
      <c r="AD253" s="120"/>
      <c r="AE253" s="120"/>
      <c r="AF253" s="120"/>
      <c r="AG253" s="120"/>
      <c r="AH253" s="120"/>
      <c r="AI253" s="120"/>
      <c r="AJ253" s="120"/>
      <c r="AK253" s="120"/>
      <c r="AL253" s="52"/>
      <c r="AM253" s="124"/>
      <c r="AN253" s="124"/>
      <c r="AO253" s="124"/>
      <c r="AP253" s="124"/>
      <c r="AQ253" s="124"/>
      <c r="AR253" s="124"/>
      <c r="AS253" s="124">
        <v>0.10344827586206896</v>
      </c>
      <c r="AT253" s="120">
        <v>39.310344827586221</v>
      </c>
      <c r="AU253" s="120">
        <v>50</v>
      </c>
      <c r="AV253" s="124">
        <v>0.16541353383458646</v>
      </c>
      <c r="AW253" s="120">
        <v>26.917293233082717</v>
      </c>
      <c r="AX253" s="120">
        <v>50</v>
      </c>
      <c r="AY253" s="124"/>
      <c r="AZ253" s="120"/>
      <c r="BA253" s="120"/>
      <c r="BB253" s="124"/>
      <c r="BC253" s="120"/>
      <c r="BD253" s="120"/>
      <c r="BE253" s="124"/>
      <c r="BF253" s="120"/>
      <c r="BG253" s="120"/>
      <c r="BH253" s="124"/>
      <c r="BI253" s="120"/>
      <c r="BJ253" s="120"/>
      <c r="BK253" s="124"/>
      <c r="BL253" s="120"/>
      <c r="BM253" s="120"/>
      <c r="BN253" s="52"/>
      <c r="BO253" s="124"/>
      <c r="BP253" s="120"/>
      <c r="BQ253" s="120"/>
      <c r="BR253" s="124"/>
      <c r="BS253" s="124"/>
      <c r="BT253" s="120"/>
      <c r="BU253" s="120"/>
      <c r="BV253" s="124"/>
      <c r="BW253" s="120"/>
      <c r="BX253" s="120"/>
      <c r="BY253" s="124"/>
      <c r="BZ253" s="124"/>
      <c r="CA253" s="124"/>
      <c r="CB253" s="120"/>
      <c r="CC253" s="120"/>
      <c r="CD253" s="120"/>
      <c r="CE253" s="120"/>
      <c r="CF253" s="107"/>
      <c r="CG253" s="107"/>
      <c r="CH253" s="107">
        <v>0</v>
      </c>
      <c r="CI253" s="107"/>
      <c r="CJ253" s="107"/>
    </row>
    <row r="254" spans="1:88" x14ac:dyDescent="0.25">
      <c r="A254" s="50" t="s">
        <v>440</v>
      </c>
      <c r="B254" s="56" t="s">
        <v>1513</v>
      </c>
      <c r="C254" s="50" t="s">
        <v>2874</v>
      </c>
      <c r="D254" s="56" t="s">
        <v>2017</v>
      </c>
      <c r="E254" s="50" t="s">
        <v>106</v>
      </c>
      <c r="F254" s="24" t="s">
        <v>107</v>
      </c>
      <c r="G254" s="24">
        <v>2</v>
      </c>
      <c r="H254" s="50" t="s">
        <v>1454</v>
      </c>
      <c r="I254" s="50" t="s">
        <v>109</v>
      </c>
      <c r="J254" s="120">
        <v>81.18012422360249</v>
      </c>
      <c r="K254" s="52">
        <v>100</v>
      </c>
      <c r="L254" s="120">
        <v>81.18012422360249</v>
      </c>
      <c r="M254" s="52"/>
      <c r="N254" s="120"/>
      <c r="O254" s="120"/>
      <c r="P254" s="120"/>
      <c r="Q254" s="120"/>
      <c r="R254" s="120"/>
      <c r="S254" s="120"/>
      <c r="T254" s="120"/>
      <c r="U254" s="120"/>
      <c r="V254" s="120"/>
      <c r="W254" s="120"/>
      <c r="X254" s="120"/>
      <c r="Y254" s="120"/>
      <c r="Z254" s="120"/>
      <c r="AA254" s="120"/>
      <c r="AB254" s="120"/>
      <c r="AC254" s="120"/>
      <c r="AD254" s="120"/>
      <c r="AE254" s="120"/>
      <c r="AF254" s="120"/>
      <c r="AG254" s="120"/>
      <c r="AH254" s="120"/>
      <c r="AI254" s="120"/>
      <c r="AJ254" s="120"/>
      <c r="AK254" s="120"/>
      <c r="AL254" s="52"/>
      <c r="AM254" s="124"/>
      <c r="AN254" s="124"/>
      <c r="AO254" s="124"/>
      <c r="AP254" s="124"/>
      <c r="AQ254" s="124"/>
      <c r="AR254" s="124"/>
      <c r="AS254" s="124">
        <v>7.6086956521739135E-2</v>
      </c>
      <c r="AT254" s="120">
        <v>44.782608695652179</v>
      </c>
      <c r="AU254" s="120">
        <v>50</v>
      </c>
      <c r="AV254" s="124">
        <v>0.11801242236024845</v>
      </c>
      <c r="AW254" s="120">
        <v>36.397515527950318</v>
      </c>
      <c r="AX254" s="120">
        <v>50</v>
      </c>
      <c r="AY254" s="124"/>
      <c r="AZ254" s="120"/>
      <c r="BA254" s="120"/>
      <c r="BB254" s="124"/>
      <c r="BC254" s="120"/>
      <c r="BD254" s="120"/>
      <c r="BE254" s="124"/>
      <c r="BF254" s="120"/>
      <c r="BG254" s="120"/>
      <c r="BH254" s="124"/>
      <c r="BI254" s="120"/>
      <c r="BJ254" s="120"/>
      <c r="BK254" s="124"/>
      <c r="BL254" s="120"/>
      <c r="BM254" s="120"/>
      <c r="BN254" s="52"/>
      <c r="BO254" s="124"/>
      <c r="BP254" s="120"/>
      <c r="BQ254" s="120"/>
      <c r="BR254" s="124"/>
      <c r="BS254" s="124"/>
      <c r="BT254" s="120"/>
      <c r="BU254" s="120"/>
      <c r="BV254" s="124"/>
      <c r="BW254" s="120"/>
      <c r="BX254" s="120"/>
      <c r="BY254" s="124"/>
      <c r="BZ254" s="124"/>
      <c r="CA254" s="124"/>
      <c r="CB254" s="120"/>
      <c r="CC254" s="120"/>
      <c r="CD254" s="120"/>
      <c r="CE254" s="120"/>
      <c r="CF254" s="107"/>
      <c r="CG254" s="107"/>
      <c r="CH254" s="107">
        <v>0</v>
      </c>
      <c r="CI254" s="107"/>
      <c r="CJ254" s="107"/>
    </row>
    <row r="255" spans="1:88" x14ac:dyDescent="0.25">
      <c r="A255" s="50" t="s">
        <v>440</v>
      </c>
      <c r="B255" s="56" t="s">
        <v>1513</v>
      </c>
      <c r="C255" s="50" t="s">
        <v>2875</v>
      </c>
      <c r="D255" s="56" t="s">
        <v>2242</v>
      </c>
      <c r="E255" s="50" t="s">
        <v>106</v>
      </c>
      <c r="F255" s="24" t="s">
        <v>114</v>
      </c>
      <c r="G255" s="24">
        <v>2</v>
      </c>
      <c r="H255" s="50" t="s">
        <v>2644</v>
      </c>
      <c r="I255" s="50" t="s">
        <v>109</v>
      </c>
      <c r="J255" s="120">
        <v>71.356502242152487</v>
      </c>
      <c r="K255" s="52">
        <v>100</v>
      </c>
      <c r="L255" s="120">
        <v>71.356502242152487</v>
      </c>
      <c r="M255" s="52"/>
      <c r="N255" s="120"/>
      <c r="O255" s="120"/>
      <c r="P255" s="120"/>
      <c r="Q255" s="120"/>
      <c r="R255" s="120"/>
      <c r="S255" s="120"/>
      <c r="T255" s="120"/>
      <c r="U255" s="120"/>
      <c r="V255" s="120"/>
      <c r="W255" s="120"/>
      <c r="X255" s="120"/>
      <c r="Y255" s="120"/>
      <c r="Z255" s="120"/>
      <c r="AA255" s="120"/>
      <c r="AB255" s="120"/>
      <c r="AC255" s="120"/>
      <c r="AD255" s="120"/>
      <c r="AE255" s="120"/>
      <c r="AF255" s="120"/>
      <c r="AG255" s="120"/>
      <c r="AH255" s="120"/>
      <c r="AI255" s="120"/>
      <c r="AJ255" s="120"/>
      <c r="AK255" s="120"/>
      <c r="AL255" s="52"/>
      <c r="AM255" s="124"/>
      <c r="AN255" s="124"/>
      <c r="AO255" s="124"/>
      <c r="AP255" s="124"/>
      <c r="AQ255" s="124"/>
      <c r="AR255" s="124"/>
      <c r="AS255" s="124">
        <v>8.0717488789237665E-2</v>
      </c>
      <c r="AT255" s="120">
        <v>43.856502242152473</v>
      </c>
      <c r="AU255" s="120">
        <v>50</v>
      </c>
      <c r="AV255" s="124">
        <v>0.16250000000000001</v>
      </c>
      <c r="AW255" s="120">
        <v>27.500000000000011</v>
      </c>
      <c r="AX255" s="120">
        <v>50</v>
      </c>
      <c r="AY255" s="124"/>
      <c r="AZ255" s="120"/>
      <c r="BA255" s="120"/>
      <c r="BB255" s="124"/>
      <c r="BC255" s="120"/>
      <c r="BD255" s="120"/>
      <c r="BE255" s="124"/>
      <c r="BF255" s="120"/>
      <c r="BG255" s="120"/>
      <c r="BH255" s="124"/>
      <c r="BI255" s="120"/>
      <c r="BJ255" s="120"/>
      <c r="BK255" s="124"/>
      <c r="BL255" s="120"/>
      <c r="BM255" s="120"/>
      <c r="BN255" s="52"/>
      <c r="BO255" s="124"/>
      <c r="BP255" s="120"/>
      <c r="BQ255" s="120"/>
      <c r="BR255" s="124"/>
      <c r="BS255" s="124"/>
      <c r="BT255" s="120"/>
      <c r="BU255" s="120"/>
      <c r="BV255" s="124"/>
      <c r="BW255" s="120"/>
      <c r="BX255" s="120"/>
      <c r="BY255" s="124"/>
      <c r="BZ255" s="124"/>
      <c r="CA255" s="124"/>
      <c r="CB255" s="120"/>
      <c r="CC255" s="120"/>
      <c r="CD255" s="120"/>
      <c r="CE255" s="120"/>
      <c r="CF255" s="107"/>
      <c r="CG255" s="107"/>
      <c r="CH255" s="107">
        <v>0</v>
      </c>
      <c r="CI255" s="107"/>
      <c r="CJ255" s="107"/>
    </row>
    <row r="256" spans="1:88" x14ac:dyDescent="0.25">
      <c r="A256" s="50" t="s">
        <v>440</v>
      </c>
      <c r="B256" s="56" t="s">
        <v>1513</v>
      </c>
      <c r="C256" s="50" t="s">
        <v>2876</v>
      </c>
      <c r="D256" s="56" t="s">
        <v>1893</v>
      </c>
      <c r="E256" s="50" t="s">
        <v>106</v>
      </c>
      <c r="F256" s="24">
        <v>3</v>
      </c>
      <c r="G256" s="24">
        <v>5</v>
      </c>
      <c r="H256" s="50" t="s">
        <v>2644</v>
      </c>
      <c r="I256" s="50" t="s">
        <v>109</v>
      </c>
      <c r="J256" s="120">
        <v>599.38630013680563</v>
      </c>
      <c r="K256" s="52">
        <v>750</v>
      </c>
      <c r="L256" s="120">
        <v>79.918173351574083</v>
      </c>
      <c r="M256" s="52">
        <v>0</v>
      </c>
      <c r="N256" s="120">
        <v>68.748410829498013</v>
      </c>
      <c r="O256" s="120">
        <v>91.664547772664022</v>
      </c>
      <c r="P256" s="120">
        <v>100</v>
      </c>
      <c r="Q256" s="120">
        <v>61.946903378288567</v>
      </c>
      <c r="R256" s="120">
        <v>67.137120154233244</v>
      </c>
      <c r="S256" s="120">
        <v>74.821185339506457</v>
      </c>
      <c r="T256" s="120">
        <v>82.595871171051428</v>
      </c>
      <c r="U256" s="120">
        <v>100</v>
      </c>
      <c r="V256" s="120">
        <v>62.034868270717311</v>
      </c>
      <c r="W256" s="120">
        <v>82.713157694289748</v>
      </c>
      <c r="X256" s="120">
        <v>100</v>
      </c>
      <c r="Y256" s="120">
        <v>56.320346161179465</v>
      </c>
      <c r="Z256" s="120">
        <v>75.09379488157262</v>
      </c>
      <c r="AA256" s="120">
        <v>100</v>
      </c>
      <c r="AB256" s="120">
        <v>56.609473684210563</v>
      </c>
      <c r="AC256" s="120">
        <v>75.479298245614075</v>
      </c>
      <c r="AD256" s="120">
        <v>100</v>
      </c>
      <c r="AE256" s="120">
        <v>50.791304347826078</v>
      </c>
      <c r="AF256" s="120">
        <v>62.071428571428562</v>
      </c>
      <c r="AG256" s="120">
        <v>67.72173913043477</v>
      </c>
      <c r="AH256" s="120">
        <v>100</v>
      </c>
      <c r="AI256" s="120">
        <v>12.87</v>
      </c>
      <c r="AJ256" s="120">
        <v>10.81</v>
      </c>
      <c r="AK256" s="120">
        <v>11.28</v>
      </c>
      <c r="AL256" s="52">
        <v>0</v>
      </c>
      <c r="AM256" s="124">
        <v>1</v>
      </c>
      <c r="AN256" s="124">
        <v>1</v>
      </c>
      <c r="AO256" s="124">
        <v>1</v>
      </c>
      <c r="AP256" s="124">
        <v>1</v>
      </c>
      <c r="AQ256" s="124">
        <v>1</v>
      </c>
      <c r="AR256" s="124">
        <v>1</v>
      </c>
      <c r="AS256" s="124">
        <v>7.8787878787878782E-2</v>
      </c>
      <c r="AT256" s="120">
        <v>44.242424242424264</v>
      </c>
      <c r="AU256" s="120">
        <v>50</v>
      </c>
      <c r="AV256" s="124">
        <v>0.13698630136986301</v>
      </c>
      <c r="AW256" s="120">
        <v>32.602739726027409</v>
      </c>
      <c r="AX256" s="120">
        <v>50</v>
      </c>
      <c r="AY256" s="124"/>
      <c r="AZ256" s="120"/>
      <c r="BA256" s="120"/>
      <c r="BB256" s="124"/>
      <c r="BC256" s="120"/>
      <c r="BD256" s="120"/>
      <c r="BE256" s="124"/>
      <c r="BF256" s="120"/>
      <c r="BG256" s="120"/>
      <c r="BH256" s="124"/>
      <c r="BI256" s="120"/>
      <c r="BJ256" s="120"/>
      <c r="BK256" s="124"/>
      <c r="BL256" s="120"/>
      <c r="BM256" s="120"/>
      <c r="BN256" s="52"/>
      <c r="BO256" s="124"/>
      <c r="BP256" s="120"/>
      <c r="BQ256" s="120"/>
      <c r="BR256" s="124">
        <v>0.70909090909090911</v>
      </c>
      <c r="BS256" s="124">
        <v>0.94827586206896552</v>
      </c>
      <c r="BT256" s="120">
        <v>47.272727272727273</v>
      </c>
      <c r="BU256" s="120">
        <v>50</v>
      </c>
      <c r="BV256" s="124"/>
      <c r="BW256" s="120"/>
      <c r="BX256" s="120"/>
      <c r="BY256" s="124"/>
      <c r="BZ256" s="124"/>
      <c r="CA256" s="124"/>
      <c r="CB256" s="120">
        <v>16.823939048191338</v>
      </c>
      <c r="CC256" s="120">
        <v>19.496255895940152</v>
      </c>
      <c r="CD256" s="120">
        <v>17.335082511020332</v>
      </c>
      <c r="CE256" s="120"/>
      <c r="CF256" s="107"/>
      <c r="CG256" s="107"/>
      <c r="CH256" s="107">
        <v>0</v>
      </c>
      <c r="CI256" s="107"/>
      <c r="CJ256" s="107"/>
    </row>
    <row r="257" spans="1:88" x14ac:dyDescent="0.25">
      <c r="A257" s="50" t="s">
        <v>440</v>
      </c>
      <c r="B257" s="56" t="s">
        <v>1513</v>
      </c>
      <c r="C257" s="50" t="s">
        <v>2877</v>
      </c>
      <c r="D257" s="56" t="s">
        <v>2349</v>
      </c>
      <c r="E257" s="50" t="s">
        <v>106</v>
      </c>
      <c r="F257" s="24">
        <v>3</v>
      </c>
      <c r="G257" s="24">
        <v>5</v>
      </c>
      <c r="H257" s="50" t="s">
        <v>2644</v>
      </c>
      <c r="I257" s="50" t="s">
        <v>109</v>
      </c>
      <c r="J257" s="120">
        <v>621.38733690800598</v>
      </c>
      <c r="K257" s="52">
        <v>750</v>
      </c>
      <c r="L257" s="120">
        <v>82.851644921067475</v>
      </c>
      <c r="M257" s="52">
        <v>0</v>
      </c>
      <c r="N257" s="120">
        <v>70.367627936639238</v>
      </c>
      <c r="O257" s="120">
        <v>93.823503915518984</v>
      </c>
      <c r="P257" s="120">
        <v>100</v>
      </c>
      <c r="Q257" s="120">
        <v>65.868482108472989</v>
      </c>
      <c r="R257" s="120">
        <v>67.555013153697402</v>
      </c>
      <c r="S257" s="120">
        <v>74.74837519038006</v>
      </c>
      <c r="T257" s="120">
        <v>87.824642811297309</v>
      </c>
      <c r="U257" s="120">
        <v>100</v>
      </c>
      <c r="V257" s="120">
        <v>63.490999086999111</v>
      </c>
      <c r="W257" s="120">
        <v>84.654665449332143</v>
      </c>
      <c r="X257" s="120">
        <v>100</v>
      </c>
      <c r="Y257" s="120">
        <v>59.317146802281947</v>
      </c>
      <c r="Z257" s="120">
        <v>79.089529069709258</v>
      </c>
      <c r="AA257" s="120">
        <v>100</v>
      </c>
      <c r="AB257" s="120">
        <v>55.956910569105681</v>
      </c>
      <c r="AC257" s="120">
        <v>74.609214092140903</v>
      </c>
      <c r="AD257" s="120">
        <v>100</v>
      </c>
      <c r="AE257" s="120">
        <v>52.61666666666666</v>
      </c>
      <c r="AF257" s="120">
        <v>59.824561403508795</v>
      </c>
      <c r="AG257" s="120">
        <v>70.155555555555551</v>
      </c>
      <c r="AH257" s="120">
        <v>100</v>
      </c>
      <c r="AI257" s="120">
        <v>8.8699999999999992</v>
      </c>
      <c r="AJ257" s="120">
        <v>8.23</v>
      </c>
      <c r="AK257" s="120">
        <v>7.2</v>
      </c>
      <c r="AL257" s="52">
        <v>0</v>
      </c>
      <c r="AM257" s="124">
        <v>0.99226804123711343</v>
      </c>
      <c r="AN257" s="124">
        <v>0.98469387755102045</v>
      </c>
      <c r="AO257" s="124">
        <v>0.99232736572890023</v>
      </c>
      <c r="AP257" s="124">
        <v>0.98492462311557794</v>
      </c>
      <c r="AQ257" s="124">
        <v>0.9921875</v>
      </c>
      <c r="AR257" s="124">
        <v>0.98550724637681164</v>
      </c>
      <c r="AS257" s="124">
        <v>5.1413881748071981E-2</v>
      </c>
      <c r="AT257" s="120">
        <v>49.717223650385627</v>
      </c>
      <c r="AU257" s="120">
        <v>50</v>
      </c>
      <c r="AV257" s="124">
        <v>7.4468085106382975E-2</v>
      </c>
      <c r="AW257" s="120">
        <v>45.106382978723403</v>
      </c>
      <c r="AX257" s="120">
        <v>50</v>
      </c>
      <c r="AY257" s="124"/>
      <c r="AZ257" s="120"/>
      <c r="BA257" s="120"/>
      <c r="BB257" s="124"/>
      <c r="BC257" s="120"/>
      <c r="BD257" s="120"/>
      <c r="BE257" s="124"/>
      <c r="BF257" s="120"/>
      <c r="BG257" s="120"/>
      <c r="BH257" s="124"/>
      <c r="BI257" s="120"/>
      <c r="BJ257" s="120"/>
      <c r="BK257" s="124"/>
      <c r="BL257" s="120"/>
      <c r="BM257" s="120"/>
      <c r="BN257" s="52"/>
      <c r="BO257" s="124"/>
      <c r="BP257" s="120"/>
      <c r="BQ257" s="120"/>
      <c r="BR257" s="124">
        <v>0.54609929078014185</v>
      </c>
      <c r="BS257" s="124">
        <v>1</v>
      </c>
      <c r="BT257" s="120">
        <v>36.406619385342793</v>
      </c>
      <c r="BU257" s="120">
        <v>50</v>
      </c>
      <c r="BV257" s="124"/>
      <c r="BW257" s="120"/>
      <c r="BX257" s="120"/>
      <c r="BY257" s="124"/>
      <c r="BZ257" s="124"/>
      <c r="CA257" s="124"/>
      <c r="CB257" s="120">
        <v>16.823939048191338</v>
      </c>
      <c r="CC257" s="120">
        <v>19.496255895940152</v>
      </c>
      <c r="CD257" s="120">
        <v>17.335082511020332</v>
      </c>
      <c r="CE257" s="120"/>
      <c r="CF257" s="107"/>
      <c r="CG257" s="107"/>
      <c r="CH257" s="107">
        <v>0</v>
      </c>
      <c r="CI257" s="107"/>
      <c r="CJ257" s="107"/>
    </row>
    <row r="258" spans="1:88" x14ac:dyDescent="0.25">
      <c r="A258" s="50" t="s">
        <v>440</v>
      </c>
      <c r="B258" s="56" t="s">
        <v>1513</v>
      </c>
      <c r="C258" s="50" t="s">
        <v>2878</v>
      </c>
      <c r="D258" s="56" t="s">
        <v>1901</v>
      </c>
      <c r="E258" s="50" t="s">
        <v>106</v>
      </c>
      <c r="F258" s="24">
        <v>3</v>
      </c>
      <c r="G258" s="24">
        <v>5</v>
      </c>
      <c r="H258" s="50" t="s">
        <v>2644</v>
      </c>
      <c r="I258" s="50" t="s">
        <v>109</v>
      </c>
      <c r="J258" s="120">
        <v>631.24087036090998</v>
      </c>
      <c r="K258" s="52">
        <v>750</v>
      </c>
      <c r="L258" s="120">
        <v>84.165449381454664</v>
      </c>
      <c r="M258" s="52">
        <v>0</v>
      </c>
      <c r="N258" s="120">
        <v>70.651365660251983</v>
      </c>
      <c r="O258" s="120">
        <v>94.201820880335973</v>
      </c>
      <c r="P258" s="120">
        <v>100</v>
      </c>
      <c r="Q258" s="120">
        <v>65.415478167552081</v>
      </c>
      <c r="R258" s="120">
        <v>70.196985439303873</v>
      </c>
      <c r="S258" s="120">
        <v>75</v>
      </c>
      <c r="T258" s="120">
        <v>87.220637556736108</v>
      </c>
      <c r="U258" s="120">
        <v>100</v>
      </c>
      <c r="V258" s="120">
        <v>64.970824305403099</v>
      </c>
      <c r="W258" s="120">
        <v>86.62776574053747</v>
      </c>
      <c r="X258" s="120">
        <v>100</v>
      </c>
      <c r="Y258" s="120">
        <v>60.021179633613464</v>
      </c>
      <c r="Z258" s="120">
        <v>80.028239511484628</v>
      </c>
      <c r="AA258" s="120">
        <v>100</v>
      </c>
      <c r="AB258" s="120">
        <v>62.925146198830404</v>
      </c>
      <c r="AC258" s="120">
        <v>83.900194931773882</v>
      </c>
      <c r="AD258" s="120">
        <v>100</v>
      </c>
      <c r="AE258" s="120">
        <v>58.265408805031456</v>
      </c>
      <c r="AF258" s="120">
        <v>66.973770491803293</v>
      </c>
      <c r="AG258" s="120">
        <v>77.687211740041946</v>
      </c>
      <c r="AH258" s="120">
        <v>100</v>
      </c>
      <c r="AI258" s="120">
        <v>9.58</v>
      </c>
      <c r="AJ258" s="120">
        <v>10.17</v>
      </c>
      <c r="AK258" s="120">
        <v>8.6999999999999993</v>
      </c>
      <c r="AL258" s="52">
        <v>0</v>
      </c>
      <c r="AM258" s="124">
        <v>0.99741602067183466</v>
      </c>
      <c r="AN258" s="124">
        <v>0.99509803921568629</v>
      </c>
      <c r="AO258" s="124">
        <v>0.99742268041237114</v>
      </c>
      <c r="AP258" s="124">
        <v>0.99512195121951219</v>
      </c>
      <c r="AQ258" s="124">
        <v>1</v>
      </c>
      <c r="AR258" s="124">
        <v>1</v>
      </c>
      <c r="AS258" s="124">
        <v>4.1558441558441558E-2</v>
      </c>
      <c r="AT258" s="120">
        <v>50</v>
      </c>
      <c r="AU258" s="120">
        <v>50</v>
      </c>
      <c r="AV258" s="124">
        <v>7.8125E-2</v>
      </c>
      <c r="AW258" s="120">
        <v>44.375000000000007</v>
      </c>
      <c r="AX258" s="120">
        <v>50</v>
      </c>
      <c r="AY258" s="124"/>
      <c r="AZ258" s="120"/>
      <c r="BA258" s="120"/>
      <c r="BB258" s="124"/>
      <c r="BC258" s="120"/>
      <c r="BD258" s="120"/>
      <c r="BE258" s="124"/>
      <c r="BF258" s="120"/>
      <c r="BG258" s="120"/>
      <c r="BH258" s="124"/>
      <c r="BI258" s="120"/>
      <c r="BJ258" s="120"/>
      <c r="BK258" s="124"/>
      <c r="BL258" s="120"/>
      <c r="BM258" s="120"/>
      <c r="BN258" s="52"/>
      <c r="BO258" s="124"/>
      <c r="BP258" s="120"/>
      <c r="BQ258" s="120"/>
      <c r="BR258" s="124">
        <v>0.40799999999999997</v>
      </c>
      <c r="BS258" s="124">
        <v>0.93283582089552242</v>
      </c>
      <c r="BT258" s="120">
        <v>27.199999999999996</v>
      </c>
      <c r="BU258" s="120">
        <v>50</v>
      </c>
      <c r="BV258" s="124"/>
      <c r="BW258" s="120"/>
      <c r="BX258" s="120"/>
      <c r="BY258" s="124"/>
      <c r="BZ258" s="124"/>
      <c r="CA258" s="124"/>
      <c r="CB258" s="120">
        <v>16.823939048191338</v>
      </c>
      <c r="CC258" s="120">
        <v>19.496255895940152</v>
      </c>
      <c r="CD258" s="120">
        <v>17.335082511020332</v>
      </c>
      <c r="CE258" s="120"/>
      <c r="CF258" s="107"/>
      <c r="CG258" s="107"/>
      <c r="CH258" s="107">
        <v>0</v>
      </c>
      <c r="CI258" s="107"/>
      <c r="CJ258" s="107"/>
    </row>
    <row r="259" spans="1:88" x14ac:dyDescent="0.25">
      <c r="A259" s="50" t="s">
        <v>440</v>
      </c>
      <c r="B259" s="56" t="s">
        <v>1513</v>
      </c>
      <c r="C259" s="50" t="s">
        <v>2879</v>
      </c>
      <c r="D259" s="56" t="s">
        <v>2024</v>
      </c>
      <c r="E259" s="50" t="s">
        <v>106</v>
      </c>
      <c r="F259" s="24" t="s">
        <v>114</v>
      </c>
      <c r="G259" s="24">
        <v>2</v>
      </c>
      <c r="H259" s="50" t="s">
        <v>1454</v>
      </c>
      <c r="I259" s="50" t="s">
        <v>109</v>
      </c>
      <c r="J259" s="120">
        <v>75.328462962697174</v>
      </c>
      <c r="K259" s="52">
        <v>100</v>
      </c>
      <c r="L259" s="120">
        <v>75.328462962697174</v>
      </c>
      <c r="M259" s="52"/>
      <c r="N259" s="120"/>
      <c r="O259" s="120"/>
      <c r="P259" s="120"/>
      <c r="Q259" s="120"/>
      <c r="R259" s="120"/>
      <c r="S259" s="120"/>
      <c r="T259" s="120"/>
      <c r="U259" s="120"/>
      <c r="V259" s="120"/>
      <c r="W259" s="120"/>
      <c r="X259" s="120"/>
      <c r="Y259" s="120"/>
      <c r="Z259" s="120"/>
      <c r="AA259" s="120"/>
      <c r="AB259" s="120"/>
      <c r="AC259" s="120"/>
      <c r="AD259" s="120"/>
      <c r="AE259" s="120"/>
      <c r="AF259" s="120"/>
      <c r="AG259" s="120"/>
      <c r="AH259" s="120"/>
      <c r="AI259" s="120"/>
      <c r="AJ259" s="120"/>
      <c r="AK259" s="120"/>
      <c r="AL259" s="52"/>
      <c r="AM259" s="124"/>
      <c r="AN259" s="124"/>
      <c r="AO259" s="124"/>
      <c r="AP259" s="124"/>
      <c r="AQ259" s="124"/>
      <c r="AR259" s="124"/>
      <c r="AS259" s="124">
        <v>8.8642659279778394E-2</v>
      </c>
      <c r="AT259" s="120">
        <v>42.27146814404432</v>
      </c>
      <c r="AU259" s="120">
        <v>50</v>
      </c>
      <c r="AV259" s="124">
        <v>0.13471502590673576</v>
      </c>
      <c r="AW259" s="120">
        <v>33.056994818652853</v>
      </c>
      <c r="AX259" s="120">
        <v>50</v>
      </c>
      <c r="AY259" s="124"/>
      <c r="AZ259" s="120"/>
      <c r="BA259" s="120"/>
      <c r="BB259" s="124"/>
      <c r="BC259" s="120"/>
      <c r="BD259" s="120"/>
      <c r="BE259" s="124"/>
      <c r="BF259" s="120"/>
      <c r="BG259" s="120"/>
      <c r="BH259" s="124"/>
      <c r="BI259" s="120"/>
      <c r="BJ259" s="120"/>
      <c r="BK259" s="124"/>
      <c r="BL259" s="120"/>
      <c r="BM259" s="120"/>
      <c r="BN259" s="52"/>
      <c r="BO259" s="124"/>
      <c r="BP259" s="120"/>
      <c r="BQ259" s="120"/>
      <c r="BR259" s="124"/>
      <c r="BS259" s="124"/>
      <c r="BT259" s="120"/>
      <c r="BU259" s="120"/>
      <c r="BV259" s="124"/>
      <c r="BW259" s="120"/>
      <c r="BX259" s="120"/>
      <c r="BY259" s="124"/>
      <c r="BZ259" s="124"/>
      <c r="CA259" s="124"/>
      <c r="CB259" s="120"/>
      <c r="CC259" s="120"/>
      <c r="CD259" s="120"/>
      <c r="CE259" s="120"/>
      <c r="CF259" s="107"/>
      <c r="CG259" s="107"/>
      <c r="CH259" s="107">
        <v>0</v>
      </c>
      <c r="CI259" s="107"/>
      <c r="CJ259" s="107"/>
    </row>
    <row r="260" spans="1:88" x14ac:dyDescent="0.25">
      <c r="A260" s="50" t="s">
        <v>440</v>
      </c>
      <c r="B260" s="56" t="s">
        <v>1513</v>
      </c>
      <c r="C260" s="50" t="s">
        <v>2880</v>
      </c>
      <c r="D260" s="56" t="s">
        <v>2091</v>
      </c>
      <c r="E260" s="50" t="s">
        <v>106</v>
      </c>
      <c r="F260" s="24">
        <v>6</v>
      </c>
      <c r="G260" s="24">
        <v>8</v>
      </c>
      <c r="H260" s="50" t="s">
        <v>2644</v>
      </c>
      <c r="I260" s="50" t="s">
        <v>109</v>
      </c>
      <c r="J260" s="120">
        <v>538.25235902491977</v>
      </c>
      <c r="K260" s="52">
        <v>800</v>
      </c>
      <c r="L260" s="120">
        <v>67.281544878114971</v>
      </c>
      <c r="M260" s="52">
        <v>0</v>
      </c>
      <c r="N260" s="120">
        <v>65.29197550265323</v>
      </c>
      <c r="O260" s="120">
        <v>87.055967336870978</v>
      </c>
      <c r="P260" s="120">
        <v>100</v>
      </c>
      <c r="Q260" s="120">
        <v>58.528551117062442</v>
      </c>
      <c r="R260" s="120">
        <v>60.18832304489856</v>
      </c>
      <c r="S260" s="120">
        <v>70.22180918630626</v>
      </c>
      <c r="T260" s="120">
        <v>78.038068156083256</v>
      </c>
      <c r="U260" s="120">
        <v>100</v>
      </c>
      <c r="V260" s="120">
        <v>56.022432486166316</v>
      </c>
      <c r="W260" s="120">
        <v>74.696576648221765</v>
      </c>
      <c r="X260" s="120">
        <v>100</v>
      </c>
      <c r="Y260" s="120">
        <v>50.212857217185977</v>
      </c>
      <c r="Z260" s="120">
        <v>66.950476289581303</v>
      </c>
      <c r="AA260" s="120">
        <v>100</v>
      </c>
      <c r="AB260" s="120">
        <v>56.993567639257257</v>
      </c>
      <c r="AC260" s="120">
        <v>75.991423519009686</v>
      </c>
      <c r="AD260" s="120">
        <v>100</v>
      </c>
      <c r="AE260" s="120">
        <v>51.403802083333346</v>
      </c>
      <c r="AF260" s="120">
        <v>61.115053763440841</v>
      </c>
      <c r="AG260" s="120">
        <v>68.53840277777779</v>
      </c>
      <c r="AH260" s="120">
        <v>100</v>
      </c>
      <c r="AI260" s="120">
        <v>11.69</v>
      </c>
      <c r="AJ260" s="120">
        <v>9.9700000000000006</v>
      </c>
      <c r="AK260" s="120">
        <v>9.7100000000000009</v>
      </c>
      <c r="AL260" s="52">
        <v>0</v>
      </c>
      <c r="AM260" s="124">
        <v>0.98464317976513094</v>
      </c>
      <c r="AN260" s="124">
        <v>0.9668737060041408</v>
      </c>
      <c r="AO260" s="124">
        <v>0.97826086956521741</v>
      </c>
      <c r="AP260" s="124">
        <v>0.95416666666666672</v>
      </c>
      <c r="AQ260" s="124">
        <v>0.99738903394255873</v>
      </c>
      <c r="AR260" s="124">
        <v>0.99397590361445787</v>
      </c>
      <c r="AS260" s="124">
        <v>0.15760869565217392</v>
      </c>
      <c r="AT260" s="120">
        <v>28.478260869565219</v>
      </c>
      <c r="AU260" s="120">
        <v>50</v>
      </c>
      <c r="AV260" s="124">
        <v>0.23554603854389722</v>
      </c>
      <c r="AW260" s="120">
        <v>12.890792291220565</v>
      </c>
      <c r="AX260" s="120">
        <v>50</v>
      </c>
      <c r="AY260" s="124"/>
      <c r="AZ260" s="120"/>
      <c r="BA260" s="120"/>
      <c r="BB260" s="124"/>
      <c r="BC260" s="120"/>
      <c r="BD260" s="120"/>
      <c r="BE260" s="124">
        <v>0.8575129533678757</v>
      </c>
      <c r="BF260" s="120">
        <v>45.612391136589139</v>
      </c>
      <c r="BG260" s="120">
        <v>50</v>
      </c>
      <c r="BH260" s="124"/>
      <c r="BI260" s="120"/>
      <c r="BJ260" s="120"/>
      <c r="BK260" s="124"/>
      <c r="BL260" s="120"/>
      <c r="BM260" s="120"/>
      <c r="BN260" s="52"/>
      <c r="BO260" s="124"/>
      <c r="BP260" s="120"/>
      <c r="BQ260" s="120"/>
      <c r="BR260" s="124">
        <v>0.73186119873817035</v>
      </c>
      <c r="BS260" s="124">
        <v>0.41601049868766404</v>
      </c>
      <c r="BT260" s="120">
        <v>0</v>
      </c>
      <c r="BU260" s="120">
        <v>50</v>
      </c>
      <c r="BV260" s="124"/>
      <c r="BW260" s="120"/>
      <c r="BX260" s="120"/>
      <c r="BY260" s="124"/>
      <c r="BZ260" s="124"/>
      <c r="CA260" s="124"/>
      <c r="CB260" s="120">
        <v>16.823939048191338</v>
      </c>
      <c r="CC260" s="120">
        <v>19.496255895940152</v>
      </c>
      <c r="CD260" s="120">
        <v>17.335082511020332</v>
      </c>
      <c r="CE260" s="120"/>
      <c r="CF260" s="107"/>
      <c r="CG260" s="107"/>
      <c r="CH260" s="107">
        <v>0</v>
      </c>
      <c r="CI260" s="107"/>
      <c r="CJ260" s="107"/>
    </row>
    <row r="261" spans="1:88" x14ac:dyDescent="0.25">
      <c r="A261" s="50" t="s">
        <v>440</v>
      </c>
      <c r="B261" s="56" t="s">
        <v>1513</v>
      </c>
      <c r="C261" s="50" t="s">
        <v>2881</v>
      </c>
      <c r="D261" s="56" t="s">
        <v>1917</v>
      </c>
      <c r="E261" s="50" t="s">
        <v>106</v>
      </c>
      <c r="F261" s="24">
        <v>9</v>
      </c>
      <c r="G261" s="24">
        <v>12</v>
      </c>
      <c r="H261" s="50" t="s">
        <v>2644</v>
      </c>
      <c r="I261" s="50" t="s">
        <v>109</v>
      </c>
      <c r="J261" s="120">
        <v>949.83976222739784</v>
      </c>
      <c r="K261" s="52">
        <v>1250</v>
      </c>
      <c r="L261" s="120">
        <v>75.98718097819183</v>
      </c>
      <c r="M261" s="52">
        <v>0</v>
      </c>
      <c r="N261" s="120">
        <v>69.819119824866391</v>
      </c>
      <c r="O261" s="120">
        <v>93.092159766488521</v>
      </c>
      <c r="P261" s="120">
        <v>100</v>
      </c>
      <c r="Q261" s="120">
        <v>62.960412186379919</v>
      </c>
      <c r="R261" s="120">
        <v>61.196025698490928</v>
      </c>
      <c r="S261" s="120">
        <v>75</v>
      </c>
      <c r="T261" s="120">
        <v>83.947216248506564</v>
      </c>
      <c r="U261" s="120">
        <v>100</v>
      </c>
      <c r="V261" s="120">
        <v>56.736554465283781</v>
      </c>
      <c r="W261" s="120">
        <v>75.648739287045046</v>
      </c>
      <c r="X261" s="120">
        <v>100</v>
      </c>
      <c r="Y261" s="120">
        <v>51.192346986161404</v>
      </c>
      <c r="Z261" s="120">
        <v>68.256462648215205</v>
      </c>
      <c r="AA261" s="120">
        <v>100</v>
      </c>
      <c r="AB261" s="120">
        <v>58.352380952380983</v>
      </c>
      <c r="AC261" s="120">
        <v>77.803174603174639</v>
      </c>
      <c r="AD261" s="120">
        <v>100</v>
      </c>
      <c r="AE261" s="120">
        <v>54.069230769230764</v>
      </c>
      <c r="AF261" s="120">
        <v>61.480524344569304</v>
      </c>
      <c r="AG261" s="120">
        <v>72.092307692307685</v>
      </c>
      <c r="AH261" s="120">
        <v>100</v>
      </c>
      <c r="AI261" s="120">
        <v>12.03</v>
      </c>
      <c r="AJ261" s="120">
        <v>10</v>
      </c>
      <c r="AK261" s="120">
        <v>7.41</v>
      </c>
      <c r="AL261" s="52">
        <v>0</v>
      </c>
      <c r="AM261" s="124">
        <v>0.98255813953488369</v>
      </c>
      <c r="AN261" s="124">
        <v>0.97435897435897434</v>
      </c>
      <c r="AO261" s="124">
        <v>0.97674418604651159</v>
      </c>
      <c r="AP261" s="124">
        <v>0.96153846153846156</v>
      </c>
      <c r="AQ261" s="124">
        <v>0.99378881987577639</v>
      </c>
      <c r="AR261" s="124">
        <v>0.98484848484848486</v>
      </c>
      <c r="AS261" s="124">
        <v>0.1744186046511628</v>
      </c>
      <c r="AT261" s="120">
        <v>25.116279069767458</v>
      </c>
      <c r="AU261" s="120">
        <v>50</v>
      </c>
      <c r="AV261" s="124">
        <v>0.25838926174496646</v>
      </c>
      <c r="AW261" s="120">
        <v>8.3221476510067163</v>
      </c>
      <c r="AX261" s="120">
        <v>50</v>
      </c>
      <c r="AY261" s="124">
        <v>0.5625</v>
      </c>
      <c r="AZ261" s="120">
        <v>37.5</v>
      </c>
      <c r="BA261" s="120">
        <v>50</v>
      </c>
      <c r="BB261" s="124">
        <v>0.328125</v>
      </c>
      <c r="BC261" s="120">
        <v>21.875</v>
      </c>
      <c r="BD261" s="120">
        <v>50</v>
      </c>
      <c r="BE261" s="124">
        <v>0.81105990783410142</v>
      </c>
      <c r="BF261" s="120">
        <v>43.141484459260717</v>
      </c>
      <c r="BG261" s="120">
        <v>50</v>
      </c>
      <c r="BH261" s="124">
        <v>0.82631578947368423</v>
      </c>
      <c r="BI261" s="120">
        <v>87.905935050391946</v>
      </c>
      <c r="BJ261" s="120">
        <v>100</v>
      </c>
      <c r="BK261" s="124">
        <v>0.77142857142857157</v>
      </c>
      <c r="BL261" s="120">
        <v>82.066869300911875</v>
      </c>
      <c r="BM261" s="120">
        <v>100</v>
      </c>
      <c r="BN261" s="52">
        <v>1</v>
      </c>
      <c r="BO261" s="124">
        <v>0.71165644171779141</v>
      </c>
      <c r="BP261" s="120">
        <v>94.88752556237219</v>
      </c>
      <c r="BQ261" s="120">
        <v>100</v>
      </c>
      <c r="BR261" s="124">
        <v>0.60227272727272729</v>
      </c>
      <c r="BS261" s="124">
        <v>1.1655629139072847</v>
      </c>
      <c r="BT261" s="120">
        <v>40.151515151515156</v>
      </c>
      <c r="BU261" s="120">
        <v>50</v>
      </c>
      <c r="BV261" s="124">
        <v>0.45639534883720928</v>
      </c>
      <c r="BW261" s="120">
        <v>38.032945736434108</v>
      </c>
      <c r="BX261" s="120">
        <v>50</v>
      </c>
      <c r="BY261" s="124">
        <v>0.77142857142857157</v>
      </c>
      <c r="BZ261" s="124">
        <v>0.94</v>
      </c>
      <c r="CA261" s="124">
        <v>0.16857142857142848</v>
      </c>
      <c r="CB261" s="120">
        <v>16.823939048191338</v>
      </c>
      <c r="CC261" s="120">
        <v>19.496255895940152</v>
      </c>
      <c r="CD261" s="120">
        <v>17.335082511020332</v>
      </c>
      <c r="CE261" s="120">
        <v>12.629206143265662</v>
      </c>
      <c r="CF261" s="107"/>
      <c r="CG261" s="107"/>
      <c r="CH261" s="107">
        <v>0</v>
      </c>
      <c r="CI261" s="107"/>
      <c r="CJ261" s="107"/>
    </row>
    <row r="262" spans="1:88" x14ac:dyDescent="0.25">
      <c r="A262" s="50" t="s">
        <v>440</v>
      </c>
      <c r="B262" s="56" t="s">
        <v>1513</v>
      </c>
      <c r="C262" s="50" t="s">
        <v>2882</v>
      </c>
      <c r="D262" s="56" t="s">
        <v>1920</v>
      </c>
      <c r="E262" s="50" t="s">
        <v>106</v>
      </c>
      <c r="F262" s="24">
        <v>9</v>
      </c>
      <c r="G262" s="24">
        <v>12</v>
      </c>
      <c r="H262" s="50" t="s">
        <v>2644</v>
      </c>
      <c r="I262" s="50" t="s">
        <v>109</v>
      </c>
      <c r="J262" s="120">
        <v>965.09012930644337</v>
      </c>
      <c r="K262" s="52">
        <v>1250</v>
      </c>
      <c r="L262" s="120">
        <v>77.20721034451546</v>
      </c>
      <c r="M262" s="52">
        <v>0</v>
      </c>
      <c r="N262" s="120">
        <v>77.84070730985502</v>
      </c>
      <c r="O262" s="120">
        <v>100</v>
      </c>
      <c r="P262" s="120">
        <v>100</v>
      </c>
      <c r="Q262" s="120">
        <v>68.787482962289886</v>
      </c>
      <c r="R262" s="120">
        <v>66.392921429740312</v>
      </c>
      <c r="S262" s="120">
        <v>75</v>
      </c>
      <c r="T262" s="120">
        <v>91.716643949719838</v>
      </c>
      <c r="U262" s="120">
        <v>100</v>
      </c>
      <c r="V262" s="120">
        <v>60.860840505690618</v>
      </c>
      <c r="W262" s="120">
        <v>81.147787340920814</v>
      </c>
      <c r="X262" s="120">
        <v>100</v>
      </c>
      <c r="Y262" s="120">
        <v>49.407095493925759</v>
      </c>
      <c r="Z262" s="120">
        <v>65.87612732523435</v>
      </c>
      <c r="AA262" s="120">
        <v>100</v>
      </c>
      <c r="AB262" s="120">
        <v>60.810405643738974</v>
      </c>
      <c r="AC262" s="120">
        <v>81.080540858318628</v>
      </c>
      <c r="AD262" s="120">
        <v>100</v>
      </c>
      <c r="AE262" s="120">
        <v>52.898941798941827</v>
      </c>
      <c r="AF262" s="120">
        <v>64.766137566137573</v>
      </c>
      <c r="AG262" s="120">
        <v>70.531922398589103</v>
      </c>
      <c r="AH262" s="120">
        <v>100</v>
      </c>
      <c r="AI262" s="120">
        <v>6.21</v>
      </c>
      <c r="AJ262" s="120">
        <v>16.98</v>
      </c>
      <c r="AK262" s="120">
        <v>11.86</v>
      </c>
      <c r="AL262" s="52">
        <v>1</v>
      </c>
      <c r="AM262" s="124">
        <v>0.96120689655172409</v>
      </c>
      <c r="AN262" s="124">
        <v>0.9375</v>
      </c>
      <c r="AO262" s="124">
        <v>0.96120689655172409</v>
      </c>
      <c r="AP262" s="124">
        <v>0.9375</v>
      </c>
      <c r="AQ262" s="124">
        <v>0.99489795918367352</v>
      </c>
      <c r="AR262" s="124">
        <v>0.98529411764705888</v>
      </c>
      <c r="AS262" s="124">
        <v>0.13325740318906606</v>
      </c>
      <c r="AT262" s="120">
        <v>33.348519362186792</v>
      </c>
      <c r="AU262" s="120">
        <v>50</v>
      </c>
      <c r="AV262" s="124">
        <v>0.23571428571428571</v>
      </c>
      <c r="AW262" s="120">
        <v>12.857142857142856</v>
      </c>
      <c r="AX262" s="120">
        <v>50</v>
      </c>
      <c r="AY262" s="124">
        <v>0.52017937219730936</v>
      </c>
      <c r="AZ262" s="120">
        <v>34.678624813153959</v>
      </c>
      <c r="BA262" s="120">
        <v>50</v>
      </c>
      <c r="BB262" s="124">
        <v>0.35426008968609868</v>
      </c>
      <c r="BC262" s="120">
        <v>23.617339312406578</v>
      </c>
      <c r="BD262" s="120">
        <v>50</v>
      </c>
      <c r="BE262" s="124">
        <v>0.8</v>
      </c>
      <c r="BF262" s="120">
        <v>42.553191489361708</v>
      </c>
      <c r="BG262" s="120">
        <v>50</v>
      </c>
      <c r="BH262" s="124">
        <v>0.90086206896551724</v>
      </c>
      <c r="BI262" s="120">
        <v>95.836390315480557</v>
      </c>
      <c r="BJ262" s="120">
        <v>100</v>
      </c>
      <c r="BK262" s="124">
        <v>0.77358490566037741</v>
      </c>
      <c r="BL262" s="120">
        <v>82.296266559614622</v>
      </c>
      <c r="BM262" s="120">
        <v>100</v>
      </c>
      <c r="BN262" s="52">
        <v>1</v>
      </c>
      <c r="BO262" s="124">
        <v>0.71028037383177567</v>
      </c>
      <c r="BP262" s="120">
        <v>94.704049844236764</v>
      </c>
      <c r="BQ262" s="120">
        <v>100</v>
      </c>
      <c r="BR262" s="124">
        <v>0.29591836734693877</v>
      </c>
      <c r="BS262" s="124">
        <v>0.99492385786802029</v>
      </c>
      <c r="BT262" s="120">
        <v>19.727891156462583</v>
      </c>
      <c r="BU262" s="120">
        <v>50</v>
      </c>
      <c r="BV262" s="124">
        <v>0.42141230068337132</v>
      </c>
      <c r="BW262" s="120">
        <v>35.117691723614278</v>
      </c>
      <c r="BX262" s="120">
        <v>50</v>
      </c>
      <c r="BY262" s="124">
        <v>0.77358490566037741</v>
      </c>
      <c r="BZ262" s="124">
        <v>0.94</v>
      </c>
      <c r="CA262" s="124">
        <v>0.16641509433962257</v>
      </c>
      <c r="CB262" s="120">
        <v>16.823939048191338</v>
      </c>
      <c r="CC262" s="120">
        <v>19.496255895940152</v>
      </c>
      <c r="CD262" s="120">
        <v>17.335082511020332</v>
      </c>
      <c r="CE262" s="120">
        <v>12.629206143265662</v>
      </c>
      <c r="CF262" s="107"/>
      <c r="CG262" s="107"/>
      <c r="CH262" s="107">
        <v>0</v>
      </c>
      <c r="CI262" s="107"/>
      <c r="CJ262" s="107"/>
    </row>
    <row r="263" spans="1:88" x14ac:dyDescent="0.25">
      <c r="A263" s="50" t="s">
        <v>451</v>
      </c>
      <c r="B263" s="56" t="s">
        <v>1514</v>
      </c>
      <c r="C263" s="50" t="s">
        <v>2665</v>
      </c>
      <c r="D263" s="56" t="s">
        <v>101</v>
      </c>
      <c r="E263" s="50" t="s">
        <v>102</v>
      </c>
      <c r="F263" s="24" t="s">
        <v>102</v>
      </c>
      <c r="G263" s="24" t="s">
        <v>102</v>
      </c>
      <c r="H263" s="50" t="s">
        <v>2644</v>
      </c>
      <c r="I263" s="50" t="s">
        <v>103</v>
      </c>
      <c r="J263" s="120">
        <v>583.43860644197832</v>
      </c>
      <c r="K263" s="52">
        <v>650</v>
      </c>
      <c r="L263" s="120">
        <v>89.759785606458209</v>
      </c>
      <c r="M263" s="52">
        <v>0</v>
      </c>
      <c r="N263" s="120">
        <v>80.825867426926294</v>
      </c>
      <c r="O263" s="120">
        <v>100</v>
      </c>
      <c r="P263" s="120">
        <v>100</v>
      </c>
      <c r="Q263" s="120">
        <v>64.111014395766063</v>
      </c>
      <c r="R263" s="120">
        <v>73.431895472612922</v>
      </c>
      <c r="S263" s="120">
        <v>75</v>
      </c>
      <c r="T263" s="120">
        <v>85.481352527688088</v>
      </c>
      <c r="U263" s="120">
        <v>100</v>
      </c>
      <c r="V263" s="120">
        <v>69.869370052150359</v>
      </c>
      <c r="W263" s="120">
        <v>93.159160069533812</v>
      </c>
      <c r="X263" s="120">
        <v>100</v>
      </c>
      <c r="Y263" s="120">
        <v>56.098839099977759</v>
      </c>
      <c r="Z263" s="120">
        <v>74.798452133303684</v>
      </c>
      <c r="AA263" s="120">
        <v>100</v>
      </c>
      <c r="AB263" s="120">
        <v>68.365873015873007</v>
      </c>
      <c r="AC263" s="120">
        <v>91.154497354497337</v>
      </c>
      <c r="AD263" s="120">
        <v>100</v>
      </c>
      <c r="AE263" s="120"/>
      <c r="AF263" s="120">
        <v>70.431428571428555</v>
      </c>
      <c r="AG263" s="120"/>
      <c r="AH263" s="120">
        <v>0</v>
      </c>
      <c r="AI263" s="120">
        <v>10.88</v>
      </c>
      <c r="AJ263" s="120">
        <v>17.329999999999998</v>
      </c>
      <c r="AK263" s="120"/>
      <c r="AL263" s="52">
        <v>0</v>
      </c>
      <c r="AM263" s="124">
        <v>0.98127340823970033</v>
      </c>
      <c r="AN263" s="124">
        <v>0.98333333333333328</v>
      </c>
      <c r="AO263" s="124">
        <v>0.97397769516728627</v>
      </c>
      <c r="AP263" s="124">
        <v>0.95161290322580649</v>
      </c>
      <c r="AQ263" s="124">
        <v>1</v>
      </c>
      <c r="AR263" s="124"/>
      <c r="AS263" s="124">
        <v>2.6634382566585957E-2</v>
      </c>
      <c r="AT263" s="120">
        <v>50</v>
      </c>
      <c r="AU263" s="120">
        <v>50</v>
      </c>
      <c r="AV263" s="124">
        <v>3.0303030303030304E-2</v>
      </c>
      <c r="AW263" s="120">
        <v>50</v>
      </c>
      <c r="AX263" s="120">
        <v>50</v>
      </c>
      <c r="AY263" s="124"/>
      <c r="AZ263" s="120"/>
      <c r="BA263" s="120"/>
      <c r="BB263" s="124"/>
      <c r="BC263" s="120"/>
      <c r="BD263" s="120"/>
      <c r="BE263" s="124"/>
      <c r="BF263" s="120"/>
      <c r="BG263" s="120"/>
      <c r="BH263" s="124"/>
      <c r="BI263" s="120"/>
      <c r="BJ263" s="120"/>
      <c r="BK263" s="124"/>
      <c r="BL263" s="120"/>
      <c r="BM263" s="120"/>
      <c r="BN263" s="52"/>
      <c r="BO263" s="124"/>
      <c r="BP263" s="120"/>
      <c r="BQ263" s="120"/>
      <c r="BR263" s="124">
        <v>0.58267716535433067</v>
      </c>
      <c r="BS263" s="124">
        <v>0.97692307692307689</v>
      </c>
      <c r="BT263" s="120">
        <v>38.84514435695538</v>
      </c>
      <c r="BU263" s="120">
        <v>50</v>
      </c>
      <c r="BV263" s="124"/>
      <c r="BW263" s="120"/>
      <c r="BX263" s="120"/>
      <c r="BY263" s="124"/>
      <c r="BZ263" s="124"/>
      <c r="CA263" s="124"/>
      <c r="CB263" s="120">
        <v>17.263974516166829</v>
      </c>
      <c r="CC263" s="120">
        <v>19.631524517014228</v>
      </c>
      <c r="CD263" s="120">
        <v>17.168861804494096</v>
      </c>
      <c r="CE263" s="120"/>
      <c r="CF263" s="107"/>
      <c r="CG263" s="107"/>
      <c r="CH263" s="107">
        <v>0</v>
      </c>
      <c r="CI263" s="107"/>
      <c r="CJ263" s="107"/>
    </row>
    <row r="264" spans="1:88" x14ac:dyDescent="0.25">
      <c r="A264" s="50" t="s">
        <v>451</v>
      </c>
      <c r="B264" s="56" t="s">
        <v>1514</v>
      </c>
      <c r="C264" s="50" t="s">
        <v>2883</v>
      </c>
      <c r="D264" s="56" t="s">
        <v>1922</v>
      </c>
      <c r="E264" s="50" t="s">
        <v>106</v>
      </c>
      <c r="F264" s="24" t="s">
        <v>107</v>
      </c>
      <c r="G264" s="24">
        <v>6</v>
      </c>
      <c r="H264" s="50" t="s">
        <v>1453</v>
      </c>
      <c r="I264" s="50" t="s">
        <v>109</v>
      </c>
      <c r="J264" s="120">
        <v>583.62386812362547</v>
      </c>
      <c r="K264" s="52">
        <v>650</v>
      </c>
      <c r="L264" s="120">
        <v>89.788287403634698</v>
      </c>
      <c r="M264" s="52">
        <v>0</v>
      </c>
      <c r="N264" s="120">
        <v>80.825867426926294</v>
      </c>
      <c r="O264" s="120">
        <v>100</v>
      </c>
      <c r="P264" s="120">
        <v>100</v>
      </c>
      <c r="Q264" s="120">
        <v>64.111014395766063</v>
      </c>
      <c r="R264" s="120">
        <v>73.431895472612922</v>
      </c>
      <c r="S264" s="120">
        <v>75</v>
      </c>
      <c r="T264" s="120">
        <v>85.481352527688088</v>
      </c>
      <c r="U264" s="120">
        <v>100</v>
      </c>
      <c r="V264" s="120">
        <v>69.869370052150359</v>
      </c>
      <c r="W264" s="120">
        <v>93.159160069533812</v>
      </c>
      <c r="X264" s="120">
        <v>100</v>
      </c>
      <c r="Y264" s="120">
        <v>56.098839099977759</v>
      </c>
      <c r="Z264" s="120">
        <v>74.798452133303684</v>
      </c>
      <c r="AA264" s="120">
        <v>100</v>
      </c>
      <c r="AB264" s="120">
        <v>68.504819277108425</v>
      </c>
      <c r="AC264" s="120">
        <v>91.339759036144557</v>
      </c>
      <c r="AD264" s="120">
        <v>100</v>
      </c>
      <c r="AE264" s="120"/>
      <c r="AF264" s="120">
        <v>70.431428571428555</v>
      </c>
      <c r="AG264" s="120"/>
      <c r="AH264" s="120">
        <v>0</v>
      </c>
      <c r="AI264" s="120">
        <v>10.88</v>
      </c>
      <c r="AJ264" s="120">
        <v>17.329999999999998</v>
      </c>
      <c r="AK264" s="120"/>
      <c r="AL264" s="52">
        <v>0</v>
      </c>
      <c r="AM264" s="124">
        <v>0.98120300751879697</v>
      </c>
      <c r="AN264" s="124">
        <v>0.98305084745762716</v>
      </c>
      <c r="AO264" s="124">
        <v>0.97388059701492535</v>
      </c>
      <c r="AP264" s="124">
        <v>0.95081967213114749</v>
      </c>
      <c r="AQ264" s="124">
        <v>1</v>
      </c>
      <c r="AR264" s="124"/>
      <c r="AS264" s="124">
        <v>2.6763990267639901E-2</v>
      </c>
      <c r="AT264" s="120">
        <v>50</v>
      </c>
      <c r="AU264" s="120">
        <v>50</v>
      </c>
      <c r="AV264" s="124">
        <v>3.0927835051546393E-2</v>
      </c>
      <c r="AW264" s="120">
        <v>50</v>
      </c>
      <c r="AX264" s="120">
        <v>50</v>
      </c>
      <c r="AY264" s="124"/>
      <c r="AZ264" s="120"/>
      <c r="BA264" s="120"/>
      <c r="BB264" s="124"/>
      <c r="BC264" s="120"/>
      <c r="BD264" s="120"/>
      <c r="BE264" s="124"/>
      <c r="BF264" s="120"/>
      <c r="BG264" s="120"/>
      <c r="BH264" s="124"/>
      <c r="BI264" s="120"/>
      <c r="BJ264" s="120"/>
      <c r="BK264" s="124"/>
      <c r="BL264" s="120"/>
      <c r="BM264" s="120"/>
      <c r="BN264" s="52"/>
      <c r="BO264" s="124"/>
      <c r="BP264" s="120"/>
      <c r="BQ264" s="120"/>
      <c r="BR264" s="124">
        <v>0.58267716535433067</v>
      </c>
      <c r="BS264" s="124">
        <v>0.98449612403100772</v>
      </c>
      <c r="BT264" s="120">
        <v>38.84514435695538</v>
      </c>
      <c r="BU264" s="120">
        <v>50</v>
      </c>
      <c r="BV264" s="124"/>
      <c r="BW264" s="120"/>
      <c r="BX264" s="120"/>
      <c r="BY264" s="124"/>
      <c r="BZ264" s="124"/>
      <c r="CA264" s="124"/>
      <c r="CB264" s="120">
        <v>16.823939048191338</v>
      </c>
      <c r="CC264" s="120">
        <v>19.496255895940152</v>
      </c>
      <c r="CD264" s="120">
        <v>17.335082511020332</v>
      </c>
      <c r="CE264" s="120"/>
      <c r="CF264" s="107"/>
      <c r="CG264" s="107"/>
      <c r="CH264" s="107">
        <v>0</v>
      </c>
      <c r="CI264" s="107"/>
      <c r="CJ264" s="107"/>
    </row>
    <row r="265" spans="1:88" x14ac:dyDescent="0.25">
      <c r="A265" s="50" t="s">
        <v>453</v>
      </c>
      <c r="B265" s="56" t="s">
        <v>1516</v>
      </c>
      <c r="C265" s="50" t="s">
        <v>2665</v>
      </c>
      <c r="D265" s="56" t="s">
        <v>101</v>
      </c>
      <c r="E265" s="50" t="s">
        <v>102</v>
      </c>
      <c r="F265" s="24" t="s">
        <v>102</v>
      </c>
      <c r="G265" s="24" t="s">
        <v>102</v>
      </c>
      <c r="H265" s="50" t="s">
        <v>2644</v>
      </c>
      <c r="I265" s="50" t="s">
        <v>103</v>
      </c>
      <c r="J265" s="120">
        <v>1099.0439035562911</v>
      </c>
      <c r="K265" s="52">
        <v>1250</v>
      </c>
      <c r="L265" s="120">
        <v>87.923512284503275</v>
      </c>
      <c r="M265" s="52">
        <v>1</v>
      </c>
      <c r="N265" s="120">
        <v>76.865875579210794</v>
      </c>
      <c r="O265" s="120">
        <v>100</v>
      </c>
      <c r="P265" s="120">
        <v>100</v>
      </c>
      <c r="Q265" s="120">
        <v>61.290105277384207</v>
      </c>
      <c r="R265" s="120">
        <v>73.524436753862119</v>
      </c>
      <c r="S265" s="120">
        <v>75</v>
      </c>
      <c r="T265" s="120">
        <v>81.720140369845609</v>
      </c>
      <c r="U265" s="120">
        <v>100</v>
      </c>
      <c r="V265" s="120">
        <v>69.26474699403056</v>
      </c>
      <c r="W265" s="120">
        <v>92.352995992040746</v>
      </c>
      <c r="X265" s="120">
        <v>100</v>
      </c>
      <c r="Y265" s="120">
        <v>53.392821321752088</v>
      </c>
      <c r="Z265" s="120">
        <v>71.190428429002779</v>
      </c>
      <c r="AA265" s="120">
        <v>100</v>
      </c>
      <c r="AB265" s="120">
        <v>64.86330963665074</v>
      </c>
      <c r="AC265" s="120">
        <v>86.484412848867649</v>
      </c>
      <c r="AD265" s="120">
        <v>100</v>
      </c>
      <c r="AE265" s="120">
        <v>52.327880859374957</v>
      </c>
      <c r="AF265" s="120">
        <v>68.411203243043786</v>
      </c>
      <c r="AG265" s="120">
        <v>69.770507812499943</v>
      </c>
      <c r="AH265" s="120">
        <v>100</v>
      </c>
      <c r="AI265" s="120">
        <v>13.7</v>
      </c>
      <c r="AJ265" s="120">
        <v>20.13</v>
      </c>
      <c r="AK265" s="120">
        <v>16.079999999999998</v>
      </c>
      <c r="AL265" s="52">
        <v>1</v>
      </c>
      <c r="AM265" s="124">
        <v>0.97951549697185603</v>
      </c>
      <c r="AN265" s="124">
        <v>0.96172638436482083</v>
      </c>
      <c r="AO265" s="124">
        <v>0.96721895599501162</v>
      </c>
      <c r="AP265" s="124">
        <v>0.94381107491856675</v>
      </c>
      <c r="AQ265" s="124">
        <v>0.99361158432708685</v>
      </c>
      <c r="AR265" s="124">
        <v>0.9923518164435946</v>
      </c>
      <c r="AS265" s="124">
        <v>3.7273908264215047E-2</v>
      </c>
      <c r="AT265" s="120">
        <v>50</v>
      </c>
      <c r="AU265" s="120">
        <v>50</v>
      </c>
      <c r="AV265" s="124">
        <v>7.3389651531150998E-2</v>
      </c>
      <c r="AW265" s="120">
        <v>45.322069693769819</v>
      </c>
      <c r="AX265" s="120">
        <v>50</v>
      </c>
      <c r="AY265" s="124">
        <v>0.94347240915208619</v>
      </c>
      <c r="AZ265" s="120">
        <v>50</v>
      </c>
      <c r="BA265" s="120">
        <v>50</v>
      </c>
      <c r="BB265" s="124">
        <v>0.6312247644683715</v>
      </c>
      <c r="BC265" s="120">
        <v>42.081650964558101</v>
      </c>
      <c r="BD265" s="120">
        <v>50</v>
      </c>
      <c r="BE265" s="124">
        <v>0.71844660194174759</v>
      </c>
      <c r="BF265" s="120">
        <v>38.215244784135507</v>
      </c>
      <c r="BG265" s="120">
        <v>50</v>
      </c>
      <c r="BH265" s="124">
        <v>0.93818681318681318</v>
      </c>
      <c r="BI265" s="120">
        <v>99.807107785831192</v>
      </c>
      <c r="BJ265" s="120">
        <v>100</v>
      </c>
      <c r="BK265" s="124">
        <v>0.90184049079754602</v>
      </c>
      <c r="BL265" s="120">
        <v>95.940477744419795</v>
      </c>
      <c r="BM265" s="120">
        <v>100</v>
      </c>
      <c r="BN265" s="52">
        <v>0</v>
      </c>
      <c r="BO265" s="124">
        <v>0.82299999999999995</v>
      </c>
      <c r="BP265" s="120">
        <v>100</v>
      </c>
      <c r="BQ265" s="120">
        <v>100</v>
      </c>
      <c r="BR265" s="124">
        <v>0.66943245934284767</v>
      </c>
      <c r="BS265" s="124">
        <v>0.9519747235387046</v>
      </c>
      <c r="BT265" s="120">
        <v>44.628830622856512</v>
      </c>
      <c r="BU265" s="120">
        <v>50</v>
      </c>
      <c r="BV265" s="124">
        <v>0.37836043810155989</v>
      </c>
      <c r="BW265" s="120">
        <v>31.530036508463326</v>
      </c>
      <c r="BX265" s="120">
        <v>50</v>
      </c>
      <c r="BY265" s="124">
        <v>0.90184049079754602</v>
      </c>
      <c r="BZ265" s="124">
        <v>0.94</v>
      </c>
      <c r="CA265" s="124">
        <v>3.8159509202453992E-2</v>
      </c>
      <c r="CB265" s="120">
        <v>17.263974516166829</v>
      </c>
      <c r="CC265" s="120">
        <v>19.631524517014228</v>
      </c>
      <c r="CD265" s="120">
        <v>17.168861804494096</v>
      </c>
      <c r="CE265" s="120">
        <v>15.161501169955377</v>
      </c>
      <c r="CF265" s="107"/>
      <c r="CG265" s="107"/>
      <c r="CH265" s="107">
        <v>0</v>
      </c>
      <c r="CI265" s="107"/>
      <c r="CJ265" s="107"/>
    </row>
    <row r="266" spans="1:88" x14ac:dyDescent="0.25">
      <c r="A266" s="50" t="s">
        <v>453</v>
      </c>
      <c r="B266" s="56" t="s">
        <v>1516</v>
      </c>
      <c r="C266" s="50" t="s">
        <v>2884</v>
      </c>
      <c r="D266" s="56" t="s">
        <v>1867</v>
      </c>
      <c r="E266" s="50" t="s">
        <v>106</v>
      </c>
      <c r="F266" s="24" t="s">
        <v>107</v>
      </c>
      <c r="G266" s="24">
        <v>5</v>
      </c>
      <c r="H266" s="50" t="s">
        <v>2644</v>
      </c>
      <c r="I266" s="50" t="s">
        <v>109</v>
      </c>
      <c r="J266" s="120">
        <v>600.58846202244001</v>
      </c>
      <c r="K266" s="52">
        <v>650</v>
      </c>
      <c r="L266" s="120">
        <v>92.398224926529238</v>
      </c>
      <c r="M266" s="52">
        <v>0</v>
      </c>
      <c r="N266" s="120">
        <v>80.332928425890529</v>
      </c>
      <c r="O266" s="120">
        <v>100</v>
      </c>
      <c r="P266" s="120">
        <v>100</v>
      </c>
      <c r="Q266" s="120">
        <v>63.21719156485895</v>
      </c>
      <c r="R266" s="120">
        <v>75</v>
      </c>
      <c r="S266" s="120">
        <v>75</v>
      </c>
      <c r="T266" s="120">
        <v>84.289588753145267</v>
      </c>
      <c r="U266" s="120">
        <v>100</v>
      </c>
      <c r="V266" s="120">
        <v>73.895089329572087</v>
      </c>
      <c r="W266" s="120">
        <v>98.526785772762778</v>
      </c>
      <c r="X266" s="120">
        <v>100</v>
      </c>
      <c r="Y266" s="120">
        <v>60.122398955732294</v>
      </c>
      <c r="Z266" s="120">
        <v>80.163198607643054</v>
      </c>
      <c r="AA266" s="120">
        <v>100</v>
      </c>
      <c r="AB266" s="120">
        <v>65.706666666666678</v>
      </c>
      <c r="AC266" s="120">
        <v>87.608888888888899</v>
      </c>
      <c r="AD266" s="120">
        <v>100</v>
      </c>
      <c r="AE266" s="120"/>
      <c r="AF266" s="120">
        <v>66.329059829059844</v>
      </c>
      <c r="AG266" s="120"/>
      <c r="AH266" s="120">
        <v>0</v>
      </c>
      <c r="AI266" s="120">
        <v>11.78</v>
      </c>
      <c r="AJ266" s="120">
        <v>14.87</v>
      </c>
      <c r="AK266" s="120"/>
      <c r="AL266" s="52">
        <v>0</v>
      </c>
      <c r="AM266" s="124">
        <v>0.98013245033112584</v>
      </c>
      <c r="AN266" s="124">
        <v>0.96551724137931039</v>
      </c>
      <c r="AO266" s="124">
        <v>0.98013245033112584</v>
      </c>
      <c r="AP266" s="124">
        <v>0.96551724137931039</v>
      </c>
      <c r="AQ266" s="124">
        <v>1</v>
      </c>
      <c r="AR266" s="124"/>
      <c r="AS266" s="124">
        <v>1.3605442176870748E-2</v>
      </c>
      <c r="AT266" s="120">
        <v>50</v>
      </c>
      <c r="AU266" s="120">
        <v>50</v>
      </c>
      <c r="AV266" s="124">
        <v>2.0408163265306121E-2</v>
      </c>
      <c r="AW266" s="120">
        <v>50</v>
      </c>
      <c r="AX266" s="120">
        <v>50</v>
      </c>
      <c r="AY266" s="124"/>
      <c r="AZ266" s="120"/>
      <c r="BA266" s="120"/>
      <c r="BB266" s="124"/>
      <c r="BC266" s="120"/>
      <c r="BD266" s="120"/>
      <c r="BE266" s="124"/>
      <c r="BF266" s="120"/>
      <c r="BG266" s="120"/>
      <c r="BH266" s="124"/>
      <c r="BI266" s="120"/>
      <c r="BJ266" s="120"/>
      <c r="BK266" s="124"/>
      <c r="BL266" s="120"/>
      <c r="BM266" s="120"/>
      <c r="BN266" s="52"/>
      <c r="BO266" s="124"/>
      <c r="BP266" s="120"/>
      <c r="BQ266" s="120"/>
      <c r="BR266" s="124">
        <v>0.93333333333333335</v>
      </c>
      <c r="BS266" s="124">
        <v>0.9375</v>
      </c>
      <c r="BT266" s="120">
        <v>50</v>
      </c>
      <c r="BU266" s="120">
        <v>50</v>
      </c>
      <c r="BV266" s="124"/>
      <c r="BW266" s="120"/>
      <c r="BX266" s="120"/>
      <c r="BY266" s="124"/>
      <c r="BZ266" s="124"/>
      <c r="CA266" s="124"/>
      <c r="CB266" s="120">
        <v>16.823939048191338</v>
      </c>
      <c r="CC266" s="120">
        <v>19.496255895940152</v>
      </c>
      <c r="CD266" s="120">
        <v>17.335082511020332</v>
      </c>
      <c r="CE266" s="120"/>
      <c r="CF266" s="52"/>
      <c r="CG266" s="107"/>
      <c r="CH266" s="107">
        <v>1</v>
      </c>
      <c r="CI266" s="107">
        <v>1</v>
      </c>
      <c r="CJ266" s="107"/>
    </row>
    <row r="267" spans="1:88" x14ac:dyDescent="0.25">
      <c r="A267" s="50" t="s">
        <v>453</v>
      </c>
      <c r="B267" s="56" t="s">
        <v>1516</v>
      </c>
      <c r="C267" s="50" t="s">
        <v>2885</v>
      </c>
      <c r="D267" s="56" t="s">
        <v>1744</v>
      </c>
      <c r="E267" s="50" t="s">
        <v>106</v>
      </c>
      <c r="F267" s="24" t="s">
        <v>107</v>
      </c>
      <c r="G267" s="24">
        <v>5</v>
      </c>
      <c r="H267" s="50" t="s">
        <v>2644</v>
      </c>
      <c r="I267" s="50" t="s">
        <v>109</v>
      </c>
      <c r="J267" s="120">
        <v>592.98850618463644</v>
      </c>
      <c r="K267" s="52">
        <v>650</v>
      </c>
      <c r="L267" s="120">
        <v>91.229000951482533</v>
      </c>
      <c r="M267" s="52">
        <v>0</v>
      </c>
      <c r="N267" s="120">
        <v>82.479528076904785</v>
      </c>
      <c r="O267" s="120">
        <v>100</v>
      </c>
      <c r="P267" s="120">
        <v>100</v>
      </c>
      <c r="Q267" s="120">
        <v>62.821176323491876</v>
      </c>
      <c r="R267" s="120">
        <v>75</v>
      </c>
      <c r="S267" s="120">
        <v>75</v>
      </c>
      <c r="T267" s="120">
        <v>83.761568431322502</v>
      </c>
      <c r="U267" s="120">
        <v>100</v>
      </c>
      <c r="V267" s="120">
        <v>75.833698413647653</v>
      </c>
      <c r="W267" s="120">
        <v>100</v>
      </c>
      <c r="X267" s="120">
        <v>100</v>
      </c>
      <c r="Y267" s="120">
        <v>57.711801774301776</v>
      </c>
      <c r="Z267" s="120">
        <v>76.949069032402377</v>
      </c>
      <c r="AA267" s="120">
        <v>100</v>
      </c>
      <c r="AB267" s="120">
        <v>66.372580645161293</v>
      </c>
      <c r="AC267" s="120">
        <v>88.49677419354839</v>
      </c>
      <c r="AD267" s="120">
        <v>100</v>
      </c>
      <c r="AE267" s="120"/>
      <c r="AF267" s="120">
        <v>69.037106918239004</v>
      </c>
      <c r="AG267" s="120"/>
      <c r="AH267" s="120">
        <v>0</v>
      </c>
      <c r="AI267" s="120">
        <v>12.17</v>
      </c>
      <c r="AJ267" s="120">
        <v>17.28</v>
      </c>
      <c r="AK267" s="120"/>
      <c r="AL267" s="52">
        <v>0</v>
      </c>
      <c r="AM267" s="124">
        <v>0.99497487437185927</v>
      </c>
      <c r="AN267" s="124">
        <v>0.96551724137931039</v>
      </c>
      <c r="AO267" s="124">
        <v>0.98994974874371855</v>
      </c>
      <c r="AP267" s="124">
        <v>0.96551724137931039</v>
      </c>
      <c r="AQ267" s="124">
        <v>0.98412698412698407</v>
      </c>
      <c r="AR267" s="124"/>
      <c r="AS267" s="124">
        <v>2.3076923076923078E-2</v>
      </c>
      <c r="AT267" s="120">
        <v>50</v>
      </c>
      <c r="AU267" s="120">
        <v>50</v>
      </c>
      <c r="AV267" s="124">
        <v>3.5714285714285712E-2</v>
      </c>
      <c r="AW267" s="120">
        <v>50</v>
      </c>
      <c r="AX267" s="120">
        <v>50</v>
      </c>
      <c r="AY267" s="124"/>
      <c r="AZ267" s="120"/>
      <c r="BA267" s="120"/>
      <c r="BB267" s="124"/>
      <c r="BC267" s="120"/>
      <c r="BD267" s="120"/>
      <c r="BE267" s="124"/>
      <c r="BF267" s="120"/>
      <c r="BG267" s="120"/>
      <c r="BH267" s="124"/>
      <c r="BI267" s="120"/>
      <c r="BJ267" s="120"/>
      <c r="BK267" s="124"/>
      <c r="BL267" s="120"/>
      <c r="BM267" s="120"/>
      <c r="BN267" s="52"/>
      <c r="BO267" s="124"/>
      <c r="BP267" s="120"/>
      <c r="BQ267" s="120"/>
      <c r="BR267" s="124">
        <v>0.65671641791044777</v>
      </c>
      <c r="BS267" s="124">
        <v>0.94366197183098588</v>
      </c>
      <c r="BT267" s="120">
        <v>43.781094527363187</v>
      </c>
      <c r="BU267" s="120">
        <v>50</v>
      </c>
      <c r="BV267" s="124"/>
      <c r="BW267" s="120"/>
      <c r="BX267" s="120"/>
      <c r="BY267" s="124"/>
      <c r="BZ267" s="124"/>
      <c r="CA267" s="124"/>
      <c r="CB267" s="120">
        <v>16.823939048191338</v>
      </c>
      <c r="CC267" s="120">
        <v>19.496255895940152</v>
      </c>
      <c r="CD267" s="120">
        <v>17.335082511020332</v>
      </c>
      <c r="CE267" s="120"/>
      <c r="CF267" s="107"/>
      <c r="CG267" s="107"/>
      <c r="CH267" s="107">
        <v>0</v>
      </c>
      <c r="CI267" s="107"/>
      <c r="CJ267" s="107"/>
    </row>
    <row r="268" spans="1:88" x14ac:dyDescent="0.25">
      <c r="A268" s="50" t="s">
        <v>453</v>
      </c>
      <c r="B268" s="56" t="s">
        <v>1516</v>
      </c>
      <c r="C268" s="50" t="s">
        <v>2886</v>
      </c>
      <c r="D268" s="56" t="s">
        <v>2041</v>
      </c>
      <c r="E268" s="50" t="s">
        <v>106</v>
      </c>
      <c r="F268" s="24" t="s">
        <v>114</v>
      </c>
      <c r="G268" s="24">
        <v>5</v>
      </c>
      <c r="H268" s="50" t="s">
        <v>1453</v>
      </c>
      <c r="I268" s="50" t="s">
        <v>109</v>
      </c>
      <c r="J268" s="120">
        <v>564.73226838456776</v>
      </c>
      <c r="K268" s="52">
        <v>650</v>
      </c>
      <c r="L268" s="120">
        <v>86.881887443779661</v>
      </c>
      <c r="M268" s="52">
        <v>0</v>
      </c>
      <c r="N268" s="120">
        <v>74.716738041567595</v>
      </c>
      <c r="O268" s="120">
        <v>99.622317388756798</v>
      </c>
      <c r="P268" s="120">
        <v>100</v>
      </c>
      <c r="Q268" s="120">
        <v>66.414357165014707</v>
      </c>
      <c r="R268" s="120">
        <v>73.171886092749418</v>
      </c>
      <c r="S268" s="120">
        <v>75</v>
      </c>
      <c r="T268" s="120">
        <v>88.552476220019599</v>
      </c>
      <c r="U268" s="120">
        <v>100</v>
      </c>
      <c r="V268" s="120">
        <v>68.905631237289526</v>
      </c>
      <c r="W268" s="120">
        <v>91.874174983052697</v>
      </c>
      <c r="X268" s="120">
        <v>100</v>
      </c>
      <c r="Y268" s="120">
        <v>59.022140822140805</v>
      </c>
      <c r="Z268" s="120">
        <v>78.696187762854407</v>
      </c>
      <c r="AA268" s="120">
        <v>100</v>
      </c>
      <c r="AB268" s="120">
        <v>56.195897435897429</v>
      </c>
      <c r="AC268" s="120">
        <v>74.927863247863229</v>
      </c>
      <c r="AD268" s="120">
        <v>100</v>
      </c>
      <c r="AE268" s="120"/>
      <c r="AF268" s="120">
        <v>61.108510638297872</v>
      </c>
      <c r="AG268" s="120"/>
      <c r="AH268" s="120">
        <v>0</v>
      </c>
      <c r="AI268" s="120">
        <v>8.58</v>
      </c>
      <c r="AJ268" s="120">
        <v>14.14</v>
      </c>
      <c r="AK268" s="120"/>
      <c r="AL268" s="52">
        <v>0</v>
      </c>
      <c r="AM268" s="124">
        <v>1</v>
      </c>
      <c r="AN268" s="124">
        <v>1</v>
      </c>
      <c r="AO268" s="124">
        <v>0.99512195121951219</v>
      </c>
      <c r="AP268" s="124">
        <v>1</v>
      </c>
      <c r="AQ268" s="124">
        <v>1</v>
      </c>
      <c r="AR268" s="124"/>
      <c r="AS268" s="124">
        <v>2.9411764705882353E-2</v>
      </c>
      <c r="AT268" s="120">
        <v>50</v>
      </c>
      <c r="AU268" s="120">
        <v>50</v>
      </c>
      <c r="AV268" s="124">
        <v>6.9306930693069313E-2</v>
      </c>
      <c r="AW268" s="120">
        <v>46.138613861386133</v>
      </c>
      <c r="AX268" s="120">
        <v>50</v>
      </c>
      <c r="AY268" s="124"/>
      <c r="AZ268" s="120"/>
      <c r="BA268" s="120"/>
      <c r="BB268" s="124"/>
      <c r="BC268" s="120"/>
      <c r="BD268" s="120"/>
      <c r="BE268" s="124"/>
      <c r="BF268" s="120"/>
      <c r="BG268" s="120"/>
      <c r="BH268" s="124"/>
      <c r="BI268" s="120"/>
      <c r="BJ268" s="120"/>
      <c r="BK268" s="124"/>
      <c r="BL268" s="120"/>
      <c r="BM268" s="120"/>
      <c r="BN268" s="52"/>
      <c r="BO268" s="124"/>
      <c r="BP268" s="120"/>
      <c r="BQ268" s="120"/>
      <c r="BR268" s="124">
        <v>0.52380952380952384</v>
      </c>
      <c r="BS268" s="124">
        <v>1.0327868852459017</v>
      </c>
      <c r="BT268" s="120">
        <v>34.920634920634924</v>
      </c>
      <c r="BU268" s="120">
        <v>50</v>
      </c>
      <c r="BV268" s="124"/>
      <c r="BW268" s="120"/>
      <c r="BX268" s="120"/>
      <c r="BY268" s="124"/>
      <c r="BZ268" s="124"/>
      <c r="CA268" s="124"/>
      <c r="CB268" s="120">
        <v>16.823939048191338</v>
      </c>
      <c r="CC268" s="120">
        <v>19.496255895940152</v>
      </c>
      <c r="CD268" s="120">
        <v>17.335082511020332</v>
      </c>
      <c r="CE268" s="120"/>
      <c r="CF268" s="107"/>
      <c r="CG268" s="107"/>
      <c r="CH268" s="107">
        <v>0</v>
      </c>
      <c r="CI268" s="107"/>
      <c r="CJ268" s="107"/>
    </row>
    <row r="269" spans="1:88" x14ac:dyDescent="0.25">
      <c r="A269" s="50" t="s">
        <v>453</v>
      </c>
      <c r="B269" s="56" t="s">
        <v>1516</v>
      </c>
      <c r="C269" s="50" t="s">
        <v>2887</v>
      </c>
      <c r="D269" s="56" t="s">
        <v>2192</v>
      </c>
      <c r="E269" s="50" t="s">
        <v>106</v>
      </c>
      <c r="F269" s="24" t="s">
        <v>114</v>
      </c>
      <c r="G269" s="24">
        <v>5</v>
      </c>
      <c r="H269" s="50" t="s">
        <v>1453</v>
      </c>
      <c r="I269" s="50" t="s">
        <v>109</v>
      </c>
      <c r="J269" s="120">
        <v>614.56915424266685</v>
      </c>
      <c r="K269" s="52">
        <v>750</v>
      </c>
      <c r="L269" s="120">
        <v>81.942553899022258</v>
      </c>
      <c r="M269" s="52">
        <v>0</v>
      </c>
      <c r="N269" s="120">
        <v>69.756200024327697</v>
      </c>
      <c r="O269" s="120">
        <v>93.008266699103586</v>
      </c>
      <c r="P269" s="120">
        <v>100</v>
      </c>
      <c r="Q269" s="120">
        <v>64.092407828530526</v>
      </c>
      <c r="R269" s="120">
        <v>67.993180897460221</v>
      </c>
      <c r="S269" s="120">
        <v>75</v>
      </c>
      <c r="T269" s="120">
        <v>85.456543771374044</v>
      </c>
      <c r="U269" s="120">
        <v>100</v>
      </c>
      <c r="V269" s="120">
        <v>62.303022465410898</v>
      </c>
      <c r="W269" s="120">
        <v>83.070696620547864</v>
      </c>
      <c r="X269" s="120">
        <v>100</v>
      </c>
      <c r="Y269" s="120">
        <v>56.713574802070418</v>
      </c>
      <c r="Z269" s="120">
        <v>75.618099736093896</v>
      </c>
      <c r="AA269" s="120">
        <v>100</v>
      </c>
      <c r="AB269" s="120">
        <v>59.517521367521368</v>
      </c>
      <c r="AC269" s="120">
        <v>79.356695156695153</v>
      </c>
      <c r="AD269" s="120">
        <v>100</v>
      </c>
      <c r="AE269" s="120">
        <v>55.535897435897439</v>
      </c>
      <c r="AF269" s="120">
        <v>63.499145299145326</v>
      </c>
      <c r="AG269" s="120">
        <v>74.047863247863262</v>
      </c>
      <c r="AH269" s="120">
        <v>100</v>
      </c>
      <c r="AI269" s="120">
        <v>10.9</v>
      </c>
      <c r="AJ269" s="120">
        <v>11.27</v>
      </c>
      <c r="AK269" s="120">
        <v>7.96</v>
      </c>
      <c r="AL269" s="52">
        <v>0</v>
      </c>
      <c r="AM269" s="124">
        <v>1</v>
      </c>
      <c r="AN269" s="124">
        <v>1</v>
      </c>
      <c r="AO269" s="124">
        <v>0.99572649572649574</v>
      </c>
      <c r="AP269" s="124">
        <v>0.99173553719008267</v>
      </c>
      <c r="AQ269" s="124">
        <v>1</v>
      </c>
      <c r="AR269" s="124">
        <v>1</v>
      </c>
      <c r="AS269" s="124">
        <v>4.0358744394618833E-2</v>
      </c>
      <c r="AT269" s="120">
        <v>50</v>
      </c>
      <c r="AU269" s="120">
        <v>50</v>
      </c>
      <c r="AV269" s="124">
        <v>5.4945054945054944E-2</v>
      </c>
      <c r="AW269" s="120">
        <v>49.010989010989015</v>
      </c>
      <c r="AX269" s="120">
        <v>50</v>
      </c>
      <c r="AY269" s="124"/>
      <c r="AZ269" s="120"/>
      <c r="BA269" s="120"/>
      <c r="BB269" s="124"/>
      <c r="BC269" s="120"/>
      <c r="BD269" s="120"/>
      <c r="BE269" s="124"/>
      <c r="BF269" s="120"/>
      <c r="BG269" s="120"/>
      <c r="BH269" s="124"/>
      <c r="BI269" s="120"/>
      <c r="BJ269" s="120"/>
      <c r="BK269" s="124"/>
      <c r="BL269" s="120"/>
      <c r="BM269" s="120"/>
      <c r="BN269" s="52"/>
      <c r="BO269" s="124"/>
      <c r="BP269" s="120"/>
      <c r="BQ269" s="120"/>
      <c r="BR269" s="124">
        <v>0.375</v>
      </c>
      <c r="BS269" s="124">
        <v>1.0389610389610389</v>
      </c>
      <c r="BT269" s="120">
        <v>25</v>
      </c>
      <c r="BU269" s="120">
        <v>50</v>
      </c>
      <c r="BV269" s="124"/>
      <c r="BW269" s="120"/>
      <c r="BX269" s="120"/>
      <c r="BY269" s="124"/>
      <c r="BZ269" s="124"/>
      <c r="CA269" s="124"/>
      <c r="CB269" s="120">
        <v>16.823939048191338</v>
      </c>
      <c r="CC269" s="120">
        <v>19.496255895940152</v>
      </c>
      <c r="CD269" s="120">
        <v>17.335082511020332</v>
      </c>
      <c r="CE269" s="120"/>
      <c r="CF269" s="107"/>
      <c r="CG269" s="107"/>
      <c r="CH269" s="107">
        <v>0</v>
      </c>
      <c r="CI269" s="107"/>
      <c r="CJ269" s="107"/>
    </row>
    <row r="270" spans="1:88" x14ac:dyDescent="0.25">
      <c r="A270" s="50" t="s">
        <v>453</v>
      </c>
      <c r="B270" s="56" t="s">
        <v>1516</v>
      </c>
      <c r="C270" s="50" t="s">
        <v>2888</v>
      </c>
      <c r="D270" s="56" t="s">
        <v>2211</v>
      </c>
      <c r="E270" s="50" t="s">
        <v>106</v>
      </c>
      <c r="F270" s="24" t="s">
        <v>114</v>
      </c>
      <c r="G270" s="24">
        <v>5</v>
      </c>
      <c r="H270" s="50" t="s">
        <v>2644</v>
      </c>
      <c r="I270" s="50" t="s">
        <v>109</v>
      </c>
      <c r="J270" s="120">
        <v>571.99863976535482</v>
      </c>
      <c r="K270" s="52">
        <v>650</v>
      </c>
      <c r="L270" s="120">
        <v>87.999790733131505</v>
      </c>
      <c r="M270" s="52">
        <v>0</v>
      </c>
      <c r="N270" s="120">
        <v>75.549601445657345</v>
      </c>
      <c r="O270" s="120">
        <v>100</v>
      </c>
      <c r="P270" s="120">
        <v>100</v>
      </c>
      <c r="Q270" s="120">
        <v>60.721787138313928</v>
      </c>
      <c r="R270" s="120">
        <v>73.841210462134399</v>
      </c>
      <c r="S270" s="120">
        <v>75</v>
      </c>
      <c r="T270" s="120">
        <v>80.962382851085238</v>
      </c>
      <c r="U270" s="120">
        <v>100</v>
      </c>
      <c r="V270" s="120">
        <v>70.38610669888449</v>
      </c>
      <c r="W270" s="120">
        <v>93.84814226517932</v>
      </c>
      <c r="X270" s="120">
        <v>100</v>
      </c>
      <c r="Y270" s="120">
        <v>54.880275176006862</v>
      </c>
      <c r="Z270" s="120">
        <v>73.17370023467582</v>
      </c>
      <c r="AA270" s="120">
        <v>100</v>
      </c>
      <c r="AB270" s="120">
        <v>59.677477477477488</v>
      </c>
      <c r="AC270" s="120">
        <v>79.569969969969989</v>
      </c>
      <c r="AD270" s="120">
        <v>100</v>
      </c>
      <c r="AE270" s="120"/>
      <c r="AF270" s="120">
        <v>61.826984126984129</v>
      </c>
      <c r="AG270" s="120"/>
      <c r="AH270" s="120">
        <v>0</v>
      </c>
      <c r="AI270" s="120">
        <v>14.27</v>
      </c>
      <c r="AJ270" s="120">
        <v>18.96</v>
      </c>
      <c r="AK270" s="120"/>
      <c r="AL270" s="52">
        <v>0</v>
      </c>
      <c r="AM270" s="124">
        <v>1</v>
      </c>
      <c r="AN270" s="124">
        <v>1</v>
      </c>
      <c r="AO270" s="124">
        <v>1</v>
      </c>
      <c r="AP270" s="124">
        <v>1</v>
      </c>
      <c r="AQ270" s="124">
        <v>1</v>
      </c>
      <c r="AR270" s="124"/>
      <c r="AS270" s="124">
        <v>1.6867469879518072E-2</v>
      </c>
      <c r="AT270" s="120">
        <v>50</v>
      </c>
      <c r="AU270" s="120">
        <v>50</v>
      </c>
      <c r="AV270" s="124">
        <v>3.2786885245901641E-2</v>
      </c>
      <c r="AW270" s="120">
        <v>50</v>
      </c>
      <c r="AX270" s="120">
        <v>50</v>
      </c>
      <c r="AY270" s="124"/>
      <c r="AZ270" s="120"/>
      <c r="BA270" s="120"/>
      <c r="BB270" s="124"/>
      <c r="BC270" s="120"/>
      <c r="BD270" s="120"/>
      <c r="BE270" s="124"/>
      <c r="BF270" s="120"/>
      <c r="BG270" s="120"/>
      <c r="BH270" s="124"/>
      <c r="BI270" s="120"/>
      <c r="BJ270" s="120"/>
      <c r="BK270" s="124"/>
      <c r="BL270" s="120"/>
      <c r="BM270" s="120"/>
      <c r="BN270" s="52"/>
      <c r="BO270" s="124"/>
      <c r="BP270" s="120"/>
      <c r="BQ270" s="120"/>
      <c r="BR270" s="124">
        <v>0.66666666666666663</v>
      </c>
      <c r="BS270" s="124">
        <v>0.9850746268656716</v>
      </c>
      <c r="BT270" s="120">
        <v>44.444444444444443</v>
      </c>
      <c r="BU270" s="120">
        <v>50</v>
      </c>
      <c r="BV270" s="124"/>
      <c r="BW270" s="120"/>
      <c r="BX270" s="120"/>
      <c r="BY270" s="124"/>
      <c r="BZ270" s="124"/>
      <c r="CA270" s="124"/>
      <c r="CB270" s="120">
        <v>16.823939048191338</v>
      </c>
      <c r="CC270" s="120">
        <v>19.496255895940152</v>
      </c>
      <c r="CD270" s="120">
        <v>17.335082511020332</v>
      </c>
      <c r="CE270" s="120"/>
      <c r="CF270" s="107"/>
      <c r="CG270" s="107"/>
      <c r="CH270" s="107">
        <v>0</v>
      </c>
      <c r="CI270" s="107"/>
      <c r="CJ270" s="107"/>
    </row>
    <row r="271" spans="1:88" x14ac:dyDescent="0.25">
      <c r="A271" s="50" t="s">
        <v>453</v>
      </c>
      <c r="B271" s="56" t="s">
        <v>1516</v>
      </c>
      <c r="C271" s="50" t="s">
        <v>2889</v>
      </c>
      <c r="D271" s="56" t="s">
        <v>2377</v>
      </c>
      <c r="E271" s="50" t="s">
        <v>106</v>
      </c>
      <c r="F271" s="24" t="s">
        <v>114</v>
      </c>
      <c r="G271" s="24">
        <v>5</v>
      </c>
      <c r="H271" s="50" t="s">
        <v>2644</v>
      </c>
      <c r="I271" s="50" t="s">
        <v>109</v>
      </c>
      <c r="J271" s="120">
        <v>614.83969319105734</v>
      </c>
      <c r="K271" s="52">
        <v>650</v>
      </c>
      <c r="L271" s="120">
        <v>94.590722029393433</v>
      </c>
      <c r="M271" s="52">
        <v>0</v>
      </c>
      <c r="N271" s="120">
        <v>80.928149730861023</v>
      </c>
      <c r="O271" s="120">
        <v>100</v>
      </c>
      <c r="P271" s="120">
        <v>100</v>
      </c>
      <c r="Q271" s="120">
        <v>70.258854636881097</v>
      </c>
      <c r="R271" s="120">
        <v>74.438619754753432</v>
      </c>
      <c r="S271" s="120">
        <v>75</v>
      </c>
      <c r="T271" s="120">
        <v>93.678472849174796</v>
      </c>
      <c r="U271" s="120">
        <v>100</v>
      </c>
      <c r="V271" s="120">
        <v>72.539906978620536</v>
      </c>
      <c r="W271" s="120">
        <v>96.719875971494048</v>
      </c>
      <c r="X271" s="120">
        <v>100</v>
      </c>
      <c r="Y271" s="120">
        <v>62.934654111124701</v>
      </c>
      <c r="Z271" s="120">
        <v>83.912872148166258</v>
      </c>
      <c r="AA271" s="120">
        <v>100</v>
      </c>
      <c r="AB271" s="120">
        <v>67.896354166666669</v>
      </c>
      <c r="AC271" s="120">
        <v>90.52847222222222</v>
      </c>
      <c r="AD271" s="120">
        <v>100</v>
      </c>
      <c r="AE271" s="120"/>
      <c r="AF271" s="120">
        <v>69.687421383647802</v>
      </c>
      <c r="AG271" s="120"/>
      <c r="AH271" s="120">
        <v>0</v>
      </c>
      <c r="AI271" s="120">
        <v>4.74</v>
      </c>
      <c r="AJ271" s="120">
        <v>11.5</v>
      </c>
      <c r="AK271" s="120"/>
      <c r="AL271" s="52">
        <v>0</v>
      </c>
      <c r="AM271" s="124">
        <v>0.99516908212560384</v>
      </c>
      <c r="AN271" s="124">
        <v>1</v>
      </c>
      <c r="AO271" s="124">
        <v>0.99516908212560384</v>
      </c>
      <c r="AP271" s="124">
        <v>1</v>
      </c>
      <c r="AQ271" s="124">
        <v>1</v>
      </c>
      <c r="AR271" s="124"/>
      <c r="AS271" s="124">
        <v>2.0151133501259445E-2</v>
      </c>
      <c r="AT271" s="120">
        <v>50</v>
      </c>
      <c r="AU271" s="120">
        <v>50</v>
      </c>
      <c r="AV271" s="124">
        <v>3.3898305084745763E-2</v>
      </c>
      <c r="AW271" s="120">
        <v>50</v>
      </c>
      <c r="AX271" s="120">
        <v>50</v>
      </c>
      <c r="AY271" s="124"/>
      <c r="AZ271" s="120"/>
      <c r="BA271" s="120"/>
      <c r="BB271" s="124"/>
      <c r="BC271" s="120"/>
      <c r="BD271" s="120"/>
      <c r="BE271" s="124"/>
      <c r="BF271" s="120"/>
      <c r="BG271" s="120"/>
      <c r="BH271" s="124"/>
      <c r="BI271" s="120"/>
      <c r="BJ271" s="120"/>
      <c r="BK271" s="124"/>
      <c r="BL271" s="120"/>
      <c r="BM271" s="120"/>
      <c r="BN271" s="52"/>
      <c r="BO271" s="124"/>
      <c r="BP271" s="120"/>
      <c r="BQ271" s="120"/>
      <c r="BR271" s="124">
        <v>0.81967213114754101</v>
      </c>
      <c r="BS271" s="124">
        <v>0.953125</v>
      </c>
      <c r="BT271" s="120">
        <v>50</v>
      </c>
      <c r="BU271" s="120">
        <v>50</v>
      </c>
      <c r="BV271" s="124"/>
      <c r="BW271" s="120"/>
      <c r="BX271" s="120"/>
      <c r="BY271" s="124"/>
      <c r="BZ271" s="124"/>
      <c r="CA271" s="124"/>
      <c r="CB271" s="120">
        <v>16.823939048191338</v>
      </c>
      <c r="CC271" s="120">
        <v>19.496255895940152</v>
      </c>
      <c r="CD271" s="120">
        <v>17.335082511020332</v>
      </c>
      <c r="CE271" s="120"/>
      <c r="CF271" s="107"/>
      <c r="CG271" s="107"/>
      <c r="CH271" s="107">
        <v>2</v>
      </c>
      <c r="CI271" s="107">
        <v>1</v>
      </c>
      <c r="CJ271" s="107">
        <v>1</v>
      </c>
    </row>
    <row r="272" spans="1:88" x14ac:dyDescent="0.25">
      <c r="A272" s="50" t="s">
        <v>453</v>
      </c>
      <c r="B272" s="56" t="s">
        <v>1516</v>
      </c>
      <c r="C272" s="50" t="s">
        <v>2890</v>
      </c>
      <c r="D272" s="56" t="s">
        <v>2432</v>
      </c>
      <c r="E272" s="50" t="s">
        <v>106</v>
      </c>
      <c r="F272" s="24" t="s">
        <v>114</v>
      </c>
      <c r="G272" s="24">
        <v>5</v>
      </c>
      <c r="H272" s="50" t="s">
        <v>2644</v>
      </c>
      <c r="I272" s="50" t="s">
        <v>109</v>
      </c>
      <c r="J272" s="120">
        <v>609.97468070588207</v>
      </c>
      <c r="K272" s="52">
        <v>650</v>
      </c>
      <c r="L272" s="120">
        <v>93.842258570135712</v>
      </c>
      <c r="M272" s="52">
        <v>0</v>
      </c>
      <c r="N272" s="120">
        <v>82.865116127843038</v>
      </c>
      <c r="O272" s="120">
        <v>100</v>
      </c>
      <c r="P272" s="120">
        <v>100</v>
      </c>
      <c r="Q272" s="120">
        <v>72.316392833840723</v>
      </c>
      <c r="R272" s="120">
        <v>75</v>
      </c>
      <c r="S272" s="120">
        <v>75</v>
      </c>
      <c r="T272" s="120">
        <v>96.421857111787631</v>
      </c>
      <c r="U272" s="120">
        <v>100</v>
      </c>
      <c r="V272" s="120">
        <v>75.021776199742348</v>
      </c>
      <c r="W272" s="120">
        <v>100</v>
      </c>
      <c r="X272" s="120">
        <v>100</v>
      </c>
      <c r="Y272" s="120">
        <v>64.760959158985457</v>
      </c>
      <c r="Z272" s="120">
        <v>86.347945545313948</v>
      </c>
      <c r="AA272" s="120">
        <v>100</v>
      </c>
      <c r="AB272" s="120">
        <v>66.236991869918711</v>
      </c>
      <c r="AC272" s="120">
        <v>88.315989159891615</v>
      </c>
      <c r="AD272" s="120">
        <v>100</v>
      </c>
      <c r="AE272" s="120"/>
      <c r="AF272" s="120">
        <v>66.778461538461528</v>
      </c>
      <c r="AG272" s="120"/>
      <c r="AH272" s="120">
        <v>0</v>
      </c>
      <c r="AI272" s="120">
        <v>2.68</v>
      </c>
      <c r="AJ272" s="120">
        <v>10.23</v>
      </c>
      <c r="AK272" s="120"/>
      <c r="AL272" s="52">
        <v>0</v>
      </c>
      <c r="AM272" s="124">
        <v>0.99581589958159</v>
      </c>
      <c r="AN272" s="124">
        <v>1</v>
      </c>
      <c r="AO272" s="124">
        <v>0.99581589958159</v>
      </c>
      <c r="AP272" s="124">
        <v>1</v>
      </c>
      <c r="AQ272" s="124">
        <v>1</v>
      </c>
      <c r="AR272" s="124"/>
      <c r="AS272" s="124">
        <v>1.8907563025210083E-2</v>
      </c>
      <c r="AT272" s="120">
        <v>50</v>
      </c>
      <c r="AU272" s="120">
        <v>50</v>
      </c>
      <c r="AV272" s="124">
        <v>5.5555555555555552E-2</v>
      </c>
      <c r="AW272" s="120">
        <v>48.8888888888889</v>
      </c>
      <c r="AX272" s="120">
        <v>50</v>
      </c>
      <c r="AY272" s="124"/>
      <c r="AZ272" s="120"/>
      <c r="BA272" s="120"/>
      <c r="BB272" s="124"/>
      <c r="BC272" s="120"/>
      <c r="BD272" s="120"/>
      <c r="BE272" s="124"/>
      <c r="BF272" s="120"/>
      <c r="BG272" s="120"/>
      <c r="BH272" s="124"/>
      <c r="BI272" s="120"/>
      <c r="BJ272" s="120"/>
      <c r="BK272" s="124"/>
      <c r="BL272" s="120"/>
      <c r="BM272" s="120"/>
      <c r="BN272" s="52"/>
      <c r="BO272" s="124"/>
      <c r="BP272" s="120"/>
      <c r="BQ272" s="120"/>
      <c r="BR272" s="124">
        <v>0.6</v>
      </c>
      <c r="BS272" s="124">
        <v>1.0294117647058822</v>
      </c>
      <c r="BT272" s="120">
        <v>40</v>
      </c>
      <c r="BU272" s="120">
        <v>50</v>
      </c>
      <c r="BV272" s="124"/>
      <c r="BW272" s="120"/>
      <c r="BX272" s="120"/>
      <c r="BY272" s="124"/>
      <c r="BZ272" s="124"/>
      <c r="CA272" s="124"/>
      <c r="CB272" s="120">
        <v>16.823939048191338</v>
      </c>
      <c r="CC272" s="120">
        <v>19.496255895940152</v>
      </c>
      <c r="CD272" s="120">
        <v>17.335082511020332</v>
      </c>
      <c r="CE272" s="120"/>
      <c r="CF272" s="107"/>
      <c r="CG272" s="107"/>
      <c r="CH272" s="107">
        <v>2</v>
      </c>
      <c r="CI272" s="107">
        <v>1</v>
      </c>
      <c r="CJ272" s="107">
        <v>1</v>
      </c>
    </row>
    <row r="273" spans="1:88" x14ac:dyDescent="0.25">
      <c r="A273" s="50" t="s">
        <v>453</v>
      </c>
      <c r="B273" s="56" t="s">
        <v>1516</v>
      </c>
      <c r="C273" s="50" t="s">
        <v>2891</v>
      </c>
      <c r="D273" s="56" t="s">
        <v>2483</v>
      </c>
      <c r="E273" s="50" t="s">
        <v>106</v>
      </c>
      <c r="F273" s="24" t="s">
        <v>114</v>
      </c>
      <c r="G273" s="24">
        <v>5</v>
      </c>
      <c r="H273" s="50" t="s">
        <v>2644</v>
      </c>
      <c r="I273" s="50" t="s">
        <v>109</v>
      </c>
      <c r="J273" s="120">
        <v>560.72223454693687</v>
      </c>
      <c r="K273" s="52">
        <v>650</v>
      </c>
      <c r="L273" s="120">
        <v>86.26495916106721</v>
      </c>
      <c r="M273" s="52">
        <v>1</v>
      </c>
      <c r="N273" s="120">
        <v>76.351708763058667</v>
      </c>
      <c r="O273" s="120">
        <v>100</v>
      </c>
      <c r="P273" s="120">
        <v>100</v>
      </c>
      <c r="Q273" s="120">
        <v>61.208017968779018</v>
      </c>
      <c r="R273" s="120">
        <v>73.115726256044923</v>
      </c>
      <c r="S273" s="120">
        <v>75</v>
      </c>
      <c r="T273" s="120">
        <v>81.6106906250387</v>
      </c>
      <c r="U273" s="120">
        <v>100</v>
      </c>
      <c r="V273" s="120">
        <v>69.797277448211091</v>
      </c>
      <c r="W273" s="120">
        <v>93.063036597614797</v>
      </c>
      <c r="X273" s="120">
        <v>100</v>
      </c>
      <c r="Y273" s="120">
        <v>51.500965102316442</v>
      </c>
      <c r="Z273" s="120">
        <v>68.667953469755261</v>
      </c>
      <c r="AA273" s="120">
        <v>100</v>
      </c>
      <c r="AB273" s="120">
        <v>60.861502347417854</v>
      </c>
      <c r="AC273" s="120">
        <v>81.148669796557144</v>
      </c>
      <c r="AD273" s="120">
        <v>100</v>
      </c>
      <c r="AE273" s="120"/>
      <c r="AF273" s="120">
        <v>63.307103825136643</v>
      </c>
      <c r="AG273" s="120"/>
      <c r="AH273" s="120">
        <v>0</v>
      </c>
      <c r="AI273" s="120">
        <v>13.79</v>
      </c>
      <c r="AJ273" s="120">
        <v>21.61</v>
      </c>
      <c r="AK273" s="120"/>
      <c r="AL273" s="52">
        <v>0</v>
      </c>
      <c r="AM273" s="124">
        <v>0.99586776859504134</v>
      </c>
      <c r="AN273" s="124">
        <v>1</v>
      </c>
      <c r="AO273" s="124">
        <v>0.99586776859504134</v>
      </c>
      <c r="AP273" s="124">
        <v>1</v>
      </c>
      <c r="AQ273" s="124">
        <v>1</v>
      </c>
      <c r="AR273" s="124"/>
      <c r="AS273" s="124">
        <v>2.4498886414253896E-2</v>
      </c>
      <c r="AT273" s="120">
        <v>50</v>
      </c>
      <c r="AU273" s="120">
        <v>50</v>
      </c>
      <c r="AV273" s="124">
        <v>0</v>
      </c>
      <c r="AW273" s="120">
        <v>50</v>
      </c>
      <c r="AX273" s="120">
        <v>50</v>
      </c>
      <c r="AY273" s="124"/>
      <c r="AZ273" s="120"/>
      <c r="BA273" s="120"/>
      <c r="BB273" s="124"/>
      <c r="BC273" s="120"/>
      <c r="BD273" s="120"/>
      <c r="BE273" s="124"/>
      <c r="BF273" s="120"/>
      <c r="BG273" s="120"/>
      <c r="BH273" s="124"/>
      <c r="BI273" s="120"/>
      <c r="BJ273" s="120"/>
      <c r="BK273" s="124"/>
      <c r="BL273" s="120"/>
      <c r="BM273" s="120"/>
      <c r="BN273" s="52"/>
      <c r="BO273" s="124"/>
      <c r="BP273" s="120"/>
      <c r="BQ273" s="120"/>
      <c r="BR273" s="124">
        <v>0.54347826086956519</v>
      </c>
      <c r="BS273" s="124">
        <v>1.0222222222222221</v>
      </c>
      <c r="BT273" s="120">
        <v>36.231884057971016</v>
      </c>
      <c r="BU273" s="120">
        <v>50</v>
      </c>
      <c r="BV273" s="124"/>
      <c r="BW273" s="120"/>
      <c r="BX273" s="120"/>
      <c r="BY273" s="124"/>
      <c r="BZ273" s="124"/>
      <c r="CA273" s="124"/>
      <c r="CB273" s="120">
        <v>16.823939048191338</v>
      </c>
      <c r="CC273" s="120">
        <v>19.496255895940152</v>
      </c>
      <c r="CD273" s="120">
        <v>17.335082511020332</v>
      </c>
      <c r="CE273" s="120"/>
      <c r="CF273" s="107"/>
      <c r="CG273" s="107"/>
      <c r="CH273" s="107">
        <v>0</v>
      </c>
      <c r="CI273" s="107"/>
      <c r="CJ273" s="107"/>
    </row>
    <row r="274" spans="1:88" x14ac:dyDescent="0.25">
      <c r="A274" s="50" t="s">
        <v>453</v>
      </c>
      <c r="B274" s="56" t="s">
        <v>1516</v>
      </c>
      <c r="C274" s="50" t="s">
        <v>2892</v>
      </c>
      <c r="D274" s="56" t="s">
        <v>2277</v>
      </c>
      <c r="E274" s="50" t="s">
        <v>106</v>
      </c>
      <c r="F274" s="24" t="s">
        <v>114</v>
      </c>
      <c r="G274" s="24">
        <v>5</v>
      </c>
      <c r="H274" s="50" t="s">
        <v>2644</v>
      </c>
      <c r="I274" s="50" t="s">
        <v>109</v>
      </c>
      <c r="J274" s="120">
        <v>576.8757661561624</v>
      </c>
      <c r="K274" s="52">
        <v>650</v>
      </c>
      <c r="L274" s="120">
        <v>88.75011787017884</v>
      </c>
      <c r="M274" s="52">
        <v>0</v>
      </c>
      <c r="N274" s="120">
        <v>76.946471810913437</v>
      </c>
      <c r="O274" s="120">
        <v>100</v>
      </c>
      <c r="P274" s="120">
        <v>100</v>
      </c>
      <c r="Q274" s="120">
        <v>59.599725411211587</v>
      </c>
      <c r="R274" s="120">
        <v>73.026112399768309</v>
      </c>
      <c r="S274" s="120">
        <v>75</v>
      </c>
      <c r="T274" s="120">
        <v>79.466300548282121</v>
      </c>
      <c r="U274" s="120">
        <v>100</v>
      </c>
      <c r="V274" s="120">
        <v>69.668963027041627</v>
      </c>
      <c r="W274" s="120">
        <v>92.89195070272217</v>
      </c>
      <c r="X274" s="120">
        <v>100</v>
      </c>
      <c r="Y274" s="120">
        <v>55.147340158968078</v>
      </c>
      <c r="Z274" s="120">
        <v>73.529786878624108</v>
      </c>
      <c r="AA274" s="120">
        <v>100</v>
      </c>
      <c r="AB274" s="120">
        <v>60.7407960199005</v>
      </c>
      <c r="AC274" s="120">
        <v>80.987728026534</v>
      </c>
      <c r="AD274" s="120">
        <v>100</v>
      </c>
      <c r="AE274" s="120"/>
      <c r="AF274" s="120">
        <v>64.085185185185182</v>
      </c>
      <c r="AG274" s="120"/>
      <c r="AH274" s="120">
        <v>0</v>
      </c>
      <c r="AI274" s="120">
        <v>15.4</v>
      </c>
      <c r="AJ274" s="120">
        <v>17.87</v>
      </c>
      <c r="AK274" s="120"/>
      <c r="AL274" s="52">
        <v>0</v>
      </c>
      <c r="AM274" s="124">
        <v>0.97457627118644063</v>
      </c>
      <c r="AN274" s="124">
        <v>0.97777777777777775</v>
      </c>
      <c r="AO274" s="124">
        <v>0.97457627118644063</v>
      </c>
      <c r="AP274" s="124">
        <v>0.97777777777777775</v>
      </c>
      <c r="AQ274" s="124">
        <v>1</v>
      </c>
      <c r="AR274" s="124"/>
      <c r="AS274" s="124">
        <v>2.0642201834862386E-2</v>
      </c>
      <c r="AT274" s="120">
        <v>50</v>
      </c>
      <c r="AU274" s="120">
        <v>50</v>
      </c>
      <c r="AV274" s="124">
        <v>4.9180327868852458E-2</v>
      </c>
      <c r="AW274" s="120">
        <v>50</v>
      </c>
      <c r="AX274" s="120">
        <v>50</v>
      </c>
      <c r="AY274" s="124"/>
      <c r="AZ274" s="120"/>
      <c r="BA274" s="120"/>
      <c r="BB274" s="124"/>
      <c r="BC274" s="120"/>
      <c r="BD274" s="120"/>
      <c r="BE274" s="124"/>
      <c r="BF274" s="120"/>
      <c r="BG274" s="120"/>
      <c r="BH274" s="124"/>
      <c r="BI274" s="120"/>
      <c r="BJ274" s="120"/>
      <c r="BK274" s="124"/>
      <c r="BL274" s="120"/>
      <c r="BM274" s="120"/>
      <c r="BN274" s="52"/>
      <c r="BO274" s="124"/>
      <c r="BP274" s="120"/>
      <c r="BQ274" s="120"/>
      <c r="BR274" s="124">
        <v>0.75</v>
      </c>
      <c r="BS274" s="124">
        <v>0.95238095238095233</v>
      </c>
      <c r="BT274" s="120">
        <v>50</v>
      </c>
      <c r="BU274" s="120">
        <v>50</v>
      </c>
      <c r="BV274" s="124"/>
      <c r="BW274" s="120"/>
      <c r="BX274" s="120"/>
      <c r="BY274" s="124"/>
      <c r="BZ274" s="124"/>
      <c r="CA274" s="124"/>
      <c r="CB274" s="120">
        <v>16.823939048191338</v>
      </c>
      <c r="CC274" s="120">
        <v>19.496255895940152</v>
      </c>
      <c r="CD274" s="120">
        <v>17.335082511020332</v>
      </c>
      <c r="CE274" s="120"/>
      <c r="CF274" s="107"/>
      <c r="CG274" s="107"/>
      <c r="CH274" s="107">
        <v>0</v>
      </c>
      <c r="CI274" s="107"/>
      <c r="CJ274" s="107"/>
    </row>
    <row r="275" spans="1:88" x14ac:dyDescent="0.25">
      <c r="A275" s="50" t="s">
        <v>453</v>
      </c>
      <c r="B275" s="56" t="s">
        <v>1516</v>
      </c>
      <c r="C275" s="50" t="s">
        <v>2893</v>
      </c>
      <c r="D275" s="56" t="s">
        <v>2082</v>
      </c>
      <c r="E275" s="50" t="s">
        <v>106</v>
      </c>
      <c r="F275" s="24" t="s">
        <v>114</v>
      </c>
      <c r="G275" s="24">
        <v>5</v>
      </c>
      <c r="H275" s="50" t="s">
        <v>2644</v>
      </c>
      <c r="I275" s="50" t="s">
        <v>109</v>
      </c>
      <c r="J275" s="120">
        <v>575.43635140237723</v>
      </c>
      <c r="K275" s="52">
        <v>650</v>
      </c>
      <c r="L275" s="120">
        <v>88.528669446519572</v>
      </c>
      <c r="M275" s="52">
        <v>1</v>
      </c>
      <c r="N275" s="120">
        <v>75.951459586383464</v>
      </c>
      <c r="O275" s="120">
        <v>100</v>
      </c>
      <c r="P275" s="120">
        <v>100</v>
      </c>
      <c r="Q275" s="120">
        <v>56.825922347891122</v>
      </c>
      <c r="R275" s="120">
        <v>73.065622098561292</v>
      </c>
      <c r="S275" s="120">
        <v>75</v>
      </c>
      <c r="T275" s="120">
        <v>75.767896463854839</v>
      </c>
      <c r="U275" s="120">
        <v>100</v>
      </c>
      <c r="V275" s="120">
        <v>70.228491119375093</v>
      </c>
      <c r="W275" s="120">
        <v>93.637988159166781</v>
      </c>
      <c r="X275" s="120">
        <v>100</v>
      </c>
      <c r="Y275" s="120">
        <v>57.50438854605521</v>
      </c>
      <c r="Z275" s="120">
        <v>76.672518061406947</v>
      </c>
      <c r="AA275" s="120">
        <v>100</v>
      </c>
      <c r="AB275" s="120">
        <v>62.980000000000011</v>
      </c>
      <c r="AC275" s="120">
        <v>83.973333333333343</v>
      </c>
      <c r="AD275" s="120">
        <v>100</v>
      </c>
      <c r="AE275" s="120"/>
      <c r="AF275" s="120">
        <v>64.474666666666664</v>
      </c>
      <c r="AG275" s="120"/>
      <c r="AH275" s="120">
        <v>0</v>
      </c>
      <c r="AI275" s="120">
        <v>18.170000000000002</v>
      </c>
      <c r="AJ275" s="120">
        <v>15.56</v>
      </c>
      <c r="AK275" s="120"/>
      <c r="AL275" s="52">
        <v>0</v>
      </c>
      <c r="AM275" s="124">
        <v>1</v>
      </c>
      <c r="AN275" s="124">
        <v>1</v>
      </c>
      <c r="AO275" s="124">
        <v>1</v>
      </c>
      <c r="AP275" s="124">
        <v>1</v>
      </c>
      <c r="AQ275" s="124">
        <v>1</v>
      </c>
      <c r="AR275" s="124"/>
      <c r="AS275" s="124">
        <v>3.9877300613496931E-2</v>
      </c>
      <c r="AT275" s="120">
        <v>50</v>
      </c>
      <c r="AU275" s="120">
        <v>50</v>
      </c>
      <c r="AV275" s="124">
        <v>6.6666666666666666E-2</v>
      </c>
      <c r="AW275" s="120">
        <v>46.666666666666679</v>
      </c>
      <c r="AX275" s="120">
        <v>50</v>
      </c>
      <c r="AY275" s="124"/>
      <c r="AZ275" s="120"/>
      <c r="BA275" s="120"/>
      <c r="BB275" s="124"/>
      <c r="BC275" s="120"/>
      <c r="BD275" s="120"/>
      <c r="BE275" s="124"/>
      <c r="BF275" s="120"/>
      <c r="BG275" s="120"/>
      <c r="BH275" s="124"/>
      <c r="BI275" s="120"/>
      <c r="BJ275" s="120"/>
      <c r="BK275" s="124"/>
      <c r="BL275" s="120"/>
      <c r="BM275" s="120"/>
      <c r="BN275" s="52"/>
      <c r="BO275" s="124"/>
      <c r="BP275" s="120"/>
      <c r="BQ275" s="120"/>
      <c r="BR275" s="124">
        <v>0.73076923076923073</v>
      </c>
      <c r="BS275" s="124">
        <v>0.98113207547169812</v>
      </c>
      <c r="BT275" s="120">
        <v>48.717948717948715</v>
      </c>
      <c r="BU275" s="120">
        <v>50</v>
      </c>
      <c r="BV275" s="124"/>
      <c r="BW275" s="120"/>
      <c r="BX275" s="120"/>
      <c r="BY275" s="124"/>
      <c r="BZ275" s="124"/>
      <c r="CA275" s="124"/>
      <c r="CB275" s="120">
        <v>16.823939048191338</v>
      </c>
      <c r="CC275" s="120">
        <v>19.496255895940152</v>
      </c>
      <c r="CD275" s="120">
        <v>17.335082511020332</v>
      </c>
      <c r="CE275" s="120"/>
      <c r="CF275" s="107"/>
      <c r="CG275" s="107"/>
      <c r="CH275" s="107">
        <v>0</v>
      </c>
      <c r="CI275" s="107"/>
      <c r="CJ275" s="107"/>
    </row>
    <row r="276" spans="1:88" x14ac:dyDescent="0.25">
      <c r="A276" s="50" t="s">
        <v>453</v>
      </c>
      <c r="B276" s="56" t="s">
        <v>1516</v>
      </c>
      <c r="C276" s="50" t="s">
        <v>2894</v>
      </c>
      <c r="D276" s="56" t="s">
        <v>2307</v>
      </c>
      <c r="E276" s="50" t="s">
        <v>106</v>
      </c>
      <c r="F276" s="24" t="s">
        <v>114</v>
      </c>
      <c r="G276" s="24">
        <v>5</v>
      </c>
      <c r="H276" s="50" t="s">
        <v>2644</v>
      </c>
      <c r="I276" s="50" t="s">
        <v>109</v>
      </c>
      <c r="J276" s="120">
        <v>595.50558527171165</v>
      </c>
      <c r="K276" s="52">
        <v>650</v>
      </c>
      <c r="L276" s="120">
        <v>91.616243887955633</v>
      </c>
      <c r="M276" s="52">
        <v>0</v>
      </c>
      <c r="N276" s="120">
        <v>79.122445091190784</v>
      </c>
      <c r="O276" s="120">
        <v>100</v>
      </c>
      <c r="P276" s="120">
        <v>100</v>
      </c>
      <c r="Q276" s="120">
        <v>62.49338178185868</v>
      </c>
      <c r="R276" s="120">
        <v>75</v>
      </c>
      <c r="S276" s="120">
        <v>75</v>
      </c>
      <c r="T276" s="120">
        <v>83.32450904247824</v>
      </c>
      <c r="U276" s="120">
        <v>100</v>
      </c>
      <c r="V276" s="120">
        <v>73.18200363360134</v>
      </c>
      <c r="W276" s="120">
        <v>97.576004844801787</v>
      </c>
      <c r="X276" s="120">
        <v>100</v>
      </c>
      <c r="Y276" s="120">
        <v>56.168410279896761</v>
      </c>
      <c r="Z276" s="120">
        <v>74.891213706529015</v>
      </c>
      <c r="AA276" s="120">
        <v>100</v>
      </c>
      <c r="AB276" s="120">
        <v>67.285393258426936</v>
      </c>
      <c r="AC276" s="120">
        <v>89.713857677902581</v>
      </c>
      <c r="AD276" s="120">
        <v>100</v>
      </c>
      <c r="AE276" s="120"/>
      <c r="AF276" s="120">
        <v>68.642857142857125</v>
      </c>
      <c r="AG276" s="120"/>
      <c r="AH276" s="120">
        <v>0</v>
      </c>
      <c r="AI276" s="120">
        <v>12.5</v>
      </c>
      <c r="AJ276" s="120">
        <v>18.829999999999998</v>
      </c>
      <c r="AK276" s="120"/>
      <c r="AL276" s="52">
        <v>0</v>
      </c>
      <c r="AM276" s="124">
        <v>0.99256505576208176</v>
      </c>
      <c r="AN276" s="124">
        <v>0.97435897435897434</v>
      </c>
      <c r="AO276" s="124">
        <v>0.99256505576208176</v>
      </c>
      <c r="AP276" s="124">
        <v>0.97435897435897434</v>
      </c>
      <c r="AQ276" s="124">
        <v>1</v>
      </c>
      <c r="AR276" s="124"/>
      <c r="AS276" s="124">
        <v>2.3904382470119521E-2</v>
      </c>
      <c r="AT276" s="120">
        <v>50</v>
      </c>
      <c r="AU276" s="120">
        <v>50</v>
      </c>
      <c r="AV276" s="124">
        <v>1.7543859649122806E-2</v>
      </c>
      <c r="AW276" s="120">
        <v>50</v>
      </c>
      <c r="AX276" s="120">
        <v>50</v>
      </c>
      <c r="AY276" s="124"/>
      <c r="AZ276" s="120"/>
      <c r="BA276" s="120"/>
      <c r="BB276" s="124"/>
      <c r="BC276" s="120"/>
      <c r="BD276" s="120"/>
      <c r="BE276" s="124"/>
      <c r="BF276" s="120"/>
      <c r="BG276" s="120"/>
      <c r="BH276" s="124"/>
      <c r="BI276" s="120"/>
      <c r="BJ276" s="120"/>
      <c r="BK276" s="124"/>
      <c r="BL276" s="120"/>
      <c r="BM276" s="120"/>
      <c r="BN276" s="52"/>
      <c r="BO276" s="124"/>
      <c r="BP276" s="120"/>
      <c r="BQ276" s="120"/>
      <c r="BR276" s="124">
        <v>0.84269662921348309</v>
      </c>
      <c r="BS276" s="124">
        <v>1</v>
      </c>
      <c r="BT276" s="120">
        <v>50</v>
      </c>
      <c r="BU276" s="120">
        <v>50</v>
      </c>
      <c r="BV276" s="124"/>
      <c r="BW276" s="120"/>
      <c r="BX276" s="120"/>
      <c r="BY276" s="124"/>
      <c r="BZ276" s="124"/>
      <c r="CA276" s="124"/>
      <c r="CB276" s="120">
        <v>16.823939048191338</v>
      </c>
      <c r="CC276" s="120">
        <v>19.496255895940152</v>
      </c>
      <c r="CD276" s="120">
        <v>17.335082511020332</v>
      </c>
      <c r="CE276" s="120"/>
      <c r="CF276" s="107"/>
      <c r="CG276" s="107"/>
      <c r="CH276" s="107">
        <v>1</v>
      </c>
      <c r="CI276" s="107">
        <v>1</v>
      </c>
      <c r="CJ276" s="107"/>
    </row>
    <row r="277" spans="1:88" x14ac:dyDescent="0.25">
      <c r="A277" s="50" t="s">
        <v>453</v>
      </c>
      <c r="B277" s="56" t="s">
        <v>1516</v>
      </c>
      <c r="C277" s="50" t="s">
        <v>2895</v>
      </c>
      <c r="D277" s="56" t="s">
        <v>2516</v>
      </c>
      <c r="E277" s="50" t="s">
        <v>106</v>
      </c>
      <c r="F277" s="24">
        <v>6</v>
      </c>
      <c r="G277" s="24">
        <v>8</v>
      </c>
      <c r="H277" s="50" t="s">
        <v>2644</v>
      </c>
      <c r="I277" s="50" t="s">
        <v>109</v>
      </c>
      <c r="J277" s="120">
        <v>642.58931457411495</v>
      </c>
      <c r="K277" s="52">
        <v>800</v>
      </c>
      <c r="L277" s="120">
        <v>80.323664321764369</v>
      </c>
      <c r="M277" s="52">
        <v>1</v>
      </c>
      <c r="N277" s="120">
        <v>74.142205820187655</v>
      </c>
      <c r="O277" s="120">
        <v>98.856274426916883</v>
      </c>
      <c r="P277" s="120">
        <v>100</v>
      </c>
      <c r="Q277" s="120">
        <v>57.285995755976558</v>
      </c>
      <c r="R277" s="120">
        <v>72.140284808374247</v>
      </c>
      <c r="S277" s="120">
        <v>75</v>
      </c>
      <c r="T277" s="120">
        <v>76.381327674635415</v>
      </c>
      <c r="U277" s="120">
        <v>100</v>
      </c>
      <c r="V277" s="120">
        <v>65.395201067358727</v>
      </c>
      <c r="W277" s="120">
        <v>87.193601423144969</v>
      </c>
      <c r="X277" s="120">
        <v>100</v>
      </c>
      <c r="Y277" s="120">
        <v>48.549439161405402</v>
      </c>
      <c r="Z277" s="120">
        <v>64.732585548540527</v>
      </c>
      <c r="AA277" s="120">
        <v>100</v>
      </c>
      <c r="AB277" s="120">
        <v>61.229114365411448</v>
      </c>
      <c r="AC277" s="120">
        <v>81.638819153881926</v>
      </c>
      <c r="AD277" s="120">
        <v>100</v>
      </c>
      <c r="AE277" s="120">
        <v>48.156828703703681</v>
      </c>
      <c r="AF277" s="120">
        <v>66.865069860279434</v>
      </c>
      <c r="AG277" s="120">
        <v>64.209104938271579</v>
      </c>
      <c r="AH277" s="120">
        <v>100</v>
      </c>
      <c r="AI277" s="120">
        <v>17.71</v>
      </c>
      <c r="AJ277" s="120">
        <v>23.59</v>
      </c>
      <c r="AK277" s="120">
        <v>18.7</v>
      </c>
      <c r="AL277" s="52">
        <v>0</v>
      </c>
      <c r="AM277" s="124">
        <v>0.98326359832635979</v>
      </c>
      <c r="AN277" s="124">
        <v>0.98095238095238091</v>
      </c>
      <c r="AO277" s="124">
        <v>0.98184357541899436</v>
      </c>
      <c r="AP277" s="124">
        <v>0.97607655502392343</v>
      </c>
      <c r="AQ277" s="124">
        <v>1</v>
      </c>
      <c r="AR277" s="124">
        <v>1</v>
      </c>
      <c r="AS277" s="124">
        <v>4.0559440559440559E-2</v>
      </c>
      <c r="AT277" s="120">
        <v>50</v>
      </c>
      <c r="AU277" s="120">
        <v>50</v>
      </c>
      <c r="AV277" s="124">
        <v>8.8541666666666671E-2</v>
      </c>
      <c r="AW277" s="120">
        <v>42.291666666666686</v>
      </c>
      <c r="AX277" s="120">
        <v>50</v>
      </c>
      <c r="AY277" s="124"/>
      <c r="AZ277" s="120"/>
      <c r="BA277" s="120"/>
      <c r="BB277" s="124"/>
      <c r="BC277" s="120"/>
      <c r="BD277" s="120"/>
      <c r="BE277" s="124">
        <v>0.53456221198156684</v>
      </c>
      <c r="BF277" s="120">
        <v>28.434160211785471</v>
      </c>
      <c r="BG277" s="120">
        <v>50</v>
      </c>
      <c r="BH277" s="124"/>
      <c r="BI277" s="120"/>
      <c r="BJ277" s="120"/>
      <c r="BK277" s="124"/>
      <c r="BL277" s="120"/>
      <c r="BM277" s="120"/>
      <c r="BN277" s="52"/>
      <c r="BO277" s="124"/>
      <c r="BP277" s="120"/>
      <c r="BQ277" s="120"/>
      <c r="BR277" s="124">
        <v>0.73277661795407101</v>
      </c>
      <c r="BS277" s="124">
        <v>0.97357723577235777</v>
      </c>
      <c r="BT277" s="120">
        <v>48.851774530271399</v>
      </c>
      <c r="BU277" s="120">
        <v>50</v>
      </c>
      <c r="BV277" s="124"/>
      <c r="BW277" s="120"/>
      <c r="BX277" s="120"/>
      <c r="BY277" s="124"/>
      <c r="BZ277" s="124"/>
      <c r="CA277" s="124"/>
      <c r="CB277" s="120">
        <v>16.823939048191338</v>
      </c>
      <c r="CC277" s="120">
        <v>19.496255895940152</v>
      </c>
      <c r="CD277" s="120">
        <v>17.335082511020332</v>
      </c>
      <c r="CE277" s="120"/>
      <c r="CF277" s="107"/>
      <c r="CG277" s="107"/>
      <c r="CH277" s="107">
        <v>0</v>
      </c>
      <c r="CI277" s="107"/>
      <c r="CJ277" s="107"/>
    </row>
    <row r="278" spans="1:88" x14ac:dyDescent="0.25">
      <c r="A278" s="50" t="s">
        <v>453</v>
      </c>
      <c r="B278" s="56" t="s">
        <v>1516</v>
      </c>
      <c r="C278" s="50" t="s">
        <v>2896</v>
      </c>
      <c r="D278" s="56" t="s">
        <v>1930</v>
      </c>
      <c r="E278" s="50" t="s">
        <v>106</v>
      </c>
      <c r="F278" s="24">
        <v>6</v>
      </c>
      <c r="G278" s="24">
        <v>8</v>
      </c>
      <c r="H278" s="50" t="s">
        <v>2644</v>
      </c>
      <c r="I278" s="50" t="s">
        <v>109</v>
      </c>
      <c r="J278" s="120">
        <v>691.4212532781695</v>
      </c>
      <c r="K278" s="52">
        <v>800</v>
      </c>
      <c r="L278" s="120">
        <v>86.427656659771188</v>
      </c>
      <c r="M278" s="52">
        <v>1</v>
      </c>
      <c r="N278" s="120">
        <v>77.004403659262337</v>
      </c>
      <c r="O278" s="120">
        <v>100</v>
      </c>
      <c r="P278" s="120">
        <v>100</v>
      </c>
      <c r="Q278" s="120">
        <v>61.676836494559304</v>
      </c>
      <c r="R278" s="120">
        <v>73.613474752516026</v>
      </c>
      <c r="S278" s="120">
        <v>75</v>
      </c>
      <c r="T278" s="120">
        <v>82.235781992745743</v>
      </c>
      <c r="U278" s="120">
        <v>100</v>
      </c>
      <c r="V278" s="120">
        <v>69.603823931770023</v>
      </c>
      <c r="W278" s="120">
        <v>92.805098575693364</v>
      </c>
      <c r="X278" s="120">
        <v>100</v>
      </c>
      <c r="Y278" s="120">
        <v>53.072807390097935</v>
      </c>
      <c r="Z278" s="120">
        <v>70.763743186797242</v>
      </c>
      <c r="AA278" s="120">
        <v>100</v>
      </c>
      <c r="AB278" s="120">
        <v>65.287578124999911</v>
      </c>
      <c r="AC278" s="120">
        <v>87.050104166666557</v>
      </c>
      <c r="AD278" s="120">
        <v>100</v>
      </c>
      <c r="AE278" s="120">
        <v>54.180472636815935</v>
      </c>
      <c r="AF278" s="120">
        <v>68.228985507246321</v>
      </c>
      <c r="AG278" s="120">
        <v>72.240630182421256</v>
      </c>
      <c r="AH278" s="120">
        <v>100</v>
      </c>
      <c r="AI278" s="120">
        <v>13.32</v>
      </c>
      <c r="AJ278" s="120">
        <v>20.54</v>
      </c>
      <c r="AK278" s="120">
        <v>14.04</v>
      </c>
      <c r="AL278" s="52">
        <v>0</v>
      </c>
      <c r="AM278" s="124">
        <v>0.96953210010881397</v>
      </c>
      <c r="AN278" s="124">
        <v>0.95108695652173914</v>
      </c>
      <c r="AO278" s="124">
        <v>0.96514161220043571</v>
      </c>
      <c r="AP278" s="124">
        <v>0.95108695652173914</v>
      </c>
      <c r="AQ278" s="124">
        <v>0.99378881987577639</v>
      </c>
      <c r="AR278" s="124">
        <v>0.98529411764705888</v>
      </c>
      <c r="AS278" s="124">
        <v>2.6143790849673203E-2</v>
      </c>
      <c r="AT278" s="120">
        <v>50</v>
      </c>
      <c r="AU278" s="120">
        <v>50</v>
      </c>
      <c r="AV278" s="124">
        <v>4.3209876543209874E-2</v>
      </c>
      <c r="AW278" s="120">
        <v>50</v>
      </c>
      <c r="AX278" s="120">
        <v>50</v>
      </c>
      <c r="AY278" s="124"/>
      <c r="AZ278" s="120"/>
      <c r="BA278" s="120"/>
      <c r="BB278" s="124"/>
      <c r="BC278" s="120"/>
      <c r="BD278" s="120"/>
      <c r="BE278" s="124">
        <v>0.68292682926829273</v>
      </c>
      <c r="BF278" s="120">
        <v>36.32589517384536</v>
      </c>
      <c r="BG278" s="120">
        <v>50</v>
      </c>
      <c r="BH278" s="124"/>
      <c r="BI278" s="120"/>
      <c r="BJ278" s="120"/>
      <c r="BK278" s="124"/>
      <c r="BL278" s="120"/>
      <c r="BM278" s="120"/>
      <c r="BN278" s="52"/>
      <c r="BO278" s="124"/>
      <c r="BP278" s="120"/>
      <c r="BQ278" s="120"/>
      <c r="BR278" s="124">
        <v>0.78733766233766234</v>
      </c>
      <c r="BS278" s="124">
        <v>0.99194847020933974</v>
      </c>
      <c r="BT278" s="120">
        <v>50</v>
      </c>
      <c r="BU278" s="120">
        <v>50</v>
      </c>
      <c r="BV278" s="124"/>
      <c r="BW278" s="120"/>
      <c r="BX278" s="120"/>
      <c r="BY278" s="124"/>
      <c r="BZ278" s="124"/>
      <c r="CA278" s="124"/>
      <c r="CB278" s="120">
        <v>16.823939048191338</v>
      </c>
      <c r="CC278" s="120">
        <v>19.496255895940152</v>
      </c>
      <c r="CD278" s="120">
        <v>17.335082511020332</v>
      </c>
      <c r="CE278" s="120"/>
      <c r="CF278" s="107"/>
      <c r="CG278" s="107"/>
      <c r="CH278" s="107">
        <v>0</v>
      </c>
      <c r="CI278" s="107"/>
      <c r="CJ278" s="107"/>
    </row>
    <row r="279" spans="1:88" x14ac:dyDescent="0.25">
      <c r="A279" s="50" t="s">
        <v>453</v>
      </c>
      <c r="B279" s="56" t="s">
        <v>1516</v>
      </c>
      <c r="C279" s="50" t="s">
        <v>2897</v>
      </c>
      <c r="D279" s="56" t="s">
        <v>2388</v>
      </c>
      <c r="E279" s="50" t="s">
        <v>106</v>
      </c>
      <c r="F279" s="24">
        <v>6</v>
      </c>
      <c r="G279" s="24">
        <v>8</v>
      </c>
      <c r="H279" s="50" t="s">
        <v>2644</v>
      </c>
      <c r="I279" s="50" t="s">
        <v>109</v>
      </c>
      <c r="J279" s="120">
        <v>690.65767395929788</v>
      </c>
      <c r="K279" s="52">
        <v>800</v>
      </c>
      <c r="L279" s="120">
        <v>86.332209244912235</v>
      </c>
      <c r="M279" s="52">
        <v>1</v>
      </c>
      <c r="N279" s="120">
        <v>78.852467504182783</v>
      </c>
      <c r="O279" s="120">
        <v>100</v>
      </c>
      <c r="P279" s="120">
        <v>100</v>
      </c>
      <c r="Q279" s="120">
        <v>62.910273825209345</v>
      </c>
      <c r="R279" s="120">
        <v>75</v>
      </c>
      <c r="S279" s="120">
        <v>75</v>
      </c>
      <c r="T279" s="120">
        <v>83.880365100279136</v>
      </c>
      <c r="U279" s="120">
        <v>100</v>
      </c>
      <c r="V279" s="120">
        <v>71.870433394107451</v>
      </c>
      <c r="W279" s="120">
        <v>95.827244525476601</v>
      </c>
      <c r="X279" s="120">
        <v>100</v>
      </c>
      <c r="Y279" s="120">
        <v>54.220282693511265</v>
      </c>
      <c r="Z279" s="120">
        <v>72.293710258015025</v>
      </c>
      <c r="AA279" s="120">
        <v>100</v>
      </c>
      <c r="AB279" s="120">
        <v>66.301423487544483</v>
      </c>
      <c r="AC279" s="120">
        <v>88.401897983392644</v>
      </c>
      <c r="AD279" s="120">
        <v>100</v>
      </c>
      <c r="AE279" s="120">
        <v>53.125925925925941</v>
      </c>
      <c r="AF279" s="120">
        <v>68.813700564971739</v>
      </c>
      <c r="AG279" s="120">
        <v>70.834567901234593</v>
      </c>
      <c r="AH279" s="120">
        <v>100</v>
      </c>
      <c r="AI279" s="120">
        <v>12.08</v>
      </c>
      <c r="AJ279" s="120">
        <v>20.77</v>
      </c>
      <c r="AK279" s="120">
        <v>15.68</v>
      </c>
      <c r="AL279" s="52">
        <v>0</v>
      </c>
      <c r="AM279" s="124">
        <v>0.99380421313506817</v>
      </c>
      <c r="AN279" s="124">
        <v>0.98561151079136688</v>
      </c>
      <c r="AO279" s="124">
        <v>0.99256505576208176</v>
      </c>
      <c r="AP279" s="124">
        <v>0.97841726618705038</v>
      </c>
      <c r="AQ279" s="124">
        <v>1</v>
      </c>
      <c r="AR279" s="124">
        <v>1</v>
      </c>
      <c r="AS279" s="124">
        <v>5.5762081784386616E-2</v>
      </c>
      <c r="AT279" s="120">
        <v>48.84758364312269</v>
      </c>
      <c r="AU279" s="120">
        <v>50</v>
      </c>
      <c r="AV279" s="124">
        <v>9.6491228070175433E-2</v>
      </c>
      <c r="AW279" s="120">
        <v>40.701754385964932</v>
      </c>
      <c r="AX279" s="120">
        <v>50</v>
      </c>
      <c r="AY279" s="124"/>
      <c r="AZ279" s="120"/>
      <c r="BA279" s="120"/>
      <c r="BB279" s="124"/>
      <c r="BC279" s="120"/>
      <c r="BD279" s="120"/>
      <c r="BE279" s="124">
        <v>0.97165991902834004</v>
      </c>
      <c r="BF279" s="120">
        <v>50</v>
      </c>
      <c r="BG279" s="120">
        <v>50</v>
      </c>
      <c r="BH279" s="124"/>
      <c r="BI279" s="120"/>
      <c r="BJ279" s="120"/>
      <c r="BK279" s="124"/>
      <c r="BL279" s="120"/>
      <c r="BM279" s="120"/>
      <c r="BN279" s="52"/>
      <c r="BO279" s="124"/>
      <c r="BP279" s="120"/>
      <c r="BQ279" s="120"/>
      <c r="BR279" s="124">
        <v>0.59805825242718447</v>
      </c>
      <c r="BS279" s="124">
        <v>0.95903165735567975</v>
      </c>
      <c r="BT279" s="120">
        <v>39.870550161812297</v>
      </c>
      <c r="BU279" s="120">
        <v>50</v>
      </c>
      <c r="BV279" s="124"/>
      <c r="BW279" s="120"/>
      <c r="BX279" s="120"/>
      <c r="BY279" s="124"/>
      <c r="BZ279" s="124"/>
      <c r="CA279" s="124"/>
      <c r="CB279" s="120">
        <v>16.823939048191338</v>
      </c>
      <c r="CC279" s="120">
        <v>19.496255895940152</v>
      </c>
      <c r="CD279" s="120">
        <v>17.335082511020332</v>
      </c>
      <c r="CE279" s="120"/>
      <c r="CF279" s="107"/>
      <c r="CG279" s="107"/>
      <c r="CH279" s="107">
        <v>0</v>
      </c>
      <c r="CI279" s="107"/>
      <c r="CJ279" s="107"/>
    </row>
    <row r="280" spans="1:88" x14ac:dyDescent="0.25">
      <c r="A280" s="50" t="s">
        <v>453</v>
      </c>
      <c r="B280" s="56" t="s">
        <v>1516</v>
      </c>
      <c r="C280" s="50" t="s">
        <v>2898</v>
      </c>
      <c r="D280" s="56" t="s">
        <v>1928</v>
      </c>
      <c r="E280" s="50" t="s">
        <v>106</v>
      </c>
      <c r="F280" s="24">
        <v>9</v>
      </c>
      <c r="G280" s="24">
        <v>12</v>
      </c>
      <c r="H280" s="50" t="s">
        <v>2644</v>
      </c>
      <c r="I280" s="50" t="s">
        <v>109</v>
      </c>
      <c r="J280" s="120">
        <v>1107.9241027963615</v>
      </c>
      <c r="K280" s="52">
        <v>1250</v>
      </c>
      <c r="L280" s="120">
        <v>88.633928223708907</v>
      </c>
      <c r="M280" s="52">
        <v>1</v>
      </c>
      <c r="N280" s="120">
        <v>82.665231198026135</v>
      </c>
      <c r="O280" s="120">
        <v>100</v>
      </c>
      <c r="P280" s="120">
        <v>100</v>
      </c>
      <c r="Q280" s="120">
        <v>63.442982456140349</v>
      </c>
      <c r="R280" s="120">
        <v>75</v>
      </c>
      <c r="S280" s="120">
        <v>75</v>
      </c>
      <c r="T280" s="120">
        <v>84.59064327485379</v>
      </c>
      <c r="U280" s="120">
        <v>100</v>
      </c>
      <c r="V280" s="120">
        <v>72.380002217049153</v>
      </c>
      <c r="W280" s="120">
        <v>96.506669622732204</v>
      </c>
      <c r="X280" s="120">
        <v>100</v>
      </c>
      <c r="Y280" s="120">
        <v>53.113600317208565</v>
      </c>
      <c r="Z280" s="120">
        <v>70.818133756278087</v>
      </c>
      <c r="AA280" s="120">
        <v>100</v>
      </c>
      <c r="AB280" s="120">
        <v>69.276952380952324</v>
      </c>
      <c r="AC280" s="120">
        <v>92.369269841269769</v>
      </c>
      <c r="AD280" s="120">
        <v>100</v>
      </c>
      <c r="AE280" s="120">
        <v>57.225287356321864</v>
      </c>
      <c r="AF280" s="120">
        <v>71.670776255707651</v>
      </c>
      <c r="AG280" s="120">
        <v>76.300383141762481</v>
      </c>
      <c r="AH280" s="120">
        <v>100</v>
      </c>
      <c r="AI280" s="120">
        <v>11.55</v>
      </c>
      <c r="AJ280" s="120">
        <v>21.88</v>
      </c>
      <c r="AK280" s="120">
        <v>14.44</v>
      </c>
      <c r="AL280" s="52">
        <v>1</v>
      </c>
      <c r="AM280" s="124">
        <v>0.96216216216216222</v>
      </c>
      <c r="AN280" s="124">
        <v>0.91935483870967738</v>
      </c>
      <c r="AO280" s="124">
        <v>0.92972972972972978</v>
      </c>
      <c r="AP280" s="124">
        <v>0.83870967741935487</v>
      </c>
      <c r="AQ280" s="124">
        <v>0.98319327731092432</v>
      </c>
      <c r="AR280" s="124">
        <v>0.98305084745762716</v>
      </c>
      <c r="AS280" s="124">
        <v>4.6957671957671955E-2</v>
      </c>
      <c r="AT280" s="120">
        <v>50</v>
      </c>
      <c r="AU280" s="120">
        <v>50</v>
      </c>
      <c r="AV280" s="124">
        <v>8.8709677419354843E-2</v>
      </c>
      <c r="AW280" s="120">
        <v>42.258064516129039</v>
      </c>
      <c r="AX280" s="120">
        <v>50</v>
      </c>
      <c r="AY280" s="124">
        <v>0.96442687747035571</v>
      </c>
      <c r="AZ280" s="120">
        <v>50</v>
      </c>
      <c r="BA280" s="120">
        <v>50</v>
      </c>
      <c r="BB280" s="124">
        <v>0.69038208168642956</v>
      </c>
      <c r="BC280" s="120">
        <v>46.025472112428638</v>
      </c>
      <c r="BD280" s="120">
        <v>50</v>
      </c>
      <c r="BE280" s="124">
        <v>0.95717884130982367</v>
      </c>
      <c r="BF280" s="120">
        <v>50</v>
      </c>
      <c r="BG280" s="120">
        <v>50</v>
      </c>
      <c r="BH280" s="124">
        <v>0.94262295081967218</v>
      </c>
      <c r="BI280" s="120">
        <v>100</v>
      </c>
      <c r="BJ280" s="120">
        <v>100</v>
      </c>
      <c r="BK280" s="124">
        <v>0.93670886075949367</v>
      </c>
      <c r="BL280" s="120">
        <v>99.649878804201464</v>
      </c>
      <c r="BM280" s="120">
        <v>100</v>
      </c>
      <c r="BN280" s="52">
        <v>0</v>
      </c>
      <c r="BO280" s="124">
        <v>0.83002832861189801</v>
      </c>
      <c r="BP280" s="120">
        <v>100</v>
      </c>
      <c r="BQ280" s="120">
        <v>100</v>
      </c>
      <c r="BR280" s="124">
        <v>0.49837133550488599</v>
      </c>
      <c r="BS280" s="124">
        <v>0.86235955056179781</v>
      </c>
      <c r="BT280" s="120">
        <v>16.612377850162865</v>
      </c>
      <c r="BU280" s="120">
        <v>50</v>
      </c>
      <c r="BV280" s="124">
        <v>0.39351851851851855</v>
      </c>
      <c r="BW280" s="120">
        <v>32.793209876543209</v>
      </c>
      <c r="BX280" s="120">
        <v>50</v>
      </c>
      <c r="BY280" s="124">
        <v>0.93670886075949367</v>
      </c>
      <c r="BZ280" s="124">
        <v>0.94</v>
      </c>
      <c r="CA280" s="124">
        <v>3.2911392405063113E-3</v>
      </c>
      <c r="CB280" s="120">
        <v>16.823939048191338</v>
      </c>
      <c r="CC280" s="120">
        <v>19.496255895940152</v>
      </c>
      <c r="CD280" s="120">
        <v>17.335082511020332</v>
      </c>
      <c r="CE280" s="120">
        <v>12.629206143265662</v>
      </c>
      <c r="CF280" s="107"/>
      <c r="CG280" s="107"/>
      <c r="CH280" s="107">
        <v>0</v>
      </c>
      <c r="CI280" s="107"/>
      <c r="CJ280" s="107"/>
    </row>
    <row r="281" spans="1:88" x14ac:dyDescent="0.25">
      <c r="A281" s="50" t="s">
        <v>453</v>
      </c>
      <c r="B281" s="56" t="s">
        <v>1516</v>
      </c>
      <c r="C281" s="50" t="s">
        <v>2899</v>
      </c>
      <c r="D281" s="56" t="s">
        <v>1929</v>
      </c>
      <c r="E281" s="50" t="s">
        <v>106</v>
      </c>
      <c r="F281" s="24">
        <v>9</v>
      </c>
      <c r="G281" s="24">
        <v>12</v>
      </c>
      <c r="H281" s="50" t="s">
        <v>2644</v>
      </c>
      <c r="I281" s="50" t="s">
        <v>109</v>
      </c>
      <c r="J281" s="120">
        <v>1031.3678167948942</v>
      </c>
      <c r="K281" s="52">
        <v>1250</v>
      </c>
      <c r="L281" s="120">
        <v>82.509425343591531</v>
      </c>
      <c r="M281" s="52">
        <v>1</v>
      </c>
      <c r="N281" s="120">
        <v>68.368905265109404</v>
      </c>
      <c r="O281" s="120">
        <v>91.158540353479196</v>
      </c>
      <c r="P281" s="120">
        <v>100</v>
      </c>
      <c r="Q281" s="120">
        <v>55.332661290322577</v>
      </c>
      <c r="R281" s="120">
        <v>60.11382223622801</v>
      </c>
      <c r="S281" s="120">
        <v>72.647977714848579</v>
      </c>
      <c r="T281" s="120">
        <v>73.776881720430097</v>
      </c>
      <c r="U281" s="120">
        <v>100</v>
      </c>
      <c r="V281" s="120">
        <v>55.993832639220756</v>
      </c>
      <c r="W281" s="120">
        <v>74.658443518961008</v>
      </c>
      <c r="X281" s="120">
        <v>100</v>
      </c>
      <c r="Y281" s="120">
        <v>43.069481711622657</v>
      </c>
      <c r="Z281" s="120">
        <v>57.425975615496874</v>
      </c>
      <c r="AA281" s="120">
        <v>100</v>
      </c>
      <c r="AB281" s="120">
        <v>66.862806026365277</v>
      </c>
      <c r="AC281" s="120">
        <v>89.150408035153703</v>
      </c>
      <c r="AD281" s="120">
        <v>100</v>
      </c>
      <c r="AE281" s="120">
        <v>52.52881944444443</v>
      </c>
      <c r="AF281" s="120">
        <v>72.196382428940467</v>
      </c>
      <c r="AG281" s="120">
        <v>70.038425925925907</v>
      </c>
      <c r="AH281" s="120">
        <v>100</v>
      </c>
      <c r="AI281" s="120">
        <v>17.309999999999999</v>
      </c>
      <c r="AJ281" s="120">
        <v>17.04</v>
      </c>
      <c r="AK281" s="120">
        <v>19.66</v>
      </c>
      <c r="AL281" s="52">
        <v>1</v>
      </c>
      <c r="AM281" s="124">
        <v>0.91122715404699739</v>
      </c>
      <c r="AN281" s="124">
        <v>0.84466019417475724</v>
      </c>
      <c r="AO281" s="124">
        <v>0.78851174934725854</v>
      </c>
      <c r="AP281" s="124">
        <v>0.70873786407766992</v>
      </c>
      <c r="AQ281" s="124">
        <v>0.98365122615803813</v>
      </c>
      <c r="AR281" s="124">
        <v>0.99019607843137258</v>
      </c>
      <c r="AS281" s="124">
        <v>4.242002781641168E-2</v>
      </c>
      <c r="AT281" s="120">
        <v>50</v>
      </c>
      <c r="AU281" s="120">
        <v>50</v>
      </c>
      <c r="AV281" s="124">
        <v>7.7399380804953566E-2</v>
      </c>
      <c r="AW281" s="120">
        <v>44.520123839009294</v>
      </c>
      <c r="AX281" s="120">
        <v>50</v>
      </c>
      <c r="AY281" s="124">
        <v>0.96387283236994215</v>
      </c>
      <c r="AZ281" s="120">
        <v>50</v>
      </c>
      <c r="BA281" s="120">
        <v>50</v>
      </c>
      <c r="BB281" s="124">
        <v>0.59537572254335258</v>
      </c>
      <c r="BC281" s="120">
        <v>39.691714836223504</v>
      </c>
      <c r="BD281" s="120">
        <v>50</v>
      </c>
      <c r="BE281" s="124">
        <v>0.45572916666666669</v>
      </c>
      <c r="BF281" s="120">
        <v>24.240913120567377</v>
      </c>
      <c r="BG281" s="120">
        <v>50</v>
      </c>
      <c r="BH281" s="124">
        <v>0.9438202247191011</v>
      </c>
      <c r="BI281" s="120">
        <v>100</v>
      </c>
      <c r="BJ281" s="120">
        <v>100</v>
      </c>
      <c r="BK281" s="124">
        <v>0.87804878048780499</v>
      </c>
      <c r="BL281" s="120">
        <v>93.409444732745214</v>
      </c>
      <c r="BM281" s="120">
        <v>100</v>
      </c>
      <c r="BN281" s="52">
        <v>0</v>
      </c>
      <c r="BO281" s="124">
        <v>0.81556195965417866</v>
      </c>
      <c r="BP281" s="120">
        <v>100</v>
      </c>
      <c r="BQ281" s="120">
        <v>100</v>
      </c>
      <c r="BR281" s="124">
        <v>0.6404833836858006</v>
      </c>
      <c r="BS281" s="124">
        <v>0.91184573002754821</v>
      </c>
      <c r="BT281" s="120">
        <v>42.698892245720039</v>
      </c>
      <c r="BU281" s="120">
        <v>50</v>
      </c>
      <c r="BV281" s="124">
        <v>0.36717663421418639</v>
      </c>
      <c r="BW281" s="120">
        <v>30.598052851182199</v>
      </c>
      <c r="BX281" s="120">
        <v>50</v>
      </c>
      <c r="BY281" s="124">
        <v>0.87804878048780499</v>
      </c>
      <c r="BZ281" s="124">
        <v>0.94</v>
      </c>
      <c r="CA281" s="124">
        <v>6.1951219512195052E-2</v>
      </c>
      <c r="CB281" s="120">
        <v>16.823939048191338</v>
      </c>
      <c r="CC281" s="120">
        <v>19.496255895940152</v>
      </c>
      <c r="CD281" s="120">
        <v>17.335082511020332</v>
      </c>
      <c r="CE281" s="120">
        <v>12.629206143265662</v>
      </c>
      <c r="CF281" s="107"/>
      <c r="CG281" s="107"/>
      <c r="CH281" s="107">
        <v>0</v>
      </c>
      <c r="CI281" s="107"/>
      <c r="CJ281" s="107"/>
    </row>
    <row r="282" spans="1:88" x14ac:dyDescent="0.25">
      <c r="A282" s="50" t="s">
        <v>470</v>
      </c>
      <c r="B282" s="56" t="s">
        <v>1517</v>
      </c>
      <c r="C282" s="50" t="s">
        <v>2665</v>
      </c>
      <c r="D282" s="56" t="s">
        <v>101</v>
      </c>
      <c r="E282" s="50" t="s">
        <v>102</v>
      </c>
      <c r="F282" s="24" t="s">
        <v>102</v>
      </c>
      <c r="G282" s="24" t="s">
        <v>102</v>
      </c>
      <c r="H282" s="50" t="s">
        <v>2644</v>
      </c>
      <c r="I282" s="50" t="s">
        <v>103</v>
      </c>
      <c r="J282" s="120">
        <v>1115.4213354713095</v>
      </c>
      <c r="K282" s="52">
        <v>1250</v>
      </c>
      <c r="L282" s="120">
        <v>89.233706837704759</v>
      </c>
      <c r="M282" s="52">
        <v>1</v>
      </c>
      <c r="N282" s="120">
        <v>79.255508717417129</v>
      </c>
      <c r="O282" s="120">
        <v>100</v>
      </c>
      <c r="P282" s="120">
        <v>100</v>
      </c>
      <c r="Q282" s="120">
        <v>63.846670813187437</v>
      </c>
      <c r="R282" s="120">
        <v>75</v>
      </c>
      <c r="S282" s="120">
        <v>75</v>
      </c>
      <c r="T282" s="120">
        <v>85.12889441758324</v>
      </c>
      <c r="U282" s="120">
        <v>100</v>
      </c>
      <c r="V282" s="120">
        <v>72.301675539761163</v>
      </c>
      <c r="W282" s="120">
        <v>96.40223405301488</v>
      </c>
      <c r="X282" s="120">
        <v>100</v>
      </c>
      <c r="Y282" s="120">
        <v>56.880089377864088</v>
      </c>
      <c r="Z282" s="120">
        <v>75.840119170485451</v>
      </c>
      <c r="AA282" s="120">
        <v>100</v>
      </c>
      <c r="AB282" s="120">
        <v>69.7723393045313</v>
      </c>
      <c r="AC282" s="120">
        <v>93.029785739375072</v>
      </c>
      <c r="AD282" s="120">
        <v>100</v>
      </c>
      <c r="AE282" s="120">
        <v>54.841745283018888</v>
      </c>
      <c r="AF282" s="120">
        <v>74.067164179104651</v>
      </c>
      <c r="AG282" s="120">
        <v>73.122327044025184</v>
      </c>
      <c r="AH282" s="120">
        <v>100</v>
      </c>
      <c r="AI282" s="120">
        <v>11.15</v>
      </c>
      <c r="AJ282" s="120">
        <v>18.11</v>
      </c>
      <c r="AK282" s="120">
        <v>19.22</v>
      </c>
      <c r="AL282" s="52">
        <v>0</v>
      </c>
      <c r="AM282" s="124">
        <v>0.97991784573254226</v>
      </c>
      <c r="AN282" s="124">
        <v>0.97137014314928427</v>
      </c>
      <c r="AO282" s="124">
        <v>0.96865061335756475</v>
      </c>
      <c r="AP282" s="124">
        <v>0.95161290322580649</v>
      </c>
      <c r="AQ282" s="124">
        <v>0.99481865284974091</v>
      </c>
      <c r="AR282" s="124">
        <v>0.99539170506912444</v>
      </c>
      <c r="AS282" s="124">
        <v>5.8438287153652395E-2</v>
      </c>
      <c r="AT282" s="120">
        <v>48.312342569269532</v>
      </c>
      <c r="AU282" s="120">
        <v>50</v>
      </c>
      <c r="AV282" s="124">
        <v>0.13414634146341464</v>
      </c>
      <c r="AW282" s="120">
        <v>33.170731707317081</v>
      </c>
      <c r="AX282" s="120">
        <v>50</v>
      </c>
      <c r="AY282" s="124">
        <v>0.57440476190476186</v>
      </c>
      <c r="AZ282" s="120">
        <v>38.293650793650791</v>
      </c>
      <c r="BA282" s="120">
        <v>50</v>
      </c>
      <c r="BB282" s="124">
        <v>0.61309523809523814</v>
      </c>
      <c r="BC282" s="120">
        <v>40.873015873015881</v>
      </c>
      <c r="BD282" s="120">
        <v>50</v>
      </c>
      <c r="BE282" s="124">
        <v>0.9671848013816926</v>
      </c>
      <c r="BF282" s="120">
        <v>50</v>
      </c>
      <c r="BG282" s="120">
        <v>50</v>
      </c>
      <c r="BH282" s="124">
        <v>0.95348837209302328</v>
      </c>
      <c r="BI282" s="120">
        <v>100</v>
      </c>
      <c r="BJ282" s="120">
        <v>100</v>
      </c>
      <c r="BK282" s="124">
        <v>0.88709677419354804</v>
      </c>
      <c r="BL282" s="120">
        <v>94.371997254632774</v>
      </c>
      <c r="BM282" s="120">
        <v>100</v>
      </c>
      <c r="BN282" s="52">
        <v>0</v>
      </c>
      <c r="BO282" s="124">
        <v>0.85399999999999998</v>
      </c>
      <c r="BP282" s="120">
        <v>100</v>
      </c>
      <c r="BQ282" s="120">
        <v>100</v>
      </c>
      <c r="BR282" s="124">
        <v>0.57774001699235344</v>
      </c>
      <c r="BS282" s="124">
        <v>0.93190815518606496</v>
      </c>
      <c r="BT282" s="120">
        <v>38.516001132823561</v>
      </c>
      <c r="BU282" s="120">
        <v>50</v>
      </c>
      <c r="BV282" s="124">
        <v>0.58032282859338968</v>
      </c>
      <c r="BW282" s="120">
        <v>48.36023571611581</v>
      </c>
      <c r="BX282" s="120">
        <v>50</v>
      </c>
      <c r="BY282" s="124">
        <v>0.88709677419354804</v>
      </c>
      <c r="BZ282" s="124">
        <v>0.94</v>
      </c>
      <c r="CA282" s="124">
        <v>5.2903225806451959E-2</v>
      </c>
      <c r="CB282" s="120">
        <v>17.263974516166829</v>
      </c>
      <c r="CC282" s="120">
        <v>19.631524517014228</v>
      </c>
      <c r="CD282" s="120">
        <v>17.168861804494096</v>
      </c>
      <c r="CE282" s="120">
        <v>15.161501169955377</v>
      </c>
      <c r="CF282" s="52"/>
      <c r="CG282" s="107"/>
      <c r="CH282" s="107">
        <v>0</v>
      </c>
      <c r="CI282" s="107"/>
      <c r="CJ282" s="107"/>
    </row>
    <row r="283" spans="1:88" x14ac:dyDescent="0.25">
      <c r="A283" s="50" t="s">
        <v>470</v>
      </c>
      <c r="B283" s="56" t="s">
        <v>1517</v>
      </c>
      <c r="C283" s="50" t="s">
        <v>2900</v>
      </c>
      <c r="D283" s="56" t="s">
        <v>2535</v>
      </c>
      <c r="E283" s="50" t="s">
        <v>106</v>
      </c>
      <c r="F283" s="24" t="s">
        <v>114</v>
      </c>
      <c r="G283" s="24">
        <v>4</v>
      </c>
      <c r="H283" s="50" t="s">
        <v>1453</v>
      </c>
      <c r="I283" s="50" t="s">
        <v>109</v>
      </c>
      <c r="J283" s="120">
        <v>473.41265446855107</v>
      </c>
      <c r="K283" s="52">
        <v>550</v>
      </c>
      <c r="L283" s="120">
        <v>86.075028085191107</v>
      </c>
      <c r="M283" s="52">
        <v>0</v>
      </c>
      <c r="N283" s="120">
        <v>79.15305459216863</v>
      </c>
      <c r="O283" s="120">
        <v>100</v>
      </c>
      <c r="P283" s="120">
        <v>100</v>
      </c>
      <c r="Q283" s="120">
        <v>62.939704642527516</v>
      </c>
      <c r="R283" s="120">
        <v>75</v>
      </c>
      <c r="S283" s="120">
        <v>75</v>
      </c>
      <c r="T283" s="120">
        <v>83.919606190036689</v>
      </c>
      <c r="U283" s="120">
        <v>100</v>
      </c>
      <c r="V283" s="120">
        <v>71.055973430019264</v>
      </c>
      <c r="W283" s="120">
        <v>94.741297906692353</v>
      </c>
      <c r="X283" s="120">
        <v>100</v>
      </c>
      <c r="Y283" s="120">
        <v>57.177587844254525</v>
      </c>
      <c r="Z283" s="120">
        <v>76.236783792339367</v>
      </c>
      <c r="AA283" s="120">
        <v>100</v>
      </c>
      <c r="AB283" s="120"/>
      <c r="AC283" s="120"/>
      <c r="AD283" s="120">
        <v>0</v>
      </c>
      <c r="AE283" s="120"/>
      <c r="AF283" s="120"/>
      <c r="AG283" s="120"/>
      <c r="AH283" s="120">
        <v>0</v>
      </c>
      <c r="AI283" s="120">
        <v>12.06</v>
      </c>
      <c r="AJ283" s="120">
        <v>17.82</v>
      </c>
      <c r="AK283" s="120"/>
      <c r="AL283" s="52">
        <v>0</v>
      </c>
      <c r="AM283" s="124">
        <v>1</v>
      </c>
      <c r="AN283" s="124">
        <v>1</v>
      </c>
      <c r="AO283" s="124">
        <v>1</v>
      </c>
      <c r="AP283" s="124">
        <v>1</v>
      </c>
      <c r="AQ283" s="124"/>
      <c r="AR283" s="124"/>
      <c r="AS283" s="124">
        <v>2.9508196721311476E-2</v>
      </c>
      <c r="AT283" s="120">
        <v>50</v>
      </c>
      <c r="AU283" s="120">
        <v>50</v>
      </c>
      <c r="AV283" s="124">
        <v>8.1081081081081086E-2</v>
      </c>
      <c r="AW283" s="120">
        <v>43.783783783783775</v>
      </c>
      <c r="AX283" s="120">
        <v>50</v>
      </c>
      <c r="AY283" s="124"/>
      <c r="AZ283" s="120"/>
      <c r="BA283" s="120"/>
      <c r="BB283" s="124"/>
      <c r="BC283" s="120"/>
      <c r="BD283" s="120"/>
      <c r="BE283" s="124"/>
      <c r="BF283" s="120"/>
      <c r="BG283" s="120"/>
      <c r="BH283" s="124"/>
      <c r="BI283" s="120"/>
      <c r="BJ283" s="120"/>
      <c r="BK283" s="124"/>
      <c r="BL283" s="120"/>
      <c r="BM283" s="120"/>
      <c r="BN283" s="52"/>
      <c r="BO283" s="124"/>
      <c r="BP283" s="120"/>
      <c r="BQ283" s="120"/>
      <c r="BR283" s="124">
        <v>0.37096774193548387</v>
      </c>
      <c r="BS283" s="124">
        <v>1.0163934426229508</v>
      </c>
      <c r="BT283" s="120">
        <v>24.731182795698924</v>
      </c>
      <c r="BU283" s="120">
        <v>50</v>
      </c>
      <c r="BV283" s="124"/>
      <c r="BW283" s="120"/>
      <c r="BX283" s="120"/>
      <c r="BY283" s="124"/>
      <c r="BZ283" s="124"/>
      <c r="CA283" s="124"/>
      <c r="CB283" s="120">
        <v>16.823939048191338</v>
      </c>
      <c r="CC283" s="120">
        <v>19.496255895940152</v>
      </c>
      <c r="CD283" s="120">
        <v>17.335082511020332</v>
      </c>
      <c r="CE283" s="120"/>
      <c r="CF283" s="107"/>
      <c r="CG283" s="107"/>
      <c r="CH283" s="107">
        <v>0</v>
      </c>
      <c r="CI283" s="107"/>
      <c r="CJ283" s="107"/>
    </row>
    <row r="284" spans="1:88" x14ac:dyDescent="0.25">
      <c r="A284" s="50" t="s">
        <v>470</v>
      </c>
      <c r="B284" s="56" t="s">
        <v>1517</v>
      </c>
      <c r="C284" s="50" t="s">
        <v>2901</v>
      </c>
      <c r="D284" s="56" t="s">
        <v>2265</v>
      </c>
      <c r="E284" s="50" t="s">
        <v>106</v>
      </c>
      <c r="F284" s="24" t="s">
        <v>114</v>
      </c>
      <c r="G284" s="24">
        <v>4</v>
      </c>
      <c r="H284" s="50" t="s">
        <v>2644</v>
      </c>
      <c r="I284" s="50" t="s">
        <v>109</v>
      </c>
      <c r="J284" s="120">
        <v>487.78018525805169</v>
      </c>
      <c r="K284" s="52">
        <v>550</v>
      </c>
      <c r="L284" s="120">
        <v>88.687306410554854</v>
      </c>
      <c r="M284" s="52">
        <v>0</v>
      </c>
      <c r="N284" s="120">
        <v>77.977430683782146</v>
      </c>
      <c r="O284" s="120">
        <v>100</v>
      </c>
      <c r="P284" s="120">
        <v>100</v>
      </c>
      <c r="Q284" s="120">
        <v>63.727467349260039</v>
      </c>
      <c r="R284" s="120">
        <v>75</v>
      </c>
      <c r="S284" s="120">
        <v>75</v>
      </c>
      <c r="T284" s="120">
        <v>84.969956465680056</v>
      </c>
      <c r="U284" s="120">
        <v>100</v>
      </c>
      <c r="V284" s="120">
        <v>71.755241220419776</v>
      </c>
      <c r="W284" s="120">
        <v>95.673654960559702</v>
      </c>
      <c r="X284" s="120">
        <v>100</v>
      </c>
      <c r="Y284" s="120">
        <v>58.328620850049411</v>
      </c>
      <c r="Z284" s="120">
        <v>77.771494466732548</v>
      </c>
      <c r="AA284" s="120">
        <v>100</v>
      </c>
      <c r="AB284" s="120"/>
      <c r="AC284" s="120"/>
      <c r="AD284" s="120">
        <v>0</v>
      </c>
      <c r="AE284" s="120"/>
      <c r="AF284" s="120"/>
      <c r="AG284" s="120"/>
      <c r="AH284" s="120">
        <v>0</v>
      </c>
      <c r="AI284" s="120">
        <v>11.27</v>
      </c>
      <c r="AJ284" s="120">
        <v>16.670000000000002</v>
      </c>
      <c r="AK284" s="120"/>
      <c r="AL284" s="52">
        <v>0</v>
      </c>
      <c r="AM284" s="124">
        <v>1</v>
      </c>
      <c r="AN284" s="124">
        <v>1</v>
      </c>
      <c r="AO284" s="124">
        <v>1</v>
      </c>
      <c r="AP284" s="124">
        <v>1</v>
      </c>
      <c r="AQ284" s="124"/>
      <c r="AR284" s="124"/>
      <c r="AS284" s="124">
        <v>3.8690476190476192E-2</v>
      </c>
      <c r="AT284" s="120">
        <v>50</v>
      </c>
      <c r="AU284" s="120">
        <v>50</v>
      </c>
      <c r="AV284" s="124">
        <v>7.9365079365079361E-2</v>
      </c>
      <c r="AW284" s="120">
        <v>44.126984126984148</v>
      </c>
      <c r="AX284" s="120">
        <v>50</v>
      </c>
      <c r="AY284" s="124"/>
      <c r="AZ284" s="120"/>
      <c r="BA284" s="120"/>
      <c r="BB284" s="124"/>
      <c r="BC284" s="120"/>
      <c r="BD284" s="120"/>
      <c r="BE284" s="124"/>
      <c r="BF284" s="120"/>
      <c r="BG284" s="120"/>
      <c r="BH284" s="124"/>
      <c r="BI284" s="120"/>
      <c r="BJ284" s="120"/>
      <c r="BK284" s="124"/>
      <c r="BL284" s="120"/>
      <c r="BM284" s="120"/>
      <c r="BN284" s="52"/>
      <c r="BO284" s="124"/>
      <c r="BP284" s="120"/>
      <c r="BQ284" s="120"/>
      <c r="BR284" s="124">
        <v>0.52857142857142858</v>
      </c>
      <c r="BS284" s="124">
        <v>0.97222222222222221</v>
      </c>
      <c r="BT284" s="120">
        <v>35.238095238095241</v>
      </c>
      <c r="BU284" s="120">
        <v>50</v>
      </c>
      <c r="BV284" s="124"/>
      <c r="BW284" s="120"/>
      <c r="BX284" s="120"/>
      <c r="BY284" s="124"/>
      <c r="BZ284" s="124"/>
      <c r="CA284" s="124"/>
      <c r="CB284" s="120">
        <v>16.823939048191338</v>
      </c>
      <c r="CC284" s="120">
        <v>19.496255895940152</v>
      </c>
      <c r="CD284" s="120">
        <v>17.335082511020332</v>
      </c>
      <c r="CE284" s="120"/>
      <c r="CF284" s="107"/>
      <c r="CG284" s="107"/>
      <c r="CH284" s="107">
        <v>0</v>
      </c>
      <c r="CI284" s="107"/>
      <c r="CJ284" s="107"/>
    </row>
    <row r="285" spans="1:88" x14ac:dyDescent="0.25">
      <c r="A285" s="50" t="s">
        <v>470</v>
      </c>
      <c r="B285" s="56" t="s">
        <v>1517</v>
      </c>
      <c r="C285" s="50" t="s">
        <v>2902</v>
      </c>
      <c r="D285" s="56" t="s">
        <v>2576</v>
      </c>
      <c r="E285" s="50" t="s">
        <v>106</v>
      </c>
      <c r="F285" s="24" t="s">
        <v>114</v>
      </c>
      <c r="G285" s="24">
        <v>4</v>
      </c>
      <c r="H285" s="50" t="s">
        <v>2644</v>
      </c>
      <c r="I285" s="50" t="s">
        <v>109</v>
      </c>
      <c r="J285" s="120">
        <v>491.2600891799575</v>
      </c>
      <c r="K285" s="52">
        <v>550</v>
      </c>
      <c r="L285" s="120">
        <v>89.320016214537716</v>
      </c>
      <c r="M285" s="52">
        <v>0</v>
      </c>
      <c r="N285" s="120">
        <v>82.284025641920095</v>
      </c>
      <c r="O285" s="120">
        <v>100</v>
      </c>
      <c r="P285" s="120">
        <v>100</v>
      </c>
      <c r="Q285" s="120">
        <v>67.738308791789535</v>
      </c>
      <c r="R285" s="120">
        <v>75</v>
      </c>
      <c r="S285" s="120">
        <v>75</v>
      </c>
      <c r="T285" s="120">
        <v>90.317745055719385</v>
      </c>
      <c r="U285" s="120">
        <v>100</v>
      </c>
      <c r="V285" s="120">
        <v>73.819198667790218</v>
      </c>
      <c r="W285" s="120">
        <v>98.425598223720286</v>
      </c>
      <c r="X285" s="120">
        <v>100</v>
      </c>
      <c r="Y285" s="120">
        <v>60.07034747659749</v>
      </c>
      <c r="Z285" s="120">
        <v>80.09379663546332</v>
      </c>
      <c r="AA285" s="120">
        <v>100</v>
      </c>
      <c r="AB285" s="120"/>
      <c r="AC285" s="120"/>
      <c r="AD285" s="120">
        <v>0</v>
      </c>
      <c r="AE285" s="120"/>
      <c r="AF285" s="120"/>
      <c r="AG285" s="120"/>
      <c r="AH285" s="120">
        <v>0</v>
      </c>
      <c r="AI285" s="120">
        <v>7.26</v>
      </c>
      <c r="AJ285" s="120">
        <v>14.92</v>
      </c>
      <c r="AK285" s="120"/>
      <c r="AL285" s="52">
        <v>0</v>
      </c>
      <c r="AM285" s="124">
        <v>0.99305555555555558</v>
      </c>
      <c r="AN285" s="124">
        <v>0.97560975609756095</v>
      </c>
      <c r="AO285" s="124">
        <v>0.99305555555555558</v>
      </c>
      <c r="AP285" s="124">
        <v>0.97560975609756095</v>
      </c>
      <c r="AQ285" s="124"/>
      <c r="AR285" s="124"/>
      <c r="AS285" s="124">
        <v>3.7383177570093455E-2</v>
      </c>
      <c r="AT285" s="120">
        <v>50</v>
      </c>
      <c r="AU285" s="120">
        <v>50</v>
      </c>
      <c r="AV285" s="124">
        <v>0.13157894736842105</v>
      </c>
      <c r="AW285" s="120">
        <v>33.684210526315802</v>
      </c>
      <c r="AX285" s="120">
        <v>50</v>
      </c>
      <c r="AY285" s="124"/>
      <c r="AZ285" s="120"/>
      <c r="BA285" s="120"/>
      <c r="BB285" s="124"/>
      <c r="BC285" s="120"/>
      <c r="BD285" s="120"/>
      <c r="BE285" s="124"/>
      <c r="BF285" s="120"/>
      <c r="BG285" s="120"/>
      <c r="BH285" s="124"/>
      <c r="BI285" s="120"/>
      <c r="BJ285" s="120"/>
      <c r="BK285" s="124"/>
      <c r="BL285" s="120"/>
      <c r="BM285" s="120"/>
      <c r="BN285" s="52"/>
      <c r="BO285" s="124"/>
      <c r="BP285" s="120"/>
      <c r="BQ285" s="120"/>
      <c r="BR285" s="124">
        <v>0.58108108108108103</v>
      </c>
      <c r="BS285" s="124">
        <v>0.98666666666666669</v>
      </c>
      <c r="BT285" s="120">
        <v>38.738738738738739</v>
      </c>
      <c r="BU285" s="120">
        <v>50</v>
      </c>
      <c r="BV285" s="124"/>
      <c r="BW285" s="120"/>
      <c r="BX285" s="120"/>
      <c r="BY285" s="124"/>
      <c r="BZ285" s="124"/>
      <c r="CA285" s="124"/>
      <c r="CB285" s="120">
        <v>16.823939048191338</v>
      </c>
      <c r="CC285" s="120">
        <v>19.496255895940152</v>
      </c>
      <c r="CD285" s="120">
        <v>17.335082511020332</v>
      </c>
      <c r="CE285" s="120"/>
      <c r="CF285" s="107"/>
      <c r="CG285" s="107"/>
      <c r="CH285" s="107">
        <v>0</v>
      </c>
      <c r="CI285" s="107"/>
      <c r="CJ285" s="107"/>
    </row>
    <row r="286" spans="1:88" x14ac:dyDescent="0.25">
      <c r="A286" s="50" t="s">
        <v>470</v>
      </c>
      <c r="B286" s="56" t="s">
        <v>1517</v>
      </c>
      <c r="C286" s="50" t="s">
        <v>2903</v>
      </c>
      <c r="D286" s="56" t="s">
        <v>1872</v>
      </c>
      <c r="E286" s="50" t="s">
        <v>106</v>
      </c>
      <c r="F286" s="24" t="s">
        <v>114</v>
      </c>
      <c r="G286" s="24">
        <v>4</v>
      </c>
      <c r="H286" s="50" t="s">
        <v>2644</v>
      </c>
      <c r="I286" s="50" t="s">
        <v>109</v>
      </c>
      <c r="J286" s="120">
        <v>528.94321247767368</v>
      </c>
      <c r="K286" s="52">
        <v>550</v>
      </c>
      <c r="L286" s="120">
        <v>96.171493177758848</v>
      </c>
      <c r="M286" s="52">
        <v>0</v>
      </c>
      <c r="N286" s="120">
        <v>87.353207565956993</v>
      </c>
      <c r="O286" s="120">
        <v>100</v>
      </c>
      <c r="P286" s="120">
        <v>100</v>
      </c>
      <c r="Q286" s="120">
        <v>75.258384194208332</v>
      </c>
      <c r="R286" s="120">
        <v>75</v>
      </c>
      <c r="S286" s="120">
        <v>75</v>
      </c>
      <c r="T286" s="120">
        <v>100</v>
      </c>
      <c r="U286" s="120">
        <v>100</v>
      </c>
      <c r="V286" s="120">
        <v>79.965296377258753</v>
      </c>
      <c r="W286" s="120">
        <v>100</v>
      </c>
      <c r="X286" s="120">
        <v>100</v>
      </c>
      <c r="Y286" s="120">
        <v>69.666593031724631</v>
      </c>
      <c r="Z286" s="120">
        <v>92.88879070896617</v>
      </c>
      <c r="AA286" s="120">
        <v>100</v>
      </c>
      <c r="AB286" s="120"/>
      <c r="AC286" s="120"/>
      <c r="AD286" s="120">
        <v>0</v>
      </c>
      <c r="AE286" s="120"/>
      <c r="AF286" s="120"/>
      <c r="AG286" s="120"/>
      <c r="AH286" s="120">
        <v>0</v>
      </c>
      <c r="AI286" s="120">
        <v>-0.25</v>
      </c>
      <c r="AJ286" s="120">
        <v>5.33</v>
      </c>
      <c r="AK286" s="120"/>
      <c r="AL286" s="52">
        <v>0</v>
      </c>
      <c r="AM286" s="124">
        <v>0.98963730569948183</v>
      </c>
      <c r="AN286" s="124">
        <v>1</v>
      </c>
      <c r="AO286" s="124">
        <v>0.99494949494949492</v>
      </c>
      <c r="AP286" s="124">
        <v>1</v>
      </c>
      <c r="AQ286" s="124"/>
      <c r="AR286" s="124"/>
      <c r="AS286" s="124">
        <v>2.6726057906458798E-2</v>
      </c>
      <c r="AT286" s="120">
        <v>50</v>
      </c>
      <c r="AU286" s="120">
        <v>50</v>
      </c>
      <c r="AV286" s="124">
        <v>3.3707865168539325E-2</v>
      </c>
      <c r="AW286" s="120">
        <v>50</v>
      </c>
      <c r="AX286" s="120">
        <v>50</v>
      </c>
      <c r="AY286" s="124"/>
      <c r="AZ286" s="120"/>
      <c r="BA286" s="120"/>
      <c r="BB286" s="124"/>
      <c r="BC286" s="120"/>
      <c r="BD286" s="120"/>
      <c r="BE286" s="124"/>
      <c r="BF286" s="120"/>
      <c r="BG286" s="120"/>
      <c r="BH286" s="124"/>
      <c r="BI286" s="120"/>
      <c r="BJ286" s="120"/>
      <c r="BK286" s="124"/>
      <c r="BL286" s="120"/>
      <c r="BM286" s="120"/>
      <c r="BN286" s="52"/>
      <c r="BO286" s="124"/>
      <c r="BP286" s="120"/>
      <c r="BQ286" s="120"/>
      <c r="BR286" s="124">
        <v>0.54081632653061229</v>
      </c>
      <c r="BS286" s="124">
        <v>0.98</v>
      </c>
      <c r="BT286" s="120">
        <v>36.054421768707485</v>
      </c>
      <c r="BU286" s="120">
        <v>50</v>
      </c>
      <c r="BV286" s="124"/>
      <c r="BW286" s="120"/>
      <c r="BX286" s="120"/>
      <c r="BY286" s="124"/>
      <c r="BZ286" s="124"/>
      <c r="CA286" s="124"/>
      <c r="CB286" s="120">
        <v>16.823939048191338</v>
      </c>
      <c r="CC286" s="120">
        <v>19.496255895940152</v>
      </c>
      <c r="CD286" s="120">
        <v>17.335082511020332</v>
      </c>
      <c r="CE286" s="120"/>
      <c r="CF286" s="107"/>
      <c r="CG286" s="107"/>
      <c r="CH286" s="107">
        <v>2</v>
      </c>
      <c r="CI286" s="107">
        <v>1</v>
      </c>
      <c r="CJ286" s="107">
        <v>1</v>
      </c>
    </row>
    <row r="287" spans="1:88" x14ac:dyDescent="0.25">
      <c r="A287" s="50" t="s">
        <v>470</v>
      </c>
      <c r="B287" s="56" t="s">
        <v>1517</v>
      </c>
      <c r="C287" s="50" t="s">
        <v>2904</v>
      </c>
      <c r="D287" s="56" t="s">
        <v>2589</v>
      </c>
      <c r="E287" s="50" t="s">
        <v>106</v>
      </c>
      <c r="F287" s="24">
        <v>5</v>
      </c>
      <c r="G287" s="24">
        <v>6</v>
      </c>
      <c r="H287" s="50" t="s">
        <v>1453</v>
      </c>
      <c r="I287" s="50" t="s">
        <v>109</v>
      </c>
      <c r="J287" s="120">
        <v>655.38198801634314</v>
      </c>
      <c r="K287" s="52">
        <v>750</v>
      </c>
      <c r="L287" s="120">
        <v>87.384265068845764</v>
      </c>
      <c r="M287" s="52">
        <v>1</v>
      </c>
      <c r="N287" s="120">
        <v>79.298391975053164</v>
      </c>
      <c r="O287" s="120">
        <v>100</v>
      </c>
      <c r="P287" s="120">
        <v>100</v>
      </c>
      <c r="Q287" s="120">
        <v>63.843800259403402</v>
      </c>
      <c r="R287" s="120">
        <v>75</v>
      </c>
      <c r="S287" s="120">
        <v>75</v>
      </c>
      <c r="T287" s="120">
        <v>85.125067012537869</v>
      </c>
      <c r="U287" s="120">
        <v>100</v>
      </c>
      <c r="V287" s="120">
        <v>71.138646457079489</v>
      </c>
      <c r="W287" s="120">
        <v>94.851528609439313</v>
      </c>
      <c r="X287" s="120">
        <v>100</v>
      </c>
      <c r="Y287" s="120">
        <v>55.055405318563245</v>
      </c>
      <c r="Z287" s="120">
        <v>73.407207091417661</v>
      </c>
      <c r="AA287" s="120">
        <v>100</v>
      </c>
      <c r="AB287" s="120">
        <v>73.320238095238025</v>
      </c>
      <c r="AC287" s="120">
        <v>97.760317460317367</v>
      </c>
      <c r="AD287" s="120">
        <v>100</v>
      </c>
      <c r="AE287" s="120">
        <v>57.380597014925399</v>
      </c>
      <c r="AF287" s="120">
        <v>75</v>
      </c>
      <c r="AG287" s="120">
        <v>76.507462686567195</v>
      </c>
      <c r="AH287" s="120">
        <v>100</v>
      </c>
      <c r="AI287" s="120">
        <v>11.15</v>
      </c>
      <c r="AJ287" s="120">
        <v>19.940000000000001</v>
      </c>
      <c r="AK287" s="120">
        <v>17.61</v>
      </c>
      <c r="AL287" s="52">
        <v>0</v>
      </c>
      <c r="AM287" s="124">
        <v>0.99407407407407411</v>
      </c>
      <c r="AN287" s="124">
        <v>0.97931034482758617</v>
      </c>
      <c r="AO287" s="124">
        <v>0.99261447562776961</v>
      </c>
      <c r="AP287" s="124">
        <v>0.97959183673469385</v>
      </c>
      <c r="AQ287" s="124">
        <v>1</v>
      </c>
      <c r="AR287" s="124">
        <v>1</v>
      </c>
      <c r="AS287" s="124">
        <v>3.111111111111111E-2</v>
      </c>
      <c r="AT287" s="120">
        <v>50</v>
      </c>
      <c r="AU287" s="120">
        <v>50</v>
      </c>
      <c r="AV287" s="124">
        <v>7.43801652892562E-2</v>
      </c>
      <c r="AW287" s="120">
        <v>45.123966942148776</v>
      </c>
      <c r="AX287" s="120">
        <v>50</v>
      </c>
      <c r="AY287" s="124"/>
      <c r="AZ287" s="120"/>
      <c r="BA287" s="120"/>
      <c r="BB287" s="124"/>
      <c r="BC287" s="120"/>
      <c r="BD287" s="120"/>
      <c r="BE287" s="124"/>
      <c r="BF287" s="120"/>
      <c r="BG287" s="120"/>
      <c r="BH287" s="124"/>
      <c r="BI287" s="120"/>
      <c r="BJ287" s="120"/>
      <c r="BK287" s="124"/>
      <c r="BL287" s="120"/>
      <c r="BM287" s="120"/>
      <c r="BN287" s="52"/>
      <c r="BO287" s="124"/>
      <c r="BP287" s="120"/>
      <c r="BQ287" s="120"/>
      <c r="BR287" s="124">
        <v>0.48909657320872274</v>
      </c>
      <c r="BS287" s="124">
        <v>0.963963963963964</v>
      </c>
      <c r="BT287" s="120">
        <v>32.606438213914849</v>
      </c>
      <c r="BU287" s="120">
        <v>50</v>
      </c>
      <c r="BV287" s="124"/>
      <c r="BW287" s="120"/>
      <c r="BX287" s="120"/>
      <c r="BY287" s="124"/>
      <c r="BZ287" s="124"/>
      <c r="CA287" s="124"/>
      <c r="CB287" s="120">
        <v>16.823939048191338</v>
      </c>
      <c r="CC287" s="120">
        <v>19.496255895940152</v>
      </c>
      <c r="CD287" s="120">
        <v>17.335082511020332</v>
      </c>
      <c r="CE287" s="120"/>
      <c r="CF287" s="107"/>
      <c r="CG287" s="107"/>
      <c r="CH287" s="107">
        <v>0</v>
      </c>
      <c r="CI287" s="107"/>
      <c r="CJ287" s="107"/>
    </row>
    <row r="288" spans="1:88" x14ac:dyDescent="0.25">
      <c r="A288" s="50" t="s">
        <v>470</v>
      </c>
      <c r="B288" s="56" t="s">
        <v>1517</v>
      </c>
      <c r="C288" s="50" t="s">
        <v>2905</v>
      </c>
      <c r="D288" s="56" t="s">
        <v>2065</v>
      </c>
      <c r="E288" s="50" t="s">
        <v>106</v>
      </c>
      <c r="F288" s="24">
        <v>7</v>
      </c>
      <c r="G288" s="24">
        <v>8</v>
      </c>
      <c r="H288" s="50" t="s">
        <v>1453</v>
      </c>
      <c r="I288" s="50" t="s">
        <v>109</v>
      </c>
      <c r="J288" s="120">
        <v>733.47599325175383</v>
      </c>
      <c r="K288" s="52">
        <v>800</v>
      </c>
      <c r="L288" s="120">
        <v>91.684499156469229</v>
      </c>
      <c r="M288" s="52">
        <v>0</v>
      </c>
      <c r="N288" s="120">
        <v>78.965708189531185</v>
      </c>
      <c r="O288" s="120">
        <v>100</v>
      </c>
      <c r="P288" s="120">
        <v>100</v>
      </c>
      <c r="Q288" s="120">
        <v>63.326435994052645</v>
      </c>
      <c r="R288" s="120">
        <v>75</v>
      </c>
      <c r="S288" s="120">
        <v>75</v>
      </c>
      <c r="T288" s="120">
        <v>84.435247992070188</v>
      </c>
      <c r="U288" s="120">
        <v>100</v>
      </c>
      <c r="V288" s="120">
        <v>75.388791448327638</v>
      </c>
      <c r="W288" s="120">
        <v>100</v>
      </c>
      <c r="X288" s="120">
        <v>100</v>
      </c>
      <c r="Y288" s="120">
        <v>57.654310879941782</v>
      </c>
      <c r="Z288" s="120">
        <v>76.872414506589053</v>
      </c>
      <c r="AA288" s="120">
        <v>100</v>
      </c>
      <c r="AB288" s="120">
        <v>68.853084223012971</v>
      </c>
      <c r="AC288" s="120">
        <v>91.804112297350628</v>
      </c>
      <c r="AD288" s="120">
        <v>100</v>
      </c>
      <c r="AE288" s="120">
        <v>60.273163841807914</v>
      </c>
      <c r="AF288" s="120">
        <v>71.133333333333312</v>
      </c>
      <c r="AG288" s="120">
        <v>80.364218455743881</v>
      </c>
      <c r="AH288" s="120">
        <v>100</v>
      </c>
      <c r="AI288" s="120">
        <v>11.67</v>
      </c>
      <c r="AJ288" s="120">
        <v>17.34</v>
      </c>
      <c r="AK288" s="120">
        <v>10.86</v>
      </c>
      <c r="AL288" s="52">
        <v>0</v>
      </c>
      <c r="AM288" s="124">
        <v>0.99298245614035086</v>
      </c>
      <c r="AN288" s="124">
        <v>1</v>
      </c>
      <c r="AO288" s="124">
        <v>0.99299474605954463</v>
      </c>
      <c r="AP288" s="124">
        <v>1</v>
      </c>
      <c r="AQ288" s="124">
        <v>0.98954703832752611</v>
      </c>
      <c r="AR288" s="124">
        <v>1</v>
      </c>
      <c r="AS288" s="124">
        <v>2.276707530647986E-2</v>
      </c>
      <c r="AT288" s="120">
        <v>50</v>
      </c>
      <c r="AU288" s="120">
        <v>50</v>
      </c>
      <c r="AV288" s="124">
        <v>4.5045045045045043E-2</v>
      </c>
      <c r="AW288" s="120">
        <v>50</v>
      </c>
      <c r="AX288" s="120">
        <v>50</v>
      </c>
      <c r="AY288" s="124"/>
      <c r="AZ288" s="120"/>
      <c r="BA288" s="120"/>
      <c r="BB288" s="124"/>
      <c r="BC288" s="120"/>
      <c r="BD288" s="120"/>
      <c r="BE288" s="124">
        <v>0.97132616487455192</v>
      </c>
      <c r="BF288" s="120">
        <v>50</v>
      </c>
      <c r="BG288" s="120">
        <v>50</v>
      </c>
      <c r="BH288" s="124"/>
      <c r="BI288" s="120"/>
      <c r="BJ288" s="120"/>
      <c r="BK288" s="124"/>
      <c r="BL288" s="120"/>
      <c r="BM288" s="120"/>
      <c r="BN288" s="52"/>
      <c r="BO288" s="124"/>
      <c r="BP288" s="120"/>
      <c r="BQ288" s="120"/>
      <c r="BR288" s="124">
        <v>0.76045627376425851</v>
      </c>
      <c r="BS288" s="124">
        <v>0.92280701754385963</v>
      </c>
      <c r="BT288" s="120">
        <v>50</v>
      </c>
      <c r="BU288" s="120">
        <v>50</v>
      </c>
      <c r="BV288" s="124"/>
      <c r="BW288" s="120"/>
      <c r="BX288" s="120"/>
      <c r="BY288" s="124"/>
      <c r="BZ288" s="124"/>
      <c r="CA288" s="124"/>
      <c r="CB288" s="120">
        <v>16.823939048191338</v>
      </c>
      <c r="CC288" s="120">
        <v>19.496255895940152</v>
      </c>
      <c r="CD288" s="120">
        <v>17.335082511020332</v>
      </c>
      <c r="CE288" s="120"/>
      <c r="CF288" s="107"/>
      <c r="CG288" s="107"/>
      <c r="CH288" s="107">
        <v>1</v>
      </c>
      <c r="CI288" s="107">
        <v>1</v>
      </c>
      <c r="CJ288" s="107"/>
    </row>
    <row r="289" spans="1:88" x14ac:dyDescent="0.25">
      <c r="A289" s="50" t="s">
        <v>470</v>
      </c>
      <c r="B289" s="56" t="s">
        <v>1517</v>
      </c>
      <c r="C289" s="50" t="s">
        <v>2906</v>
      </c>
      <c r="D289" s="56" t="s">
        <v>1932</v>
      </c>
      <c r="E289" s="50" t="s">
        <v>106</v>
      </c>
      <c r="F289" s="24">
        <v>9</v>
      </c>
      <c r="G289" s="24">
        <v>12</v>
      </c>
      <c r="H289" s="50" t="s">
        <v>2644</v>
      </c>
      <c r="I289" s="50" t="s">
        <v>109</v>
      </c>
      <c r="J289" s="120">
        <v>1040.3542607870249</v>
      </c>
      <c r="K289" s="52">
        <v>1250</v>
      </c>
      <c r="L289" s="120">
        <v>83.228340862961986</v>
      </c>
      <c r="M289" s="52">
        <v>1</v>
      </c>
      <c r="N289" s="120">
        <v>74.816569336299594</v>
      </c>
      <c r="O289" s="120">
        <v>99.755425781732782</v>
      </c>
      <c r="P289" s="120">
        <v>100</v>
      </c>
      <c r="Q289" s="120">
        <v>59.262907860585827</v>
      </c>
      <c r="R289" s="120">
        <v>67.744606720122206</v>
      </c>
      <c r="S289" s="120">
        <v>75</v>
      </c>
      <c r="T289" s="120">
        <v>79.017210480781102</v>
      </c>
      <c r="U289" s="120">
        <v>100</v>
      </c>
      <c r="V289" s="120">
        <v>64.312137732647784</v>
      </c>
      <c r="W289" s="120">
        <v>85.749516976863717</v>
      </c>
      <c r="X289" s="120">
        <v>100</v>
      </c>
      <c r="Y289" s="120">
        <v>49.4838717067583</v>
      </c>
      <c r="Z289" s="120">
        <v>65.978495609011063</v>
      </c>
      <c r="AA289" s="120">
        <v>100</v>
      </c>
      <c r="AB289" s="120">
        <v>68.065937499999933</v>
      </c>
      <c r="AC289" s="120">
        <v>90.754583333333244</v>
      </c>
      <c r="AD289" s="120">
        <v>100</v>
      </c>
      <c r="AE289" s="120">
        <v>50.8820512820513</v>
      </c>
      <c r="AF289" s="120">
        <v>73.604545454545416</v>
      </c>
      <c r="AG289" s="120">
        <v>67.842735042735072</v>
      </c>
      <c r="AH289" s="120">
        <v>100</v>
      </c>
      <c r="AI289" s="120">
        <v>15.73</v>
      </c>
      <c r="AJ289" s="120">
        <v>18.260000000000002</v>
      </c>
      <c r="AK289" s="120">
        <v>22.72</v>
      </c>
      <c r="AL289" s="52">
        <v>1</v>
      </c>
      <c r="AM289" s="124">
        <v>0.90432098765432101</v>
      </c>
      <c r="AN289" s="124">
        <v>0.86764705882352944</v>
      </c>
      <c r="AO289" s="124">
        <v>0.83024691358024694</v>
      </c>
      <c r="AP289" s="124">
        <v>0.75</v>
      </c>
      <c r="AQ289" s="124">
        <v>0.99392097264437695</v>
      </c>
      <c r="AR289" s="124">
        <v>0.98780487804878048</v>
      </c>
      <c r="AS289" s="124">
        <v>0.10795902285263988</v>
      </c>
      <c r="AT289" s="120">
        <v>38.408195429472023</v>
      </c>
      <c r="AU289" s="120">
        <v>50</v>
      </c>
      <c r="AV289" s="124">
        <v>0.23694779116465864</v>
      </c>
      <c r="AW289" s="120">
        <v>12.61044176706827</v>
      </c>
      <c r="AX289" s="120">
        <v>50</v>
      </c>
      <c r="AY289" s="124">
        <v>0.59104938271604934</v>
      </c>
      <c r="AZ289" s="120">
        <v>39.403292181069958</v>
      </c>
      <c r="BA289" s="120">
        <v>50</v>
      </c>
      <c r="BB289" s="124">
        <v>0.63580246913580252</v>
      </c>
      <c r="BC289" s="120">
        <v>42.386831275720169</v>
      </c>
      <c r="BD289" s="120">
        <v>50</v>
      </c>
      <c r="BE289" s="124">
        <v>0.96283783783783783</v>
      </c>
      <c r="BF289" s="120">
        <v>50</v>
      </c>
      <c r="BG289" s="120">
        <v>50</v>
      </c>
      <c r="BH289" s="124">
        <v>0.96449704142011838</v>
      </c>
      <c r="BI289" s="120">
        <v>100</v>
      </c>
      <c r="BJ289" s="120">
        <v>100</v>
      </c>
      <c r="BK289" s="124">
        <v>0.94545454545454544</v>
      </c>
      <c r="BL289" s="120">
        <v>100</v>
      </c>
      <c r="BM289" s="120">
        <v>100</v>
      </c>
      <c r="BN289" s="52">
        <v>0</v>
      </c>
      <c r="BO289" s="124">
        <v>0.85416666666666663</v>
      </c>
      <c r="BP289" s="120">
        <v>100</v>
      </c>
      <c r="BQ289" s="120">
        <v>100</v>
      </c>
      <c r="BR289" s="124">
        <v>0.57785467128027679</v>
      </c>
      <c r="BS289" s="124">
        <v>0.88923076923076927</v>
      </c>
      <c r="BT289" s="120">
        <v>19.261822376009228</v>
      </c>
      <c r="BU289" s="120">
        <v>50</v>
      </c>
      <c r="BV289" s="124">
        <v>0.59022852639873913</v>
      </c>
      <c r="BW289" s="120">
        <v>49.18571053322826</v>
      </c>
      <c r="BX289" s="120">
        <v>50</v>
      </c>
      <c r="BY289" s="124">
        <v>0.94545454545454544</v>
      </c>
      <c r="BZ289" s="124">
        <v>0.94</v>
      </c>
      <c r="CA289" s="124">
        <v>-5.4545454545454671E-3</v>
      </c>
      <c r="CB289" s="120">
        <v>16.823939048191338</v>
      </c>
      <c r="CC289" s="120">
        <v>19.496255895940152</v>
      </c>
      <c r="CD289" s="120">
        <v>17.335082511020332</v>
      </c>
      <c r="CE289" s="120">
        <v>12.629206143265662</v>
      </c>
      <c r="CF289" s="107"/>
      <c r="CG289" s="107"/>
      <c r="CH289" s="107">
        <v>0</v>
      </c>
      <c r="CI289" s="107"/>
      <c r="CJ289" s="107"/>
    </row>
    <row r="290" spans="1:88" x14ac:dyDescent="0.25">
      <c r="A290" s="50" t="s">
        <v>478</v>
      </c>
      <c r="B290" s="56" t="s">
        <v>1518</v>
      </c>
      <c r="C290" s="50" t="s">
        <v>2665</v>
      </c>
      <c r="D290" s="56" t="s">
        <v>101</v>
      </c>
      <c r="E290" s="50" t="s">
        <v>102</v>
      </c>
      <c r="F290" s="24" t="s">
        <v>102</v>
      </c>
      <c r="G290" s="24" t="s">
        <v>102</v>
      </c>
      <c r="H290" s="50" t="s">
        <v>2644</v>
      </c>
      <c r="I290" s="50" t="s">
        <v>103</v>
      </c>
      <c r="J290" s="120">
        <v>596.12491095205598</v>
      </c>
      <c r="K290" s="52">
        <v>700</v>
      </c>
      <c r="L290" s="120">
        <v>85.160701564579426</v>
      </c>
      <c r="M290" s="52">
        <v>1</v>
      </c>
      <c r="N290" s="120">
        <v>73.205950818725825</v>
      </c>
      <c r="O290" s="120">
        <v>97.607934424967766</v>
      </c>
      <c r="P290" s="120">
        <v>100</v>
      </c>
      <c r="Q290" s="120">
        <v>55.739386735520654</v>
      </c>
      <c r="R290" s="120">
        <v>68.564861384066987</v>
      </c>
      <c r="S290" s="120">
        <v>75</v>
      </c>
      <c r="T290" s="120">
        <v>74.319182314027543</v>
      </c>
      <c r="U290" s="120">
        <v>100</v>
      </c>
      <c r="V290" s="120">
        <v>63.351652743209996</v>
      </c>
      <c r="W290" s="120">
        <v>84.468870324280005</v>
      </c>
      <c r="X290" s="120">
        <v>100</v>
      </c>
      <c r="Y290" s="120">
        <v>49.869216603062625</v>
      </c>
      <c r="Z290" s="120">
        <v>66.492288804083501</v>
      </c>
      <c r="AA290" s="120">
        <v>100</v>
      </c>
      <c r="AB290" s="120">
        <v>57.892592592592599</v>
      </c>
      <c r="AC290" s="120">
        <v>77.190123456790133</v>
      </c>
      <c r="AD290" s="120">
        <v>100</v>
      </c>
      <c r="AE290" s="120"/>
      <c r="AF290" s="120">
        <v>63.315999999999995</v>
      </c>
      <c r="AG290" s="120"/>
      <c r="AH290" s="120">
        <v>0</v>
      </c>
      <c r="AI290" s="120">
        <v>19.260000000000002</v>
      </c>
      <c r="AJ290" s="120">
        <v>18.690000000000001</v>
      </c>
      <c r="AK290" s="120"/>
      <c r="AL290" s="52">
        <v>0</v>
      </c>
      <c r="AM290" s="124">
        <v>0.98198198198198194</v>
      </c>
      <c r="AN290" s="124">
        <v>1</v>
      </c>
      <c r="AO290" s="124">
        <v>0.97297297297297303</v>
      </c>
      <c r="AP290" s="124">
        <v>0.97058823529411764</v>
      </c>
      <c r="AQ290" s="124">
        <v>1</v>
      </c>
      <c r="AR290" s="124"/>
      <c r="AS290" s="124">
        <v>4.2944785276073622E-2</v>
      </c>
      <c r="AT290" s="120">
        <v>50</v>
      </c>
      <c r="AU290" s="120">
        <v>50</v>
      </c>
      <c r="AV290" s="124">
        <v>6.9767441860465115E-2</v>
      </c>
      <c r="AW290" s="120">
        <v>46.04651162790698</v>
      </c>
      <c r="AX290" s="120">
        <v>50</v>
      </c>
      <c r="AY290" s="124"/>
      <c r="AZ290" s="120"/>
      <c r="BA290" s="120"/>
      <c r="BB290" s="124"/>
      <c r="BC290" s="120"/>
      <c r="BD290" s="120"/>
      <c r="BE290" s="124">
        <v>0.96296296296296291</v>
      </c>
      <c r="BF290" s="120">
        <v>50</v>
      </c>
      <c r="BG290" s="120">
        <v>50</v>
      </c>
      <c r="BH290" s="124"/>
      <c r="BI290" s="120"/>
      <c r="BJ290" s="120"/>
      <c r="BK290" s="124"/>
      <c r="BL290" s="120"/>
      <c r="BM290" s="120"/>
      <c r="BN290" s="52"/>
      <c r="BO290" s="124"/>
      <c r="BP290" s="120"/>
      <c r="BQ290" s="120"/>
      <c r="BR290" s="124">
        <v>0.8</v>
      </c>
      <c r="BS290" s="124">
        <v>0.94339622641509435</v>
      </c>
      <c r="BT290" s="120">
        <v>50</v>
      </c>
      <c r="BU290" s="120">
        <v>50</v>
      </c>
      <c r="BV290" s="124"/>
      <c r="BW290" s="120"/>
      <c r="BX290" s="120"/>
      <c r="BY290" s="124"/>
      <c r="BZ290" s="124"/>
      <c r="CA290" s="124"/>
      <c r="CB290" s="120">
        <v>17.263974516166829</v>
      </c>
      <c r="CC290" s="120">
        <v>19.631524517014228</v>
      </c>
      <c r="CD290" s="120">
        <v>17.168861804494096</v>
      </c>
      <c r="CE290" s="120"/>
      <c r="CF290" s="107"/>
      <c r="CG290" s="107"/>
      <c r="CH290" s="107">
        <v>0</v>
      </c>
      <c r="CI290" s="107"/>
      <c r="CJ290" s="107"/>
    </row>
    <row r="291" spans="1:88" x14ac:dyDescent="0.25">
      <c r="A291" s="50" t="s">
        <v>478</v>
      </c>
      <c r="B291" s="56" t="s">
        <v>1518</v>
      </c>
      <c r="C291" s="50" t="s">
        <v>2907</v>
      </c>
      <c r="D291" s="56" t="s">
        <v>1947</v>
      </c>
      <c r="E291" s="50" t="s">
        <v>106</v>
      </c>
      <c r="F291" s="24" t="s">
        <v>107</v>
      </c>
      <c r="G291" s="24">
        <v>8</v>
      </c>
      <c r="H291" s="50" t="s">
        <v>1453</v>
      </c>
      <c r="I291" s="50" t="s">
        <v>109</v>
      </c>
      <c r="J291" s="120">
        <v>595.07839932414902</v>
      </c>
      <c r="K291" s="52">
        <v>700</v>
      </c>
      <c r="L291" s="120">
        <v>85.011199903449864</v>
      </c>
      <c r="M291" s="52">
        <v>1</v>
      </c>
      <c r="N291" s="120">
        <v>73.205950818725825</v>
      </c>
      <c r="O291" s="120">
        <v>97.607934424967766</v>
      </c>
      <c r="P291" s="120">
        <v>100</v>
      </c>
      <c r="Q291" s="120">
        <v>55.739386735520654</v>
      </c>
      <c r="R291" s="120">
        <v>68.564861384066987</v>
      </c>
      <c r="S291" s="120">
        <v>75</v>
      </c>
      <c r="T291" s="120">
        <v>74.319182314027543</v>
      </c>
      <c r="U291" s="120">
        <v>100</v>
      </c>
      <c r="V291" s="120">
        <v>63.351652743209996</v>
      </c>
      <c r="W291" s="120">
        <v>84.468870324280005</v>
      </c>
      <c r="X291" s="120">
        <v>100</v>
      </c>
      <c r="Y291" s="120">
        <v>49.869216603062625</v>
      </c>
      <c r="Z291" s="120">
        <v>66.492288804083501</v>
      </c>
      <c r="AA291" s="120">
        <v>100</v>
      </c>
      <c r="AB291" s="120">
        <v>57.892592592592599</v>
      </c>
      <c r="AC291" s="120">
        <v>77.190123456790133</v>
      </c>
      <c r="AD291" s="120">
        <v>100</v>
      </c>
      <c r="AE291" s="120"/>
      <c r="AF291" s="120">
        <v>63.315999999999995</v>
      </c>
      <c r="AG291" s="120"/>
      <c r="AH291" s="120">
        <v>0</v>
      </c>
      <c r="AI291" s="120">
        <v>19.260000000000002</v>
      </c>
      <c r="AJ291" s="120">
        <v>18.690000000000001</v>
      </c>
      <c r="AK291" s="120"/>
      <c r="AL291" s="52">
        <v>0</v>
      </c>
      <c r="AM291" s="124">
        <v>0.98198198198198194</v>
      </c>
      <c r="AN291" s="124">
        <v>1</v>
      </c>
      <c r="AO291" s="124">
        <v>0.97297297297297303</v>
      </c>
      <c r="AP291" s="124">
        <v>0.97058823529411764</v>
      </c>
      <c r="AQ291" s="124">
        <v>1</v>
      </c>
      <c r="AR291" s="124"/>
      <c r="AS291" s="124">
        <v>4.3749999999999997E-2</v>
      </c>
      <c r="AT291" s="120">
        <v>50</v>
      </c>
      <c r="AU291" s="120">
        <v>50</v>
      </c>
      <c r="AV291" s="124">
        <v>7.4999999999999997E-2</v>
      </c>
      <c r="AW291" s="120">
        <v>45.000000000000014</v>
      </c>
      <c r="AX291" s="120">
        <v>50</v>
      </c>
      <c r="AY291" s="124"/>
      <c r="AZ291" s="120"/>
      <c r="BA291" s="120"/>
      <c r="BB291" s="124"/>
      <c r="BC291" s="120"/>
      <c r="BD291" s="120"/>
      <c r="BE291" s="124">
        <v>0.96153846153846156</v>
      </c>
      <c r="BF291" s="120">
        <v>50</v>
      </c>
      <c r="BG291" s="120">
        <v>50</v>
      </c>
      <c r="BH291" s="124"/>
      <c r="BI291" s="120"/>
      <c r="BJ291" s="120"/>
      <c r="BK291" s="124"/>
      <c r="BL291" s="120"/>
      <c r="BM291" s="120"/>
      <c r="BN291" s="52"/>
      <c r="BO291" s="124"/>
      <c r="BP291" s="120"/>
      <c r="BQ291" s="120"/>
      <c r="BR291" s="124">
        <v>0.8</v>
      </c>
      <c r="BS291" s="124">
        <v>0.94339622641509435</v>
      </c>
      <c r="BT291" s="120">
        <v>50</v>
      </c>
      <c r="BU291" s="120">
        <v>50</v>
      </c>
      <c r="BV291" s="124"/>
      <c r="BW291" s="120"/>
      <c r="BX291" s="120"/>
      <c r="BY291" s="124"/>
      <c r="BZ291" s="124"/>
      <c r="CA291" s="124"/>
      <c r="CB291" s="120">
        <v>16.823939048191338</v>
      </c>
      <c r="CC291" s="120">
        <v>19.496255895940152</v>
      </c>
      <c r="CD291" s="120">
        <v>17.335082511020332</v>
      </c>
      <c r="CE291" s="120"/>
      <c r="CF291" s="107"/>
      <c r="CG291" s="107"/>
      <c r="CH291" s="107">
        <v>0</v>
      </c>
      <c r="CI291" s="107"/>
      <c r="CJ291" s="107"/>
    </row>
    <row r="292" spans="1:88" x14ac:dyDescent="0.25">
      <c r="A292" s="50" t="s">
        <v>480</v>
      </c>
      <c r="B292" s="56" t="s">
        <v>1519</v>
      </c>
      <c r="C292" s="50" t="s">
        <v>2665</v>
      </c>
      <c r="D292" s="56" t="s">
        <v>101</v>
      </c>
      <c r="E292" s="50" t="s">
        <v>102</v>
      </c>
      <c r="F292" s="24" t="s">
        <v>102</v>
      </c>
      <c r="G292" s="24" t="s">
        <v>102</v>
      </c>
      <c r="H292" s="50" t="s">
        <v>2644</v>
      </c>
      <c r="I292" s="50" t="s">
        <v>103</v>
      </c>
      <c r="J292" s="120">
        <v>1112.1267741427168</v>
      </c>
      <c r="K292" s="52">
        <v>1250</v>
      </c>
      <c r="L292" s="120">
        <v>88.970141931417345</v>
      </c>
      <c r="M292" s="52">
        <v>1</v>
      </c>
      <c r="N292" s="120">
        <v>79.374710289769567</v>
      </c>
      <c r="O292" s="120">
        <v>100</v>
      </c>
      <c r="P292" s="120">
        <v>100</v>
      </c>
      <c r="Q292" s="120">
        <v>62.30784704361119</v>
      </c>
      <c r="R292" s="120">
        <v>75</v>
      </c>
      <c r="S292" s="120">
        <v>75</v>
      </c>
      <c r="T292" s="120">
        <v>83.077129391481591</v>
      </c>
      <c r="U292" s="120">
        <v>100</v>
      </c>
      <c r="V292" s="120">
        <v>73.294855537526914</v>
      </c>
      <c r="W292" s="120">
        <v>97.72647405003589</v>
      </c>
      <c r="X292" s="120">
        <v>100</v>
      </c>
      <c r="Y292" s="120">
        <v>55.071245136002993</v>
      </c>
      <c r="Z292" s="120">
        <v>73.428326848003991</v>
      </c>
      <c r="AA292" s="120">
        <v>100</v>
      </c>
      <c r="AB292" s="120">
        <v>68.3734183673469</v>
      </c>
      <c r="AC292" s="120">
        <v>91.164557823129201</v>
      </c>
      <c r="AD292" s="120">
        <v>100</v>
      </c>
      <c r="AE292" s="120">
        <v>53.509057971014499</v>
      </c>
      <c r="AF292" s="120">
        <v>71.463544234456378</v>
      </c>
      <c r="AG292" s="120">
        <v>71.345410628019337</v>
      </c>
      <c r="AH292" s="120">
        <v>100</v>
      </c>
      <c r="AI292" s="120">
        <v>12.69</v>
      </c>
      <c r="AJ292" s="120">
        <v>19.920000000000002</v>
      </c>
      <c r="AK292" s="120">
        <v>17.95</v>
      </c>
      <c r="AL292" s="52">
        <v>0</v>
      </c>
      <c r="AM292" s="124">
        <v>0.99161607400982943</v>
      </c>
      <c r="AN292" s="124">
        <v>0.9850746268656716</v>
      </c>
      <c r="AO292" s="124">
        <v>0.98989023685730793</v>
      </c>
      <c r="AP292" s="124">
        <v>0.98065476190476186</v>
      </c>
      <c r="AQ292" s="124">
        <v>1</v>
      </c>
      <c r="AR292" s="124">
        <v>1</v>
      </c>
      <c r="AS292" s="124">
        <v>3.0456026058631923E-2</v>
      </c>
      <c r="AT292" s="120">
        <v>50</v>
      </c>
      <c r="AU292" s="120">
        <v>50</v>
      </c>
      <c r="AV292" s="124">
        <v>8.8129496402877691E-2</v>
      </c>
      <c r="AW292" s="120">
        <v>42.374100719424462</v>
      </c>
      <c r="AX292" s="120">
        <v>50</v>
      </c>
      <c r="AY292" s="124">
        <v>0.61044912923923011</v>
      </c>
      <c r="AZ292" s="120">
        <v>40.696608615948676</v>
      </c>
      <c r="BA292" s="120">
        <v>50</v>
      </c>
      <c r="BB292" s="124">
        <v>0.64619615032080657</v>
      </c>
      <c r="BC292" s="120">
        <v>43.079743354720442</v>
      </c>
      <c r="BD292" s="120">
        <v>50</v>
      </c>
      <c r="BE292" s="124">
        <v>0.97594142259414229</v>
      </c>
      <c r="BF292" s="120">
        <v>50</v>
      </c>
      <c r="BG292" s="120">
        <v>50</v>
      </c>
      <c r="BH292" s="124">
        <v>0.96068376068376071</v>
      </c>
      <c r="BI292" s="120">
        <v>100</v>
      </c>
      <c r="BJ292" s="120">
        <v>100</v>
      </c>
      <c r="BK292" s="124">
        <v>0.88888888888888895</v>
      </c>
      <c r="BL292" s="120">
        <v>94.562647754137132</v>
      </c>
      <c r="BM292" s="120">
        <v>100</v>
      </c>
      <c r="BN292" s="52">
        <v>0</v>
      </c>
      <c r="BO292" s="124">
        <v>0.85199999999999998</v>
      </c>
      <c r="BP292" s="120">
        <v>100</v>
      </c>
      <c r="BQ292" s="120">
        <v>100</v>
      </c>
      <c r="BR292" s="124">
        <v>0.56512493354598614</v>
      </c>
      <c r="BS292" s="124">
        <v>0.94952044422009085</v>
      </c>
      <c r="BT292" s="120">
        <v>37.67499556973241</v>
      </c>
      <c r="BU292" s="120">
        <v>50</v>
      </c>
      <c r="BV292" s="124">
        <v>0.44396135265700482</v>
      </c>
      <c r="BW292" s="120">
        <v>36.996779388083731</v>
      </c>
      <c r="BX292" s="120">
        <v>50</v>
      </c>
      <c r="BY292" s="124">
        <v>0.88888888888888895</v>
      </c>
      <c r="BZ292" s="124">
        <v>0.94</v>
      </c>
      <c r="CA292" s="124">
        <v>5.1111111111111003E-2</v>
      </c>
      <c r="CB292" s="120">
        <v>17.263974516166829</v>
      </c>
      <c r="CC292" s="120">
        <v>19.631524517014228</v>
      </c>
      <c r="CD292" s="120">
        <v>17.168861804494096</v>
      </c>
      <c r="CE292" s="120">
        <v>15.161501169955377</v>
      </c>
      <c r="CF292" s="107"/>
      <c r="CG292" s="107"/>
      <c r="CH292" s="107">
        <v>0</v>
      </c>
      <c r="CI292" s="107"/>
      <c r="CJ292" s="107"/>
    </row>
    <row r="293" spans="1:88" x14ac:dyDescent="0.25">
      <c r="A293" s="50" t="s">
        <v>480</v>
      </c>
      <c r="B293" s="56" t="s">
        <v>1519</v>
      </c>
      <c r="C293" s="50" t="s">
        <v>2908</v>
      </c>
      <c r="D293" s="56" t="s">
        <v>1746</v>
      </c>
      <c r="E293" s="50" t="s">
        <v>106</v>
      </c>
      <c r="F293" s="24" t="s">
        <v>114</v>
      </c>
      <c r="G293" s="24">
        <v>5</v>
      </c>
      <c r="H293" s="50" t="s">
        <v>2644</v>
      </c>
      <c r="I293" s="50" t="s">
        <v>109</v>
      </c>
      <c r="J293" s="120">
        <v>569.18590941835669</v>
      </c>
      <c r="K293" s="52">
        <v>650</v>
      </c>
      <c r="L293" s="120">
        <v>87.567062987439499</v>
      </c>
      <c r="M293" s="52">
        <v>0</v>
      </c>
      <c r="N293" s="120">
        <v>81.251862756746632</v>
      </c>
      <c r="O293" s="120">
        <v>100</v>
      </c>
      <c r="P293" s="120">
        <v>100</v>
      </c>
      <c r="Q293" s="120">
        <v>66.904459907424851</v>
      </c>
      <c r="R293" s="120">
        <v>75</v>
      </c>
      <c r="S293" s="120">
        <v>75</v>
      </c>
      <c r="T293" s="120">
        <v>89.205946543233139</v>
      </c>
      <c r="U293" s="120">
        <v>100</v>
      </c>
      <c r="V293" s="120">
        <v>75.913194369716095</v>
      </c>
      <c r="W293" s="120">
        <v>100</v>
      </c>
      <c r="X293" s="120">
        <v>100</v>
      </c>
      <c r="Y293" s="120">
        <v>60.429146421793469</v>
      </c>
      <c r="Z293" s="120">
        <v>80.572195229057968</v>
      </c>
      <c r="AA293" s="120">
        <v>100</v>
      </c>
      <c r="AB293" s="120">
        <v>66.204761904761895</v>
      </c>
      <c r="AC293" s="120">
        <v>88.273015873015865</v>
      </c>
      <c r="AD293" s="120">
        <v>100</v>
      </c>
      <c r="AE293" s="120"/>
      <c r="AF293" s="120">
        <v>68.183333333333337</v>
      </c>
      <c r="AG293" s="120"/>
      <c r="AH293" s="120">
        <v>0</v>
      </c>
      <c r="AI293" s="120">
        <v>8.09</v>
      </c>
      <c r="AJ293" s="120">
        <v>14.57</v>
      </c>
      <c r="AK293" s="120"/>
      <c r="AL293" s="52">
        <v>0</v>
      </c>
      <c r="AM293" s="124">
        <v>1</v>
      </c>
      <c r="AN293" s="124">
        <v>1</v>
      </c>
      <c r="AO293" s="124">
        <v>1</v>
      </c>
      <c r="AP293" s="124">
        <v>1</v>
      </c>
      <c r="AQ293" s="124">
        <v>1</v>
      </c>
      <c r="AR293" s="124"/>
      <c r="AS293" s="124">
        <v>3.6559139784946237E-2</v>
      </c>
      <c r="AT293" s="120">
        <v>50</v>
      </c>
      <c r="AU293" s="120">
        <v>50</v>
      </c>
      <c r="AV293" s="124">
        <v>0.1276595744680851</v>
      </c>
      <c r="AW293" s="120">
        <v>34.468085106382993</v>
      </c>
      <c r="AX293" s="120">
        <v>50</v>
      </c>
      <c r="AY293" s="124"/>
      <c r="AZ293" s="120"/>
      <c r="BA293" s="120"/>
      <c r="BB293" s="124"/>
      <c r="BC293" s="120"/>
      <c r="BD293" s="120"/>
      <c r="BE293" s="124"/>
      <c r="BF293" s="120"/>
      <c r="BG293" s="120"/>
      <c r="BH293" s="124"/>
      <c r="BI293" s="120"/>
      <c r="BJ293" s="120"/>
      <c r="BK293" s="124"/>
      <c r="BL293" s="120"/>
      <c r="BM293" s="120"/>
      <c r="BN293" s="52"/>
      <c r="BO293" s="124"/>
      <c r="BP293" s="120"/>
      <c r="BQ293" s="120"/>
      <c r="BR293" s="124">
        <v>0.4</v>
      </c>
      <c r="BS293" s="124">
        <v>1</v>
      </c>
      <c r="BT293" s="120">
        <v>26.666666666666668</v>
      </c>
      <c r="BU293" s="120">
        <v>50</v>
      </c>
      <c r="BV293" s="124"/>
      <c r="BW293" s="120"/>
      <c r="BX293" s="120"/>
      <c r="BY293" s="124"/>
      <c r="BZ293" s="124"/>
      <c r="CA293" s="124"/>
      <c r="CB293" s="120">
        <v>16.823939048191338</v>
      </c>
      <c r="CC293" s="120">
        <v>19.496255895940152</v>
      </c>
      <c r="CD293" s="120">
        <v>17.335082511020332</v>
      </c>
      <c r="CE293" s="120"/>
      <c r="CF293" s="107"/>
      <c r="CG293" s="107"/>
      <c r="CH293" s="107">
        <v>0</v>
      </c>
      <c r="CI293" s="107"/>
      <c r="CJ293" s="107"/>
    </row>
    <row r="294" spans="1:88" x14ac:dyDescent="0.25">
      <c r="A294" s="50" t="s">
        <v>480</v>
      </c>
      <c r="B294" s="56" t="s">
        <v>1519</v>
      </c>
      <c r="C294" s="50" t="s">
        <v>2909</v>
      </c>
      <c r="D294" s="56" t="s">
        <v>1890</v>
      </c>
      <c r="E294" s="50" t="s">
        <v>106</v>
      </c>
      <c r="F294" s="24" t="s">
        <v>107</v>
      </c>
      <c r="G294" s="24">
        <v>5</v>
      </c>
      <c r="H294" s="50" t="s">
        <v>2644</v>
      </c>
      <c r="I294" s="50" t="s">
        <v>109</v>
      </c>
      <c r="J294" s="120">
        <v>448.56832151300239</v>
      </c>
      <c r="K294" s="52">
        <v>450</v>
      </c>
      <c r="L294" s="120">
        <v>99.681849225111634</v>
      </c>
      <c r="M294" s="52">
        <v>0</v>
      </c>
      <c r="N294" s="120">
        <v>84.467562656820022</v>
      </c>
      <c r="O294" s="120">
        <v>100</v>
      </c>
      <c r="P294" s="120">
        <v>100</v>
      </c>
      <c r="Q294" s="120"/>
      <c r="R294" s="120">
        <v>75</v>
      </c>
      <c r="S294" s="120">
        <v>75</v>
      </c>
      <c r="T294" s="120"/>
      <c r="U294" s="120">
        <v>0</v>
      </c>
      <c r="V294" s="120">
        <v>77.835285426770952</v>
      </c>
      <c r="W294" s="120">
        <v>100</v>
      </c>
      <c r="X294" s="120">
        <v>100</v>
      </c>
      <c r="Y294" s="120"/>
      <c r="Z294" s="120"/>
      <c r="AA294" s="120">
        <v>0</v>
      </c>
      <c r="AB294" s="120">
        <v>73.926241134751777</v>
      </c>
      <c r="AC294" s="120">
        <v>98.56832151300236</v>
      </c>
      <c r="AD294" s="120">
        <v>100</v>
      </c>
      <c r="AE294" s="120"/>
      <c r="AF294" s="120">
        <v>74.869841269841274</v>
      </c>
      <c r="AG294" s="120"/>
      <c r="AH294" s="120">
        <v>0</v>
      </c>
      <c r="AI294" s="120"/>
      <c r="AJ294" s="120"/>
      <c r="AK294" s="120"/>
      <c r="AL294" s="52">
        <v>0</v>
      </c>
      <c r="AM294" s="124">
        <v>1</v>
      </c>
      <c r="AN294" s="124"/>
      <c r="AO294" s="124">
        <v>1</v>
      </c>
      <c r="AP294" s="124"/>
      <c r="AQ294" s="124">
        <v>1</v>
      </c>
      <c r="AR294" s="124"/>
      <c r="AS294" s="124">
        <v>1.556420233463035E-2</v>
      </c>
      <c r="AT294" s="120">
        <v>50</v>
      </c>
      <c r="AU294" s="120">
        <v>50</v>
      </c>
      <c r="AV294" s="124">
        <v>4.5454545454545456E-2</v>
      </c>
      <c r="AW294" s="120">
        <v>50</v>
      </c>
      <c r="AX294" s="120">
        <v>50</v>
      </c>
      <c r="AY294" s="124"/>
      <c r="AZ294" s="120"/>
      <c r="BA294" s="120"/>
      <c r="BB294" s="124"/>
      <c r="BC294" s="120"/>
      <c r="BD294" s="120"/>
      <c r="BE294" s="124"/>
      <c r="BF294" s="120"/>
      <c r="BG294" s="120"/>
      <c r="BH294" s="124"/>
      <c r="BI294" s="120"/>
      <c r="BJ294" s="120"/>
      <c r="BK294" s="124"/>
      <c r="BL294" s="120"/>
      <c r="BM294" s="120"/>
      <c r="BN294" s="52"/>
      <c r="BO294" s="124"/>
      <c r="BP294" s="120"/>
      <c r="BQ294" s="120"/>
      <c r="BR294" s="124">
        <v>0.76923076923076927</v>
      </c>
      <c r="BS294" s="124">
        <v>0.97499999999999998</v>
      </c>
      <c r="BT294" s="120">
        <v>50</v>
      </c>
      <c r="BU294" s="120">
        <v>50</v>
      </c>
      <c r="BV294" s="124"/>
      <c r="BW294" s="120"/>
      <c r="BX294" s="120"/>
      <c r="BY294" s="124"/>
      <c r="BZ294" s="124"/>
      <c r="CA294" s="124"/>
      <c r="CB294" s="120">
        <v>16.823939048191338</v>
      </c>
      <c r="CC294" s="120">
        <v>19.496255895940152</v>
      </c>
      <c r="CD294" s="120">
        <v>17.335082511020332</v>
      </c>
      <c r="CE294" s="120"/>
      <c r="CF294" s="107"/>
      <c r="CG294" s="107"/>
      <c r="CH294" s="107">
        <v>1</v>
      </c>
      <c r="CI294" s="107">
        <v>1</v>
      </c>
      <c r="CJ294" s="107"/>
    </row>
    <row r="295" spans="1:88" x14ac:dyDescent="0.25">
      <c r="A295" s="50" t="s">
        <v>480</v>
      </c>
      <c r="B295" s="56" t="s">
        <v>1519</v>
      </c>
      <c r="C295" s="50" t="s">
        <v>2910</v>
      </c>
      <c r="D295" s="56" t="s">
        <v>2019</v>
      </c>
      <c r="E295" s="50" t="s">
        <v>106</v>
      </c>
      <c r="F295" s="24" t="s">
        <v>114</v>
      </c>
      <c r="G295" s="24">
        <v>5</v>
      </c>
      <c r="H295" s="50" t="s">
        <v>2644</v>
      </c>
      <c r="I295" s="50" t="s">
        <v>109</v>
      </c>
      <c r="J295" s="120">
        <v>436.0898191190326</v>
      </c>
      <c r="K295" s="52">
        <v>450</v>
      </c>
      <c r="L295" s="120">
        <v>96.908848693118358</v>
      </c>
      <c r="M295" s="52">
        <v>0</v>
      </c>
      <c r="N295" s="120">
        <v>85.256343100130849</v>
      </c>
      <c r="O295" s="120">
        <v>100</v>
      </c>
      <c r="P295" s="120">
        <v>100</v>
      </c>
      <c r="Q295" s="120"/>
      <c r="R295" s="120">
        <v>75</v>
      </c>
      <c r="S295" s="120">
        <v>75</v>
      </c>
      <c r="T295" s="120"/>
      <c r="U295" s="120">
        <v>0</v>
      </c>
      <c r="V295" s="120">
        <v>82.070379433211244</v>
      </c>
      <c r="W295" s="120">
        <v>100</v>
      </c>
      <c r="X295" s="120">
        <v>100</v>
      </c>
      <c r="Y295" s="120"/>
      <c r="Z295" s="120"/>
      <c r="AA295" s="120">
        <v>0</v>
      </c>
      <c r="AB295" s="120">
        <v>73.205617977528064</v>
      </c>
      <c r="AC295" s="120">
        <v>97.607490636704085</v>
      </c>
      <c r="AD295" s="120">
        <v>100</v>
      </c>
      <c r="AE295" s="120"/>
      <c r="AF295" s="120">
        <v>73.809126984126962</v>
      </c>
      <c r="AG295" s="120"/>
      <c r="AH295" s="120">
        <v>0</v>
      </c>
      <c r="AI295" s="120"/>
      <c r="AJ295" s="120"/>
      <c r="AK295" s="120"/>
      <c r="AL295" s="52">
        <v>0</v>
      </c>
      <c r="AM295" s="124">
        <v>1</v>
      </c>
      <c r="AN295" s="124"/>
      <c r="AO295" s="124">
        <v>1</v>
      </c>
      <c r="AP295" s="124"/>
      <c r="AQ295" s="124">
        <v>1</v>
      </c>
      <c r="AR295" s="124"/>
      <c r="AS295" s="124">
        <v>1.2376237623762377E-2</v>
      </c>
      <c r="AT295" s="120">
        <v>50</v>
      </c>
      <c r="AU295" s="120">
        <v>50</v>
      </c>
      <c r="AV295" s="124">
        <v>5.128205128205128E-2</v>
      </c>
      <c r="AW295" s="120">
        <v>49.743589743589745</v>
      </c>
      <c r="AX295" s="120">
        <v>50</v>
      </c>
      <c r="AY295" s="124"/>
      <c r="AZ295" s="120"/>
      <c r="BA295" s="120"/>
      <c r="BB295" s="124"/>
      <c r="BC295" s="120"/>
      <c r="BD295" s="120"/>
      <c r="BE295" s="124"/>
      <c r="BF295" s="120"/>
      <c r="BG295" s="120"/>
      <c r="BH295" s="124"/>
      <c r="BI295" s="120"/>
      <c r="BJ295" s="120"/>
      <c r="BK295" s="124"/>
      <c r="BL295" s="120"/>
      <c r="BM295" s="120"/>
      <c r="BN295" s="52"/>
      <c r="BO295" s="124"/>
      <c r="BP295" s="120"/>
      <c r="BQ295" s="120"/>
      <c r="BR295" s="124">
        <v>0.58108108108108103</v>
      </c>
      <c r="BS295" s="124">
        <v>0.97368421052631582</v>
      </c>
      <c r="BT295" s="120">
        <v>38.738738738738739</v>
      </c>
      <c r="BU295" s="120">
        <v>50</v>
      </c>
      <c r="BV295" s="124"/>
      <c r="BW295" s="120"/>
      <c r="BX295" s="120"/>
      <c r="BY295" s="124"/>
      <c r="BZ295" s="124"/>
      <c r="CA295" s="124"/>
      <c r="CB295" s="120">
        <v>16.823939048191338</v>
      </c>
      <c r="CC295" s="120">
        <v>19.496255895940152</v>
      </c>
      <c r="CD295" s="120">
        <v>17.335082511020332</v>
      </c>
      <c r="CE295" s="120"/>
      <c r="CF295" s="107"/>
      <c r="CG295" s="107"/>
      <c r="CH295" s="107">
        <v>1</v>
      </c>
      <c r="CI295" s="107">
        <v>1</v>
      </c>
      <c r="CJ295" s="107"/>
    </row>
    <row r="296" spans="1:88" x14ac:dyDescent="0.25">
      <c r="A296" s="50" t="s">
        <v>480</v>
      </c>
      <c r="B296" s="56" t="s">
        <v>1519</v>
      </c>
      <c r="C296" s="50" t="s">
        <v>2911</v>
      </c>
      <c r="D296" s="56" t="s">
        <v>2047</v>
      </c>
      <c r="E296" s="50" t="s">
        <v>106</v>
      </c>
      <c r="F296" s="24" t="s">
        <v>114</v>
      </c>
      <c r="G296" s="24">
        <v>5</v>
      </c>
      <c r="H296" s="50" t="s">
        <v>2644</v>
      </c>
      <c r="I296" s="50" t="s">
        <v>109</v>
      </c>
      <c r="J296" s="120">
        <v>587.78736522775648</v>
      </c>
      <c r="K296" s="52">
        <v>650</v>
      </c>
      <c r="L296" s="120">
        <v>90.428825419654842</v>
      </c>
      <c r="M296" s="52">
        <v>0</v>
      </c>
      <c r="N296" s="120">
        <v>82.245182870745253</v>
      </c>
      <c r="O296" s="120">
        <v>100</v>
      </c>
      <c r="P296" s="120">
        <v>100</v>
      </c>
      <c r="Q296" s="120">
        <v>67.372024347470543</v>
      </c>
      <c r="R296" s="120">
        <v>75</v>
      </c>
      <c r="S296" s="120">
        <v>75</v>
      </c>
      <c r="T296" s="120">
        <v>89.829365796627386</v>
      </c>
      <c r="U296" s="120">
        <v>100</v>
      </c>
      <c r="V296" s="120">
        <v>76.19449876997048</v>
      </c>
      <c r="W296" s="120">
        <v>100</v>
      </c>
      <c r="X296" s="120">
        <v>100</v>
      </c>
      <c r="Y296" s="120">
        <v>60.866169635400418</v>
      </c>
      <c r="Z296" s="120">
        <v>81.154892847200557</v>
      </c>
      <c r="AA296" s="120">
        <v>100</v>
      </c>
      <c r="AB296" s="120">
        <v>67.739316239316238</v>
      </c>
      <c r="AC296" s="120">
        <v>90.319088319088308</v>
      </c>
      <c r="AD296" s="120">
        <v>100</v>
      </c>
      <c r="AE296" s="120"/>
      <c r="AF296" s="120">
        <v>69.346560846560877</v>
      </c>
      <c r="AG296" s="120"/>
      <c r="AH296" s="120">
        <v>0</v>
      </c>
      <c r="AI296" s="120">
        <v>7.62</v>
      </c>
      <c r="AJ296" s="120">
        <v>14.13</v>
      </c>
      <c r="AK296" s="120"/>
      <c r="AL296" s="52">
        <v>0</v>
      </c>
      <c r="AM296" s="124">
        <v>1</v>
      </c>
      <c r="AN296" s="124">
        <v>1</v>
      </c>
      <c r="AO296" s="124">
        <v>1</v>
      </c>
      <c r="AP296" s="124">
        <v>1</v>
      </c>
      <c r="AQ296" s="124">
        <v>1</v>
      </c>
      <c r="AR296" s="124"/>
      <c r="AS296" s="124">
        <v>1.1904761904761904E-2</v>
      </c>
      <c r="AT296" s="120">
        <v>50</v>
      </c>
      <c r="AU296" s="120">
        <v>50</v>
      </c>
      <c r="AV296" s="124">
        <v>1.5625E-2</v>
      </c>
      <c r="AW296" s="120">
        <v>50</v>
      </c>
      <c r="AX296" s="120">
        <v>50</v>
      </c>
      <c r="AY296" s="124"/>
      <c r="AZ296" s="120"/>
      <c r="BA296" s="120"/>
      <c r="BB296" s="124"/>
      <c r="BC296" s="120"/>
      <c r="BD296" s="120"/>
      <c r="BE296" s="124"/>
      <c r="BF296" s="120"/>
      <c r="BG296" s="120"/>
      <c r="BH296" s="124"/>
      <c r="BI296" s="120"/>
      <c r="BJ296" s="120"/>
      <c r="BK296" s="124"/>
      <c r="BL296" s="120"/>
      <c r="BM296" s="120"/>
      <c r="BN296" s="52"/>
      <c r="BO296" s="124"/>
      <c r="BP296" s="120"/>
      <c r="BQ296" s="120"/>
      <c r="BR296" s="124">
        <v>0.39726027397260272</v>
      </c>
      <c r="BS296" s="124">
        <v>0.96052631578947367</v>
      </c>
      <c r="BT296" s="120">
        <v>26.484018264840181</v>
      </c>
      <c r="BU296" s="120">
        <v>50</v>
      </c>
      <c r="BV296" s="124"/>
      <c r="BW296" s="120"/>
      <c r="BX296" s="120"/>
      <c r="BY296" s="124"/>
      <c r="BZ296" s="124"/>
      <c r="CA296" s="124"/>
      <c r="CB296" s="120">
        <v>16.823939048191338</v>
      </c>
      <c r="CC296" s="120">
        <v>19.496255895940152</v>
      </c>
      <c r="CD296" s="120">
        <v>17.335082511020332</v>
      </c>
      <c r="CE296" s="120"/>
      <c r="CF296" s="107"/>
      <c r="CG296" s="107"/>
      <c r="CH296" s="107">
        <v>0</v>
      </c>
      <c r="CI296" s="107"/>
      <c r="CJ296" s="107"/>
    </row>
    <row r="297" spans="1:88" x14ac:dyDescent="0.25">
      <c r="A297" s="50" t="s">
        <v>480</v>
      </c>
      <c r="B297" s="56" t="s">
        <v>1519</v>
      </c>
      <c r="C297" s="50" t="s">
        <v>2912</v>
      </c>
      <c r="D297" s="56" t="s">
        <v>2245</v>
      </c>
      <c r="E297" s="50" t="s">
        <v>106</v>
      </c>
      <c r="F297" s="24" t="s">
        <v>114</v>
      </c>
      <c r="G297" s="24">
        <v>5</v>
      </c>
      <c r="H297" s="50" t="s">
        <v>1453</v>
      </c>
      <c r="I297" s="50" t="s">
        <v>109</v>
      </c>
      <c r="J297" s="120">
        <v>638.00069062194984</v>
      </c>
      <c r="K297" s="52">
        <v>750</v>
      </c>
      <c r="L297" s="120">
        <v>85.066758749593305</v>
      </c>
      <c r="M297" s="52">
        <v>0</v>
      </c>
      <c r="N297" s="120">
        <v>75.906511468742622</v>
      </c>
      <c r="O297" s="120">
        <v>100</v>
      </c>
      <c r="P297" s="120">
        <v>100</v>
      </c>
      <c r="Q297" s="120">
        <v>67.025703503933997</v>
      </c>
      <c r="R297" s="120">
        <v>75</v>
      </c>
      <c r="S297" s="120">
        <v>75</v>
      </c>
      <c r="T297" s="120">
        <v>89.367604671911991</v>
      </c>
      <c r="U297" s="120">
        <v>100</v>
      </c>
      <c r="V297" s="120">
        <v>69.146374541111399</v>
      </c>
      <c r="W297" s="120">
        <v>92.195166054815203</v>
      </c>
      <c r="X297" s="120">
        <v>100</v>
      </c>
      <c r="Y297" s="120">
        <v>59.999975102653664</v>
      </c>
      <c r="Z297" s="120">
        <v>79.999966803538214</v>
      </c>
      <c r="AA297" s="120">
        <v>100</v>
      </c>
      <c r="AB297" s="120">
        <v>60.871428571428552</v>
      </c>
      <c r="AC297" s="120">
        <v>81.161904761904736</v>
      </c>
      <c r="AD297" s="120">
        <v>100</v>
      </c>
      <c r="AE297" s="120">
        <v>54.292857142857144</v>
      </c>
      <c r="AF297" s="120">
        <v>64.630612244897947</v>
      </c>
      <c r="AG297" s="120">
        <v>72.390476190476193</v>
      </c>
      <c r="AH297" s="120">
        <v>100</v>
      </c>
      <c r="AI297" s="120">
        <v>7.97</v>
      </c>
      <c r="AJ297" s="120">
        <v>15</v>
      </c>
      <c r="AK297" s="120">
        <v>10.33</v>
      </c>
      <c r="AL297" s="52">
        <v>0</v>
      </c>
      <c r="AM297" s="124">
        <v>1</v>
      </c>
      <c r="AN297" s="124">
        <v>1</v>
      </c>
      <c r="AO297" s="124">
        <v>1</v>
      </c>
      <c r="AP297" s="124">
        <v>1</v>
      </c>
      <c r="AQ297" s="124">
        <v>1</v>
      </c>
      <c r="AR297" s="124">
        <v>1</v>
      </c>
      <c r="AS297" s="124">
        <v>2.5974025974025976E-2</v>
      </c>
      <c r="AT297" s="120">
        <v>50</v>
      </c>
      <c r="AU297" s="120">
        <v>50</v>
      </c>
      <c r="AV297" s="124">
        <v>4.1666666666666664E-2</v>
      </c>
      <c r="AW297" s="120">
        <v>50</v>
      </c>
      <c r="AX297" s="120">
        <v>50</v>
      </c>
      <c r="AY297" s="124"/>
      <c r="AZ297" s="120"/>
      <c r="BA297" s="120"/>
      <c r="BB297" s="124"/>
      <c r="BC297" s="120"/>
      <c r="BD297" s="120"/>
      <c r="BE297" s="124"/>
      <c r="BF297" s="120"/>
      <c r="BG297" s="120"/>
      <c r="BH297" s="124"/>
      <c r="BI297" s="120"/>
      <c r="BJ297" s="120"/>
      <c r="BK297" s="124"/>
      <c r="BL297" s="120"/>
      <c r="BM297" s="120"/>
      <c r="BN297" s="52"/>
      <c r="BO297" s="124"/>
      <c r="BP297" s="120"/>
      <c r="BQ297" s="120"/>
      <c r="BR297" s="124">
        <v>0.34328358208955223</v>
      </c>
      <c r="BS297" s="124">
        <v>0.97101449275362317</v>
      </c>
      <c r="BT297" s="120">
        <v>22.885572139303481</v>
      </c>
      <c r="BU297" s="120">
        <v>50</v>
      </c>
      <c r="BV297" s="124"/>
      <c r="BW297" s="120"/>
      <c r="BX297" s="120"/>
      <c r="BY297" s="124"/>
      <c r="BZ297" s="124"/>
      <c r="CA297" s="124"/>
      <c r="CB297" s="120">
        <v>16.823939048191338</v>
      </c>
      <c r="CC297" s="120">
        <v>19.496255895940152</v>
      </c>
      <c r="CD297" s="120">
        <v>17.335082511020332</v>
      </c>
      <c r="CE297" s="120"/>
      <c r="CF297" s="107"/>
      <c r="CG297" s="107"/>
      <c r="CH297" s="107">
        <v>0</v>
      </c>
      <c r="CI297" s="107"/>
      <c r="CJ297" s="107"/>
    </row>
    <row r="298" spans="1:88" x14ac:dyDescent="0.25">
      <c r="A298" s="50" t="s">
        <v>480</v>
      </c>
      <c r="B298" s="56" t="s">
        <v>1519</v>
      </c>
      <c r="C298" s="50" t="s">
        <v>2913</v>
      </c>
      <c r="D298" s="56" t="s">
        <v>1959</v>
      </c>
      <c r="E298" s="50" t="s">
        <v>106</v>
      </c>
      <c r="F298" s="24">
        <v>6</v>
      </c>
      <c r="G298" s="24">
        <v>6</v>
      </c>
      <c r="H298" s="50" t="s">
        <v>2644</v>
      </c>
      <c r="I298" s="50" t="s">
        <v>109</v>
      </c>
      <c r="J298" s="120">
        <v>490.07423596303806</v>
      </c>
      <c r="K298" s="52">
        <v>550</v>
      </c>
      <c r="L298" s="120">
        <v>89.104406538734196</v>
      </c>
      <c r="M298" s="52">
        <v>1</v>
      </c>
      <c r="N298" s="120">
        <v>82.457739291133606</v>
      </c>
      <c r="O298" s="120">
        <v>100</v>
      </c>
      <c r="P298" s="120">
        <v>100</v>
      </c>
      <c r="Q298" s="120">
        <v>64.86952370658598</v>
      </c>
      <c r="R298" s="120">
        <v>75</v>
      </c>
      <c r="S298" s="120">
        <v>75</v>
      </c>
      <c r="T298" s="120">
        <v>86.492698275447978</v>
      </c>
      <c r="U298" s="120">
        <v>100</v>
      </c>
      <c r="V298" s="120">
        <v>71.747471620226989</v>
      </c>
      <c r="W298" s="120">
        <v>95.663295493635985</v>
      </c>
      <c r="X298" s="120">
        <v>100</v>
      </c>
      <c r="Y298" s="120">
        <v>54.886310103963602</v>
      </c>
      <c r="Z298" s="120">
        <v>73.181746805284803</v>
      </c>
      <c r="AA298" s="120">
        <v>100</v>
      </c>
      <c r="AB298" s="120"/>
      <c r="AC298" s="120"/>
      <c r="AD298" s="120">
        <v>0</v>
      </c>
      <c r="AE298" s="120"/>
      <c r="AF298" s="120"/>
      <c r="AG298" s="120"/>
      <c r="AH298" s="120">
        <v>0</v>
      </c>
      <c r="AI298" s="120">
        <v>10.130000000000001</v>
      </c>
      <c r="AJ298" s="120">
        <v>20.11</v>
      </c>
      <c r="AK298" s="120"/>
      <c r="AL298" s="52">
        <v>0</v>
      </c>
      <c r="AM298" s="124">
        <v>0.99613899613899615</v>
      </c>
      <c r="AN298" s="124">
        <v>0.99</v>
      </c>
      <c r="AO298" s="124">
        <v>0.9942196531791907</v>
      </c>
      <c r="AP298" s="124">
        <v>0.99009900990099009</v>
      </c>
      <c r="AQ298" s="124"/>
      <c r="AR298" s="124"/>
      <c r="AS298" s="124">
        <v>1.9342359767891684E-2</v>
      </c>
      <c r="AT298" s="120">
        <v>50</v>
      </c>
      <c r="AU298" s="120">
        <v>50</v>
      </c>
      <c r="AV298" s="124">
        <v>5.6818181818181816E-2</v>
      </c>
      <c r="AW298" s="120">
        <v>48.636363636363654</v>
      </c>
      <c r="AX298" s="120">
        <v>50</v>
      </c>
      <c r="AY298" s="124"/>
      <c r="AZ298" s="120"/>
      <c r="BA298" s="120"/>
      <c r="BB298" s="124"/>
      <c r="BC298" s="120"/>
      <c r="BD298" s="120"/>
      <c r="BE298" s="124"/>
      <c r="BF298" s="120"/>
      <c r="BG298" s="120"/>
      <c r="BH298" s="124"/>
      <c r="BI298" s="120"/>
      <c r="BJ298" s="120"/>
      <c r="BK298" s="124"/>
      <c r="BL298" s="120"/>
      <c r="BM298" s="120"/>
      <c r="BN298" s="52"/>
      <c r="BO298" s="124"/>
      <c r="BP298" s="120"/>
      <c r="BQ298" s="120"/>
      <c r="BR298" s="124">
        <v>0.54150197628458496</v>
      </c>
      <c r="BS298" s="124">
        <v>0.97872340425531912</v>
      </c>
      <c r="BT298" s="120">
        <v>36.100131752305664</v>
      </c>
      <c r="BU298" s="120">
        <v>50</v>
      </c>
      <c r="BV298" s="124"/>
      <c r="BW298" s="120"/>
      <c r="BX298" s="120"/>
      <c r="BY298" s="124"/>
      <c r="BZ298" s="124"/>
      <c r="CA298" s="124"/>
      <c r="CB298" s="120">
        <v>16.823939048191338</v>
      </c>
      <c r="CC298" s="120">
        <v>19.496255895940152</v>
      </c>
      <c r="CD298" s="120">
        <v>17.335082511020332</v>
      </c>
      <c r="CE298" s="120"/>
      <c r="CF298" s="107"/>
      <c r="CG298" s="107"/>
      <c r="CH298" s="107">
        <v>0</v>
      </c>
      <c r="CI298" s="107"/>
      <c r="CJ298" s="107"/>
    </row>
    <row r="299" spans="1:88" x14ac:dyDescent="0.25">
      <c r="A299" s="50" t="s">
        <v>480</v>
      </c>
      <c r="B299" s="56" t="s">
        <v>1519</v>
      </c>
      <c r="C299" s="50" t="s">
        <v>2914</v>
      </c>
      <c r="D299" s="56" t="s">
        <v>2247</v>
      </c>
      <c r="E299" s="50" t="s">
        <v>106</v>
      </c>
      <c r="F299" s="24" t="s">
        <v>107</v>
      </c>
      <c r="G299" s="24">
        <v>5</v>
      </c>
      <c r="H299" s="50" t="s">
        <v>2644</v>
      </c>
      <c r="I299" s="50" t="s">
        <v>109</v>
      </c>
      <c r="J299" s="120">
        <v>612.1923507806257</v>
      </c>
      <c r="K299" s="52">
        <v>650</v>
      </c>
      <c r="L299" s="120">
        <v>94.183438581634732</v>
      </c>
      <c r="M299" s="52">
        <v>0</v>
      </c>
      <c r="N299" s="120">
        <v>81.64843022480423</v>
      </c>
      <c r="O299" s="120">
        <v>100</v>
      </c>
      <c r="P299" s="120">
        <v>100</v>
      </c>
      <c r="Q299" s="120">
        <v>66.145706037677513</v>
      </c>
      <c r="R299" s="120">
        <v>75</v>
      </c>
      <c r="S299" s="120">
        <v>75</v>
      </c>
      <c r="T299" s="120">
        <v>88.194274716903351</v>
      </c>
      <c r="U299" s="120">
        <v>100</v>
      </c>
      <c r="V299" s="120">
        <v>80.189921907215805</v>
      </c>
      <c r="W299" s="120">
        <v>100</v>
      </c>
      <c r="X299" s="120">
        <v>100</v>
      </c>
      <c r="Y299" s="120">
        <v>65.078481290216018</v>
      </c>
      <c r="Z299" s="120">
        <v>86.771308386954686</v>
      </c>
      <c r="AA299" s="120">
        <v>100</v>
      </c>
      <c r="AB299" s="120">
        <v>71.606944444444423</v>
      </c>
      <c r="AC299" s="120">
        <v>95.475925925925893</v>
      </c>
      <c r="AD299" s="120">
        <v>100</v>
      </c>
      <c r="AE299" s="120"/>
      <c r="AF299" s="120">
        <v>73.329069767441837</v>
      </c>
      <c r="AG299" s="120"/>
      <c r="AH299" s="120">
        <v>0</v>
      </c>
      <c r="AI299" s="120">
        <v>8.85</v>
      </c>
      <c r="AJ299" s="120">
        <v>9.92</v>
      </c>
      <c r="AK299" s="120"/>
      <c r="AL299" s="52">
        <v>0</v>
      </c>
      <c r="AM299" s="124">
        <v>0.98943661971830987</v>
      </c>
      <c r="AN299" s="124">
        <v>0.96153846153846156</v>
      </c>
      <c r="AO299" s="124">
        <v>0.97902097902097907</v>
      </c>
      <c r="AP299" s="124">
        <v>0.96153846153846156</v>
      </c>
      <c r="AQ299" s="124">
        <v>1</v>
      </c>
      <c r="AR299" s="124"/>
      <c r="AS299" s="124">
        <v>1.8050541516245487E-2</v>
      </c>
      <c r="AT299" s="120">
        <v>50</v>
      </c>
      <c r="AU299" s="120">
        <v>50</v>
      </c>
      <c r="AV299" s="124">
        <v>4.7058823529411764E-2</v>
      </c>
      <c r="AW299" s="120">
        <v>50</v>
      </c>
      <c r="AX299" s="120">
        <v>50</v>
      </c>
      <c r="AY299" s="124"/>
      <c r="AZ299" s="120"/>
      <c r="BA299" s="120"/>
      <c r="BB299" s="124"/>
      <c r="BC299" s="120"/>
      <c r="BD299" s="120"/>
      <c r="BE299" s="124"/>
      <c r="BF299" s="120"/>
      <c r="BG299" s="120"/>
      <c r="BH299" s="124"/>
      <c r="BI299" s="120"/>
      <c r="BJ299" s="120"/>
      <c r="BK299" s="124"/>
      <c r="BL299" s="120"/>
      <c r="BM299" s="120"/>
      <c r="BN299" s="52"/>
      <c r="BO299" s="124"/>
      <c r="BP299" s="120"/>
      <c r="BQ299" s="120"/>
      <c r="BR299" s="124">
        <v>0.6262626262626263</v>
      </c>
      <c r="BS299" s="124">
        <v>1</v>
      </c>
      <c r="BT299" s="120">
        <v>41.750841750841758</v>
      </c>
      <c r="BU299" s="120">
        <v>50</v>
      </c>
      <c r="BV299" s="124"/>
      <c r="BW299" s="120"/>
      <c r="BX299" s="120"/>
      <c r="BY299" s="124"/>
      <c r="BZ299" s="124"/>
      <c r="CA299" s="124"/>
      <c r="CB299" s="120">
        <v>16.823939048191338</v>
      </c>
      <c r="CC299" s="120">
        <v>19.496255895940152</v>
      </c>
      <c r="CD299" s="120">
        <v>17.335082511020332</v>
      </c>
      <c r="CE299" s="120"/>
      <c r="CF299" s="52"/>
      <c r="CG299" s="52"/>
      <c r="CH299" s="107">
        <v>2</v>
      </c>
      <c r="CI299" s="107">
        <v>1</v>
      </c>
      <c r="CJ299" s="107">
        <v>1</v>
      </c>
    </row>
    <row r="300" spans="1:88" x14ac:dyDescent="0.25">
      <c r="A300" s="50" t="s">
        <v>480</v>
      </c>
      <c r="B300" s="56" t="s">
        <v>1519</v>
      </c>
      <c r="C300" s="50" t="s">
        <v>2915</v>
      </c>
      <c r="D300" s="56" t="s">
        <v>2444</v>
      </c>
      <c r="E300" s="50" t="s">
        <v>106</v>
      </c>
      <c r="F300" s="24">
        <v>7</v>
      </c>
      <c r="G300" s="24">
        <v>8</v>
      </c>
      <c r="H300" s="50" t="s">
        <v>2644</v>
      </c>
      <c r="I300" s="50" t="s">
        <v>109</v>
      </c>
      <c r="J300" s="120">
        <v>691.17901836847943</v>
      </c>
      <c r="K300" s="52">
        <v>800</v>
      </c>
      <c r="L300" s="120">
        <v>86.397377296059929</v>
      </c>
      <c r="M300" s="52">
        <v>1</v>
      </c>
      <c r="N300" s="120">
        <v>76.31061797216185</v>
      </c>
      <c r="O300" s="120">
        <v>100</v>
      </c>
      <c r="P300" s="120">
        <v>100</v>
      </c>
      <c r="Q300" s="120">
        <v>59.073333246629645</v>
      </c>
      <c r="R300" s="120">
        <v>75</v>
      </c>
      <c r="S300" s="120">
        <v>75</v>
      </c>
      <c r="T300" s="120">
        <v>78.764444328839517</v>
      </c>
      <c r="U300" s="120">
        <v>100</v>
      </c>
      <c r="V300" s="120">
        <v>71.753743944221412</v>
      </c>
      <c r="W300" s="120">
        <v>95.671658592295216</v>
      </c>
      <c r="X300" s="120">
        <v>100</v>
      </c>
      <c r="Y300" s="120">
        <v>53.428645088995729</v>
      </c>
      <c r="Z300" s="120">
        <v>71.238193451994306</v>
      </c>
      <c r="AA300" s="120">
        <v>100</v>
      </c>
      <c r="AB300" s="120">
        <v>66.977071290944167</v>
      </c>
      <c r="AC300" s="120">
        <v>89.302761721258889</v>
      </c>
      <c r="AD300" s="120">
        <v>100</v>
      </c>
      <c r="AE300" s="120">
        <v>53.555158730158738</v>
      </c>
      <c r="AF300" s="120">
        <v>69.568888888888864</v>
      </c>
      <c r="AG300" s="120">
        <v>71.406878306878312</v>
      </c>
      <c r="AH300" s="120">
        <v>100</v>
      </c>
      <c r="AI300" s="120">
        <v>15.92</v>
      </c>
      <c r="AJ300" s="120">
        <v>21.57</v>
      </c>
      <c r="AK300" s="120">
        <v>16.010000000000002</v>
      </c>
      <c r="AL300" s="52">
        <v>0</v>
      </c>
      <c r="AM300" s="124">
        <v>0.99711260827718962</v>
      </c>
      <c r="AN300" s="124">
        <v>0.99447513812154698</v>
      </c>
      <c r="AO300" s="124">
        <v>0.99711538461538463</v>
      </c>
      <c r="AP300" s="124">
        <v>0.99450549450549453</v>
      </c>
      <c r="AQ300" s="124">
        <v>1</v>
      </c>
      <c r="AR300" s="124">
        <v>1</v>
      </c>
      <c r="AS300" s="124">
        <v>2.0270270270270271E-2</v>
      </c>
      <c r="AT300" s="120">
        <v>50</v>
      </c>
      <c r="AU300" s="120">
        <v>50</v>
      </c>
      <c r="AV300" s="124">
        <v>6.25E-2</v>
      </c>
      <c r="AW300" s="120">
        <v>47.500000000000007</v>
      </c>
      <c r="AX300" s="120">
        <v>50</v>
      </c>
      <c r="AY300" s="124"/>
      <c r="AZ300" s="120"/>
      <c r="BA300" s="120"/>
      <c r="BB300" s="124"/>
      <c r="BC300" s="120"/>
      <c r="BD300" s="120"/>
      <c r="BE300" s="124">
        <v>0.97826086956521741</v>
      </c>
      <c r="BF300" s="120">
        <v>50</v>
      </c>
      <c r="BG300" s="120">
        <v>50</v>
      </c>
      <c r="BH300" s="124"/>
      <c r="BI300" s="120"/>
      <c r="BJ300" s="120"/>
      <c r="BK300" s="124"/>
      <c r="BL300" s="120"/>
      <c r="BM300" s="120"/>
      <c r="BN300" s="52"/>
      <c r="BO300" s="124"/>
      <c r="BP300" s="120"/>
      <c r="BQ300" s="120"/>
      <c r="BR300" s="124">
        <v>0.55942622950819676</v>
      </c>
      <c r="BS300" s="124">
        <v>0.92952380952380953</v>
      </c>
      <c r="BT300" s="120">
        <v>37.295081967213115</v>
      </c>
      <c r="BU300" s="120">
        <v>50</v>
      </c>
      <c r="BV300" s="124"/>
      <c r="BW300" s="120"/>
      <c r="BX300" s="120"/>
      <c r="BY300" s="124"/>
      <c r="BZ300" s="124"/>
      <c r="CA300" s="124"/>
      <c r="CB300" s="120">
        <v>16.823939048191338</v>
      </c>
      <c r="CC300" s="120">
        <v>19.496255895940152</v>
      </c>
      <c r="CD300" s="120">
        <v>17.335082511020332</v>
      </c>
      <c r="CE300" s="120"/>
      <c r="CF300" s="107"/>
      <c r="CG300" s="107"/>
      <c r="CH300" s="107">
        <v>0</v>
      </c>
      <c r="CI300" s="107"/>
      <c r="CJ300" s="107"/>
    </row>
    <row r="301" spans="1:88" x14ac:dyDescent="0.25">
      <c r="A301" s="50" t="s">
        <v>480</v>
      </c>
      <c r="B301" s="56" t="s">
        <v>1519</v>
      </c>
      <c r="C301" s="50" t="s">
        <v>2916</v>
      </c>
      <c r="D301" s="56" t="s">
        <v>1963</v>
      </c>
      <c r="E301" s="50" t="s">
        <v>106</v>
      </c>
      <c r="F301" s="24">
        <v>9</v>
      </c>
      <c r="G301" s="24">
        <v>12</v>
      </c>
      <c r="H301" s="50" t="s">
        <v>2644</v>
      </c>
      <c r="I301" s="50" t="s">
        <v>109</v>
      </c>
      <c r="J301" s="120">
        <v>1094.3423500147803</v>
      </c>
      <c r="K301" s="52">
        <v>1250</v>
      </c>
      <c r="L301" s="120">
        <v>87.547388001182426</v>
      </c>
      <c r="M301" s="52">
        <v>1</v>
      </c>
      <c r="N301" s="120">
        <v>78.175571345727874</v>
      </c>
      <c r="O301" s="120">
        <v>100</v>
      </c>
      <c r="P301" s="120">
        <v>100</v>
      </c>
      <c r="Q301" s="120">
        <v>56.43029461577845</v>
      </c>
      <c r="R301" s="120">
        <v>75</v>
      </c>
      <c r="S301" s="120">
        <v>75</v>
      </c>
      <c r="T301" s="120">
        <v>75.240392821037943</v>
      </c>
      <c r="U301" s="120">
        <v>100</v>
      </c>
      <c r="V301" s="120">
        <v>69.928152122702059</v>
      </c>
      <c r="W301" s="120">
        <v>93.237536163602741</v>
      </c>
      <c r="X301" s="120">
        <v>100</v>
      </c>
      <c r="Y301" s="120">
        <v>44.303525518645785</v>
      </c>
      <c r="Z301" s="120">
        <v>59.071367358194379</v>
      </c>
      <c r="AA301" s="120">
        <v>100</v>
      </c>
      <c r="AB301" s="120">
        <v>70.183997204751776</v>
      </c>
      <c r="AC301" s="120">
        <v>93.57866293966903</v>
      </c>
      <c r="AD301" s="120">
        <v>100</v>
      </c>
      <c r="AE301" s="120">
        <v>52.420392156862746</v>
      </c>
      <c r="AF301" s="120">
        <v>74.035799319727772</v>
      </c>
      <c r="AG301" s="120">
        <v>69.893856209150329</v>
      </c>
      <c r="AH301" s="120">
        <v>100</v>
      </c>
      <c r="AI301" s="120">
        <v>18.559999999999999</v>
      </c>
      <c r="AJ301" s="120">
        <v>30.69</v>
      </c>
      <c r="AK301" s="120">
        <v>21.61</v>
      </c>
      <c r="AL301" s="52">
        <v>1</v>
      </c>
      <c r="AM301" s="124">
        <v>0.96268656716417911</v>
      </c>
      <c r="AN301" s="124">
        <v>0.9494949494949495</v>
      </c>
      <c r="AO301" s="124">
        <v>0.96268656716417911</v>
      </c>
      <c r="AP301" s="124">
        <v>0.93939393939393945</v>
      </c>
      <c r="AQ301" s="124">
        <v>1</v>
      </c>
      <c r="AR301" s="124">
        <v>1</v>
      </c>
      <c r="AS301" s="124">
        <v>4.0553907022749754E-2</v>
      </c>
      <c r="AT301" s="120">
        <v>50</v>
      </c>
      <c r="AU301" s="120">
        <v>50</v>
      </c>
      <c r="AV301" s="124">
        <v>0.10882352941176471</v>
      </c>
      <c r="AW301" s="120">
        <v>38.235294117647058</v>
      </c>
      <c r="AX301" s="120">
        <v>50</v>
      </c>
      <c r="AY301" s="124">
        <v>0.62737642585551334</v>
      </c>
      <c r="AZ301" s="120">
        <v>41.825095057034225</v>
      </c>
      <c r="BA301" s="120">
        <v>50</v>
      </c>
      <c r="BB301" s="124">
        <v>0.66730038022813687</v>
      </c>
      <c r="BC301" s="120">
        <v>44.486692015209123</v>
      </c>
      <c r="BD301" s="120">
        <v>50</v>
      </c>
      <c r="BE301" s="124">
        <v>0.97565922920892489</v>
      </c>
      <c r="BF301" s="120">
        <v>50</v>
      </c>
      <c r="BG301" s="120">
        <v>50</v>
      </c>
      <c r="BH301" s="124">
        <v>0.98761061946902651</v>
      </c>
      <c r="BI301" s="120">
        <v>100</v>
      </c>
      <c r="BJ301" s="120">
        <v>100</v>
      </c>
      <c r="BK301" s="124">
        <v>0.92391304347826098</v>
      </c>
      <c r="BL301" s="120">
        <v>98.288621646623511</v>
      </c>
      <c r="BM301" s="120">
        <v>100</v>
      </c>
      <c r="BN301" s="52">
        <v>0</v>
      </c>
      <c r="BO301" s="124">
        <v>0.85739750445632801</v>
      </c>
      <c r="BP301" s="120">
        <v>100</v>
      </c>
      <c r="BQ301" s="120">
        <v>100</v>
      </c>
      <c r="BR301" s="124">
        <v>0.65274725274725276</v>
      </c>
      <c r="BS301" s="124">
        <v>0.95387840670859536</v>
      </c>
      <c r="BT301" s="120">
        <v>43.516483516483518</v>
      </c>
      <c r="BU301" s="120">
        <v>50</v>
      </c>
      <c r="BV301" s="124">
        <v>0.44362017804154302</v>
      </c>
      <c r="BW301" s="120">
        <v>36.968348170128586</v>
      </c>
      <c r="BX301" s="120">
        <v>50</v>
      </c>
      <c r="BY301" s="124">
        <v>0.92391304347826098</v>
      </c>
      <c r="BZ301" s="124">
        <v>0.94</v>
      </c>
      <c r="CA301" s="124">
        <v>1.6086956521739068E-2</v>
      </c>
      <c r="CB301" s="120">
        <v>16.823939048191338</v>
      </c>
      <c r="CC301" s="120">
        <v>19.496255895940152</v>
      </c>
      <c r="CD301" s="120">
        <v>17.335082511020332</v>
      </c>
      <c r="CE301" s="120">
        <v>12.629206143265662</v>
      </c>
      <c r="CF301" s="107"/>
      <c r="CG301" s="107"/>
      <c r="CH301" s="107">
        <v>0</v>
      </c>
      <c r="CI301" s="107"/>
      <c r="CJ301" s="107"/>
    </row>
    <row r="302" spans="1:88" x14ac:dyDescent="0.25">
      <c r="A302" s="50" t="s">
        <v>490</v>
      </c>
      <c r="B302" s="56" t="s">
        <v>1520</v>
      </c>
      <c r="C302" s="50" t="s">
        <v>2665</v>
      </c>
      <c r="D302" s="56" t="s">
        <v>101</v>
      </c>
      <c r="E302" s="50" t="s">
        <v>102</v>
      </c>
      <c r="F302" s="24" t="s">
        <v>102</v>
      </c>
      <c r="G302" s="24" t="s">
        <v>102</v>
      </c>
      <c r="H302" s="50" t="s">
        <v>2644</v>
      </c>
      <c r="I302" s="50" t="s">
        <v>103</v>
      </c>
      <c r="J302" s="120">
        <v>1115.8114461727994</v>
      </c>
      <c r="K302" s="52">
        <v>1250</v>
      </c>
      <c r="L302" s="120">
        <v>89.264915693823951</v>
      </c>
      <c r="M302" s="52">
        <v>0</v>
      </c>
      <c r="N302" s="120">
        <v>77.035835070812823</v>
      </c>
      <c r="O302" s="120">
        <v>100</v>
      </c>
      <c r="P302" s="120">
        <v>100</v>
      </c>
      <c r="Q302" s="120">
        <v>64.066515307127119</v>
      </c>
      <c r="R302" s="120">
        <v>73.857324828004081</v>
      </c>
      <c r="S302" s="120">
        <v>75</v>
      </c>
      <c r="T302" s="120">
        <v>85.422020409502835</v>
      </c>
      <c r="U302" s="120">
        <v>100</v>
      </c>
      <c r="V302" s="120">
        <v>70.426209411196837</v>
      </c>
      <c r="W302" s="120">
        <v>93.901612548262449</v>
      </c>
      <c r="X302" s="120">
        <v>100</v>
      </c>
      <c r="Y302" s="120">
        <v>58.055307036836794</v>
      </c>
      <c r="Z302" s="120">
        <v>77.40707604911573</v>
      </c>
      <c r="AA302" s="120">
        <v>100</v>
      </c>
      <c r="AB302" s="120">
        <v>70.744327731092341</v>
      </c>
      <c r="AC302" s="120">
        <v>94.325770308123126</v>
      </c>
      <c r="AD302" s="120">
        <v>100</v>
      </c>
      <c r="AE302" s="120">
        <v>59.433639143730851</v>
      </c>
      <c r="AF302" s="120">
        <v>74.10363306085371</v>
      </c>
      <c r="AG302" s="120">
        <v>79.244852191641129</v>
      </c>
      <c r="AH302" s="120">
        <v>100</v>
      </c>
      <c r="AI302" s="120">
        <v>10.93</v>
      </c>
      <c r="AJ302" s="120">
        <v>15.8</v>
      </c>
      <c r="AK302" s="120">
        <v>14.66</v>
      </c>
      <c r="AL302" s="52">
        <v>1</v>
      </c>
      <c r="AM302" s="124">
        <v>0.93308890925756183</v>
      </c>
      <c r="AN302" s="124">
        <v>0.94957983193277307</v>
      </c>
      <c r="AO302" s="124">
        <v>0.9294225481209899</v>
      </c>
      <c r="AP302" s="124">
        <v>0.94117647058823528</v>
      </c>
      <c r="AQ302" s="124">
        <v>0.99585921325051763</v>
      </c>
      <c r="AR302" s="124">
        <v>0.99115044247787609</v>
      </c>
      <c r="AS302" s="124">
        <v>4.7276464542651594E-2</v>
      </c>
      <c r="AT302" s="120">
        <v>50</v>
      </c>
      <c r="AU302" s="120">
        <v>50</v>
      </c>
      <c r="AV302" s="124">
        <v>0.11171662125340599</v>
      </c>
      <c r="AW302" s="120">
        <v>37.656675749318815</v>
      </c>
      <c r="AX302" s="120">
        <v>50</v>
      </c>
      <c r="AY302" s="124">
        <v>0.90782122905027929</v>
      </c>
      <c r="AZ302" s="120">
        <v>50</v>
      </c>
      <c r="BA302" s="120">
        <v>50</v>
      </c>
      <c r="BB302" s="124">
        <v>0.5949720670391061</v>
      </c>
      <c r="BC302" s="120">
        <v>39.66480446927374</v>
      </c>
      <c r="BD302" s="120">
        <v>50</v>
      </c>
      <c r="BE302" s="124">
        <v>0.93510324483775809</v>
      </c>
      <c r="BF302" s="120">
        <v>49.739534299880752</v>
      </c>
      <c r="BG302" s="120">
        <v>50</v>
      </c>
      <c r="BH302" s="124">
        <v>0.9463414634146341</v>
      </c>
      <c r="BI302" s="120">
        <v>100</v>
      </c>
      <c r="BJ302" s="120">
        <v>100</v>
      </c>
      <c r="BK302" s="124">
        <v>0.96551724137931005</v>
      </c>
      <c r="BL302" s="120">
        <v>100</v>
      </c>
      <c r="BM302" s="120">
        <v>100</v>
      </c>
      <c r="BN302" s="52">
        <v>0</v>
      </c>
      <c r="BO302" s="124">
        <v>0.86899999999999999</v>
      </c>
      <c r="BP302" s="120">
        <v>100</v>
      </c>
      <c r="BQ302" s="120">
        <v>100</v>
      </c>
      <c r="BR302" s="124">
        <v>0.59412780656303976</v>
      </c>
      <c r="BS302" s="124">
        <v>0.95860927152317876</v>
      </c>
      <c r="BT302" s="120">
        <v>39.608520437535979</v>
      </c>
      <c r="BU302" s="120">
        <v>50</v>
      </c>
      <c r="BV302" s="124">
        <v>0.22608695652173913</v>
      </c>
      <c r="BW302" s="120">
        <v>18.840579710144929</v>
      </c>
      <c r="BX302" s="120">
        <v>50</v>
      </c>
      <c r="BY302" s="124">
        <v>0.96551724137931005</v>
      </c>
      <c r="BZ302" s="124">
        <v>0.94</v>
      </c>
      <c r="CA302" s="124">
        <v>-2.5517241379310038E-2</v>
      </c>
      <c r="CB302" s="120">
        <v>17.263974516166829</v>
      </c>
      <c r="CC302" s="120">
        <v>19.631524517014228</v>
      </c>
      <c r="CD302" s="120">
        <v>17.168861804494096</v>
      </c>
      <c r="CE302" s="120">
        <v>15.161501169955377</v>
      </c>
      <c r="CF302" s="107"/>
      <c r="CG302" s="107"/>
      <c r="CH302" s="107">
        <v>0</v>
      </c>
      <c r="CI302" s="107"/>
      <c r="CJ302" s="107"/>
    </row>
    <row r="303" spans="1:88" x14ac:dyDescent="0.25">
      <c r="A303" s="50" t="s">
        <v>490</v>
      </c>
      <c r="B303" s="56" t="s">
        <v>1520</v>
      </c>
      <c r="C303" s="50" t="s">
        <v>2917</v>
      </c>
      <c r="D303" s="56" t="s">
        <v>1944</v>
      </c>
      <c r="E303" s="50" t="s">
        <v>106</v>
      </c>
      <c r="F303" s="24" t="s">
        <v>107</v>
      </c>
      <c r="G303" s="24">
        <v>2</v>
      </c>
      <c r="H303" s="50" t="s">
        <v>1453</v>
      </c>
      <c r="I303" s="50" t="s">
        <v>109</v>
      </c>
      <c r="J303" s="120">
        <v>75.32212885154064</v>
      </c>
      <c r="K303" s="52">
        <v>100</v>
      </c>
      <c r="L303" s="120">
        <v>75.32212885154064</v>
      </c>
      <c r="M303" s="52"/>
      <c r="N303" s="120"/>
      <c r="O303" s="120"/>
      <c r="P303" s="120"/>
      <c r="Q303" s="120"/>
      <c r="R303" s="120"/>
      <c r="S303" s="120"/>
      <c r="T303" s="120"/>
      <c r="U303" s="120"/>
      <c r="V303" s="120"/>
      <c r="W303" s="120"/>
      <c r="X303" s="120"/>
      <c r="Y303" s="120"/>
      <c r="Z303" s="120"/>
      <c r="AA303" s="120"/>
      <c r="AB303" s="120"/>
      <c r="AC303" s="120"/>
      <c r="AD303" s="120"/>
      <c r="AE303" s="120"/>
      <c r="AF303" s="120"/>
      <c r="AG303" s="120"/>
      <c r="AH303" s="120"/>
      <c r="AI303" s="120"/>
      <c r="AJ303" s="120"/>
      <c r="AK303" s="120"/>
      <c r="AL303" s="52"/>
      <c r="AM303" s="124"/>
      <c r="AN303" s="124"/>
      <c r="AO303" s="124"/>
      <c r="AP303" s="124"/>
      <c r="AQ303" s="124"/>
      <c r="AR303" s="124"/>
      <c r="AS303" s="124">
        <v>6.1624649859943981E-2</v>
      </c>
      <c r="AT303" s="120">
        <v>47.675070028011213</v>
      </c>
      <c r="AU303" s="120">
        <v>50</v>
      </c>
      <c r="AV303" s="124">
        <v>0.16176470588235295</v>
      </c>
      <c r="AW303" s="120">
        <v>27.647058823529427</v>
      </c>
      <c r="AX303" s="120">
        <v>50</v>
      </c>
      <c r="AY303" s="124"/>
      <c r="AZ303" s="120"/>
      <c r="BA303" s="120"/>
      <c r="BB303" s="124"/>
      <c r="BC303" s="120"/>
      <c r="BD303" s="120"/>
      <c r="BE303" s="124"/>
      <c r="BF303" s="120"/>
      <c r="BG303" s="120"/>
      <c r="BH303" s="124"/>
      <c r="BI303" s="120"/>
      <c r="BJ303" s="120"/>
      <c r="BK303" s="124"/>
      <c r="BL303" s="120"/>
      <c r="BM303" s="120"/>
      <c r="BN303" s="52"/>
      <c r="BO303" s="124"/>
      <c r="BP303" s="120"/>
      <c r="BQ303" s="120"/>
      <c r="BR303" s="124"/>
      <c r="BS303" s="124"/>
      <c r="BT303" s="120"/>
      <c r="BU303" s="120"/>
      <c r="BV303" s="124"/>
      <c r="BW303" s="120"/>
      <c r="BX303" s="120"/>
      <c r="BY303" s="124"/>
      <c r="BZ303" s="124"/>
      <c r="CA303" s="124"/>
      <c r="CB303" s="120"/>
      <c r="CC303" s="120"/>
      <c r="CD303" s="120"/>
      <c r="CE303" s="120"/>
      <c r="CF303" s="107"/>
      <c r="CG303" s="107"/>
      <c r="CH303" s="107">
        <v>0</v>
      </c>
      <c r="CI303" s="107"/>
      <c r="CJ303" s="107"/>
    </row>
    <row r="304" spans="1:88" x14ac:dyDescent="0.25">
      <c r="A304" s="50" t="s">
        <v>490</v>
      </c>
      <c r="B304" s="56" t="s">
        <v>1520</v>
      </c>
      <c r="C304" s="50" t="s">
        <v>2918</v>
      </c>
      <c r="D304" s="56" t="s">
        <v>2570</v>
      </c>
      <c r="E304" s="50" t="s">
        <v>106</v>
      </c>
      <c r="F304" s="24">
        <v>3</v>
      </c>
      <c r="G304" s="24">
        <v>6</v>
      </c>
      <c r="H304" s="50" t="s">
        <v>2644</v>
      </c>
      <c r="I304" s="50" t="s">
        <v>109</v>
      </c>
      <c r="J304" s="120">
        <v>577.3201688654907</v>
      </c>
      <c r="K304" s="52">
        <v>650</v>
      </c>
      <c r="L304" s="120">
        <v>88.818487517767792</v>
      </c>
      <c r="M304" s="52">
        <v>0</v>
      </c>
      <c r="N304" s="120">
        <v>74.504642719800628</v>
      </c>
      <c r="O304" s="120">
        <v>99.339523626400833</v>
      </c>
      <c r="P304" s="120">
        <v>100</v>
      </c>
      <c r="Q304" s="120">
        <v>62.244878410727587</v>
      </c>
      <c r="R304" s="120">
        <v>71.335281636560566</v>
      </c>
      <c r="S304" s="120">
        <v>75</v>
      </c>
      <c r="T304" s="120">
        <v>82.993171214303459</v>
      </c>
      <c r="U304" s="120">
        <v>100</v>
      </c>
      <c r="V304" s="120">
        <v>68.348032413631913</v>
      </c>
      <c r="W304" s="120">
        <v>91.13070988484256</v>
      </c>
      <c r="X304" s="120">
        <v>100</v>
      </c>
      <c r="Y304" s="120">
        <v>58.200868386540911</v>
      </c>
      <c r="Z304" s="120">
        <v>77.601157848721215</v>
      </c>
      <c r="AA304" s="120">
        <v>100</v>
      </c>
      <c r="AB304" s="120">
        <v>68.127777777777794</v>
      </c>
      <c r="AC304" s="120">
        <v>90.837037037037064</v>
      </c>
      <c r="AD304" s="120">
        <v>100</v>
      </c>
      <c r="AE304" s="120"/>
      <c r="AF304" s="120">
        <v>70.730000000000032</v>
      </c>
      <c r="AG304" s="120"/>
      <c r="AH304" s="120">
        <v>0</v>
      </c>
      <c r="AI304" s="120">
        <v>12.75</v>
      </c>
      <c r="AJ304" s="120">
        <v>13.13</v>
      </c>
      <c r="AK304" s="120"/>
      <c r="AL304" s="52">
        <v>0</v>
      </c>
      <c r="AM304" s="124">
        <v>0.98932384341637014</v>
      </c>
      <c r="AN304" s="124">
        <v>0.984375</v>
      </c>
      <c r="AO304" s="124">
        <v>0.98932384341637014</v>
      </c>
      <c r="AP304" s="124">
        <v>0.984375</v>
      </c>
      <c r="AQ304" s="124">
        <v>1</v>
      </c>
      <c r="AR304" s="124"/>
      <c r="AS304" s="124">
        <v>3.2028469750889681E-2</v>
      </c>
      <c r="AT304" s="120">
        <v>50</v>
      </c>
      <c r="AU304" s="120">
        <v>50</v>
      </c>
      <c r="AV304" s="124">
        <v>5.5555555555555552E-2</v>
      </c>
      <c r="AW304" s="120">
        <v>48.8888888888889</v>
      </c>
      <c r="AX304" s="120">
        <v>50</v>
      </c>
      <c r="AY304" s="124"/>
      <c r="AZ304" s="120"/>
      <c r="BA304" s="120"/>
      <c r="BB304" s="124"/>
      <c r="BC304" s="120"/>
      <c r="BD304" s="120"/>
      <c r="BE304" s="124"/>
      <c r="BF304" s="120"/>
      <c r="BG304" s="120"/>
      <c r="BH304" s="124"/>
      <c r="BI304" s="120"/>
      <c r="BJ304" s="120"/>
      <c r="BK304" s="124"/>
      <c r="BL304" s="120"/>
      <c r="BM304" s="120"/>
      <c r="BN304" s="52"/>
      <c r="BO304" s="124"/>
      <c r="BP304" s="120"/>
      <c r="BQ304" s="120"/>
      <c r="BR304" s="124">
        <v>0.54794520547945202</v>
      </c>
      <c r="BS304" s="124">
        <v>0.98648648648648651</v>
      </c>
      <c r="BT304" s="120">
        <v>36.529680365296798</v>
      </c>
      <c r="BU304" s="120">
        <v>50</v>
      </c>
      <c r="BV304" s="124"/>
      <c r="BW304" s="120"/>
      <c r="BX304" s="120"/>
      <c r="BY304" s="124"/>
      <c r="BZ304" s="124"/>
      <c r="CA304" s="124"/>
      <c r="CB304" s="120">
        <v>16.823939048191338</v>
      </c>
      <c r="CC304" s="120">
        <v>19.496255895940152</v>
      </c>
      <c r="CD304" s="120">
        <v>17.335082511020332</v>
      </c>
      <c r="CE304" s="120"/>
      <c r="CF304" s="107"/>
      <c r="CG304" s="107"/>
      <c r="CH304" s="107">
        <v>0</v>
      </c>
      <c r="CI304" s="107"/>
      <c r="CJ304" s="107"/>
    </row>
    <row r="305" spans="1:88" x14ac:dyDescent="0.25">
      <c r="A305" s="50" t="s">
        <v>490</v>
      </c>
      <c r="B305" s="56" t="s">
        <v>1520</v>
      </c>
      <c r="C305" s="50" t="s">
        <v>2919</v>
      </c>
      <c r="D305" s="56" t="s">
        <v>2116</v>
      </c>
      <c r="E305" s="50" t="s">
        <v>106</v>
      </c>
      <c r="F305" s="24">
        <v>3</v>
      </c>
      <c r="G305" s="24">
        <v>6</v>
      </c>
      <c r="H305" s="50" t="s">
        <v>2644</v>
      </c>
      <c r="I305" s="50" t="s">
        <v>109</v>
      </c>
      <c r="J305" s="120">
        <v>620.55008181162339</v>
      </c>
      <c r="K305" s="52">
        <v>650</v>
      </c>
      <c r="L305" s="120">
        <v>95.469243355634376</v>
      </c>
      <c r="M305" s="52">
        <v>0</v>
      </c>
      <c r="N305" s="120">
        <v>82.605907536331387</v>
      </c>
      <c r="O305" s="120">
        <v>100</v>
      </c>
      <c r="P305" s="120">
        <v>100</v>
      </c>
      <c r="Q305" s="120">
        <v>69.292621860707825</v>
      </c>
      <c r="R305" s="120">
        <v>75</v>
      </c>
      <c r="S305" s="120">
        <v>75</v>
      </c>
      <c r="T305" s="120">
        <v>92.390162480943772</v>
      </c>
      <c r="U305" s="120">
        <v>100</v>
      </c>
      <c r="V305" s="120">
        <v>76.903408015131347</v>
      </c>
      <c r="W305" s="120">
        <v>100</v>
      </c>
      <c r="X305" s="120">
        <v>100</v>
      </c>
      <c r="Y305" s="120">
        <v>64.966093344163525</v>
      </c>
      <c r="Z305" s="120">
        <v>86.621457792218038</v>
      </c>
      <c r="AA305" s="120">
        <v>100</v>
      </c>
      <c r="AB305" s="120">
        <v>77.571317829457357</v>
      </c>
      <c r="AC305" s="120">
        <v>100</v>
      </c>
      <c r="AD305" s="120">
        <v>100</v>
      </c>
      <c r="AE305" s="120"/>
      <c r="AF305" s="120">
        <v>75</v>
      </c>
      <c r="AG305" s="120"/>
      <c r="AH305" s="120">
        <v>0</v>
      </c>
      <c r="AI305" s="120">
        <v>5.7</v>
      </c>
      <c r="AJ305" s="120">
        <v>10.029999999999999</v>
      </c>
      <c r="AK305" s="120"/>
      <c r="AL305" s="52">
        <v>0</v>
      </c>
      <c r="AM305" s="124">
        <v>0.99649122807017543</v>
      </c>
      <c r="AN305" s="124">
        <v>1</v>
      </c>
      <c r="AO305" s="124">
        <v>0.99649122807017543</v>
      </c>
      <c r="AP305" s="124">
        <v>1</v>
      </c>
      <c r="AQ305" s="124">
        <v>1</v>
      </c>
      <c r="AR305" s="124"/>
      <c r="AS305" s="124">
        <v>4.5454545454545456E-2</v>
      </c>
      <c r="AT305" s="120">
        <v>50</v>
      </c>
      <c r="AU305" s="120">
        <v>50</v>
      </c>
      <c r="AV305" s="124">
        <v>9.2307692307692313E-2</v>
      </c>
      <c r="AW305" s="120">
        <v>41.538461538461547</v>
      </c>
      <c r="AX305" s="120">
        <v>50</v>
      </c>
      <c r="AY305" s="124"/>
      <c r="AZ305" s="120"/>
      <c r="BA305" s="120"/>
      <c r="BB305" s="124"/>
      <c r="BC305" s="120"/>
      <c r="BD305" s="120"/>
      <c r="BE305" s="124"/>
      <c r="BF305" s="120"/>
      <c r="BG305" s="120"/>
      <c r="BH305" s="124"/>
      <c r="BI305" s="120"/>
      <c r="BJ305" s="120"/>
      <c r="BK305" s="124"/>
      <c r="BL305" s="120"/>
      <c r="BM305" s="120"/>
      <c r="BN305" s="52"/>
      <c r="BO305" s="124"/>
      <c r="BP305" s="120"/>
      <c r="BQ305" s="120"/>
      <c r="BR305" s="124">
        <v>0.7615384615384615</v>
      </c>
      <c r="BS305" s="124">
        <v>1.0077519379844961</v>
      </c>
      <c r="BT305" s="120">
        <v>50</v>
      </c>
      <c r="BU305" s="120">
        <v>50</v>
      </c>
      <c r="BV305" s="124"/>
      <c r="BW305" s="120"/>
      <c r="BX305" s="120"/>
      <c r="BY305" s="124"/>
      <c r="BZ305" s="124"/>
      <c r="CA305" s="124"/>
      <c r="CB305" s="120">
        <v>16.823939048191338</v>
      </c>
      <c r="CC305" s="120">
        <v>19.496255895940152</v>
      </c>
      <c r="CD305" s="120">
        <v>17.335082511020332</v>
      </c>
      <c r="CE305" s="120"/>
      <c r="CF305" s="107"/>
      <c r="CG305" s="107"/>
      <c r="CH305" s="107">
        <v>2</v>
      </c>
      <c r="CI305" s="107">
        <v>1</v>
      </c>
      <c r="CJ305" s="107">
        <v>1</v>
      </c>
    </row>
    <row r="306" spans="1:88" x14ac:dyDescent="0.25">
      <c r="A306" s="50" t="s">
        <v>490</v>
      </c>
      <c r="B306" s="56" t="s">
        <v>1520</v>
      </c>
      <c r="C306" s="50" t="s">
        <v>2920</v>
      </c>
      <c r="D306" s="56" t="s">
        <v>1971</v>
      </c>
      <c r="E306" s="50" t="s">
        <v>106</v>
      </c>
      <c r="F306" s="24">
        <v>7</v>
      </c>
      <c r="G306" s="24">
        <v>8</v>
      </c>
      <c r="H306" s="50" t="s">
        <v>2644</v>
      </c>
      <c r="I306" s="50" t="s">
        <v>109</v>
      </c>
      <c r="J306" s="120">
        <v>692.84323641014078</v>
      </c>
      <c r="K306" s="52">
        <v>800</v>
      </c>
      <c r="L306" s="120">
        <v>86.605404551267597</v>
      </c>
      <c r="M306" s="52">
        <v>0</v>
      </c>
      <c r="N306" s="120">
        <v>76.192820586871761</v>
      </c>
      <c r="O306" s="120">
        <v>100</v>
      </c>
      <c r="P306" s="120">
        <v>100</v>
      </c>
      <c r="Q306" s="120">
        <v>64.133606524464483</v>
      </c>
      <c r="R306" s="120">
        <v>72.565514963258309</v>
      </c>
      <c r="S306" s="120">
        <v>75</v>
      </c>
      <c r="T306" s="120">
        <v>85.511475365952634</v>
      </c>
      <c r="U306" s="120">
        <v>100</v>
      </c>
      <c r="V306" s="120">
        <v>68.856167777978015</v>
      </c>
      <c r="W306" s="120">
        <v>91.808223703970697</v>
      </c>
      <c r="X306" s="120">
        <v>100</v>
      </c>
      <c r="Y306" s="120">
        <v>55.900331956926557</v>
      </c>
      <c r="Z306" s="120">
        <v>74.533775942568752</v>
      </c>
      <c r="AA306" s="120">
        <v>100</v>
      </c>
      <c r="AB306" s="120">
        <v>66.502794411177618</v>
      </c>
      <c r="AC306" s="120">
        <v>88.670392548236819</v>
      </c>
      <c r="AD306" s="120">
        <v>100</v>
      </c>
      <c r="AE306" s="120">
        <v>58.200900900900905</v>
      </c>
      <c r="AF306" s="120">
        <v>68.865641025640997</v>
      </c>
      <c r="AG306" s="120">
        <v>77.601201201201206</v>
      </c>
      <c r="AH306" s="120">
        <v>100</v>
      </c>
      <c r="AI306" s="120">
        <v>10.86</v>
      </c>
      <c r="AJ306" s="120">
        <v>16.66</v>
      </c>
      <c r="AK306" s="120">
        <v>10.66</v>
      </c>
      <c r="AL306" s="52">
        <v>1</v>
      </c>
      <c r="AM306" s="124">
        <v>0.94512195121951215</v>
      </c>
      <c r="AN306" s="124">
        <v>0.94594594594594594</v>
      </c>
      <c r="AO306" s="124">
        <v>0.94817073170731703</v>
      </c>
      <c r="AP306" s="124">
        <v>0.94594594594594594</v>
      </c>
      <c r="AQ306" s="124">
        <v>1</v>
      </c>
      <c r="AR306" s="124">
        <v>1</v>
      </c>
      <c r="AS306" s="124">
        <v>3.3536585365853661E-2</v>
      </c>
      <c r="AT306" s="120">
        <v>50</v>
      </c>
      <c r="AU306" s="120">
        <v>50</v>
      </c>
      <c r="AV306" s="124">
        <v>8.8235294117647065E-2</v>
      </c>
      <c r="AW306" s="120">
        <v>42.352941176470594</v>
      </c>
      <c r="AX306" s="120">
        <v>50</v>
      </c>
      <c r="AY306" s="124"/>
      <c r="AZ306" s="120"/>
      <c r="BA306" s="120"/>
      <c r="BB306" s="124"/>
      <c r="BC306" s="120"/>
      <c r="BD306" s="120"/>
      <c r="BE306" s="124">
        <v>0.93333333333333335</v>
      </c>
      <c r="BF306" s="120">
        <v>49.645390070921991</v>
      </c>
      <c r="BG306" s="120">
        <v>50</v>
      </c>
      <c r="BH306" s="124"/>
      <c r="BI306" s="120"/>
      <c r="BJ306" s="120"/>
      <c r="BK306" s="124"/>
      <c r="BL306" s="120"/>
      <c r="BM306" s="120"/>
      <c r="BN306" s="52"/>
      <c r="BO306" s="124"/>
      <c r="BP306" s="120"/>
      <c r="BQ306" s="120"/>
      <c r="BR306" s="124">
        <v>0.49079754601226994</v>
      </c>
      <c r="BS306" s="124">
        <v>0.9760479041916168</v>
      </c>
      <c r="BT306" s="120">
        <v>32.719836400817996</v>
      </c>
      <c r="BU306" s="120">
        <v>50</v>
      </c>
      <c r="BV306" s="124"/>
      <c r="BW306" s="120"/>
      <c r="BX306" s="120"/>
      <c r="BY306" s="124"/>
      <c r="BZ306" s="124"/>
      <c r="CA306" s="124"/>
      <c r="CB306" s="120">
        <v>16.823939048191338</v>
      </c>
      <c r="CC306" s="120">
        <v>19.496255895940152</v>
      </c>
      <c r="CD306" s="120">
        <v>17.335082511020332</v>
      </c>
      <c r="CE306" s="120"/>
      <c r="CF306" s="107"/>
      <c r="CG306" s="107"/>
      <c r="CH306" s="107">
        <v>0</v>
      </c>
      <c r="CI306" s="107"/>
      <c r="CJ306" s="107"/>
    </row>
    <row r="307" spans="1:88" x14ac:dyDescent="0.25">
      <c r="A307" s="50" t="s">
        <v>490</v>
      </c>
      <c r="B307" s="56" t="s">
        <v>1520</v>
      </c>
      <c r="C307" s="50" t="s">
        <v>2921</v>
      </c>
      <c r="D307" s="56" t="s">
        <v>1970</v>
      </c>
      <c r="E307" s="50" t="s">
        <v>106</v>
      </c>
      <c r="F307" s="24">
        <v>9</v>
      </c>
      <c r="G307" s="24">
        <v>12</v>
      </c>
      <c r="H307" s="50" t="s">
        <v>2644</v>
      </c>
      <c r="I307" s="50" t="s">
        <v>109</v>
      </c>
      <c r="J307" s="120">
        <v>1090.6005955053258</v>
      </c>
      <c r="K307" s="52">
        <v>1250</v>
      </c>
      <c r="L307" s="120">
        <v>87.248047640426066</v>
      </c>
      <c r="M307" s="52">
        <v>1</v>
      </c>
      <c r="N307" s="120">
        <v>73.426132463967036</v>
      </c>
      <c r="O307" s="120">
        <v>97.901509951956044</v>
      </c>
      <c r="P307" s="120">
        <v>100</v>
      </c>
      <c r="Q307" s="120">
        <v>56.441532258064512</v>
      </c>
      <c r="R307" s="120">
        <v>69.24157472719601</v>
      </c>
      <c r="S307" s="120">
        <v>75</v>
      </c>
      <c r="T307" s="120">
        <v>75.255376344086017</v>
      </c>
      <c r="U307" s="120">
        <v>100</v>
      </c>
      <c r="V307" s="120">
        <v>66.273004963726621</v>
      </c>
      <c r="W307" s="120">
        <v>88.364006618302156</v>
      </c>
      <c r="X307" s="120">
        <v>100</v>
      </c>
      <c r="Y307" s="120">
        <v>50.157911962035683</v>
      </c>
      <c r="Z307" s="120">
        <v>66.877215949380911</v>
      </c>
      <c r="AA307" s="120">
        <v>100</v>
      </c>
      <c r="AB307" s="120">
        <v>73.441885964912302</v>
      </c>
      <c r="AC307" s="120">
        <v>97.922514619883074</v>
      </c>
      <c r="AD307" s="120">
        <v>100</v>
      </c>
      <c r="AE307" s="120">
        <v>58.289523809523807</v>
      </c>
      <c r="AF307" s="120">
        <v>75</v>
      </c>
      <c r="AG307" s="120">
        <v>77.719365079365076</v>
      </c>
      <c r="AH307" s="120">
        <v>100</v>
      </c>
      <c r="AI307" s="120">
        <v>18.55</v>
      </c>
      <c r="AJ307" s="120">
        <v>19.079999999999998</v>
      </c>
      <c r="AK307" s="120">
        <v>16.71</v>
      </c>
      <c r="AL307" s="52">
        <v>1</v>
      </c>
      <c r="AM307" s="124">
        <v>0.74210526315789471</v>
      </c>
      <c r="AN307" s="124">
        <v>0.82758620689655171</v>
      </c>
      <c r="AO307" s="124">
        <v>0.71052631578947367</v>
      </c>
      <c r="AP307" s="124">
        <v>0.72413793103448276</v>
      </c>
      <c r="AQ307" s="124">
        <v>0.98709677419354835</v>
      </c>
      <c r="AR307" s="124">
        <v>0.97222222222222221</v>
      </c>
      <c r="AS307" s="124">
        <v>4.8816568047337278E-2</v>
      </c>
      <c r="AT307" s="120">
        <v>50</v>
      </c>
      <c r="AU307" s="120">
        <v>50</v>
      </c>
      <c r="AV307" s="124">
        <v>0.11702127659574468</v>
      </c>
      <c r="AW307" s="120">
        <v>36.59574468085107</v>
      </c>
      <c r="AX307" s="120">
        <v>50</v>
      </c>
      <c r="AY307" s="124">
        <v>0.9279538904899135</v>
      </c>
      <c r="AZ307" s="120">
        <v>50</v>
      </c>
      <c r="BA307" s="120">
        <v>50</v>
      </c>
      <c r="BB307" s="124">
        <v>0.6138328530259366</v>
      </c>
      <c r="BC307" s="120">
        <v>40.922190201729109</v>
      </c>
      <c r="BD307" s="120">
        <v>50</v>
      </c>
      <c r="BE307" s="124">
        <v>0.93678160919540232</v>
      </c>
      <c r="BF307" s="120">
        <v>49.828808999755445</v>
      </c>
      <c r="BG307" s="120">
        <v>50</v>
      </c>
      <c r="BH307" s="124">
        <v>0.96984924623115576</v>
      </c>
      <c r="BI307" s="120">
        <v>100</v>
      </c>
      <c r="BJ307" s="120">
        <v>100</v>
      </c>
      <c r="BK307" s="124">
        <v>1</v>
      </c>
      <c r="BL307" s="120">
        <v>100</v>
      </c>
      <c r="BM307" s="120">
        <v>100</v>
      </c>
      <c r="BN307" s="52">
        <v>0</v>
      </c>
      <c r="BO307" s="124">
        <v>0.8693467336683417</v>
      </c>
      <c r="BP307" s="120">
        <v>100</v>
      </c>
      <c r="BQ307" s="120">
        <v>100</v>
      </c>
      <c r="BR307" s="124">
        <v>0.6071428571428571</v>
      </c>
      <c r="BS307" s="124">
        <v>0.90322580645161288</v>
      </c>
      <c r="BT307" s="120">
        <v>40.476190476190474</v>
      </c>
      <c r="BU307" s="120">
        <v>50</v>
      </c>
      <c r="BV307" s="124">
        <v>0.22485207100591717</v>
      </c>
      <c r="BW307" s="120">
        <v>18.737672583826431</v>
      </c>
      <c r="BX307" s="120">
        <v>50</v>
      </c>
      <c r="BY307" s="124">
        <v>1</v>
      </c>
      <c r="BZ307" s="124">
        <v>0.94</v>
      </c>
      <c r="CA307" s="124">
        <v>-0.06</v>
      </c>
      <c r="CB307" s="120">
        <v>16.823939048191338</v>
      </c>
      <c r="CC307" s="120">
        <v>19.496255895940152</v>
      </c>
      <c r="CD307" s="120">
        <v>17.335082511020332</v>
      </c>
      <c r="CE307" s="120">
        <v>12.629206143265662</v>
      </c>
      <c r="CF307" s="107"/>
      <c r="CG307" s="107"/>
      <c r="CH307" s="107">
        <v>0</v>
      </c>
      <c r="CI307" s="107"/>
      <c r="CJ307" s="107"/>
    </row>
    <row r="308" spans="1:88" x14ac:dyDescent="0.25">
      <c r="A308" s="50" t="s">
        <v>496</v>
      </c>
      <c r="B308" s="56" t="s">
        <v>1522</v>
      </c>
      <c r="C308" s="50" t="s">
        <v>2665</v>
      </c>
      <c r="D308" s="56" t="s">
        <v>101</v>
      </c>
      <c r="E308" s="50" t="s">
        <v>102</v>
      </c>
      <c r="F308" s="24" t="s">
        <v>102</v>
      </c>
      <c r="G308" s="24" t="s">
        <v>102</v>
      </c>
      <c r="H308" s="50" t="s">
        <v>2644</v>
      </c>
      <c r="I308" s="50" t="s">
        <v>103</v>
      </c>
      <c r="J308" s="120">
        <v>1116.2574398893687</v>
      </c>
      <c r="K308" s="52">
        <v>1250</v>
      </c>
      <c r="L308" s="120">
        <v>89.300595191149498</v>
      </c>
      <c r="M308" s="52">
        <v>1</v>
      </c>
      <c r="N308" s="120">
        <v>80.146508086353734</v>
      </c>
      <c r="O308" s="120">
        <v>100</v>
      </c>
      <c r="P308" s="120">
        <v>100</v>
      </c>
      <c r="Q308" s="120">
        <v>64.394151022095699</v>
      </c>
      <c r="R308" s="120">
        <v>75</v>
      </c>
      <c r="S308" s="120">
        <v>75</v>
      </c>
      <c r="T308" s="120">
        <v>85.858868029460936</v>
      </c>
      <c r="U308" s="120">
        <v>100</v>
      </c>
      <c r="V308" s="120">
        <v>72.569153986271402</v>
      </c>
      <c r="W308" s="120">
        <v>96.758871981695208</v>
      </c>
      <c r="X308" s="120">
        <v>100</v>
      </c>
      <c r="Y308" s="120">
        <v>56.17228765658367</v>
      </c>
      <c r="Z308" s="120">
        <v>74.89638354211155</v>
      </c>
      <c r="AA308" s="120">
        <v>100</v>
      </c>
      <c r="AB308" s="120">
        <v>65.086896845694625</v>
      </c>
      <c r="AC308" s="120">
        <v>86.782529127592838</v>
      </c>
      <c r="AD308" s="120">
        <v>100</v>
      </c>
      <c r="AE308" s="120">
        <v>51.713997517070055</v>
      </c>
      <c r="AF308" s="120">
        <v>70.151245886224714</v>
      </c>
      <c r="AG308" s="120">
        <v>68.951996689426736</v>
      </c>
      <c r="AH308" s="120">
        <v>100</v>
      </c>
      <c r="AI308" s="120">
        <v>10.6</v>
      </c>
      <c r="AJ308" s="120">
        <v>18.82</v>
      </c>
      <c r="AK308" s="120">
        <v>18.43</v>
      </c>
      <c r="AL308" s="52">
        <v>0</v>
      </c>
      <c r="AM308" s="124">
        <v>0.99456048738033076</v>
      </c>
      <c r="AN308" s="124">
        <v>0.98800959232613905</v>
      </c>
      <c r="AO308" s="124">
        <v>0.99504523912106846</v>
      </c>
      <c r="AP308" s="124">
        <v>0.98997686969930609</v>
      </c>
      <c r="AQ308" s="124">
        <v>0.99798183652875883</v>
      </c>
      <c r="AR308" s="124">
        <v>0.99818181818181817</v>
      </c>
      <c r="AS308" s="124">
        <v>3.1593565559541723E-2</v>
      </c>
      <c r="AT308" s="120">
        <v>50</v>
      </c>
      <c r="AU308" s="120">
        <v>50</v>
      </c>
      <c r="AV308" s="124">
        <v>5.9734513274336286E-2</v>
      </c>
      <c r="AW308" s="120">
        <v>48.053097345132748</v>
      </c>
      <c r="AX308" s="120">
        <v>50</v>
      </c>
      <c r="AY308" s="124">
        <v>0.92990654205607481</v>
      </c>
      <c r="AZ308" s="120">
        <v>50</v>
      </c>
      <c r="BA308" s="120">
        <v>50</v>
      </c>
      <c r="BB308" s="124">
        <v>0.66043613707165105</v>
      </c>
      <c r="BC308" s="120">
        <v>44.029075804776738</v>
      </c>
      <c r="BD308" s="120">
        <v>50</v>
      </c>
      <c r="BE308" s="124">
        <v>0.96374889478337755</v>
      </c>
      <c r="BF308" s="120">
        <v>50</v>
      </c>
      <c r="BG308" s="120">
        <v>50</v>
      </c>
      <c r="BH308" s="124">
        <v>0.95074626865671641</v>
      </c>
      <c r="BI308" s="120">
        <v>100</v>
      </c>
      <c r="BJ308" s="120">
        <v>100</v>
      </c>
      <c r="BK308" s="124">
        <v>0.93157894736842095</v>
      </c>
      <c r="BL308" s="120">
        <v>99.104143337066063</v>
      </c>
      <c r="BM308" s="120">
        <v>100</v>
      </c>
      <c r="BN308" s="52">
        <v>0</v>
      </c>
      <c r="BO308" s="124">
        <v>0.81799999999999995</v>
      </c>
      <c r="BP308" s="120">
        <v>100</v>
      </c>
      <c r="BQ308" s="120">
        <v>100</v>
      </c>
      <c r="BR308" s="124">
        <v>0.70934844192634561</v>
      </c>
      <c r="BS308" s="124">
        <v>0.65858208955223885</v>
      </c>
      <c r="BT308" s="120">
        <v>11.822474032105761</v>
      </c>
      <c r="BU308" s="120">
        <v>50</v>
      </c>
      <c r="BV308" s="124">
        <v>0.62598116169544737</v>
      </c>
      <c r="BW308" s="120">
        <v>50</v>
      </c>
      <c r="BX308" s="120">
        <v>50</v>
      </c>
      <c r="BY308" s="124">
        <v>0.93157894736842095</v>
      </c>
      <c r="BZ308" s="124">
        <v>0.94</v>
      </c>
      <c r="CA308" s="124">
        <v>8.4210526315790443E-3</v>
      </c>
      <c r="CB308" s="120">
        <v>17.263974516166829</v>
      </c>
      <c r="CC308" s="120">
        <v>19.631524517014228</v>
      </c>
      <c r="CD308" s="120">
        <v>17.168861804494096</v>
      </c>
      <c r="CE308" s="120">
        <v>15.161501169955377</v>
      </c>
      <c r="CF308" s="107"/>
      <c r="CG308" s="107"/>
      <c r="CH308" s="107">
        <v>0</v>
      </c>
      <c r="CI308" s="107"/>
      <c r="CJ308" s="107"/>
    </row>
    <row r="309" spans="1:88" x14ac:dyDescent="0.25">
      <c r="A309" s="50" t="s">
        <v>496</v>
      </c>
      <c r="B309" s="56" t="s">
        <v>1522</v>
      </c>
      <c r="C309" s="50" t="s">
        <v>2922</v>
      </c>
      <c r="D309" s="56" t="s">
        <v>1819</v>
      </c>
      <c r="E309" s="50" t="s">
        <v>106</v>
      </c>
      <c r="F309" s="24" t="s">
        <v>114</v>
      </c>
      <c r="G309" s="24">
        <v>5</v>
      </c>
      <c r="H309" s="50" t="s">
        <v>2644</v>
      </c>
      <c r="I309" s="50" t="s">
        <v>109</v>
      </c>
      <c r="J309" s="120">
        <v>586.23593886374101</v>
      </c>
      <c r="K309" s="52">
        <v>650</v>
      </c>
      <c r="L309" s="120">
        <v>90.190144440575537</v>
      </c>
      <c r="M309" s="52">
        <v>0</v>
      </c>
      <c r="N309" s="120">
        <v>76.701695822265577</v>
      </c>
      <c r="O309" s="120">
        <v>100</v>
      </c>
      <c r="P309" s="120">
        <v>100</v>
      </c>
      <c r="Q309" s="120">
        <v>64.934807881866902</v>
      </c>
      <c r="R309" s="120">
        <v>70.978521077247166</v>
      </c>
      <c r="S309" s="120">
        <v>75</v>
      </c>
      <c r="T309" s="120">
        <v>86.579743842489194</v>
      </c>
      <c r="U309" s="120">
        <v>100</v>
      </c>
      <c r="V309" s="120">
        <v>68.896199811840191</v>
      </c>
      <c r="W309" s="120">
        <v>91.861599749120259</v>
      </c>
      <c r="X309" s="120">
        <v>100</v>
      </c>
      <c r="Y309" s="120">
        <v>61.789146797298983</v>
      </c>
      <c r="Z309" s="120">
        <v>82.385529063065306</v>
      </c>
      <c r="AA309" s="120">
        <v>100</v>
      </c>
      <c r="AB309" s="120">
        <v>60.273015873015886</v>
      </c>
      <c r="AC309" s="120">
        <v>80.364021164021182</v>
      </c>
      <c r="AD309" s="120">
        <v>100</v>
      </c>
      <c r="AE309" s="120"/>
      <c r="AF309" s="120">
        <v>63.885815602836878</v>
      </c>
      <c r="AG309" s="120"/>
      <c r="AH309" s="120">
        <v>0</v>
      </c>
      <c r="AI309" s="120">
        <v>10.06</v>
      </c>
      <c r="AJ309" s="120">
        <v>9.18</v>
      </c>
      <c r="AK309" s="120"/>
      <c r="AL309" s="52">
        <v>0</v>
      </c>
      <c r="AM309" s="124">
        <v>1</v>
      </c>
      <c r="AN309" s="124">
        <v>1</v>
      </c>
      <c r="AO309" s="124">
        <v>1</v>
      </c>
      <c r="AP309" s="124">
        <v>1</v>
      </c>
      <c r="AQ309" s="124">
        <v>1</v>
      </c>
      <c r="AR309" s="124"/>
      <c r="AS309" s="124">
        <v>1.366742596810934E-2</v>
      </c>
      <c r="AT309" s="120">
        <v>50</v>
      </c>
      <c r="AU309" s="120">
        <v>50</v>
      </c>
      <c r="AV309" s="124">
        <v>2.8301886792452831E-2</v>
      </c>
      <c r="AW309" s="120">
        <v>50</v>
      </c>
      <c r="AX309" s="120">
        <v>50</v>
      </c>
      <c r="AY309" s="124"/>
      <c r="AZ309" s="120"/>
      <c r="BA309" s="120"/>
      <c r="BB309" s="124"/>
      <c r="BC309" s="120"/>
      <c r="BD309" s="120"/>
      <c r="BE309" s="124"/>
      <c r="BF309" s="120"/>
      <c r="BG309" s="120"/>
      <c r="BH309" s="124"/>
      <c r="BI309" s="120"/>
      <c r="BJ309" s="120"/>
      <c r="BK309" s="124"/>
      <c r="BL309" s="120"/>
      <c r="BM309" s="120"/>
      <c r="BN309" s="52"/>
      <c r="BO309" s="124"/>
      <c r="BP309" s="120"/>
      <c r="BQ309" s="120"/>
      <c r="BR309" s="124">
        <v>0.67567567567567566</v>
      </c>
      <c r="BS309" s="124">
        <v>0.98666666666666669</v>
      </c>
      <c r="BT309" s="120">
        <v>45.045045045045043</v>
      </c>
      <c r="BU309" s="120">
        <v>50</v>
      </c>
      <c r="BV309" s="124"/>
      <c r="BW309" s="120"/>
      <c r="BX309" s="120"/>
      <c r="BY309" s="124"/>
      <c r="BZ309" s="124"/>
      <c r="CA309" s="124"/>
      <c r="CB309" s="120">
        <v>16.823939048191338</v>
      </c>
      <c r="CC309" s="120">
        <v>19.496255895940152</v>
      </c>
      <c r="CD309" s="120">
        <v>17.335082511020332</v>
      </c>
      <c r="CE309" s="120"/>
      <c r="CF309" s="107"/>
      <c r="CG309" s="107"/>
      <c r="CH309" s="107">
        <v>0</v>
      </c>
      <c r="CI309" s="107"/>
      <c r="CJ309" s="107"/>
    </row>
    <row r="310" spans="1:88" x14ac:dyDescent="0.25">
      <c r="A310" s="50" t="s">
        <v>496</v>
      </c>
      <c r="B310" s="56" t="s">
        <v>1522</v>
      </c>
      <c r="C310" s="50" t="s">
        <v>2923</v>
      </c>
      <c r="D310" s="56" t="s">
        <v>2107</v>
      </c>
      <c r="E310" s="50" t="s">
        <v>106</v>
      </c>
      <c r="F310" s="24" t="s">
        <v>114</v>
      </c>
      <c r="G310" s="24">
        <v>5</v>
      </c>
      <c r="H310" s="50" t="s">
        <v>1453</v>
      </c>
      <c r="I310" s="50" t="s">
        <v>109</v>
      </c>
      <c r="J310" s="120">
        <v>651.74245264755427</v>
      </c>
      <c r="K310" s="52">
        <v>750</v>
      </c>
      <c r="L310" s="120">
        <v>86.89899368634056</v>
      </c>
      <c r="M310" s="52">
        <v>0</v>
      </c>
      <c r="N310" s="120">
        <v>73.421263753010933</v>
      </c>
      <c r="O310" s="120">
        <v>97.895018337347921</v>
      </c>
      <c r="P310" s="120">
        <v>100</v>
      </c>
      <c r="Q310" s="120">
        <v>62.688783578110801</v>
      </c>
      <c r="R310" s="120">
        <v>74.849924702994898</v>
      </c>
      <c r="S310" s="120">
        <v>75</v>
      </c>
      <c r="T310" s="120">
        <v>83.585044770814392</v>
      </c>
      <c r="U310" s="120">
        <v>100</v>
      </c>
      <c r="V310" s="120">
        <v>67.924412615589091</v>
      </c>
      <c r="W310" s="120">
        <v>90.565883487452126</v>
      </c>
      <c r="X310" s="120">
        <v>100</v>
      </c>
      <c r="Y310" s="120">
        <v>57.109229355804715</v>
      </c>
      <c r="Z310" s="120">
        <v>76.145639141072948</v>
      </c>
      <c r="AA310" s="120">
        <v>100</v>
      </c>
      <c r="AB310" s="120">
        <v>62.31076923076921</v>
      </c>
      <c r="AC310" s="120">
        <v>83.081025641025619</v>
      </c>
      <c r="AD310" s="120">
        <v>100</v>
      </c>
      <c r="AE310" s="120">
        <v>52.852380952380962</v>
      </c>
      <c r="AF310" s="120">
        <v>69.468468468468473</v>
      </c>
      <c r="AG310" s="120">
        <v>70.469841269841282</v>
      </c>
      <c r="AH310" s="120">
        <v>100</v>
      </c>
      <c r="AI310" s="120">
        <v>12.31</v>
      </c>
      <c r="AJ310" s="120">
        <v>17.739999999999998</v>
      </c>
      <c r="AK310" s="120">
        <v>16.61</v>
      </c>
      <c r="AL310" s="52">
        <v>0</v>
      </c>
      <c r="AM310" s="124">
        <v>1</v>
      </c>
      <c r="AN310" s="124">
        <v>1</v>
      </c>
      <c r="AO310" s="124">
        <v>1</v>
      </c>
      <c r="AP310" s="124">
        <v>1</v>
      </c>
      <c r="AQ310" s="124">
        <v>0.97101449275362317</v>
      </c>
      <c r="AR310" s="124">
        <v>0.967741935483871</v>
      </c>
      <c r="AS310" s="124">
        <v>3.0054644808743168E-2</v>
      </c>
      <c r="AT310" s="120">
        <v>50</v>
      </c>
      <c r="AU310" s="120">
        <v>50</v>
      </c>
      <c r="AV310" s="124">
        <v>2.7972027972027972E-2</v>
      </c>
      <c r="AW310" s="120">
        <v>50</v>
      </c>
      <c r="AX310" s="120">
        <v>50</v>
      </c>
      <c r="AY310" s="124"/>
      <c r="AZ310" s="120"/>
      <c r="BA310" s="120"/>
      <c r="BB310" s="124"/>
      <c r="BC310" s="120"/>
      <c r="BD310" s="120"/>
      <c r="BE310" s="124"/>
      <c r="BF310" s="120"/>
      <c r="BG310" s="120"/>
      <c r="BH310" s="124"/>
      <c r="BI310" s="120"/>
      <c r="BJ310" s="120"/>
      <c r="BK310" s="124"/>
      <c r="BL310" s="120"/>
      <c r="BM310" s="120"/>
      <c r="BN310" s="52"/>
      <c r="BO310" s="124"/>
      <c r="BP310" s="120"/>
      <c r="BQ310" s="120"/>
      <c r="BR310" s="124">
        <v>0.7857142857142857</v>
      </c>
      <c r="BS310" s="124">
        <v>1</v>
      </c>
      <c r="BT310" s="120">
        <v>50</v>
      </c>
      <c r="BU310" s="120">
        <v>50</v>
      </c>
      <c r="BV310" s="124"/>
      <c r="BW310" s="120"/>
      <c r="BX310" s="120"/>
      <c r="BY310" s="124"/>
      <c r="BZ310" s="124"/>
      <c r="CA310" s="124"/>
      <c r="CB310" s="120">
        <v>16.823939048191338</v>
      </c>
      <c r="CC310" s="120">
        <v>19.496255895940152</v>
      </c>
      <c r="CD310" s="120">
        <v>17.335082511020332</v>
      </c>
      <c r="CE310" s="120"/>
      <c r="CF310" s="107"/>
      <c r="CG310" s="107"/>
      <c r="CH310" s="107">
        <v>0</v>
      </c>
      <c r="CI310" s="107"/>
      <c r="CJ310" s="107"/>
    </row>
    <row r="311" spans="1:88" x14ac:dyDescent="0.25">
      <c r="A311" s="50" t="s">
        <v>496</v>
      </c>
      <c r="B311" s="56" t="s">
        <v>1522</v>
      </c>
      <c r="C311" s="50" t="s">
        <v>2924</v>
      </c>
      <c r="D311" s="56" t="s">
        <v>1965</v>
      </c>
      <c r="E311" s="50" t="s">
        <v>106</v>
      </c>
      <c r="F311" s="24" t="s">
        <v>114</v>
      </c>
      <c r="G311" s="24">
        <v>5</v>
      </c>
      <c r="H311" s="50" t="s">
        <v>2644</v>
      </c>
      <c r="I311" s="50" t="s">
        <v>109</v>
      </c>
      <c r="J311" s="120">
        <v>581.70122313638024</v>
      </c>
      <c r="K311" s="52">
        <v>650</v>
      </c>
      <c r="L311" s="120">
        <v>89.492495867135418</v>
      </c>
      <c r="M311" s="52">
        <v>0</v>
      </c>
      <c r="N311" s="120">
        <v>78.238438878350379</v>
      </c>
      <c r="O311" s="120">
        <v>100</v>
      </c>
      <c r="P311" s="120">
        <v>100</v>
      </c>
      <c r="Q311" s="120">
        <v>62.857861617041955</v>
      </c>
      <c r="R311" s="120">
        <v>75</v>
      </c>
      <c r="S311" s="120">
        <v>75</v>
      </c>
      <c r="T311" s="120">
        <v>83.81048215605594</v>
      </c>
      <c r="U311" s="120">
        <v>100</v>
      </c>
      <c r="V311" s="120">
        <v>72.080644604082082</v>
      </c>
      <c r="W311" s="120">
        <v>96.107526138776109</v>
      </c>
      <c r="X311" s="120">
        <v>100</v>
      </c>
      <c r="Y311" s="120">
        <v>57.577670871420892</v>
      </c>
      <c r="Z311" s="120">
        <v>76.77022782856119</v>
      </c>
      <c r="AA311" s="120">
        <v>100</v>
      </c>
      <c r="AB311" s="120">
        <v>58.5</v>
      </c>
      <c r="AC311" s="120">
        <v>78</v>
      </c>
      <c r="AD311" s="120">
        <v>100</v>
      </c>
      <c r="AE311" s="120"/>
      <c r="AF311" s="120">
        <v>62.415833333333339</v>
      </c>
      <c r="AG311" s="120"/>
      <c r="AH311" s="120">
        <v>0</v>
      </c>
      <c r="AI311" s="120">
        <v>12.14</v>
      </c>
      <c r="AJ311" s="120">
        <v>17.420000000000002</v>
      </c>
      <c r="AK311" s="120"/>
      <c r="AL311" s="52">
        <v>0</v>
      </c>
      <c r="AM311" s="124">
        <v>0.99497487437185927</v>
      </c>
      <c r="AN311" s="124">
        <v>1</v>
      </c>
      <c r="AO311" s="124">
        <v>1</v>
      </c>
      <c r="AP311" s="124">
        <v>1</v>
      </c>
      <c r="AQ311" s="124">
        <v>1</v>
      </c>
      <c r="AR311" s="124"/>
      <c r="AS311" s="124">
        <v>1.8912529550827423E-2</v>
      </c>
      <c r="AT311" s="120">
        <v>50</v>
      </c>
      <c r="AU311" s="120">
        <v>50</v>
      </c>
      <c r="AV311" s="124">
        <v>6.4935064935064929E-2</v>
      </c>
      <c r="AW311" s="120">
        <v>47.012987012987018</v>
      </c>
      <c r="AX311" s="120">
        <v>50</v>
      </c>
      <c r="AY311" s="124"/>
      <c r="AZ311" s="120"/>
      <c r="BA311" s="120"/>
      <c r="BB311" s="124"/>
      <c r="BC311" s="120"/>
      <c r="BD311" s="120"/>
      <c r="BE311" s="124"/>
      <c r="BF311" s="120"/>
      <c r="BG311" s="120"/>
      <c r="BH311" s="124"/>
      <c r="BI311" s="120"/>
      <c r="BJ311" s="120"/>
      <c r="BK311" s="124"/>
      <c r="BL311" s="120"/>
      <c r="BM311" s="120"/>
      <c r="BN311" s="52"/>
      <c r="BO311" s="124"/>
      <c r="BP311" s="120"/>
      <c r="BQ311" s="120"/>
      <c r="BR311" s="124">
        <v>0.83116883116883122</v>
      </c>
      <c r="BS311" s="124">
        <v>0.98717948717948723</v>
      </c>
      <c r="BT311" s="120">
        <v>50</v>
      </c>
      <c r="BU311" s="120">
        <v>50</v>
      </c>
      <c r="BV311" s="124"/>
      <c r="BW311" s="120"/>
      <c r="BX311" s="120"/>
      <c r="BY311" s="124"/>
      <c r="BZ311" s="124"/>
      <c r="CA311" s="124"/>
      <c r="CB311" s="120">
        <v>16.823939048191338</v>
      </c>
      <c r="CC311" s="120">
        <v>19.496255895940152</v>
      </c>
      <c r="CD311" s="120">
        <v>17.335082511020332</v>
      </c>
      <c r="CE311" s="120"/>
      <c r="CF311" s="107"/>
      <c r="CG311" s="107"/>
      <c r="CH311" s="107">
        <v>0</v>
      </c>
      <c r="CI311" s="107"/>
      <c r="CJ311" s="107"/>
    </row>
    <row r="312" spans="1:88" x14ac:dyDescent="0.25">
      <c r="A312" s="50" t="s">
        <v>496</v>
      </c>
      <c r="B312" s="56" t="s">
        <v>1522</v>
      </c>
      <c r="C312" s="50" t="s">
        <v>2925</v>
      </c>
      <c r="D312" s="56" t="s">
        <v>2000</v>
      </c>
      <c r="E312" s="50" t="s">
        <v>106</v>
      </c>
      <c r="F312" s="24" t="s">
        <v>107</v>
      </c>
      <c r="G312" s="24">
        <v>5</v>
      </c>
      <c r="H312" s="50" t="s">
        <v>1453</v>
      </c>
      <c r="I312" s="50" t="s">
        <v>109</v>
      </c>
      <c r="J312" s="120">
        <v>549.73727901203461</v>
      </c>
      <c r="K312" s="52">
        <v>750</v>
      </c>
      <c r="L312" s="120">
        <v>73.29830386827129</v>
      </c>
      <c r="M312" s="52">
        <v>0</v>
      </c>
      <c r="N312" s="120">
        <v>69.728817473870322</v>
      </c>
      <c r="O312" s="120">
        <v>92.971756631827091</v>
      </c>
      <c r="P312" s="120">
        <v>100</v>
      </c>
      <c r="Q312" s="120">
        <v>65.825469430696259</v>
      </c>
      <c r="R312" s="120">
        <v>63.378960026137442</v>
      </c>
      <c r="S312" s="120">
        <v>75</v>
      </c>
      <c r="T312" s="120">
        <v>87.767292574261674</v>
      </c>
      <c r="U312" s="120">
        <v>100</v>
      </c>
      <c r="V312" s="120">
        <v>56.880437552774829</v>
      </c>
      <c r="W312" s="120">
        <v>75.840583403699767</v>
      </c>
      <c r="X312" s="120">
        <v>100</v>
      </c>
      <c r="Y312" s="120">
        <v>53.114938549517994</v>
      </c>
      <c r="Z312" s="120">
        <v>70.819918066023988</v>
      </c>
      <c r="AA312" s="120">
        <v>100</v>
      </c>
      <c r="AB312" s="120">
        <v>49.269354838709688</v>
      </c>
      <c r="AC312" s="120">
        <v>65.69247311827958</v>
      </c>
      <c r="AD312" s="120">
        <v>100</v>
      </c>
      <c r="AE312" s="120">
        <v>44.23504273504274</v>
      </c>
      <c r="AF312" s="120">
        <v>57.805797101449272</v>
      </c>
      <c r="AG312" s="120">
        <v>58.980056980056986</v>
      </c>
      <c r="AH312" s="120">
        <v>100</v>
      </c>
      <c r="AI312" s="120">
        <v>9.17</v>
      </c>
      <c r="AJ312" s="120">
        <v>10.26</v>
      </c>
      <c r="AK312" s="120">
        <v>13.57</v>
      </c>
      <c r="AL312" s="52">
        <v>0</v>
      </c>
      <c r="AM312" s="124">
        <v>0.99431818181818177</v>
      </c>
      <c r="AN312" s="124">
        <v>0.9910714285714286</v>
      </c>
      <c r="AO312" s="124">
        <v>1</v>
      </c>
      <c r="AP312" s="124">
        <v>1</v>
      </c>
      <c r="AQ312" s="124">
        <v>1</v>
      </c>
      <c r="AR312" s="124">
        <v>1</v>
      </c>
      <c r="AS312" s="124">
        <v>4.4117647058823532E-2</v>
      </c>
      <c r="AT312" s="120">
        <v>50</v>
      </c>
      <c r="AU312" s="120">
        <v>50</v>
      </c>
      <c r="AV312" s="124">
        <v>6.1674008810572688E-2</v>
      </c>
      <c r="AW312" s="120">
        <v>47.665198237885463</v>
      </c>
      <c r="AX312" s="120">
        <v>50</v>
      </c>
      <c r="AY312" s="124"/>
      <c r="AZ312" s="120"/>
      <c r="BA312" s="120"/>
      <c r="BB312" s="124"/>
      <c r="BC312" s="120"/>
      <c r="BD312" s="120"/>
      <c r="BE312" s="124"/>
      <c r="BF312" s="120"/>
      <c r="BG312" s="120"/>
      <c r="BH312" s="124"/>
      <c r="BI312" s="120"/>
      <c r="BJ312" s="120"/>
      <c r="BK312" s="124"/>
      <c r="BL312" s="120"/>
      <c r="BM312" s="120"/>
      <c r="BN312" s="52"/>
      <c r="BO312" s="124"/>
      <c r="BP312" s="120"/>
      <c r="BQ312" s="120"/>
      <c r="BR312" s="124"/>
      <c r="BS312" s="124"/>
      <c r="BT312" s="120">
        <v>0</v>
      </c>
      <c r="BU312" s="120">
        <v>50</v>
      </c>
      <c r="BV312" s="124"/>
      <c r="BW312" s="120"/>
      <c r="BX312" s="120"/>
      <c r="BY312" s="124"/>
      <c r="BZ312" s="124"/>
      <c r="CA312" s="124"/>
      <c r="CB312" s="120">
        <v>16.823939048191338</v>
      </c>
      <c r="CC312" s="120">
        <v>19.496255895940152</v>
      </c>
      <c r="CD312" s="120">
        <v>17.335082511020332</v>
      </c>
      <c r="CE312" s="120"/>
      <c r="CF312" s="107"/>
      <c r="CG312" s="107"/>
      <c r="CH312" s="107">
        <v>0</v>
      </c>
      <c r="CI312" s="107"/>
      <c r="CJ312" s="107"/>
    </row>
    <row r="313" spans="1:88" x14ac:dyDescent="0.25">
      <c r="A313" s="50" t="s">
        <v>496</v>
      </c>
      <c r="B313" s="56" t="s">
        <v>1522</v>
      </c>
      <c r="C313" s="50" t="s">
        <v>2926</v>
      </c>
      <c r="D313" s="56" t="s">
        <v>2256</v>
      </c>
      <c r="E313" s="50" t="s">
        <v>106</v>
      </c>
      <c r="F313" s="24" t="s">
        <v>114</v>
      </c>
      <c r="G313" s="24">
        <v>5</v>
      </c>
      <c r="H313" s="50" t="s">
        <v>1453</v>
      </c>
      <c r="I313" s="50" t="s">
        <v>109</v>
      </c>
      <c r="J313" s="120">
        <v>614.20623567803261</v>
      </c>
      <c r="K313" s="52">
        <v>750</v>
      </c>
      <c r="L313" s="120">
        <v>81.894164757071024</v>
      </c>
      <c r="M313" s="52">
        <v>0</v>
      </c>
      <c r="N313" s="120">
        <v>71.205011276707211</v>
      </c>
      <c r="O313" s="120">
        <v>94.940015035609619</v>
      </c>
      <c r="P313" s="120">
        <v>100</v>
      </c>
      <c r="Q313" s="120">
        <v>66.280455436136492</v>
      </c>
      <c r="R313" s="120">
        <v>69.728796103796114</v>
      </c>
      <c r="S313" s="120">
        <v>75</v>
      </c>
      <c r="T313" s="120">
        <v>88.373940581515313</v>
      </c>
      <c r="U313" s="120">
        <v>100</v>
      </c>
      <c r="V313" s="120">
        <v>57.37903510907713</v>
      </c>
      <c r="W313" s="120">
        <v>76.505380145436177</v>
      </c>
      <c r="X313" s="120">
        <v>100</v>
      </c>
      <c r="Y313" s="120">
        <v>52.640173332033797</v>
      </c>
      <c r="Z313" s="120">
        <v>70.186897776045072</v>
      </c>
      <c r="AA313" s="120">
        <v>100</v>
      </c>
      <c r="AB313" s="120">
        <v>52.649019607843137</v>
      </c>
      <c r="AC313" s="120">
        <v>70.198692810457516</v>
      </c>
      <c r="AD313" s="120">
        <v>100</v>
      </c>
      <c r="AE313" s="120">
        <v>49.330769230769228</v>
      </c>
      <c r="AF313" s="120"/>
      <c r="AG313" s="120">
        <v>65.774358974358975</v>
      </c>
      <c r="AH313" s="120">
        <v>100</v>
      </c>
      <c r="AI313" s="120">
        <v>8.7100000000000009</v>
      </c>
      <c r="AJ313" s="120">
        <v>17.079999999999998</v>
      </c>
      <c r="AK313" s="120"/>
      <c r="AL313" s="52">
        <v>0</v>
      </c>
      <c r="AM313" s="124">
        <v>0.9916666666666667</v>
      </c>
      <c r="AN313" s="124">
        <v>0.9885057471264368</v>
      </c>
      <c r="AO313" s="124">
        <v>0.99173553719008267</v>
      </c>
      <c r="AP313" s="124">
        <v>0.98863636363636365</v>
      </c>
      <c r="AQ313" s="124">
        <v>1</v>
      </c>
      <c r="AR313" s="124">
        <v>1</v>
      </c>
      <c r="AS313" s="124">
        <v>1.4925373134328358E-2</v>
      </c>
      <c r="AT313" s="120">
        <v>50</v>
      </c>
      <c r="AU313" s="120">
        <v>50</v>
      </c>
      <c r="AV313" s="124">
        <v>1.6393442622950821E-2</v>
      </c>
      <c r="AW313" s="120">
        <v>50</v>
      </c>
      <c r="AX313" s="120">
        <v>50</v>
      </c>
      <c r="AY313" s="124"/>
      <c r="AZ313" s="120"/>
      <c r="BA313" s="120"/>
      <c r="BB313" s="124"/>
      <c r="BC313" s="120"/>
      <c r="BD313" s="120"/>
      <c r="BE313" s="124"/>
      <c r="BF313" s="120"/>
      <c r="BG313" s="120"/>
      <c r="BH313" s="124"/>
      <c r="BI313" s="120"/>
      <c r="BJ313" s="120"/>
      <c r="BK313" s="124"/>
      <c r="BL313" s="120"/>
      <c r="BM313" s="120"/>
      <c r="BN313" s="52"/>
      <c r="BO313" s="124"/>
      <c r="BP313" s="120"/>
      <c r="BQ313" s="120"/>
      <c r="BR313" s="124">
        <v>0.72340425531914898</v>
      </c>
      <c r="BS313" s="124">
        <v>0.97916666666666663</v>
      </c>
      <c r="BT313" s="120">
        <v>48.226950354609933</v>
      </c>
      <c r="BU313" s="120">
        <v>50</v>
      </c>
      <c r="BV313" s="124"/>
      <c r="BW313" s="120"/>
      <c r="BX313" s="120"/>
      <c r="BY313" s="124"/>
      <c r="BZ313" s="124"/>
      <c r="CA313" s="124"/>
      <c r="CB313" s="120">
        <v>16.823939048191338</v>
      </c>
      <c r="CC313" s="120">
        <v>19.496255895940152</v>
      </c>
      <c r="CD313" s="120">
        <v>17.335082511020332</v>
      </c>
      <c r="CE313" s="120"/>
      <c r="CF313" s="107"/>
      <c r="CG313" s="107"/>
      <c r="CH313" s="107">
        <v>0</v>
      </c>
      <c r="CI313" s="107"/>
      <c r="CJ313" s="107"/>
    </row>
    <row r="314" spans="1:88" x14ac:dyDescent="0.25">
      <c r="A314" s="50" t="s">
        <v>496</v>
      </c>
      <c r="B314" s="56" t="s">
        <v>1522</v>
      </c>
      <c r="C314" s="50" t="s">
        <v>2927</v>
      </c>
      <c r="D314" s="56" t="s">
        <v>2275</v>
      </c>
      <c r="E314" s="50" t="s">
        <v>106</v>
      </c>
      <c r="F314" s="24" t="s">
        <v>114</v>
      </c>
      <c r="G314" s="24">
        <v>5</v>
      </c>
      <c r="H314" s="50" t="s">
        <v>2644</v>
      </c>
      <c r="I314" s="50" t="s">
        <v>109</v>
      </c>
      <c r="J314" s="120">
        <v>582.57665193997082</v>
      </c>
      <c r="K314" s="52">
        <v>650</v>
      </c>
      <c r="L314" s="120">
        <v>89.627177221533969</v>
      </c>
      <c r="M314" s="52">
        <v>0</v>
      </c>
      <c r="N314" s="120">
        <v>85.853535937457764</v>
      </c>
      <c r="O314" s="120">
        <v>100</v>
      </c>
      <c r="P314" s="120">
        <v>100</v>
      </c>
      <c r="Q314" s="120">
        <v>72.147749814846861</v>
      </c>
      <c r="R314" s="120">
        <v>75</v>
      </c>
      <c r="S314" s="120">
        <v>75</v>
      </c>
      <c r="T314" s="120">
        <v>96.196999753129148</v>
      </c>
      <c r="U314" s="120">
        <v>100</v>
      </c>
      <c r="V314" s="120">
        <v>78.734837847829098</v>
      </c>
      <c r="W314" s="120">
        <v>100</v>
      </c>
      <c r="X314" s="120">
        <v>100</v>
      </c>
      <c r="Y314" s="120">
        <v>64.784739140131293</v>
      </c>
      <c r="Z314" s="120">
        <v>86.379652186841724</v>
      </c>
      <c r="AA314" s="120">
        <v>100</v>
      </c>
      <c r="AB314" s="120">
        <v>78.427380952380943</v>
      </c>
      <c r="AC314" s="120">
        <v>100</v>
      </c>
      <c r="AD314" s="120">
        <v>100</v>
      </c>
      <c r="AE314" s="120"/>
      <c r="AF314" s="120">
        <v>75</v>
      </c>
      <c r="AG314" s="120"/>
      <c r="AH314" s="120">
        <v>0</v>
      </c>
      <c r="AI314" s="120">
        <v>2.85</v>
      </c>
      <c r="AJ314" s="120">
        <v>10.210000000000001</v>
      </c>
      <c r="AK314" s="120"/>
      <c r="AL314" s="52">
        <v>0</v>
      </c>
      <c r="AM314" s="124">
        <v>1</v>
      </c>
      <c r="AN314" s="124">
        <v>1</v>
      </c>
      <c r="AO314" s="124">
        <v>1</v>
      </c>
      <c r="AP314" s="124">
        <v>1</v>
      </c>
      <c r="AQ314" s="124">
        <v>0.9882352941176471</v>
      </c>
      <c r="AR314" s="124"/>
      <c r="AS314" s="124">
        <v>1.2371134020618556E-2</v>
      </c>
      <c r="AT314" s="120">
        <v>50</v>
      </c>
      <c r="AU314" s="120">
        <v>50</v>
      </c>
      <c r="AV314" s="124">
        <v>1.0526315789473684E-2</v>
      </c>
      <c r="AW314" s="120">
        <v>50</v>
      </c>
      <c r="AX314" s="120">
        <v>50</v>
      </c>
      <c r="AY314" s="124"/>
      <c r="AZ314" s="120"/>
      <c r="BA314" s="120"/>
      <c r="BB314" s="124"/>
      <c r="BC314" s="120"/>
      <c r="BD314" s="120"/>
      <c r="BE314" s="124"/>
      <c r="BF314" s="120"/>
      <c r="BG314" s="120"/>
      <c r="BH314" s="124"/>
      <c r="BI314" s="120"/>
      <c r="BJ314" s="120"/>
      <c r="BK314" s="124"/>
      <c r="BL314" s="120"/>
      <c r="BM314" s="120"/>
      <c r="BN314" s="52"/>
      <c r="BO314" s="124"/>
      <c r="BP314" s="120"/>
      <c r="BQ314" s="120"/>
      <c r="BR314" s="124"/>
      <c r="BS314" s="124"/>
      <c r="BT314" s="120">
        <v>0</v>
      </c>
      <c r="BU314" s="120">
        <v>50</v>
      </c>
      <c r="BV314" s="124"/>
      <c r="BW314" s="120"/>
      <c r="BX314" s="120"/>
      <c r="BY314" s="124"/>
      <c r="BZ314" s="124"/>
      <c r="CA314" s="124"/>
      <c r="CB314" s="120">
        <v>16.823939048191338</v>
      </c>
      <c r="CC314" s="120">
        <v>19.496255895940152</v>
      </c>
      <c r="CD314" s="120">
        <v>17.335082511020332</v>
      </c>
      <c r="CE314" s="120"/>
      <c r="CF314" s="107"/>
      <c r="CG314" s="107"/>
      <c r="CH314" s="107">
        <v>1</v>
      </c>
      <c r="CI314" s="107"/>
      <c r="CJ314" s="107">
        <v>1</v>
      </c>
    </row>
    <row r="315" spans="1:88" x14ac:dyDescent="0.25">
      <c r="A315" s="50" t="s">
        <v>496</v>
      </c>
      <c r="B315" s="56" t="s">
        <v>1522</v>
      </c>
      <c r="C315" s="50" t="s">
        <v>2928</v>
      </c>
      <c r="D315" s="56" t="s">
        <v>2278</v>
      </c>
      <c r="E315" s="50" t="s">
        <v>106</v>
      </c>
      <c r="F315" s="24" t="s">
        <v>107</v>
      </c>
      <c r="G315" s="24">
        <v>5</v>
      </c>
      <c r="H315" s="50" t="s">
        <v>2644</v>
      </c>
      <c r="I315" s="50" t="s">
        <v>109</v>
      </c>
      <c r="J315" s="120">
        <v>643.17556967505686</v>
      </c>
      <c r="K315" s="52">
        <v>650</v>
      </c>
      <c r="L315" s="120">
        <v>98.950087642316447</v>
      </c>
      <c r="M315" s="52">
        <v>0</v>
      </c>
      <c r="N315" s="120">
        <v>87.316025740656414</v>
      </c>
      <c r="O315" s="120">
        <v>100</v>
      </c>
      <c r="P315" s="120">
        <v>100</v>
      </c>
      <c r="Q315" s="120">
        <v>78.419953821382833</v>
      </c>
      <c r="R315" s="120">
        <v>75</v>
      </c>
      <c r="S315" s="120">
        <v>75</v>
      </c>
      <c r="T315" s="120">
        <v>100</v>
      </c>
      <c r="U315" s="120">
        <v>100</v>
      </c>
      <c r="V315" s="120">
        <v>82.691178793760329</v>
      </c>
      <c r="W315" s="120">
        <v>100</v>
      </c>
      <c r="X315" s="120">
        <v>100</v>
      </c>
      <c r="Y315" s="120">
        <v>74.218899478514857</v>
      </c>
      <c r="Z315" s="120">
        <v>98.958532638019818</v>
      </c>
      <c r="AA315" s="120">
        <v>100</v>
      </c>
      <c r="AB315" s="120">
        <v>70.662777777777791</v>
      </c>
      <c r="AC315" s="120">
        <v>94.217037037037059</v>
      </c>
      <c r="AD315" s="120">
        <v>100</v>
      </c>
      <c r="AE315" s="120"/>
      <c r="AF315" s="120">
        <v>72.622916666666683</v>
      </c>
      <c r="AG315" s="120"/>
      <c r="AH315" s="120">
        <v>0</v>
      </c>
      <c r="AI315" s="120">
        <v>-3.41</v>
      </c>
      <c r="AJ315" s="120">
        <v>0.78</v>
      </c>
      <c r="AK315" s="120"/>
      <c r="AL315" s="52">
        <v>0</v>
      </c>
      <c r="AM315" s="124">
        <v>1</v>
      </c>
      <c r="AN315" s="124">
        <v>1</v>
      </c>
      <c r="AO315" s="124">
        <v>1</v>
      </c>
      <c r="AP315" s="124">
        <v>1</v>
      </c>
      <c r="AQ315" s="124">
        <v>1</v>
      </c>
      <c r="AR315" s="124"/>
      <c r="AS315" s="124">
        <v>1.3888888888888888E-2</v>
      </c>
      <c r="AT315" s="120">
        <v>50</v>
      </c>
      <c r="AU315" s="120">
        <v>50</v>
      </c>
      <c r="AV315" s="124">
        <v>4.1666666666666664E-2</v>
      </c>
      <c r="AW315" s="120">
        <v>50</v>
      </c>
      <c r="AX315" s="120">
        <v>50</v>
      </c>
      <c r="AY315" s="124"/>
      <c r="AZ315" s="120"/>
      <c r="BA315" s="120"/>
      <c r="BB315" s="124"/>
      <c r="BC315" s="120"/>
      <c r="BD315" s="120"/>
      <c r="BE315" s="124"/>
      <c r="BF315" s="120"/>
      <c r="BG315" s="120"/>
      <c r="BH315" s="124"/>
      <c r="BI315" s="120"/>
      <c r="BJ315" s="120"/>
      <c r="BK315" s="124"/>
      <c r="BL315" s="120"/>
      <c r="BM315" s="120"/>
      <c r="BN315" s="52"/>
      <c r="BO315" s="124"/>
      <c r="BP315" s="120"/>
      <c r="BQ315" s="120"/>
      <c r="BR315" s="124">
        <v>0.89552238805970152</v>
      </c>
      <c r="BS315" s="124">
        <v>1</v>
      </c>
      <c r="BT315" s="120">
        <v>50</v>
      </c>
      <c r="BU315" s="120">
        <v>50</v>
      </c>
      <c r="BV315" s="124"/>
      <c r="BW315" s="120"/>
      <c r="BX315" s="120"/>
      <c r="BY315" s="124"/>
      <c r="BZ315" s="124"/>
      <c r="CA315" s="124"/>
      <c r="CB315" s="120">
        <v>16.823939048191338</v>
      </c>
      <c r="CC315" s="120">
        <v>19.496255895940152</v>
      </c>
      <c r="CD315" s="120">
        <v>17.335082511020332</v>
      </c>
      <c r="CE315" s="120"/>
      <c r="CF315" s="107"/>
      <c r="CG315" s="107"/>
      <c r="CH315" s="107">
        <v>2</v>
      </c>
      <c r="CI315" s="107">
        <v>1</v>
      </c>
      <c r="CJ315" s="107">
        <v>1</v>
      </c>
    </row>
    <row r="316" spans="1:88" x14ac:dyDescent="0.25">
      <c r="A316" s="50" t="s">
        <v>496</v>
      </c>
      <c r="B316" s="56" t="s">
        <v>1522</v>
      </c>
      <c r="C316" s="50" t="s">
        <v>2929</v>
      </c>
      <c r="D316" s="56" t="s">
        <v>2297</v>
      </c>
      <c r="E316" s="50" t="s">
        <v>106</v>
      </c>
      <c r="F316" s="24" t="s">
        <v>107</v>
      </c>
      <c r="G316" s="24">
        <v>5</v>
      </c>
      <c r="H316" s="50" t="s">
        <v>2644</v>
      </c>
      <c r="I316" s="50" t="s">
        <v>109</v>
      </c>
      <c r="J316" s="120">
        <v>621.11877009097168</v>
      </c>
      <c r="K316" s="52">
        <v>650</v>
      </c>
      <c r="L316" s="120">
        <v>95.556733860149492</v>
      </c>
      <c r="M316" s="52">
        <v>0</v>
      </c>
      <c r="N316" s="120">
        <v>84.234989870498808</v>
      </c>
      <c r="O316" s="120">
        <v>100</v>
      </c>
      <c r="P316" s="120">
        <v>100</v>
      </c>
      <c r="Q316" s="120">
        <v>71.706970353191409</v>
      </c>
      <c r="R316" s="120">
        <v>75</v>
      </c>
      <c r="S316" s="120">
        <v>75</v>
      </c>
      <c r="T316" s="120">
        <v>95.609293804255216</v>
      </c>
      <c r="U316" s="120">
        <v>100</v>
      </c>
      <c r="V316" s="120">
        <v>77.346094257936358</v>
      </c>
      <c r="W316" s="120">
        <v>100</v>
      </c>
      <c r="X316" s="120">
        <v>100</v>
      </c>
      <c r="Y316" s="120">
        <v>66.945010440843774</v>
      </c>
      <c r="Z316" s="120">
        <v>89.260013921125037</v>
      </c>
      <c r="AA316" s="120">
        <v>100</v>
      </c>
      <c r="AB316" s="120">
        <v>64.687096774193563</v>
      </c>
      <c r="AC316" s="120">
        <v>86.249462365591427</v>
      </c>
      <c r="AD316" s="120">
        <v>100</v>
      </c>
      <c r="AE316" s="120"/>
      <c r="AF316" s="120">
        <v>67.593333333333348</v>
      </c>
      <c r="AG316" s="120"/>
      <c r="AH316" s="120">
        <v>0</v>
      </c>
      <c r="AI316" s="120">
        <v>3.29</v>
      </c>
      <c r="AJ316" s="120">
        <v>8.0500000000000007</v>
      </c>
      <c r="AK316" s="120"/>
      <c r="AL316" s="52">
        <v>0</v>
      </c>
      <c r="AM316" s="124">
        <v>1</v>
      </c>
      <c r="AN316" s="124">
        <v>1</v>
      </c>
      <c r="AO316" s="124">
        <v>1</v>
      </c>
      <c r="AP316" s="124">
        <v>1</v>
      </c>
      <c r="AQ316" s="124">
        <v>1</v>
      </c>
      <c r="AR316" s="124"/>
      <c r="AS316" s="124">
        <v>1.0050251256281407E-2</v>
      </c>
      <c r="AT316" s="120">
        <v>50</v>
      </c>
      <c r="AU316" s="120">
        <v>50</v>
      </c>
      <c r="AV316" s="124">
        <v>0</v>
      </c>
      <c r="AW316" s="120">
        <v>50</v>
      </c>
      <c r="AX316" s="120">
        <v>50</v>
      </c>
      <c r="AY316" s="124"/>
      <c r="AZ316" s="120"/>
      <c r="BA316" s="120"/>
      <c r="BB316" s="124"/>
      <c r="BC316" s="120"/>
      <c r="BD316" s="120"/>
      <c r="BE316" s="124"/>
      <c r="BF316" s="120"/>
      <c r="BG316" s="120"/>
      <c r="BH316" s="124"/>
      <c r="BI316" s="120"/>
      <c r="BJ316" s="120"/>
      <c r="BK316" s="124"/>
      <c r="BL316" s="120"/>
      <c r="BM316" s="120"/>
      <c r="BN316" s="52"/>
      <c r="BO316" s="124"/>
      <c r="BP316" s="120"/>
      <c r="BQ316" s="120"/>
      <c r="BR316" s="124">
        <v>0.86250000000000004</v>
      </c>
      <c r="BS316" s="124">
        <v>1.0126582278481013</v>
      </c>
      <c r="BT316" s="120">
        <v>50</v>
      </c>
      <c r="BU316" s="120">
        <v>50</v>
      </c>
      <c r="BV316" s="124"/>
      <c r="BW316" s="120"/>
      <c r="BX316" s="120"/>
      <c r="BY316" s="124"/>
      <c r="BZ316" s="124"/>
      <c r="CA316" s="124"/>
      <c r="CB316" s="120">
        <v>16.823939048191338</v>
      </c>
      <c r="CC316" s="120">
        <v>19.496255895940152</v>
      </c>
      <c r="CD316" s="120">
        <v>17.335082511020332</v>
      </c>
      <c r="CE316" s="120"/>
      <c r="CF316" s="107"/>
      <c r="CG316" s="107"/>
      <c r="CH316" s="107">
        <v>2</v>
      </c>
      <c r="CI316" s="107">
        <v>1</v>
      </c>
      <c r="CJ316" s="107">
        <v>1</v>
      </c>
    </row>
    <row r="317" spans="1:88" x14ac:dyDescent="0.25">
      <c r="A317" s="50" t="s">
        <v>496</v>
      </c>
      <c r="B317" s="56" t="s">
        <v>1522</v>
      </c>
      <c r="C317" s="50" t="s">
        <v>2930</v>
      </c>
      <c r="D317" s="56" t="s">
        <v>2378</v>
      </c>
      <c r="E317" s="50" t="s">
        <v>106</v>
      </c>
      <c r="F317" s="24" t="s">
        <v>114</v>
      </c>
      <c r="G317" s="24">
        <v>5</v>
      </c>
      <c r="H317" s="50" t="s">
        <v>2644</v>
      </c>
      <c r="I317" s="50" t="s">
        <v>109</v>
      </c>
      <c r="J317" s="120">
        <v>627.59425863606714</v>
      </c>
      <c r="K317" s="52">
        <v>650</v>
      </c>
      <c r="L317" s="120">
        <v>96.55296286708726</v>
      </c>
      <c r="M317" s="52">
        <v>0</v>
      </c>
      <c r="N317" s="120">
        <v>86.398904377384127</v>
      </c>
      <c r="O317" s="120">
        <v>100</v>
      </c>
      <c r="P317" s="120">
        <v>100</v>
      </c>
      <c r="Q317" s="120">
        <v>73.498391929309122</v>
      </c>
      <c r="R317" s="120">
        <v>75</v>
      </c>
      <c r="S317" s="120">
        <v>75</v>
      </c>
      <c r="T317" s="120">
        <v>97.997855905745496</v>
      </c>
      <c r="U317" s="120">
        <v>100</v>
      </c>
      <c r="V317" s="120">
        <v>82.813920881348267</v>
      </c>
      <c r="W317" s="120">
        <v>100</v>
      </c>
      <c r="X317" s="120">
        <v>100</v>
      </c>
      <c r="Y317" s="120">
        <v>70.608552047741256</v>
      </c>
      <c r="Z317" s="120">
        <v>94.144736063655017</v>
      </c>
      <c r="AA317" s="120">
        <v>100</v>
      </c>
      <c r="AB317" s="120">
        <v>64.088749999999976</v>
      </c>
      <c r="AC317" s="120">
        <v>85.45166666666664</v>
      </c>
      <c r="AD317" s="120">
        <v>100</v>
      </c>
      <c r="AE317" s="120"/>
      <c r="AF317" s="120">
        <v>65.850000000000009</v>
      </c>
      <c r="AG317" s="120"/>
      <c r="AH317" s="120">
        <v>0</v>
      </c>
      <c r="AI317" s="120">
        <v>1.5</v>
      </c>
      <c r="AJ317" s="120">
        <v>4.3899999999999997</v>
      </c>
      <c r="AK317" s="120"/>
      <c r="AL317" s="52">
        <v>0</v>
      </c>
      <c r="AM317" s="124">
        <v>1</v>
      </c>
      <c r="AN317" s="124">
        <v>1</v>
      </c>
      <c r="AO317" s="124">
        <v>1</v>
      </c>
      <c r="AP317" s="124">
        <v>1</v>
      </c>
      <c r="AQ317" s="124">
        <v>1</v>
      </c>
      <c r="AR317" s="124"/>
      <c r="AS317" s="124">
        <v>1.8218623481781375E-2</v>
      </c>
      <c r="AT317" s="120">
        <v>50</v>
      </c>
      <c r="AU317" s="120">
        <v>50</v>
      </c>
      <c r="AV317" s="124">
        <v>2.8169014084507043E-2</v>
      </c>
      <c r="AW317" s="120">
        <v>50</v>
      </c>
      <c r="AX317" s="120">
        <v>50</v>
      </c>
      <c r="AY317" s="124"/>
      <c r="AZ317" s="120"/>
      <c r="BA317" s="120"/>
      <c r="BB317" s="124"/>
      <c r="BC317" s="120"/>
      <c r="BD317" s="120"/>
      <c r="BE317" s="124"/>
      <c r="BF317" s="120"/>
      <c r="BG317" s="120"/>
      <c r="BH317" s="124"/>
      <c r="BI317" s="120"/>
      <c r="BJ317" s="120"/>
      <c r="BK317" s="124"/>
      <c r="BL317" s="120"/>
      <c r="BM317" s="120"/>
      <c r="BN317" s="52"/>
      <c r="BO317" s="124"/>
      <c r="BP317" s="120"/>
      <c r="BQ317" s="120"/>
      <c r="BR317" s="124">
        <v>0.90909090909090906</v>
      </c>
      <c r="BS317" s="124">
        <v>0.94623655913978499</v>
      </c>
      <c r="BT317" s="120">
        <v>50</v>
      </c>
      <c r="BU317" s="120">
        <v>50</v>
      </c>
      <c r="BV317" s="124"/>
      <c r="BW317" s="120"/>
      <c r="BX317" s="120"/>
      <c r="BY317" s="124"/>
      <c r="BZ317" s="124"/>
      <c r="CA317" s="124"/>
      <c r="CB317" s="120">
        <v>16.823939048191338</v>
      </c>
      <c r="CC317" s="120">
        <v>19.496255895940152</v>
      </c>
      <c r="CD317" s="120">
        <v>17.335082511020332</v>
      </c>
      <c r="CE317" s="120"/>
      <c r="CF317" s="107"/>
      <c r="CG317" s="107"/>
      <c r="CH317" s="107">
        <v>2</v>
      </c>
      <c r="CI317" s="107">
        <v>1</v>
      </c>
      <c r="CJ317" s="107">
        <v>1</v>
      </c>
    </row>
    <row r="318" spans="1:88" x14ac:dyDescent="0.25">
      <c r="A318" s="109" t="s">
        <v>496</v>
      </c>
      <c r="B318" s="110" t="s">
        <v>1522</v>
      </c>
      <c r="C318" s="109" t="s">
        <v>2931</v>
      </c>
      <c r="D318" s="110" t="s">
        <v>2318</v>
      </c>
      <c r="E318" s="109" t="s">
        <v>106</v>
      </c>
      <c r="F318" s="111" t="s">
        <v>107</v>
      </c>
      <c r="G318" s="111">
        <v>5</v>
      </c>
      <c r="H318" s="109" t="s">
        <v>2644</v>
      </c>
      <c r="I318" s="109" t="s">
        <v>109</v>
      </c>
      <c r="J318" s="122">
        <v>418.4666666666667</v>
      </c>
      <c r="K318" s="112">
        <v>450</v>
      </c>
      <c r="L318" s="122">
        <v>92.992592592592601</v>
      </c>
      <c r="M318" s="112">
        <v>0</v>
      </c>
      <c r="N318" s="120">
        <v>82.231723757590331</v>
      </c>
      <c r="O318" s="120">
        <v>100</v>
      </c>
      <c r="P318" s="120">
        <v>100</v>
      </c>
      <c r="Q318" s="122"/>
      <c r="R318" s="122">
        <v>75</v>
      </c>
      <c r="S318" s="122">
        <v>75</v>
      </c>
      <c r="T318" s="122"/>
      <c r="U318" s="122">
        <v>0</v>
      </c>
      <c r="V318" s="122">
        <v>78.425107599586781</v>
      </c>
      <c r="W318" s="122">
        <v>100</v>
      </c>
      <c r="X318" s="122">
        <v>100</v>
      </c>
      <c r="Y318" s="122"/>
      <c r="Z318" s="122"/>
      <c r="AA318" s="122">
        <v>0</v>
      </c>
      <c r="AB318" s="122">
        <v>58.849999999999994</v>
      </c>
      <c r="AC318" s="122">
        <v>78.466666666666669</v>
      </c>
      <c r="AD318" s="122">
        <v>100</v>
      </c>
      <c r="AE318" s="122"/>
      <c r="AF318" s="122">
        <v>61.043209876543216</v>
      </c>
      <c r="AG318" s="122"/>
      <c r="AH318" s="122">
        <v>0</v>
      </c>
      <c r="AI318" s="122"/>
      <c r="AJ318" s="122"/>
      <c r="AK318" s="122"/>
      <c r="AL318" s="112">
        <v>0</v>
      </c>
      <c r="AM318" s="126">
        <v>1</v>
      </c>
      <c r="AN318" s="126"/>
      <c r="AO318" s="126">
        <v>1</v>
      </c>
      <c r="AP318" s="126"/>
      <c r="AQ318" s="126">
        <v>1</v>
      </c>
      <c r="AR318" s="126"/>
      <c r="AS318" s="126">
        <v>3.2710280373831772E-2</v>
      </c>
      <c r="AT318" s="122">
        <v>50</v>
      </c>
      <c r="AU318" s="122">
        <v>50</v>
      </c>
      <c r="AV318" s="126">
        <v>0.1</v>
      </c>
      <c r="AW318" s="122">
        <v>40.000000000000007</v>
      </c>
      <c r="AX318" s="122">
        <v>50</v>
      </c>
      <c r="AY318" s="126"/>
      <c r="AZ318" s="122"/>
      <c r="BA318" s="122"/>
      <c r="BB318" s="126"/>
      <c r="BC318" s="122"/>
      <c r="BD318" s="122"/>
      <c r="BE318" s="126"/>
      <c r="BF318" s="122"/>
      <c r="BG318" s="122"/>
      <c r="BH318" s="126"/>
      <c r="BI318" s="122"/>
      <c r="BJ318" s="122"/>
      <c r="BK318" s="126"/>
      <c r="BL318" s="122"/>
      <c r="BM318" s="122"/>
      <c r="BN318" s="112"/>
      <c r="BO318" s="126"/>
      <c r="BP318" s="122"/>
      <c r="BQ318" s="122"/>
      <c r="BR318" s="126">
        <v>0.84210526315789469</v>
      </c>
      <c r="BS318" s="126">
        <v>1</v>
      </c>
      <c r="BT318" s="122">
        <v>50</v>
      </c>
      <c r="BU318" s="122">
        <v>50</v>
      </c>
      <c r="BV318" s="126"/>
      <c r="BW318" s="122"/>
      <c r="BX318" s="122"/>
      <c r="BY318" s="126"/>
      <c r="BZ318" s="126"/>
      <c r="CA318" s="126"/>
      <c r="CB318" s="122">
        <v>16.823939048191338</v>
      </c>
      <c r="CC318" s="122">
        <v>19.496255895940152</v>
      </c>
      <c r="CD318" s="122">
        <v>17.335082511020332</v>
      </c>
      <c r="CE318" s="122"/>
      <c r="CF318" s="113"/>
      <c r="CG318" s="113"/>
      <c r="CH318" s="113">
        <v>1</v>
      </c>
      <c r="CI318" s="107">
        <v>1</v>
      </c>
      <c r="CJ318" s="107"/>
    </row>
    <row r="319" spans="1:88" x14ac:dyDescent="0.25">
      <c r="A319" s="50" t="s">
        <v>496</v>
      </c>
      <c r="B319" s="56" t="s">
        <v>1522</v>
      </c>
      <c r="C319" s="50" t="s">
        <v>2932</v>
      </c>
      <c r="D319" s="56" t="s">
        <v>2064</v>
      </c>
      <c r="E319" s="50" t="s">
        <v>106</v>
      </c>
      <c r="F319" s="24" t="s">
        <v>114</v>
      </c>
      <c r="G319" s="24">
        <v>5</v>
      </c>
      <c r="H319" s="50" t="s">
        <v>2644</v>
      </c>
      <c r="I319" s="50" t="s">
        <v>109</v>
      </c>
      <c r="J319" s="120">
        <v>638.16131191369288</v>
      </c>
      <c r="K319" s="52">
        <v>650</v>
      </c>
      <c r="L319" s="120">
        <v>98.178663371337365</v>
      </c>
      <c r="M319" s="52">
        <v>0</v>
      </c>
      <c r="N319" s="120">
        <v>87.457408269849154</v>
      </c>
      <c r="O319" s="120">
        <v>100</v>
      </c>
      <c r="P319" s="120">
        <v>100</v>
      </c>
      <c r="Q319" s="120">
        <v>76.585460406559477</v>
      </c>
      <c r="R319" s="120">
        <v>75</v>
      </c>
      <c r="S319" s="120">
        <v>75</v>
      </c>
      <c r="T319" s="120">
        <v>100</v>
      </c>
      <c r="U319" s="120">
        <v>100</v>
      </c>
      <c r="V319" s="120">
        <v>83.234944836384628</v>
      </c>
      <c r="W319" s="120">
        <v>100</v>
      </c>
      <c r="X319" s="120">
        <v>100</v>
      </c>
      <c r="Y319" s="120">
        <v>73.593206157491878</v>
      </c>
      <c r="Z319" s="120">
        <v>98.124274876655832</v>
      </c>
      <c r="AA319" s="120">
        <v>100</v>
      </c>
      <c r="AB319" s="120">
        <v>67.5277777777778</v>
      </c>
      <c r="AC319" s="120">
        <v>90.037037037037067</v>
      </c>
      <c r="AD319" s="120">
        <v>100</v>
      </c>
      <c r="AE319" s="120"/>
      <c r="AF319" s="120">
        <v>70.676729559748438</v>
      </c>
      <c r="AG319" s="120"/>
      <c r="AH319" s="120">
        <v>0</v>
      </c>
      <c r="AI319" s="120">
        <v>-1.58</v>
      </c>
      <c r="AJ319" s="120">
        <v>1.4</v>
      </c>
      <c r="AK319" s="120"/>
      <c r="AL319" s="52">
        <v>0</v>
      </c>
      <c r="AM319" s="124">
        <v>0.99481865284974091</v>
      </c>
      <c r="AN319" s="124">
        <v>1</v>
      </c>
      <c r="AO319" s="124">
        <v>0.99484536082474229</v>
      </c>
      <c r="AP319" s="124">
        <v>1</v>
      </c>
      <c r="AQ319" s="124">
        <v>1</v>
      </c>
      <c r="AR319" s="124"/>
      <c r="AS319" s="124">
        <v>5.3908355795148251E-3</v>
      </c>
      <c r="AT319" s="120">
        <v>50</v>
      </c>
      <c r="AU319" s="120">
        <v>50</v>
      </c>
      <c r="AV319" s="124">
        <v>0</v>
      </c>
      <c r="AW319" s="120">
        <v>50</v>
      </c>
      <c r="AX319" s="120">
        <v>50</v>
      </c>
      <c r="AY319" s="124"/>
      <c r="AZ319" s="120"/>
      <c r="BA319" s="120"/>
      <c r="BB319" s="124"/>
      <c r="BC319" s="120"/>
      <c r="BD319" s="120"/>
      <c r="BE319" s="124"/>
      <c r="BF319" s="120"/>
      <c r="BG319" s="120"/>
      <c r="BH319" s="124"/>
      <c r="BI319" s="120"/>
      <c r="BJ319" s="120"/>
      <c r="BK319" s="124"/>
      <c r="BL319" s="120"/>
      <c r="BM319" s="120"/>
      <c r="BN319" s="52"/>
      <c r="BO319" s="124"/>
      <c r="BP319" s="120"/>
      <c r="BQ319" s="120"/>
      <c r="BR319" s="124">
        <v>0.77966101694915257</v>
      </c>
      <c r="BS319" s="124">
        <v>0.93650793650793651</v>
      </c>
      <c r="BT319" s="120">
        <v>50</v>
      </c>
      <c r="BU319" s="120">
        <v>50</v>
      </c>
      <c r="BV319" s="124"/>
      <c r="BW319" s="120"/>
      <c r="BX319" s="120"/>
      <c r="BY319" s="124"/>
      <c r="BZ319" s="124"/>
      <c r="CA319" s="124"/>
      <c r="CB319" s="120">
        <v>16.823939048191338</v>
      </c>
      <c r="CC319" s="120">
        <v>19.496255895940152</v>
      </c>
      <c r="CD319" s="120">
        <v>17.335082511020332</v>
      </c>
      <c r="CE319" s="120"/>
      <c r="CF319" s="107"/>
      <c r="CG319" s="107"/>
      <c r="CH319" s="107">
        <v>2</v>
      </c>
      <c r="CI319" s="107">
        <v>1</v>
      </c>
      <c r="CJ319" s="107">
        <v>1</v>
      </c>
    </row>
    <row r="320" spans="1:88" x14ac:dyDescent="0.25">
      <c r="A320" s="50" t="s">
        <v>496</v>
      </c>
      <c r="B320" s="56" t="s">
        <v>1522</v>
      </c>
      <c r="C320" s="50" t="s">
        <v>2933</v>
      </c>
      <c r="D320" s="56" t="s">
        <v>1771</v>
      </c>
      <c r="E320" s="50" t="s">
        <v>106</v>
      </c>
      <c r="F320" s="24">
        <v>6</v>
      </c>
      <c r="G320" s="24">
        <v>8</v>
      </c>
      <c r="H320" s="50" t="s">
        <v>2644</v>
      </c>
      <c r="I320" s="50" t="s">
        <v>109</v>
      </c>
      <c r="J320" s="120">
        <v>675.76631256781127</v>
      </c>
      <c r="K320" s="52">
        <v>800</v>
      </c>
      <c r="L320" s="120">
        <v>84.470789070976409</v>
      </c>
      <c r="M320" s="52">
        <v>1</v>
      </c>
      <c r="N320" s="120">
        <v>80.865321154954614</v>
      </c>
      <c r="O320" s="120">
        <v>100</v>
      </c>
      <c r="P320" s="120">
        <v>100</v>
      </c>
      <c r="Q320" s="120">
        <v>63.175086912839468</v>
      </c>
      <c r="R320" s="120">
        <v>74.885466760252356</v>
      </c>
      <c r="S320" s="120">
        <v>75</v>
      </c>
      <c r="T320" s="120">
        <v>84.233449217119301</v>
      </c>
      <c r="U320" s="120">
        <v>100</v>
      </c>
      <c r="V320" s="120">
        <v>70.532986609514026</v>
      </c>
      <c r="W320" s="120">
        <v>94.043982146018706</v>
      </c>
      <c r="X320" s="120">
        <v>100</v>
      </c>
      <c r="Y320" s="120">
        <v>54.428810051782165</v>
      </c>
      <c r="Z320" s="120">
        <v>72.571746735709553</v>
      </c>
      <c r="AA320" s="120">
        <v>100</v>
      </c>
      <c r="AB320" s="120">
        <v>62.521031746031738</v>
      </c>
      <c r="AC320" s="120">
        <v>83.361375661375646</v>
      </c>
      <c r="AD320" s="120">
        <v>100</v>
      </c>
      <c r="AE320" s="120">
        <v>52.172916666666659</v>
      </c>
      <c r="AF320" s="120">
        <v>65.661149425287334</v>
      </c>
      <c r="AG320" s="120">
        <v>69.563888888888883</v>
      </c>
      <c r="AH320" s="120">
        <v>100</v>
      </c>
      <c r="AI320" s="120">
        <v>11.82</v>
      </c>
      <c r="AJ320" s="120">
        <v>20.45</v>
      </c>
      <c r="AK320" s="120">
        <v>13.48</v>
      </c>
      <c r="AL320" s="52">
        <v>0</v>
      </c>
      <c r="AM320" s="124">
        <v>0.99477351916376311</v>
      </c>
      <c r="AN320" s="124">
        <v>0.98399999999999999</v>
      </c>
      <c r="AO320" s="124">
        <v>0.99653379549393417</v>
      </c>
      <c r="AP320" s="124">
        <v>0.9921875</v>
      </c>
      <c r="AQ320" s="124">
        <v>0.99476439790575921</v>
      </c>
      <c r="AR320" s="124">
        <v>1</v>
      </c>
      <c r="AS320" s="124">
        <v>3.1195840554592721E-2</v>
      </c>
      <c r="AT320" s="120">
        <v>50</v>
      </c>
      <c r="AU320" s="120">
        <v>50</v>
      </c>
      <c r="AV320" s="124">
        <v>6.5040650406504072E-2</v>
      </c>
      <c r="AW320" s="120">
        <v>46.991869918699187</v>
      </c>
      <c r="AX320" s="120">
        <v>50</v>
      </c>
      <c r="AY320" s="124"/>
      <c r="AZ320" s="120"/>
      <c r="BA320" s="120"/>
      <c r="BB320" s="124"/>
      <c r="BC320" s="120"/>
      <c r="BD320" s="120"/>
      <c r="BE320" s="124">
        <v>0.96685082872928174</v>
      </c>
      <c r="BF320" s="120">
        <v>50</v>
      </c>
      <c r="BG320" s="120">
        <v>50</v>
      </c>
      <c r="BH320" s="124"/>
      <c r="BI320" s="120"/>
      <c r="BJ320" s="120"/>
      <c r="BK320" s="124"/>
      <c r="BL320" s="120"/>
      <c r="BM320" s="120"/>
      <c r="BN320" s="52"/>
      <c r="BO320" s="124"/>
      <c r="BP320" s="120"/>
      <c r="BQ320" s="120"/>
      <c r="BR320" s="124">
        <v>0.82388059701492533</v>
      </c>
      <c r="BS320" s="124">
        <v>0.86787564766839376</v>
      </c>
      <c r="BT320" s="120">
        <v>25</v>
      </c>
      <c r="BU320" s="120">
        <v>50</v>
      </c>
      <c r="BV320" s="124"/>
      <c r="BW320" s="120"/>
      <c r="BX320" s="120"/>
      <c r="BY320" s="124"/>
      <c r="BZ320" s="124"/>
      <c r="CA320" s="124"/>
      <c r="CB320" s="120">
        <v>16.823939048191338</v>
      </c>
      <c r="CC320" s="120">
        <v>19.496255895940152</v>
      </c>
      <c r="CD320" s="120">
        <v>17.335082511020332</v>
      </c>
      <c r="CE320" s="120"/>
      <c r="CF320" s="107"/>
      <c r="CG320" s="107"/>
      <c r="CH320" s="107">
        <v>0</v>
      </c>
      <c r="CI320" s="107"/>
      <c r="CJ320" s="107"/>
    </row>
    <row r="321" spans="1:88" x14ac:dyDescent="0.25">
      <c r="A321" s="50" t="s">
        <v>496</v>
      </c>
      <c r="B321" s="56" t="s">
        <v>1522</v>
      </c>
      <c r="C321" s="50" t="s">
        <v>2934</v>
      </c>
      <c r="D321" s="56" t="s">
        <v>1891</v>
      </c>
      <c r="E321" s="50" t="s">
        <v>106</v>
      </c>
      <c r="F321" s="24">
        <v>6</v>
      </c>
      <c r="G321" s="24">
        <v>8</v>
      </c>
      <c r="H321" s="50" t="s">
        <v>2644</v>
      </c>
      <c r="I321" s="50" t="s">
        <v>109</v>
      </c>
      <c r="J321" s="120">
        <v>726.91535844209204</v>
      </c>
      <c r="K321" s="52">
        <v>800</v>
      </c>
      <c r="L321" s="120">
        <v>90.864419805261505</v>
      </c>
      <c r="M321" s="52">
        <v>0</v>
      </c>
      <c r="N321" s="120">
        <v>84.465713559830135</v>
      </c>
      <c r="O321" s="120">
        <v>100</v>
      </c>
      <c r="P321" s="120">
        <v>100</v>
      </c>
      <c r="Q321" s="120">
        <v>66.595164981153189</v>
      </c>
      <c r="R321" s="120">
        <v>75</v>
      </c>
      <c r="S321" s="120">
        <v>75</v>
      </c>
      <c r="T321" s="120">
        <v>88.793553308204253</v>
      </c>
      <c r="U321" s="120">
        <v>100</v>
      </c>
      <c r="V321" s="120">
        <v>78.569543942797011</v>
      </c>
      <c r="W321" s="120">
        <v>100</v>
      </c>
      <c r="X321" s="120">
        <v>100</v>
      </c>
      <c r="Y321" s="120">
        <v>60.076782769155933</v>
      </c>
      <c r="Z321" s="120">
        <v>80.102377025541244</v>
      </c>
      <c r="AA321" s="120">
        <v>100</v>
      </c>
      <c r="AB321" s="120">
        <v>70.266538952745847</v>
      </c>
      <c r="AC321" s="120">
        <v>93.68871860366113</v>
      </c>
      <c r="AD321" s="120">
        <v>100</v>
      </c>
      <c r="AE321" s="120">
        <v>58.740000000000009</v>
      </c>
      <c r="AF321" s="120">
        <v>72.352790346907966</v>
      </c>
      <c r="AG321" s="120">
        <v>78.320000000000007</v>
      </c>
      <c r="AH321" s="120">
        <v>100</v>
      </c>
      <c r="AI321" s="120">
        <v>8.4</v>
      </c>
      <c r="AJ321" s="120">
        <v>14.92</v>
      </c>
      <c r="AK321" s="120">
        <v>13.61</v>
      </c>
      <c r="AL321" s="52">
        <v>0</v>
      </c>
      <c r="AM321" s="124">
        <v>1</v>
      </c>
      <c r="AN321" s="124">
        <v>1</v>
      </c>
      <c r="AO321" s="124">
        <v>0.99877300613496933</v>
      </c>
      <c r="AP321" s="124">
        <v>1</v>
      </c>
      <c r="AQ321" s="124">
        <v>1</v>
      </c>
      <c r="AR321" s="124">
        <v>1</v>
      </c>
      <c r="AS321" s="124">
        <v>2.2113022113022112E-2</v>
      </c>
      <c r="AT321" s="120">
        <v>50</v>
      </c>
      <c r="AU321" s="120">
        <v>50</v>
      </c>
      <c r="AV321" s="124">
        <v>3.937007874015748E-2</v>
      </c>
      <c r="AW321" s="120">
        <v>50</v>
      </c>
      <c r="AX321" s="120">
        <v>50</v>
      </c>
      <c r="AY321" s="124"/>
      <c r="AZ321" s="120"/>
      <c r="BA321" s="120"/>
      <c r="BB321" s="124"/>
      <c r="BC321" s="120"/>
      <c r="BD321" s="120"/>
      <c r="BE321" s="124">
        <v>1</v>
      </c>
      <c r="BF321" s="120">
        <v>50</v>
      </c>
      <c r="BG321" s="120">
        <v>50</v>
      </c>
      <c r="BH321" s="124"/>
      <c r="BI321" s="120"/>
      <c r="BJ321" s="120"/>
      <c r="BK321" s="124"/>
      <c r="BL321" s="120"/>
      <c r="BM321" s="120"/>
      <c r="BN321" s="52"/>
      <c r="BO321" s="124"/>
      <c r="BP321" s="120"/>
      <c r="BQ321" s="120"/>
      <c r="BR321" s="124">
        <v>0.54016064257028118</v>
      </c>
      <c r="BS321" s="124">
        <v>0.90381125226860259</v>
      </c>
      <c r="BT321" s="120">
        <v>36.010709504685408</v>
      </c>
      <c r="BU321" s="120">
        <v>50</v>
      </c>
      <c r="BV321" s="124"/>
      <c r="BW321" s="120"/>
      <c r="BX321" s="120"/>
      <c r="BY321" s="124"/>
      <c r="BZ321" s="124"/>
      <c r="CA321" s="124"/>
      <c r="CB321" s="120">
        <v>16.823939048191338</v>
      </c>
      <c r="CC321" s="120">
        <v>19.496255895940152</v>
      </c>
      <c r="CD321" s="120">
        <v>17.335082511020332</v>
      </c>
      <c r="CE321" s="120"/>
      <c r="CF321" s="107"/>
      <c r="CG321" s="107"/>
      <c r="CH321" s="107">
        <v>0</v>
      </c>
      <c r="CI321" s="107"/>
      <c r="CJ321" s="107"/>
    </row>
    <row r="322" spans="1:88" x14ac:dyDescent="0.25">
      <c r="A322" s="50" t="s">
        <v>496</v>
      </c>
      <c r="B322" s="56" t="s">
        <v>1522</v>
      </c>
      <c r="C322" s="50" t="s">
        <v>2935</v>
      </c>
      <c r="D322" s="56" t="s">
        <v>2593</v>
      </c>
      <c r="E322" s="50" t="s">
        <v>106</v>
      </c>
      <c r="F322" s="24">
        <v>6</v>
      </c>
      <c r="G322" s="24">
        <v>8</v>
      </c>
      <c r="H322" s="50" t="s">
        <v>1453</v>
      </c>
      <c r="I322" s="50" t="s">
        <v>109</v>
      </c>
      <c r="J322" s="120">
        <v>661.38804985911588</v>
      </c>
      <c r="K322" s="52">
        <v>800</v>
      </c>
      <c r="L322" s="120">
        <v>82.673506232389485</v>
      </c>
      <c r="M322" s="52">
        <v>0</v>
      </c>
      <c r="N322" s="120">
        <v>70.542630421410522</v>
      </c>
      <c r="O322" s="120">
        <v>94.056840561880691</v>
      </c>
      <c r="P322" s="120">
        <v>100</v>
      </c>
      <c r="Q322" s="120">
        <v>60.70449912446616</v>
      </c>
      <c r="R322" s="120">
        <v>69.573996652084148</v>
      </c>
      <c r="S322" s="120">
        <v>75</v>
      </c>
      <c r="T322" s="120">
        <v>80.93933216595488</v>
      </c>
      <c r="U322" s="120">
        <v>100</v>
      </c>
      <c r="V322" s="120">
        <v>61.56684571988793</v>
      </c>
      <c r="W322" s="120">
        <v>82.089127626517239</v>
      </c>
      <c r="X322" s="120">
        <v>100</v>
      </c>
      <c r="Y322" s="120">
        <v>51.80285154518451</v>
      </c>
      <c r="Z322" s="120">
        <v>69.070468726912679</v>
      </c>
      <c r="AA322" s="120">
        <v>100</v>
      </c>
      <c r="AB322" s="120">
        <v>57.460294117647017</v>
      </c>
      <c r="AC322" s="120">
        <v>76.613725490196032</v>
      </c>
      <c r="AD322" s="120">
        <v>100</v>
      </c>
      <c r="AE322" s="120">
        <v>51.46675925925927</v>
      </c>
      <c r="AF322" s="120">
        <v>63.021305841924423</v>
      </c>
      <c r="AG322" s="120">
        <v>68.622345679012369</v>
      </c>
      <c r="AH322" s="120">
        <v>100</v>
      </c>
      <c r="AI322" s="120">
        <v>14.29</v>
      </c>
      <c r="AJ322" s="120">
        <v>17.77</v>
      </c>
      <c r="AK322" s="120">
        <v>11.55</v>
      </c>
      <c r="AL322" s="52">
        <v>0</v>
      </c>
      <c r="AM322" s="124">
        <v>1</v>
      </c>
      <c r="AN322" s="124">
        <v>1</v>
      </c>
      <c r="AO322" s="124">
        <v>1</v>
      </c>
      <c r="AP322" s="124">
        <v>1</v>
      </c>
      <c r="AQ322" s="124">
        <v>1</v>
      </c>
      <c r="AR322" s="124">
        <v>1</v>
      </c>
      <c r="AS322" s="124">
        <v>4.9907578558225509E-2</v>
      </c>
      <c r="AT322" s="120">
        <v>50</v>
      </c>
      <c r="AU322" s="120">
        <v>50</v>
      </c>
      <c r="AV322" s="124">
        <v>6.9672131147540978E-2</v>
      </c>
      <c r="AW322" s="120">
        <v>46.06557377049181</v>
      </c>
      <c r="AX322" s="120">
        <v>50</v>
      </c>
      <c r="AY322" s="124"/>
      <c r="AZ322" s="120"/>
      <c r="BA322" s="120"/>
      <c r="BB322" s="124"/>
      <c r="BC322" s="120"/>
      <c r="BD322" s="120"/>
      <c r="BE322" s="124">
        <v>0.94964028776978415</v>
      </c>
      <c r="BF322" s="120">
        <v>50</v>
      </c>
      <c r="BG322" s="120">
        <v>50</v>
      </c>
      <c r="BH322" s="124"/>
      <c r="BI322" s="120"/>
      <c r="BJ322" s="120"/>
      <c r="BK322" s="124"/>
      <c r="BL322" s="120"/>
      <c r="BM322" s="120"/>
      <c r="BN322" s="52"/>
      <c r="BO322" s="124"/>
      <c r="BP322" s="120"/>
      <c r="BQ322" s="120"/>
      <c r="BR322" s="124">
        <v>0.65895953757225434</v>
      </c>
      <c r="BS322" s="124">
        <v>0.96111111111111114</v>
      </c>
      <c r="BT322" s="120">
        <v>43.930635838150287</v>
      </c>
      <c r="BU322" s="120">
        <v>50</v>
      </c>
      <c r="BV322" s="124"/>
      <c r="BW322" s="120"/>
      <c r="BX322" s="120"/>
      <c r="BY322" s="124"/>
      <c r="BZ322" s="124"/>
      <c r="CA322" s="124"/>
      <c r="CB322" s="120">
        <v>16.823939048191338</v>
      </c>
      <c r="CC322" s="120">
        <v>19.496255895940152</v>
      </c>
      <c r="CD322" s="120">
        <v>17.335082511020332</v>
      </c>
      <c r="CE322" s="120"/>
      <c r="CF322" s="107"/>
      <c r="CG322" s="107"/>
      <c r="CH322" s="107">
        <v>0</v>
      </c>
      <c r="CI322" s="107"/>
      <c r="CJ322" s="107"/>
    </row>
    <row r="323" spans="1:88" x14ac:dyDescent="0.25">
      <c r="A323" s="50" t="s">
        <v>496</v>
      </c>
      <c r="B323" s="56" t="s">
        <v>1522</v>
      </c>
      <c r="C323" s="50" t="s">
        <v>2936</v>
      </c>
      <c r="D323" s="56" t="s">
        <v>1982</v>
      </c>
      <c r="E323" s="50" t="s">
        <v>106</v>
      </c>
      <c r="F323" s="24">
        <v>9</v>
      </c>
      <c r="G323" s="24">
        <v>12</v>
      </c>
      <c r="H323" s="50" t="s">
        <v>1453</v>
      </c>
      <c r="I323" s="50" t="s">
        <v>109</v>
      </c>
      <c r="J323" s="120">
        <v>1102.9754598341394</v>
      </c>
      <c r="K323" s="52">
        <v>1250</v>
      </c>
      <c r="L323" s="120">
        <v>88.238036786731158</v>
      </c>
      <c r="M323" s="52">
        <v>1</v>
      </c>
      <c r="N323" s="120">
        <v>82.056586174416168</v>
      </c>
      <c r="O323" s="120">
        <v>100</v>
      </c>
      <c r="P323" s="120">
        <v>100</v>
      </c>
      <c r="Q323" s="120">
        <v>60.820165738834234</v>
      </c>
      <c r="R323" s="120">
        <v>75</v>
      </c>
      <c r="S323" s="120">
        <v>75</v>
      </c>
      <c r="T323" s="120">
        <v>81.093554318445655</v>
      </c>
      <c r="U323" s="120">
        <v>100</v>
      </c>
      <c r="V323" s="120">
        <v>73.480751713326228</v>
      </c>
      <c r="W323" s="120">
        <v>97.974335617768304</v>
      </c>
      <c r="X323" s="120">
        <v>100</v>
      </c>
      <c r="Y323" s="120">
        <v>51.185168937307601</v>
      </c>
      <c r="Z323" s="120">
        <v>68.246891916410135</v>
      </c>
      <c r="AA323" s="120">
        <v>100</v>
      </c>
      <c r="AB323" s="120">
        <v>68.028125000000159</v>
      </c>
      <c r="AC323" s="120">
        <v>90.704166666666879</v>
      </c>
      <c r="AD323" s="120">
        <v>100</v>
      </c>
      <c r="AE323" s="120">
        <v>51.532911392405033</v>
      </c>
      <c r="AF323" s="120">
        <v>73.435269709543519</v>
      </c>
      <c r="AG323" s="120">
        <v>68.710548523206711</v>
      </c>
      <c r="AH323" s="120">
        <v>100</v>
      </c>
      <c r="AI323" s="120">
        <v>14.17</v>
      </c>
      <c r="AJ323" s="120">
        <v>23.81</v>
      </c>
      <c r="AK323" s="120">
        <v>21.9</v>
      </c>
      <c r="AL323" s="52">
        <v>0</v>
      </c>
      <c r="AM323" s="124">
        <v>0.98019801980198018</v>
      </c>
      <c r="AN323" s="124">
        <v>0.9668874172185431</v>
      </c>
      <c r="AO323" s="124">
        <v>0.98023064250411862</v>
      </c>
      <c r="AP323" s="124">
        <v>0.96710526315789469</v>
      </c>
      <c r="AQ323" s="124">
        <v>1</v>
      </c>
      <c r="AR323" s="124">
        <v>1</v>
      </c>
      <c r="AS323" s="124">
        <v>3.3726127590410403E-2</v>
      </c>
      <c r="AT323" s="120">
        <v>50</v>
      </c>
      <c r="AU323" s="120">
        <v>50</v>
      </c>
      <c r="AV323" s="124">
        <v>5.0761421319796954E-2</v>
      </c>
      <c r="AW323" s="120">
        <v>49.847715736040605</v>
      </c>
      <c r="AX323" s="120">
        <v>50</v>
      </c>
      <c r="AY323" s="124">
        <v>0.96877567789646668</v>
      </c>
      <c r="AZ323" s="120">
        <v>50</v>
      </c>
      <c r="BA323" s="120">
        <v>50</v>
      </c>
      <c r="BB323" s="124">
        <v>0.69597370583401807</v>
      </c>
      <c r="BC323" s="120">
        <v>46.398247055601203</v>
      </c>
      <c r="BD323" s="120">
        <v>50</v>
      </c>
      <c r="BE323" s="124">
        <v>0.95860927152317876</v>
      </c>
      <c r="BF323" s="120">
        <v>50</v>
      </c>
      <c r="BG323" s="120">
        <v>50</v>
      </c>
      <c r="BH323" s="124">
        <v>0.969558599695586</v>
      </c>
      <c r="BI323" s="120">
        <v>100</v>
      </c>
      <c r="BJ323" s="120">
        <v>100</v>
      </c>
      <c r="BK323" s="124">
        <v>0.94148936170212782</v>
      </c>
      <c r="BL323" s="120">
        <v>100</v>
      </c>
      <c r="BM323" s="120">
        <v>100</v>
      </c>
      <c r="BN323" s="52">
        <v>0</v>
      </c>
      <c r="BO323" s="124">
        <v>0.81818181818181823</v>
      </c>
      <c r="BP323" s="120">
        <v>100</v>
      </c>
      <c r="BQ323" s="120">
        <v>100</v>
      </c>
      <c r="BR323" s="124"/>
      <c r="BS323" s="124"/>
      <c r="BT323" s="120">
        <v>0</v>
      </c>
      <c r="BU323" s="120">
        <v>50</v>
      </c>
      <c r="BV323" s="124">
        <v>0.63917106867127182</v>
      </c>
      <c r="BW323" s="120">
        <v>50</v>
      </c>
      <c r="BX323" s="120">
        <v>50</v>
      </c>
      <c r="BY323" s="124">
        <v>0.94148936170212782</v>
      </c>
      <c r="BZ323" s="124">
        <v>0.94</v>
      </c>
      <c r="CA323" s="124">
        <v>-1.4893617021277804E-3</v>
      </c>
      <c r="CB323" s="120">
        <v>16.823939048191338</v>
      </c>
      <c r="CC323" s="120">
        <v>19.496255895940152</v>
      </c>
      <c r="CD323" s="120">
        <v>17.335082511020332</v>
      </c>
      <c r="CE323" s="120">
        <v>12.629206143265662</v>
      </c>
      <c r="CF323" s="107"/>
      <c r="CG323" s="107"/>
      <c r="CH323" s="107">
        <v>0</v>
      </c>
      <c r="CI323" s="107"/>
      <c r="CJ323" s="107"/>
    </row>
    <row r="324" spans="1:88" x14ac:dyDescent="0.25">
      <c r="A324" s="50" t="s">
        <v>512</v>
      </c>
      <c r="B324" s="56" t="s">
        <v>1523</v>
      </c>
      <c r="C324" s="50" t="s">
        <v>2665</v>
      </c>
      <c r="D324" s="56" t="s">
        <v>101</v>
      </c>
      <c r="E324" s="50" t="s">
        <v>102</v>
      </c>
      <c r="F324" s="24" t="s">
        <v>102</v>
      </c>
      <c r="G324" s="24" t="s">
        <v>102</v>
      </c>
      <c r="H324" s="50" t="s">
        <v>2644</v>
      </c>
      <c r="I324" s="50" t="s">
        <v>103</v>
      </c>
      <c r="J324" s="120">
        <v>980.17369411039442</v>
      </c>
      <c r="K324" s="52">
        <v>1250</v>
      </c>
      <c r="L324" s="120">
        <v>78.41389552883156</v>
      </c>
      <c r="M324" s="52">
        <v>0</v>
      </c>
      <c r="N324" s="120">
        <v>69.799040167219545</v>
      </c>
      <c r="O324" s="120">
        <v>93.065386889626055</v>
      </c>
      <c r="P324" s="120">
        <v>100</v>
      </c>
      <c r="Q324" s="120">
        <v>60.719223238311457</v>
      </c>
      <c r="R324" s="120">
        <v>66.210948799170879</v>
      </c>
      <c r="S324" s="120">
        <v>75</v>
      </c>
      <c r="T324" s="120">
        <v>80.95896431774861</v>
      </c>
      <c r="U324" s="120">
        <v>100</v>
      </c>
      <c r="V324" s="120">
        <v>59.980186886521707</v>
      </c>
      <c r="W324" s="120">
        <v>79.973582515362267</v>
      </c>
      <c r="X324" s="120">
        <v>100</v>
      </c>
      <c r="Y324" s="120">
        <v>51.969207284544211</v>
      </c>
      <c r="Z324" s="120">
        <v>69.292276379392277</v>
      </c>
      <c r="AA324" s="120">
        <v>100</v>
      </c>
      <c r="AB324" s="120">
        <v>56.836919315403343</v>
      </c>
      <c r="AC324" s="120">
        <v>75.782559087204461</v>
      </c>
      <c r="AD324" s="120">
        <v>100</v>
      </c>
      <c r="AE324" s="120">
        <v>50.487179487179461</v>
      </c>
      <c r="AF324" s="120">
        <v>61.927900146842902</v>
      </c>
      <c r="AG324" s="120">
        <v>67.316239316239276</v>
      </c>
      <c r="AH324" s="120">
        <v>100</v>
      </c>
      <c r="AI324" s="120">
        <v>14.28</v>
      </c>
      <c r="AJ324" s="120">
        <v>14.24</v>
      </c>
      <c r="AK324" s="120">
        <v>11.44</v>
      </c>
      <c r="AL324" s="52">
        <v>0</v>
      </c>
      <c r="AM324" s="124">
        <v>0.98750000000000004</v>
      </c>
      <c r="AN324" s="124">
        <v>0.98156682027649766</v>
      </c>
      <c r="AO324" s="124">
        <v>0.98336798336798337</v>
      </c>
      <c r="AP324" s="124">
        <v>0.97241379310344822</v>
      </c>
      <c r="AQ324" s="124">
        <v>0.9907407407407407</v>
      </c>
      <c r="AR324" s="124">
        <v>0.98477157360406087</v>
      </c>
      <c r="AS324" s="124">
        <v>0.10405257393209201</v>
      </c>
      <c r="AT324" s="120">
        <v>39.189485213581605</v>
      </c>
      <c r="AU324" s="120">
        <v>50</v>
      </c>
      <c r="AV324" s="124">
        <v>0.18193069306930693</v>
      </c>
      <c r="AW324" s="120">
        <v>23.613861386138613</v>
      </c>
      <c r="AX324" s="120">
        <v>50</v>
      </c>
      <c r="AY324" s="124">
        <v>0.91007194244604317</v>
      </c>
      <c r="AZ324" s="120">
        <v>50</v>
      </c>
      <c r="BA324" s="120">
        <v>50</v>
      </c>
      <c r="BB324" s="124">
        <v>0.28776978417266186</v>
      </c>
      <c r="BC324" s="120">
        <v>19.18465227817746</v>
      </c>
      <c r="BD324" s="120">
        <v>50</v>
      </c>
      <c r="BE324" s="124">
        <v>0.89968652037617558</v>
      </c>
      <c r="BF324" s="120">
        <v>47.855665977456155</v>
      </c>
      <c r="BG324" s="120">
        <v>50</v>
      </c>
      <c r="BH324" s="124">
        <v>0.84705882352941175</v>
      </c>
      <c r="BI324" s="120">
        <v>90.112640801001248</v>
      </c>
      <c r="BJ324" s="120">
        <v>100</v>
      </c>
      <c r="BK324" s="124">
        <v>0.7831325301204819</v>
      </c>
      <c r="BL324" s="120">
        <v>83.311971289412966</v>
      </c>
      <c r="BM324" s="120">
        <v>100</v>
      </c>
      <c r="BN324" s="52">
        <v>1</v>
      </c>
      <c r="BO324" s="124">
        <v>0.63300000000000001</v>
      </c>
      <c r="BP324" s="120">
        <v>84.353741496598644</v>
      </c>
      <c r="BQ324" s="120">
        <v>100</v>
      </c>
      <c r="BR324" s="124">
        <v>0.49610894941634243</v>
      </c>
      <c r="BS324" s="124">
        <v>0.92114695340501795</v>
      </c>
      <c r="BT324" s="120">
        <v>33.07392996108949</v>
      </c>
      <c r="BU324" s="120">
        <v>50</v>
      </c>
      <c r="BV324" s="124">
        <v>0.51706484641638228</v>
      </c>
      <c r="BW324" s="120">
        <v>43.088737201365191</v>
      </c>
      <c r="BX324" s="120">
        <v>50</v>
      </c>
      <c r="BY324" s="124">
        <v>0.7831325301204819</v>
      </c>
      <c r="BZ324" s="124">
        <v>0.94</v>
      </c>
      <c r="CA324" s="124">
        <v>0.15686746987951808</v>
      </c>
      <c r="CB324" s="120">
        <v>17.263974516166829</v>
      </c>
      <c r="CC324" s="120">
        <v>19.631524517014228</v>
      </c>
      <c r="CD324" s="120">
        <v>17.168861804494096</v>
      </c>
      <c r="CE324" s="120">
        <v>15.161501169955377</v>
      </c>
      <c r="CF324" s="107"/>
      <c r="CG324" s="107"/>
      <c r="CH324" s="107">
        <v>0</v>
      </c>
      <c r="CI324" s="107"/>
      <c r="CJ324" s="107"/>
    </row>
    <row r="325" spans="1:88" x14ac:dyDescent="0.25">
      <c r="A325" s="50" t="s">
        <v>512</v>
      </c>
      <c r="B325" s="56" t="s">
        <v>1523</v>
      </c>
      <c r="C325" s="50" t="s">
        <v>2937</v>
      </c>
      <c r="D325" s="56" t="s">
        <v>1983</v>
      </c>
      <c r="E325" s="50" t="s">
        <v>106</v>
      </c>
      <c r="F325" s="24">
        <v>7</v>
      </c>
      <c r="G325" s="24">
        <v>12</v>
      </c>
      <c r="H325" s="50" t="s">
        <v>2644</v>
      </c>
      <c r="I325" s="50" t="s">
        <v>109</v>
      </c>
      <c r="J325" s="120">
        <v>0</v>
      </c>
      <c r="K325" s="52">
        <v>0</v>
      </c>
      <c r="L325" s="120">
        <v>0</v>
      </c>
      <c r="M325" s="52"/>
      <c r="N325" s="120"/>
      <c r="O325" s="120"/>
      <c r="P325" s="120">
        <v>0</v>
      </c>
      <c r="Q325" s="120"/>
      <c r="R325" s="120"/>
      <c r="S325" s="120"/>
      <c r="T325" s="120"/>
      <c r="U325" s="120">
        <v>0</v>
      </c>
      <c r="V325" s="120"/>
      <c r="W325" s="120"/>
      <c r="X325" s="120">
        <v>0</v>
      </c>
      <c r="Y325" s="120"/>
      <c r="Z325" s="120"/>
      <c r="AA325" s="120">
        <v>0</v>
      </c>
      <c r="AB325" s="120"/>
      <c r="AC325" s="120"/>
      <c r="AD325" s="120">
        <v>0</v>
      </c>
      <c r="AE325" s="120"/>
      <c r="AF325" s="120"/>
      <c r="AG325" s="120"/>
      <c r="AH325" s="120">
        <v>0</v>
      </c>
      <c r="AI325" s="120"/>
      <c r="AJ325" s="120"/>
      <c r="AK325" s="120"/>
      <c r="AL325" s="52">
        <v>0</v>
      </c>
      <c r="AM325" s="124"/>
      <c r="AN325" s="124"/>
      <c r="AO325" s="124"/>
      <c r="AP325" s="124"/>
      <c r="AQ325" s="124"/>
      <c r="AR325" s="124"/>
      <c r="AS325" s="124"/>
      <c r="AT325" s="120"/>
      <c r="AU325" s="120"/>
      <c r="AV325" s="124"/>
      <c r="AW325" s="120"/>
      <c r="AX325" s="120"/>
      <c r="AY325" s="124"/>
      <c r="AZ325" s="120"/>
      <c r="BA325" s="120"/>
      <c r="BB325" s="124"/>
      <c r="BC325" s="120"/>
      <c r="BD325" s="120"/>
      <c r="BE325" s="124"/>
      <c r="BF325" s="120"/>
      <c r="BG325" s="120"/>
      <c r="BH325" s="124"/>
      <c r="BI325" s="120"/>
      <c r="BJ325" s="120"/>
      <c r="BK325" s="124"/>
      <c r="BL325" s="120"/>
      <c r="BM325" s="120"/>
      <c r="BN325" s="52"/>
      <c r="BO325" s="124"/>
      <c r="BP325" s="120"/>
      <c r="BQ325" s="120"/>
      <c r="BR325" s="124"/>
      <c r="BS325" s="124"/>
      <c r="BT325" s="120">
        <v>0</v>
      </c>
      <c r="BU325" s="120">
        <v>0</v>
      </c>
      <c r="BV325" s="124"/>
      <c r="BW325" s="120"/>
      <c r="BX325" s="120"/>
      <c r="BY325" s="124"/>
      <c r="BZ325" s="124"/>
      <c r="CA325" s="124"/>
      <c r="CB325" s="120"/>
      <c r="CC325" s="120"/>
      <c r="CD325" s="120"/>
      <c r="CE325" s="120"/>
      <c r="CF325" s="107"/>
      <c r="CG325" s="107"/>
      <c r="CH325" s="107">
        <v>0</v>
      </c>
      <c r="CI325" s="107"/>
      <c r="CJ325" s="107"/>
    </row>
    <row r="326" spans="1:88" x14ac:dyDescent="0.25">
      <c r="A326" s="50" t="s">
        <v>512</v>
      </c>
      <c r="B326" s="56" t="s">
        <v>1523</v>
      </c>
      <c r="C326" s="50" t="s">
        <v>2938</v>
      </c>
      <c r="D326" s="56" t="s">
        <v>1984</v>
      </c>
      <c r="E326" s="50" t="s">
        <v>106</v>
      </c>
      <c r="F326" s="24" t="s">
        <v>107</v>
      </c>
      <c r="G326" s="24">
        <v>4</v>
      </c>
      <c r="H326" s="50" t="s">
        <v>1453</v>
      </c>
      <c r="I326" s="50" t="s">
        <v>109</v>
      </c>
      <c r="J326" s="120">
        <v>463.26945246926067</v>
      </c>
      <c r="K326" s="52">
        <v>550</v>
      </c>
      <c r="L326" s="120">
        <v>84.230809539865575</v>
      </c>
      <c r="M326" s="52">
        <v>0</v>
      </c>
      <c r="N326" s="120">
        <v>72.410570827458386</v>
      </c>
      <c r="O326" s="120">
        <v>96.54742776994452</v>
      </c>
      <c r="P326" s="120">
        <v>100</v>
      </c>
      <c r="Q326" s="120">
        <v>63.707095378658664</v>
      </c>
      <c r="R326" s="120">
        <v>65.998368415621911</v>
      </c>
      <c r="S326" s="120">
        <v>75</v>
      </c>
      <c r="T326" s="120">
        <v>84.942793838211543</v>
      </c>
      <c r="U326" s="120">
        <v>100</v>
      </c>
      <c r="V326" s="120">
        <v>60.056187477240101</v>
      </c>
      <c r="W326" s="120">
        <v>80.07491663632014</v>
      </c>
      <c r="X326" s="120">
        <v>100</v>
      </c>
      <c r="Y326" s="120">
        <v>52.020095160571373</v>
      </c>
      <c r="Z326" s="120">
        <v>69.360126880761825</v>
      </c>
      <c r="AA326" s="120">
        <v>100</v>
      </c>
      <c r="AB326" s="120"/>
      <c r="AC326" s="120"/>
      <c r="AD326" s="120">
        <v>0</v>
      </c>
      <c r="AE326" s="120"/>
      <c r="AF326" s="120"/>
      <c r="AG326" s="120"/>
      <c r="AH326" s="120">
        <v>0</v>
      </c>
      <c r="AI326" s="120">
        <v>11.29</v>
      </c>
      <c r="AJ326" s="120">
        <v>13.97</v>
      </c>
      <c r="AK326" s="120"/>
      <c r="AL326" s="52">
        <v>0</v>
      </c>
      <c r="AM326" s="124">
        <v>0.99616858237547889</v>
      </c>
      <c r="AN326" s="124">
        <v>1</v>
      </c>
      <c r="AO326" s="124">
        <v>0.9923371647509579</v>
      </c>
      <c r="AP326" s="124">
        <v>0.99122807017543857</v>
      </c>
      <c r="AQ326" s="124"/>
      <c r="AR326" s="124"/>
      <c r="AS326" s="124">
        <v>5.4331864904552128E-2</v>
      </c>
      <c r="AT326" s="120">
        <v>49.133627019089587</v>
      </c>
      <c r="AU326" s="120">
        <v>50</v>
      </c>
      <c r="AV326" s="124">
        <v>9.5541401273885357E-2</v>
      </c>
      <c r="AW326" s="120">
        <v>40.891719745222943</v>
      </c>
      <c r="AX326" s="120">
        <v>50</v>
      </c>
      <c r="AY326" s="124"/>
      <c r="AZ326" s="120"/>
      <c r="BA326" s="120"/>
      <c r="BB326" s="124"/>
      <c r="BC326" s="120"/>
      <c r="BD326" s="120"/>
      <c r="BE326" s="124"/>
      <c r="BF326" s="120"/>
      <c r="BG326" s="120"/>
      <c r="BH326" s="124"/>
      <c r="BI326" s="120"/>
      <c r="BJ326" s="120"/>
      <c r="BK326" s="124"/>
      <c r="BL326" s="120"/>
      <c r="BM326" s="120"/>
      <c r="BN326" s="52"/>
      <c r="BO326" s="124"/>
      <c r="BP326" s="120"/>
      <c r="BQ326" s="120"/>
      <c r="BR326" s="124">
        <v>0.63478260869565217</v>
      </c>
      <c r="BS326" s="124">
        <v>0.95041322314049592</v>
      </c>
      <c r="BT326" s="120">
        <v>42.318840579710141</v>
      </c>
      <c r="BU326" s="120">
        <v>50</v>
      </c>
      <c r="BV326" s="124"/>
      <c r="BW326" s="120"/>
      <c r="BX326" s="120"/>
      <c r="BY326" s="124"/>
      <c r="BZ326" s="124"/>
      <c r="CA326" s="124"/>
      <c r="CB326" s="120">
        <v>16.823939048191338</v>
      </c>
      <c r="CC326" s="120">
        <v>19.496255895940152</v>
      </c>
      <c r="CD326" s="120">
        <v>17.335082511020332</v>
      </c>
      <c r="CE326" s="120"/>
      <c r="CF326" s="107"/>
      <c r="CG326" s="107"/>
      <c r="CH326" s="107">
        <v>0</v>
      </c>
      <c r="CI326" s="107"/>
      <c r="CJ326" s="107"/>
    </row>
    <row r="327" spans="1:88" x14ac:dyDescent="0.25">
      <c r="A327" s="50" t="s">
        <v>512</v>
      </c>
      <c r="B327" s="56" t="s">
        <v>1523</v>
      </c>
      <c r="C327" s="50" t="s">
        <v>2939</v>
      </c>
      <c r="D327" s="56" t="s">
        <v>1986</v>
      </c>
      <c r="E327" s="50" t="s">
        <v>106</v>
      </c>
      <c r="F327" s="24">
        <v>5</v>
      </c>
      <c r="G327" s="24">
        <v>8</v>
      </c>
      <c r="H327" s="50" t="s">
        <v>1453</v>
      </c>
      <c r="I327" s="50" t="s">
        <v>109</v>
      </c>
      <c r="J327" s="120">
        <v>608.86953628939625</v>
      </c>
      <c r="K327" s="52">
        <v>800</v>
      </c>
      <c r="L327" s="120">
        <v>76.108692036174531</v>
      </c>
      <c r="M327" s="52">
        <v>0</v>
      </c>
      <c r="N327" s="120">
        <v>69.490802936637181</v>
      </c>
      <c r="O327" s="120">
        <v>92.654403915516241</v>
      </c>
      <c r="P327" s="120">
        <v>100</v>
      </c>
      <c r="Q327" s="120">
        <v>61.850592030539211</v>
      </c>
      <c r="R327" s="120">
        <v>68.638188978223354</v>
      </c>
      <c r="S327" s="120">
        <v>75</v>
      </c>
      <c r="T327" s="120">
        <v>82.467456040718943</v>
      </c>
      <c r="U327" s="120">
        <v>100</v>
      </c>
      <c r="V327" s="120">
        <v>62.277790903182186</v>
      </c>
      <c r="W327" s="120">
        <v>83.037054537576253</v>
      </c>
      <c r="X327" s="120">
        <v>100</v>
      </c>
      <c r="Y327" s="120">
        <v>54.874704619117892</v>
      </c>
      <c r="Z327" s="120">
        <v>73.166272825490523</v>
      </c>
      <c r="AA327" s="120">
        <v>100</v>
      </c>
      <c r="AB327" s="120">
        <v>56.717617237008923</v>
      </c>
      <c r="AC327" s="120">
        <v>75.623489649345231</v>
      </c>
      <c r="AD327" s="120">
        <v>100</v>
      </c>
      <c r="AE327" s="120">
        <v>51.416526610644233</v>
      </c>
      <c r="AF327" s="120">
        <v>61.09837962962964</v>
      </c>
      <c r="AG327" s="120">
        <v>68.555368814192306</v>
      </c>
      <c r="AH327" s="120">
        <v>100</v>
      </c>
      <c r="AI327" s="120">
        <v>13.14</v>
      </c>
      <c r="AJ327" s="120">
        <v>13.76</v>
      </c>
      <c r="AK327" s="120">
        <v>9.68</v>
      </c>
      <c r="AL327" s="52">
        <v>0</v>
      </c>
      <c r="AM327" s="124">
        <v>0.98741007194244601</v>
      </c>
      <c r="AN327" s="124">
        <v>0.98120300751879697</v>
      </c>
      <c r="AO327" s="124">
        <v>0.9838709677419355</v>
      </c>
      <c r="AP327" s="124">
        <v>0.97378277153558057</v>
      </c>
      <c r="AQ327" s="124">
        <v>1</v>
      </c>
      <c r="AR327" s="124">
        <v>1</v>
      </c>
      <c r="AS327" s="124">
        <v>0.10830324909747292</v>
      </c>
      <c r="AT327" s="120">
        <v>38.339350180505427</v>
      </c>
      <c r="AU327" s="120">
        <v>50</v>
      </c>
      <c r="AV327" s="124">
        <v>0.19615384615384615</v>
      </c>
      <c r="AW327" s="120">
        <v>20.769230769230788</v>
      </c>
      <c r="AX327" s="120">
        <v>50</v>
      </c>
      <c r="AY327" s="124"/>
      <c r="AZ327" s="120"/>
      <c r="BA327" s="120"/>
      <c r="BB327" s="124"/>
      <c r="BC327" s="120"/>
      <c r="BD327" s="120"/>
      <c r="BE327" s="124">
        <v>0.91612903225806452</v>
      </c>
      <c r="BF327" s="120">
        <v>48.730267673301306</v>
      </c>
      <c r="BG327" s="120">
        <v>50</v>
      </c>
      <c r="BH327" s="124"/>
      <c r="BI327" s="120"/>
      <c r="BJ327" s="120"/>
      <c r="BK327" s="124"/>
      <c r="BL327" s="120"/>
      <c r="BM327" s="120"/>
      <c r="BN327" s="52"/>
      <c r="BO327" s="124"/>
      <c r="BP327" s="120"/>
      <c r="BQ327" s="120"/>
      <c r="BR327" s="124">
        <v>0.38289962825278812</v>
      </c>
      <c r="BS327" s="124">
        <v>0.94385964912280707</v>
      </c>
      <c r="BT327" s="120">
        <v>25.526641883519208</v>
      </c>
      <c r="BU327" s="120">
        <v>50</v>
      </c>
      <c r="BV327" s="124"/>
      <c r="BW327" s="120"/>
      <c r="BX327" s="120"/>
      <c r="BY327" s="124"/>
      <c r="BZ327" s="124"/>
      <c r="CA327" s="124"/>
      <c r="CB327" s="120">
        <v>16.823939048191338</v>
      </c>
      <c r="CC327" s="120">
        <v>19.496255895940152</v>
      </c>
      <c r="CD327" s="120">
        <v>17.335082511020332</v>
      </c>
      <c r="CE327" s="120"/>
      <c r="CF327" s="107"/>
      <c r="CG327" s="107"/>
      <c r="CH327" s="107">
        <v>0</v>
      </c>
      <c r="CI327" s="107"/>
      <c r="CJ327" s="107"/>
    </row>
    <row r="328" spans="1:88" x14ac:dyDescent="0.25">
      <c r="A328" s="50" t="s">
        <v>512</v>
      </c>
      <c r="B328" s="56" t="s">
        <v>1523</v>
      </c>
      <c r="C328" s="50" t="s">
        <v>2940</v>
      </c>
      <c r="D328" s="56" t="s">
        <v>1985</v>
      </c>
      <c r="E328" s="50" t="s">
        <v>106</v>
      </c>
      <c r="F328" s="24">
        <v>9</v>
      </c>
      <c r="G328" s="24">
        <v>12</v>
      </c>
      <c r="H328" s="50" t="s">
        <v>2644</v>
      </c>
      <c r="I328" s="50" t="s">
        <v>109</v>
      </c>
      <c r="J328" s="120">
        <v>935.33606209126788</v>
      </c>
      <c r="K328" s="52">
        <v>1250</v>
      </c>
      <c r="L328" s="120">
        <v>74.826884967301439</v>
      </c>
      <c r="M328" s="52">
        <v>1</v>
      </c>
      <c r="N328" s="120">
        <v>67.595339833092581</v>
      </c>
      <c r="O328" s="120">
        <v>90.127119777456784</v>
      </c>
      <c r="P328" s="120">
        <v>100</v>
      </c>
      <c r="Q328" s="120">
        <v>51.344657973003898</v>
      </c>
      <c r="R328" s="120">
        <v>58.634514357941292</v>
      </c>
      <c r="S328" s="120">
        <v>75</v>
      </c>
      <c r="T328" s="120">
        <v>68.459543964005192</v>
      </c>
      <c r="U328" s="120">
        <v>100</v>
      </c>
      <c r="V328" s="120">
        <v>51.732561644661473</v>
      </c>
      <c r="W328" s="120">
        <v>68.976748859548636</v>
      </c>
      <c r="X328" s="120">
        <v>100</v>
      </c>
      <c r="Y328" s="120">
        <v>38.678868469545293</v>
      </c>
      <c r="Z328" s="120">
        <v>51.571824626060391</v>
      </c>
      <c r="AA328" s="120">
        <v>100</v>
      </c>
      <c r="AB328" s="120">
        <v>58.894814814814794</v>
      </c>
      <c r="AC328" s="120">
        <v>78.526419753086401</v>
      </c>
      <c r="AD328" s="120">
        <v>100</v>
      </c>
      <c r="AE328" s="120">
        <v>51.756410256410284</v>
      </c>
      <c r="AF328" s="120">
        <v>63.36706827309235</v>
      </c>
      <c r="AG328" s="120">
        <v>69.008547008547055</v>
      </c>
      <c r="AH328" s="120">
        <v>100</v>
      </c>
      <c r="AI328" s="120">
        <v>23.65</v>
      </c>
      <c r="AJ328" s="120">
        <v>19.95</v>
      </c>
      <c r="AK328" s="120">
        <v>11.61</v>
      </c>
      <c r="AL328" s="52">
        <v>1</v>
      </c>
      <c r="AM328" s="124">
        <v>0.97826086956521741</v>
      </c>
      <c r="AN328" s="124">
        <v>0.95918367346938771</v>
      </c>
      <c r="AO328" s="124">
        <v>0.97101449275362317</v>
      </c>
      <c r="AP328" s="124">
        <v>0.93877551020408168</v>
      </c>
      <c r="AQ328" s="124">
        <v>0.97945205479452058</v>
      </c>
      <c r="AR328" s="124">
        <v>0.96491228070175439</v>
      </c>
      <c r="AS328" s="124">
        <v>0.13380281690140844</v>
      </c>
      <c r="AT328" s="120">
        <v>33.239436619718312</v>
      </c>
      <c r="AU328" s="120">
        <v>50</v>
      </c>
      <c r="AV328" s="124">
        <v>0.23222748815165878</v>
      </c>
      <c r="AW328" s="120">
        <v>13.554502369668242</v>
      </c>
      <c r="AX328" s="120">
        <v>50</v>
      </c>
      <c r="AY328" s="124">
        <v>0.91970802919708028</v>
      </c>
      <c r="AZ328" s="120">
        <v>50</v>
      </c>
      <c r="BA328" s="120">
        <v>50</v>
      </c>
      <c r="BB328" s="124">
        <v>0.29197080291970801</v>
      </c>
      <c r="BC328" s="120">
        <v>19.464720194647199</v>
      </c>
      <c r="BD328" s="120">
        <v>50</v>
      </c>
      <c r="BE328" s="124">
        <v>0.90445859872611467</v>
      </c>
      <c r="BF328" s="120">
        <v>48.109499932240148</v>
      </c>
      <c r="BG328" s="120">
        <v>50</v>
      </c>
      <c r="BH328" s="124">
        <v>0.85029940119760483</v>
      </c>
      <c r="BI328" s="120">
        <v>90.457383106128177</v>
      </c>
      <c r="BJ328" s="120">
        <v>100</v>
      </c>
      <c r="BK328" s="124">
        <v>0.8</v>
      </c>
      <c r="BL328" s="120">
        <v>85.106382978723417</v>
      </c>
      <c r="BM328" s="120">
        <v>100</v>
      </c>
      <c r="BN328" s="52">
        <v>1</v>
      </c>
      <c r="BO328" s="124">
        <v>0.63265306122448983</v>
      </c>
      <c r="BP328" s="120">
        <v>84.353741496598644</v>
      </c>
      <c r="BQ328" s="120">
        <v>100</v>
      </c>
      <c r="BR328" s="124">
        <v>0.60769230769230764</v>
      </c>
      <c r="BS328" s="124">
        <v>0.9285714285714286</v>
      </c>
      <c r="BT328" s="120">
        <v>40.512820512820511</v>
      </c>
      <c r="BU328" s="120">
        <v>50</v>
      </c>
      <c r="BV328" s="124">
        <v>0.52640845070422537</v>
      </c>
      <c r="BW328" s="120">
        <v>43.867370892018783</v>
      </c>
      <c r="BX328" s="120">
        <v>50</v>
      </c>
      <c r="BY328" s="124">
        <v>0.8</v>
      </c>
      <c r="BZ328" s="124">
        <v>0.94</v>
      </c>
      <c r="CA328" s="124">
        <v>0.14000000000000001</v>
      </c>
      <c r="CB328" s="120">
        <v>16.823939048191338</v>
      </c>
      <c r="CC328" s="120">
        <v>19.496255895940152</v>
      </c>
      <c r="CD328" s="120">
        <v>17.335082511020332</v>
      </c>
      <c r="CE328" s="120">
        <v>12.629206143265662</v>
      </c>
      <c r="CF328" s="107"/>
      <c r="CG328" s="107"/>
      <c r="CH328" s="107">
        <v>0</v>
      </c>
      <c r="CI328" s="107"/>
      <c r="CJ328" s="107"/>
    </row>
    <row r="329" spans="1:88" x14ac:dyDescent="0.25">
      <c r="A329" s="50" t="s">
        <v>517</v>
      </c>
      <c r="B329" s="56" t="s">
        <v>1524</v>
      </c>
      <c r="C329" s="50" t="s">
        <v>2665</v>
      </c>
      <c r="D329" s="56" t="s">
        <v>101</v>
      </c>
      <c r="E329" s="50" t="s">
        <v>102</v>
      </c>
      <c r="F329" s="24" t="s">
        <v>102</v>
      </c>
      <c r="G329" s="24" t="s">
        <v>102</v>
      </c>
      <c r="H329" s="50" t="s">
        <v>2644</v>
      </c>
      <c r="I329" s="50" t="s">
        <v>103</v>
      </c>
      <c r="J329" s="120">
        <v>961.50073931552595</v>
      </c>
      <c r="K329" s="52">
        <v>1250</v>
      </c>
      <c r="L329" s="120">
        <v>76.920059145242078</v>
      </c>
      <c r="M329" s="52">
        <v>0</v>
      </c>
      <c r="N329" s="120">
        <v>66.675026119941435</v>
      </c>
      <c r="O329" s="120">
        <v>88.90003482658858</v>
      </c>
      <c r="P329" s="120">
        <v>100</v>
      </c>
      <c r="Q329" s="120">
        <v>59.069504390369538</v>
      </c>
      <c r="R329" s="120">
        <v>69.198678528643939</v>
      </c>
      <c r="S329" s="120">
        <v>75</v>
      </c>
      <c r="T329" s="120">
        <v>78.759339187159384</v>
      </c>
      <c r="U329" s="120">
        <v>100</v>
      </c>
      <c r="V329" s="120">
        <v>60.085265774454783</v>
      </c>
      <c r="W329" s="120">
        <v>80.113687699273044</v>
      </c>
      <c r="X329" s="120">
        <v>100</v>
      </c>
      <c r="Y329" s="120">
        <v>52.567750184593677</v>
      </c>
      <c r="Z329" s="120">
        <v>70.090333579458246</v>
      </c>
      <c r="AA329" s="120">
        <v>100</v>
      </c>
      <c r="AB329" s="120">
        <v>55.885137362637472</v>
      </c>
      <c r="AC329" s="120">
        <v>74.513516483516625</v>
      </c>
      <c r="AD329" s="120">
        <v>100</v>
      </c>
      <c r="AE329" s="120">
        <v>48.298260073260032</v>
      </c>
      <c r="AF329" s="120">
        <v>63.472014652014565</v>
      </c>
      <c r="AG329" s="120">
        <v>64.397680097680038</v>
      </c>
      <c r="AH329" s="120">
        <v>100</v>
      </c>
      <c r="AI329" s="120">
        <v>15.93</v>
      </c>
      <c r="AJ329" s="120">
        <v>16.63</v>
      </c>
      <c r="AK329" s="120">
        <v>15.17</v>
      </c>
      <c r="AL329" s="52">
        <v>1</v>
      </c>
      <c r="AM329" s="124">
        <v>0.92790800530738615</v>
      </c>
      <c r="AN329" s="124">
        <v>0.94136807817589574</v>
      </c>
      <c r="AO329" s="124">
        <v>0.92669007901668132</v>
      </c>
      <c r="AP329" s="124">
        <v>0.94056224899598395</v>
      </c>
      <c r="AQ329" s="124">
        <v>0.99577167019027479</v>
      </c>
      <c r="AR329" s="124">
        <v>0.99373695198329859</v>
      </c>
      <c r="AS329" s="124">
        <v>0.11363636363636363</v>
      </c>
      <c r="AT329" s="120">
        <v>37.27272727272728</v>
      </c>
      <c r="AU329" s="120">
        <v>50</v>
      </c>
      <c r="AV329" s="124">
        <v>0.15246636771300448</v>
      </c>
      <c r="AW329" s="120">
        <v>29.506726457399115</v>
      </c>
      <c r="AX329" s="120">
        <v>50</v>
      </c>
      <c r="AY329" s="124">
        <v>0.5125725338491296</v>
      </c>
      <c r="AZ329" s="120">
        <v>34.17150225660864</v>
      </c>
      <c r="BA329" s="120">
        <v>50</v>
      </c>
      <c r="BB329" s="124">
        <v>0.32495164410058025</v>
      </c>
      <c r="BC329" s="120">
        <v>21.663442940038681</v>
      </c>
      <c r="BD329" s="120">
        <v>50</v>
      </c>
      <c r="BE329" s="124">
        <v>0.94454382826475847</v>
      </c>
      <c r="BF329" s="120">
        <v>50</v>
      </c>
      <c r="BG329" s="120">
        <v>50</v>
      </c>
      <c r="BH329" s="124">
        <v>0.8485804416403786</v>
      </c>
      <c r="BI329" s="120">
        <v>90.274515068125396</v>
      </c>
      <c r="BJ329" s="120">
        <v>100</v>
      </c>
      <c r="BK329" s="124">
        <v>0.748466257668712</v>
      </c>
      <c r="BL329" s="120">
        <v>79.6240699647566</v>
      </c>
      <c r="BM329" s="120">
        <v>100</v>
      </c>
      <c r="BN329" s="52">
        <v>1</v>
      </c>
      <c r="BO329" s="124">
        <v>0.627</v>
      </c>
      <c r="BP329" s="120">
        <v>83.574879227053145</v>
      </c>
      <c r="BQ329" s="120">
        <v>100</v>
      </c>
      <c r="BR329" s="124">
        <v>0.50631844987363095</v>
      </c>
      <c r="BS329" s="124">
        <v>0.93538219070133966</v>
      </c>
      <c r="BT329" s="120">
        <v>33.75456332490873</v>
      </c>
      <c r="BU329" s="120">
        <v>50</v>
      </c>
      <c r="BV329" s="124">
        <v>0.53860465116279066</v>
      </c>
      <c r="BW329" s="120">
        <v>44.883720930232556</v>
      </c>
      <c r="BX329" s="120">
        <v>50</v>
      </c>
      <c r="BY329" s="124">
        <v>0.748466257668712</v>
      </c>
      <c r="BZ329" s="124">
        <v>0.90217391304347805</v>
      </c>
      <c r="CA329" s="124">
        <v>0.15370765537476599</v>
      </c>
      <c r="CB329" s="120">
        <v>17.263974516166829</v>
      </c>
      <c r="CC329" s="120">
        <v>19.631524517014228</v>
      </c>
      <c r="CD329" s="120">
        <v>17.168861804494096</v>
      </c>
      <c r="CE329" s="120">
        <v>15.161501169955377</v>
      </c>
      <c r="CF329" s="107"/>
      <c r="CG329" s="107"/>
      <c r="CH329" s="107">
        <v>0</v>
      </c>
      <c r="CI329" s="107"/>
      <c r="CJ329" s="107"/>
    </row>
    <row r="330" spans="1:88" x14ac:dyDescent="0.25">
      <c r="A330" s="50" t="s">
        <v>517</v>
      </c>
      <c r="B330" s="56" t="s">
        <v>1524</v>
      </c>
      <c r="C330" s="50" t="s">
        <v>2941</v>
      </c>
      <c r="D330" s="56" t="s">
        <v>2399</v>
      </c>
      <c r="E330" s="50" t="s">
        <v>106</v>
      </c>
      <c r="F330" s="24" t="s">
        <v>107</v>
      </c>
      <c r="G330" s="24">
        <v>5</v>
      </c>
      <c r="H330" s="50" t="s">
        <v>2644</v>
      </c>
      <c r="I330" s="50" t="s">
        <v>109</v>
      </c>
      <c r="J330" s="120">
        <v>532.68287161459466</v>
      </c>
      <c r="K330" s="52">
        <v>650</v>
      </c>
      <c r="L330" s="120">
        <v>81.951211017629944</v>
      </c>
      <c r="M330" s="52">
        <v>1</v>
      </c>
      <c r="N330" s="120">
        <v>74.376499229181519</v>
      </c>
      <c r="O330" s="120">
        <v>99.168665638908692</v>
      </c>
      <c r="P330" s="120">
        <v>100</v>
      </c>
      <c r="Q330" s="120">
        <v>61.126791945684147</v>
      </c>
      <c r="R330" s="120">
        <v>71.847572499871362</v>
      </c>
      <c r="S330" s="120">
        <v>75</v>
      </c>
      <c r="T330" s="120">
        <v>81.502389260912196</v>
      </c>
      <c r="U330" s="120">
        <v>100</v>
      </c>
      <c r="V330" s="120">
        <v>63.726230847758629</v>
      </c>
      <c r="W330" s="120">
        <v>84.968307797011505</v>
      </c>
      <c r="X330" s="120">
        <v>100</v>
      </c>
      <c r="Y330" s="120">
        <v>51.330498852428676</v>
      </c>
      <c r="Z330" s="120">
        <v>68.440665136571567</v>
      </c>
      <c r="AA330" s="120">
        <v>100</v>
      </c>
      <c r="AB330" s="120">
        <v>60.733908045977032</v>
      </c>
      <c r="AC330" s="120">
        <v>80.978544061302699</v>
      </c>
      <c r="AD330" s="120">
        <v>100</v>
      </c>
      <c r="AE330" s="120"/>
      <c r="AF330" s="120">
        <v>67.301666666666691</v>
      </c>
      <c r="AG330" s="120"/>
      <c r="AH330" s="120">
        <v>0</v>
      </c>
      <c r="AI330" s="120">
        <v>13.87</v>
      </c>
      <c r="AJ330" s="120">
        <v>20.51</v>
      </c>
      <c r="AK330" s="120"/>
      <c r="AL330" s="52">
        <v>0</v>
      </c>
      <c r="AM330" s="124">
        <v>0.98701298701298701</v>
      </c>
      <c r="AN330" s="124">
        <v>0.984375</v>
      </c>
      <c r="AO330" s="124">
        <v>0.98726114649681529</v>
      </c>
      <c r="AP330" s="124">
        <v>0.9850746268656716</v>
      </c>
      <c r="AQ330" s="124">
        <v>1</v>
      </c>
      <c r="AR330" s="124">
        <v>1</v>
      </c>
      <c r="AS330" s="124">
        <v>2.1201413427561839E-2</v>
      </c>
      <c r="AT330" s="120">
        <v>50</v>
      </c>
      <c r="AU330" s="120">
        <v>50</v>
      </c>
      <c r="AV330" s="124">
        <v>5.0420168067226892E-2</v>
      </c>
      <c r="AW330" s="120">
        <v>49.915966386554622</v>
      </c>
      <c r="AX330" s="120">
        <v>50</v>
      </c>
      <c r="AY330" s="124"/>
      <c r="AZ330" s="120"/>
      <c r="BA330" s="120"/>
      <c r="BB330" s="124"/>
      <c r="BC330" s="120"/>
      <c r="BD330" s="120"/>
      <c r="BE330" s="124"/>
      <c r="BF330" s="120"/>
      <c r="BG330" s="120"/>
      <c r="BH330" s="124"/>
      <c r="BI330" s="120"/>
      <c r="BJ330" s="120"/>
      <c r="BK330" s="124"/>
      <c r="BL330" s="120"/>
      <c r="BM330" s="120"/>
      <c r="BN330" s="52"/>
      <c r="BO330" s="124"/>
      <c r="BP330" s="120"/>
      <c r="BQ330" s="120"/>
      <c r="BR330" s="124">
        <v>0.53125</v>
      </c>
      <c r="BS330" s="124">
        <v>0.78048780487804881</v>
      </c>
      <c r="BT330" s="120">
        <v>17.708333333333336</v>
      </c>
      <c r="BU330" s="120">
        <v>50</v>
      </c>
      <c r="BV330" s="124"/>
      <c r="BW330" s="120"/>
      <c r="BX330" s="120"/>
      <c r="BY330" s="124"/>
      <c r="BZ330" s="124"/>
      <c r="CA330" s="124"/>
      <c r="CB330" s="120">
        <v>16.823939048191338</v>
      </c>
      <c r="CC330" s="120">
        <v>19.496255895940152</v>
      </c>
      <c r="CD330" s="120">
        <v>17.335082511020332</v>
      </c>
      <c r="CE330" s="120"/>
      <c r="CF330" s="107"/>
      <c r="CG330" s="107"/>
      <c r="CH330" s="107">
        <v>0</v>
      </c>
      <c r="CI330" s="107"/>
      <c r="CJ330" s="107"/>
    </row>
    <row r="331" spans="1:88" x14ac:dyDescent="0.25">
      <c r="A331" s="50" t="s">
        <v>517</v>
      </c>
      <c r="B331" s="56" t="s">
        <v>1524</v>
      </c>
      <c r="C331" s="50" t="s">
        <v>2942</v>
      </c>
      <c r="D331" s="56" t="s">
        <v>1795</v>
      </c>
      <c r="E331" s="50" t="s">
        <v>106</v>
      </c>
      <c r="F331" s="24" t="s">
        <v>114</v>
      </c>
      <c r="G331" s="24">
        <v>5</v>
      </c>
      <c r="H331" s="50" t="s">
        <v>1454</v>
      </c>
      <c r="I331" s="50" t="s">
        <v>109</v>
      </c>
      <c r="J331" s="120">
        <v>550.59308090653576</v>
      </c>
      <c r="K331" s="52">
        <v>750</v>
      </c>
      <c r="L331" s="120">
        <v>73.412410787538093</v>
      </c>
      <c r="M331" s="52">
        <v>0</v>
      </c>
      <c r="N331" s="120">
        <v>66.374499641169422</v>
      </c>
      <c r="O331" s="120">
        <v>88.499332854892572</v>
      </c>
      <c r="P331" s="120">
        <v>100</v>
      </c>
      <c r="Q331" s="120">
        <v>62.705584641105062</v>
      </c>
      <c r="R331" s="120">
        <v>71.400446260740381</v>
      </c>
      <c r="S331" s="120">
        <v>75</v>
      </c>
      <c r="T331" s="120">
        <v>83.607446188140074</v>
      </c>
      <c r="U331" s="120">
        <v>100</v>
      </c>
      <c r="V331" s="120">
        <v>56.332839067901958</v>
      </c>
      <c r="W331" s="120">
        <v>75.110452090535944</v>
      </c>
      <c r="X331" s="120">
        <v>100</v>
      </c>
      <c r="Y331" s="120">
        <v>52.234449911449907</v>
      </c>
      <c r="Z331" s="120">
        <v>69.645933215266538</v>
      </c>
      <c r="AA331" s="120">
        <v>100</v>
      </c>
      <c r="AB331" s="120">
        <v>57.199999999999996</v>
      </c>
      <c r="AC331" s="120">
        <v>76.266666666666666</v>
      </c>
      <c r="AD331" s="120">
        <v>100</v>
      </c>
      <c r="AE331" s="120">
        <v>53.388888888888886</v>
      </c>
      <c r="AF331" s="120"/>
      <c r="AG331" s="120">
        <v>71.18518518518519</v>
      </c>
      <c r="AH331" s="120">
        <v>100</v>
      </c>
      <c r="AI331" s="120">
        <v>12.29</v>
      </c>
      <c r="AJ331" s="120">
        <v>19.16</v>
      </c>
      <c r="AK331" s="120"/>
      <c r="AL331" s="52">
        <v>0</v>
      </c>
      <c r="AM331" s="124">
        <v>0.98837209302325579</v>
      </c>
      <c r="AN331" s="124">
        <v>0.99248120300751874</v>
      </c>
      <c r="AO331" s="124">
        <v>0.98837209302325579</v>
      </c>
      <c r="AP331" s="124">
        <v>0.99248120300751874</v>
      </c>
      <c r="AQ331" s="124">
        <v>1</v>
      </c>
      <c r="AR331" s="124">
        <v>1</v>
      </c>
      <c r="AS331" s="124">
        <v>0.11647727272727272</v>
      </c>
      <c r="AT331" s="120">
        <v>36.704545454545467</v>
      </c>
      <c r="AU331" s="120">
        <v>50</v>
      </c>
      <c r="AV331" s="124">
        <v>0.13409961685823754</v>
      </c>
      <c r="AW331" s="120">
        <v>33.180076628352495</v>
      </c>
      <c r="AX331" s="120">
        <v>50</v>
      </c>
      <c r="AY331" s="124"/>
      <c r="AZ331" s="120"/>
      <c r="BA331" s="120"/>
      <c r="BB331" s="124"/>
      <c r="BC331" s="120"/>
      <c r="BD331" s="120"/>
      <c r="BE331" s="124"/>
      <c r="BF331" s="120"/>
      <c r="BG331" s="120"/>
      <c r="BH331" s="124"/>
      <c r="BI331" s="120"/>
      <c r="BJ331" s="120"/>
      <c r="BK331" s="124"/>
      <c r="BL331" s="120"/>
      <c r="BM331" s="120"/>
      <c r="BN331" s="52"/>
      <c r="BO331" s="124"/>
      <c r="BP331" s="120"/>
      <c r="BQ331" s="120"/>
      <c r="BR331" s="124">
        <v>0.49180327868852458</v>
      </c>
      <c r="BS331" s="124">
        <v>0.87142857142857144</v>
      </c>
      <c r="BT331" s="120">
        <v>16.393442622950818</v>
      </c>
      <c r="BU331" s="120">
        <v>50</v>
      </c>
      <c r="BV331" s="124"/>
      <c r="BW331" s="120"/>
      <c r="BX331" s="120"/>
      <c r="BY331" s="124"/>
      <c r="BZ331" s="124"/>
      <c r="CA331" s="124"/>
      <c r="CB331" s="120">
        <v>16.823939048191338</v>
      </c>
      <c r="CC331" s="120">
        <v>19.496255895940152</v>
      </c>
      <c r="CD331" s="120">
        <v>17.335082511020332</v>
      </c>
      <c r="CE331" s="120"/>
      <c r="CF331" s="107"/>
      <c r="CG331" s="107"/>
      <c r="CH331" s="107">
        <v>0</v>
      </c>
      <c r="CI331" s="107"/>
      <c r="CJ331" s="107"/>
    </row>
    <row r="332" spans="1:88" x14ac:dyDescent="0.25">
      <c r="A332" s="50" t="s">
        <v>517</v>
      </c>
      <c r="B332" s="56" t="s">
        <v>1524</v>
      </c>
      <c r="C332" s="50" t="s">
        <v>2943</v>
      </c>
      <c r="D332" s="56" t="s">
        <v>2334</v>
      </c>
      <c r="E332" s="50" t="s">
        <v>106</v>
      </c>
      <c r="F332" s="24" t="s">
        <v>114</v>
      </c>
      <c r="G332" s="24">
        <v>5</v>
      </c>
      <c r="H332" s="50" t="s">
        <v>2644</v>
      </c>
      <c r="I332" s="50" t="s">
        <v>109</v>
      </c>
      <c r="J332" s="120">
        <v>555.53710182319628</v>
      </c>
      <c r="K332" s="52">
        <v>650</v>
      </c>
      <c r="L332" s="120">
        <v>85.467246434337881</v>
      </c>
      <c r="M332" s="52">
        <v>0</v>
      </c>
      <c r="N332" s="120">
        <v>71.555924700421642</v>
      </c>
      <c r="O332" s="120">
        <v>95.407899600562189</v>
      </c>
      <c r="P332" s="120">
        <v>100</v>
      </c>
      <c r="Q332" s="120">
        <v>68.762212329708717</v>
      </c>
      <c r="R332" s="120">
        <v>73.037083371989056</v>
      </c>
      <c r="S332" s="120">
        <v>74.671988498524541</v>
      </c>
      <c r="T332" s="120">
        <v>91.682949772944951</v>
      </c>
      <c r="U332" s="120">
        <v>100</v>
      </c>
      <c r="V332" s="120">
        <v>68.718225719341802</v>
      </c>
      <c r="W332" s="120">
        <v>91.624300959122408</v>
      </c>
      <c r="X332" s="120">
        <v>100</v>
      </c>
      <c r="Y332" s="120">
        <v>64.838573929675619</v>
      </c>
      <c r="Z332" s="120">
        <v>86.451431906234149</v>
      </c>
      <c r="AA332" s="120">
        <v>100</v>
      </c>
      <c r="AB332" s="120">
        <v>55.348333333333322</v>
      </c>
      <c r="AC332" s="120">
        <v>73.797777777777767</v>
      </c>
      <c r="AD332" s="120">
        <v>100</v>
      </c>
      <c r="AE332" s="120"/>
      <c r="AF332" s="120">
        <v>59.699999999999996</v>
      </c>
      <c r="AG332" s="120"/>
      <c r="AH332" s="120">
        <v>0</v>
      </c>
      <c r="AI332" s="120">
        <v>5.9</v>
      </c>
      <c r="AJ332" s="120">
        <v>8.19</v>
      </c>
      <c r="AK332" s="120"/>
      <c r="AL332" s="52">
        <v>0</v>
      </c>
      <c r="AM332" s="124">
        <v>0.99199999999999999</v>
      </c>
      <c r="AN332" s="124">
        <v>0.9850746268656716</v>
      </c>
      <c r="AO332" s="124">
        <v>1</v>
      </c>
      <c r="AP332" s="124">
        <v>1</v>
      </c>
      <c r="AQ332" s="124">
        <v>1</v>
      </c>
      <c r="AR332" s="124">
        <v>1</v>
      </c>
      <c r="AS332" s="124">
        <v>9.3525179856115109E-2</v>
      </c>
      <c r="AT332" s="120">
        <v>41.294964028776988</v>
      </c>
      <c r="AU332" s="120">
        <v>50</v>
      </c>
      <c r="AV332" s="124">
        <v>9.0277777777777776E-2</v>
      </c>
      <c r="AW332" s="120">
        <v>41.94444444444445</v>
      </c>
      <c r="AX332" s="120">
        <v>50</v>
      </c>
      <c r="AY332" s="124"/>
      <c r="AZ332" s="120"/>
      <c r="BA332" s="120"/>
      <c r="BB332" s="124"/>
      <c r="BC332" s="120"/>
      <c r="BD332" s="120"/>
      <c r="BE332" s="124"/>
      <c r="BF332" s="120"/>
      <c r="BG332" s="120"/>
      <c r="BH332" s="124"/>
      <c r="BI332" s="120"/>
      <c r="BJ332" s="120"/>
      <c r="BK332" s="124"/>
      <c r="BL332" s="120"/>
      <c r="BM332" s="120"/>
      <c r="BN332" s="52"/>
      <c r="BO332" s="124"/>
      <c r="BP332" s="120"/>
      <c r="BQ332" s="120"/>
      <c r="BR332" s="124">
        <v>0.5</v>
      </c>
      <c r="BS332" s="124">
        <v>1.1891891891891893</v>
      </c>
      <c r="BT332" s="120">
        <v>33.333333333333329</v>
      </c>
      <c r="BU332" s="120">
        <v>50</v>
      </c>
      <c r="BV332" s="124"/>
      <c r="BW332" s="120"/>
      <c r="BX332" s="120"/>
      <c r="BY332" s="124"/>
      <c r="BZ332" s="124"/>
      <c r="CA332" s="124"/>
      <c r="CB332" s="120">
        <v>16.823939048191338</v>
      </c>
      <c r="CC332" s="120">
        <v>19.496255895940152</v>
      </c>
      <c r="CD332" s="120">
        <v>17.335082511020332</v>
      </c>
      <c r="CE332" s="120"/>
      <c r="CF332" s="107"/>
      <c r="CG332" s="107"/>
      <c r="CH332" s="107">
        <v>1</v>
      </c>
      <c r="CI332" s="107"/>
      <c r="CJ332" s="107">
        <v>1</v>
      </c>
    </row>
    <row r="333" spans="1:88" x14ac:dyDescent="0.25">
      <c r="A333" s="50" t="s">
        <v>517</v>
      </c>
      <c r="B333" s="56" t="s">
        <v>1524</v>
      </c>
      <c r="C333" s="50" t="s">
        <v>2944</v>
      </c>
      <c r="D333" s="56" t="s">
        <v>2184</v>
      </c>
      <c r="E333" s="50" t="s">
        <v>106</v>
      </c>
      <c r="F333" s="24" t="s">
        <v>107</v>
      </c>
      <c r="G333" s="24">
        <v>5</v>
      </c>
      <c r="H333" s="50" t="s">
        <v>2644</v>
      </c>
      <c r="I333" s="50" t="s">
        <v>109</v>
      </c>
      <c r="J333" s="120">
        <v>538.00004189769015</v>
      </c>
      <c r="K333" s="52">
        <v>750</v>
      </c>
      <c r="L333" s="120">
        <v>71.733338919692031</v>
      </c>
      <c r="M333" s="52">
        <v>0</v>
      </c>
      <c r="N333" s="120">
        <v>59.661546079810996</v>
      </c>
      <c r="O333" s="120">
        <v>79.548728106414657</v>
      </c>
      <c r="P333" s="120">
        <v>100</v>
      </c>
      <c r="Q333" s="120">
        <v>56.236979641247892</v>
      </c>
      <c r="R333" s="120">
        <v>70.423300274862783</v>
      </c>
      <c r="S333" s="120">
        <v>68.115944475013649</v>
      </c>
      <c r="T333" s="120">
        <v>74.982639521663856</v>
      </c>
      <c r="U333" s="120">
        <v>100</v>
      </c>
      <c r="V333" s="120">
        <v>58.1830831425426</v>
      </c>
      <c r="W333" s="120">
        <v>77.577444190056795</v>
      </c>
      <c r="X333" s="120">
        <v>100</v>
      </c>
      <c r="Y333" s="120">
        <v>53.22502050666607</v>
      </c>
      <c r="Z333" s="120">
        <v>70.966694008888098</v>
      </c>
      <c r="AA333" s="120">
        <v>100</v>
      </c>
      <c r="AB333" s="120">
        <v>51.993333333333325</v>
      </c>
      <c r="AC333" s="120">
        <v>69.324444444444438</v>
      </c>
      <c r="AD333" s="120">
        <v>100</v>
      </c>
      <c r="AE333" s="120">
        <v>47.177777777777777</v>
      </c>
      <c r="AF333" s="120"/>
      <c r="AG333" s="120">
        <v>62.903703703703705</v>
      </c>
      <c r="AH333" s="120">
        <v>100</v>
      </c>
      <c r="AI333" s="120">
        <v>11.87</v>
      </c>
      <c r="AJ333" s="120">
        <v>17.190000000000001</v>
      </c>
      <c r="AK333" s="120"/>
      <c r="AL333" s="52">
        <v>0</v>
      </c>
      <c r="AM333" s="124">
        <v>1</v>
      </c>
      <c r="AN333" s="124">
        <v>1</v>
      </c>
      <c r="AO333" s="124">
        <v>1</v>
      </c>
      <c r="AP333" s="124">
        <v>1</v>
      </c>
      <c r="AQ333" s="124">
        <v>1</v>
      </c>
      <c r="AR333" s="124">
        <v>1</v>
      </c>
      <c r="AS333" s="124">
        <v>0.1076923076923077</v>
      </c>
      <c r="AT333" s="120">
        <v>38.46153846153846</v>
      </c>
      <c r="AU333" s="120">
        <v>50</v>
      </c>
      <c r="AV333" s="124">
        <v>0.11557788944723618</v>
      </c>
      <c r="AW333" s="120">
        <v>36.884422110552784</v>
      </c>
      <c r="AX333" s="120">
        <v>50</v>
      </c>
      <c r="AY333" s="124"/>
      <c r="AZ333" s="120"/>
      <c r="BA333" s="120"/>
      <c r="BB333" s="124"/>
      <c r="BC333" s="120"/>
      <c r="BD333" s="120"/>
      <c r="BE333" s="124"/>
      <c r="BF333" s="120"/>
      <c r="BG333" s="120"/>
      <c r="BH333" s="124"/>
      <c r="BI333" s="120"/>
      <c r="BJ333" s="120"/>
      <c r="BK333" s="124"/>
      <c r="BL333" s="120"/>
      <c r="BM333" s="120"/>
      <c r="BN333" s="52"/>
      <c r="BO333" s="124"/>
      <c r="BP333" s="120"/>
      <c r="BQ333" s="120"/>
      <c r="BR333" s="124">
        <v>0.41025641025641024</v>
      </c>
      <c r="BS333" s="124">
        <v>1</v>
      </c>
      <c r="BT333" s="120">
        <v>27.350427350427349</v>
      </c>
      <c r="BU333" s="120">
        <v>50</v>
      </c>
      <c r="BV333" s="124"/>
      <c r="BW333" s="120"/>
      <c r="BX333" s="120"/>
      <c r="BY333" s="124"/>
      <c r="BZ333" s="124"/>
      <c r="CA333" s="124"/>
      <c r="CB333" s="120">
        <v>16.823939048191338</v>
      </c>
      <c r="CC333" s="120">
        <v>19.496255895940152</v>
      </c>
      <c r="CD333" s="120">
        <v>17.335082511020332</v>
      </c>
      <c r="CE333" s="120"/>
      <c r="CF333" s="107"/>
      <c r="CG333" s="107"/>
      <c r="CH333" s="107">
        <v>0</v>
      </c>
      <c r="CI333" s="107"/>
      <c r="CJ333" s="107"/>
    </row>
    <row r="334" spans="1:88" x14ac:dyDescent="0.25">
      <c r="A334" s="50" t="s">
        <v>517</v>
      </c>
      <c r="B334" s="56" t="s">
        <v>1524</v>
      </c>
      <c r="C334" s="50" t="s">
        <v>2945</v>
      </c>
      <c r="D334" s="56" t="s">
        <v>1777</v>
      </c>
      <c r="E334" s="50" t="s">
        <v>106</v>
      </c>
      <c r="F334" s="24" t="s">
        <v>107</v>
      </c>
      <c r="G334" s="24">
        <v>5</v>
      </c>
      <c r="H334" s="50" t="s">
        <v>2644</v>
      </c>
      <c r="I334" s="50" t="s">
        <v>109</v>
      </c>
      <c r="J334" s="120">
        <v>576.10436793050064</v>
      </c>
      <c r="K334" s="52">
        <v>650</v>
      </c>
      <c r="L334" s="120">
        <v>88.631441220077022</v>
      </c>
      <c r="M334" s="52">
        <v>0</v>
      </c>
      <c r="N334" s="120">
        <v>75.197633367730319</v>
      </c>
      <c r="O334" s="120">
        <v>100</v>
      </c>
      <c r="P334" s="120">
        <v>100</v>
      </c>
      <c r="Q334" s="120">
        <v>73.390646491236581</v>
      </c>
      <c r="R334" s="120">
        <v>73.639903873946409</v>
      </c>
      <c r="S334" s="120">
        <v>75</v>
      </c>
      <c r="T334" s="120">
        <v>97.854195321648774</v>
      </c>
      <c r="U334" s="120">
        <v>100</v>
      </c>
      <c r="V334" s="120">
        <v>70.314264932122072</v>
      </c>
      <c r="W334" s="120">
        <v>93.752353242829429</v>
      </c>
      <c r="X334" s="120">
        <v>100</v>
      </c>
      <c r="Y334" s="120">
        <v>67.619350617195451</v>
      </c>
      <c r="Z334" s="120">
        <v>90.159134156260606</v>
      </c>
      <c r="AA334" s="120">
        <v>100</v>
      </c>
      <c r="AB334" s="120">
        <v>60.85520833333333</v>
      </c>
      <c r="AC334" s="120">
        <v>81.140277777777769</v>
      </c>
      <c r="AD334" s="120">
        <v>100</v>
      </c>
      <c r="AE334" s="120"/>
      <c r="AF334" s="120"/>
      <c r="AG334" s="120"/>
      <c r="AH334" s="120">
        <v>0</v>
      </c>
      <c r="AI334" s="120">
        <v>1.6</v>
      </c>
      <c r="AJ334" s="120">
        <v>6.02</v>
      </c>
      <c r="AK334" s="120"/>
      <c r="AL334" s="52">
        <v>0</v>
      </c>
      <c r="AM334" s="124">
        <v>0.97599999999999998</v>
      </c>
      <c r="AN334" s="124">
        <v>0.97222222222222221</v>
      </c>
      <c r="AO334" s="124">
        <v>0.97599999999999998</v>
      </c>
      <c r="AP334" s="124">
        <v>0.97222222222222221</v>
      </c>
      <c r="AQ334" s="124">
        <v>0.97222222222222221</v>
      </c>
      <c r="AR334" s="124"/>
      <c r="AS334" s="124">
        <v>8.3333333333333329E-2</v>
      </c>
      <c r="AT334" s="120">
        <v>43.333333333333329</v>
      </c>
      <c r="AU334" s="120">
        <v>50</v>
      </c>
      <c r="AV334" s="124">
        <v>0.10218978102189781</v>
      </c>
      <c r="AW334" s="120">
        <v>39.562043795620447</v>
      </c>
      <c r="AX334" s="120">
        <v>50</v>
      </c>
      <c r="AY334" s="124"/>
      <c r="AZ334" s="120"/>
      <c r="BA334" s="120"/>
      <c r="BB334" s="124"/>
      <c r="BC334" s="120"/>
      <c r="BD334" s="120"/>
      <c r="BE334" s="124"/>
      <c r="BF334" s="120"/>
      <c r="BG334" s="120"/>
      <c r="BH334" s="124"/>
      <c r="BI334" s="120"/>
      <c r="BJ334" s="120"/>
      <c r="BK334" s="124"/>
      <c r="BL334" s="120"/>
      <c r="BM334" s="120"/>
      <c r="BN334" s="52"/>
      <c r="BO334" s="124"/>
      <c r="BP334" s="120"/>
      <c r="BQ334" s="120"/>
      <c r="BR334" s="124">
        <v>0.45454545454545453</v>
      </c>
      <c r="BS334" s="124">
        <v>1</v>
      </c>
      <c r="BT334" s="120">
        <v>30.303030303030305</v>
      </c>
      <c r="BU334" s="120">
        <v>50</v>
      </c>
      <c r="BV334" s="124"/>
      <c r="BW334" s="120"/>
      <c r="BX334" s="120"/>
      <c r="BY334" s="124"/>
      <c r="BZ334" s="124"/>
      <c r="CA334" s="124"/>
      <c r="CB334" s="120">
        <v>16.823939048191338</v>
      </c>
      <c r="CC334" s="120">
        <v>19.496255895940152</v>
      </c>
      <c r="CD334" s="120">
        <v>17.335082511020332</v>
      </c>
      <c r="CE334" s="120"/>
      <c r="CF334" s="107"/>
      <c r="CG334" s="107"/>
      <c r="CH334" s="107">
        <v>1</v>
      </c>
      <c r="CI334" s="107"/>
      <c r="CJ334" s="107">
        <v>1</v>
      </c>
    </row>
    <row r="335" spans="1:88" x14ac:dyDescent="0.25">
      <c r="A335" s="50" t="s">
        <v>517</v>
      </c>
      <c r="B335" s="56" t="s">
        <v>1524</v>
      </c>
      <c r="C335" s="50" t="s">
        <v>2946</v>
      </c>
      <c r="D335" s="56" t="s">
        <v>2281</v>
      </c>
      <c r="E335" s="50" t="s">
        <v>106</v>
      </c>
      <c r="F335" s="24" t="s">
        <v>114</v>
      </c>
      <c r="G335" s="24">
        <v>5</v>
      </c>
      <c r="H335" s="50" t="s">
        <v>2644</v>
      </c>
      <c r="I335" s="50" t="s">
        <v>109</v>
      </c>
      <c r="J335" s="120">
        <v>613.56091317707819</v>
      </c>
      <c r="K335" s="52">
        <v>750</v>
      </c>
      <c r="L335" s="120">
        <v>81.808121756943763</v>
      </c>
      <c r="M335" s="52">
        <v>1</v>
      </c>
      <c r="N335" s="120">
        <v>76.327928642175479</v>
      </c>
      <c r="O335" s="120">
        <v>100</v>
      </c>
      <c r="P335" s="120">
        <v>100</v>
      </c>
      <c r="Q335" s="120">
        <v>63.99545653840795</v>
      </c>
      <c r="R335" s="120">
        <v>75</v>
      </c>
      <c r="S335" s="120">
        <v>75</v>
      </c>
      <c r="T335" s="120">
        <v>85.327275384543938</v>
      </c>
      <c r="U335" s="120">
        <v>100</v>
      </c>
      <c r="V335" s="120">
        <v>69.238234084883544</v>
      </c>
      <c r="W335" s="120">
        <v>92.317645446511392</v>
      </c>
      <c r="X335" s="120">
        <v>100</v>
      </c>
      <c r="Y335" s="120">
        <v>55.473910304418766</v>
      </c>
      <c r="Z335" s="120">
        <v>73.965213739225021</v>
      </c>
      <c r="AA335" s="120">
        <v>100</v>
      </c>
      <c r="AB335" s="120">
        <v>60.673684210526311</v>
      </c>
      <c r="AC335" s="120">
        <v>80.898245614035076</v>
      </c>
      <c r="AD335" s="120">
        <v>100</v>
      </c>
      <c r="AE335" s="120">
        <v>47.829629629629615</v>
      </c>
      <c r="AF335" s="120">
        <v>67.751020408163285</v>
      </c>
      <c r="AG335" s="120">
        <v>63.772839506172815</v>
      </c>
      <c r="AH335" s="120">
        <v>100</v>
      </c>
      <c r="AI335" s="120">
        <v>11</v>
      </c>
      <c r="AJ335" s="120">
        <v>19.52</v>
      </c>
      <c r="AK335" s="120">
        <v>19.920000000000002</v>
      </c>
      <c r="AL335" s="52">
        <v>0</v>
      </c>
      <c r="AM335" s="124">
        <v>0.98984771573604058</v>
      </c>
      <c r="AN335" s="124">
        <v>1</v>
      </c>
      <c r="AO335" s="124">
        <v>1</v>
      </c>
      <c r="AP335" s="124">
        <v>1</v>
      </c>
      <c r="AQ335" s="124">
        <v>1</v>
      </c>
      <c r="AR335" s="124">
        <v>1</v>
      </c>
      <c r="AS335" s="124">
        <v>3.0534351145038167E-2</v>
      </c>
      <c r="AT335" s="120">
        <v>50</v>
      </c>
      <c r="AU335" s="120">
        <v>50</v>
      </c>
      <c r="AV335" s="124">
        <v>5.5555555555555552E-2</v>
      </c>
      <c r="AW335" s="120">
        <v>48.8888888888889</v>
      </c>
      <c r="AX335" s="120">
        <v>50</v>
      </c>
      <c r="AY335" s="124"/>
      <c r="AZ335" s="120"/>
      <c r="BA335" s="120"/>
      <c r="BB335" s="124"/>
      <c r="BC335" s="120"/>
      <c r="BD335" s="120"/>
      <c r="BE335" s="124"/>
      <c r="BF335" s="120"/>
      <c r="BG335" s="120"/>
      <c r="BH335" s="124"/>
      <c r="BI335" s="120"/>
      <c r="BJ335" s="120"/>
      <c r="BK335" s="124"/>
      <c r="BL335" s="120"/>
      <c r="BM335" s="120"/>
      <c r="BN335" s="52"/>
      <c r="BO335" s="124"/>
      <c r="BP335" s="120"/>
      <c r="BQ335" s="120"/>
      <c r="BR335" s="124">
        <v>0.27586206896551724</v>
      </c>
      <c r="BS335" s="124">
        <v>1.0943396226415094</v>
      </c>
      <c r="BT335" s="120">
        <v>18.390804597701148</v>
      </c>
      <c r="BU335" s="120">
        <v>50</v>
      </c>
      <c r="BV335" s="124"/>
      <c r="BW335" s="120"/>
      <c r="BX335" s="120"/>
      <c r="BY335" s="124"/>
      <c r="BZ335" s="124"/>
      <c r="CA335" s="124"/>
      <c r="CB335" s="120">
        <v>16.823939048191338</v>
      </c>
      <c r="CC335" s="120">
        <v>19.496255895940152</v>
      </c>
      <c r="CD335" s="120">
        <v>17.335082511020332</v>
      </c>
      <c r="CE335" s="120"/>
      <c r="CF335" s="107"/>
      <c r="CG335" s="107"/>
      <c r="CH335" s="107">
        <v>0</v>
      </c>
      <c r="CI335" s="107"/>
      <c r="CJ335" s="107"/>
    </row>
    <row r="336" spans="1:88" s="111" customFormat="1" x14ac:dyDescent="0.25">
      <c r="A336" s="50" t="s">
        <v>517</v>
      </c>
      <c r="B336" s="56" t="s">
        <v>1524</v>
      </c>
      <c r="C336" s="50" t="s">
        <v>2947</v>
      </c>
      <c r="D336" s="56" t="s">
        <v>1761</v>
      </c>
      <c r="E336" s="50" t="s">
        <v>106</v>
      </c>
      <c r="F336" s="24" t="s">
        <v>107</v>
      </c>
      <c r="G336" s="24">
        <v>5</v>
      </c>
      <c r="H336" s="50" t="s">
        <v>1454</v>
      </c>
      <c r="I336" s="50" t="s">
        <v>109</v>
      </c>
      <c r="J336" s="120">
        <v>524.55139819737633</v>
      </c>
      <c r="K336" s="52">
        <v>750</v>
      </c>
      <c r="L336" s="120">
        <v>69.940186426316842</v>
      </c>
      <c r="M336" s="52">
        <v>0</v>
      </c>
      <c r="N336" s="120">
        <v>62.676062064542499</v>
      </c>
      <c r="O336" s="120">
        <v>83.568082752723328</v>
      </c>
      <c r="P336" s="120">
        <v>100</v>
      </c>
      <c r="Q336" s="120">
        <v>58.536050426255429</v>
      </c>
      <c r="R336" s="120">
        <v>69.599718668171022</v>
      </c>
      <c r="S336" s="120">
        <v>74.30752333401567</v>
      </c>
      <c r="T336" s="120">
        <v>78.048067235007238</v>
      </c>
      <c r="U336" s="120">
        <v>100</v>
      </c>
      <c r="V336" s="120">
        <v>57.892469701844696</v>
      </c>
      <c r="W336" s="120">
        <v>77.189959602459595</v>
      </c>
      <c r="X336" s="120">
        <v>100</v>
      </c>
      <c r="Y336" s="120">
        <v>53.725482781626852</v>
      </c>
      <c r="Z336" s="120">
        <v>71.633977042169136</v>
      </c>
      <c r="AA336" s="120">
        <v>100</v>
      </c>
      <c r="AB336" s="120">
        <v>53.906666666666688</v>
      </c>
      <c r="AC336" s="120">
        <v>71.875555555555579</v>
      </c>
      <c r="AD336" s="120">
        <v>100</v>
      </c>
      <c r="AE336" s="120">
        <v>50.346825396825395</v>
      </c>
      <c r="AF336" s="120"/>
      <c r="AG336" s="120">
        <v>67.129100529100526</v>
      </c>
      <c r="AH336" s="120">
        <v>100</v>
      </c>
      <c r="AI336" s="120">
        <v>15.77</v>
      </c>
      <c r="AJ336" s="120">
        <v>15.87</v>
      </c>
      <c r="AK336" s="120"/>
      <c r="AL336" s="52">
        <v>0</v>
      </c>
      <c r="AM336" s="124">
        <v>0.99401197604790414</v>
      </c>
      <c r="AN336" s="124">
        <v>0.99193548387096775</v>
      </c>
      <c r="AO336" s="124">
        <v>0.98816568047337283</v>
      </c>
      <c r="AP336" s="124">
        <v>0.98412698412698407</v>
      </c>
      <c r="AQ336" s="124">
        <v>1</v>
      </c>
      <c r="AR336" s="124">
        <v>1</v>
      </c>
      <c r="AS336" s="124">
        <v>0.11174785100286533</v>
      </c>
      <c r="AT336" s="120">
        <v>37.650429799426945</v>
      </c>
      <c r="AU336" s="120">
        <v>50</v>
      </c>
      <c r="AV336" s="124">
        <v>0.14396887159533073</v>
      </c>
      <c r="AW336" s="120">
        <v>31.206225680933873</v>
      </c>
      <c r="AX336" s="120">
        <v>50</v>
      </c>
      <c r="AY336" s="124"/>
      <c r="AZ336" s="120"/>
      <c r="BA336" s="120"/>
      <c r="BB336" s="124"/>
      <c r="BC336" s="120"/>
      <c r="BD336" s="120"/>
      <c r="BE336" s="124"/>
      <c r="BF336" s="120"/>
      <c r="BG336" s="120"/>
      <c r="BH336" s="124"/>
      <c r="BI336" s="120"/>
      <c r="BJ336" s="120"/>
      <c r="BK336" s="124"/>
      <c r="BL336" s="120"/>
      <c r="BM336" s="120"/>
      <c r="BN336" s="52"/>
      <c r="BO336" s="124"/>
      <c r="BP336" s="120"/>
      <c r="BQ336" s="120"/>
      <c r="BR336" s="124">
        <v>0.1875</v>
      </c>
      <c r="BS336" s="124">
        <v>0.88888888888888884</v>
      </c>
      <c r="BT336" s="120">
        <v>6.25</v>
      </c>
      <c r="BU336" s="120">
        <v>50</v>
      </c>
      <c r="BV336" s="124"/>
      <c r="BW336" s="120"/>
      <c r="BX336" s="120"/>
      <c r="BY336" s="124"/>
      <c r="BZ336" s="124"/>
      <c r="CA336" s="124"/>
      <c r="CB336" s="120">
        <v>16.823939048191338</v>
      </c>
      <c r="CC336" s="120">
        <v>19.496255895940152</v>
      </c>
      <c r="CD336" s="120">
        <v>17.335082511020332</v>
      </c>
      <c r="CE336" s="120"/>
      <c r="CF336" s="107"/>
      <c r="CG336" s="107"/>
      <c r="CH336" s="107">
        <v>0</v>
      </c>
      <c r="CI336" s="107"/>
      <c r="CJ336" s="107"/>
    </row>
    <row r="337" spans="1:88" x14ac:dyDescent="0.25">
      <c r="A337" s="50" t="s">
        <v>517</v>
      </c>
      <c r="B337" s="56" t="s">
        <v>1524</v>
      </c>
      <c r="C337" s="50" t="s">
        <v>2948</v>
      </c>
      <c r="D337" s="56" t="s">
        <v>2584</v>
      </c>
      <c r="E337" s="50" t="s">
        <v>106</v>
      </c>
      <c r="F337" s="24">
        <v>6</v>
      </c>
      <c r="G337" s="24">
        <v>8</v>
      </c>
      <c r="H337" s="50" t="s">
        <v>2644</v>
      </c>
      <c r="I337" s="50" t="s">
        <v>109</v>
      </c>
      <c r="J337" s="120">
        <v>573.19630078729233</v>
      </c>
      <c r="K337" s="52">
        <v>800</v>
      </c>
      <c r="L337" s="120">
        <v>71.649537598411541</v>
      </c>
      <c r="M337" s="52">
        <v>1</v>
      </c>
      <c r="N337" s="120">
        <v>60.78909884103701</v>
      </c>
      <c r="O337" s="120">
        <v>81.052131788049337</v>
      </c>
      <c r="P337" s="120">
        <v>100</v>
      </c>
      <c r="Q337" s="120">
        <v>55.292707938996394</v>
      </c>
      <c r="R337" s="120">
        <v>63.351894889223807</v>
      </c>
      <c r="S337" s="120">
        <v>72.375016353971546</v>
      </c>
      <c r="T337" s="120">
        <v>73.72361058532853</v>
      </c>
      <c r="U337" s="120">
        <v>100</v>
      </c>
      <c r="V337" s="120">
        <v>53.702300498892818</v>
      </c>
      <c r="W337" s="120">
        <v>71.60306733185709</v>
      </c>
      <c r="X337" s="120">
        <v>100</v>
      </c>
      <c r="Y337" s="120">
        <v>49.157440342354676</v>
      </c>
      <c r="Z337" s="120">
        <v>65.543253789806229</v>
      </c>
      <c r="AA337" s="120">
        <v>100</v>
      </c>
      <c r="AB337" s="120">
        <v>51.74893018018021</v>
      </c>
      <c r="AC337" s="120">
        <v>68.998573573573623</v>
      </c>
      <c r="AD337" s="120">
        <v>100</v>
      </c>
      <c r="AE337" s="120">
        <v>48.258644859813117</v>
      </c>
      <c r="AF337" s="120">
        <v>60.857723577235788</v>
      </c>
      <c r="AG337" s="120">
        <v>64.344859813084156</v>
      </c>
      <c r="AH337" s="120">
        <v>100</v>
      </c>
      <c r="AI337" s="120">
        <v>17.079999999999998</v>
      </c>
      <c r="AJ337" s="120">
        <v>14.19</v>
      </c>
      <c r="AK337" s="120">
        <v>12.59</v>
      </c>
      <c r="AL337" s="52">
        <v>0</v>
      </c>
      <c r="AM337" s="124">
        <v>0.99156118143459915</v>
      </c>
      <c r="AN337" s="124">
        <v>0.98750000000000004</v>
      </c>
      <c r="AO337" s="124">
        <v>0.99373695198329859</v>
      </c>
      <c r="AP337" s="124">
        <v>0.99079754601226999</v>
      </c>
      <c r="AQ337" s="124">
        <v>0.99363057324840764</v>
      </c>
      <c r="AR337" s="124">
        <v>0.99115044247787609</v>
      </c>
      <c r="AS337" s="124">
        <v>0.1148936170212766</v>
      </c>
      <c r="AT337" s="120">
        <v>37.021276595744681</v>
      </c>
      <c r="AU337" s="120">
        <v>50</v>
      </c>
      <c r="AV337" s="124">
        <v>0.15</v>
      </c>
      <c r="AW337" s="120">
        <v>30.000000000000004</v>
      </c>
      <c r="AX337" s="120">
        <v>50</v>
      </c>
      <c r="AY337" s="124"/>
      <c r="AZ337" s="120"/>
      <c r="BA337" s="120"/>
      <c r="BB337" s="124"/>
      <c r="BC337" s="120"/>
      <c r="BD337" s="120"/>
      <c r="BE337" s="124">
        <v>0.92913385826771655</v>
      </c>
      <c r="BF337" s="120">
        <v>49.422013737644498</v>
      </c>
      <c r="BG337" s="120">
        <v>50</v>
      </c>
      <c r="BH337" s="124"/>
      <c r="BI337" s="120"/>
      <c r="BJ337" s="120"/>
      <c r="BK337" s="124"/>
      <c r="BL337" s="120"/>
      <c r="BM337" s="120"/>
      <c r="BN337" s="52"/>
      <c r="BO337" s="124"/>
      <c r="BP337" s="120"/>
      <c r="BQ337" s="120"/>
      <c r="BR337" s="124">
        <v>0.47231270358306188</v>
      </c>
      <c r="BS337" s="124">
        <v>0.92192192192192191</v>
      </c>
      <c r="BT337" s="120">
        <v>31.487513572204122</v>
      </c>
      <c r="BU337" s="120">
        <v>50</v>
      </c>
      <c r="BV337" s="124"/>
      <c r="BW337" s="120"/>
      <c r="BX337" s="120"/>
      <c r="BY337" s="124"/>
      <c r="BZ337" s="124"/>
      <c r="CA337" s="124"/>
      <c r="CB337" s="120">
        <v>16.823939048191338</v>
      </c>
      <c r="CC337" s="120">
        <v>19.496255895940152</v>
      </c>
      <c r="CD337" s="120">
        <v>17.335082511020332</v>
      </c>
      <c r="CE337" s="120"/>
      <c r="CF337" s="107"/>
      <c r="CG337" s="107"/>
      <c r="CH337" s="107">
        <v>0</v>
      </c>
      <c r="CI337" s="107"/>
      <c r="CJ337" s="107"/>
    </row>
    <row r="338" spans="1:88" x14ac:dyDescent="0.25">
      <c r="A338" s="50" t="s">
        <v>517</v>
      </c>
      <c r="B338" s="56" t="s">
        <v>1524</v>
      </c>
      <c r="C338" s="50" t="s">
        <v>2949</v>
      </c>
      <c r="D338" s="56" t="s">
        <v>1757</v>
      </c>
      <c r="E338" s="50" t="s">
        <v>106</v>
      </c>
      <c r="F338" s="24">
        <v>6</v>
      </c>
      <c r="G338" s="24">
        <v>8</v>
      </c>
      <c r="H338" s="50" t="s">
        <v>2644</v>
      </c>
      <c r="I338" s="50" t="s">
        <v>109</v>
      </c>
      <c r="J338" s="120">
        <v>642.13088390763971</v>
      </c>
      <c r="K338" s="52">
        <v>800</v>
      </c>
      <c r="L338" s="120">
        <v>80.266360488454964</v>
      </c>
      <c r="M338" s="52">
        <v>0</v>
      </c>
      <c r="N338" s="120">
        <v>69.125095622784357</v>
      </c>
      <c r="O338" s="120">
        <v>92.166794163712467</v>
      </c>
      <c r="P338" s="120">
        <v>100</v>
      </c>
      <c r="Q338" s="120">
        <v>59.033192039931656</v>
      </c>
      <c r="R338" s="120">
        <v>69.191556309296502</v>
      </c>
      <c r="S338" s="120">
        <v>75</v>
      </c>
      <c r="T338" s="120">
        <v>78.710922719908865</v>
      </c>
      <c r="U338" s="120">
        <v>100</v>
      </c>
      <c r="V338" s="120">
        <v>63.35333312819246</v>
      </c>
      <c r="W338" s="120">
        <v>84.471110837589947</v>
      </c>
      <c r="X338" s="120">
        <v>100</v>
      </c>
      <c r="Y338" s="120">
        <v>53.704533140260025</v>
      </c>
      <c r="Z338" s="120">
        <v>71.606044187013367</v>
      </c>
      <c r="AA338" s="120">
        <v>100</v>
      </c>
      <c r="AB338" s="120">
        <v>58.666666666666629</v>
      </c>
      <c r="AC338" s="120">
        <v>78.222222222222172</v>
      </c>
      <c r="AD338" s="120">
        <v>100</v>
      </c>
      <c r="AE338" s="120">
        <v>52.214743589743577</v>
      </c>
      <c r="AF338" s="120">
        <v>62.055555555555543</v>
      </c>
      <c r="AG338" s="120">
        <v>69.619658119658098</v>
      </c>
      <c r="AH338" s="120">
        <v>100</v>
      </c>
      <c r="AI338" s="120">
        <v>15.96</v>
      </c>
      <c r="AJ338" s="120">
        <v>15.48</v>
      </c>
      <c r="AK338" s="120">
        <v>9.84</v>
      </c>
      <c r="AL338" s="52">
        <v>0</v>
      </c>
      <c r="AM338" s="124">
        <v>0.99568965517241381</v>
      </c>
      <c r="AN338" s="124">
        <v>0.994413407821229</v>
      </c>
      <c r="AO338" s="124">
        <v>0.99356223175965663</v>
      </c>
      <c r="AP338" s="124">
        <v>0.98895027624309395</v>
      </c>
      <c r="AQ338" s="124">
        <v>1</v>
      </c>
      <c r="AR338" s="124">
        <v>1</v>
      </c>
      <c r="AS338" s="124">
        <v>7.5107296137339061E-2</v>
      </c>
      <c r="AT338" s="120">
        <v>44.978540772532199</v>
      </c>
      <c r="AU338" s="120">
        <v>50</v>
      </c>
      <c r="AV338" s="124">
        <v>0.13529411764705881</v>
      </c>
      <c r="AW338" s="120">
        <v>32.941176470588253</v>
      </c>
      <c r="AX338" s="120">
        <v>50</v>
      </c>
      <c r="AY338" s="124"/>
      <c r="AZ338" s="120"/>
      <c r="BA338" s="120"/>
      <c r="BB338" s="124"/>
      <c r="BC338" s="120"/>
      <c r="BD338" s="120"/>
      <c r="BE338" s="124">
        <v>0.9859154929577465</v>
      </c>
      <c r="BF338" s="120">
        <v>50</v>
      </c>
      <c r="BG338" s="120">
        <v>50</v>
      </c>
      <c r="BH338" s="124"/>
      <c r="BI338" s="120"/>
      <c r="BJ338" s="120"/>
      <c r="BK338" s="124"/>
      <c r="BL338" s="120"/>
      <c r="BM338" s="120"/>
      <c r="BN338" s="52"/>
      <c r="BO338" s="124"/>
      <c r="BP338" s="120"/>
      <c r="BQ338" s="120"/>
      <c r="BR338" s="124">
        <v>0.59121621621621623</v>
      </c>
      <c r="BS338" s="124">
        <v>0.9308176100628931</v>
      </c>
      <c r="BT338" s="120">
        <v>39.414414414414416</v>
      </c>
      <c r="BU338" s="120">
        <v>50</v>
      </c>
      <c r="BV338" s="124"/>
      <c r="BW338" s="120"/>
      <c r="BX338" s="120"/>
      <c r="BY338" s="124"/>
      <c r="BZ338" s="124"/>
      <c r="CA338" s="124"/>
      <c r="CB338" s="120">
        <v>16.823939048191338</v>
      </c>
      <c r="CC338" s="120">
        <v>19.496255895940152</v>
      </c>
      <c r="CD338" s="120">
        <v>17.335082511020332</v>
      </c>
      <c r="CE338" s="120"/>
      <c r="CF338" s="107"/>
      <c r="CG338" s="107"/>
      <c r="CH338" s="107">
        <v>0</v>
      </c>
      <c r="CI338" s="107"/>
      <c r="CJ338" s="107"/>
    </row>
    <row r="339" spans="1:88" x14ac:dyDescent="0.25">
      <c r="A339" s="50" t="s">
        <v>517</v>
      </c>
      <c r="B339" s="56" t="s">
        <v>1524</v>
      </c>
      <c r="C339" s="50" t="s">
        <v>2950</v>
      </c>
      <c r="D339" s="56" t="s">
        <v>2380</v>
      </c>
      <c r="E339" s="50" t="s">
        <v>106</v>
      </c>
      <c r="F339" s="24">
        <v>9</v>
      </c>
      <c r="G339" s="24">
        <v>12</v>
      </c>
      <c r="H339" s="50" t="s">
        <v>2644</v>
      </c>
      <c r="I339" s="50" t="s">
        <v>109</v>
      </c>
      <c r="J339" s="120">
        <v>852.18736664344738</v>
      </c>
      <c r="K339" s="52">
        <v>1250</v>
      </c>
      <c r="L339" s="120">
        <v>68.174989331475786</v>
      </c>
      <c r="M339" s="52">
        <v>1</v>
      </c>
      <c r="N339" s="120">
        <v>55.807833034647558</v>
      </c>
      <c r="O339" s="120">
        <v>74.410444046196744</v>
      </c>
      <c r="P339" s="120">
        <v>100</v>
      </c>
      <c r="Q339" s="120">
        <v>46.483870967741943</v>
      </c>
      <c r="R339" s="120">
        <v>53.46529209621994</v>
      </c>
      <c r="S339" s="120">
        <v>65.13179510155318</v>
      </c>
      <c r="T339" s="120">
        <v>61.978494623655919</v>
      </c>
      <c r="U339" s="120">
        <v>100</v>
      </c>
      <c r="V339" s="120">
        <v>44.295858320418652</v>
      </c>
      <c r="W339" s="120">
        <v>59.061144427224868</v>
      </c>
      <c r="X339" s="120">
        <v>100</v>
      </c>
      <c r="Y339" s="120">
        <v>35.479095074455891</v>
      </c>
      <c r="Z339" s="120">
        <v>47.305460099274519</v>
      </c>
      <c r="AA339" s="120">
        <v>100</v>
      </c>
      <c r="AB339" s="120">
        <v>55.245865633074963</v>
      </c>
      <c r="AC339" s="120">
        <v>73.661154177433289</v>
      </c>
      <c r="AD339" s="120">
        <v>100</v>
      </c>
      <c r="AE339" s="120">
        <v>43.96764705882353</v>
      </c>
      <c r="AF339" s="120">
        <v>62.620085470085435</v>
      </c>
      <c r="AG339" s="120">
        <v>58.623529411764707</v>
      </c>
      <c r="AH339" s="120">
        <v>100</v>
      </c>
      <c r="AI339" s="120">
        <v>18.64</v>
      </c>
      <c r="AJ339" s="120">
        <v>17.98</v>
      </c>
      <c r="AK339" s="120">
        <v>18.649999999999999</v>
      </c>
      <c r="AL339" s="52">
        <v>1</v>
      </c>
      <c r="AM339" s="124">
        <v>0.436</v>
      </c>
      <c r="AN339" s="124">
        <v>0.49549549549549549</v>
      </c>
      <c r="AO339" s="124">
        <v>0.41434262948207173</v>
      </c>
      <c r="AP339" s="124">
        <v>0.48214285714285715</v>
      </c>
      <c r="AQ339" s="124">
        <v>0.99264705882352944</v>
      </c>
      <c r="AR339" s="124">
        <v>0.99099099099099097</v>
      </c>
      <c r="AS339" s="124">
        <v>0.1916342412451362</v>
      </c>
      <c r="AT339" s="120">
        <v>21.673151750972774</v>
      </c>
      <c r="AU339" s="120">
        <v>50</v>
      </c>
      <c r="AV339" s="124">
        <v>0.26484018264840181</v>
      </c>
      <c r="AW339" s="120">
        <v>7.0319634703196465</v>
      </c>
      <c r="AX339" s="120">
        <v>50</v>
      </c>
      <c r="AY339" s="124">
        <v>0.53144016227180524</v>
      </c>
      <c r="AZ339" s="120">
        <v>35.429344151453684</v>
      </c>
      <c r="BA339" s="120">
        <v>50</v>
      </c>
      <c r="BB339" s="124">
        <v>0.33874239350912777</v>
      </c>
      <c r="BC339" s="120">
        <v>22.582826233941852</v>
      </c>
      <c r="BD339" s="120">
        <v>50</v>
      </c>
      <c r="BE339" s="124">
        <v>0.94584837545126355</v>
      </c>
      <c r="BF339" s="120">
        <v>50</v>
      </c>
      <c r="BG339" s="120">
        <v>50</v>
      </c>
      <c r="BH339" s="124">
        <v>0.85396825396825393</v>
      </c>
      <c r="BI339" s="120">
        <v>90.847686592367452</v>
      </c>
      <c r="BJ339" s="120">
        <v>100</v>
      </c>
      <c r="BK339" s="124">
        <v>0.76774193548387093</v>
      </c>
      <c r="BL339" s="120">
        <v>81.674673987645846</v>
      </c>
      <c r="BM339" s="120">
        <v>100</v>
      </c>
      <c r="BN339" s="52">
        <v>1</v>
      </c>
      <c r="BO339" s="124">
        <v>0.62681159420289856</v>
      </c>
      <c r="BP339" s="120">
        <v>83.574879227053145</v>
      </c>
      <c r="BQ339" s="120">
        <v>100</v>
      </c>
      <c r="BR339" s="124">
        <v>0.5852713178294574</v>
      </c>
      <c r="BS339" s="124">
        <v>0.9885057471264368</v>
      </c>
      <c r="BT339" s="120">
        <v>39.018087855297161</v>
      </c>
      <c r="BU339" s="120">
        <v>50</v>
      </c>
      <c r="BV339" s="124">
        <v>0.54377431906614782</v>
      </c>
      <c r="BW339" s="120">
        <v>45.314526588845652</v>
      </c>
      <c r="BX339" s="120">
        <v>50</v>
      </c>
      <c r="BY339" s="124">
        <v>0.76774193548387093</v>
      </c>
      <c r="BZ339" s="124">
        <v>0.90217391304347827</v>
      </c>
      <c r="CA339" s="124">
        <v>0.1344319775596074</v>
      </c>
      <c r="CB339" s="120">
        <v>16.823939048191338</v>
      </c>
      <c r="CC339" s="120">
        <v>19.496255895940152</v>
      </c>
      <c r="CD339" s="120">
        <v>17.335082511020332</v>
      </c>
      <c r="CE339" s="120">
        <v>12.629206143265662</v>
      </c>
      <c r="CF339" s="107"/>
      <c r="CG339" s="107"/>
      <c r="CH339" s="107">
        <v>0</v>
      </c>
      <c r="CI339" s="107"/>
      <c r="CJ339" s="107"/>
    </row>
    <row r="340" spans="1:88" x14ac:dyDescent="0.25">
      <c r="A340" s="50" t="s">
        <v>528</v>
      </c>
      <c r="B340" s="56" t="s">
        <v>1525</v>
      </c>
      <c r="C340" s="50" t="s">
        <v>2665</v>
      </c>
      <c r="D340" s="56" t="s">
        <v>101</v>
      </c>
      <c r="E340" s="50" t="s">
        <v>102</v>
      </c>
      <c r="F340" s="24" t="s">
        <v>102</v>
      </c>
      <c r="G340" s="24" t="s">
        <v>102</v>
      </c>
      <c r="H340" s="50" t="s">
        <v>2644</v>
      </c>
      <c r="I340" s="50" t="s">
        <v>103</v>
      </c>
      <c r="J340" s="120">
        <v>1130.3318687367573</v>
      </c>
      <c r="K340" s="52">
        <v>1250</v>
      </c>
      <c r="L340" s="120">
        <v>90.426549498940588</v>
      </c>
      <c r="M340" s="52">
        <v>0</v>
      </c>
      <c r="N340" s="120">
        <v>80.100235605473173</v>
      </c>
      <c r="O340" s="120">
        <v>100</v>
      </c>
      <c r="P340" s="120">
        <v>100</v>
      </c>
      <c r="Q340" s="120">
        <v>65.028207377823406</v>
      </c>
      <c r="R340" s="120">
        <v>75</v>
      </c>
      <c r="S340" s="120">
        <v>75</v>
      </c>
      <c r="T340" s="120">
        <v>86.704276503764547</v>
      </c>
      <c r="U340" s="120">
        <v>100</v>
      </c>
      <c r="V340" s="120">
        <v>72.274482753516963</v>
      </c>
      <c r="W340" s="120">
        <v>96.365977004689285</v>
      </c>
      <c r="X340" s="120">
        <v>100</v>
      </c>
      <c r="Y340" s="120">
        <v>56.719974851934552</v>
      </c>
      <c r="Z340" s="120">
        <v>75.626633135912741</v>
      </c>
      <c r="AA340" s="120">
        <v>100</v>
      </c>
      <c r="AB340" s="120">
        <v>65.505593607306125</v>
      </c>
      <c r="AC340" s="120">
        <v>87.340791476408157</v>
      </c>
      <c r="AD340" s="120">
        <v>100</v>
      </c>
      <c r="AE340" s="120">
        <v>54.928052325581319</v>
      </c>
      <c r="AF340" s="120">
        <v>68.388853671421089</v>
      </c>
      <c r="AG340" s="120">
        <v>73.237403100775083</v>
      </c>
      <c r="AH340" s="120">
        <v>100</v>
      </c>
      <c r="AI340" s="120">
        <v>9.9700000000000006</v>
      </c>
      <c r="AJ340" s="120">
        <v>18.28</v>
      </c>
      <c r="AK340" s="120">
        <v>13.46</v>
      </c>
      <c r="AL340" s="52">
        <v>0</v>
      </c>
      <c r="AM340" s="124">
        <v>0.995253164556962</v>
      </c>
      <c r="AN340" s="124">
        <v>0.98800959232613905</v>
      </c>
      <c r="AO340" s="124">
        <v>0.99472851871375856</v>
      </c>
      <c r="AP340" s="124">
        <v>0.9856459330143541</v>
      </c>
      <c r="AQ340" s="124">
        <v>0.99876543209876545</v>
      </c>
      <c r="AR340" s="124">
        <v>0.99425287356321834</v>
      </c>
      <c r="AS340" s="124">
        <v>4.85207100591716E-2</v>
      </c>
      <c r="AT340" s="120">
        <v>50</v>
      </c>
      <c r="AU340" s="120">
        <v>50</v>
      </c>
      <c r="AV340" s="124">
        <v>9.0624999999999997E-2</v>
      </c>
      <c r="AW340" s="120">
        <v>41.875000000000021</v>
      </c>
      <c r="AX340" s="120">
        <v>50</v>
      </c>
      <c r="AY340" s="124">
        <v>0.50857142857142856</v>
      </c>
      <c r="AZ340" s="120">
        <v>33.904761904761905</v>
      </c>
      <c r="BA340" s="120">
        <v>50</v>
      </c>
      <c r="BB340" s="124">
        <v>0.62285714285714289</v>
      </c>
      <c r="BC340" s="120">
        <v>41.523809523809526</v>
      </c>
      <c r="BD340" s="120">
        <v>50</v>
      </c>
      <c r="BE340" s="124">
        <v>0.97431506849315064</v>
      </c>
      <c r="BF340" s="120">
        <v>50</v>
      </c>
      <c r="BG340" s="120">
        <v>50</v>
      </c>
      <c r="BH340" s="124">
        <v>0.92657342657342656</v>
      </c>
      <c r="BI340" s="120">
        <v>98.571641124832624</v>
      </c>
      <c r="BJ340" s="120">
        <v>100</v>
      </c>
      <c r="BK340" s="124">
        <v>0.91666666666666696</v>
      </c>
      <c r="BL340" s="120">
        <v>97.517730496453936</v>
      </c>
      <c r="BM340" s="120">
        <v>100</v>
      </c>
      <c r="BN340" s="52">
        <v>0</v>
      </c>
      <c r="BO340" s="124">
        <v>0.86599999999999999</v>
      </c>
      <c r="BP340" s="120">
        <v>100</v>
      </c>
      <c r="BQ340" s="120">
        <v>100</v>
      </c>
      <c r="BR340" s="124">
        <v>0.71495766698024454</v>
      </c>
      <c r="BS340" s="124">
        <v>0.960252935862692</v>
      </c>
      <c r="BT340" s="120">
        <v>47.663844465349634</v>
      </c>
      <c r="BU340" s="120">
        <v>50</v>
      </c>
      <c r="BV340" s="124">
        <v>0.65714285714285714</v>
      </c>
      <c r="BW340" s="120">
        <v>50</v>
      </c>
      <c r="BX340" s="120">
        <v>50</v>
      </c>
      <c r="BY340" s="124">
        <v>0.91666666666666696</v>
      </c>
      <c r="BZ340" s="124">
        <v>0.94</v>
      </c>
      <c r="CA340" s="124">
        <v>2.3333333333333001E-2</v>
      </c>
      <c r="CB340" s="120">
        <v>17.263974516166829</v>
      </c>
      <c r="CC340" s="120">
        <v>19.631524517014228</v>
      </c>
      <c r="CD340" s="120">
        <v>17.168861804494096</v>
      </c>
      <c r="CE340" s="120">
        <v>15.161501169955377</v>
      </c>
      <c r="CF340" s="52"/>
      <c r="CG340" s="52"/>
      <c r="CH340" s="107">
        <v>0</v>
      </c>
      <c r="CI340" s="107"/>
      <c r="CJ340" s="107"/>
    </row>
    <row r="341" spans="1:88" x14ac:dyDescent="0.25">
      <c r="A341" s="50" t="s">
        <v>528</v>
      </c>
      <c r="B341" s="56" t="s">
        <v>1525</v>
      </c>
      <c r="C341" s="50" t="s">
        <v>2951</v>
      </c>
      <c r="D341" s="56" t="s">
        <v>1989</v>
      </c>
      <c r="E341" s="50" t="s">
        <v>106</v>
      </c>
      <c r="F341" s="24" t="s">
        <v>107</v>
      </c>
      <c r="G341" s="24">
        <v>4</v>
      </c>
      <c r="H341" s="50" t="s">
        <v>2644</v>
      </c>
      <c r="I341" s="50" t="s">
        <v>109</v>
      </c>
      <c r="J341" s="120">
        <v>345.71428571428572</v>
      </c>
      <c r="K341" s="52">
        <v>350</v>
      </c>
      <c r="L341" s="120">
        <v>98.775510204081641</v>
      </c>
      <c r="M341" s="52">
        <v>0</v>
      </c>
      <c r="N341" s="120">
        <v>83.755693083537821</v>
      </c>
      <c r="O341" s="120">
        <v>100</v>
      </c>
      <c r="P341" s="120">
        <v>100</v>
      </c>
      <c r="Q341" s="120"/>
      <c r="R341" s="120">
        <v>75</v>
      </c>
      <c r="S341" s="120">
        <v>75</v>
      </c>
      <c r="T341" s="120"/>
      <c r="U341" s="120">
        <v>0</v>
      </c>
      <c r="V341" s="120">
        <v>78.53132878312735</v>
      </c>
      <c r="W341" s="120">
        <v>100</v>
      </c>
      <c r="X341" s="120">
        <v>100</v>
      </c>
      <c r="Y341" s="120"/>
      <c r="Z341" s="120"/>
      <c r="AA341" s="120">
        <v>0</v>
      </c>
      <c r="AB341" s="120"/>
      <c r="AC341" s="120"/>
      <c r="AD341" s="120">
        <v>0</v>
      </c>
      <c r="AE341" s="120"/>
      <c r="AF341" s="120"/>
      <c r="AG341" s="120"/>
      <c r="AH341" s="120">
        <v>0</v>
      </c>
      <c r="AI341" s="120"/>
      <c r="AJ341" s="120"/>
      <c r="AK341" s="120"/>
      <c r="AL341" s="52">
        <v>0</v>
      </c>
      <c r="AM341" s="124">
        <v>1</v>
      </c>
      <c r="AN341" s="124"/>
      <c r="AO341" s="124">
        <v>1</v>
      </c>
      <c r="AP341" s="124"/>
      <c r="AQ341" s="124"/>
      <c r="AR341" s="124"/>
      <c r="AS341" s="124">
        <v>3.3898305084745763E-2</v>
      </c>
      <c r="AT341" s="120">
        <v>50</v>
      </c>
      <c r="AU341" s="120">
        <v>50</v>
      </c>
      <c r="AV341" s="124">
        <v>7.1428571428571425E-2</v>
      </c>
      <c r="AW341" s="120">
        <v>45.71428571428573</v>
      </c>
      <c r="AX341" s="120">
        <v>50</v>
      </c>
      <c r="AY341" s="124"/>
      <c r="AZ341" s="120"/>
      <c r="BA341" s="120"/>
      <c r="BB341" s="124"/>
      <c r="BC341" s="120"/>
      <c r="BD341" s="120"/>
      <c r="BE341" s="124"/>
      <c r="BF341" s="120"/>
      <c r="BG341" s="120"/>
      <c r="BH341" s="124"/>
      <c r="BI341" s="120"/>
      <c r="BJ341" s="120"/>
      <c r="BK341" s="124"/>
      <c r="BL341" s="120"/>
      <c r="BM341" s="120"/>
      <c r="BN341" s="52"/>
      <c r="BO341" s="124"/>
      <c r="BP341" s="120"/>
      <c r="BQ341" s="120"/>
      <c r="BR341" s="124">
        <v>0.9285714285714286</v>
      </c>
      <c r="BS341" s="124">
        <v>0.92105263157894735</v>
      </c>
      <c r="BT341" s="120">
        <v>50</v>
      </c>
      <c r="BU341" s="120">
        <v>50</v>
      </c>
      <c r="BV341" s="124"/>
      <c r="BW341" s="120"/>
      <c r="BX341" s="120"/>
      <c r="BY341" s="124"/>
      <c r="BZ341" s="124"/>
      <c r="CA341" s="124"/>
      <c r="CB341" s="120">
        <v>16.823939048191338</v>
      </c>
      <c r="CC341" s="120">
        <v>19.496255895940152</v>
      </c>
      <c r="CD341" s="120">
        <v>17.335082511020332</v>
      </c>
      <c r="CE341" s="120"/>
      <c r="CF341" s="107"/>
      <c r="CG341" s="107"/>
      <c r="CH341" s="107">
        <v>1</v>
      </c>
      <c r="CI341" s="107">
        <v>1</v>
      </c>
      <c r="CJ341" s="107"/>
    </row>
    <row r="342" spans="1:88" x14ac:dyDescent="0.25">
      <c r="A342" s="50" t="s">
        <v>528</v>
      </c>
      <c r="B342" s="56" t="s">
        <v>1525</v>
      </c>
      <c r="C342" s="50" t="s">
        <v>2952</v>
      </c>
      <c r="D342" s="56" t="s">
        <v>2196</v>
      </c>
      <c r="E342" s="50" t="s">
        <v>106</v>
      </c>
      <c r="F342" s="24" t="s">
        <v>114</v>
      </c>
      <c r="G342" s="24">
        <v>4</v>
      </c>
      <c r="H342" s="50" t="s">
        <v>1453</v>
      </c>
      <c r="I342" s="50" t="s">
        <v>109</v>
      </c>
      <c r="J342" s="120">
        <v>520.20533208844688</v>
      </c>
      <c r="K342" s="52">
        <v>550</v>
      </c>
      <c r="L342" s="120">
        <v>94.582787652444893</v>
      </c>
      <c r="M342" s="52">
        <v>0</v>
      </c>
      <c r="N342" s="120">
        <v>80.165483500297057</v>
      </c>
      <c r="O342" s="120">
        <v>100</v>
      </c>
      <c r="P342" s="120">
        <v>100</v>
      </c>
      <c r="Q342" s="120">
        <v>66.466697534432924</v>
      </c>
      <c r="R342" s="120">
        <v>75</v>
      </c>
      <c r="S342" s="120">
        <v>75</v>
      </c>
      <c r="T342" s="120">
        <v>88.622263379243904</v>
      </c>
      <c r="U342" s="120">
        <v>100</v>
      </c>
      <c r="V342" s="120">
        <v>78.073431776556788</v>
      </c>
      <c r="W342" s="120">
        <v>100</v>
      </c>
      <c r="X342" s="120">
        <v>100</v>
      </c>
      <c r="Y342" s="120">
        <v>64.213617321375935</v>
      </c>
      <c r="Z342" s="120">
        <v>85.618156428501251</v>
      </c>
      <c r="AA342" s="120">
        <v>100</v>
      </c>
      <c r="AB342" s="120"/>
      <c r="AC342" s="120"/>
      <c r="AD342" s="120">
        <v>0</v>
      </c>
      <c r="AE342" s="120"/>
      <c r="AF342" s="120"/>
      <c r="AG342" s="120"/>
      <c r="AH342" s="120">
        <v>0</v>
      </c>
      <c r="AI342" s="120">
        <v>8.5299999999999994</v>
      </c>
      <c r="AJ342" s="120">
        <v>10.78</v>
      </c>
      <c r="AK342" s="120"/>
      <c r="AL342" s="52">
        <v>0</v>
      </c>
      <c r="AM342" s="124">
        <v>1</v>
      </c>
      <c r="AN342" s="124">
        <v>1</v>
      </c>
      <c r="AO342" s="124">
        <v>1</v>
      </c>
      <c r="AP342" s="124">
        <v>1</v>
      </c>
      <c r="AQ342" s="124"/>
      <c r="AR342" s="124"/>
      <c r="AS342" s="124">
        <v>3.1645569620253167E-2</v>
      </c>
      <c r="AT342" s="120">
        <v>50</v>
      </c>
      <c r="AU342" s="120">
        <v>50</v>
      </c>
      <c r="AV342" s="124">
        <v>7.0175438596491224E-2</v>
      </c>
      <c r="AW342" s="120">
        <v>45.964912280701768</v>
      </c>
      <c r="AX342" s="120">
        <v>50</v>
      </c>
      <c r="AY342" s="124"/>
      <c r="AZ342" s="120"/>
      <c r="BA342" s="120"/>
      <c r="BB342" s="124"/>
      <c r="BC342" s="120"/>
      <c r="BD342" s="120"/>
      <c r="BE342" s="124"/>
      <c r="BF342" s="120"/>
      <c r="BG342" s="120"/>
      <c r="BH342" s="124"/>
      <c r="BI342" s="120"/>
      <c r="BJ342" s="120"/>
      <c r="BK342" s="124"/>
      <c r="BL342" s="120"/>
      <c r="BM342" s="120"/>
      <c r="BN342" s="52"/>
      <c r="BO342" s="124"/>
      <c r="BP342" s="120"/>
      <c r="BQ342" s="120"/>
      <c r="BR342" s="124">
        <v>0.82089552238805974</v>
      </c>
      <c r="BS342" s="124">
        <v>0.97101449275362317</v>
      </c>
      <c r="BT342" s="120">
        <v>50</v>
      </c>
      <c r="BU342" s="120">
        <v>50</v>
      </c>
      <c r="BV342" s="124"/>
      <c r="BW342" s="120"/>
      <c r="BX342" s="120"/>
      <c r="BY342" s="124"/>
      <c r="BZ342" s="124"/>
      <c r="CA342" s="124"/>
      <c r="CB342" s="120">
        <v>16.823939048191338</v>
      </c>
      <c r="CC342" s="120">
        <v>19.496255895940152</v>
      </c>
      <c r="CD342" s="120">
        <v>17.335082511020332</v>
      </c>
      <c r="CE342" s="120"/>
      <c r="CF342" s="107"/>
      <c r="CG342" s="107"/>
      <c r="CH342" s="107">
        <v>2</v>
      </c>
      <c r="CI342" s="107">
        <v>1</v>
      </c>
      <c r="CJ342" s="107">
        <v>1</v>
      </c>
    </row>
    <row r="343" spans="1:88" x14ac:dyDescent="0.25">
      <c r="A343" s="50" t="s">
        <v>528</v>
      </c>
      <c r="B343" s="56" t="s">
        <v>1525</v>
      </c>
      <c r="C343" s="50" t="s">
        <v>2953</v>
      </c>
      <c r="D343" s="56" t="s">
        <v>1748</v>
      </c>
      <c r="E343" s="50" t="s">
        <v>106</v>
      </c>
      <c r="F343" s="24" t="s">
        <v>114</v>
      </c>
      <c r="G343" s="24">
        <v>4</v>
      </c>
      <c r="H343" s="50" t="s">
        <v>2644</v>
      </c>
      <c r="I343" s="50" t="s">
        <v>109</v>
      </c>
      <c r="J343" s="120">
        <v>521.86052582199659</v>
      </c>
      <c r="K343" s="52">
        <v>550</v>
      </c>
      <c r="L343" s="120">
        <v>94.88373196763574</v>
      </c>
      <c r="M343" s="52">
        <v>0</v>
      </c>
      <c r="N343" s="120">
        <v>84.324377985060238</v>
      </c>
      <c r="O343" s="120">
        <v>100</v>
      </c>
      <c r="P343" s="120">
        <v>100</v>
      </c>
      <c r="Q343" s="120">
        <v>67.651931810534876</v>
      </c>
      <c r="R343" s="120">
        <v>75</v>
      </c>
      <c r="S343" s="120">
        <v>75</v>
      </c>
      <c r="T343" s="120">
        <v>90.202575747379825</v>
      </c>
      <c r="U343" s="120">
        <v>100</v>
      </c>
      <c r="V343" s="120">
        <v>78.447729962997158</v>
      </c>
      <c r="W343" s="120">
        <v>100</v>
      </c>
      <c r="X343" s="120">
        <v>100</v>
      </c>
      <c r="Y343" s="120">
        <v>61.243462555962559</v>
      </c>
      <c r="Z343" s="120">
        <v>81.65795007461675</v>
      </c>
      <c r="AA343" s="120">
        <v>100</v>
      </c>
      <c r="AB343" s="120"/>
      <c r="AC343" s="120"/>
      <c r="AD343" s="120">
        <v>0</v>
      </c>
      <c r="AE343" s="120"/>
      <c r="AF343" s="120"/>
      <c r="AG343" s="120"/>
      <c r="AH343" s="120">
        <v>0</v>
      </c>
      <c r="AI343" s="120">
        <v>7.34</v>
      </c>
      <c r="AJ343" s="120">
        <v>13.75</v>
      </c>
      <c r="AK343" s="120"/>
      <c r="AL343" s="52">
        <v>0</v>
      </c>
      <c r="AM343" s="124">
        <v>1</v>
      </c>
      <c r="AN343" s="124">
        <v>1</v>
      </c>
      <c r="AO343" s="124">
        <v>1</v>
      </c>
      <c r="AP343" s="124">
        <v>1</v>
      </c>
      <c r="AQ343" s="124"/>
      <c r="AR343" s="124"/>
      <c r="AS343" s="124">
        <v>1.5151515151515152E-2</v>
      </c>
      <c r="AT343" s="120">
        <v>50</v>
      </c>
      <c r="AU343" s="120">
        <v>50</v>
      </c>
      <c r="AV343" s="124">
        <v>2.2727272727272728E-2</v>
      </c>
      <c r="AW343" s="120">
        <v>50</v>
      </c>
      <c r="AX343" s="120">
        <v>50</v>
      </c>
      <c r="AY343" s="124"/>
      <c r="AZ343" s="120"/>
      <c r="BA343" s="120"/>
      <c r="BB343" s="124"/>
      <c r="BC343" s="120"/>
      <c r="BD343" s="120"/>
      <c r="BE343" s="124"/>
      <c r="BF343" s="120"/>
      <c r="BG343" s="120"/>
      <c r="BH343" s="124"/>
      <c r="BI343" s="120"/>
      <c r="BJ343" s="120"/>
      <c r="BK343" s="124"/>
      <c r="BL343" s="120"/>
      <c r="BM343" s="120"/>
      <c r="BN343" s="52"/>
      <c r="BO343" s="124"/>
      <c r="BP343" s="120"/>
      <c r="BQ343" s="120"/>
      <c r="BR343" s="124">
        <v>0.85333333333333339</v>
      </c>
      <c r="BS343" s="124">
        <v>1</v>
      </c>
      <c r="BT343" s="120">
        <v>50</v>
      </c>
      <c r="BU343" s="120">
        <v>50</v>
      </c>
      <c r="BV343" s="124"/>
      <c r="BW343" s="120"/>
      <c r="BX343" s="120"/>
      <c r="BY343" s="124"/>
      <c r="BZ343" s="124"/>
      <c r="CA343" s="124"/>
      <c r="CB343" s="120">
        <v>16.823939048191338</v>
      </c>
      <c r="CC343" s="120">
        <v>19.496255895940152</v>
      </c>
      <c r="CD343" s="120">
        <v>17.335082511020332</v>
      </c>
      <c r="CE343" s="120"/>
      <c r="CF343" s="52"/>
      <c r="CG343" s="107"/>
      <c r="CH343" s="107">
        <v>1</v>
      </c>
      <c r="CI343" s="107">
        <v>1</v>
      </c>
      <c r="CJ343" s="107"/>
    </row>
    <row r="344" spans="1:88" x14ac:dyDescent="0.25">
      <c r="A344" s="50" t="s">
        <v>528</v>
      </c>
      <c r="B344" s="56" t="s">
        <v>1525</v>
      </c>
      <c r="C344" s="50" t="s">
        <v>2954</v>
      </c>
      <c r="D344" s="56" t="s">
        <v>1658</v>
      </c>
      <c r="E344" s="50" t="s">
        <v>106</v>
      </c>
      <c r="F344" s="24" t="s">
        <v>114</v>
      </c>
      <c r="G344" s="24">
        <v>4</v>
      </c>
      <c r="H344" s="50" t="s">
        <v>1453</v>
      </c>
      <c r="I344" s="50" t="s">
        <v>109</v>
      </c>
      <c r="J344" s="120">
        <v>471.07571281990869</v>
      </c>
      <c r="K344" s="52">
        <v>550</v>
      </c>
      <c r="L344" s="120">
        <v>85.65012960361976</v>
      </c>
      <c r="M344" s="52">
        <v>1</v>
      </c>
      <c r="N344" s="120">
        <v>76.015785187509749</v>
      </c>
      <c r="O344" s="120">
        <v>100</v>
      </c>
      <c r="P344" s="120">
        <v>100</v>
      </c>
      <c r="Q344" s="120">
        <v>58.036397431401397</v>
      </c>
      <c r="R344" s="120">
        <v>75</v>
      </c>
      <c r="S344" s="120">
        <v>75</v>
      </c>
      <c r="T344" s="120">
        <v>77.38186324186853</v>
      </c>
      <c r="U344" s="120">
        <v>100</v>
      </c>
      <c r="V344" s="120">
        <v>69.014681529948689</v>
      </c>
      <c r="W344" s="120">
        <v>92.019575373264914</v>
      </c>
      <c r="X344" s="120">
        <v>100</v>
      </c>
      <c r="Y344" s="120">
        <v>45.634790620901732</v>
      </c>
      <c r="Z344" s="120">
        <v>60.846387494535648</v>
      </c>
      <c r="AA344" s="120">
        <v>100</v>
      </c>
      <c r="AB344" s="120"/>
      <c r="AC344" s="120"/>
      <c r="AD344" s="120">
        <v>0</v>
      </c>
      <c r="AE344" s="120"/>
      <c r="AF344" s="120"/>
      <c r="AG344" s="120"/>
      <c r="AH344" s="120">
        <v>0</v>
      </c>
      <c r="AI344" s="120">
        <v>16.96</v>
      </c>
      <c r="AJ344" s="120">
        <v>29.36</v>
      </c>
      <c r="AK344" s="120"/>
      <c r="AL344" s="52">
        <v>0</v>
      </c>
      <c r="AM344" s="124">
        <v>0.98529411764705888</v>
      </c>
      <c r="AN344" s="124">
        <v>0.97368421052631582</v>
      </c>
      <c r="AO344" s="124">
        <v>0.98529411764705888</v>
      </c>
      <c r="AP344" s="124">
        <v>0.97368421052631582</v>
      </c>
      <c r="AQ344" s="124"/>
      <c r="AR344" s="124"/>
      <c r="AS344" s="124">
        <v>3.1446540880503145E-2</v>
      </c>
      <c r="AT344" s="120">
        <v>50</v>
      </c>
      <c r="AU344" s="120">
        <v>50</v>
      </c>
      <c r="AV344" s="124">
        <v>5.8823529411764705E-2</v>
      </c>
      <c r="AW344" s="120">
        <v>48.235294117647065</v>
      </c>
      <c r="AX344" s="120">
        <v>50</v>
      </c>
      <c r="AY344" s="124"/>
      <c r="AZ344" s="120"/>
      <c r="BA344" s="120"/>
      <c r="BB344" s="124"/>
      <c r="BC344" s="120"/>
      <c r="BD344" s="120"/>
      <c r="BE344" s="124"/>
      <c r="BF344" s="120"/>
      <c r="BG344" s="120"/>
      <c r="BH344" s="124"/>
      <c r="BI344" s="120"/>
      <c r="BJ344" s="120"/>
      <c r="BK344" s="124"/>
      <c r="BL344" s="120"/>
      <c r="BM344" s="120"/>
      <c r="BN344" s="52"/>
      <c r="BO344" s="124"/>
      <c r="BP344" s="120"/>
      <c r="BQ344" s="120"/>
      <c r="BR344" s="124">
        <v>0.63888888888888884</v>
      </c>
      <c r="BS344" s="124">
        <v>1</v>
      </c>
      <c r="BT344" s="120">
        <v>42.592592592592588</v>
      </c>
      <c r="BU344" s="120">
        <v>50</v>
      </c>
      <c r="BV344" s="124"/>
      <c r="BW344" s="120"/>
      <c r="BX344" s="120"/>
      <c r="BY344" s="124"/>
      <c r="BZ344" s="124"/>
      <c r="CA344" s="124"/>
      <c r="CB344" s="120">
        <v>16.823939048191338</v>
      </c>
      <c r="CC344" s="120">
        <v>19.496255895940152</v>
      </c>
      <c r="CD344" s="120">
        <v>17.335082511020332</v>
      </c>
      <c r="CE344" s="120"/>
      <c r="CF344" s="107"/>
      <c r="CG344" s="107"/>
      <c r="CH344" s="107">
        <v>0</v>
      </c>
      <c r="CI344" s="107"/>
      <c r="CJ344" s="107"/>
    </row>
    <row r="345" spans="1:88" x14ac:dyDescent="0.25">
      <c r="A345" s="50" t="s">
        <v>528</v>
      </c>
      <c r="B345" s="56" t="s">
        <v>1525</v>
      </c>
      <c r="C345" s="50" t="s">
        <v>2955</v>
      </c>
      <c r="D345" s="56" t="s">
        <v>1656</v>
      </c>
      <c r="E345" s="50" t="s">
        <v>106</v>
      </c>
      <c r="F345" s="24">
        <v>5</v>
      </c>
      <c r="G345" s="24">
        <v>6</v>
      </c>
      <c r="H345" s="50" t="s">
        <v>1453</v>
      </c>
      <c r="I345" s="50" t="s">
        <v>109</v>
      </c>
      <c r="J345" s="120">
        <v>663.6955251367151</v>
      </c>
      <c r="K345" s="52">
        <v>750</v>
      </c>
      <c r="L345" s="120">
        <v>88.492736684895348</v>
      </c>
      <c r="M345" s="52">
        <v>0</v>
      </c>
      <c r="N345" s="120">
        <v>81.027673201161178</v>
      </c>
      <c r="O345" s="120">
        <v>100</v>
      </c>
      <c r="P345" s="120">
        <v>100</v>
      </c>
      <c r="Q345" s="120">
        <v>67.369064358871157</v>
      </c>
      <c r="R345" s="120">
        <v>73.918132321169239</v>
      </c>
      <c r="S345" s="120">
        <v>75</v>
      </c>
      <c r="T345" s="120">
        <v>89.825419145161547</v>
      </c>
      <c r="U345" s="120">
        <v>100</v>
      </c>
      <c r="V345" s="120">
        <v>70.221554965414612</v>
      </c>
      <c r="W345" s="120">
        <v>93.628739953886154</v>
      </c>
      <c r="X345" s="120">
        <v>100</v>
      </c>
      <c r="Y345" s="120">
        <v>57.187933081762488</v>
      </c>
      <c r="Z345" s="120">
        <v>76.250577442349993</v>
      </c>
      <c r="AA345" s="120">
        <v>100</v>
      </c>
      <c r="AB345" s="120">
        <v>62.785368956743099</v>
      </c>
      <c r="AC345" s="120">
        <v>83.713825275657456</v>
      </c>
      <c r="AD345" s="120">
        <v>100</v>
      </c>
      <c r="AE345" s="120">
        <v>55.750793650793682</v>
      </c>
      <c r="AF345" s="120">
        <v>65.01239530988282</v>
      </c>
      <c r="AG345" s="120">
        <v>74.334391534391571</v>
      </c>
      <c r="AH345" s="120">
        <v>100</v>
      </c>
      <c r="AI345" s="120">
        <v>7.63</v>
      </c>
      <c r="AJ345" s="120">
        <v>16.73</v>
      </c>
      <c r="AK345" s="120">
        <v>9.26</v>
      </c>
      <c r="AL345" s="52">
        <v>0</v>
      </c>
      <c r="AM345" s="124">
        <v>0.99435028248587576</v>
      </c>
      <c r="AN345" s="124">
        <v>0.98319327731092432</v>
      </c>
      <c r="AO345" s="124">
        <v>0.99435028248587576</v>
      </c>
      <c r="AP345" s="124">
        <v>0.98319327731092432</v>
      </c>
      <c r="AQ345" s="124">
        <v>1</v>
      </c>
      <c r="AR345" s="124">
        <v>1</v>
      </c>
      <c r="AS345" s="124">
        <v>4.8964218455743877E-2</v>
      </c>
      <c r="AT345" s="120">
        <v>50</v>
      </c>
      <c r="AU345" s="120">
        <v>50</v>
      </c>
      <c r="AV345" s="124">
        <v>4.716981132075472E-2</v>
      </c>
      <c r="AW345" s="120">
        <v>50</v>
      </c>
      <c r="AX345" s="120">
        <v>50</v>
      </c>
      <c r="AY345" s="124"/>
      <c r="AZ345" s="120"/>
      <c r="BA345" s="120"/>
      <c r="BB345" s="124"/>
      <c r="BC345" s="120"/>
      <c r="BD345" s="120"/>
      <c r="BE345" s="124"/>
      <c r="BF345" s="120"/>
      <c r="BG345" s="120"/>
      <c r="BH345" s="124"/>
      <c r="BI345" s="120"/>
      <c r="BJ345" s="120"/>
      <c r="BK345" s="124"/>
      <c r="BL345" s="120"/>
      <c r="BM345" s="120"/>
      <c r="BN345" s="52"/>
      <c r="BO345" s="124"/>
      <c r="BP345" s="120"/>
      <c r="BQ345" s="120"/>
      <c r="BR345" s="124">
        <v>0.68913857677902624</v>
      </c>
      <c r="BS345" s="124">
        <v>0.99626865671641796</v>
      </c>
      <c r="BT345" s="120">
        <v>45.942571785268413</v>
      </c>
      <c r="BU345" s="120">
        <v>50</v>
      </c>
      <c r="BV345" s="124"/>
      <c r="BW345" s="120"/>
      <c r="BX345" s="120"/>
      <c r="BY345" s="124"/>
      <c r="BZ345" s="124"/>
      <c r="CA345" s="124"/>
      <c r="CB345" s="120">
        <v>16.823939048191338</v>
      </c>
      <c r="CC345" s="120">
        <v>19.496255895940152</v>
      </c>
      <c r="CD345" s="120">
        <v>17.335082511020332</v>
      </c>
      <c r="CE345" s="120"/>
      <c r="CF345" s="52"/>
      <c r="CG345" s="107"/>
      <c r="CH345" s="107">
        <v>0</v>
      </c>
      <c r="CI345" s="107"/>
      <c r="CJ345" s="107"/>
    </row>
    <row r="346" spans="1:88" x14ac:dyDescent="0.25">
      <c r="A346" s="50" t="s">
        <v>528</v>
      </c>
      <c r="B346" s="56" t="s">
        <v>1525</v>
      </c>
      <c r="C346" s="50" t="s">
        <v>2956</v>
      </c>
      <c r="D346" s="56" t="s">
        <v>1868</v>
      </c>
      <c r="E346" s="50" t="s">
        <v>106</v>
      </c>
      <c r="F346" s="24">
        <v>7</v>
      </c>
      <c r="G346" s="24">
        <v>8</v>
      </c>
      <c r="H346" s="50" t="s">
        <v>2644</v>
      </c>
      <c r="I346" s="50" t="s">
        <v>109</v>
      </c>
      <c r="J346" s="120">
        <v>710.26642922827602</v>
      </c>
      <c r="K346" s="52">
        <v>800</v>
      </c>
      <c r="L346" s="120">
        <v>88.783303653534503</v>
      </c>
      <c r="M346" s="52">
        <v>0</v>
      </c>
      <c r="N346" s="120">
        <v>80.507639261010752</v>
      </c>
      <c r="O346" s="120">
        <v>100</v>
      </c>
      <c r="P346" s="120">
        <v>100</v>
      </c>
      <c r="Q346" s="120">
        <v>66.458250915419356</v>
      </c>
      <c r="R346" s="120">
        <v>75</v>
      </c>
      <c r="S346" s="120">
        <v>75</v>
      </c>
      <c r="T346" s="120">
        <v>88.611001220559132</v>
      </c>
      <c r="U346" s="120">
        <v>100</v>
      </c>
      <c r="V346" s="120">
        <v>72.830030369952027</v>
      </c>
      <c r="W346" s="120">
        <v>97.106707159936036</v>
      </c>
      <c r="X346" s="120">
        <v>100</v>
      </c>
      <c r="Y346" s="120">
        <v>59.334218278430605</v>
      </c>
      <c r="Z346" s="120">
        <v>79.112291037907482</v>
      </c>
      <c r="AA346" s="120">
        <v>100</v>
      </c>
      <c r="AB346" s="120">
        <v>63.68357664233578</v>
      </c>
      <c r="AC346" s="120">
        <v>84.911435523114378</v>
      </c>
      <c r="AD346" s="120">
        <v>100</v>
      </c>
      <c r="AE346" s="120">
        <v>52.570833333333347</v>
      </c>
      <c r="AF346" s="120">
        <v>66.538226299694159</v>
      </c>
      <c r="AG346" s="120">
        <v>70.094444444444463</v>
      </c>
      <c r="AH346" s="120">
        <v>100</v>
      </c>
      <c r="AI346" s="120">
        <v>8.5399999999999991</v>
      </c>
      <c r="AJ346" s="120">
        <v>15.66</v>
      </c>
      <c r="AK346" s="120">
        <v>13.96</v>
      </c>
      <c r="AL346" s="52">
        <v>0</v>
      </c>
      <c r="AM346" s="124">
        <v>0.99465240641711228</v>
      </c>
      <c r="AN346" s="124">
        <v>0.99159663865546221</v>
      </c>
      <c r="AO346" s="124">
        <v>0.99286987522281644</v>
      </c>
      <c r="AP346" s="124">
        <v>0.98319327731092432</v>
      </c>
      <c r="AQ346" s="124">
        <v>1</v>
      </c>
      <c r="AR346" s="124">
        <v>1</v>
      </c>
      <c r="AS346" s="124">
        <v>5.1693404634581108E-2</v>
      </c>
      <c r="AT346" s="120">
        <v>49.661319073083774</v>
      </c>
      <c r="AU346" s="120">
        <v>50</v>
      </c>
      <c r="AV346" s="124">
        <v>9.6153846153846159E-2</v>
      </c>
      <c r="AW346" s="120">
        <v>40.769230769230781</v>
      </c>
      <c r="AX346" s="120">
        <v>50</v>
      </c>
      <c r="AY346" s="124"/>
      <c r="AZ346" s="120"/>
      <c r="BA346" s="120"/>
      <c r="BB346" s="124"/>
      <c r="BC346" s="120"/>
      <c r="BD346" s="120"/>
      <c r="BE346" s="124">
        <v>0.97909407665505221</v>
      </c>
      <c r="BF346" s="120">
        <v>50</v>
      </c>
      <c r="BG346" s="120">
        <v>50</v>
      </c>
      <c r="BH346" s="124"/>
      <c r="BI346" s="120"/>
      <c r="BJ346" s="120"/>
      <c r="BK346" s="124"/>
      <c r="BL346" s="120"/>
      <c r="BM346" s="120"/>
      <c r="BN346" s="52"/>
      <c r="BO346" s="124"/>
      <c r="BP346" s="120"/>
      <c r="BQ346" s="120"/>
      <c r="BR346" s="124">
        <v>0.75378787878787878</v>
      </c>
      <c r="BS346" s="124">
        <v>0.95652173913043481</v>
      </c>
      <c r="BT346" s="120">
        <v>50</v>
      </c>
      <c r="BU346" s="120">
        <v>50</v>
      </c>
      <c r="BV346" s="124"/>
      <c r="BW346" s="120"/>
      <c r="BX346" s="120"/>
      <c r="BY346" s="124"/>
      <c r="BZ346" s="124"/>
      <c r="CA346" s="124"/>
      <c r="CB346" s="120">
        <v>16.823939048191338</v>
      </c>
      <c r="CC346" s="120">
        <v>19.496255895940152</v>
      </c>
      <c r="CD346" s="120">
        <v>17.335082511020332</v>
      </c>
      <c r="CE346" s="120"/>
      <c r="CF346" s="107"/>
      <c r="CG346" s="107"/>
      <c r="CH346" s="107">
        <v>0</v>
      </c>
      <c r="CI346" s="107"/>
      <c r="CJ346" s="107"/>
    </row>
    <row r="347" spans="1:88" x14ac:dyDescent="0.25">
      <c r="A347" s="50" t="s">
        <v>528</v>
      </c>
      <c r="B347" s="56" t="s">
        <v>1525</v>
      </c>
      <c r="C347" s="50" t="s">
        <v>2957</v>
      </c>
      <c r="D347" s="56" t="s">
        <v>1988</v>
      </c>
      <c r="E347" s="50" t="s">
        <v>106</v>
      </c>
      <c r="F347" s="24">
        <v>9</v>
      </c>
      <c r="G347" s="24">
        <v>12</v>
      </c>
      <c r="H347" s="50" t="s">
        <v>2644</v>
      </c>
      <c r="I347" s="50" t="s">
        <v>109</v>
      </c>
      <c r="J347" s="120">
        <v>1127.0481208366498</v>
      </c>
      <c r="K347" s="52">
        <v>1250</v>
      </c>
      <c r="L347" s="120">
        <v>90.163849666931981</v>
      </c>
      <c r="M347" s="52">
        <v>0</v>
      </c>
      <c r="N347" s="120">
        <v>77.753162555344701</v>
      </c>
      <c r="O347" s="120">
        <v>100</v>
      </c>
      <c r="P347" s="120">
        <v>100</v>
      </c>
      <c r="Q347" s="120">
        <v>66.622062923138188</v>
      </c>
      <c r="R347" s="120">
        <v>73.46481398476017</v>
      </c>
      <c r="S347" s="120">
        <v>75</v>
      </c>
      <c r="T347" s="120">
        <v>88.829417230850922</v>
      </c>
      <c r="U347" s="120">
        <v>100</v>
      </c>
      <c r="V347" s="120">
        <v>69.494869425433379</v>
      </c>
      <c r="W347" s="120">
        <v>92.659825900577843</v>
      </c>
      <c r="X347" s="120">
        <v>100</v>
      </c>
      <c r="Y347" s="120">
        <v>55.967650926986551</v>
      </c>
      <c r="Z347" s="120">
        <v>74.623534569315396</v>
      </c>
      <c r="AA347" s="120">
        <v>100</v>
      </c>
      <c r="AB347" s="120">
        <v>70.748473282442703</v>
      </c>
      <c r="AC347" s="120">
        <v>94.331297709923604</v>
      </c>
      <c r="AD347" s="120">
        <v>100</v>
      </c>
      <c r="AE347" s="120">
        <v>58.865277777777806</v>
      </c>
      <c r="AF347" s="120">
        <v>73.413862928348905</v>
      </c>
      <c r="AG347" s="120">
        <v>78.487037037037084</v>
      </c>
      <c r="AH347" s="120">
        <v>100</v>
      </c>
      <c r="AI347" s="120">
        <v>8.3699999999999992</v>
      </c>
      <c r="AJ347" s="120">
        <v>17.489999999999998</v>
      </c>
      <c r="AK347" s="120">
        <v>14.54</v>
      </c>
      <c r="AL347" s="52">
        <v>0</v>
      </c>
      <c r="AM347" s="124">
        <v>1</v>
      </c>
      <c r="AN347" s="124">
        <v>1</v>
      </c>
      <c r="AO347" s="124">
        <v>1</v>
      </c>
      <c r="AP347" s="124">
        <v>1</v>
      </c>
      <c r="AQ347" s="124">
        <v>0.99624060150375937</v>
      </c>
      <c r="AR347" s="124">
        <v>0.98</v>
      </c>
      <c r="AS347" s="124">
        <v>6.3789868667917443E-2</v>
      </c>
      <c r="AT347" s="120">
        <v>47.242026266416509</v>
      </c>
      <c r="AU347" s="120">
        <v>50</v>
      </c>
      <c r="AV347" s="124">
        <v>0.12631578947368421</v>
      </c>
      <c r="AW347" s="120">
        <v>34.736842105263179</v>
      </c>
      <c r="AX347" s="120">
        <v>50</v>
      </c>
      <c r="AY347" s="124">
        <v>0.51866404715127701</v>
      </c>
      <c r="AZ347" s="120">
        <v>34.577603143418465</v>
      </c>
      <c r="BA347" s="120">
        <v>50</v>
      </c>
      <c r="BB347" s="124">
        <v>0.64243614931237725</v>
      </c>
      <c r="BC347" s="120">
        <v>42.829076620825148</v>
      </c>
      <c r="BD347" s="120">
        <v>50</v>
      </c>
      <c r="BE347" s="124">
        <v>0.97602739726027399</v>
      </c>
      <c r="BF347" s="120">
        <v>50</v>
      </c>
      <c r="BG347" s="120">
        <v>50</v>
      </c>
      <c r="BH347" s="124">
        <v>0.93262411347517726</v>
      </c>
      <c r="BI347" s="120">
        <v>99.215331220763545</v>
      </c>
      <c r="BJ347" s="120">
        <v>100</v>
      </c>
      <c r="BK347" s="124">
        <v>0.94827586206896552</v>
      </c>
      <c r="BL347" s="120">
        <v>100</v>
      </c>
      <c r="BM347" s="120">
        <v>100</v>
      </c>
      <c r="BN347" s="52">
        <v>0</v>
      </c>
      <c r="BO347" s="124">
        <v>0.86617100371747213</v>
      </c>
      <c r="BP347" s="120">
        <v>100</v>
      </c>
      <c r="BQ347" s="120">
        <v>100</v>
      </c>
      <c r="BR347" s="124">
        <v>0.592741935483871</v>
      </c>
      <c r="BS347" s="124">
        <v>0.9358490566037736</v>
      </c>
      <c r="BT347" s="120">
        <v>39.516129032258071</v>
      </c>
      <c r="BU347" s="120">
        <v>50</v>
      </c>
      <c r="BV347" s="124">
        <v>0.6641651031894934</v>
      </c>
      <c r="BW347" s="120">
        <v>50</v>
      </c>
      <c r="BX347" s="120">
        <v>50</v>
      </c>
      <c r="BY347" s="124">
        <v>0.94827586206896552</v>
      </c>
      <c r="BZ347" s="124">
        <v>0.94</v>
      </c>
      <c r="CA347" s="124">
        <v>-8.2758620689655522E-3</v>
      </c>
      <c r="CB347" s="120">
        <v>16.823939048191338</v>
      </c>
      <c r="CC347" s="120">
        <v>19.496255895940152</v>
      </c>
      <c r="CD347" s="120">
        <v>17.335082511020332</v>
      </c>
      <c r="CE347" s="120">
        <v>12.629206143265662</v>
      </c>
      <c r="CF347" s="107"/>
      <c r="CG347" s="107"/>
      <c r="CH347" s="107">
        <v>2</v>
      </c>
      <c r="CI347" s="107">
        <v>1</v>
      </c>
      <c r="CJ347" s="107">
        <v>1</v>
      </c>
    </row>
    <row r="348" spans="1:88" x14ac:dyDescent="0.25">
      <c r="A348" s="50" t="s">
        <v>536</v>
      </c>
      <c r="B348" s="56" t="s">
        <v>1526</v>
      </c>
      <c r="C348" s="50" t="s">
        <v>2665</v>
      </c>
      <c r="D348" s="56" t="s">
        <v>101</v>
      </c>
      <c r="E348" s="50" t="s">
        <v>102</v>
      </c>
      <c r="F348" s="24" t="s">
        <v>102</v>
      </c>
      <c r="G348" s="24" t="s">
        <v>102</v>
      </c>
      <c r="H348" s="50" t="s">
        <v>2644</v>
      </c>
      <c r="I348" s="50" t="s">
        <v>103</v>
      </c>
      <c r="J348" s="120">
        <v>927.32994079048808</v>
      </c>
      <c r="K348" s="52">
        <v>1250</v>
      </c>
      <c r="L348" s="120">
        <v>74.186395263239049</v>
      </c>
      <c r="M348" s="52">
        <v>1</v>
      </c>
      <c r="N348" s="120">
        <v>67.813073644551878</v>
      </c>
      <c r="O348" s="120">
        <v>90.417431526069166</v>
      </c>
      <c r="P348" s="120">
        <v>100</v>
      </c>
      <c r="Q348" s="120">
        <v>57.888869971346004</v>
      </c>
      <c r="R348" s="120">
        <v>67.278051030426411</v>
      </c>
      <c r="S348" s="120">
        <v>75</v>
      </c>
      <c r="T348" s="120">
        <v>77.185159961794668</v>
      </c>
      <c r="U348" s="120">
        <v>100</v>
      </c>
      <c r="V348" s="120">
        <v>58.133616441233279</v>
      </c>
      <c r="W348" s="120">
        <v>77.511488588311039</v>
      </c>
      <c r="X348" s="120">
        <v>100</v>
      </c>
      <c r="Y348" s="120">
        <v>48.537861997600103</v>
      </c>
      <c r="Z348" s="120">
        <v>64.717149330133466</v>
      </c>
      <c r="AA348" s="120">
        <v>100</v>
      </c>
      <c r="AB348" s="120">
        <v>52.788804644808991</v>
      </c>
      <c r="AC348" s="120">
        <v>70.385072859745321</v>
      </c>
      <c r="AD348" s="120">
        <v>100</v>
      </c>
      <c r="AE348" s="120">
        <v>43.683651188501905</v>
      </c>
      <c r="AF348" s="120">
        <v>61.687358184765039</v>
      </c>
      <c r="AG348" s="120">
        <v>58.244868251335866</v>
      </c>
      <c r="AH348" s="120">
        <v>100</v>
      </c>
      <c r="AI348" s="120">
        <v>17.11</v>
      </c>
      <c r="AJ348" s="120">
        <v>18.739999999999998</v>
      </c>
      <c r="AK348" s="120">
        <v>18</v>
      </c>
      <c r="AL348" s="52">
        <v>1</v>
      </c>
      <c r="AM348" s="124">
        <v>0.95333563774628416</v>
      </c>
      <c r="AN348" s="124">
        <v>0.94798890429958393</v>
      </c>
      <c r="AO348" s="124">
        <v>0.95598349381017877</v>
      </c>
      <c r="AP348" s="124">
        <v>0.94299450549450547</v>
      </c>
      <c r="AQ348" s="124">
        <v>0.98255352894528147</v>
      </c>
      <c r="AR348" s="124">
        <v>0.97174254317111464</v>
      </c>
      <c r="AS348" s="124">
        <v>0.14654226125137212</v>
      </c>
      <c r="AT348" s="120">
        <v>30.691547749725576</v>
      </c>
      <c r="AU348" s="120">
        <v>50</v>
      </c>
      <c r="AV348" s="124">
        <v>0.21095788296682819</v>
      </c>
      <c r="AW348" s="120">
        <v>17.808423406634375</v>
      </c>
      <c r="AX348" s="120">
        <v>50</v>
      </c>
      <c r="AY348" s="124">
        <v>0.5647321428571429</v>
      </c>
      <c r="AZ348" s="120">
        <v>37.648809523809526</v>
      </c>
      <c r="BA348" s="120">
        <v>50</v>
      </c>
      <c r="BB348" s="124">
        <v>0.2622767857142857</v>
      </c>
      <c r="BC348" s="120">
        <v>17.485119047619047</v>
      </c>
      <c r="BD348" s="120">
        <v>50</v>
      </c>
      <c r="BE348" s="124">
        <v>0.6613691931540342</v>
      </c>
      <c r="BF348" s="120">
        <v>35.179212401810332</v>
      </c>
      <c r="BG348" s="120">
        <v>50</v>
      </c>
      <c r="BH348" s="124">
        <v>0.89082969432314407</v>
      </c>
      <c r="BI348" s="120">
        <v>94.769116417355761</v>
      </c>
      <c r="BJ348" s="120">
        <v>100</v>
      </c>
      <c r="BK348" s="124">
        <v>0.85660377358490603</v>
      </c>
      <c r="BL348" s="120">
        <v>91.128061019670852</v>
      </c>
      <c r="BM348" s="120">
        <v>100</v>
      </c>
      <c r="BN348" s="52">
        <v>0</v>
      </c>
      <c r="BO348" s="124">
        <v>0.73499999999999999</v>
      </c>
      <c r="BP348" s="120">
        <v>98.003072196620579</v>
      </c>
      <c r="BQ348" s="120">
        <v>100</v>
      </c>
      <c r="BR348" s="124">
        <v>0.53834586466165413</v>
      </c>
      <c r="BS348" s="124">
        <v>0.79688436189334932</v>
      </c>
      <c r="BT348" s="120">
        <v>17.944862155388471</v>
      </c>
      <c r="BU348" s="120">
        <v>50</v>
      </c>
      <c r="BV348" s="124">
        <v>0.57852655625356941</v>
      </c>
      <c r="BW348" s="120">
        <v>48.210546354464121</v>
      </c>
      <c r="BX348" s="120">
        <v>50</v>
      </c>
      <c r="BY348" s="124">
        <v>0.85660377358490603</v>
      </c>
      <c r="BZ348" s="124">
        <v>0.94</v>
      </c>
      <c r="CA348" s="124">
        <v>8.3396226415093935E-2</v>
      </c>
      <c r="CB348" s="120">
        <v>17.263974516166829</v>
      </c>
      <c r="CC348" s="120">
        <v>19.631524517014228</v>
      </c>
      <c r="CD348" s="120">
        <v>17.168861804494096</v>
      </c>
      <c r="CE348" s="120">
        <v>15.161501169955377</v>
      </c>
      <c r="CF348" s="107"/>
      <c r="CG348" s="107"/>
      <c r="CH348" s="107">
        <v>0</v>
      </c>
      <c r="CI348" s="107"/>
      <c r="CJ348" s="107"/>
    </row>
    <row r="349" spans="1:88" x14ac:dyDescent="0.25">
      <c r="A349" s="50" t="s">
        <v>536</v>
      </c>
      <c r="B349" s="56" t="s">
        <v>1526</v>
      </c>
      <c r="C349" s="50" t="s">
        <v>2958</v>
      </c>
      <c r="D349" s="56" t="s">
        <v>2431</v>
      </c>
      <c r="E349" s="50" t="s">
        <v>106</v>
      </c>
      <c r="F349" s="24" t="s">
        <v>114</v>
      </c>
      <c r="G349" s="24">
        <v>6</v>
      </c>
      <c r="H349" s="50" t="s">
        <v>1454</v>
      </c>
      <c r="I349" s="50" t="s">
        <v>109</v>
      </c>
      <c r="J349" s="120">
        <v>550.98881276487782</v>
      </c>
      <c r="K349" s="52">
        <v>750</v>
      </c>
      <c r="L349" s="120">
        <v>73.465175035317046</v>
      </c>
      <c r="M349" s="52">
        <v>0</v>
      </c>
      <c r="N349" s="120">
        <v>66.363805262729784</v>
      </c>
      <c r="O349" s="120">
        <v>88.485073683639712</v>
      </c>
      <c r="P349" s="120">
        <v>100</v>
      </c>
      <c r="Q349" s="120">
        <v>62.847357470504548</v>
      </c>
      <c r="R349" s="120">
        <v>68.382623870966441</v>
      </c>
      <c r="S349" s="120">
        <v>72.84147224840784</v>
      </c>
      <c r="T349" s="120">
        <v>83.796476627339402</v>
      </c>
      <c r="U349" s="120">
        <v>100</v>
      </c>
      <c r="V349" s="120">
        <v>62.064714391468755</v>
      </c>
      <c r="W349" s="120">
        <v>82.752952521958349</v>
      </c>
      <c r="X349" s="120">
        <v>100</v>
      </c>
      <c r="Y349" s="120">
        <v>58.634992102598595</v>
      </c>
      <c r="Z349" s="120">
        <v>78.17998947013146</v>
      </c>
      <c r="AA349" s="120">
        <v>100</v>
      </c>
      <c r="AB349" s="120">
        <v>51.392792792792783</v>
      </c>
      <c r="AC349" s="120">
        <v>68.523723723723705</v>
      </c>
      <c r="AD349" s="120">
        <v>100</v>
      </c>
      <c r="AE349" s="120">
        <v>48.942028985507243</v>
      </c>
      <c r="AF349" s="120"/>
      <c r="AG349" s="120">
        <v>65.25603864734299</v>
      </c>
      <c r="AH349" s="120">
        <v>100</v>
      </c>
      <c r="AI349" s="120">
        <v>9.99</v>
      </c>
      <c r="AJ349" s="120">
        <v>9.74</v>
      </c>
      <c r="AK349" s="120"/>
      <c r="AL349" s="52">
        <v>1</v>
      </c>
      <c r="AM349" s="124">
        <v>0.93956043956043955</v>
      </c>
      <c r="AN349" s="124">
        <v>0.93333333333333335</v>
      </c>
      <c r="AO349" s="124">
        <v>0.93989071038251371</v>
      </c>
      <c r="AP349" s="124">
        <v>0.93388429752066116</v>
      </c>
      <c r="AQ349" s="124">
        <v>1</v>
      </c>
      <c r="AR349" s="124">
        <v>1</v>
      </c>
      <c r="AS349" s="124">
        <v>0.11290322580645161</v>
      </c>
      <c r="AT349" s="120">
        <v>37.419354838709687</v>
      </c>
      <c r="AU349" s="120">
        <v>50</v>
      </c>
      <c r="AV349" s="124">
        <v>0.13170731707317074</v>
      </c>
      <c r="AW349" s="120">
        <v>33.658536585365859</v>
      </c>
      <c r="AX349" s="120">
        <v>50</v>
      </c>
      <c r="AY349" s="124"/>
      <c r="AZ349" s="120"/>
      <c r="BA349" s="120"/>
      <c r="BB349" s="124"/>
      <c r="BC349" s="120"/>
      <c r="BD349" s="120"/>
      <c r="BE349" s="124"/>
      <c r="BF349" s="120"/>
      <c r="BG349" s="120"/>
      <c r="BH349" s="124"/>
      <c r="BI349" s="120"/>
      <c r="BJ349" s="120"/>
      <c r="BK349" s="124"/>
      <c r="BL349" s="120"/>
      <c r="BM349" s="120"/>
      <c r="BN349" s="52"/>
      <c r="BO349" s="124"/>
      <c r="BP349" s="120"/>
      <c r="BQ349" s="120"/>
      <c r="BR349" s="124">
        <v>0.38750000000000001</v>
      </c>
      <c r="BS349" s="124">
        <v>0.85106382978723405</v>
      </c>
      <c r="BT349" s="120">
        <v>12.916666666666668</v>
      </c>
      <c r="BU349" s="120">
        <v>50</v>
      </c>
      <c r="BV349" s="124"/>
      <c r="BW349" s="120"/>
      <c r="BX349" s="120"/>
      <c r="BY349" s="124"/>
      <c r="BZ349" s="124"/>
      <c r="CA349" s="124"/>
      <c r="CB349" s="120">
        <v>16.823939048191338</v>
      </c>
      <c r="CC349" s="120">
        <v>19.496255895940152</v>
      </c>
      <c r="CD349" s="120">
        <v>17.335082511020332</v>
      </c>
      <c r="CE349" s="120"/>
      <c r="CF349" s="107"/>
      <c r="CG349" s="107"/>
      <c r="CH349" s="107">
        <v>0</v>
      </c>
      <c r="CI349" s="107"/>
      <c r="CJ349" s="107"/>
    </row>
    <row r="350" spans="1:88" x14ac:dyDescent="0.25">
      <c r="A350" s="50" t="s">
        <v>536</v>
      </c>
      <c r="B350" s="56" t="s">
        <v>1526</v>
      </c>
      <c r="C350" s="50" t="s">
        <v>2959</v>
      </c>
      <c r="D350" s="56" t="s">
        <v>1789</v>
      </c>
      <c r="E350" s="50" t="s">
        <v>106</v>
      </c>
      <c r="F350" s="24" t="s">
        <v>107</v>
      </c>
      <c r="G350" s="24">
        <v>6</v>
      </c>
      <c r="H350" s="50" t="s">
        <v>1454</v>
      </c>
      <c r="I350" s="50" t="s">
        <v>109</v>
      </c>
      <c r="J350" s="120">
        <v>486.53537768964412</v>
      </c>
      <c r="K350" s="52">
        <v>750</v>
      </c>
      <c r="L350" s="120">
        <v>64.871383691952545</v>
      </c>
      <c r="M350" s="52">
        <v>0</v>
      </c>
      <c r="N350" s="120">
        <v>57.617717812931872</v>
      </c>
      <c r="O350" s="120">
        <v>76.823623750575834</v>
      </c>
      <c r="P350" s="120">
        <v>100</v>
      </c>
      <c r="Q350" s="120">
        <v>56.804019337731596</v>
      </c>
      <c r="R350" s="120"/>
      <c r="S350" s="120"/>
      <c r="T350" s="120">
        <v>75.738692450308804</v>
      </c>
      <c r="U350" s="120">
        <v>100</v>
      </c>
      <c r="V350" s="120">
        <v>49.241926325768766</v>
      </c>
      <c r="W350" s="120">
        <v>65.655901767691688</v>
      </c>
      <c r="X350" s="120">
        <v>100</v>
      </c>
      <c r="Y350" s="120">
        <v>48.553043247122211</v>
      </c>
      <c r="Z350" s="120">
        <v>64.737390996162944</v>
      </c>
      <c r="AA350" s="120">
        <v>100</v>
      </c>
      <c r="AB350" s="120">
        <v>37.661904761904772</v>
      </c>
      <c r="AC350" s="120">
        <v>50.215873015873022</v>
      </c>
      <c r="AD350" s="120">
        <v>100</v>
      </c>
      <c r="AE350" s="120">
        <v>37.259803921568633</v>
      </c>
      <c r="AF350" s="120"/>
      <c r="AG350" s="120">
        <v>49.679738562091508</v>
      </c>
      <c r="AH350" s="120">
        <v>100</v>
      </c>
      <c r="AI350" s="120"/>
      <c r="AJ350" s="120"/>
      <c r="AK350" s="120"/>
      <c r="AL350" s="52">
        <v>0</v>
      </c>
      <c r="AM350" s="124">
        <v>1</v>
      </c>
      <c r="AN350" s="124">
        <v>1</v>
      </c>
      <c r="AO350" s="124">
        <v>1</v>
      </c>
      <c r="AP350" s="124">
        <v>1</v>
      </c>
      <c r="AQ350" s="124">
        <v>1</v>
      </c>
      <c r="AR350" s="124">
        <v>1</v>
      </c>
      <c r="AS350" s="124">
        <v>0.12621359223300971</v>
      </c>
      <c r="AT350" s="120">
        <v>34.75728155339808</v>
      </c>
      <c r="AU350" s="120">
        <v>50</v>
      </c>
      <c r="AV350" s="124">
        <v>0.12820512820512819</v>
      </c>
      <c r="AW350" s="120">
        <v>34.358974358974372</v>
      </c>
      <c r="AX350" s="120">
        <v>50</v>
      </c>
      <c r="AY350" s="124"/>
      <c r="AZ350" s="120"/>
      <c r="BA350" s="120"/>
      <c r="BB350" s="124"/>
      <c r="BC350" s="120"/>
      <c r="BD350" s="120"/>
      <c r="BE350" s="124"/>
      <c r="BF350" s="120"/>
      <c r="BG350" s="120"/>
      <c r="BH350" s="124"/>
      <c r="BI350" s="120"/>
      <c r="BJ350" s="120"/>
      <c r="BK350" s="124"/>
      <c r="BL350" s="120"/>
      <c r="BM350" s="120"/>
      <c r="BN350" s="52"/>
      <c r="BO350" s="124"/>
      <c r="BP350" s="120"/>
      <c r="BQ350" s="120"/>
      <c r="BR350" s="124">
        <v>0.51851851851851849</v>
      </c>
      <c r="BS350" s="124">
        <v>0.93103448275862066</v>
      </c>
      <c r="BT350" s="120">
        <v>34.567901234567898</v>
      </c>
      <c r="BU350" s="120">
        <v>50</v>
      </c>
      <c r="BV350" s="124"/>
      <c r="BW350" s="120"/>
      <c r="BX350" s="120"/>
      <c r="BY350" s="124"/>
      <c r="BZ350" s="124"/>
      <c r="CA350" s="124"/>
      <c r="CB350" s="120">
        <v>16.823939048191338</v>
      </c>
      <c r="CC350" s="120">
        <v>19.496255895940152</v>
      </c>
      <c r="CD350" s="120">
        <v>17.335082511020332</v>
      </c>
      <c r="CE350" s="120"/>
      <c r="CF350" s="107" t="s">
        <v>3740</v>
      </c>
      <c r="CG350" s="107">
        <v>4</v>
      </c>
      <c r="CH350" s="107">
        <v>0</v>
      </c>
      <c r="CI350" s="107"/>
      <c r="CJ350" s="107"/>
    </row>
    <row r="351" spans="1:88" x14ac:dyDescent="0.25">
      <c r="A351" s="50" t="s">
        <v>536</v>
      </c>
      <c r="B351" s="56" t="s">
        <v>1526</v>
      </c>
      <c r="C351" s="50" t="s">
        <v>2960</v>
      </c>
      <c r="D351" s="56" t="s">
        <v>1865</v>
      </c>
      <c r="E351" s="50" t="s">
        <v>106</v>
      </c>
      <c r="F351" s="24" t="s">
        <v>114</v>
      </c>
      <c r="G351" s="24">
        <v>6</v>
      </c>
      <c r="H351" s="50" t="s">
        <v>1454</v>
      </c>
      <c r="I351" s="50" t="s">
        <v>109</v>
      </c>
      <c r="J351" s="120">
        <v>529.87394360573535</v>
      </c>
      <c r="K351" s="52">
        <v>750</v>
      </c>
      <c r="L351" s="120">
        <v>70.649859147431386</v>
      </c>
      <c r="M351" s="52">
        <v>0</v>
      </c>
      <c r="N351" s="120">
        <v>67.126462456194105</v>
      </c>
      <c r="O351" s="120">
        <v>89.501949941592144</v>
      </c>
      <c r="P351" s="120">
        <v>100</v>
      </c>
      <c r="Q351" s="120">
        <v>61.138457442681506</v>
      </c>
      <c r="R351" s="120">
        <v>67.467403556898134</v>
      </c>
      <c r="S351" s="120">
        <v>75</v>
      </c>
      <c r="T351" s="120">
        <v>81.51794325690868</v>
      </c>
      <c r="U351" s="120">
        <v>100</v>
      </c>
      <c r="V351" s="120">
        <v>57.142160464724668</v>
      </c>
      <c r="W351" s="120">
        <v>76.189547286299558</v>
      </c>
      <c r="X351" s="120">
        <v>100</v>
      </c>
      <c r="Y351" s="120">
        <v>50.947014609420592</v>
      </c>
      <c r="Z351" s="120">
        <v>67.929352812560779</v>
      </c>
      <c r="AA351" s="120">
        <v>100</v>
      </c>
      <c r="AB351" s="120">
        <v>44.026190476190472</v>
      </c>
      <c r="AC351" s="120">
        <v>58.701587301587296</v>
      </c>
      <c r="AD351" s="120">
        <v>100</v>
      </c>
      <c r="AE351" s="120">
        <v>39.599999999999994</v>
      </c>
      <c r="AF351" s="120"/>
      <c r="AG351" s="120">
        <v>52.79999999999999</v>
      </c>
      <c r="AH351" s="120">
        <v>100</v>
      </c>
      <c r="AI351" s="120">
        <v>13.86</v>
      </c>
      <c r="AJ351" s="120">
        <v>16.52</v>
      </c>
      <c r="AK351" s="120"/>
      <c r="AL351" s="52">
        <v>0</v>
      </c>
      <c r="AM351" s="124">
        <v>0.99435028248587576</v>
      </c>
      <c r="AN351" s="124">
        <v>0.99115044247787609</v>
      </c>
      <c r="AO351" s="124">
        <v>0.9943820224719101</v>
      </c>
      <c r="AP351" s="124">
        <v>1</v>
      </c>
      <c r="AQ351" s="124">
        <v>1</v>
      </c>
      <c r="AR351" s="124">
        <v>1</v>
      </c>
      <c r="AS351" s="124">
        <v>7.8175895765472306E-2</v>
      </c>
      <c r="AT351" s="120">
        <v>44.364820846905545</v>
      </c>
      <c r="AU351" s="120">
        <v>50</v>
      </c>
      <c r="AV351" s="124">
        <v>0.10270270270270271</v>
      </c>
      <c r="AW351" s="120">
        <v>39.45945945945946</v>
      </c>
      <c r="AX351" s="120">
        <v>50</v>
      </c>
      <c r="AY351" s="124"/>
      <c r="AZ351" s="120"/>
      <c r="BA351" s="120"/>
      <c r="BB351" s="124"/>
      <c r="BC351" s="120"/>
      <c r="BD351" s="120"/>
      <c r="BE351" s="124"/>
      <c r="BF351" s="120"/>
      <c r="BG351" s="120"/>
      <c r="BH351" s="124"/>
      <c r="BI351" s="120"/>
      <c r="BJ351" s="120"/>
      <c r="BK351" s="124"/>
      <c r="BL351" s="120"/>
      <c r="BM351" s="120"/>
      <c r="BN351" s="52"/>
      <c r="BO351" s="124"/>
      <c r="BP351" s="120"/>
      <c r="BQ351" s="120"/>
      <c r="BR351" s="124">
        <v>0.58227848101265822</v>
      </c>
      <c r="BS351" s="124">
        <v>0.87777777777777777</v>
      </c>
      <c r="BT351" s="120">
        <v>19.40928270042194</v>
      </c>
      <c r="BU351" s="120">
        <v>50</v>
      </c>
      <c r="BV351" s="124"/>
      <c r="BW351" s="120"/>
      <c r="BX351" s="120"/>
      <c r="BY351" s="124"/>
      <c r="BZ351" s="124"/>
      <c r="CA351" s="124"/>
      <c r="CB351" s="120">
        <v>16.823939048191338</v>
      </c>
      <c r="CC351" s="120">
        <v>19.496255895940152</v>
      </c>
      <c r="CD351" s="120">
        <v>17.335082511020332</v>
      </c>
      <c r="CE351" s="120"/>
      <c r="CF351" s="107"/>
      <c r="CG351" s="107"/>
      <c r="CH351" s="107">
        <v>0</v>
      </c>
      <c r="CI351" s="107"/>
      <c r="CJ351" s="107"/>
    </row>
    <row r="352" spans="1:88" x14ac:dyDescent="0.25">
      <c r="A352" s="50" t="s">
        <v>536</v>
      </c>
      <c r="B352" s="56" t="s">
        <v>1526</v>
      </c>
      <c r="C352" s="50" t="s">
        <v>2961</v>
      </c>
      <c r="D352" s="56" t="s">
        <v>2022</v>
      </c>
      <c r="E352" s="50" t="s">
        <v>106</v>
      </c>
      <c r="F352" s="24" t="s">
        <v>107</v>
      </c>
      <c r="G352" s="24">
        <v>6</v>
      </c>
      <c r="H352" s="50" t="s">
        <v>1454</v>
      </c>
      <c r="I352" s="50" t="s">
        <v>109</v>
      </c>
      <c r="J352" s="120">
        <v>559.9285122890094</v>
      </c>
      <c r="K352" s="52">
        <v>750</v>
      </c>
      <c r="L352" s="120">
        <v>74.657134971867919</v>
      </c>
      <c r="M352" s="52">
        <v>0</v>
      </c>
      <c r="N352" s="120">
        <v>65.911038497239261</v>
      </c>
      <c r="O352" s="120">
        <v>87.881384662985681</v>
      </c>
      <c r="P352" s="120">
        <v>100</v>
      </c>
      <c r="Q352" s="120">
        <v>61.291217229384813</v>
      </c>
      <c r="R352" s="120">
        <v>64.790914135650979</v>
      </c>
      <c r="S352" s="120">
        <v>75</v>
      </c>
      <c r="T352" s="120">
        <v>81.721622972513089</v>
      </c>
      <c r="U352" s="120">
        <v>100</v>
      </c>
      <c r="V352" s="120">
        <v>56.035695175293419</v>
      </c>
      <c r="W352" s="120">
        <v>74.714260233724559</v>
      </c>
      <c r="X352" s="120">
        <v>100</v>
      </c>
      <c r="Y352" s="120">
        <v>51.811686027752486</v>
      </c>
      <c r="Z352" s="120">
        <v>69.082248037003311</v>
      </c>
      <c r="AA352" s="120">
        <v>100</v>
      </c>
      <c r="AB352" s="120">
        <v>56.127499999999998</v>
      </c>
      <c r="AC352" s="120">
        <v>74.836666666666659</v>
      </c>
      <c r="AD352" s="120">
        <v>100</v>
      </c>
      <c r="AE352" s="120">
        <v>53.003703703703692</v>
      </c>
      <c r="AF352" s="120"/>
      <c r="AG352" s="120">
        <v>70.671604938271599</v>
      </c>
      <c r="AH352" s="120">
        <v>100</v>
      </c>
      <c r="AI352" s="120">
        <v>13.7</v>
      </c>
      <c r="AJ352" s="120">
        <v>12.97</v>
      </c>
      <c r="AK352" s="120"/>
      <c r="AL352" s="52">
        <v>0</v>
      </c>
      <c r="AM352" s="124">
        <v>1</v>
      </c>
      <c r="AN352" s="124">
        <v>1</v>
      </c>
      <c r="AO352" s="124">
        <v>1</v>
      </c>
      <c r="AP352" s="124">
        <v>1</v>
      </c>
      <c r="AQ352" s="124">
        <v>1</v>
      </c>
      <c r="AR352" s="124">
        <v>1</v>
      </c>
      <c r="AS352" s="124">
        <v>0.12969283276450511</v>
      </c>
      <c r="AT352" s="120">
        <v>34.061433447098999</v>
      </c>
      <c r="AU352" s="120">
        <v>50</v>
      </c>
      <c r="AV352" s="124">
        <v>0.15736040609137056</v>
      </c>
      <c r="AW352" s="120">
        <v>28.527918781725891</v>
      </c>
      <c r="AX352" s="120">
        <v>50</v>
      </c>
      <c r="AY352" s="124"/>
      <c r="AZ352" s="120"/>
      <c r="BA352" s="120"/>
      <c r="BB352" s="124"/>
      <c r="BC352" s="120"/>
      <c r="BD352" s="120"/>
      <c r="BE352" s="124"/>
      <c r="BF352" s="120"/>
      <c r="BG352" s="120"/>
      <c r="BH352" s="124"/>
      <c r="BI352" s="120"/>
      <c r="BJ352" s="120"/>
      <c r="BK352" s="124"/>
      <c r="BL352" s="120"/>
      <c r="BM352" s="120"/>
      <c r="BN352" s="52"/>
      <c r="BO352" s="124"/>
      <c r="BP352" s="120"/>
      <c r="BQ352" s="120"/>
      <c r="BR352" s="124">
        <v>0.57647058823529407</v>
      </c>
      <c r="BS352" s="124">
        <v>0.93406593406593408</v>
      </c>
      <c r="BT352" s="120">
        <v>38.431372549019606</v>
      </c>
      <c r="BU352" s="120">
        <v>50</v>
      </c>
      <c r="BV352" s="124"/>
      <c r="BW352" s="120"/>
      <c r="BX352" s="120"/>
      <c r="BY352" s="124"/>
      <c r="BZ352" s="124"/>
      <c r="CA352" s="124"/>
      <c r="CB352" s="120">
        <v>16.823939048191338</v>
      </c>
      <c r="CC352" s="120">
        <v>19.496255895940152</v>
      </c>
      <c r="CD352" s="120">
        <v>17.335082511020332</v>
      </c>
      <c r="CE352" s="120"/>
      <c r="CF352" s="107"/>
      <c r="CG352" s="107"/>
      <c r="CH352" s="107">
        <v>0</v>
      </c>
      <c r="CI352" s="107"/>
      <c r="CJ352" s="107"/>
    </row>
    <row r="353" spans="1:88" x14ac:dyDescent="0.25">
      <c r="A353" s="50" t="s">
        <v>536</v>
      </c>
      <c r="B353" s="56" t="s">
        <v>1526</v>
      </c>
      <c r="C353" s="50" t="s">
        <v>2962</v>
      </c>
      <c r="D353" s="56" t="s">
        <v>2463</v>
      </c>
      <c r="E353" s="50" t="s">
        <v>106</v>
      </c>
      <c r="F353" s="24" t="s">
        <v>114</v>
      </c>
      <c r="G353" s="24">
        <v>6</v>
      </c>
      <c r="H353" s="50" t="s">
        <v>2644</v>
      </c>
      <c r="I353" s="50" t="s">
        <v>109</v>
      </c>
      <c r="J353" s="120">
        <v>555.25286333663939</v>
      </c>
      <c r="K353" s="52">
        <v>650</v>
      </c>
      <c r="L353" s="120">
        <v>85.423517436406058</v>
      </c>
      <c r="M353" s="52">
        <v>1</v>
      </c>
      <c r="N353" s="120">
        <v>77.956133292604605</v>
      </c>
      <c r="O353" s="120">
        <v>100</v>
      </c>
      <c r="P353" s="120">
        <v>100</v>
      </c>
      <c r="Q353" s="120">
        <v>58.967687706067416</v>
      </c>
      <c r="R353" s="120">
        <v>75</v>
      </c>
      <c r="S353" s="120">
        <v>75</v>
      </c>
      <c r="T353" s="120">
        <v>78.623583608089888</v>
      </c>
      <c r="U353" s="120">
        <v>100</v>
      </c>
      <c r="V353" s="120">
        <v>69.74576410973124</v>
      </c>
      <c r="W353" s="120">
        <v>92.99435214630833</v>
      </c>
      <c r="X353" s="120">
        <v>100</v>
      </c>
      <c r="Y353" s="120">
        <v>52.712180535165736</v>
      </c>
      <c r="Z353" s="120">
        <v>70.282907380220976</v>
      </c>
      <c r="AA353" s="120">
        <v>100</v>
      </c>
      <c r="AB353" s="120">
        <v>59.44583333333334</v>
      </c>
      <c r="AC353" s="120">
        <v>79.26111111111112</v>
      </c>
      <c r="AD353" s="120">
        <v>100</v>
      </c>
      <c r="AE353" s="120"/>
      <c r="AF353" s="120">
        <v>67.306837606837604</v>
      </c>
      <c r="AG353" s="120"/>
      <c r="AH353" s="120">
        <v>0</v>
      </c>
      <c r="AI353" s="120">
        <v>16.03</v>
      </c>
      <c r="AJ353" s="120">
        <v>22.28</v>
      </c>
      <c r="AK353" s="120"/>
      <c r="AL353" s="52">
        <v>0</v>
      </c>
      <c r="AM353" s="124">
        <v>0.97890295358649793</v>
      </c>
      <c r="AN353" s="124">
        <v>0.97142857142857142</v>
      </c>
      <c r="AO353" s="124">
        <v>0.97890295358649793</v>
      </c>
      <c r="AP353" s="124">
        <v>0.97142857142857142</v>
      </c>
      <c r="AQ353" s="124">
        <v>1</v>
      </c>
      <c r="AR353" s="124"/>
      <c r="AS353" s="124">
        <v>5.4545454545454543E-2</v>
      </c>
      <c r="AT353" s="120">
        <v>49.090909090909101</v>
      </c>
      <c r="AU353" s="120">
        <v>50</v>
      </c>
      <c r="AV353" s="124">
        <v>0.125</v>
      </c>
      <c r="AW353" s="120">
        <v>35.000000000000007</v>
      </c>
      <c r="AX353" s="120">
        <v>50</v>
      </c>
      <c r="AY353" s="124"/>
      <c r="AZ353" s="120"/>
      <c r="BA353" s="120"/>
      <c r="BB353" s="124"/>
      <c r="BC353" s="120"/>
      <c r="BD353" s="120"/>
      <c r="BE353" s="124"/>
      <c r="BF353" s="120"/>
      <c r="BG353" s="120"/>
      <c r="BH353" s="124"/>
      <c r="BI353" s="120"/>
      <c r="BJ353" s="120"/>
      <c r="BK353" s="124"/>
      <c r="BL353" s="120"/>
      <c r="BM353" s="120"/>
      <c r="BN353" s="52"/>
      <c r="BO353" s="124"/>
      <c r="BP353" s="120"/>
      <c r="BQ353" s="120"/>
      <c r="BR353" s="124">
        <v>0.92372881355932202</v>
      </c>
      <c r="BS353" s="124">
        <v>0.95161290322580649</v>
      </c>
      <c r="BT353" s="120">
        <v>50</v>
      </c>
      <c r="BU353" s="120">
        <v>50</v>
      </c>
      <c r="BV353" s="124"/>
      <c r="BW353" s="120"/>
      <c r="BX353" s="120"/>
      <c r="BY353" s="124"/>
      <c r="BZ353" s="124"/>
      <c r="CA353" s="124"/>
      <c r="CB353" s="120">
        <v>16.823939048191338</v>
      </c>
      <c r="CC353" s="120">
        <v>19.496255895940152</v>
      </c>
      <c r="CD353" s="120">
        <v>17.335082511020332</v>
      </c>
      <c r="CE353" s="120"/>
      <c r="CF353" s="107"/>
      <c r="CG353" s="107"/>
      <c r="CH353" s="107">
        <v>0</v>
      </c>
      <c r="CI353" s="107"/>
      <c r="CJ353" s="107"/>
    </row>
    <row r="354" spans="1:88" x14ac:dyDescent="0.25">
      <c r="A354" s="50" t="s">
        <v>536</v>
      </c>
      <c r="B354" s="56" t="s">
        <v>1526</v>
      </c>
      <c r="C354" s="50" t="s">
        <v>2963</v>
      </c>
      <c r="D354" s="56" t="s">
        <v>2372</v>
      </c>
      <c r="E354" s="50" t="s">
        <v>106</v>
      </c>
      <c r="F354" s="24" t="s">
        <v>114</v>
      </c>
      <c r="G354" s="24">
        <v>6</v>
      </c>
      <c r="H354" s="50" t="s">
        <v>1454</v>
      </c>
      <c r="I354" s="50" t="s">
        <v>109</v>
      </c>
      <c r="J354" s="120">
        <v>538.56676233259157</v>
      </c>
      <c r="K354" s="52">
        <v>750</v>
      </c>
      <c r="L354" s="120">
        <v>71.808901644345553</v>
      </c>
      <c r="M354" s="52">
        <v>0</v>
      </c>
      <c r="N354" s="120">
        <v>67.801385180171508</v>
      </c>
      <c r="O354" s="120">
        <v>90.401846906895344</v>
      </c>
      <c r="P354" s="120">
        <v>100</v>
      </c>
      <c r="Q354" s="120">
        <v>63.335972328530985</v>
      </c>
      <c r="R354" s="120">
        <v>68.630867510801721</v>
      </c>
      <c r="S354" s="120">
        <v>75</v>
      </c>
      <c r="T354" s="120">
        <v>84.447963104707981</v>
      </c>
      <c r="U354" s="120">
        <v>100</v>
      </c>
      <c r="V354" s="120">
        <v>58.849247327401862</v>
      </c>
      <c r="W354" s="120">
        <v>78.465663103202488</v>
      </c>
      <c r="X354" s="120">
        <v>100</v>
      </c>
      <c r="Y354" s="120">
        <v>55.006467969637633</v>
      </c>
      <c r="Z354" s="120">
        <v>73.341957292850182</v>
      </c>
      <c r="AA354" s="120">
        <v>100</v>
      </c>
      <c r="AB354" s="120">
        <v>48.477192982456138</v>
      </c>
      <c r="AC354" s="120">
        <v>64.636257309941513</v>
      </c>
      <c r="AD354" s="120">
        <v>100</v>
      </c>
      <c r="AE354" s="120">
        <v>45.011494252873568</v>
      </c>
      <c r="AF354" s="120"/>
      <c r="AG354" s="120">
        <v>60.015325670498086</v>
      </c>
      <c r="AH354" s="120">
        <v>100</v>
      </c>
      <c r="AI354" s="120">
        <v>11.66</v>
      </c>
      <c r="AJ354" s="120">
        <v>13.62</v>
      </c>
      <c r="AK354" s="120"/>
      <c r="AL354" s="52">
        <v>0</v>
      </c>
      <c r="AM354" s="124">
        <v>0.99397590361445787</v>
      </c>
      <c r="AN354" s="124">
        <v>0.99173553719008267</v>
      </c>
      <c r="AO354" s="124">
        <v>0.9821428571428571</v>
      </c>
      <c r="AP354" s="124">
        <v>0.97560975609756095</v>
      </c>
      <c r="AQ354" s="124">
        <v>1</v>
      </c>
      <c r="AR354" s="124">
        <v>1</v>
      </c>
      <c r="AS354" s="124">
        <v>0.13538461538461538</v>
      </c>
      <c r="AT354" s="120">
        <v>32.92307692307692</v>
      </c>
      <c r="AU354" s="120">
        <v>50</v>
      </c>
      <c r="AV354" s="124">
        <v>0.16888888888888889</v>
      </c>
      <c r="AW354" s="120">
        <v>26.222222222222236</v>
      </c>
      <c r="AX354" s="120">
        <v>50</v>
      </c>
      <c r="AY354" s="124"/>
      <c r="AZ354" s="120"/>
      <c r="BA354" s="120"/>
      <c r="BB354" s="124"/>
      <c r="BC354" s="120"/>
      <c r="BD354" s="120"/>
      <c r="BE354" s="124"/>
      <c r="BF354" s="120"/>
      <c r="BG354" s="120"/>
      <c r="BH354" s="124"/>
      <c r="BI354" s="120"/>
      <c r="BJ354" s="120"/>
      <c r="BK354" s="124"/>
      <c r="BL354" s="120"/>
      <c r="BM354" s="120"/>
      <c r="BN354" s="52"/>
      <c r="BO354" s="124"/>
      <c r="BP354" s="120"/>
      <c r="BQ354" s="120"/>
      <c r="BR354" s="124">
        <v>0.42168674698795183</v>
      </c>
      <c r="BS354" s="124">
        <v>1.0375000000000001</v>
      </c>
      <c r="BT354" s="120">
        <v>28.112449799196789</v>
      </c>
      <c r="BU354" s="120">
        <v>50</v>
      </c>
      <c r="BV354" s="124"/>
      <c r="BW354" s="120"/>
      <c r="BX354" s="120"/>
      <c r="BY354" s="124"/>
      <c r="BZ354" s="124"/>
      <c r="CA354" s="124"/>
      <c r="CB354" s="120">
        <v>16.823939048191338</v>
      </c>
      <c r="CC354" s="120">
        <v>19.496255895940152</v>
      </c>
      <c r="CD354" s="120">
        <v>17.335082511020332</v>
      </c>
      <c r="CE354" s="120"/>
      <c r="CF354" s="52"/>
      <c r="CG354" s="52"/>
      <c r="CH354" s="107">
        <v>0</v>
      </c>
      <c r="CI354" s="107"/>
      <c r="CJ354" s="107"/>
    </row>
    <row r="355" spans="1:88" x14ac:dyDescent="0.25">
      <c r="A355" s="50" t="s">
        <v>536</v>
      </c>
      <c r="B355" s="56" t="s">
        <v>1526</v>
      </c>
      <c r="C355" s="50" t="s">
        <v>2964</v>
      </c>
      <c r="D355" s="56" t="s">
        <v>1694</v>
      </c>
      <c r="E355" s="50" t="s">
        <v>106</v>
      </c>
      <c r="F355" s="24" t="s">
        <v>114</v>
      </c>
      <c r="G355" s="24">
        <v>6</v>
      </c>
      <c r="H355" s="50" t="s">
        <v>2644</v>
      </c>
      <c r="I355" s="50" t="s">
        <v>109</v>
      </c>
      <c r="J355" s="120">
        <v>612.8602047196631</v>
      </c>
      <c r="K355" s="52">
        <v>750</v>
      </c>
      <c r="L355" s="120">
        <v>81.714693962621737</v>
      </c>
      <c r="M355" s="52">
        <v>1</v>
      </c>
      <c r="N355" s="120">
        <v>74.900466612421383</v>
      </c>
      <c r="O355" s="120">
        <v>99.867288816561839</v>
      </c>
      <c r="P355" s="120">
        <v>100</v>
      </c>
      <c r="Q355" s="120">
        <v>61.727215960172799</v>
      </c>
      <c r="R355" s="120">
        <v>73.370949592059418</v>
      </c>
      <c r="S355" s="120">
        <v>75</v>
      </c>
      <c r="T355" s="120">
        <v>82.302954613563728</v>
      </c>
      <c r="U355" s="120">
        <v>100</v>
      </c>
      <c r="V355" s="120">
        <v>67.960120744239461</v>
      </c>
      <c r="W355" s="120">
        <v>90.61349432565261</v>
      </c>
      <c r="X355" s="120">
        <v>100</v>
      </c>
      <c r="Y355" s="120">
        <v>54.506167933443898</v>
      </c>
      <c r="Z355" s="120">
        <v>72.674890577925197</v>
      </c>
      <c r="AA355" s="120">
        <v>100</v>
      </c>
      <c r="AB355" s="120">
        <v>58.899061032863855</v>
      </c>
      <c r="AC355" s="120">
        <v>78.532081377151812</v>
      </c>
      <c r="AD355" s="120">
        <v>100</v>
      </c>
      <c r="AE355" s="120">
        <v>46.115384615384613</v>
      </c>
      <c r="AF355" s="120">
        <v>66.285185185185185</v>
      </c>
      <c r="AG355" s="120">
        <v>61.487179487179489</v>
      </c>
      <c r="AH355" s="120">
        <v>100</v>
      </c>
      <c r="AI355" s="120">
        <v>13.27</v>
      </c>
      <c r="AJ355" s="120">
        <v>18.86</v>
      </c>
      <c r="AK355" s="120">
        <v>20.16</v>
      </c>
      <c r="AL355" s="52">
        <v>0</v>
      </c>
      <c r="AM355" s="124">
        <v>0.99245283018867925</v>
      </c>
      <c r="AN355" s="124">
        <v>1</v>
      </c>
      <c r="AO355" s="124">
        <v>0.99248120300751874</v>
      </c>
      <c r="AP355" s="124">
        <v>1</v>
      </c>
      <c r="AQ355" s="124">
        <v>1</v>
      </c>
      <c r="AR355" s="124">
        <v>1</v>
      </c>
      <c r="AS355" s="124">
        <v>3.7861915367483297E-2</v>
      </c>
      <c r="AT355" s="120">
        <v>50</v>
      </c>
      <c r="AU355" s="120">
        <v>50</v>
      </c>
      <c r="AV355" s="124">
        <v>9.375E-2</v>
      </c>
      <c r="AW355" s="120">
        <v>41.250000000000007</v>
      </c>
      <c r="AX355" s="120">
        <v>50</v>
      </c>
      <c r="AY355" s="124"/>
      <c r="AZ355" s="120"/>
      <c r="BA355" s="120"/>
      <c r="BB355" s="124"/>
      <c r="BC355" s="120"/>
      <c r="BD355" s="120"/>
      <c r="BE355" s="124"/>
      <c r="BF355" s="120"/>
      <c r="BG355" s="120"/>
      <c r="BH355" s="124"/>
      <c r="BI355" s="120"/>
      <c r="BJ355" s="120"/>
      <c r="BK355" s="124"/>
      <c r="BL355" s="120"/>
      <c r="BM355" s="120"/>
      <c r="BN355" s="52"/>
      <c r="BO355" s="124"/>
      <c r="BP355" s="120"/>
      <c r="BQ355" s="120"/>
      <c r="BR355" s="124">
        <v>0.5419847328244275</v>
      </c>
      <c r="BS355" s="124">
        <v>0.99242424242424243</v>
      </c>
      <c r="BT355" s="120">
        <v>36.132315521628499</v>
      </c>
      <c r="BU355" s="120">
        <v>50</v>
      </c>
      <c r="BV355" s="124"/>
      <c r="BW355" s="120"/>
      <c r="BX355" s="120"/>
      <c r="BY355" s="124"/>
      <c r="BZ355" s="124"/>
      <c r="CA355" s="124"/>
      <c r="CB355" s="120">
        <v>16.823939048191338</v>
      </c>
      <c r="CC355" s="120">
        <v>19.496255895940152</v>
      </c>
      <c r="CD355" s="120">
        <v>17.335082511020332</v>
      </c>
      <c r="CE355" s="120"/>
      <c r="CF355" s="107"/>
      <c r="CG355" s="107"/>
      <c r="CH355" s="107">
        <v>0</v>
      </c>
      <c r="CI355" s="107"/>
      <c r="CJ355" s="107"/>
    </row>
    <row r="356" spans="1:88" x14ac:dyDescent="0.25">
      <c r="A356" s="50" t="s">
        <v>536</v>
      </c>
      <c r="B356" s="56" t="s">
        <v>1526</v>
      </c>
      <c r="C356" s="50" t="s">
        <v>2965</v>
      </c>
      <c r="D356" s="56" t="s">
        <v>2588</v>
      </c>
      <c r="E356" s="50" t="s">
        <v>106</v>
      </c>
      <c r="F356" s="24" t="s">
        <v>114</v>
      </c>
      <c r="G356" s="24">
        <v>6</v>
      </c>
      <c r="H356" s="50" t="s">
        <v>2644</v>
      </c>
      <c r="I356" s="50" t="s">
        <v>109</v>
      </c>
      <c r="J356" s="120">
        <v>576.49181526588507</v>
      </c>
      <c r="K356" s="52">
        <v>650</v>
      </c>
      <c r="L356" s="120">
        <v>88.691048502443863</v>
      </c>
      <c r="M356" s="52">
        <v>0</v>
      </c>
      <c r="N356" s="120">
        <v>78.9790878775826</v>
      </c>
      <c r="O356" s="120">
        <v>100</v>
      </c>
      <c r="P356" s="120">
        <v>100</v>
      </c>
      <c r="Q356" s="120">
        <v>67.104389123115723</v>
      </c>
      <c r="R356" s="120">
        <v>75</v>
      </c>
      <c r="S356" s="120">
        <v>75</v>
      </c>
      <c r="T356" s="120">
        <v>89.472518830820974</v>
      </c>
      <c r="U356" s="120">
        <v>100</v>
      </c>
      <c r="V356" s="120">
        <v>71.361303662869858</v>
      </c>
      <c r="W356" s="120">
        <v>95.148404883826473</v>
      </c>
      <c r="X356" s="120">
        <v>100</v>
      </c>
      <c r="Y356" s="120">
        <v>58.912500571473814</v>
      </c>
      <c r="Z356" s="120">
        <v>78.550000761965094</v>
      </c>
      <c r="AA356" s="120">
        <v>100</v>
      </c>
      <c r="AB356" s="120">
        <v>60.340579710144951</v>
      </c>
      <c r="AC356" s="120">
        <v>80.454106280193272</v>
      </c>
      <c r="AD356" s="120">
        <v>100</v>
      </c>
      <c r="AE356" s="120"/>
      <c r="AF356" s="120">
        <v>63.888271604938296</v>
      </c>
      <c r="AG356" s="120"/>
      <c r="AH356" s="120">
        <v>0</v>
      </c>
      <c r="AI356" s="120">
        <v>7.89</v>
      </c>
      <c r="AJ356" s="120">
        <v>16.079999999999998</v>
      </c>
      <c r="AK356" s="120"/>
      <c r="AL356" s="52">
        <v>0</v>
      </c>
      <c r="AM356" s="124">
        <v>0.9921875</v>
      </c>
      <c r="AN356" s="124">
        <v>0.984375</v>
      </c>
      <c r="AO356" s="124">
        <v>0.99221789883268485</v>
      </c>
      <c r="AP356" s="124">
        <v>0.98461538461538467</v>
      </c>
      <c r="AQ356" s="124">
        <v>1</v>
      </c>
      <c r="AR356" s="124"/>
      <c r="AS356" s="124">
        <v>3.9627039627039624E-2</v>
      </c>
      <c r="AT356" s="120">
        <v>50</v>
      </c>
      <c r="AU356" s="120">
        <v>50</v>
      </c>
      <c r="AV356" s="124">
        <v>5.1020408163265307E-2</v>
      </c>
      <c r="AW356" s="120">
        <v>49.795918367346957</v>
      </c>
      <c r="AX356" s="120">
        <v>50</v>
      </c>
      <c r="AY356" s="124"/>
      <c r="AZ356" s="120"/>
      <c r="BA356" s="120"/>
      <c r="BB356" s="124"/>
      <c r="BC356" s="120"/>
      <c r="BD356" s="120"/>
      <c r="BE356" s="124"/>
      <c r="BF356" s="120"/>
      <c r="BG356" s="120"/>
      <c r="BH356" s="124"/>
      <c r="BI356" s="120"/>
      <c r="BJ356" s="120"/>
      <c r="BK356" s="124"/>
      <c r="BL356" s="120"/>
      <c r="BM356" s="120"/>
      <c r="BN356" s="52"/>
      <c r="BO356" s="124"/>
      <c r="BP356" s="120"/>
      <c r="BQ356" s="120"/>
      <c r="BR356" s="124">
        <v>0.49606299212598426</v>
      </c>
      <c r="BS356" s="124">
        <v>0.97692307692307689</v>
      </c>
      <c r="BT356" s="120">
        <v>33.070866141732289</v>
      </c>
      <c r="BU356" s="120">
        <v>50</v>
      </c>
      <c r="BV356" s="124"/>
      <c r="BW356" s="120"/>
      <c r="BX356" s="120"/>
      <c r="BY356" s="124"/>
      <c r="BZ356" s="124"/>
      <c r="CA356" s="124"/>
      <c r="CB356" s="120">
        <v>16.823939048191338</v>
      </c>
      <c r="CC356" s="120">
        <v>19.496255895940152</v>
      </c>
      <c r="CD356" s="120">
        <v>17.335082511020332</v>
      </c>
      <c r="CE356" s="120"/>
      <c r="CF356" s="107"/>
      <c r="CG356" s="107"/>
      <c r="CH356" s="107">
        <v>0</v>
      </c>
      <c r="CI356" s="107"/>
      <c r="CJ356" s="107"/>
    </row>
    <row r="357" spans="1:88" x14ac:dyDescent="0.25">
      <c r="A357" s="50" t="s">
        <v>536</v>
      </c>
      <c r="B357" s="56" t="s">
        <v>1526</v>
      </c>
      <c r="C357" s="50" t="s">
        <v>2966</v>
      </c>
      <c r="D357" s="56" t="s">
        <v>1999</v>
      </c>
      <c r="E357" s="50" t="s">
        <v>106</v>
      </c>
      <c r="F357" s="24">
        <v>7</v>
      </c>
      <c r="G357" s="24">
        <v>8</v>
      </c>
      <c r="H357" s="50" t="s">
        <v>2644</v>
      </c>
      <c r="I357" s="50" t="s">
        <v>109</v>
      </c>
      <c r="J357" s="120">
        <v>523.16609842476066</v>
      </c>
      <c r="K357" s="52">
        <v>800</v>
      </c>
      <c r="L357" s="120">
        <v>65.395762303095083</v>
      </c>
      <c r="M357" s="52">
        <v>1</v>
      </c>
      <c r="N357" s="120">
        <v>63.819493856352331</v>
      </c>
      <c r="O357" s="120">
        <v>85.092658475136446</v>
      </c>
      <c r="P357" s="120">
        <v>100</v>
      </c>
      <c r="Q357" s="120">
        <v>53.765959543597482</v>
      </c>
      <c r="R357" s="120">
        <v>62.86383278422386</v>
      </c>
      <c r="S357" s="120">
        <v>73.433670628446933</v>
      </c>
      <c r="T357" s="120">
        <v>71.687946058129981</v>
      </c>
      <c r="U357" s="120">
        <v>100</v>
      </c>
      <c r="V357" s="120">
        <v>52.892133441144765</v>
      </c>
      <c r="W357" s="120">
        <v>70.522844588193024</v>
      </c>
      <c r="X357" s="120">
        <v>100</v>
      </c>
      <c r="Y357" s="120">
        <v>42.381423322764107</v>
      </c>
      <c r="Z357" s="120">
        <v>56.508564430352138</v>
      </c>
      <c r="AA357" s="120">
        <v>100</v>
      </c>
      <c r="AB357" s="120">
        <v>52.774934895833383</v>
      </c>
      <c r="AC357" s="120">
        <v>70.366579861111177</v>
      </c>
      <c r="AD357" s="120">
        <v>100</v>
      </c>
      <c r="AE357" s="120">
        <v>44.025828729281777</v>
      </c>
      <c r="AF357" s="120">
        <v>60.575862068965478</v>
      </c>
      <c r="AG357" s="120">
        <v>58.701104972375703</v>
      </c>
      <c r="AH357" s="120">
        <v>100</v>
      </c>
      <c r="AI357" s="120">
        <v>19.66</v>
      </c>
      <c r="AJ357" s="120">
        <v>20.48</v>
      </c>
      <c r="AK357" s="120">
        <v>16.55</v>
      </c>
      <c r="AL357" s="52">
        <v>0</v>
      </c>
      <c r="AM357" s="124">
        <v>0.9726027397260274</v>
      </c>
      <c r="AN357" s="124">
        <v>0.97715736040609136</v>
      </c>
      <c r="AO357" s="124">
        <v>0.97018633540372667</v>
      </c>
      <c r="AP357" s="124">
        <v>0.96969696969696972</v>
      </c>
      <c r="AQ357" s="124">
        <v>1</v>
      </c>
      <c r="AR357" s="124">
        <v>1</v>
      </c>
      <c r="AS357" s="124">
        <v>0.12810945273631841</v>
      </c>
      <c r="AT357" s="120">
        <v>34.378109452736311</v>
      </c>
      <c r="AU357" s="120">
        <v>50</v>
      </c>
      <c r="AV357" s="124">
        <v>0.19220779220779222</v>
      </c>
      <c r="AW357" s="120">
        <v>21.558441558441555</v>
      </c>
      <c r="AX357" s="120">
        <v>50</v>
      </c>
      <c r="AY357" s="124"/>
      <c r="AZ357" s="120"/>
      <c r="BA357" s="120"/>
      <c r="BB357" s="124"/>
      <c r="BC357" s="120"/>
      <c r="BD357" s="120"/>
      <c r="BE357" s="124">
        <v>0.70663265306122447</v>
      </c>
      <c r="BF357" s="120">
        <v>37.586843247937473</v>
      </c>
      <c r="BG357" s="120">
        <v>50</v>
      </c>
      <c r="BH357" s="124"/>
      <c r="BI357" s="120"/>
      <c r="BJ357" s="120"/>
      <c r="BK357" s="124"/>
      <c r="BL357" s="120"/>
      <c r="BM357" s="120"/>
      <c r="BN357" s="52"/>
      <c r="BO357" s="124"/>
      <c r="BP357" s="120"/>
      <c r="BQ357" s="120"/>
      <c r="BR357" s="124">
        <v>0.50289017341040465</v>
      </c>
      <c r="BS357" s="124">
        <v>0.88265306122448983</v>
      </c>
      <c r="BT357" s="120">
        <v>16.76300578034682</v>
      </c>
      <c r="BU357" s="120">
        <v>50</v>
      </c>
      <c r="BV357" s="124"/>
      <c r="BW357" s="120"/>
      <c r="BX357" s="120"/>
      <c r="BY357" s="124"/>
      <c r="BZ357" s="124"/>
      <c r="CA357" s="124"/>
      <c r="CB357" s="120">
        <v>16.823939048191338</v>
      </c>
      <c r="CC357" s="120">
        <v>19.496255895940152</v>
      </c>
      <c r="CD357" s="120">
        <v>17.335082511020332</v>
      </c>
      <c r="CE357" s="120"/>
      <c r="CF357" s="52" t="s">
        <v>3739</v>
      </c>
      <c r="CG357" s="52">
        <v>4</v>
      </c>
      <c r="CH357" s="107">
        <v>0</v>
      </c>
      <c r="CI357" s="107"/>
      <c r="CJ357" s="107"/>
    </row>
    <row r="358" spans="1:88" x14ac:dyDescent="0.25">
      <c r="A358" s="50" t="s">
        <v>536</v>
      </c>
      <c r="B358" s="56" t="s">
        <v>1526</v>
      </c>
      <c r="C358" s="50" t="s">
        <v>2967</v>
      </c>
      <c r="D358" s="56" t="s">
        <v>1998</v>
      </c>
      <c r="E358" s="50" t="s">
        <v>106</v>
      </c>
      <c r="F358" s="24">
        <v>9</v>
      </c>
      <c r="G358" s="24">
        <v>12</v>
      </c>
      <c r="H358" s="50" t="s">
        <v>2644</v>
      </c>
      <c r="I358" s="50" t="s">
        <v>109</v>
      </c>
      <c r="J358" s="120">
        <v>855.21758914340592</v>
      </c>
      <c r="K358" s="52">
        <v>1250</v>
      </c>
      <c r="L358" s="120">
        <v>68.417407131472473</v>
      </c>
      <c r="M358" s="52">
        <v>1</v>
      </c>
      <c r="N358" s="120">
        <v>65.928945287792544</v>
      </c>
      <c r="O358" s="120">
        <v>87.905260383723387</v>
      </c>
      <c r="P358" s="120">
        <v>100</v>
      </c>
      <c r="Q358" s="120">
        <v>53.625113730355679</v>
      </c>
      <c r="R358" s="120">
        <v>57.39460603829157</v>
      </c>
      <c r="S358" s="120">
        <v>73.545602918586781</v>
      </c>
      <c r="T358" s="120">
        <v>71.500151640474243</v>
      </c>
      <c r="U358" s="120">
        <v>100</v>
      </c>
      <c r="V358" s="120">
        <v>51.388674112256574</v>
      </c>
      <c r="W358" s="120">
        <v>68.518232149675427</v>
      </c>
      <c r="X358" s="120">
        <v>100</v>
      </c>
      <c r="Y358" s="120">
        <v>40.878293241695324</v>
      </c>
      <c r="Z358" s="120">
        <v>54.504390988927099</v>
      </c>
      <c r="AA358" s="120">
        <v>100</v>
      </c>
      <c r="AB358" s="120">
        <v>54.261207609594642</v>
      </c>
      <c r="AC358" s="120">
        <v>72.348276812792861</v>
      </c>
      <c r="AD358" s="120">
        <v>100</v>
      </c>
      <c r="AE358" s="120">
        <v>44.895855855855856</v>
      </c>
      <c r="AF358" s="120">
        <v>62.208868501529025</v>
      </c>
      <c r="AG358" s="120">
        <v>59.86114114114114</v>
      </c>
      <c r="AH358" s="120">
        <v>100</v>
      </c>
      <c r="AI358" s="120">
        <v>19.920000000000002</v>
      </c>
      <c r="AJ358" s="120">
        <v>16.510000000000002</v>
      </c>
      <c r="AK358" s="120">
        <v>17.309999999999999</v>
      </c>
      <c r="AL358" s="52">
        <v>1</v>
      </c>
      <c r="AM358" s="124">
        <v>0.83980582524271841</v>
      </c>
      <c r="AN358" s="124">
        <v>0.81874999999999998</v>
      </c>
      <c r="AO358" s="124">
        <v>0.87135922330097082</v>
      </c>
      <c r="AP358" s="124">
        <v>0.80625000000000002</v>
      </c>
      <c r="AQ358" s="124">
        <v>0.95571095571095566</v>
      </c>
      <c r="AR358" s="124">
        <v>0.92718446601941751</v>
      </c>
      <c r="AS358" s="124">
        <v>0.23234761617380809</v>
      </c>
      <c r="AT358" s="120">
        <v>13.530476765238397</v>
      </c>
      <c r="AU358" s="120">
        <v>50</v>
      </c>
      <c r="AV358" s="124">
        <v>0.33102493074792244</v>
      </c>
      <c r="AW358" s="120">
        <v>0</v>
      </c>
      <c r="AX358" s="120">
        <v>50</v>
      </c>
      <c r="AY358" s="124">
        <v>0.59307875894988071</v>
      </c>
      <c r="AZ358" s="120">
        <v>39.538583929992051</v>
      </c>
      <c r="BA358" s="120">
        <v>50</v>
      </c>
      <c r="BB358" s="124">
        <v>0.28042959427207637</v>
      </c>
      <c r="BC358" s="120">
        <v>18.695306284805092</v>
      </c>
      <c r="BD358" s="120">
        <v>50</v>
      </c>
      <c r="BE358" s="124">
        <v>0.61234567901234571</v>
      </c>
      <c r="BF358" s="120">
        <v>32.571578670869457</v>
      </c>
      <c r="BG358" s="120">
        <v>50</v>
      </c>
      <c r="BH358" s="124">
        <v>0.91855203619909498</v>
      </c>
      <c r="BI358" s="120">
        <v>97.718301723307974</v>
      </c>
      <c r="BJ358" s="120">
        <v>100</v>
      </c>
      <c r="BK358" s="124">
        <v>0.86991869918699183</v>
      </c>
      <c r="BL358" s="120">
        <v>92.544542466701259</v>
      </c>
      <c r="BM358" s="120">
        <v>100</v>
      </c>
      <c r="BN358" s="52">
        <v>0</v>
      </c>
      <c r="BO358" s="124">
        <v>0.73502304147465436</v>
      </c>
      <c r="BP358" s="120">
        <v>98.003072196620579</v>
      </c>
      <c r="BQ358" s="120">
        <v>100</v>
      </c>
      <c r="BR358" s="124">
        <v>0.51063829787234039</v>
      </c>
      <c r="BS358" s="124">
        <v>0.45410628019323673</v>
      </c>
      <c r="BT358" s="120">
        <v>0</v>
      </c>
      <c r="BU358" s="120">
        <v>50</v>
      </c>
      <c r="BV358" s="124">
        <v>0.5757392878696439</v>
      </c>
      <c r="BW358" s="120">
        <v>47.978273989136994</v>
      </c>
      <c r="BX358" s="120">
        <v>50</v>
      </c>
      <c r="BY358" s="124">
        <v>0.86991869918699183</v>
      </c>
      <c r="BZ358" s="124">
        <v>0.94</v>
      </c>
      <c r="CA358" s="124">
        <v>7.0081300813008202E-2</v>
      </c>
      <c r="CB358" s="120">
        <v>16.823939048191338</v>
      </c>
      <c r="CC358" s="120">
        <v>19.496255895940152</v>
      </c>
      <c r="CD358" s="120">
        <v>17.335082511020332</v>
      </c>
      <c r="CE358" s="120">
        <v>12.629206143265662</v>
      </c>
      <c r="CF358" s="107"/>
      <c r="CG358" s="107"/>
      <c r="CH358" s="107">
        <v>0</v>
      </c>
      <c r="CI358" s="107"/>
      <c r="CJ358" s="107"/>
    </row>
    <row r="359" spans="1:88" x14ac:dyDescent="0.25">
      <c r="A359" s="50" t="s">
        <v>547</v>
      </c>
      <c r="B359" s="56" t="s">
        <v>1527</v>
      </c>
      <c r="C359" s="50" t="s">
        <v>2665</v>
      </c>
      <c r="D359" s="56" t="s">
        <v>101</v>
      </c>
      <c r="E359" s="50" t="s">
        <v>102</v>
      </c>
      <c r="F359" s="24" t="s">
        <v>102</v>
      </c>
      <c r="G359" s="24" t="s">
        <v>102</v>
      </c>
      <c r="H359" s="50" t="s">
        <v>2644</v>
      </c>
      <c r="I359" s="50" t="s">
        <v>103</v>
      </c>
      <c r="J359" s="120">
        <v>317.72690484858686</v>
      </c>
      <c r="K359" s="52">
        <v>350</v>
      </c>
      <c r="L359" s="120">
        <v>90.779115671024812</v>
      </c>
      <c r="M359" s="52">
        <v>0</v>
      </c>
      <c r="N359" s="120">
        <v>71.220611209975516</v>
      </c>
      <c r="O359" s="120">
        <v>94.960814946634017</v>
      </c>
      <c r="P359" s="120">
        <v>100</v>
      </c>
      <c r="Q359" s="120"/>
      <c r="R359" s="120">
        <v>72.418413367097585</v>
      </c>
      <c r="S359" s="120">
        <v>75</v>
      </c>
      <c r="T359" s="120"/>
      <c r="U359" s="120">
        <v>0</v>
      </c>
      <c r="V359" s="120">
        <v>64.973797825695016</v>
      </c>
      <c r="W359" s="120">
        <v>86.631730434260021</v>
      </c>
      <c r="X359" s="120">
        <v>100</v>
      </c>
      <c r="Y359" s="120"/>
      <c r="Z359" s="120"/>
      <c r="AA359" s="120">
        <v>0</v>
      </c>
      <c r="AB359" s="120"/>
      <c r="AC359" s="120"/>
      <c r="AD359" s="120">
        <v>0</v>
      </c>
      <c r="AE359" s="120"/>
      <c r="AF359" s="120"/>
      <c r="AG359" s="120"/>
      <c r="AH359" s="120">
        <v>0</v>
      </c>
      <c r="AI359" s="120"/>
      <c r="AJ359" s="120"/>
      <c r="AK359" s="120"/>
      <c r="AL359" s="52">
        <v>1</v>
      </c>
      <c r="AM359" s="124">
        <v>0.91666666666666663</v>
      </c>
      <c r="AN359" s="124">
        <v>0.8571428571428571</v>
      </c>
      <c r="AO359" s="124">
        <v>0.89583333333333337</v>
      </c>
      <c r="AP359" s="124">
        <v>0.8571428571428571</v>
      </c>
      <c r="AQ359" s="124"/>
      <c r="AR359" s="124"/>
      <c r="AS359" s="124">
        <v>6.8181818181818177E-2</v>
      </c>
      <c r="AT359" s="120">
        <v>46.363636363636381</v>
      </c>
      <c r="AU359" s="120">
        <v>50</v>
      </c>
      <c r="AV359" s="124">
        <v>8.5714285714285715E-2</v>
      </c>
      <c r="AW359" s="120">
        <v>42.857142857142861</v>
      </c>
      <c r="AX359" s="120">
        <v>50</v>
      </c>
      <c r="AY359" s="124"/>
      <c r="AZ359" s="120"/>
      <c r="BA359" s="120"/>
      <c r="BB359" s="124"/>
      <c r="BC359" s="120"/>
      <c r="BD359" s="120"/>
      <c r="BE359" s="124"/>
      <c r="BF359" s="120"/>
      <c r="BG359" s="120"/>
      <c r="BH359" s="124"/>
      <c r="BI359" s="120"/>
      <c r="BJ359" s="120"/>
      <c r="BK359" s="124"/>
      <c r="BL359" s="120"/>
      <c r="BM359" s="120"/>
      <c r="BN359" s="52"/>
      <c r="BO359" s="124"/>
      <c r="BP359" s="120"/>
      <c r="BQ359" s="120"/>
      <c r="BR359" s="124">
        <v>0.70370370370370372</v>
      </c>
      <c r="BS359" s="124">
        <v>1.0384615384615385</v>
      </c>
      <c r="BT359" s="120">
        <v>46.913580246913583</v>
      </c>
      <c r="BU359" s="120">
        <v>50</v>
      </c>
      <c r="BV359" s="124"/>
      <c r="BW359" s="120"/>
      <c r="BX359" s="120"/>
      <c r="BY359" s="124"/>
      <c r="BZ359" s="124"/>
      <c r="CA359" s="124"/>
      <c r="CB359" s="120">
        <v>17.263974516166829</v>
      </c>
      <c r="CC359" s="120">
        <v>19.631524517014228</v>
      </c>
      <c r="CD359" s="120">
        <v>17.168861804494096</v>
      </c>
      <c r="CE359" s="120"/>
      <c r="CF359" s="107"/>
      <c r="CG359" s="107"/>
      <c r="CH359" s="107">
        <v>0</v>
      </c>
      <c r="CI359" s="107"/>
      <c r="CJ359" s="107"/>
    </row>
    <row r="360" spans="1:88" x14ac:dyDescent="0.25">
      <c r="A360" s="50" t="s">
        <v>547</v>
      </c>
      <c r="B360" s="56" t="s">
        <v>1527</v>
      </c>
      <c r="C360" s="50" t="s">
        <v>2968</v>
      </c>
      <c r="D360" s="56" t="s">
        <v>2001</v>
      </c>
      <c r="E360" s="50" t="s">
        <v>106</v>
      </c>
      <c r="F360" s="24" t="s">
        <v>107</v>
      </c>
      <c r="G360" s="24">
        <v>6</v>
      </c>
      <c r="H360" s="50" t="s">
        <v>1453</v>
      </c>
      <c r="I360" s="50" t="s">
        <v>109</v>
      </c>
      <c r="J360" s="120">
        <v>317.72690484858686</v>
      </c>
      <c r="K360" s="52">
        <v>350</v>
      </c>
      <c r="L360" s="120">
        <v>90.779115671024812</v>
      </c>
      <c r="M360" s="52">
        <v>0</v>
      </c>
      <c r="N360" s="120">
        <v>71.220611209975516</v>
      </c>
      <c r="O360" s="120">
        <v>94.960814946634017</v>
      </c>
      <c r="P360" s="120">
        <v>100</v>
      </c>
      <c r="Q360" s="120"/>
      <c r="R360" s="120">
        <v>72.418413367097585</v>
      </c>
      <c r="S360" s="120">
        <v>75</v>
      </c>
      <c r="T360" s="120"/>
      <c r="U360" s="120">
        <v>0</v>
      </c>
      <c r="V360" s="120">
        <v>64.973797825695016</v>
      </c>
      <c r="W360" s="120">
        <v>86.631730434260021</v>
      </c>
      <c r="X360" s="120">
        <v>100</v>
      </c>
      <c r="Y360" s="120"/>
      <c r="Z360" s="120"/>
      <c r="AA360" s="120">
        <v>0</v>
      </c>
      <c r="AB360" s="120"/>
      <c r="AC360" s="120"/>
      <c r="AD360" s="120">
        <v>0</v>
      </c>
      <c r="AE360" s="120"/>
      <c r="AF360" s="120"/>
      <c r="AG360" s="120"/>
      <c r="AH360" s="120">
        <v>0</v>
      </c>
      <c r="AI360" s="120"/>
      <c r="AJ360" s="120"/>
      <c r="AK360" s="120"/>
      <c r="AL360" s="52">
        <v>1</v>
      </c>
      <c r="AM360" s="124">
        <v>0.91666666666666663</v>
      </c>
      <c r="AN360" s="124">
        <v>0.8571428571428571</v>
      </c>
      <c r="AO360" s="124">
        <v>0.89583333333333337</v>
      </c>
      <c r="AP360" s="124">
        <v>0.8571428571428571</v>
      </c>
      <c r="AQ360" s="124"/>
      <c r="AR360" s="124"/>
      <c r="AS360" s="124">
        <v>6.8181818181818177E-2</v>
      </c>
      <c r="AT360" s="120">
        <v>46.363636363636381</v>
      </c>
      <c r="AU360" s="120">
        <v>50</v>
      </c>
      <c r="AV360" s="124">
        <v>8.5714285714285715E-2</v>
      </c>
      <c r="AW360" s="120">
        <v>42.857142857142861</v>
      </c>
      <c r="AX360" s="120">
        <v>50</v>
      </c>
      <c r="AY360" s="124"/>
      <c r="AZ360" s="120"/>
      <c r="BA360" s="120"/>
      <c r="BB360" s="124"/>
      <c r="BC360" s="120"/>
      <c r="BD360" s="120"/>
      <c r="BE360" s="124"/>
      <c r="BF360" s="120"/>
      <c r="BG360" s="120"/>
      <c r="BH360" s="124"/>
      <c r="BI360" s="120"/>
      <c r="BJ360" s="120"/>
      <c r="BK360" s="124"/>
      <c r="BL360" s="120"/>
      <c r="BM360" s="120"/>
      <c r="BN360" s="52"/>
      <c r="BO360" s="124"/>
      <c r="BP360" s="120"/>
      <c r="BQ360" s="120"/>
      <c r="BR360" s="124">
        <v>0.70370370370370372</v>
      </c>
      <c r="BS360" s="124">
        <v>1.0384615384615385</v>
      </c>
      <c r="BT360" s="120">
        <v>46.913580246913583</v>
      </c>
      <c r="BU360" s="120">
        <v>50</v>
      </c>
      <c r="BV360" s="124"/>
      <c r="BW360" s="120"/>
      <c r="BX360" s="120"/>
      <c r="BY360" s="124"/>
      <c r="BZ360" s="124"/>
      <c r="CA360" s="124"/>
      <c r="CB360" s="120">
        <v>16.823939048191338</v>
      </c>
      <c r="CC360" s="120">
        <v>19.496255895940152</v>
      </c>
      <c r="CD360" s="120">
        <v>17.335082511020332</v>
      </c>
      <c r="CE360" s="120"/>
      <c r="CF360" s="107"/>
      <c r="CG360" s="107"/>
      <c r="CH360" s="107">
        <v>0</v>
      </c>
      <c r="CI360" s="107"/>
      <c r="CJ360" s="107"/>
    </row>
    <row r="361" spans="1:88" x14ac:dyDescent="0.25">
      <c r="A361" s="50" t="s">
        <v>549</v>
      </c>
      <c r="B361" s="56" t="s">
        <v>1528</v>
      </c>
      <c r="C361" s="50" t="s">
        <v>2665</v>
      </c>
      <c r="D361" s="56" t="s">
        <v>101</v>
      </c>
      <c r="E361" s="50" t="s">
        <v>102</v>
      </c>
      <c r="F361" s="24" t="s">
        <v>102</v>
      </c>
      <c r="G361" s="24" t="s">
        <v>102</v>
      </c>
      <c r="H361" s="50" t="s">
        <v>2644</v>
      </c>
      <c r="I361" s="50" t="s">
        <v>103</v>
      </c>
      <c r="J361" s="120">
        <v>762.6902079197688</v>
      </c>
      <c r="K361" s="52">
        <v>1250</v>
      </c>
      <c r="L361" s="120">
        <v>61.015216633581502</v>
      </c>
      <c r="M361" s="52">
        <v>1</v>
      </c>
      <c r="N361" s="120">
        <v>54.305663048633875</v>
      </c>
      <c r="O361" s="120">
        <v>72.407550731511833</v>
      </c>
      <c r="P361" s="120">
        <v>100</v>
      </c>
      <c r="Q361" s="120">
        <v>51.943936664603434</v>
      </c>
      <c r="R361" s="120">
        <v>61.465943794451846</v>
      </c>
      <c r="S361" s="120">
        <v>70.757390241622701</v>
      </c>
      <c r="T361" s="120">
        <v>69.258582219471236</v>
      </c>
      <c r="U361" s="120">
        <v>100</v>
      </c>
      <c r="V361" s="120">
        <v>45.234580448573048</v>
      </c>
      <c r="W361" s="120">
        <v>60.312773931430726</v>
      </c>
      <c r="X361" s="120">
        <v>100</v>
      </c>
      <c r="Y361" s="120">
        <v>42.887269626472737</v>
      </c>
      <c r="Z361" s="120">
        <v>57.183026168630313</v>
      </c>
      <c r="AA361" s="120">
        <v>100</v>
      </c>
      <c r="AB361" s="120">
        <v>44.128145167560731</v>
      </c>
      <c r="AC361" s="120">
        <v>58.837526890080973</v>
      </c>
      <c r="AD361" s="120">
        <v>100</v>
      </c>
      <c r="AE361" s="120">
        <v>41.426577372858148</v>
      </c>
      <c r="AF361" s="120">
        <v>60.412841530054699</v>
      </c>
      <c r="AG361" s="120">
        <v>55.2354364971442</v>
      </c>
      <c r="AH361" s="120">
        <v>100</v>
      </c>
      <c r="AI361" s="120">
        <v>18.809999999999999</v>
      </c>
      <c r="AJ361" s="120">
        <v>18.57</v>
      </c>
      <c r="AK361" s="120">
        <v>18.98</v>
      </c>
      <c r="AL361" s="52">
        <v>1</v>
      </c>
      <c r="AM361" s="124">
        <v>0.93981481481481477</v>
      </c>
      <c r="AN361" s="124">
        <v>0.93914171440925309</v>
      </c>
      <c r="AO361" s="124">
        <v>0.93897454950770942</v>
      </c>
      <c r="AP361" s="124">
        <v>0.93785790031813365</v>
      </c>
      <c r="AQ361" s="124">
        <v>0.97237692136333254</v>
      </c>
      <c r="AR361" s="124">
        <v>0.96818416968442833</v>
      </c>
      <c r="AS361" s="124">
        <v>0.25653958364238738</v>
      </c>
      <c r="AT361" s="120">
        <v>8.6920832715225327</v>
      </c>
      <c r="AU361" s="120">
        <v>50</v>
      </c>
      <c r="AV361" s="124">
        <v>0.28321878579610538</v>
      </c>
      <c r="AW361" s="120">
        <v>3.3562428407789335</v>
      </c>
      <c r="AX361" s="120">
        <v>50</v>
      </c>
      <c r="AY361" s="124">
        <v>0.56134849078792626</v>
      </c>
      <c r="AZ361" s="120">
        <v>37.423232719195084</v>
      </c>
      <c r="BA361" s="120">
        <v>50</v>
      </c>
      <c r="BB361" s="124">
        <v>0.12622500980007839</v>
      </c>
      <c r="BC361" s="120">
        <v>8.4150006533385593</v>
      </c>
      <c r="BD361" s="120">
        <v>50</v>
      </c>
      <c r="BE361" s="124">
        <v>0.72395209580838327</v>
      </c>
      <c r="BF361" s="120">
        <v>38.508090202573584</v>
      </c>
      <c r="BG361" s="120">
        <v>50</v>
      </c>
      <c r="BH361" s="124">
        <v>0.71532846715328469</v>
      </c>
      <c r="BI361" s="120">
        <v>76.098773101413258</v>
      </c>
      <c r="BJ361" s="120">
        <v>100</v>
      </c>
      <c r="BK361" s="124">
        <v>0.73570324574961399</v>
      </c>
      <c r="BL361" s="120">
        <v>78.266302739320636</v>
      </c>
      <c r="BM361" s="120">
        <v>100</v>
      </c>
      <c r="BN361" s="52">
        <v>1</v>
      </c>
      <c r="BO361" s="124">
        <v>0.58499999999999996</v>
      </c>
      <c r="BP361" s="120">
        <v>78.061063896757958</v>
      </c>
      <c r="BQ361" s="120">
        <v>100</v>
      </c>
      <c r="BR361" s="124">
        <v>0.44881398252184768</v>
      </c>
      <c r="BS361" s="124">
        <v>0.78133636807023243</v>
      </c>
      <c r="BT361" s="120">
        <v>14.960466084061588</v>
      </c>
      <c r="BU361" s="120">
        <v>50</v>
      </c>
      <c r="BV361" s="124">
        <v>0.54808867167044861</v>
      </c>
      <c r="BW361" s="120">
        <v>45.674055972537388</v>
      </c>
      <c r="BX361" s="120">
        <v>50</v>
      </c>
      <c r="BY361" s="124">
        <v>0.73570324574961399</v>
      </c>
      <c r="BZ361" s="124">
        <v>0.94</v>
      </c>
      <c r="CA361" s="124">
        <v>0.20429675425038596</v>
      </c>
      <c r="CB361" s="120">
        <v>17.263974516166829</v>
      </c>
      <c r="CC361" s="120">
        <v>19.631524517014228</v>
      </c>
      <c r="CD361" s="120">
        <v>17.168861804494096</v>
      </c>
      <c r="CE361" s="120">
        <v>15.161501169955377</v>
      </c>
      <c r="CF361" s="107"/>
      <c r="CG361" s="107"/>
      <c r="CH361" s="107">
        <v>0</v>
      </c>
      <c r="CI361" s="107"/>
      <c r="CJ361" s="107"/>
    </row>
    <row r="362" spans="1:88" x14ac:dyDescent="0.25">
      <c r="A362" s="50" t="s">
        <v>549</v>
      </c>
      <c r="B362" s="56" t="s">
        <v>1528</v>
      </c>
      <c r="C362" s="50" t="s">
        <v>2969</v>
      </c>
      <c r="D362" s="56" t="s">
        <v>2408</v>
      </c>
      <c r="E362" s="50" t="s">
        <v>106</v>
      </c>
      <c r="F362" s="24" t="s">
        <v>107</v>
      </c>
      <c r="G362" s="24">
        <v>8</v>
      </c>
      <c r="H362" s="50" t="s">
        <v>1454</v>
      </c>
      <c r="I362" s="50" t="s">
        <v>109</v>
      </c>
      <c r="J362" s="120">
        <v>367.8424516576132</v>
      </c>
      <c r="K362" s="52">
        <v>800</v>
      </c>
      <c r="L362" s="120">
        <v>45.98030645720165</v>
      </c>
      <c r="M362" s="52">
        <v>0</v>
      </c>
      <c r="N362" s="120">
        <v>45.615190967396771</v>
      </c>
      <c r="O362" s="120">
        <v>60.820254623195694</v>
      </c>
      <c r="P362" s="120">
        <v>100</v>
      </c>
      <c r="Q362" s="120">
        <v>45.615190967396771</v>
      </c>
      <c r="R362" s="120"/>
      <c r="S362" s="120"/>
      <c r="T362" s="120">
        <v>60.820254623195694</v>
      </c>
      <c r="U362" s="120">
        <v>100</v>
      </c>
      <c r="V362" s="120">
        <v>32.721922695737895</v>
      </c>
      <c r="W362" s="120">
        <v>43.62923026098386</v>
      </c>
      <c r="X362" s="120">
        <v>100</v>
      </c>
      <c r="Y362" s="120">
        <v>32.721922695737895</v>
      </c>
      <c r="Z362" s="120">
        <v>43.62923026098386</v>
      </c>
      <c r="AA362" s="120">
        <v>100</v>
      </c>
      <c r="AB362" s="120">
        <v>34.015384615384612</v>
      </c>
      <c r="AC362" s="120">
        <v>45.353846153846149</v>
      </c>
      <c r="AD362" s="120">
        <v>100</v>
      </c>
      <c r="AE362" s="120">
        <v>34.015384615384612</v>
      </c>
      <c r="AF362" s="120"/>
      <c r="AG362" s="120">
        <v>45.353846153846149</v>
      </c>
      <c r="AH362" s="120">
        <v>100</v>
      </c>
      <c r="AI362" s="120"/>
      <c r="AJ362" s="120"/>
      <c r="AK362" s="120"/>
      <c r="AL362" s="52">
        <v>0</v>
      </c>
      <c r="AM362" s="124">
        <v>0.98654708520179368</v>
      </c>
      <c r="AN362" s="124">
        <v>0.98654708520179368</v>
      </c>
      <c r="AO362" s="124">
        <v>0.9869565217391304</v>
      </c>
      <c r="AP362" s="124">
        <v>0.9869565217391304</v>
      </c>
      <c r="AQ362" s="124">
        <v>0.98550724637681164</v>
      </c>
      <c r="AR362" s="124">
        <v>0.9850746268656716</v>
      </c>
      <c r="AS362" s="124">
        <v>0.40047961630695444</v>
      </c>
      <c r="AT362" s="120">
        <v>0</v>
      </c>
      <c r="AU362" s="120">
        <v>50</v>
      </c>
      <c r="AV362" s="124">
        <v>0.40198511166253104</v>
      </c>
      <c r="AW362" s="120">
        <v>0</v>
      </c>
      <c r="AX362" s="120">
        <v>50</v>
      </c>
      <c r="AY362" s="124"/>
      <c r="AZ362" s="120"/>
      <c r="BA362" s="120"/>
      <c r="BB362" s="124"/>
      <c r="BC362" s="120"/>
      <c r="BD362" s="120"/>
      <c r="BE362" s="124">
        <v>0.67441860465116277</v>
      </c>
      <c r="BF362" s="120">
        <v>35.873330034636318</v>
      </c>
      <c r="BG362" s="120">
        <v>50</v>
      </c>
      <c r="BH362" s="124"/>
      <c r="BI362" s="120"/>
      <c r="BJ362" s="120"/>
      <c r="BK362" s="124"/>
      <c r="BL362" s="120"/>
      <c r="BM362" s="120"/>
      <c r="BN362" s="52"/>
      <c r="BO362" s="124"/>
      <c r="BP362" s="120"/>
      <c r="BQ362" s="120"/>
      <c r="BR362" s="124">
        <v>0.4854368932038835</v>
      </c>
      <c r="BS362" s="124">
        <v>0.92792792792792789</v>
      </c>
      <c r="BT362" s="120">
        <v>32.362459546925564</v>
      </c>
      <c r="BU362" s="120">
        <v>50</v>
      </c>
      <c r="BV362" s="124"/>
      <c r="BW362" s="120"/>
      <c r="BX362" s="120"/>
      <c r="BY362" s="124"/>
      <c r="BZ362" s="124"/>
      <c r="CA362" s="124"/>
      <c r="CB362" s="120">
        <v>16.823939048191338</v>
      </c>
      <c r="CC362" s="120">
        <v>19.496255895940152</v>
      </c>
      <c r="CD362" s="120">
        <v>17.335082511020332</v>
      </c>
      <c r="CE362" s="120"/>
      <c r="CF362" s="107" t="s">
        <v>3741</v>
      </c>
      <c r="CG362" s="107">
        <v>5</v>
      </c>
      <c r="CH362" s="107">
        <v>0</v>
      </c>
      <c r="CI362" s="107"/>
      <c r="CJ362" s="107"/>
    </row>
    <row r="363" spans="1:88" x14ac:dyDescent="0.25">
      <c r="A363" s="50" t="s">
        <v>549</v>
      </c>
      <c r="B363" s="56" t="s">
        <v>1528</v>
      </c>
      <c r="C363" s="50" t="s">
        <v>2970</v>
      </c>
      <c r="D363" s="56" t="s">
        <v>1691</v>
      </c>
      <c r="E363" s="50" t="s">
        <v>106</v>
      </c>
      <c r="F363" s="24" t="s">
        <v>107</v>
      </c>
      <c r="G363" s="24">
        <v>8</v>
      </c>
      <c r="H363" s="50" t="s">
        <v>1454</v>
      </c>
      <c r="I363" s="50" t="s">
        <v>109</v>
      </c>
      <c r="J363" s="120">
        <v>465.56328371088216</v>
      </c>
      <c r="K363" s="52">
        <v>800</v>
      </c>
      <c r="L363" s="120">
        <v>58.195410463860277</v>
      </c>
      <c r="M363" s="52">
        <v>0</v>
      </c>
      <c r="N363" s="120">
        <v>48.561305916998755</v>
      </c>
      <c r="O363" s="120">
        <v>64.748407889331673</v>
      </c>
      <c r="P363" s="120">
        <v>100</v>
      </c>
      <c r="Q363" s="120">
        <v>48.808858979475403</v>
      </c>
      <c r="R363" s="120"/>
      <c r="S363" s="120"/>
      <c r="T363" s="120">
        <v>65.078478639300542</v>
      </c>
      <c r="U363" s="120">
        <v>100</v>
      </c>
      <c r="V363" s="120">
        <v>40.693441486550213</v>
      </c>
      <c r="W363" s="120">
        <v>54.257921982066946</v>
      </c>
      <c r="X363" s="120">
        <v>100</v>
      </c>
      <c r="Y363" s="120">
        <v>41.023710603295918</v>
      </c>
      <c r="Z363" s="120">
        <v>54.698280804394564</v>
      </c>
      <c r="AA363" s="120">
        <v>100</v>
      </c>
      <c r="AB363" s="120">
        <v>40.585416666666681</v>
      </c>
      <c r="AC363" s="120">
        <v>54.113888888888908</v>
      </c>
      <c r="AD363" s="120">
        <v>100</v>
      </c>
      <c r="AE363" s="120">
        <v>40.585416666666681</v>
      </c>
      <c r="AF363" s="120"/>
      <c r="AG363" s="120">
        <v>54.113888888888908</v>
      </c>
      <c r="AH363" s="120">
        <v>100</v>
      </c>
      <c r="AI363" s="120"/>
      <c r="AJ363" s="120"/>
      <c r="AK363" s="120"/>
      <c r="AL363" s="52">
        <v>0</v>
      </c>
      <c r="AM363" s="124">
        <v>0.99629629629629635</v>
      </c>
      <c r="AN363" s="124">
        <v>0.99622641509433962</v>
      </c>
      <c r="AO363" s="124">
        <v>0.98913043478260865</v>
      </c>
      <c r="AP363" s="124">
        <v>0.99261992619926198</v>
      </c>
      <c r="AQ363" s="124">
        <v>1</v>
      </c>
      <c r="AR363" s="124">
        <v>1</v>
      </c>
      <c r="AS363" s="124">
        <v>0.18318965517241378</v>
      </c>
      <c r="AT363" s="120">
        <v>23.362068965517249</v>
      </c>
      <c r="AU363" s="120">
        <v>50</v>
      </c>
      <c r="AV363" s="124">
        <v>0.17937219730941703</v>
      </c>
      <c r="AW363" s="120">
        <v>24.125560538116609</v>
      </c>
      <c r="AX363" s="120">
        <v>50</v>
      </c>
      <c r="AY363" s="124"/>
      <c r="AZ363" s="120"/>
      <c r="BA363" s="120"/>
      <c r="BB363" s="124"/>
      <c r="BC363" s="120"/>
      <c r="BD363" s="120"/>
      <c r="BE363" s="124">
        <v>0.7142857142857143</v>
      </c>
      <c r="BF363" s="120">
        <v>37.993920972644382</v>
      </c>
      <c r="BG363" s="120">
        <v>50</v>
      </c>
      <c r="BH363" s="124"/>
      <c r="BI363" s="120"/>
      <c r="BJ363" s="120"/>
      <c r="BK363" s="124"/>
      <c r="BL363" s="120"/>
      <c r="BM363" s="120"/>
      <c r="BN363" s="52"/>
      <c r="BO363" s="124"/>
      <c r="BP363" s="120"/>
      <c r="BQ363" s="120"/>
      <c r="BR363" s="124">
        <v>0.49606299212598426</v>
      </c>
      <c r="BS363" s="124">
        <v>0.94074074074074077</v>
      </c>
      <c r="BT363" s="120">
        <v>33.070866141732289</v>
      </c>
      <c r="BU363" s="120">
        <v>50</v>
      </c>
      <c r="BV363" s="124"/>
      <c r="BW363" s="120"/>
      <c r="BX363" s="120"/>
      <c r="BY363" s="124"/>
      <c r="BZ363" s="124"/>
      <c r="CA363" s="124"/>
      <c r="CB363" s="120">
        <v>16.823939048191338</v>
      </c>
      <c r="CC363" s="120">
        <v>19.496255895940152</v>
      </c>
      <c r="CD363" s="120">
        <v>17.335082511020332</v>
      </c>
      <c r="CE363" s="120"/>
      <c r="CF363" s="52" t="s">
        <v>3738</v>
      </c>
      <c r="CG363" s="107">
        <v>4</v>
      </c>
      <c r="CH363" s="107">
        <v>0</v>
      </c>
      <c r="CI363" s="107"/>
      <c r="CJ363" s="107"/>
    </row>
    <row r="364" spans="1:88" x14ac:dyDescent="0.25">
      <c r="A364" s="50" t="s">
        <v>549</v>
      </c>
      <c r="B364" s="56" t="s">
        <v>1528</v>
      </c>
      <c r="C364" s="50" t="s">
        <v>2971</v>
      </c>
      <c r="D364" s="56" t="s">
        <v>2220</v>
      </c>
      <c r="E364" s="50" t="s">
        <v>106</v>
      </c>
      <c r="F364" s="24" t="s">
        <v>107</v>
      </c>
      <c r="G364" s="24">
        <v>5</v>
      </c>
      <c r="H364" s="50" t="s">
        <v>1454</v>
      </c>
      <c r="I364" s="50" t="s">
        <v>109</v>
      </c>
      <c r="J364" s="120">
        <v>215.64810163303747</v>
      </c>
      <c r="K364" s="52">
        <v>300</v>
      </c>
      <c r="L364" s="120">
        <v>71.882700544345823</v>
      </c>
      <c r="M364" s="52">
        <v>0</v>
      </c>
      <c r="N364" s="120">
        <v>64.777353501632277</v>
      </c>
      <c r="O364" s="120">
        <v>86.369804668843031</v>
      </c>
      <c r="P364" s="120">
        <v>100</v>
      </c>
      <c r="Q364" s="120"/>
      <c r="R364" s="120"/>
      <c r="S364" s="120"/>
      <c r="T364" s="120"/>
      <c r="U364" s="120">
        <v>0</v>
      </c>
      <c r="V364" s="120">
        <v>54.046634811057892</v>
      </c>
      <c r="W364" s="120">
        <v>72.062179748077199</v>
      </c>
      <c r="X364" s="120">
        <v>100</v>
      </c>
      <c r="Y364" s="120"/>
      <c r="Z364" s="120"/>
      <c r="AA364" s="120">
        <v>0</v>
      </c>
      <c r="AB364" s="120"/>
      <c r="AC364" s="120"/>
      <c r="AD364" s="120">
        <v>0</v>
      </c>
      <c r="AE364" s="120"/>
      <c r="AF364" s="120"/>
      <c r="AG364" s="120"/>
      <c r="AH364" s="120">
        <v>0</v>
      </c>
      <c r="AI364" s="120"/>
      <c r="AJ364" s="120"/>
      <c r="AK364" s="120"/>
      <c r="AL364" s="52">
        <v>0</v>
      </c>
      <c r="AM364" s="124">
        <v>1</v>
      </c>
      <c r="AN364" s="124"/>
      <c r="AO364" s="124">
        <v>1</v>
      </c>
      <c r="AP364" s="124"/>
      <c r="AQ364" s="124"/>
      <c r="AR364" s="124"/>
      <c r="AS364" s="124">
        <v>0.12820512820512819</v>
      </c>
      <c r="AT364" s="120">
        <v>34.358974358974372</v>
      </c>
      <c r="AU364" s="120">
        <v>50</v>
      </c>
      <c r="AV364" s="124">
        <v>0.18571428571428572</v>
      </c>
      <c r="AW364" s="120">
        <v>22.857142857142865</v>
      </c>
      <c r="AX364" s="120">
        <v>50</v>
      </c>
      <c r="AY364" s="124"/>
      <c r="AZ364" s="120"/>
      <c r="BA364" s="120"/>
      <c r="BB364" s="124"/>
      <c r="BC364" s="120"/>
      <c r="BD364" s="120"/>
      <c r="BE364" s="124"/>
      <c r="BF364" s="120"/>
      <c r="BG364" s="120"/>
      <c r="BH364" s="124"/>
      <c r="BI364" s="120"/>
      <c r="BJ364" s="120"/>
      <c r="BK364" s="124"/>
      <c r="BL364" s="120"/>
      <c r="BM364" s="120"/>
      <c r="BN364" s="52"/>
      <c r="BO364" s="124"/>
      <c r="BP364" s="120"/>
      <c r="BQ364" s="120"/>
      <c r="BR364" s="124"/>
      <c r="BS364" s="124"/>
      <c r="BT364" s="120">
        <v>0</v>
      </c>
      <c r="BU364" s="120">
        <v>0</v>
      </c>
      <c r="BV364" s="124"/>
      <c r="BW364" s="120"/>
      <c r="BX364" s="120"/>
      <c r="BY364" s="124"/>
      <c r="BZ364" s="124"/>
      <c r="CA364" s="124"/>
      <c r="CB364" s="120">
        <v>16.823939048191338</v>
      </c>
      <c r="CC364" s="120">
        <v>19.496255895940152</v>
      </c>
      <c r="CD364" s="120">
        <v>17.335082511020332</v>
      </c>
      <c r="CE364" s="120"/>
      <c r="CF364" s="52"/>
      <c r="CG364" s="52"/>
      <c r="CH364" s="107">
        <v>0</v>
      </c>
      <c r="CI364" s="107"/>
      <c r="CJ364" s="107"/>
    </row>
    <row r="365" spans="1:88" x14ac:dyDescent="0.25">
      <c r="A365" s="50" t="s">
        <v>549</v>
      </c>
      <c r="B365" s="56" t="s">
        <v>1528</v>
      </c>
      <c r="C365" s="50" t="s">
        <v>2972</v>
      </c>
      <c r="D365" s="56" t="s">
        <v>1742</v>
      </c>
      <c r="E365" s="50" t="s">
        <v>106</v>
      </c>
      <c r="F365" s="24" t="s">
        <v>107</v>
      </c>
      <c r="G365" s="24">
        <v>8</v>
      </c>
      <c r="H365" s="50" t="s">
        <v>1454</v>
      </c>
      <c r="I365" s="50" t="s">
        <v>109</v>
      </c>
      <c r="J365" s="120">
        <v>358.77085706067248</v>
      </c>
      <c r="K365" s="52">
        <v>800</v>
      </c>
      <c r="L365" s="120">
        <v>44.84635713258406</v>
      </c>
      <c r="M365" s="52">
        <v>0</v>
      </c>
      <c r="N365" s="120">
        <v>42.39888511463117</v>
      </c>
      <c r="O365" s="120">
        <v>56.531846819508225</v>
      </c>
      <c r="P365" s="120">
        <v>100</v>
      </c>
      <c r="Q365" s="120">
        <v>42.465576472116865</v>
      </c>
      <c r="R365" s="120"/>
      <c r="S365" s="120"/>
      <c r="T365" s="120">
        <v>56.620768629489149</v>
      </c>
      <c r="U365" s="120">
        <v>100</v>
      </c>
      <c r="V365" s="120">
        <v>31.737997399883366</v>
      </c>
      <c r="W365" s="120">
        <v>42.317329866511159</v>
      </c>
      <c r="X365" s="120">
        <v>100</v>
      </c>
      <c r="Y365" s="120">
        <v>31.765889038324126</v>
      </c>
      <c r="Z365" s="120">
        <v>42.354518717765501</v>
      </c>
      <c r="AA365" s="120">
        <v>100</v>
      </c>
      <c r="AB365" s="120">
        <v>34.867313218390798</v>
      </c>
      <c r="AC365" s="120">
        <v>46.489750957854397</v>
      </c>
      <c r="AD365" s="120">
        <v>100</v>
      </c>
      <c r="AE365" s="120">
        <v>35.022295321637422</v>
      </c>
      <c r="AF365" s="120"/>
      <c r="AG365" s="120">
        <v>46.696393762183227</v>
      </c>
      <c r="AH365" s="120">
        <v>100</v>
      </c>
      <c r="AI365" s="120"/>
      <c r="AJ365" s="120"/>
      <c r="AK365" s="120"/>
      <c r="AL365" s="52">
        <v>0</v>
      </c>
      <c r="AM365" s="124">
        <v>0.97345132743362828</v>
      </c>
      <c r="AN365" s="124">
        <v>0.9731343283582089</v>
      </c>
      <c r="AO365" s="124">
        <v>0.96875</v>
      </c>
      <c r="AP365" s="124">
        <v>0.9683908045977011</v>
      </c>
      <c r="AQ365" s="124">
        <v>0.97560975609756095</v>
      </c>
      <c r="AR365" s="124">
        <v>0.97520661157024791</v>
      </c>
      <c r="AS365" s="124">
        <v>0.34586466165413532</v>
      </c>
      <c r="AT365" s="120">
        <v>0</v>
      </c>
      <c r="AU365" s="120">
        <v>50</v>
      </c>
      <c r="AV365" s="124">
        <v>0.34476190476190477</v>
      </c>
      <c r="AW365" s="120">
        <v>0</v>
      </c>
      <c r="AX365" s="120">
        <v>50</v>
      </c>
      <c r="AY365" s="124"/>
      <c r="AZ365" s="120"/>
      <c r="BA365" s="120"/>
      <c r="BB365" s="124"/>
      <c r="BC365" s="120"/>
      <c r="BD365" s="120"/>
      <c r="BE365" s="124">
        <v>0.81632653061224492</v>
      </c>
      <c r="BF365" s="120">
        <v>43.421623968736434</v>
      </c>
      <c r="BG365" s="120">
        <v>50</v>
      </c>
      <c r="BH365" s="124"/>
      <c r="BI365" s="120"/>
      <c r="BJ365" s="120"/>
      <c r="BK365" s="124"/>
      <c r="BL365" s="120"/>
      <c r="BM365" s="120"/>
      <c r="BN365" s="52"/>
      <c r="BO365" s="124"/>
      <c r="BP365" s="120"/>
      <c r="BQ365" s="120"/>
      <c r="BR365" s="124">
        <v>0.36507936507936506</v>
      </c>
      <c r="BS365" s="124">
        <v>1.0271739130434783</v>
      </c>
      <c r="BT365" s="120">
        <v>24.338624338624339</v>
      </c>
      <c r="BU365" s="120">
        <v>50</v>
      </c>
      <c r="BV365" s="124"/>
      <c r="BW365" s="120"/>
      <c r="BX365" s="120"/>
      <c r="BY365" s="124"/>
      <c r="BZ365" s="124"/>
      <c r="CA365" s="124"/>
      <c r="CB365" s="120">
        <v>16.823939048191338</v>
      </c>
      <c r="CC365" s="120">
        <v>19.496255895940152</v>
      </c>
      <c r="CD365" s="120">
        <v>17.335082511020332</v>
      </c>
      <c r="CE365" s="120"/>
      <c r="CF365" s="107" t="s">
        <v>3741</v>
      </c>
      <c r="CG365" s="107">
        <v>5</v>
      </c>
      <c r="CH365" s="107">
        <v>0</v>
      </c>
      <c r="CI365" s="107"/>
      <c r="CJ365" s="107"/>
    </row>
    <row r="366" spans="1:88" x14ac:dyDescent="0.25">
      <c r="A366" s="50" t="s">
        <v>549</v>
      </c>
      <c r="B366" s="56" t="s">
        <v>1528</v>
      </c>
      <c r="C366" s="50" t="s">
        <v>2973</v>
      </c>
      <c r="D366" s="56" t="s">
        <v>1683</v>
      </c>
      <c r="E366" s="50" t="s">
        <v>106</v>
      </c>
      <c r="F366" s="24" t="s">
        <v>107</v>
      </c>
      <c r="G366" s="24">
        <v>8</v>
      </c>
      <c r="H366" s="50" t="s">
        <v>1454</v>
      </c>
      <c r="I366" s="50" t="s">
        <v>109</v>
      </c>
      <c r="J366" s="120">
        <v>380.41736202398181</v>
      </c>
      <c r="K366" s="52">
        <v>800</v>
      </c>
      <c r="L366" s="120">
        <v>47.552170252997726</v>
      </c>
      <c r="M366" s="52">
        <v>0</v>
      </c>
      <c r="N366" s="120">
        <v>48.019453114010609</v>
      </c>
      <c r="O366" s="120">
        <v>64.025937485347484</v>
      </c>
      <c r="P366" s="120">
        <v>100</v>
      </c>
      <c r="Q366" s="120">
        <v>48.038950016154025</v>
      </c>
      <c r="R366" s="120"/>
      <c r="S366" s="120"/>
      <c r="T366" s="120">
        <v>64.051933354872034</v>
      </c>
      <c r="U366" s="120">
        <v>100</v>
      </c>
      <c r="V366" s="120">
        <v>38.465767766893968</v>
      </c>
      <c r="W366" s="120">
        <v>51.287690355858629</v>
      </c>
      <c r="X366" s="120">
        <v>100</v>
      </c>
      <c r="Y366" s="120">
        <v>38.608325314806621</v>
      </c>
      <c r="Z366" s="120">
        <v>51.477767086408832</v>
      </c>
      <c r="AA366" s="120">
        <v>100</v>
      </c>
      <c r="AB366" s="120">
        <v>36.70333333333334</v>
      </c>
      <c r="AC366" s="120">
        <v>48.937777777777782</v>
      </c>
      <c r="AD366" s="120">
        <v>100</v>
      </c>
      <c r="AE366" s="120">
        <v>36.654341736694676</v>
      </c>
      <c r="AF366" s="120"/>
      <c r="AG366" s="120">
        <v>48.872455648926234</v>
      </c>
      <c r="AH366" s="120">
        <v>100</v>
      </c>
      <c r="AI366" s="120"/>
      <c r="AJ366" s="120"/>
      <c r="AK366" s="120"/>
      <c r="AL366" s="52">
        <v>0</v>
      </c>
      <c r="AM366" s="124">
        <v>0.9691011235955056</v>
      </c>
      <c r="AN366" s="124">
        <v>0.96866096866096862</v>
      </c>
      <c r="AO366" s="124">
        <v>0.96398891966759004</v>
      </c>
      <c r="AP366" s="124">
        <v>0.9634831460674157</v>
      </c>
      <c r="AQ366" s="124">
        <v>0.99180327868852458</v>
      </c>
      <c r="AR366" s="124">
        <v>0.99173553719008267</v>
      </c>
      <c r="AS366" s="124">
        <v>0.40259740259740262</v>
      </c>
      <c r="AT366" s="120">
        <v>0</v>
      </c>
      <c r="AU366" s="120">
        <v>50</v>
      </c>
      <c r="AV366" s="124">
        <v>0.40504201680672269</v>
      </c>
      <c r="AW366" s="120">
        <v>0</v>
      </c>
      <c r="AX366" s="120">
        <v>50</v>
      </c>
      <c r="AY366" s="124"/>
      <c r="AZ366" s="120"/>
      <c r="BA366" s="120"/>
      <c r="BB366" s="124"/>
      <c r="BC366" s="120"/>
      <c r="BD366" s="120"/>
      <c r="BE366" s="124">
        <v>0.63461538461538458</v>
      </c>
      <c r="BF366" s="120">
        <v>33.756137479541735</v>
      </c>
      <c r="BG366" s="120">
        <v>50</v>
      </c>
      <c r="BH366" s="124"/>
      <c r="BI366" s="120"/>
      <c r="BJ366" s="120"/>
      <c r="BK366" s="124"/>
      <c r="BL366" s="120"/>
      <c r="BM366" s="120"/>
      <c r="BN366" s="52"/>
      <c r="BO366" s="124"/>
      <c r="BP366" s="120"/>
      <c r="BQ366" s="120"/>
      <c r="BR366" s="124">
        <v>0.27011494252873564</v>
      </c>
      <c r="BS366" s="124">
        <v>1.0357142857142858</v>
      </c>
      <c r="BT366" s="120">
        <v>18.007662835249043</v>
      </c>
      <c r="BU366" s="120">
        <v>50</v>
      </c>
      <c r="BV366" s="124"/>
      <c r="BW366" s="120"/>
      <c r="BX366" s="120"/>
      <c r="BY366" s="124"/>
      <c r="BZ366" s="124"/>
      <c r="CA366" s="124"/>
      <c r="CB366" s="120">
        <v>16.823939048191338</v>
      </c>
      <c r="CC366" s="120">
        <v>19.496255895940152</v>
      </c>
      <c r="CD366" s="120">
        <v>17.335082511020332</v>
      </c>
      <c r="CE366" s="120"/>
      <c r="CF366" s="107" t="s">
        <v>3741</v>
      </c>
      <c r="CG366" s="107">
        <v>4</v>
      </c>
      <c r="CH366" s="107">
        <v>0</v>
      </c>
      <c r="CI366" s="107"/>
      <c r="CJ366" s="107"/>
    </row>
    <row r="367" spans="1:88" x14ac:dyDescent="0.25">
      <c r="A367" s="50" t="s">
        <v>549</v>
      </c>
      <c r="B367" s="56" t="s">
        <v>1528</v>
      </c>
      <c r="C367" s="50" t="s">
        <v>2974</v>
      </c>
      <c r="D367" s="56" t="s">
        <v>2165</v>
      </c>
      <c r="E367" s="50" t="s">
        <v>106</v>
      </c>
      <c r="F367" s="24" t="s">
        <v>107</v>
      </c>
      <c r="G367" s="24">
        <v>8</v>
      </c>
      <c r="H367" s="50" t="s">
        <v>1454</v>
      </c>
      <c r="I367" s="50" t="s">
        <v>109</v>
      </c>
      <c r="J367" s="120">
        <v>372.05360194740149</v>
      </c>
      <c r="K367" s="52">
        <v>800</v>
      </c>
      <c r="L367" s="120">
        <v>46.506700243425186</v>
      </c>
      <c r="M367" s="52">
        <v>0</v>
      </c>
      <c r="N367" s="120">
        <v>44.946417280458988</v>
      </c>
      <c r="O367" s="120">
        <v>59.92855637394532</v>
      </c>
      <c r="P367" s="120">
        <v>100</v>
      </c>
      <c r="Q367" s="120">
        <v>44.948432741362495</v>
      </c>
      <c r="R367" s="120"/>
      <c r="S367" s="120"/>
      <c r="T367" s="120">
        <v>59.931243655149991</v>
      </c>
      <c r="U367" s="120">
        <v>100</v>
      </c>
      <c r="V367" s="120">
        <v>39.252860343232683</v>
      </c>
      <c r="W367" s="120">
        <v>52.337147124310249</v>
      </c>
      <c r="X367" s="120">
        <v>100</v>
      </c>
      <c r="Y367" s="120">
        <v>39.253400947916248</v>
      </c>
      <c r="Z367" s="120">
        <v>52.337867930554992</v>
      </c>
      <c r="AA367" s="120">
        <v>100</v>
      </c>
      <c r="AB367" s="120">
        <v>35.14</v>
      </c>
      <c r="AC367" s="120">
        <v>46.853333333333339</v>
      </c>
      <c r="AD367" s="120">
        <v>100</v>
      </c>
      <c r="AE367" s="120">
        <v>35.14</v>
      </c>
      <c r="AF367" s="120"/>
      <c r="AG367" s="120">
        <v>46.853333333333339</v>
      </c>
      <c r="AH367" s="120">
        <v>100</v>
      </c>
      <c r="AI367" s="120"/>
      <c r="AJ367" s="120"/>
      <c r="AK367" s="120"/>
      <c r="AL367" s="52">
        <v>0</v>
      </c>
      <c r="AM367" s="124">
        <v>0.98432601880877746</v>
      </c>
      <c r="AN367" s="124">
        <v>0.98412698412698407</v>
      </c>
      <c r="AO367" s="124">
        <v>0.98529411764705888</v>
      </c>
      <c r="AP367" s="124">
        <v>0.98511904761904767</v>
      </c>
      <c r="AQ367" s="124">
        <v>1</v>
      </c>
      <c r="AR367" s="124">
        <v>1</v>
      </c>
      <c r="AS367" s="124">
        <v>0.30555555555555558</v>
      </c>
      <c r="AT367" s="120">
        <v>0</v>
      </c>
      <c r="AU367" s="120">
        <v>50</v>
      </c>
      <c r="AV367" s="124">
        <v>0.30411449016100178</v>
      </c>
      <c r="AW367" s="120">
        <v>0</v>
      </c>
      <c r="AX367" s="120">
        <v>50</v>
      </c>
      <c r="AY367" s="124"/>
      <c r="AZ367" s="120"/>
      <c r="BA367" s="120"/>
      <c r="BB367" s="124"/>
      <c r="BC367" s="120"/>
      <c r="BD367" s="120"/>
      <c r="BE367" s="124">
        <v>0.86363636363636365</v>
      </c>
      <c r="BF367" s="120">
        <v>45.938104448742749</v>
      </c>
      <c r="BG367" s="120">
        <v>50</v>
      </c>
      <c r="BH367" s="124"/>
      <c r="BI367" s="120"/>
      <c r="BJ367" s="120"/>
      <c r="BK367" s="124"/>
      <c r="BL367" s="120"/>
      <c r="BM367" s="120"/>
      <c r="BN367" s="52"/>
      <c r="BO367" s="124"/>
      <c r="BP367" s="120"/>
      <c r="BQ367" s="120"/>
      <c r="BR367" s="124">
        <v>0.23622047244094488</v>
      </c>
      <c r="BS367" s="124">
        <v>0.86394557823129248</v>
      </c>
      <c r="BT367" s="120">
        <v>7.8740157480314963</v>
      </c>
      <c r="BU367" s="120">
        <v>50</v>
      </c>
      <c r="BV367" s="124"/>
      <c r="BW367" s="120"/>
      <c r="BX367" s="120"/>
      <c r="BY367" s="124"/>
      <c r="BZ367" s="124"/>
      <c r="CA367" s="124"/>
      <c r="CB367" s="120">
        <v>16.823939048191338</v>
      </c>
      <c r="CC367" s="120">
        <v>19.496255895940152</v>
      </c>
      <c r="CD367" s="120">
        <v>17.335082511020332</v>
      </c>
      <c r="CE367" s="120"/>
      <c r="CF367" s="107" t="s">
        <v>3741</v>
      </c>
      <c r="CG367" s="107">
        <v>5</v>
      </c>
      <c r="CH367" s="107">
        <v>0</v>
      </c>
      <c r="CI367" s="107"/>
      <c r="CJ367" s="107"/>
    </row>
    <row r="368" spans="1:88" x14ac:dyDescent="0.25">
      <c r="A368" s="50" t="s">
        <v>549</v>
      </c>
      <c r="B368" s="56" t="s">
        <v>1528</v>
      </c>
      <c r="C368" s="50" t="s">
        <v>2975</v>
      </c>
      <c r="D368" s="56" t="s">
        <v>1921</v>
      </c>
      <c r="E368" s="50" t="s">
        <v>106</v>
      </c>
      <c r="F368" s="24" t="s">
        <v>107</v>
      </c>
      <c r="G368" s="24">
        <v>8</v>
      </c>
      <c r="H368" s="50" t="s">
        <v>1454</v>
      </c>
      <c r="I368" s="50" t="s">
        <v>109</v>
      </c>
      <c r="J368" s="120">
        <v>620.24229362405754</v>
      </c>
      <c r="K368" s="52">
        <v>800</v>
      </c>
      <c r="L368" s="120">
        <v>77.530286703007192</v>
      </c>
      <c r="M368" s="52">
        <v>0</v>
      </c>
      <c r="N368" s="120">
        <v>63.575362327321955</v>
      </c>
      <c r="O368" s="120">
        <v>84.767149769762611</v>
      </c>
      <c r="P368" s="120">
        <v>100</v>
      </c>
      <c r="Q368" s="120">
        <v>63.306491999092536</v>
      </c>
      <c r="R368" s="120"/>
      <c r="S368" s="120"/>
      <c r="T368" s="120">
        <v>84.408655998790053</v>
      </c>
      <c r="U368" s="120">
        <v>100</v>
      </c>
      <c r="V368" s="120">
        <v>59.417491309403836</v>
      </c>
      <c r="W368" s="120">
        <v>79.223321745871772</v>
      </c>
      <c r="X368" s="120">
        <v>100</v>
      </c>
      <c r="Y368" s="120">
        <v>59.159120072393307</v>
      </c>
      <c r="Z368" s="120">
        <v>78.878826763191086</v>
      </c>
      <c r="AA368" s="120">
        <v>100</v>
      </c>
      <c r="AB368" s="120">
        <v>52.068181818181813</v>
      </c>
      <c r="AC368" s="120">
        <v>69.424242424242422</v>
      </c>
      <c r="AD368" s="120">
        <v>100</v>
      </c>
      <c r="AE368" s="120">
        <v>51.672418879056025</v>
      </c>
      <c r="AF368" s="120"/>
      <c r="AG368" s="120">
        <v>68.896558505408038</v>
      </c>
      <c r="AH368" s="120">
        <v>100</v>
      </c>
      <c r="AI368" s="120"/>
      <c r="AJ368" s="120"/>
      <c r="AK368" s="120"/>
      <c r="AL368" s="52">
        <v>0</v>
      </c>
      <c r="AM368" s="124">
        <v>0.99447513812154698</v>
      </c>
      <c r="AN368" s="124">
        <v>0.9942196531791907</v>
      </c>
      <c r="AO368" s="124">
        <v>0.99447513812154698</v>
      </c>
      <c r="AP368" s="124">
        <v>0.9942196531791907</v>
      </c>
      <c r="AQ368" s="124">
        <v>1</v>
      </c>
      <c r="AR368" s="124">
        <v>1</v>
      </c>
      <c r="AS368" s="124">
        <v>5.730129390018484E-2</v>
      </c>
      <c r="AT368" s="120">
        <v>48.539741219963048</v>
      </c>
      <c r="AU368" s="120">
        <v>50</v>
      </c>
      <c r="AV368" s="124">
        <v>5.6201550387596902E-2</v>
      </c>
      <c r="AW368" s="120">
        <v>48.759689922480625</v>
      </c>
      <c r="AX368" s="120">
        <v>50</v>
      </c>
      <c r="AY368" s="124"/>
      <c r="AZ368" s="120"/>
      <c r="BA368" s="120"/>
      <c r="BB368" s="124"/>
      <c r="BC368" s="120"/>
      <c r="BD368" s="120"/>
      <c r="BE368" s="124">
        <v>0.9</v>
      </c>
      <c r="BF368" s="120">
        <v>47.872340425531917</v>
      </c>
      <c r="BG368" s="120">
        <v>50</v>
      </c>
      <c r="BH368" s="124"/>
      <c r="BI368" s="120"/>
      <c r="BJ368" s="120"/>
      <c r="BK368" s="124"/>
      <c r="BL368" s="120"/>
      <c r="BM368" s="120"/>
      <c r="BN368" s="52"/>
      <c r="BO368" s="124"/>
      <c r="BP368" s="120"/>
      <c r="BQ368" s="120"/>
      <c r="BR368" s="124">
        <v>0.14207650273224043</v>
      </c>
      <c r="BS368" s="124">
        <v>1.011049723756906</v>
      </c>
      <c r="BT368" s="120">
        <v>9.4717668488160278</v>
      </c>
      <c r="BU368" s="120">
        <v>50</v>
      </c>
      <c r="BV368" s="124"/>
      <c r="BW368" s="120"/>
      <c r="BX368" s="120"/>
      <c r="BY368" s="124"/>
      <c r="BZ368" s="124"/>
      <c r="CA368" s="124"/>
      <c r="CB368" s="120">
        <v>16.823939048191338</v>
      </c>
      <c r="CC368" s="120">
        <v>19.496255895940152</v>
      </c>
      <c r="CD368" s="120">
        <v>17.335082511020332</v>
      </c>
      <c r="CE368" s="120"/>
      <c r="CF368" s="107"/>
      <c r="CG368" s="107"/>
      <c r="CH368" s="107">
        <v>0</v>
      </c>
      <c r="CI368" s="107"/>
      <c r="CJ368" s="107"/>
    </row>
    <row r="369" spans="1:88" x14ac:dyDescent="0.25">
      <c r="A369" s="50" t="s">
        <v>549</v>
      </c>
      <c r="B369" s="56" t="s">
        <v>1528</v>
      </c>
      <c r="C369" s="50" t="s">
        <v>2976</v>
      </c>
      <c r="D369" s="56" t="s">
        <v>2119</v>
      </c>
      <c r="E369" s="50" t="s">
        <v>106</v>
      </c>
      <c r="F369" s="24" t="s">
        <v>107</v>
      </c>
      <c r="G369" s="24">
        <v>8</v>
      </c>
      <c r="H369" s="50" t="s">
        <v>1454</v>
      </c>
      <c r="I369" s="50" t="s">
        <v>109</v>
      </c>
      <c r="J369" s="120">
        <v>455.54688559564897</v>
      </c>
      <c r="K369" s="52">
        <v>800</v>
      </c>
      <c r="L369" s="120">
        <v>56.943360699456122</v>
      </c>
      <c r="M369" s="52">
        <v>0</v>
      </c>
      <c r="N369" s="120">
        <v>51.049292427259942</v>
      </c>
      <c r="O369" s="120">
        <v>68.065723236346585</v>
      </c>
      <c r="P369" s="120">
        <v>100</v>
      </c>
      <c r="Q369" s="120">
        <v>51.037188682465946</v>
      </c>
      <c r="R369" s="120"/>
      <c r="S369" s="120"/>
      <c r="T369" s="120">
        <v>68.049584909954604</v>
      </c>
      <c r="U369" s="120">
        <v>100</v>
      </c>
      <c r="V369" s="120">
        <v>43.536047853417344</v>
      </c>
      <c r="W369" s="120">
        <v>58.048063804556463</v>
      </c>
      <c r="X369" s="120">
        <v>100</v>
      </c>
      <c r="Y369" s="120">
        <v>43.426771087247431</v>
      </c>
      <c r="Z369" s="120">
        <v>57.902361449663239</v>
      </c>
      <c r="AA369" s="120">
        <v>100</v>
      </c>
      <c r="AB369" s="120">
        <v>42.355347222222221</v>
      </c>
      <c r="AC369" s="120">
        <v>56.4737962962963</v>
      </c>
      <c r="AD369" s="120">
        <v>100</v>
      </c>
      <c r="AE369" s="120">
        <v>42.403151260504195</v>
      </c>
      <c r="AF369" s="120"/>
      <c r="AG369" s="120">
        <v>56.537535014005591</v>
      </c>
      <c r="AH369" s="120">
        <v>100</v>
      </c>
      <c r="AI369" s="120"/>
      <c r="AJ369" s="120"/>
      <c r="AK369" s="120"/>
      <c r="AL369" s="52">
        <v>0</v>
      </c>
      <c r="AM369" s="124">
        <v>0.98473282442748089</v>
      </c>
      <c r="AN369" s="124">
        <v>0.98461538461538467</v>
      </c>
      <c r="AO369" s="124">
        <v>0.98499999999999999</v>
      </c>
      <c r="AP369" s="124">
        <v>0.98488664987405539</v>
      </c>
      <c r="AQ369" s="124">
        <v>1</v>
      </c>
      <c r="AR369" s="124">
        <v>1</v>
      </c>
      <c r="AS369" s="124">
        <v>0.25585284280936454</v>
      </c>
      <c r="AT369" s="120">
        <v>8.8294314381271111</v>
      </c>
      <c r="AU369" s="120">
        <v>50</v>
      </c>
      <c r="AV369" s="124">
        <v>0.25982905982905985</v>
      </c>
      <c r="AW369" s="120">
        <v>8.0341880341880501</v>
      </c>
      <c r="AX369" s="120">
        <v>50</v>
      </c>
      <c r="AY369" s="124"/>
      <c r="AZ369" s="120"/>
      <c r="BA369" s="120"/>
      <c r="BB369" s="124"/>
      <c r="BC369" s="120"/>
      <c r="BD369" s="120"/>
      <c r="BE369" s="124">
        <v>0.83636363636363631</v>
      </c>
      <c r="BF369" s="120">
        <v>44.487427466150869</v>
      </c>
      <c r="BG369" s="120">
        <v>50</v>
      </c>
      <c r="BH369" s="124"/>
      <c r="BI369" s="120"/>
      <c r="BJ369" s="120"/>
      <c r="BK369" s="124"/>
      <c r="BL369" s="120"/>
      <c r="BM369" s="120"/>
      <c r="BN369" s="52"/>
      <c r="BO369" s="124"/>
      <c r="BP369" s="120"/>
      <c r="BQ369" s="120"/>
      <c r="BR369" s="124">
        <v>0.43678160919540232</v>
      </c>
      <c r="BS369" s="124">
        <v>0.94565217391304346</v>
      </c>
      <c r="BT369" s="120">
        <v>29.118773946360154</v>
      </c>
      <c r="BU369" s="120">
        <v>50</v>
      </c>
      <c r="BV369" s="124"/>
      <c r="BW369" s="120"/>
      <c r="BX369" s="120"/>
      <c r="BY369" s="124"/>
      <c r="BZ369" s="124"/>
      <c r="CA369" s="124"/>
      <c r="CB369" s="120">
        <v>16.823939048191338</v>
      </c>
      <c r="CC369" s="120">
        <v>19.496255895940152</v>
      </c>
      <c r="CD369" s="120">
        <v>17.335082511020332</v>
      </c>
      <c r="CE369" s="120"/>
      <c r="CF369" s="107"/>
      <c r="CG369" s="107"/>
      <c r="CH369" s="107">
        <v>0</v>
      </c>
      <c r="CI369" s="107"/>
      <c r="CJ369" s="107"/>
    </row>
    <row r="370" spans="1:88" x14ac:dyDescent="0.25">
      <c r="A370" s="50" t="s">
        <v>549</v>
      </c>
      <c r="B370" s="56" t="s">
        <v>1528</v>
      </c>
      <c r="C370" s="50" t="s">
        <v>2977</v>
      </c>
      <c r="D370" s="56" t="s">
        <v>2361</v>
      </c>
      <c r="E370" s="50" t="s">
        <v>106</v>
      </c>
      <c r="F370" s="24" t="s">
        <v>107</v>
      </c>
      <c r="G370" s="24">
        <v>12</v>
      </c>
      <c r="H370" s="50" t="s">
        <v>1454</v>
      </c>
      <c r="I370" s="50" t="s">
        <v>109</v>
      </c>
      <c r="J370" s="120">
        <v>670.41033622717214</v>
      </c>
      <c r="K370" s="52">
        <v>950</v>
      </c>
      <c r="L370" s="120">
        <v>70.569509076544435</v>
      </c>
      <c r="M370" s="52">
        <v>0</v>
      </c>
      <c r="N370" s="120">
        <v>64.958681929750952</v>
      </c>
      <c r="O370" s="120">
        <v>86.611575906334608</v>
      </c>
      <c r="P370" s="120">
        <v>100</v>
      </c>
      <c r="Q370" s="120">
        <v>64.476052762796257</v>
      </c>
      <c r="R370" s="120">
        <v>59.293914314801192</v>
      </c>
      <c r="S370" s="120">
        <v>71.9490205091913</v>
      </c>
      <c r="T370" s="120">
        <v>85.96807035039501</v>
      </c>
      <c r="U370" s="120">
        <v>100</v>
      </c>
      <c r="V370" s="120">
        <v>52.764085706809368</v>
      </c>
      <c r="W370" s="120">
        <v>70.352114275745819</v>
      </c>
      <c r="X370" s="120">
        <v>100</v>
      </c>
      <c r="Y370" s="120">
        <v>52.313251214943563</v>
      </c>
      <c r="Z370" s="120">
        <v>69.75100161992475</v>
      </c>
      <c r="AA370" s="120">
        <v>100</v>
      </c>
      <c r="AB370" s="120">
        <v>48.717868988391352</v>
      </c>
      <c r="AC370" s="120">
        <v>64.957158651188479</v>
      </c>
      <c r="AD370" s="120">
        <v>100</v>
      </c>
      <c r="AE370" s="120">
        <v>48.619716494845356</v>
      </c>
      <c r="AF370" s="120"/>
      <c r="AG370" s="120">
        <v>64.826288659793804</v>
      </c>
      <c r="AH370" s="120">
        <v>100</v>
      </c>
      <c r="AI370" s="120">
        <v>7.47</v>
      </c>
      <c r="AJ370" s="120">
        <v>6.98</v>
      </c>
      <c r="AK370" s="120"/>
      <c r="AL370" s="52">
        <v>0</v>
      </c>
      <c r="AM370" s="124">
        <v>1</v>
      </c>
      <c r="AN370" s="124">
        <v>1</v>
      </c>
      <c r="AO370" s="124">
        <v>1</v>
      </c>
      <c r="AP370" s="124">
        <v>1</v>
      </c>
      <c r="AQ370" s="124">
        <v>0.99504950495049505</v>
      </c>
      <c r="AR370" s="124">
        <v>0.99487179487179489</v>
      </c>
      <c r="AS370" s="124">
        <v>0.13350125944584382</v>
      </c>
      <c r="AT370" s="120">
        <v>33.299748110831253</v>
      </c>
      <c r="AU370" s="120">
        <v>50</v>
      </c>
      <c r="AV370" s="124">
        <v>0.13667117726657646</v>
      </c>
      <c r="AW370" s="120">
        <v>32.665764546684706</v>
      </c>
      <c r="AX370" s="120">
        <v>50</v>
      </c>
      <c r="AY370" s="124">
        <v>0.33333333333333331</v>
      </c>
      <c r="AZ370" s="120">
        <v>22.222222222222221</v>
      </c>
      <c r="BA370" s="120">
        <v>50</v>
      </c>
      <c r="BB370" s="124">
        <v>0.19444444444444445</v>
      </c>
      <c r="BC370" s="120">
        <v>12.962962962962962</v>
      </c>
      <c r="BD370" s="120">
        <v>50</v>
      </c>
      <c r="BE370" s="124">
        <v>0.93076923076923079</v>
      </c>
      <c r="BF370" s="120">
        <v>49.509001636661218</v>
      </c>
      <c r="BG370" s="120">
        <v>50</v>
      </c>
      <c r="BH370" s="124"/>
      <c r="BI370" s="120"/>
      <c r="BJ370" s="120"/>
      <c r="BK370" s="124"/>
      <c r="BL370" s="120"/>
      <c r="BM370" s="120"/>
      <c r="BN370" s="52"/>
      <c r="BO370" s="124"/>
      <c r="BP370" s="120"/>
      <c r="BQ370" s="120"/>
      <c r="BR370" s="124">
        <v>0.40926640926640928</v>
      </c>
      <c r="BS370" s="124">
        <v>0.94871794871794868</v>
      </c>
      <c r="BT370" s="120">
        <v>27.284427284427288</v>
      </c>
      <c r="BU370" s="120">
        <v>50</v>
      </c>
      <c r="BV370" s="124">
        <v>0.99342105263157898</v>
      </c>
      <c r="BW370" s="120">
        <v>50</v>
      </c>
      <c r="BX370" s="120">
        <v>50</v>
      </c>
      <c r="BY370" s="124"/>
      <c r="BZ370" s="124"/>
      <c r="CA370" s="124"/>
      <c r="CB370" s="120">
        <v>16.823939048191338</v>
      </c>
      <c r="CC370" s="120">
        <v>19.496255895940152</v>
      </c>
      <c r="CD370" s="120">
        <v>17.335082511020332</v>
      </c>
      <c r="CE370" s="120"/>
      <c r="CF370" s="107"/>
      <c r="CG370" s="107"/>
      <c r="CH370" s="107">
        <v>0</v>
      </c>
      <c r="CI370" s="107"/>
      <c r="CJ370" s="107"/>
    </row>
    <row r="371" spans="1:88" x14ac:dyDescent="0.25">
      <c r="A371" s="50" t="s">
        <v>549</v>
      </c>
      <c r="B371" s="56" t="s">
        <v>1528</v>
      </c>
      <c r="C371" s="50" t="s">
        <v>2978</v>
      </c>
      <c r="D371" s="56" t="s">
        <v>2191</v>
      </c>
      <c r="E371" s="50" t="s">
        <v>106</v>
      </c>
      <c r="F371" s="24">
        <v>6</v>
      </c>
      <c r="G371" s="24">
        <v>8</v>
      </c>
      <c r="H371" s="50" t="s">
        <v>1454</v>
      </c>
      <c r="I371" s="50" t="s">
        <v>109</v>
      </c>
      <c r="J371" s="120">
        <v>401.5986715392819</v>
      </c>
      <c r="K371" s="52">
        <v>800</v>
      </c>
      <c r="L371" s="120">
        <v>50.19983394241023</v>
      </c>
      <c r="M371" s="52">
        <v>0</v>
      </c>
      <c r="N371" s="120">
        <v>44.585630925087962</v>
      </c>
      <c r="O371" s="120">
        <v>59.44750790011728</v>
      </c>
      <c r="P371" s="120">
        <v>100</v>
      </c>
      <c r="Q371" s="120">
        <v>44.092856350100092</v>
      </c>
      <c r="R371" s="120"/>
      <c r="S371" s="120"/>
      <c r="T371" s="120">
        <v>58.790475133466792</v>
      </c>
      <c r="U371" s="120">
        <v>100</v>
      </c>
      <c r="V371" s="120">
        <v>34.590117830267779</v>
      </c>
      <c r="W371" s="120">
        <v>46.120157107023708</v>
      </c>
      <c r="X371" s="120">
        <v>100</v>
      </c>
      <c r="Y371" s="120">
        <v>34.114004080601113</v>
      </c>
      <c r="Z371" s="120">
        <v>45.485338774134817</v>
      </c>
      <c r="AA371" s="120">
        <v>100</v>
      </c>
      <c r="AB371" s="120">
        <v>37.860370370370362</v>
      </c>
      <c r="AC371" s="120">
        <v>50.48049382716048</v>
      </c>
      <c r="AD371" s="120">
        <v>100</v>
      </c>
      <c r="AE371" s="120">
        <v>37.595833333333324</v>
      </c>
      <c r="AF371" s="120"/>
      <c r="AG371" s="120">
        <v>50.127777777777773</v>
      </c>
      <c r="AH371" s="120">
        <v>100</v>
      </c>
      <c r="AI371" s="120"/>
      <c r="AJ371" s="120"/>
      <c r="AK371" s="120"/>
      <c r="AL371" s="52">
        <v>0</v>
      </c>
      <c r="AM371" s="124">
        <v>1</v>
      </c>
      <c r="AN371" s="124">
        <v>1</v>
      </c>
      <c r="AO371" s="124">
        <v>0.99609375</v>
      </c>
      <c r="AP371" s="124">
        <v>0.99598393574297184</v>
      </c>
      <c r="AQ371" s="124">
        <v>1</v>
      </c>
      <c r="AR371" s="124">
        <v>1</v>
      </c>
      <c r="AS371" s="124">
        <v>0.23228346456692914</v>
      </c>
      <c r="AT371" s="120">
        <v>13.543307086614178</v>
      </c>
      <c r="AU371" s="120">
        <v>50</v>
      </c>
      <c r="AV371" s="124">
        <v>0.23577235772357724</v>
      </c>
      <c r="AW371" s="120">
        <v>12.845528455284549</v>
      </c>
      <c r="AX371" s="120">
        <v>50</v>
      </c>
      <c r="AY371" s="124"/>
      <c r="AZ371" s="120"/>
      <c r="BA371" s="120"/>
      <c r="BB371" s="124"/>
      <c r="BC371" s="120"/>
      <c r="BD371" s="120"/>
      <c r="BE371" s="124">
        <v>0.64</v>
      </c>
      <c r="BF371" s="120">
        <v>34.042553191489368</v>
      </c>
      <c r="BG371" s="120">
        <v>50</v>
      </c>
      <c r="BH371" s="124"/>
      <c r="BI371" s="120"/>
      <c r="BJ371" s="120"/>
      <c r="BK371" s="124"/>
      <c r="BL371" s="120"/>
      <c r="BM371" s="120"/>
      <c r="BN371" s="52"/>
      <c r="BO371" s="124"/>
      <c r="BP371" s="120"/>
      <c r="BQ371" s="120"/>
      <c r="BR371" s="124">
        <v>0.4607329842931937</v>
      </c>
      <c r="BS371" s="124">
        <v>1.0324324324324323</v>
      </c>
      <c r="BT371" s="120">
        <v>30.715532286212916</v>
      </c>
      <c r="BU371" s="120">
        <v>50</v>
      </c>
      <c r="BV371" s="124"/>
      <c r="BW371" s="120"/>
      <c r="BX371" s="120"/>
      <c r="BY371" s="124"/>
      <c r="BZ371" s="124"/>
      <c r="CA371" s="124"/>
      <c r="CB371" s="120">
        <v>16.823939048191338</v>
      </c>
      <c r="CC371" s="120">
        <v>19.496255895940152</v>
      </c>
      <c r="CD371" s="120">
        <v>17.335082511020332</v>
      </c>
      <c r="CE371" s="120"/>
      <c r="CF371" s="107" t="s">
        <v>3741</v>
      </c>
      <c r="CG371" s="107">
        <v>5</v>
      </c>
      <c r="CH371" s="107">
        <v>0</v>
      </c>
      <c r="CI371" s="107"/>
      <c r="CJ371" s="107"/>
    </row>
    <row r="372" spans="1:88" x14ac:dyDescent="0.25">
      <c r="A372" s="50" t="s">
        <v>549</v>
      </c>
      <c r="B372" s="56" t="s">
        <v>1528</v>
      </c>
      <c r="C372" s="50" t="s">
        <v>2979</v>
      </c>
      <c r="D372" s="56" t="s">
        <v>1857</v>
      </c>
      <c r="E372" s="50" t="s">
        <v>106</v>
      </c>
      <c r="F372" s="24" t="s">
        <v>107</v>
      </c>
      <c r="G372" s="24">
        <v>8</v>
      </c>
      <c r="H372" s="50" t="s">
        <v>1454</v>
      </c>
      <c r="I372" s="50" t="s">
        <v>109</v>
      </c>
      <c r="J372" s="120">
        <v>512.919875894396</v>
      </c>
      <c r="K372" s="52">
        <v>800</v>
      </c>
      <c r="L372" s="120">
        <v>64.1149844867995</v>
      </c>
      <c r="M372" s="52">
        <v>0</v>
      </c>
      <c r="N372" s="120">
        <v>54.895394167379827</v>
      </c>
      <c r="O372" s="120">
        <v>73.193858889839774</v>
      </c>
      <c r="P372" s="120">
        <v>100</v>
      </c>
      <c r="Q372" s="120">
        <v>54.844544993203193</v>
      </c>
      <c r="R372" s="120"/>
      <c r="S372" s="120"/>
      <c r="T372" s="120">
        <v>73.126059990937591</v>
      </c>
      <c r="U372" s="120">
        <v>100</v>
      </c>
      <c r="V372" s="120">
        <v>46.520728390494568</v>
      </c>
      <c r="W372" s="120">
        <v>62.027637853992758</v>
      </c>
      <c r="X372" s="120">
        <v>100</v>
      </c>
      <c r="Y372" s="120">
        <v>46.43897174689598</v>
      </c>
      <c r="Z372" s="120">
        <v>61.918628995861305</v>
      </c>
      <c r="AA372" s="120">
        <v>100</v>
      </c>
      <c r="AB372" s="120">
        <v>44.939959016393452</v>
      </c>
      <c r="AC372" s="120">
        <v>59.919945355191274</v>
      </c>
      <c r="AD372" s="120">
        <v>100</v>
      </c>
      <c r="AE372" s="120">
        <v>45.202272727272735</v>
      </c>
      <c r="AF372" s="120"/>
      <c r="AG372" s="120">
        <v>60.269696969696987</v>
      </c>
      <c r="AH372" s="120">
        <v>100</v>
      </c>
      <c r="AI372" s="120"/>
      <c r="AJ372" s="120"/>
      <c r="AK372" s="120"/>
      <c r="AL372" s="52">
        <v>0</v>
      </c>
      <c r="AM372" s="124">
        <v>0.99236641221374045</v>
      </c>
      <c r="AN372" s="124">
        <v>0.99484536082474229</v>
      </c>
      <c r="AO372" s="124">
        <v>0.99268292682926829</v>
      </c>
      <c r="AP372" s="124">
        <v>0.99504950495049505</v>
      </c>
      <c r="AQ372" s="124">
        <v>0.98461538461538467</v>
      </c>
      <c r="AR372" s="124">
        <v>0.984375</v>
      </c>
      <c r="AS372" s="124">
        <v>0.21932515337423314</v>
      </c>
      <c r="AT372" s="120">
        <v>16.134969325153392</v>
      </c>
      <c r="AU372" s="120">
        <v>50</v>
      </c>
      <c r="AV372" s="124">
        <v>0.2202852614896989</v>
      </c>
      <c r="AW372" s="120">
        <v>15.942947702060239</v>
      </c>
      <c r="AX372" s="120">
        <v>50</v>
      </c>
      <c r="AY372" s="124"/>
      <c r="AZ372" s="120"/>
      <c r="BA372" s="120"/>
      <c r="BB372" s="124"/>
      <c r="BC372" s="120"/>
      <c r="BD372" s="120"/>
      <c r="BE372" s="124">
        <v>0.7592592592592593</v>
      </c>
      <c r="BF372" s="120">
        <v>40.386130811662731</v>
      </c>
      <c r="BG372" s="120">
        <v>50</v>
      </c>
      <c r="BH372" s="124"/>
      <c r="BI372" s="120"/>
      <c r="BJ372" s="120"/>
      <c r="BK372" s="124"/>
      <c r="BL372" s="120"/>
      <c r="BM372" s="120"/>
      <c r="BN372" s="52"/>
      <c r="BO372" s="124"/>
      <c r="BP372" s="120"/>
      <c r="BQ372" s="120"/>
      <c r="BR372" s="124">
        <v>0.92975206611570249</v>
      </c>
      <c r="BS372" s="124">
        <v>1.2284263959390862</v>
      </c>
      <c r="BT372" s="120">
        <v>50</v>
      </c>
      <c r="BU372" s="120">
        <v>50</v>
      </c>
      <c r="BV372" s="124"/>
      <c r="BW372" s="120"/>
      <c r="BX372" s="120"/>
      <c r="BY372" s="124"/>
      <c r="BZ372" s="124"/>
      <c r="CA372" s="124"/>
      <c r="CB372" s="120">
        <v>16.823939048191338</v>
      </c>
      <c r="CC372" s="120">
        <v>19.496255895940152</v>
      </c>
      <c r="CD372" s="120">
        <v>17.335082511020332</v>
      </c>
      <c r="CE372" s="120"/>
      <c r="CF372" s="107"/>
      <c r="CG372" s="107"/>
      <c r="CH372" s="107">
        <v>0</v>
      </c>
      <c r="CI372" s="107"/>
      <c r="CJ372" s="107"/>
    </row>
    <row r="373" spans="1:88" x14ac:dyDescent="0.25">
      <c r="A373" s="50" t="s">
        <v>549</v>
      </c>
      <c r="B373" s="56" t="s">
        <v>1528</v>
      </c>
      <c r="C373" s="50" t="s">
        <v>2980</v>
      </c>
      <c r="D373" s="56" t="s">
        <v>2317</v>
      </c>
      <c r="E373" s="50" t="s">
        <v>106</v>
      </c>
      <c r="F373" s="24" t="s">
        <v>107</v>
      </c>
      <c r="G373" s="24">
        <v>5</v>
      </c>
      <c r="H373" s="50" t="s">
        <v>1454</v>
      </c>
      <c r="I373" s="50" t="s">
        <v>109</v>
      </c>
      <c r="J373" s="120">
        <v>436.98410264078865</v>
      </c>
      <c r="K373" s="52">
        <v>750</v>
      </c>
      <c r="L373" s="120">
        <v>58.264547018771815</v>
      </c>
      <c r="M373" s="52">
        <v>0</v>
      </c>
      <c r="N373" s="120">
        <v>50.321034008234371</v>
      </c>
      <c r="O373" s="120">
        <v>67.094712010979165</v>
      </c>
      <c r="P373" s="120">
        <v>100</v>
      </c>
      <c r="Q373" s="120">
        <v>50.525263924751535</v>
      </c>
      <c r="R373" s="120"/>
      <c r="S373" s="120"/>
      <c r="T373" s="120">
        <v>67.367018566335375</v>
      </c>
      <c r="U373" s="120">
        <v>100</v>
      </c>
      <c r="V373" s="120">
        <v>44.369068690589295</v>
      </c>
      <c r="W373" s="120">
        <v>59.158758254119057</v>
      </c>
      <c r="X373" s="120">
        <v>100</v>
      </c>
      <c r="Y373" s="120">
        <v>44.476365043773406</v>
      </c>
      <c r="Z373" s="120">
        <v>59.301820058364541</v>
      </c>
      <c r="AA373" s="120">
        <v>100</v>
      </c>
      <c r="AB373" s="120">
        <v>39.151149425287358</v>
      </c>
      <c r="AC373" s="120">
        <v>52.20153256704981</v>
      </c>
      <c r="AD373" s="120">
        <v>100</v>
      </c>
      <c r="AE373" s="120">
        <v>39.180952380952398</v>
      </c>
      <c r="AF373" s="120"/>
      <c r="AG373" s="120">
        <v>52.241269841269869</v>
      </c>
      <c r="AH373" s="120">
        <v>100</v>
      </c>
      <c r="AI373" s="120"/>
      <c r="AJ373" s="120"/>
      <c r="AK373" s="120"/>
      <c r="AL373" s="52">
        <v>0</v>
      </c>
      <c r="AM373" s="124">
        <v>0.98550724637681164</v>
      </c>
      <c r="AN373" s="124">
        <v>0.98514851485148514</v>
      </c>
      <c r="AO373" s="124">
        <v>0.99530516431924887</v>
      </c>
      <c r="AP373" s="124">
        <v>0.99519230769230771</v>
      </c>
      <c r="AQ373" s="124">
        <v>1</v>
      </c>
      <c r="AR373" s="124">
        <v>1</v>
      </c>
      <c r="AS373" s="124">
        <v>0.20042194092827004</v>
      </c>
      <c r="AT373" s="120">
        <v>19.915611814346001</v>
      </c>
      <c r="AU373" s="120">
        <v>50</v>
      </c>
      <c r="AV373" s="124">
        <v>0.19037199124726478</v>
      </c>
      <c r="AW373" s="120">
        <v>21.925601750547052</v>
      </c>
      <c r="AX373" s="120">
        <v>50</v>
      </c>
      <c r="AY373" s="124"/>
      <c r="AZ373" s="120"/>
      <c r="BA373" s="120"/>
      <c r="BB373" s="124"/>
      <c r="BC373" s="120"/>
      <c r="BD373" s="120"/>
      <c r="BE373" s="124"/>
      <c r="BF373" s="120"/>
      <c r="BG373" s="120"/>
      <c r="BH373" s="124"/>
      <c r="BI373" s="120"/>
      <c r="BJ373" s="120"/>
      <c r="BK373" s="124"/>
      <c r="BL373" s="120"/>
      <c r="BM373" s="120"/>
      <c r="BN373" s="52"/>
      <c r="BO373" s="124"/>
      <c r="BP373" s="120"/>
      <c r="BQ373" s="120"/>
      <c r="BR373" s="124">
        <v>0.56666666666666665</v>
      </c>
      <c r="BS373" s="124">
        <v>0.92307692307692313</v>
      </c>
      <c r="BT373" s="120">
        <v>37.777777777777779</v>
      </c>
      <c r="BU373" s="120">
        <v>50</v>
      </c>
      <c r="BV373" s="124"/>
      <c r="BW373" s="120"/>
      <c r="BX373" s="120"/>
      <c r="BY373" s="124"/>
      <c r="BZ373" s="124"/>
      <c r="CA373" s="124"/>
      <c r="CB373" s="120">
        <v>16.823939048191338</v>
      </c>
      <c r="CC373" s="120">
        <v>19.496255895940152</v>
      </c>
      <c r="CD373" s="120">
        <v>17.335082511020332</v>
      </c>
      <c r="CE373" s="120"/>
      <c r="CF373" s="107" t="s">
        <v>3738</v>
      </c>
      <c r="CG373" s="107">
        <v>4</v>
      </c>
      <c r="CH373" s="107">
        <v>0</v>
      </c>
      <c r="CI373" s="107"/>
      <c r="CJ373" s="107"/>
    </row>
    <row r="374" spans="1:88" x14ac:dyDescent="0.25">
      <c r="A374" s="50" t="s">
        <v>549</v>
      </c>
      <c r="B374" s="56" t="s">
        <v>1528</v>
      </c>
      <c r="C374" s="50" t="s">
        <v>2981</v>
      </c>
      <c r="D374" s="56" t="s">
        <v>2166</v>
      </c>
      <c r="E374" s="50" t="s">
        <v>106</v>
      </c>
      <c r="F374" s="24" t="s">
        <v>107</v>
      </c>
      <c r="G374" s="24">
        <v>8</v>
      </c>
      <c r="H374" s="50" t="s">
        <v>1454</v>
      </c>
      <c r="I374" s="50" t="s">
        <v>109</v>
      </c>
      <c r="J374" s="120">
        <v>432.63277068026997</v>
      </c>
      <c r="K374" s="52">
        <v>800</v>
      </c>
      <c r="L374" s="120">
        <v>54.079096335033746</v>
      </c>
      <c r="M374" s="52">
        <v>0</v>
      </c>
      <c r="N374" s="120">
        <v>52.284516477623932</v>
      </c>
      <c r="O374" s="120">
        <v>69.712688636831913</v>
      </c>
      <c r="P374" s="120">
        <v>100</v>
      </c>
      <c r="Q374" s="120">
        <v>52.284516477623932</v>
      </c>
      <c r="R374" s="120"/>
      <c r="S374" s="120"/>
      <c r="T374" s="120">
        <v>69.712688636831913</v>
      </c>
      <c r="U374" s="120">
        <v>100</v>
      </c>
      <c r="V374" s="120">
        <v>37.120775019568981</v>
      </c>
      <c r="W374" s="120">
        <v>49.494366692758639</v>
      </c>
      <c r="X374" s="120">
        <v>100</v>
      </c>
      <c r="Y374" s="120">
        <v>37.120775019568981</v>
      </c>
      <c r="Z374" s="120">
        <v>49.494366692758639</v>
      </c>
      <c r="AA374" s="120">
        <v>100</v>
      </c>
      <c r="AB374" s="120">
        <v>35.135294117647064</v>
      </c>
      <c r="AC374" s="120">
        <v>46.847058823529423</v>
      </c>
      <c r="AD374" s="120">
        <v>100</v>
      </c>
      <c r="AE374" s="120">
        <v>35.135294117647064</v>
      </c>
      <c r="AF374" s="120"/>
      <c r="AG374" s="120">
        <v>46.847058823529423</v>
      </c>
      <c r="AH374" s="120">
        <v>100</v>
      </c>
      <c r="AI374" s="120"/>
      <c r="AJ374" s="120"/>
      <c r="AK374" s="120"/>
      <c r="AL374" s="52">
        <v>0</v>
      </c>
      <c r="AM374" s="124">
        <v>0.99473684210526314</v>
      </c>
      <c r="AN374" s="124">
        <v>1</v>
      </c>
      <c r="AO374" s="124">
        <v>0.99487179487179489</v>
      </c>
      <c r="AP374" s="124">
        <v>1</v>
      </c>
      <c r="AQ374" s="124">
        <v>1</v>
      </c>
      <c r="AR374" s="124">
        <v>1</v>
      </c>
      <c r="AS374" s="124">
        <v>0.26299694189602446</v>
      </c>
      <c r="AT374" s="120">
        <v>7.4006116207951056</v>
      </c>
      <c r="AU374" s="120">
        <v>50</v>
      </c>
      <c r="AV374" s="124">
        <v>0.26143790849673204</v>
      </c>
      <c r="AW374" s="120">
        <v>7.7124183006536118</v>
      </c>
      <c r="AX374" s="120">
        <v>50</v>
      </c>
      <c r="AY374" s="124"/>
      <c r="AZ374" s="120"/>
      <c r="BA374" s="120"/>
      <c r="BB374" s="124"/>
      <c r="BC374" s="120"/>
      <c r="BD374" s="120"/>
      <c r="BE374" s="124">
        <v>0.83333333333333337</v>
      </c>
      <c r="BF374" s="120">
        <v>44.326241134751776</v>
      </c>
      <c r="BG374" s="120">
        <v>50</v>
      </c>
      <c r="BH374" s="124"/>
      <c r="BI374" s="120"/>
      <c r="BJ374" s="120"/>
      <c r="BK374" s="124"/>
      <c r="BL374" s="120"/>
      <c r="BM374" s="120"/>
      <c r="BN374" s="52"/>
      <c r="BO374" s="124"/>
      <c r="BP374" s="120"/>
      <c r="BQ374" s="120"/>
      <c r="BR374" s="124">
        <v>0.61627906976744184</v>
      </c>
      <c r="BS374" s="124">
        <v>0.91489361702127658</v>
      </c>
      <c r="BT374" s="120">
        <v>41.085271317829459</v>
      </c>
      <c r="BU374" s="120">
        <v>50</v>
      </c>
      <c r="BV374" s="124"/>
      <c r="BW374" s="120"/>
      <c r="BX374" s="120"/>
      <c r="BY374" s="124"/>
      <c r="BZ374" s="124"/>
      <c r="CA374" s="124"/>
      <c r="CB374" s="120">
        <v>16.823939048191338</v>
      </c>
      <c r="CC374" s="120">
        <v>19.496255895940152</v>
      </c>
      <c r="CD374" s="120">
        <v>17.335082511020332</v>
      </c>
      <c r="CE374" s="120"/>
      <c r="CF374" s="52" t="s">
        <v>3739</v>
      </c>
      <c r="CG374" s="52">
        <v>5</v>
      </c>
      <c r="CH374" s="107">
        <v>0</v>
      </c>
      <c r="CI374" s="107"/>
      <c r="CJ374" s="107"/>
    </row>
    <row r="375" spans="1:88" x14ac:dyDescent="0.25">
      <c r="A375" s="50" t="s">
        <v>549</v>
      </c>
      <c r="B375" s="56" t="s">
        <v>1528</v>
      </c>
      <c r="C375" s="50" t="s">
        <v>2982</v>
      </c>
      <c r="D375" s="56" t="s">
        <v>2410</v>
      </c>
      <c r="E375" s="50" t="s">
        <v>106</v>
      </c>
      <c r="F375" s="24" t="s">
        <v>107</v>
      </c>
      <c r="G375" s="24">
        <v>8</v>
      </c>
      <c r="H375" s="50" t="s">
        <v>1454</v>
      </c>
      <c r="I375" s="50" t="s">
        <v>109</v>
      </c>
      <c r="J375" s="120">
        <v>433.03805589626819</v>
      </c>
      <c r="K375" s="52">
        <v>800</v>
      </c>
      <c r="L375" s="120">
        <v>54.129756987033531</v>
      </c>
      <c r="M375" s="52">
        <v>0</v>
      </c>
      <c r="N375" s="120">
        <v>50.969656279741358</v>
      </c>
      <c r="O375" s="120">
        <v>67.959541706321815</v>
      </c>
      <c r="P375" s="120">
        <v>100</v>
      </c>
      <c r="Q375" s="120">
        <v>51.199258134089199</v>
      </c>
      <c r="R375" s="120"/>
      <c r="S375" s="120"/>
      <c r="T375" s="120">
        <v>68.265677512118927</v>
      </c>
      <c r="U375" s="120">
        <v>100</v>
      </c>
      <c r="V375" s="120">
        <v>42.011787767282499</v>
      </c>
      <c r="W375" s="120">
        <v>56.015717023043329</v>
      </c>
      <c r="X375" s="120">
        <v>100</v>
      </c>
      <c r="Y375" s="120">
        <v>42.140599951797782</v>
      </c>
      <c r="Z375" s="120">
        <v>56.187466602397038</v>
      </c>
      <c r="AA375" s="120">
        <v>100</v>
      </c>
      <c r="AB375" s="120">
        <v>43.096274509803926</v>
      </c>
      <c r="AC375" s="120">
        <v>57.46169934640524</v>
      </c>
      <c r="AD375" s="120">
        <v>100</v>
      </c>
      <c r="AE375" s="120">
        <v>43.510365853658541</v>
      </c>
      <c r="AF375" s="120"/>
      <c r="AG375" s="120">
        <v>58.013821138211384</v>
      </c>
      <c r="AH375" s="120">
        <v>100</v>
      </c>
      <c r="AI375" s="120"/>
      <c r="AJ375" s="120"/>
      <c r="AK375" s="120"/>
      <c r="AL375" s="52">
        <v>0</v>
      </c>
      <c r="AM375" s="124">
        <v>0.98620689655172411</v>
      </c>
      <c r="AN375" s="124">
        <v>0.98576512455516019</v>
      </c>
      <c r="AO375" s="124">
        <v>0.97952218430034133</v>
      </c>
      <c r="AP375" s="124">
        <v>0.97887323943661975</v>
      </c>
      <c r="AQ375" s="124">
        <v>1</v>
      </c>
      <c r="AR375" s="124">
        <v>1</v>
      </c>
      <c r="AS375" s="124">
        <v>0.22580645161290322</v>
      </c>
      <c r="AT375" s="120">
        <v>14.838709677419361</v>
      </c>
      <c r="AU375" s="120">
        <v>50</v>
      </c>
      <c r="AV375" s="124">
        <v>0.22799097065462753</v>
      </c>
      <c r="AW375" s="120">
        <v>14.401805869074513</v>
      </c>
      <c r="AX375" s="120">
        <v>50</v>
      </c>
      <c r="AY375" s="124"/>
      <c r="AZ375" s="120"/>
      <c r="BA375" s="120"/>
      <c r="BB375" s="124"/>
      <c r="BC375" s="120"/>
      <c r="BD375" s="120"/>
      <c r="BE375" s="124">
        <v>0.75</v>
      </c>
      <c r="BF375" s="120">
        <v>39.893617021276597</v>
      </c>
      <c r="BG375" s="120">
        <v>50</v>
      </c>
      <c r="BH375" s="124"/>
      <c r="BI375" s="120"/>
      <c r="BJ375" s="120"/>
      <c r="BK375" s="124"/>
      <c r="BL375" s="120"/>
      <c r="BM375" s="120"/>
      <c r="BN375" s="52"/>
      <c r="BO375" s="124"/>
      <c r="BP375" s="120"/>
      <c r="BQ375" s="120"/>
      <c r="BR375" s="124"/>
      <c r="BS375" s="124">
        <v>0</v>
      </c>
      <c r="BT375" s="120">
        <v>0</v>
      </c>
      <c r="BU375" s="120">
        <v>50</v>
      </c>
      <c r="BV375" s="124"/>
      <c r="BW375" s="120"/>
      <c r="BX375" s="120"/>
      <c r="BY375" s="124"/>
      <c r="BZ375" s="124"/>
      <c r="CA375" s="124"/>
      <c r="CB375" s="120">
        <v>16.823939048191338</v>
      </c>
      <c r="CC375" s="120">
        <v>19.496255895940152</v>
      </c>
      <c r="CD375" s="120">
        <v>17.335082511020332</v>
      </c>
      <c r="CE375" s="120"/>
      <c r="CF375" s="52" t="s">
        <v>3739</v>
      </c>
      <c r="CG375" s="52">
        <v>4</v>
      </c>
      <c r="CH375" s="107">
        <v>0</v>
      </c>
      <c r="CI375" s="107"/>
      <c r="CJ375" s="107"/>
    </row>
    <row r="376" spans="1:88" x14ac:dyDescent="0.25">
      <c r="A376" s="50" t="s">
        <v>549</v>
      </c>
      <c r="B376" s="56" t="s">
        <v>1528</v>
      </c>
      <c r="C376" s="50" t="s">
        <v>2983</v>
      </c>
      <c r="D376" s="56" t="s">
        <v>2214</v>
      </c>
      <c r="E376" s="50" t="s">
        <v>106</v>
      </c>
      <c r="F376" s="24" t="s">
        <v>107</v>
      </c>
      <c r="G376" s="24">
        <v>8</v>
      </c>
      <c r="H376" s="50" t="s">
        <v>1454</v>
      </c>
      <c r="I376" s="50" t="s">
        <v>109</v>
      </c>
      <c r="J376" s="120">
        <v>341.18519059222922</v>
      </c>
      <c r="K376" s="52">
        <v>800</v>
      </c>
      <c r="L376" s="120">
        <v>42.648148824028652</v>
      </c>
      <c r="M376" s="52">
        <v>0</v>
      </c>
      <c r="N376" s="120">
        <v>44.550821742733739</v>
      </c>
      <c r="O376" s="120">
        <v>59.40109565697832</v>
      </c>
      <c r="P376" s="120">
        <v>100</v>
      </c>
      <c r="Q376" s="120">
        <v>44.550821742733739</v>
      </c>
      <c r="R376" s="120"/>
      <c r="S376" s="120"/>
      <c r="T376" s="120">
        <v>59.40109565697832</v>
      </c>
      <c r="U376" s="120">
        <v>100</v>
      </c>
      <c r="V376" s="120">
        <v>34.585884399177573</v>
      </c>
      <c r="W376" s="120">
        <v>46.114512532236759</v>
      </c>
      <c r="X376" s="120">
        <v>100</v>
      </c>
      <c r="Y376" s="120">
        <v>34.585884399177573</v>
      </c>
      <c r="Z376" s="120">
        <v>46.114512532236759</v>
      </c>
      <c r="AA376" s="120">
        <v>100</v>
      </c>
      <c r="AB376" s="120">
        <v>35.547023809523814</v>
      </c>
      <c r="AC376" s="120">
        <v>47.396031746031753</v>
      </c>
      <c r="AD376" s="120">
        <v>100</v>
      </c>
      <c r="AE376" s="120">
        <v>35.547023809523814</v>
      </c>
      <c r="AF376" s="120"/>
      <c r="AG376" s="120">
        <v>47.396031746031753</v>
      </c>
      <c r="AH376" s="120">
        <v>100</v>
      </c>
      <c r="AI376" s="120"/>
      <c r="AJ376" s="120"/>
      <c r="AK376" s="120"/>
      <c r="AL376" s="52">
        <v>0</v>
      </c>
      <c r="AM376" s="124">
        <v>0.9856459330143541</v>
      </c>
      <c r="AN376" s="124">
        <v>0.995</v>
      </c>
      <c r="AO376" s="124">
        <v>0.98095238095238091</v>
      </c>
      <c r="AP376" s="124">
        <v>0.99004975124378114</v>
      </c>
      <c r="AQ376" s="124">
        <v>1</v>
      </c>
      <c r="AR376" s="124">
        <v>1</v>
      </c>
      <c r="AS376" s="124">
        <v>0.38738738738738737</v>
      </c>
      <c r="AT376" s="120">
        <v>0</v>
      </c>
      <c r="AU376" s="120">
        <v>50</v>
      </c>
      <c r="AV376" s="124">
        <v>0.37770897832817335</v>
      </c>
      <c r="AW376" s="120">
        <v>0</v>
      </c>
      <c r="AX376" s="120">
        <v>50</v>
      </c>
      <c r="AY376" s="124"/>
      <c r="AZ376" s="120"/>
      <c r="BA376" s="120"/>
      <c r="BB376" s="124"/>
      <c r="BC376" s="120"/>
      <c r="BD376" s="120"/>
      <c r="BE376" s="124">
        <v>0.55882352941176472</v>
      </c>
      <c r="BF376" s="120">
        <v>29.724655819774721</v>
      </c>
      <c r="BG376" s="120">
        <v>50</v>
      </c>
      <c r="BH376" s="124"/>
      <c r="BI376" s="120"/>
      <c r="BJ376" s="120"/>
      <c r="BK376" s="124"/>
      <c r="BL376" s="120"/>
      <c r="BM376" s="120"/>
      <c r="BN376" s="52"/>
      <c r="BO376" s="124"/>
      <c r="BP376" s="120"/>
      <c r="BQ376" s="120"/>
      <c r="BR376" s="124">
        <v>0.33823529411764708</v>
      </c>
      <c r="BS376" s="124">
        <v>0.64150943396226412</v>
      </c>
      <c r="BT376" s="120">
        <v>5.6372549019607847</v>
      </c>
      <c r="BU376" s="120">
        <v>50</v>
      </c>
      <c r="BV376" s="124"/>
      <c r="BW376" s="120"/>
      <c r="BX376" s="120"/>
      <c r="BY376" s="124"/>
      <c r="BZ376" s="124"/>
      <c r="CA376" s="124"/>
      <c r="CB376" s="120">
        <v>16.823939048191338</v>
      </c>
      <c r="CC376" s="120">
        <v>19.496255895940152</v>
      </c>
      <c r="CD376" s="120">
        <v>17.335082511020332</v>
      </c>
      <c r="CE376" s="120"/>
      <c r="CF376" s="107" t="s">
        <v>3741</v>
      </c>
      <c r="CG376" s="107">
        <v>5</v>
      </c>
      <c r="CH376" s="107">
        <v>0</v>
      </c>
      <c r="CI376" s="107"/>
      <c r="CJ376" s="107"/>
    </row>
    <row r="377" spans="1:88" x14ac:dyDescent="0.25">
      <c r="A377" s="50" t="s">
        <v>549</v>
      </c>
      <c r="B377" s="56" t="s">
        <v>1528</v>
      </c>
      <c r="C377" s="50" t="s">
        <v>2984</v>
      </c>
      <c r="D377" s="56" t="s">
        <v>2266</v>
      </c>
      <c r="E377" s="50" t="s">
        <v>106</v>
      </c>
      <c r="F377" s="24" t="s">
        <v>107</v>
      </c>
      <c r="G377" s="24">
        <v>8</v>
      </c>
      <c r="H377" s="50" t="s">
        <v>1454</v>
      </c>
      <c r="I377" s="50" t="s">
        <v>109</v>
      </c>
      <c r="J377" s="120">
        <v>618.0000252847783</v>
      </c>
      <c r="K377" s="52">
        <v>800</v>
      </c>
      <c r="L377" s="120">
        <v>77.250003160597288</v>
      </c>
      <c r="M377" s="52">
        <v>0</v>
      </c>
      <c r="N377" s="120">
        <v>64.885121637714889</v>
      </c>
      <c r="O377" s="120">
        <v>86.513495516953185</v>
      </c>
      <c r="P377" s="120">
        <v>100</v>
      </c>
      <c r="Q377" s="120">
        <v>59.806855383928827</v>
      </c>
      <c r="R377" s="120">
        <v>67.510218512469592</v>
      </c>
      <c r="S377" s="120">
        <v>75</v>
      </c>
      <c r="T377" s="120">
        <v>79.742473845238436</v>
      </c>
      <c r="U377" s="120">
        <v>100</v>
      </c>
      <c r="V377" s="120">
        <v>58.631287356910235</v>
      </c>
      <c r="W377" s="120">
        <v>78.175049809213647</v>
      </c>
      <c r="X377" s="120">
        <v>100</v>
      </c>
      <c r="Y377" s="120">
        <v>54.361843865088076</v>
      </c>
      <c r="Z377" s="120">
        <v>72.482458486784111</v>
      </c>
      <c r="AA377" s="120">
        <v>100</v>
      </c>
      <c r="AB377" s="120">
        <v>55.337037037037049</v>
      </c>
      <c r="AC377" s="120">
        <v>73.782716049382742</v>
      </c>
      <c r="AD377" s="120">
        <v>100</v>
      </c>
      <c r="AE377" s="120">
        <v>52.19641025641026</v>
      </c>
      <c r="AF377" s="120">
        <v>61.341176470588231</v>
      </c>
      <c r="AG377" s="120">
        <v>69.595213675213685</v>
      </c>
      <c r="AH377" s="120">
        <v>100</v>
      </c>
      <c r="AI377" s="120">
        <v>15.19</v>
      </c>
      <c r="AJ377" s="120">
        <v>13.14</v>
      </c>
      <c r="AK377" s="120">
        <v>9.14</v>
      </c>
      <c r="AL377" s="52">
        <v>0</v>
      </c>
      <c r="AM377" s="124">
        <v>0.99430199430199429</v>
      </c>
      <c r="AN377" s="124">
        <v>0.99159663865546221</v>
      </c>
      <c r="AO377" s="124">
        <v>0.99428571428571433</v>
      </c>
      <c r="AP377" s="124">
        <v>0.99156118143459915</v>
      </c>
      <c r="AQ377" s="124">
        <v>0.99</v>
      </c>
      <c r="AR377" s="124">
        <v>0.98484848484848486</v>
      </c>
      <c r="AS377" s="124">
        <v>9.6539162112932606E-2</v>
      </c>
      <c r="AT377" s="120">
        <v>40.692167577413493</v>
      </c>
      <c r="AU377" s="120">
        <v>50</v>
      </c>
      <c r="AV377" s="124">
        <v>0.13832853025936601</v>
      </c>
      <c r="AW377" s="120">
        <v>32.334293948126813</v>
      </c>
      <c r="AX377" s="120">
        <v>50</v>
      </c>
      <c r="AY377" s="124"/>
      <c r="AZ377" s="120"/>
      <c r="BA377" s="120"/>
      <c r="BB377" s="124"/>
      <c r="BC377" s="120"/>
      <c r="BD377" s="120"/>
      <c r="BE377" s="124">
        <v>0.9</v>
      </c>
      <c r="BF377" s="120">
        <v>47.872340425531917</v>
      </c>
      <c r="BG377" s="120">
        <v>50</v>
      </c>
      <c r="BH377" s="124"/>
      <c r="BI377" s="120"/>
      <c r="BJ377" s="120"/>
      <c r="BK377" s="124"/>
      <c r="BL377" s="120"/>
      <c r="BM377" s="120"/>
      <c r="BN377" s="52"/>
      <c r="BO377" s="124"/>
      <c r="BP377" s="120"/>
      <c r="BQ377" s="120"/>
      <c r="BR377" s="124">
        <v>0.55214723926380371</v>
      </c>
      <c r="BS377" s="124">
        <v>1.01875</v>
      </c>
      <c r="BT377" s="120">
        <v>36.809815950920246</v>
      </c>
      <c r="BU377" s="120">
        <v>50</v>
      </c>
      <c r="BV377" s="124"/>
      <c r="BW377" s="120"/>
      <c r="BX377" s="120"/>
      <c r="BY377" s="124"/>
      <c r="BZ377" s="124"/>
      <c r="CA377" s="124"/>
      <c r="CB377" s="120">
        <v>16.823939048191338</v>
      </c>
      <c r="CC377" s="120">
        <v>19.496255895940152</v>
      </c>
      <c r="CD377" s="120">
        <v>17.335082511020332</v>
      </c>
      <c r="CE377" s="120"/>
      <c r="CF377" s="52"/>
      <c r="CG377" s="52"/>
      <c r="CH377" s="107">
        <v>0</v>
      </c>
      <c r="CI377" s="107"/>
      <c r="CJ377" s="107"/>
    </row>
    <row r="378" spans="1:88" x14ac:dyDescent="0.25">
      <c r="A378" s="50" t="s">
        <v>549</v>
      </c>
      <c r="B378" s="56" t="s">
        <v>1528</v>
      </c>
      <c r="C378" s="50" t="s">
        <v>2985</v>
      </c>
      <c r="D378" s="56" t="s">
        <v>2579</v>
      </c>
      <c r="E378" s="50" t="s">
        <v>106</v>
      </c>
      <c r="F378" s="24" t="s">
        <v>107</v>
      </c>
      <c r="G378" s="24">
        <v>8</v>
      </c>
      <c r="H378" s="50" t="s">
        <v>1454</v>
      </c>
      <c r="I378" s="50" t="s">
        <v>109</v>
      </c>
      <c r="J378" s="120">
        <v>469.80740555264572</v>
      </c>
      <c r="K378" s="52">
        <v>800</v>
      </c>
      <c r="L378" s="120">
        <v>58.725925694080715</v>
      </c>
      <c r="M378" s="52">
        <v>0</v>
      </c>
      <c r="N378" s="120">
        <v>58.124793168767589</v>
      </c>
      <c r="O378" s="120">
        <v>77.499724225023442</v>
      </c>
      <c r="P378" s="120">
        <v>100</v>
      </c>
      <c r="Q378" s="120">
        <v>57.903027455218954</v>
      </c>
      <c r="R378" s="120"/>
      <c r="S378" s="120"/>
      <c r="T378" s="120">
        <v>77.20403660695861</v>
      </c>
      <c r="U378" s="120">
        <v>100</v>
      </c>
      <c r="V378" s="120">
        <v>47.192466474472837</v>
      </c>
      <c r="W378" s="120">
        <v>62.923288632630445</v>
      </c>
      <c r="X378" s="120">
        <v>100</v>
      </c>
      <c r="Y378" s="120">
        <v>47.045543937145872</v>
      </c>
      <c r="Z378" s="120">
        <v>62.727391916194499</v>
      </c>
      <c r="AA378" s="120">
        <v>100</v>
      </c>
      <c r="AB378" s="120">
        <v>43.42537313432836</v>
      </c>
      <c r="AC378" s="120">
        <v>57.900497512437809</v>
      </c>
      <c r="AD378" s="120">
        <v>100</v>
      </c>
      <c r="AE378" s="120">
        <v>43.172222222222217</v>
      </c>
      <c r="AF378" s="120"/>
      <c r="AG378" s="120">
        <v>57.562962962962963</v>
      </c>
      <c r="AH378" s="120">
        <v>100</v>
      </c>
      <c r="AI378" s="120"/>
      <c r="AJ378" s="120"/>
      <c r="AK378" s="120"/>
      <c r="AL378" s="52">
        <v>0</v>
      </c>
      <c r="AM378" s="124">
        <v>0.97309417040358748</v>
      </c>
      <c r="AN378" s="124">
        <v>0.97209302325581393</v>
      </c>
      <c r="AO378" s="124">
        <v>0.97826086956521741</v>
      </c>
      <c r="AP378" s="124">
        <v>0.97747747747747749</v>
      </c>
      <c r="AQ378" s="124">
        <v>1</v>
      </c>
      <c r="AR378" s="124">
        <v>1</v>
      </c>
      <c r="AS378" s="124">
        <v>0.20472440944881889</v>
      </c>
      <c r="AT378" s="120">
        <v>19.055118110236236</v>
      </c>
      <c r="AU378" s="120">
        <v>50</v>
      </c>
      <c r="AV378" s="124">
        <v>0.212707182320442</v>
      </c>
      <c r="AW378" s="120">
        <v>17.458563535911598</v>
      </c>
      <c r="AX378" s="120">
        <v>50</v>
      </c>
      <c r="AY378" s="124"/>
      <c r="AZ378" s="120"/>
      <c r="BA378" s="120"/>
      <c r="BB378" s="124"/>
      <c r="BC378" s="120"/>
      <c r="BD378" s="120"/>
      <c r="BE378" s="124">
        <v>0.70454545454545459</v>
      </c>
      <c r="BF378" s="120">
        <v>37.475822050290141</v>
      </c>
      <c r="BG378" s="120">
        <v>50</v>
      </c>
      <c r="BH378" s="124"/>
      <c r="BI378" s="120"/>
      <c r="BJ378" s="120"/>
      <c r="BK378" s="124"/>
      <c r="BL378" s="120"/>
      <c r="BM378" s="120"/>
      <c r="BN378" s="52"/>
      <c r="BO378" s="124"/>
      <c r="BP378" s="120"/>
      <c r="BQ378" s="120"/>
      <c r="BR378" s="124"/>
      <c r="BS378" s="124">
        <v>0</v>
      </c>
      <c r="BT378" s="120">
        <v>0</v>
      </c>
      <c r="BU378" s="120">
        <v>50</v>
      </c>
      <c r="BV378" s="124"/>
      <c r="BW378" s="120"/>
      <c r="BX378" s="120"/>
      <c r="BY378" s="124"/>
      <c r="BZ378" s="124"/>
      <c r="CA378" s="124"/>
      <c r="CB378" s="120">
        <v>16.823939048191338</v>
      </c>
      <c r="CC378" s="120">
        <v>19.496255895940152</v>
      </c>
      <c r="CD378" s="120">
        <v>17.335082511020332</v>
      </c>
      <c r="CE378" s="120"/>
      <c r="CF378" s="107"/>
      <c r="CG378" s="107"/>
      <c r="CH378" s="107">
        <v>0</v>
      </c>
      <c r="CI378" s="107"/>
      <c r="CJ378" s="107"/>
    </row>
    <row r="379" spans="1:88" x14ac:dyDescent="0.25">
      <c r="A379" s="50" t="s">
        <v>549</v>
      </c>
      <c r="B379" s="56" t="s">
        <v>1528</v>
      </c>
      <c r="C379" s="50" t="s">
        <v>2986</v>
      </c>
      <c r="D379" s="56" t="s">
        <v>1949</v>
      </c>
      <c r="E379" s="50" t="s">
        <v>106</v>
      </c>
      <c r="F379" s="24" t="s">
        <v>107</v>
      </c>
      <c r="G379" s="24">
        <v>8</v>
      </c>
      <c r="H379" s="50" t="s">
        <v>1454</v>
      </c>
      <c r="I379" s="50" t="s">
        <v>109</v>
      </c>
      <c r="J379" s="120">
        <v>392.20834341943362</v>
      </c>
      <c r="K379" s="52">
        <v>800</v>
      </c>
      <c r="L379" s="120">
        <v>49.026042927429202</v>
      </c>
      <c r="M379" s="52">
        <v>0</v>
      </c>
      <c r="N379" s="120">
        <v>47.473554471931664</v>
      </c>
      <c r="O379" s="120">
        <v>63.29807262924222</v>
      </c>
      <c r="P379" s="120">
        <v>100</v>
      </c>
      <c r="Q379" s="120">
        <v>47.473554471931664</v>
      </c>
      <c r="R379" s="120"/>
      <c r="S379" s="120"/>
      <c r="T379" s="120">
        <v>63.29807262924222</v>
      </c>
      <c r="U379" s="120">
        <v>100</v>
      </c>
      <c r="V379" s="120">
        <v>35.241122058782324</v>
      </c>
      <c r="W379" s="120">
        <v>46.988162745043098</v>
      </c>
      <c r="X379" s="120">
        <v>100</v>
      </c>
      <c r="Y379" s="120">
        <v>35.241122058782324</v>
      </c>
      <c r="Z379" s="120">
        <v>46.988162745043098</v>
      </c>
      <c r="AA379" s="120">
        <v>100</v>
      </c>
      <c r="AB379" s="120">
        <v>37.54</v>
      </c>
      <c r="AC379" s="120">
        <v>50.053333333333327</v>
      </c>
      <c r="AD379" s="120">
        <v>100</v>
      </c>
      <c r="AE379" s="120">
        <v>37.54</v>
      </c>
      <c r="AF379" s="120"/>
      <c r="AG379" s="120">
        <v>50.053333333333327</v>
      </c>
      <c r="AH379" s="120">
        <v>100</v>
      </c>
      <c r="AI379" s="120"/>
      <c r="AJ379" s="120"/>
      <c r="AK379" s="120"/>
      <c r="AL379" s="52">
        <v>0</v>
      </c>
      <c r="AM379" s="124">
        <v>0.97752808988764039</v>
      </c>
      <c r="AN379" s="124">
        <v>0.97740112994350281</v>
      </c>
      <c r="AO379" s="124">
        <v>0.97206703910614523</v>
      </c>
      <c r="AP379" s="124">
        <v>0.9719101123595506</v>
      </c>
      <c r="AQ379" s="124">
        <v>1</v>
      </c>
      <c r="AR379" s="124">
        <v>1</v>
      </c>
      <c r="AS379" s="124">
        <v>0.26896551724137929</v>
      </c>
      <c r="AT379" s="120">
        <v>6.2068965517241503</v>
      </c>
      <c r="AU379" s="120">
        <v>50</v>
      </c>
      <c r="AV379" s="124">
        <v>0.26223776223776224</v>
      </c>
      <c r="AW379" s="120">
        <v>7.5524475524475498</v>
      </c>
      <c r="AX379" s="120">
        <v>50</v>
      </c>
      <c r="AY379" s="124"/>
      <c r="AZ379" s="120"/>
      <c r="BA379" s="120"/>
      <c r="BB379" s="124"/>
      <c r="BC379" s="120"/>
      <c r="BD379" s="120"/>
      <c r="BE379" s="124">
        <v>0.76470588235294112</v>
      </c>
      <c r="BF379" s="120">
        <v>40.675844806007511</v>
      </c>
      <c r="BG379" s="120">
        <v>50</v>
      </c>
      <c r="BH379" s="124"/>
      <c r="BI379" s="120"/>
      <c r="BJ379" s="120"/>
      <c r="BK379" s="124"/>
      <c r="BL379" s="120"/>
      <c r="BM379" s="120"/>
      <c r="BN379" s="52"/>
      <c r="BO379" s="124"/>
      <c r="BP379" s="120"/>
      <c r="BQ379" s="120"/>
      <c r="BR379" s="124">
        <v>0.25641025641025639</v>
      </c>
      <c r="BS379" s="124">
        <v>0.95121951219512191</v>
      </c>
      <c r="BT379" s="120">
        <v>17.09401709401709</v>
      </c>
      <c r="BU379" s="120">
        <v>50</v>
      </c>
      <c r="BV379" s="124"/>
      <c r="BW379" s="120"/>
      <c r="BX379" s="120"/>
      <c r="BY379" s="124"/>
      <c r="BZ379" s="124"/>
      <c r="CA379" s="124"/>
      <c r="CB379" s="120">
        <v>16.823939048191338</v>
      </c>
      <c r="CC379" s="120">
        <v>19.496255895940152</v>
      </c>
      <c r="CD379" s="120">
        <v>17.335082511020332</v>
      </c>
      <c r="CE379" s="120"/>
      <c r="CF379" s="107" t="s">
        <v>3741</v>
      </c>
      <c r="CG379" s="107">
        <v>5</v>
      </c>
      <c r="CH379" s="107">
        <v>0</v>
      </c>
      <c r="CI379" s="107"/>
      <c r="CJ379" s="107"/>
    </row>
    <row r="380" spans="1:88" x14ac:dyDescent="0.25">
      <c r="A380" s="50" t="s">
        <v>549</v>
      </c>
      <c r="B380" s="56" t="s">
        <v>1528</v>
      </c>
      <c r="C380" s="50" t="s">
        <v>2987</v>
      </c>
      <c r="D380" s="56" t="s">
        <v>1745</v>
      </c>
      <c r="E380" s="50" t="s">
        <v>106</v>
      </c>
      <c r="F380" s="24" t="s">
        <v>107</v>
      </c>
      <c r="G380" s="24">
        <v>8</v>
      </c>
      <c r="H380" s="50" t="s">
        <v>1454</v>
      </c>
      <c r="I380" s="50" t="s">
        <v>109</v>
      </c>
      <c r="J380" s="120">
        <v>445.77262908269785</v>
      </c>
      <c r="K380" s="52">
        <v>800</v>
      </c>
      <c r="L380" s="120">
        <v>55.721578635337231</v>
      </c>
      <c r="M380" s="52">
        <v>0</v>
      </c>
      <c r="N380" s="120">
        <v>51.106577986882115</v>
      </c>
      <c r="O380" s="120">
        <v>68.142103982509482</v>
      </c>
      <c r="P380" s="120">
        <v>100</v>
      </c>
      <c r="Q380" s="120">
        <v>51.134621278461829</v>
      </c>
      <c r="R380" s="120"/>
      <c r="S380" s="120"/>
      <c r="T380" s="120">
        <v>68.179495037949096</v>
      </c>
      <c r="U380" s="120">
        <v>100</v>
      </c>
      <c r="V380" s="120">
        <v>41.703295390483966</v>
      </c>
      <c r="W380" s="120">
        <v>55.604393853978621</v>
      </c>
      <c r="X380" s="120">
        <v>100</v>
      </c>
      <c r="Y380" s="120">
        <v>41.74588290698604</v>
      </c>
      <c r="Z380" s="120">
        <v>55.661177209314715</v>
      </c>
      <c r="AA380" s="120">
        <v>100</v>
      </c>
      <c r="AB380" s="120">
        <v>41.758602150537634</v>
      </c>
      <c r="AC380" s="120">
        <v>55.678136200716843</v>
      </c>
      <c r="AD380" s="120">
        <v>100</v>
      </c>
      <c r="AE380" s="120">
        <v>41.719512195121951</v>
      </c>
      <c r="AF380" s="120"/>
      <c r="AG380" s="120">
        <v>55.626016260162601</v>
      </c>
      <c r="AH380" s="120">
        <v>100</v>
      </c>
      <c r="AI380" s="120"/>
      <c r="AJ380" s="120"/>
      <c r="AK380" s="120"/>
      <c r="AL380" s="52">
        <v>0</v>
      </c>
      <c r="AM380" s="124">
        <v>0.98792270531400961</v>
      </c>
      <c r="AN380" s="124">
        <v>0.98780487804878048</v>
      </c>
      <c r="AO380" s="124">
        <v>0.98181818181818181</v>
      </c>
      <c r="AP380" s="124">
        <v>0.98165137614678899</v>
      </c>
      <c r="AQ380" s="124">
        <v>1</v>
      </c>
      <c r="AR380" s="124">
        <v>1</v>
      </c>
      <c r="AS380" s="124">
        <v>0.25189681335356601</v>
      </c>
      <c r="AT380" s="120">
        <v>9.6206373292868186</v>
      </c>
      <c r="AU380" s="120">
        <v>50</v>
      </c>
      <c r="AV380" s="124">
        <v>0.25312499999999999</v>
      </c>
      <c r="AW380" s="120">
        <v>9.375</v>
      </c>
      <c r="AX380" s="120">
        <v>50</v>
      </c>
      <c r="AY380" s="124"/>
      <c r="AZ380" s="120"/>
      <c r="BA380" s="120"/>
      <c r="BB380" s="124"/>
      <c r="BC380" s="120"/>
      <c r="BD380" s="120"/>
      <c r="BE380" s="124">
        <v>0.73611111111111116</v>
      </c>
      <c r="BF380" s="120">
        <v>39.1548463356974</v>
      </c>
      <c r="BG380" s="120">
        <v>50</v>
      </c>
      <c r="BH380" s="124"/>
      <c r="BI380" s="120"/>
      <c r="BJ380" s="120"/>
      <c r="BK380" s="124"/>
      <c r="BL380" s="120"/>
      <c r="BM380" s="120"/>
      <c r="BN380" s="52"/>
      <c r="BO380" s="124"/>
      <c r="BP380" s="120"/>
      <c r="BQ380" s="120"/>
      <c r="BR380" s="124">
        <v>0.43096234309623432</v>
      </c>
      <c r="BS380" s="124">
        <v>1.1064814814814814</v>
      </c>
      <c r="BT380" s="120">
        <v>28.730822873082289</v>
      </c>
      <c r="BU380" s="120">
        <v>50</v>
      </c>
      <c r="BV380" s="124"/>
      <c r="BW380" s="120"/>
      <c r="BX380" s="120"/>
      <c r="BY380" s="124"/>
      <c r="BZ380" s="124"/>
      <c r="CA380" s="124"/>
      <c r="CB380" s="120">
        <v>16.823939048191338</v>
      </c>
      <c r="CC380" s="120">
        <v>19.496255895940152</v>
      </c>
      <c r="CD380" s="120">
        <v>17.335082511020332</v>
      </c>
      <c r="CE380" s="120"/>
      <c r="CF380" s="52" t="s">
        <v>3739</v>
      </c>
      <c r="CG380" s="52">
        <v>4</v>
      </c>
      <c r="CH380" s="107">
        <v>0</v>
      </c>
      <c r="CI380" s="107"/>
      <c r="CJ380" s="107"/>
    </row>
    <row r="381" spans="1:88" x14ac:dyDescent="0.25">
      <c r="A381" s="50" t="s">
        <v>549</v>
      </c>
      <c r="B381" s="56" t="s">
        <v>1528</v>
      </c>
      <c r="C381" s="50" t="s">
        <v>2988</v>
      </c>
      <c r="D381" s="56" t="s">
        <v>1793</v>
      </c>
      <c r="E381" s="50" t="s">
        <v>106</v>
      </c>
      <c r="F381" s="24" t="s">
        <v>107</v>
      </c>
      <c r="G381" s="24">
        <v>8</v>
      </c>
      <c r="H381" s="50" t="s">
        <v>1454</v>
      </c>
      <c r="I381" s="50" t="s">
        <v>109</v>
      </c>
      <c r="J381" s="120">
        <v>336.22649437268404</v>
      </c>
      <c r="K381" s="52">
        <v>800</v>
      </c>
      <c r="L381" s="120">
        <v>42.028311796585506</v>
      </c>
      <c r="M381" s="52">
        <v>0</v>
      </c>
      <c r="N381" s="120">
        <v>43.094689645600972</v>
      </c>
      <c r="O381" s="120">
        <v>57.45958619413463</v>
      </c>
      <c r="P381" s="120">
        <v>100</v>
      </c>
      <c r="Q381" s="120">
        <v>43.061523143542999</v>
      </c>
      <c r="R381" s="120"/>
      <c r="S381" s="120"/>
      <c r="T381" s="120">
        <v>57.415364191390658</v>
      </c>
      <c r="U381" s="120">
        <v>100</v>
      </c>
      <c r="V381" s="120">
        <v>35.466417959074732</v>
      </c>
      <c r="W381" s="120">
        <v>47.288557278766305</v>
      </c>
      <c r="X381" s="120">
        <v>100</v>
      </c>
      <c r="Y381" s="120">
        <v>35.289669880199668</v>
      </c>
      <c r="Z381" s="120">
        <v>47.052893173599557</v>
      </c>
      <c r="AA381" s="120">
        <v>100</v>
      </c>
      <c r="AB381" s="120">
        <v>36.17777777777777</v>
      </c>
      <c r="AC381" s="120">
        <v>48.237037037037027</v>
      </c>
      <c r="AD381" s="120">
        <v>100</v>
      </c>
      <c r="AE381" s="120">
        <v>35.439130434782612</v>
      </c>
      <c r="AF381" s="120"/>
      <c r="AG381" s="120">
        <v>47.252173913043485</v>
      </c>
      <c r="AH381" s="120">
        <v>100</v>
      </c>
      <c r="AI381" s="120"/>
      <c r="AJ381" s="120"/>
      <c r="AK381" s="120"/>
      <c r="AL381" s="52">
        <v>1</v>
      </c>
      <c r="AM381" s="124">
        <v>0.92817679558011046</v>
      </c>
      <c r="AN381" s="124">
        <v>0.92737430167597767</v>
      </c>
      <c r="AO381" s="124">
        <v>0.89839572192513373</v>
      </c>
      <c r="AP381" s="124">
        <v>0.89729729729729735</v>
      </c>
      <c r="AQ381" s="124">
        <v>0.92592592592592593</v>
      </c>
      <c r="AR381" s="124">
        <v>0.92156862745098034</v>
      </c>
      <c r="AS381" s="124">
        <v>0.38541666666666669</v>
      </c>
      <c r="AT381" s="120">
        <v>0</v>
      </c>
      <c r="AU381" s="120">
        <v>50</v>
      </c>
      <c r="AV381" s="124">
        <v>0.38732394366197181</v>
      </c>
      <c r="AW381" s="120">
        <v>0</v>
      </c>
      <c r="AX381" s="120">
        <v>50</v>
      </c>
      <c r="AY381" s="124"/>
      <c r="AZ381" s="120"/>
      <c r="BA381" s="120"/>
      <c r="BB381" s="124"/>
      <c r="BC381" s="120"/>
      <c r="BD381" s="120"/>
      <c r="BE381" s="124">
        <v>0.59259259259259256</v>
      </c>
      <c r="BF381" s="120">
        <v>31.520882584712375</v>
      </c>
      <c r="BG381" s="120">
        <v>50</v>
      </c>
      <c r="BH381" s="124"/>
      <c r="BI381" s="120"/>
      <c r="BJ381" s="120"/>
      <c r="BK381" s="124"/>
      <c r="BL381" s="120"/>
      <c r="BM381" s="120"/>
      <c r="BN381" s="52"/>
      <c r="BO381" s="124"/>
      <c r="BP381" s="120"/>
      <c r="BQ381" s="120"/>
      <c r="BR381" s="124"/>
      <c r="BS381" s="124">
        <v>0</v>
      </c>
      <c r="BT381" s="120">
        <v>0</v>
      </c>
      <c r="BU381" s="120">
        <v>50</v>
      </c>
      <c r="BV381" s="124"/>
      <c r="BW381" s="120"/>
      <c r="BX381" s="120"/>
      <c r="BY381" s="124"/>
      <c r="BZ381" s="124"/>
      <c r="CA381" s="124"/>
      <c r="CB381" s="120">
        <v>16.823939048191338</v>
      </c>
      <c r="CC381" s="120">
        <v>19.496255895940152</v>
      </c>
      <c r="CD381" s="120">
        <v>17.335082511020332</v>
      </c>
      <c r="CE381" s="120"/>
      <c r="CF381" s="107" t="s">
        <v>3741</v>
      </c>
      <c r="CG381" s="107">
        <v>4</v>
      </c>
      <c r="CH381" s="107">
        <v>0</v>
      </c>
      <c r="CI381" s="107"/>
      <c r="CJ381" s="107"/>
    </row>
    <row r="382" spans="1:88" s="111" customFormat="1" x14ac:dyDescent="0.25">
      <c r="A382" s="50" t="s">
        <v>549</v>
      </c>
      <c r="B382" s="56" t="s">
        <v>1528</v>
      </c>
      <c r="C382" s="50" t="s">
        <v>2989</v>
      </c>
      <c r="D382" s="56" t="s">
        <v>2475</v>
      </c>
      <c r="E382" s="50" t="s">
        <v>106</v>
      </c>
      <c r="F382" s="24" t="s">
        <v>114</v>
      </c>
      <c r="G382" s="24">
        <v>8</v>
      </c>
      <c r="H382" s="50" t="s">
        <v>1454</v>
      </c>
      <c r="I382" s="50" t="s">
        <v>109</v>
      </c>
      <c r="J382" s="120">
        <v>668.08519947551395</v>
      </c>
      <c r="K382" s="52">
        <v>800</v>
      </c>
      <c r="L382" s="120">
        <v>83.510649934439243</v>
      </c>
      <c r="M382" s="52">
        <v>1</v>
      </c>
      <c r="N382" s="120">
        <v>70.057746822517942</v>
      </c>
      <c r="O382" s="120">
        <v>93.410329096690589</v>
      </c>
      <c r="P382" s="120">
        <v>100</v>
      </c>
      <c r="Q382" s="120">
        <v>61.630175049501361</v>
      </c>
      <c r="R382" s="120">
        <v>75</v>
      </c>
      <c r="S382" s="120">
        <v>75</v>
      </c>
      <c r="T382" s="120">
        <v>82.173566732668476</v>
      </c>
      <c r="U382" s="120">
        <v>100</v>
      </c>
      <c r="V382" s="120">
        <v>63.350549444349248</v>
      </c>
      <c r="W382" s="120">
        <v>84.467399259132321</v>
      </c>
      <c r="X382" s="120">
        <v>100</v>
      </c>
      <c r="Y382" s="120">
        <v>53.210906550784678</v>
      </c>
      <c r="Z382" s="120">
        <v>70.947875401046232</v>
      </c>
      <c r="AA382" s="120">
        <v>100</v>
      </c>
      <c r="AB382" s="120">
        <v>61.586249999999993</v>
      </c>
      <c r="AC382" s="120">
        <v>82.114999999999995</v>
      </c>
      <c r="AD382" s="120">
        <v>100</v>
      </c>
      <c r="AE382" s="120">
        <v>56.16666666666665</v>
      </c>
      <c r="AF382" s="120">
        <v>68.210185185185196</v>
      </c>
      <c r="AG382" s="120">
        <v>74.888888888888872</v>
      </c>
      <c r="AH382" s="120">
        <v>100</v>
      </c>
      <c r="AI382" s="120">
        <v>13.36</v>
      </c>
      <c r="AJ382" s="120">
        <v>21.78</v>
      </c>
      <c r="AK382" s="120">
        <v>12.04</v>
      </c>
      <c r="AL382" s="52">
        <v>0</v>
      </c>
      <c r="AM382" s="124">
        <v>0.99170124481327804</v>
      </c>
      <c r="AN382" s="124">
        <v>0.99275362318840576</v>
      </c>
      <c r="AO382" s="124">
        <v>0.99170124481327804</v>
      </c>
      <c r="AP382" s="124">
        <v>0.99275362318840576</v>
      </c>
      <c r="AQ382" s="124">
        <v>1</v>
      </c>
      <c r="AR382" s="124">
        <v>1</v>
      </c>
      <c r="AS382" s="124">
        <v>7.909604519774012E-2</v>
      </c>
      <c r="AT382" s="120">
        <v>44.180790960451979</v>
      </c>
      <c r="AU382" s="120">
        <v>50</v>
      </c>
      <c r="AV382" s="124">
        <v>9.2391304347826081E-2</v>
      </c>
      <c r="AW382" s="120">
        <v>41.521739130434796</v>
      </c>
      <c r="AX382" s="120">
        <v>50</v>
      </c>
      <c r="AY382" s="124"/>
      <c r="AZ382" s="120"/>
      <c r="BA382" s="120"/>
      <c r="BB382" s="124"/>
      <c r="BC382" s="120"/>
      <c r="BD382" s="120"/>
      <c r="BE382" s="124">
        <v>0.84210526315789469</v>
      </c>
      <c r="BF382" s="120">
        <v>44.79283314669653</v>
      </c>
      <c r="BG382" s="120">
        <v>50</v>
      </c>
      <c r="BH382" s="124"/>
      <c r="BI382" s="120"/>
      <c r="BJ382" s="120"/>
      <c r="BK382" s="124"/>
      <c r="BL382" s="120"/>
      <c r="BM382" s="120"/>
      <c r="BN382" s="52"/>
      <c r="BO382" s="124"/>
      <c r="BP382" s="120"/>
      <c r="BQ382" s="120"/>
      <c r="BR382" s="124">
        <v>0.74380165289256195</v>
      </c>
      <c r="BS382" s="124">
        <v>1.0254237288135593</v>
      </c>
      <c r="BT382" s="120">
        <v>49.586776859504127</v>
      </c>
      <c r="BU382" s="120">
        <v>50</v>
      </c>
      <c r="BV382" s="124"/>
      <c r="BW382" s="120"/>
      <c r="BX382" s="120"/>
      <c r="BY382" s="124"/>
      <c r="BZ382" s="124"/>
      <c r="CA382" s="124"/>
      <c r="CB382" s="120">
        <v>16.823939048191338</v>
      </c>
      <c r="CC382" s="120">
        <v>19.496255895940152</v>
      </c>
      <c r="CD382" s="120">
        <v>17.335082511020332</v>
      </c>
      <c r="CE382" s="120"/>
      <c r="CF382" s="107"/>
      <c r="CG382" s="107"/>
      <c r="CH382" s="107">
        <v>0</v>
      </c>
      <c r="CI382" s="107"/>
      <c r="CJ382" s="107"/>
    </row>
    <row r="383" spans="1:88" x14ac:dyDescent="0.25">
      <c r="A383" s="50" t="s">
        <v>549</v>
      </c>
      <c r="B383" s="56" t="s">
        <v>1528</v>
      </c>
      <c r="C383" s="50" t="s">
        <v>2990</v>
      </c>
      <c r="D383" s="56" t="s">
        <v>2438</v>
      </c>
      <c r="E383" s="50" t="s">
        <v>106</v>
      </c>
      <c r="F383" s="24" t="s">
        <v>107</v>
      </c>
      <c r="G383" s="24">
        <v>8</v>
      </c>
      <c r="H383" s="50" t="s">
        <v>1454</v>
      </c>
      <c r="I383" s="50" t="s">
        <v>109</v>
      </c>
      <c r="J383" s="120">
        <v>399.42436900765551</v>
      </c>
      <c r="K383" s="52">
        <v>800</v>
      </c>
      <c r="L383" s="120">
        <v>49.928046125956939</v>
      </c>
      <c r="M383" s="52">
        <v>0</v>
      </c>
      <c r="N383" s="120">
        <v>48.838257001756247</v>
      </c>
      <c r="O383" s="120">
        <v>65.117676002341668</v>
      </c>
      <c r="P383" s="120">
        <v>100</v>
      </c>
      <c r="Q383" s="120">
        <v>48.769014043726571</v>
      </c>
      <c r="R383" s="120"/>
      <c r="S383" s="120"/>
      <c r="T383" s="120">
        <v>65.025352058302104</v>
      </c>
      <c r="U383" s="120">
        <v>100</v>
      </c>
      <c r="V383" s="120">
        <v>38.988036855000665</v>
      </c>
      <c r="W383" s="120">
        <v>51.984049140000884</v>
      </c>
      <c r="X383" s="120">
        <v>100</v>
      </c>
      <c r="Y383" s="120">
        <v>38.923692400843464</v>
      </c>
      <c r="Z383" s="120">
        <v>51.898256534457957</v>
      </c>
      <c r="AA383" s="120">
        <v>100</v>
      </c>
      <c r="AB383" s="120">
        <v>41.704347826086959</v>
      </c>
      <c r="AC383" s="120">
        <v>55.605797101449284</v>
      </c>
      <c r="AD383" s="120">
        <v>100</v>
      </c>
      <c r="AE383" s="120">
        <v>41.702222222222225</v>
      </c>
      <c r="AF383" s="120"/>
      <c r="AG383" s="120">
        <v>55.602962962962962</v>
      </c>
      <c r="AH383" s="120">
        <v>100</v>
      </c>
      <c r="AI383" s="120"/>
      <c r="AJ383" s="120"/>
      <c r="AK383" s="120"/>
      <c r="AL383" s="52">
        <v>0</v>
      </c>
      <c r="AM383" s="124">
        <v>0.98224852071005919</v>
      </c>
      <c r="AN383" s="124">
        <v>0.98192771084337349</v>
      </c>
      <c r="AO383" s="124">
        <v>0.9942196531791907</v>
      </c>
      <c r="AP383" s="124">
        <v>0.99411764705882355</v>
      </c>
      <c r="AQ383" s="124">
        <v>1</v>
      </c>
      <c r="AR383" s="124">
        <v>1</v>
      </c>
      <c r="AS383" s="124">
        <v>0.35616438356164382</v>
      </c>
      <c r="AT383" s="120">
        <v>0</v>
      </c>
      <c r="AU383" s="120">
        <v>50</v>
      </c>
      <c r="AV383" s="124">
        <v>0.35815602836879434</v>
      </c>
      <c r="AW383" s="120">
        <v>0</v>
      </c>
      <c r="AX383" s="120">
        <v>50</v>
      </c>
      <c r="AY383" s="124"/>
      <c r="AZ383" s="120"/>
      <c r="BA383" s="120"/>
      <c r="BB383" s="124"/>
      <c r="BC383" s="120"/>
      <c r="BD383" s="120"/>
      <c r="BE383" s="124">
        <v>0.69565217391304346</v>
      </c>
      <c r="BF383" s="120">
        <v>37.002775208140612</v>
      </c>
      <c r="BG383" s="120">
        <v>50</v>
      </c>
      <c r="BH383" s="124"/>
      <c r="BI383" s="120"/>
      <c r="BJ383" s="120"/>
      <c r="BK383" s="124"/>
      <c r="BL383" s="120"/>
      <c r="BM383" s="120"/>
      <c r="BN383" s="52"/>
      <c r="BO383" s="124"/>
      <c r="BP383" s="120"/>
      <c r="BQ383" s="120"/>
      <c r="BR383" s="124">
        <v>0.515625</v>
      </c>
      <c r="BS383" s="124">
        <v>0.85333333333333339</v>
      </c>
      <c r="BT383" s="120">
        <v>17.1875</v>
      </c>
      <c r="BU383" s="120">
        <v>50</v>
      </c>
      <c r="BV383" s="124"/>
      <c r="BW383" s="120"/>
      <c r="BX383" s="120"/>
      <c r="BY383" s="124"/>
      <c r="BZ383" s="124"/>
      <c r="CA383" s="124"/>
      <c r="CB383" s="120">
        <v>16.823939048191338</v>
      </c>
      <c r="CC383" s="120">
        <v>19.496255895940152</v>
      </c>
      <c r="CD383" s="120">
        <v>17.335082511020332</v>
      </c>
      <c r="CE383" s="120"/>
      <c r="CF383" s="107" t="s">
        <v>3741</v>
      </c>
      <c r="CG383" s="107">
        <v>5</v>
      </c>
      <c r="CH383" s="107">
        <v>0</v>
      </c>
      <c r="CI383" s="107"/>
      <c r="CJ383" s="107"/>
    </row>
    <row r="384" spans="1:88" x14ac:dyDescent="0.25">
      <c r="A384" s="50" t="s">
        <v>549</v>
      </c>
      <c r="B384" s="56" t="s">
        <v>1528</v>
      </c>
      <c r="C384" s="50" t="s">
        <v>3725</v>
      </c>
      <c r="D384" s="56" t="s">
        <v>2476</v>
      </c>
      <c r="E384" s="50" t="s">
        <v>106</v>
      </c>
      <c r="F384" s="24" t="s">
        <v>107</v>
      </c>
      <c r="G384" s="24">
        <v>3</v>
      </c>
      <c r="H384" s="50" t="s">
        <v>2644</v>
      </c>
      <c r="I384" s="50" t="s">
        <v>109</v>
      </c>
      <c r="J384" s="120">
        <v>317.33119678566322</v>
      </c>
      <c r="K384" s="52">
        <v>500</v>
      </c>
      <c r="L384" s="120">
        <v>63.46623935713265</v>
      </c>
      <c r="M384" s="52">
        <v>0</v>
      </c>
      <c r="N384" s="120">
        <v>54.314341846758346</v>
      </c>
      <c r="O384" s="120">
        <v>72.419122462344461</v>
      </c>
      <c r="P384" s="120">
        <v>100</v>
      </c>
      <c r="Q384" s="120">
        <v>52.942632612966598</v>
      </c>
      <c r="R384" s="120"/>
      <c r="S384" s="120"/>
      <c r="T384" s="120">
        <v>70.590176817288793</v>
      </c>
      <c r="U384" s="120">
        <v>100</v>
      </c>
      <c r="V384" s="120">
        <v>45.171296296296291</v>
      </c>
      <c r="W384" s="120">
        <v>60.228395061728392</v>
      </c>
      <c r="X384" s="120">
        <v>100</v>
      </c>
      <c r="Y384" s="120">
        <v>43.801388888888887</v>
      </c>
      <c r="Z384" s="120">
        <v>58.401851851851852</v>
      </c>
      <c r="AA384" s="120">
        <v>100</v>
      </c>
      <c r="AB384" s="120"/>
      <c r="AC384" s="120"/>
      <c r="AD384" s="120">
        <v>0</v>
      </c>
      <c r="AE384" s="120"/>
      <c r="AF384" s="120"/>
      <c r="AG384" s="120"/>
      <c r="AH384" s="120">
        <v>0</v>
      </c>
      <c r="AI384" s="120"/>
      <c r="AJ384" s="120"/>
      <c r="AK384" s="120"/>
      <c r="AL384" s="52">
        <v>0</v>
      </c>
      <c r="AM384" s="124">
        <v>1</v>
      </c>
      <c r="AN384" s="124">
        <v>1</v>
      </c>
      <c r="AO384" s="124">
        <v>1</v>
      </c>
      <c r="AP384" s="124">
        <v>1</v>
      </c>
      <c r="AQ384" s="124"/>
      <c r="AR384" s="124"/>
      <c r="AS384" s="124">
        <v>0.15706806282722513</v>
      </c>
      <c r="AT384" s="120">
        <v>28.586387434554968</v>
      </c>
      <c r="AU384" s="120">
        <v>50</v>
      </c>
      <c r="AV384" s="124">
        <v>0.16447368421052633</v>
      </c>
      <c r="AW384" s="120">
        <v>27.105263157894743</v>
      </c>
      <c r="AX384" s="120">
        <v>50</v>
      </c>
      <c r="AY384" s="124"/>
      <c r="AZ384" s="120"/>
      <c r="BA384" s="120"/>
      <c r="BB384" s="124"/>
      <c r="BC384" s="120"/>
      <c r="BD384" s="120"/>
      <c r="BE384" s="124"/>
      <c r="BF384" s="120"/>
      <c r="BG384" s="120"/>
      <c r="BH384" s="124"/>
      <c r="BI384" s="120"/>
      <c r="BJ384" s="120"/>
      <c r="BK384" s="124"/>
      <c r="BL384" s="120"/>
      <c r="BM384" s="120"/>
      <c r="BN384" s="52"/>
      <c r="BO384" s="124"/>
      <c r="BP384" s="120"/>
      <c r="BQ384" s="120"/>
      <c r="BR384" s="124"/>
      <c r="BS384" s="124"/>
      <c r="BT384" s="120"/>
      <c r="BU384" s="120"/>
      <c r="BV384" s="124"/>
      <c r="BW384" s="120"/>
      <c r="BX384" s="120"/>
      <c r="BY384" s="124"/>
      <c r="BZ384" s="124"/>
      <c r="CA384" s="124"/>
      <c r="CB384" s="120">
        <v>16.823939048191338</v>
      </c>
      <c r="CC384" s="120">
        <v>19.496255895940152</v>
      </c>
      <c r="CD384" s="120">
        <v>17.335082511020332</v>
      </c>
      <c r="CE384" s="120"/>
      <c r="CF384" s="52"/>
      <c r="CG384" s="52"/>
      <c r="CH384" s="107">
        <v>0</v>
      </c>
      <c r="CI384" s="107"/>
      <c r="CJ384" s="107"/>
    </row>
    <row r="385" spans="1:88" x14ac:dyDescent="0.25">
      <c r="A385" s="50" t="s">
        <v>549</v>
      </c>
      <c r="B385" s="56" t="s">
        <v>1528</v>
      </c>
      <c r="C385" s="50" t="s">
        <v>2991</v>
      </c>
      <c r="D385" s="56" t="s">
        <v>2407</v>
      </c>
      <c r="E385" s="50" t="s">
        <v>106</v>
      </c>
      <c r="F385" s="24" t="s">
        <v>107</v>
      </c>
      <c r="G385" s="24">
        <v>5</v>
      </c>
      <c r="H385" s="50" t="s">
        <v>1454</v>
      </c>
      <c r="I385" s="50" t="s">
        <v>109</v>
      </c>
      <c r="J385" s="120">
        <v>453.5442475622919</v>
      </c>
      <c r="K385" s="52">
        <v>750</v>
      </c>
      <c r="L385" s="120">
        <v>60.472566341638924</v>
      </c>
      <c r="M385" s="52">
        <v>0</v>
      </c>
      <c r="N385" s="120">
        <v>55.487315704153872</v>
      </c>
      <c r="O385" s="120">
        <v>73.9830876055385</v>
      </c>
      <c r="P385" s="120">
        <v>100</v>
      </c>
      <c r="Q385" s="120">
        <v>55.487315704153872</v>
      </c>
      <c r="R385" s="120"/>
      <c r="S385" s="120"/>
      <c r="T385" s="120">
        <v>73.9830876055385</v>
      </c>
      <c r="U385" s="120">
        <v>100</v>
      </c>
      <c r="V385" s="120">
        <v>47.288252716925051</v>
      </c>
      <c r="W385" s="120">
        <v>63.051003622566739</v>
      </c>
      <c r="X385" s="120">
        <v>100</v>
      </c>
      <c r="Y385" s="120">
        <v>47.288252716925051</v>
      </c>
      <c r="Z385" s="120">
        <v>63.051003622566739</v>
      </c>
      <c r="AA385" s="120">
        <v>100</v>
      </c>
      <c r="AB385" s="120">
        <v>40.625</v>
      </c>
      <c r="AC385" s="120">
        <v>54.166666666666664</v>
      </c>
      <c r="AD385" s="120">
        <v>100</v>
      </c>
      <c r="AE385" s="120">
        <v>40.625</v>
      </c>
      <c r="AF385" s="120"/>
      <c r="AG385" s="120">
        <v>54.166666666666664</v>
      </c>
      <c r="AH385" s="120">
        <v>100</v>
      </c>
      <c r="AI385" s="120"/>
      <c r="AJ385" s="120"/>
      <c r="AK385" s="120"/>
      <c r="AL385" s="52">
        <v>0</v>
      </c>
      <c r="AM385" s="124">
        <v>1</v>
      </c>
      <c r="AN385" s="124">
        <v>1</v>
      </c>
      <c r="AO385" s="124">
        <v>1</v>
      </c>
      <c r="AP385" s="124">
        <v>1</v>
      </c>
      <c r="AQ385" s="124">
        <v>1</v>
      </c>
      <c r="AR385" s="124">
        <v>1</v>
      </c>
      <c r="AS385" s="124">
        <v>0.22505800464037123</v>
      </c>
      <c r="AT385" s="120">
        <v>14.988399071925771</v>
      </c>
      <c r="AU385" s="120">
        <v>50</v>
      </c>
      <c r="AV385" s="124">
        <v>0.22352941176470589</v>
      </c>
      <c r="AW385" s="120">
        <v>15.294117647058835</v>
      </c>
      <c r="AX385" s="120">
        <v>50</v>
      </c>
      <c r="AY385" s="124"/>
      <c r="AZ385" s="120"/>
      <c r="BA385" s="120"/>
      <c r="BB385" s="124"/>
      <c r="BC385" s="120"/>
      <c r="BD385" s="120"/>
      <c r="BE385" s="124"/>
      <c r="BF385" s="120"/>
      <c r="BG385" s="120"/>
      <c r="BH385" s="124"/>
      <c r="BI385" s="120"/>
      <c r="BJ385" s="120"/>
      <c r="BK385" s="124"/>
      <c r="BL385" s="120"/>
      <c r="BM385" s="120"/>
      <c r="BN385" s="52"/>
      <c r="BO385" s="124"/>
      <c r="BP385" s="120"/>
      <c r="BQ385" s="120"/>
      <c r="BR385" s="124">
        <v>0.61290322580645162</v>
      </c>
      <c r="BS385" s="124">
        <v>1.0163934426229508</v>
      </c>
      <c r="BT385" s="120">
        <v>40.86021505376344</v>
      </c>
      <c r="BU385" s="120">
        <v>50</v>
      </c>
      <c r="BV385" s="124"/>
      <c r="BW385" s="120"/>
      <c r="BX385" s="120"/>
      <c r="BY385" s="124"/>
      <c r="BZ385" s="124"/>
      <c r="CA385" s="124"/>
      <c r="CB385" s="120">
        <v>16.823939048191338</v>
      </c>
      <c r="CC385" s="120">
        <v>19.496255895940152</v>
      </c>
      <c r="CD385" s="120">
        <v>17.335082511020332</v>
      </c>
      <c r="CE385" s="120"/>
      <c r="CF385" s="107"/>
      <c r="CG385" s="107"/>
      <c r="CH385" s="107">
        <v>0</v>
      </c>
      <c r="CI385" s="107"/>
      <c r="CJ385" s="107"/>
    </row>
    <row r="386" spans="1:88" x14ac:dyDescent="0.25">
      <c r="A386" s="50" t="s">
        <v>549</v>
      </c>
      <c r="B386" s="56" t="s">
        <v>1528</v>
      </c>
      <c r="C386" s="50" t="s">
        <v>2992</v>
      </c>
      <c r="D386" s="56" t="s">
        <v>1924</v>
      </c>
      <c r="E386" s="50" t="s">
        <v>106</v>
      </c>
      <c r="F386" s="24" t="s">
        <v>107</v>
      </c>
      <c r="G386" s="24">
        <v>5</v>
      </c>
      <c r="H386" s="50" t="s">
        <v>1454</v>
      </c>
      <c r="I386" s="50" t="s">
        <v>109</v>
      </c>
      <c r="J386" s="120">
        <v>412.10416226152296</v>
      </c>
      <c r="K386" s="52">
        <v>750</v>
      </c>
      <c r="L386" s="120">
        <v>54.947221634869727</v>
      </c>
      <c r="M386" s="52">
        <v>0</v>
      </c>
      <c r="N386" s="120">
        <v>53.09453569794978</v>
      </c>
      <c r="O386" s="120">
        <v>70.79271426393305</v>
      </c>
      <c r="P386" s="120">
        <v>100</v>
      </c>
      <c r="Q386" s="120">
        <v>52.838268273652155</v>
      </c>
      <c r="R386" s="120"/>
      <c r="S386" s="120"/>
      <c r="T386" s="120">
        <v>70.451024364869539</v>
      </c>
      <c r="U386" s="120">
        <v>100</v>
      </c>
      <c r="V386" s="120">
        <v>46.111770460140029</v>
      </c>
      <c r="W386" s="120">
        <v>61.482360613520036</v>
      </c>
      <c r="X386" s="120">
        <v>100</v>
      </c>
      <c r="Y386" s="120">
        <v>45.954684421906649</v>
      </c>
      <c r="Z386" s="120">
        <v>61.272912562542203</v>
      </c>
      <c r="AA386" s="120">
        <v>100</v>
      </c>
      <c r="AB386" s="120">
        <v>41.669047619047632</v>
      </c>
      <c r="AC386" s="120">
        <v>55.558730158730171</v>
      </c>
      <c r="AD386" s="120">
        <v>100</v>
      </c>
      <c r="AE386" s="120">
        <v>41.586567164179115</v>
      </c>
      <c r="AF386" s="120"/>
      <c r="AG386" s="120">
        <v>55.44875621890548</v>
      </c>
      <c r="AH386" s="120">
        <v>100</v>
      </c>
      <c r="AI386" s="120"/>
      <c r="AJ386" s="120"/>
      <c r="AK386" s="120"/>
      <c r="AL386" s="52">
        <v>0</v>
      </c>
      <c r="AM386" s="124">
        <v>0.99199999999999999</v>
      </c>
      <c r="AN386" s="124">
        <v>0.99183673469387756</v>
      </c>
      <c r="AO386" s="124">
        <v>0.99612403100775193</v>
      </c>
      <c r="AP386" s="124">
        <v>0.99604743083003955</v>
      </c>
      <c r="AQ386" s="124">
        <v>1</v>
      </c>
      <c r="AR386" s="124">
        <v>1</v>
      </c>
      <c r="AS386" s="124">
        <v>0.26229508196721313</v>
      </c>
      <c r="AT386" s="120">
        <v>7.5409836065573721</v>
      </c>
      <c r="AU386" s="120">
        <v>50</v>
      </c>
      <c r="AV386" s="124">
        <v>0.2660377358490566</v>
      </c>
      <c r="AW386" s="120">
        <v>6.7924528301886777</v>
      </c>
      <c r="AX386" s="120">
        <v>50</v>
      </c>
      <c r="AY386" s="124"/>
      <c r="AZ386" s="120"/>
      <c r="BA386" s="120"/>
      <c r="BB386" s="124"/>
      <c r="BC386" s="120"/>
      <c r="BD386" s="120"/>
      <c r="BE386" s="124"/>
      <c r="BF386" s="120"/>
      <c r="BG386" s="120"/>
      <c r="BH386" s="124"/>
      <c r="BI386" s="120"/>
      <c r="BJ386" s="120"/>
      <c r="BK386" s="124"/>
      <c r="BL386" s="120"/>
      <c r="BM386" s="120"/>
      <c r="BN386" s="52"/>
      <c r="BO386" s="124"/>
      <c r="BP386" s="120"/>
      <c r="BQ386" s="120"/>
      <c r="BR386" s="124">
        <v>0.34146341463414637</v>
      </c>
      <c r="BS386" s="124">
        <v>0.93181818181818177</v>
      </c>
      <c r="BT386" s="120">
        <v>22.764227642276424</v>
      </c>
      <c r="BU386" s="120">
        <v>50</v>
      </c>
      <c r="BV386" s="124"/>
      <c r="BW386" s="120"/>
      <c r="BX386" s="120"/>
      <c r="BY386" s="124"/>
      <c r="BZ386" s="124"/>
      <c r="CA386" s="124"/>
      <c r="CB386" s="120">
        <v>16.823939048191338</v>
      </c>
      <c r="CC386" s="120">
        <v>19.496255895940152</v>
      </c>
      <c r="CD386" s="120">
        <v>17.335082511020332</v>
      </c>
      <c r="CE386" s="120"/>
      <c r="CF386" s="107"/>
      <c r="CG386" s="107"/>
      <c r="CH386" s="107">
        <v>0</v>
      </c>
      <c r="CI386" s="107"/>
      <c r="CJ386" s="107"/>
    </row>
    <row r="387" spans="1:88" x14ac:dyDescent="0.25">
      <c r="A387" s="50" t="s">
        <v>549</v>
      </c>
      <c r="B387" s="56" t="s">
        <v>1528</v>
      </c>
      <c r="C387" s="50" t="s">
        <v>2993</v>
      </c>
      <c r="D387" s="56" t="s">
        <v>1719</v>
      </c>
      <c r="E387" s="50" t="s">
        <v>106</v>
      </c>
      <c r="F387" s="24" t="s">
        <v>107</v>
      </c>
      <c r="G387" s="24">
        <v>8</v>
      </c>
      <c r="H387" s="50" t="s">
        <v>1454</v>
      </c>
      <c r="I387" s="50" t="s">
        <v>109</v>
      </c>
      <c r="J387" s="120">
        <v>617.75798152558832</v>
      </c>
      <c r="K387" s="52">
        <v>800</v>
      </c>
      <c r="L387" s="120">
        <v>77.21974769069854</v>
      </c>
      <c r="M387" s="52">
        <v>0</v>
      </c>
      <c r="N387" s="120">
        <v>64.357166820639861</v>
      </c>
      <c r="O387" s="120">
        <v>85.809555760853158</v>
      </c>
      <c r="P387" s="120">
        <v>100</v>
      </c>
      <c r="Q387" s="120">
        <v>59.77593335080671</v>
      </c>
      <c r="R387" s="120">
        <v>67.239484700405697</v>
      </c>
      <c r="S387" s="120">
        <v>73.872036334908742</v>
      </c>
      <c r="T387" s="120">
        <v>79.701244467742285</v>
      </c>
      <c r="U387" s="120">
        <v>100</v>
      </c>
      <c r="V387" s="120">
        <v>57.486703035764343</v>
      </c>
      <c r="W387" s="120">
        <v>76.648937381019124</v>
      </c>
      <c r="X387" s="120">
        <v>100</v>
      </c>
      <c r="Y387" s="120">
        <v>52.790919271307388</v>
      </c>
      <c r="Z387" s="120">
        <v>70.387892361743184</v>
      </c>
      <c r="AA387" s="120">
        <v>100</v>
      </c>
      <c r="AB387" s="120">
        <v>52.932407407407439</v>
      </c>
      <c r="AC387" s="120">
        <v>70.57654320987659</v>
      </c>
      <c r="AD387" s="120">
        <v>100</v>
      </c>
      <c r="AE387" s="120">
        <v>51.193333333333349</v>
      </c>
      <c r="AF387" s="120"/>
      <c r="AG387" s="120">
        <v>68.25777777777779</v>
      </c>
      <c r="AH387" s="120">
        <v>100</v>
      </c>
      <c r="AI387" s="120">
        <v>14.09</v>
      </c>
      <c r="AJ387" s="120">
        <v>14.44</v>
      </c>
      <c r="AK387" s="120"/>
      <c r="AL387" s="52">
        <v>0</v>
      </c>
      <c r="AM387" s="124">
        <v>1</v>
      </c>
      <c r="AN387" s="124">
        <v>1</v>
      </c>
      <c r="AO387" s="124">
        <v>1</v>
      </c>
      <c r="AP387" s="124">
        <v>1</v>
      </c>
      <c r="AQ387" s="124">
        <v>1</v>
      </c>
      <c r="AR387" s="124">
        <v>1</v>
      </c>
      <c r="AS387" s="124">
        <v>7.7441077441077436E-2</v>
      </c>
      <c r="AT387" s="120">
        <v>44.511784511784526</v>
      </c>
      <c r="AU387" s="120">
        <v>50</v>
      </c>
      <c r="AV387" s="124">
        <v>0.10752688172043011</v>
      </c>
      <c r="AW387" s="120">
        <v>38.494623655913983</v>
      </c>
      <c r="AX387" s="120">
        <v>50</v>
      </c>
      <c r="AY387" s="124"/>
      <c r="AZ387" s="120"/>
      <c r="BA387" s="120"/>
      <c r="BB387" s="124"/>
      <c r="BC387" s="120"/>
      <c r="BD387" s="120"/>
      <c r="BE387" s="124">
        <v>0.90625</v>
      </c>
      <c r="BF387" s="120">
        <v>48.204787234042556</v>
      </c>
      <c r="BG387" s="120">
        <v>50</v>
      </c>
      <c r="BH387" s="124"/>
      <c r="BI387" s="120"/>
      <c r="BJ387" s="120"/>
      <c r="BK387" s="124"/>
      <c r="BL387" s="120"/>
      <c r="BM387" s="120"/>
      <c r="BN387" s="52"/>
      <c r="BO387" s="124"/>
      <c r="BP387" s="120"/>
      <c r="BQ387" s="120"/>
      <c r="BR387" s="124">
        <v>0.52747252747252749</v>
      </c>
      <c r="BS387" s="124">
        <v>0.93814432989690721</v>
      </c>
      <c r="BT387" s="120">
        <v>35.164835164835168</v>
      </c>
      <c r="BU387" s="120">
        <v>50</v>
      </c>
      <c r="BV387" s="124"/>
      <c r="BW387" s="120"/>
      <c r="BX387" s="120"/>
      <c r="BY387" s="124"/>
      <c r="BZ387" s="124"/>
      <c r="CA387" s="124"/>
      <c r="CB387" s="120">
        <v>16.823939048191338</v>
      </c>
      <c r="CC387" s="120">
        <v>19.496255895940152</v>
      </c>
      <c r="CD387" s="120">
        <v>17.335082511020332</v>
      </c>
      <c r="CE387" s="120"/>
      <c r="CF387" s="52"/>
      <c r="CG387" s="107"/>
      <c r="CH387" s="107">
        <v>0</v>
      </c>
      <c r="CI387" s="107"/>
      <c r="CJ387" s="107"/>
    </row>
    <row r="388" spans="1:88" x14ac:dyDescent="0.25">
      <c r="A388" s="50" t="s">
        <v>549</v>
      </c>
      <c r="B388" s="56" t="s">
        <v>1528</v>
      </c>
      <c r="C388" s="50" t="s">
        <v>2994</v>
      </c>
      <c r="D388" s="56" t="s">
        <v>1718</v>
      </c>
      <c r="E388" s="50" t="s">
        <v>106</v>
      </c>
      <c r="F388" s="24" t="s">
        <v>107</v>
      </c>
      <c r="G388" s="24">
        <v>8</v>
      </c>
      <c r="H388" s="50" t="s">
        <v>1454</v>
      </c>
      <c r="I388" s="50" t="s">
        <v>109</v>
      </c>
      <c r="J388" s="120">
        <v>504.01738983747367</v>
      </c>
      <c r="K388" s="52">
        <v>750</v>
      </c>
      <c r="L388" s="120">
        <v>67.202318644996495</v>
      </c>
      <c r="M388" s="52">
        <v>0</v>
      </c>
      <c r="N388" s="120">
        <v>58.077925618470339</v>
      </c>
      <c r="O388" s="120">
        <v>77.437234157960461</v>
      </c>
      <c r="P388" s="120">
        <v>100</v>
      </c>
      <c r="Q388" s="120">
        <v>55.930076097065822</v>
      </c>
      <c r="R388" s="120">
        <v>58.027267040150811</v>
      </c>
      <c r="S388" s="120">
        <v>67.474767274615104</v>
      </c>
      <c r="T388" s="120">
        <v>74.573434796087767</v>
      </c>
      <c r="U388" s="120">
        <v>100</v>
      </c>
      <c r="V388" s="120">
        <v>48.199875269431878</v>
      </c>
      <c r="W388" s="120">
        <v>64.266500359242514</v>
      </c>
      <c r="X388" s="120">
        <v>100</v>
      </c>
      <c r="Y388" s="120">
        <v>45.953614293267556</v>
      </c>
      <c r="Z388" s="120">
        <v>61.271485724356744</v>
      </c>
      <c r="AA388" s="120">
        <v>100</v>
      </c>
      <c r="AB388" s="120">
        <v>46.165891472868211</v>
      </c>
      <c r="AC388" s="120">
        <v>61.554521963824286</v>
      </c>
      <c r="AD388" s="120">
        <v>100</v>
      </c>
      <c r="AE388" s="120">
        <v>43.337634408602142</v>
      </c>
      <c r="AF388" s="120"/>
      <c r="AG388" s="120">
        <v>57.783512544802853</v>
      </c>
      <c r="AH388" s="120">
        <v>100</v>
      </c>
      <c r="AI388" s="120">
        <v>11.54</v>
      </c>
      <c r="AJ388" s="120">
        <v>12.07</v>
      </c>
      <c r="AK388" s="120"/>
      <c r="AL388" s="52">
        <v>0</v>
      </c>
      <c r="AM388" s="124">
        <v>1</v>
      </c>
      <c r="AN388" s="124">
        <v>1</v>
      </c>
      <c r="AO388" s="124">
        <v>1</v>
      </c>
      <c r="AP388" s="124">
        <v>1</v>
      </c>
      <c r="AQ388" s="124">
        <v>1</v>
      </c>
      <c r="AR388" s="124">
        <v>1</v>
      </c>
      <c r="AS388" s="124">
        <v>9.6774193548387094E-2</v>
      </c>
      <c r="AT388" s="120">
        <v>40.645161290322584</v>
      </c>
      <c r="AU388" s="120">
        <v>50</v>
      </c>
      <c r="AV388" s="124">
        <v>0.11042944785276074</v>
      </c>
      <c r="AW388" s="120">
        <v>37.914110429447852</v>
      </c>
      <c r="AX388" s="120">
        <v>50</v>
      </c>
      <c r="AY388" s="124"/>
      <c r="AZ388" s="120"/>
      <c r="BA388" s="120"/>
      <c r="BB388" s="124"/>
      <c r="BC388" s="120"/>
      <c r="BD388" s="120"/>
      <c r="BE388" s="124"/>
      <c r="BF388" s="120"/>
      <c r="BG388" s="120"/>
      <c r="BH388" s="124"/>
      <c r="BI388" s="120"/>
      <c r="BJ388" s="120"/>
      <c r="BK388" s="124"/>
      <c r="BL388" s="120"/>
      <c r="BM388" s="120"/>
      <c r="BN388" s="52"/>
      <c r="BO388" s="124"/>
      <c r="BP388" s="120"/>
      <c r="BQ388" s="120"/>
      <c r="BR388" s="124">
        <v>0.42857142857142855</v>
      </c>
      <c r="BS388" s="124">
        <v>1</v>
      </c>
      <c r="BT388" s="120">
        <v>28.571428571428569</v>
      </c>
      <c r="BU388" s="120">
        <v>50</v>
      </c>
      <c r="BV388" s="124"/>
      <c r="BW388" s="120"/>
      <c r="BX388" s="120"/>
      <c r="BY388" s="124"/>
      <c r="BZ388" s="124"/>
      <c r="CA388" s="124"/>
      <c r="CB388" s="120">
        <v>16.823939048191338</v>
      </c>
      <c r="CC388" s="120">
        <v>19.496255895940152</v>
      </c>
      <c r="CD388" s="120">
        <v>17.335082511020332</v>
      </c>
      <c r="CE388" s="120"/>
      <c r="CF388" s="107"/>
      <c r="CG388" s="107"/>
      <c r="CH388" s="107">
        <v>0</v>
      </c>
      <c r="CI388" s="107"/>
      <c r="CJ388" s="107"/>
    </row>
    <row r="389" spans="1:88" x14ac:dyDescent="0.25">
      <c r="A389" s="50" t="s">
        <v>549</v>
      </c>
      <c r="B389" s="56" t="s">
        <v>1528</v>
      </c>
      <c r="C389" s="50" t="s">
        <v>2995</v>
      </c>
      <c r="D389" s="56" t="s">
        <v>1966</v>
      </c>
      <c r="E389" s="50" t="s">
        <v>106</v>
      </c>
      <c r="F389" s="24" t="s">
        <v>114</v>
      </c>
      <c r="G389" s="24">
        <v>12</v>
      </c>
      <c r="H389" s="50" t="s">
        <v>1454</v>
      </c>
      <c r="I389" s="50" t="s">
        <v>109</v>
      </c>
      <c r="J389" s="120">
        <v>572.49983456271548</v>
      </c>
      <c r="K389" s="52">
        <v>950</v>
      </c>
      <c r="L389" s="120">
        <v>60.263140480285834</v>
      </c>
      <c r="M389" s="52">
        <v>0</v>
      </c>
      <c r="N389" s="120">
        <v>55.494391334958202</v>
      </c>
      <c r="O389" s="120">
        <v>73.992521779944269</v>
      </c>
      <c r="P389" s="120">
        <v>100</v>
      </c>
      <c r="Q389" s="120">
        <v>55.485758467666287</v>
      </c>
      <c r="R389" s="120"/>
      <c r="S389" s="120"/>
      <c r="T389" s="120">
        <v>73.981011290221716</v>
      </c>
      <c r="U389" s="120">
        <v>100</v>
      </c>
      <c r="V389" s="120">
        <v>46.671887886575831</v>
      </c>
      <c r="W389" s="120">
        <v>62.229183848767775</v>
      </c>
      <c r="X389" s="120">
        <v>100</v>
      </c>
      <c r="Y389" s="120">
        <v>46.597243293173378</v>
      </c>
      <c r="Z389" s="120">
        <v>62.129657724231166</v>
      </c>
      <c r="AA389" s="120">
        <v>100</v>
      </c>
      <c r="AB389" s="120">
        <v>40.793537414965996</v>
      </c>
      <c r="AC389" s="120">
        <v>54.391383219954662</v>
      </c>
      <c r="AD389" s="120">
        <v>100</v>
      </c>
      <c r="AE389" s="120">
        <v>40.793537414965996</v>
      </c>
      <c r="AF389" s="120"/>
      <c r="AG389" s="120">
        <v>54.391383219954662</v>
      </c>
      <c r="AH389" s="120">
        <v>100</v>
      </c>
      <c r="AI389" s="120"/>
      <c r="AJ389" s="120"/>
      <c r="AK389" s="120"/>
      <c r="AL389" s="52">
        <v>1</v>
      </c>
      <c r="AM389" s="124">
        <v>0.83750000000000002</v>
      </c>
      <c r="AN389" s="124">
        <v>0.8422712933753943</v>
      </c>
      <c r="AO389" s="124">
        <v>0.93769470404984423</v>
      </c>
      <c r="AP389" s="124">
        <v>0.93710691823899372</v>
      </c>
      <c r="AQ389" s="124">
        <v>0.98</v>
      </c>
      <c r="AR389" s="124">
        <v>0.98</v>
      </c>
      <c r="AS389" s="124">
        <v>8.4459459459459457E-2</v>
      </c>
      <c r="AT389" s="120">
        <v>43.108108108108127</v>
      </c>
      <c r="AU389" s="120">
        <v>50</v>
      </c>
      <c r="AV389" s="124">
        <v>8.7873462214411252E-2</v>
      </c>
      <c r="AW389" s="120">
        <v>42.425307557117755</v>
      </c>
      <c r="AX389" s="120">
        <v>50</v>
      </c>
      <c r="AY389" s="124">
        <v>0.45945945945945948</v>
      </c>
      <c r="AZ389" s="120">
        <v>30.630630630630634</v>
      </c>
      <c r="BA389" s="120">
        <v>50</v>
      </c>
      <c r="BB389" s="124">
        <v>2.7027027027027029E-2</v>
      </c>
      <c r="BC389" s="120">
        <v>1.8018018018018018</v>
      </c>
      <c r="BD389" s="120">
        <v>50</v>
      </c>
      <c r="BE389" s="124">
        <v>0.8125</v>
      </c>
      <c r="BF389" s="120">
        <v>43.218085106382979</v>
      </c>
      <c r="BG389" s="120">
        <v>50</v>
      </c>
      <c r="BH389" s="124"/>
      <c r="BI389" s="120"/>
      <c r="BJ389" s="120"/>
      <c r="BK389" s="124"/>
      <c r="BL389" s="120"/>
      <c r="BM389" s="120"/>
      <c r="BN389" s="52"/>
      <c r="BO389" s="124"/>
      <c r="BP389" s="120"/>
      <c r="BQ389" s="120"/>
      <c r="BR389" s="124">
        <v>0.14782608695652175</v>
      </c>
      <c r="BS389" s="124">
        <v>0.75163398692810457</v>
      </c>
      <c r="BT389" s="120">
        <v>4.9275362318840585</v>
      </c>
      <c r="BU389" s="120">
        <v>50</v>
      </c>
      <c r="BV389" s="124">
        <v>0.30327868852459017</v>
      </c>
      <c r="BW389" s="120">
        <v>25.273224043715846</v>
      </c>
      <c r="BX389" s="120">
        <v>50</v>
      </c>
      <c r="BY389" s="124"/>
      <c r="BZ389" s="124"/>
      <c r="CA389" s="124"/>
      <c r="CB389" s="120">
        <v>16.823939048191338</v>
      </c>
      <c r="CC389" s="120">
        <v>19.496255895940152</v>
      </c>
      <c r="CD389" s="120">
        <v>17.335082511020332</v>
      </c>
      <c r="CE389" s="120"/>
      <c r="CF389" s="107"/>
      <c r="CG389" s="107"/>
      <c r="CH389" s="107">
        <v>0</v>
      </c>
      <c r="CI389" s="107"/>
      <c r="CJ389" s="107"/>
    </row>
    <row r="390" spans="1:88" x14ac:dyDescent="0.25">
      <c r="A390" s="50" t="s">
        <v>549</v>
      </c>
      <c r="B390" s="56" t="s">
        <v>1528</v>
      </c>
      <c r="C390" s="50" t="s">
        <v>2996</v>
      </c>
      <c r="D390" s="56" t="s">
        <v>2222</v>
      </c>
      <c r="E390" s="50" t="s">
        <v>106</v>
      </c>
      <c r="F390" s="24" t="s">
        <v>107</v>
      </c>
      <c r="G390" s="24">
        <v>8</v>
      </c>
      <c r="H390" s="50" t="s">
        <v>2644</v>
      </c>
      <c r="I390" s="50" t="s">
        <v>109</v>
      </c>
      <c r="J390" s="120">
        <v>424.59571377143811</v>
      </c>
      <c r="K390" s="52">
        <v>550</v>
      </c>
      <c r="L390" s="120">
        <v>77.199220685716014</v>
      </c>
      <c r="M390" s="52">
        <v>1</v>
      </c>
      <c r="N390" s="120">
        <v>67.208222524639211</v>
      </c>
      <c r="O390" s="120">
        <v>89.610963366185615</v>
      </c>
      <c r="P390" s="120">
        <v>100</v>
      </c>
      <c r="Q390" s="120">
        <v>57.407844428204655</v>
      </c>
      <c r="R390" s="120">
        <v>68.895847084116966</v>
      </c>
      <c r="S390" s="120">
        <v>75</v>
      </c>
      <c r="T390" s="120">
        <v>76.543792570939544</v>
      </c>
      <c r="U390" s="120">
        <v>100</v>
      </c>
      <c r="V390" s="120">
        <v>58.761357750341844</v>
      </c>
      <c r="W390" s="120">
        <v>78.348477000455802</v>
      </c>
      <c r="X390" s="120">
        <v>100</v>
      </c>
      <c r="Y390" s="120">
        <v>46.547998809638486</v>
      </c>
      <c r="Z390" s="120">
        <v>62.063998412851319</v>
      </c>
      <c r="AA390" s="120">
        <v>100</v>
      </c>
      <c r="AB390" s="120"/>
      <c r="AC390" s="120"/>
      <c r="AD390" s="120">
        <v>0</v>
      </c>
      <c r="AE390" s="120"/>
      <c r="AF390" s="120"/>
      <c r="AG390" s="120"/>
      <c r="AH390" s="120">
        <v>0</v>
      </c>
      <c r="AI390" s="120">
        <v>17.59</v>
      </c>
      <c r="AJ390" s="120">
        <v>22.34</v>
      </c>
      <c r="AK390" s="120"/>
      <c r="AL390" s="52">
        <v>0</v>
      </c>
      <c r="AM390" s="124">
        <v>1</v>
      </c>
      <c r="AN390" s="124">
        <v>1</v>
      </c>
      <c r="AO390" s="124">
        <v>0.97727272727272729</v>
      </c>
      <c r="AP390" s="124">
        <v>0.97499999999999998</v>
      </c>
      <c r="AQ390" s="124"/>
      <c r="AR390" s="124"/>
      <c r="AS390" s="124">
        <v>0.10747663551401869</v>
      </c>
      <c r="AT390" s="120">
        <v>38.504672897196279</v>
      </c>
      <c r="AU390" s="120">
        <v>50</v>
      </c>
      <c r="AV390" s="124">
        <v>0.15238095238095239</v>
      </c>
      <c r="AW390" s="120">
        <v>29.523809523809529</v>
      </c>
      <c r="AX390" s="120">
        <v>50</v>
      </c>
      <c r="AY390" s="124"/>
      <c r="AZ390" s="120"/>
      <c r="BA390" s="120"/>
      <c r="BB390" s="124"/>
      <c r="BC390" s="120"/>
      <c r="BD390" s="120"/>
      <c r="BE390" s="124"/>
      <c r="BF390" s="120"/>
      <c r="BG390" s="120"/>
      <c r="BH390" s="124"/>
      <c r="BI390" s="120"/>
      <c r="BJ390" s="120"/>
      <c r="BK390" s="124"/>
      <c r="BL390" s="120"/>
      <c r="BM390" s="120"/>
      <c r="BN390" s="52"/>
      <c r="BO390" s="124"/>
      <c r="BP390" s="120"/>
      <c r="BQ390" s="120"/>
      <c r="BR390" s="124">
        <v>0.84375</v>
      </c>
      <c r="BS390" s="124">
        <v>1</v>
      </c>
      <c r="BT390" s="120">
        <v>50</v>
      </c>
      <c r="BU390" s="120">
        <v>50</v>
      </c>
      <c r="BV390" s="124"/>
      <c r="BW390" s="120"/>
      <c r="BX390" s="120"/>
      <c r="BY390" s="124"/>
      <c r="BZ390" s="124"/>
      <c r="CA390" s="124"/>
      <c r="CB390" s="120">
        <v>16.823939048191338</v>
      </c>
      <c r="CC390" s="120">
        <v>19.496255895940152</v>
      </c>
      <c r="CD390" s="120">
        <v>17.335082511020332</v>
      </c>
      <c r="CE390" s="120"/>
      <c r="CF390" s="107"/>
      <c r="CG390" s="107"/>
      <c r="CH390" s="107">
        <v>0</v>
      </c>
      <c r="CI390" s="107"/>
      <c r="CJ390" s="107"/>
    </row>
    <row r="391" spans="1:88" x14ac:dyDescent="0.25">
      <c r="A391" s="50" t="s">
        <v>549</v>
      </c>
      <c r="B391" s="56" t="s">
        <v>1528</v>
      </c>
      <c r="C391" s="50" t="s">
        <v>2997</v>
      </c>
      <c r="D391" s="56" t="s">
        <v>2477</v>
      </c>
      <c r="E391" s="50" t="s">
        <v>106</v>
      </c>
      <c r="F391" s="24">
        <v>4</v>
      </c>
      <c r="G391" s="24">
        <v>7</v>
      </c>
      <c r="H391" s="50" t="s">
        <v>1454</v>
      </c>
      <c r="I391" s="50" t="s">
        <v>109</v>
      </c>
      <c r="J391" s="120">
        <v>528.95285949541415</v>
      </c>
      <c r="K391" s="52">
        <v>750</v>
      </c>
      <c r="L391" s="120">
        <v>70.527047932721885</v>
      </c>
      <c r="M391" s="52">
        <v>1</v>
      </c>
      <c r="N391" s="120">
        <v>62.58882355126844</v>
      </c>
      <c r="O391" s="120">
        <v>83.451764735024597</v>
      </c>
      <c r="P391" s="120">
        <v>100</v>
      </c>
      <c r="Q391" s="120">
        <v>57.285069405030065</v>
      </c>
      <c r="R391" s="120">
        <v>65.880688573671037</v>
      </c>
      <c r="S391" s="120">
        <v>74.74326013639805</v>
      </c>
      <c r="T391" s="120">
        <v>76.380092540040096</v>
      </c>
      <c r="U391" s="120">
        <v>100</v>
      </c>
      <c r="V391" s="120">
        <v>52.743770881012736</v>
      </c>
      <c r="W391" s="120">
        <v>70.32502784135032</v>
      </c>
      <c r="X391" s="120">
        <v>100</v>
      </c>
      <c r="Y391" s="120">
        <v>47.011297706034561</v>
      </c>
      <c r="Z391" s="120">
        <v>62.681730274712741</v>
      </c>
      <c r="AA391" s="120">
        <v>100</v>
      </c>
      <c r="AB391" s="120">
        <v>52.636594202898529</v>
      </c>
      <c r="AC391" s="120">
        <v>70.182125603864705</v>
      </c>
      <c r="AD391" s="120">
        <v>100</v>
      </c>
      <c r="AE391" s="120">
        <v>43.890643274853815</v>
      </c>
      <c r="AF391" s="120">
        <v>66.88000000000001</v>
      </c>
      <c r="AG391" s="120">
        <v>58.520857699805084</v>
      </c>
      <c r="AH391" s="120">
        <v>100</v>
      </c>
      <c r="AI391" s="120">
        <v>17.45</v>
      </c>
      <c r="AJ391" s="120">
        <v>18.86</v>
      </c>
      <c r="AK391" s="120">
        <v>22.98</v>
      </c>
      <c r="AL391" s="52">
        <v>0</v>
      </c>
      <c r="AM391" s="124">
        <v>1</v>
      </c>
      <c r="AN391" s="124">
        <v>1</v>
      </c>
      <c r="AO391" s="124">
        <v>1</v>
      </c>
      <c r="AP391" s="124">
        <v>1</v>
      </c>
      <c r="AQ391" s="124">
        <v>1</v>
      </c>
      <c r="AR391" s="124">
        <v>1</v>
      </c>
      <c r="AS391" s="124">
        <v>6.7226890756302518E-2</v>
      </c>
      <c r="AT391" s="120">
        <v>46.554621848739515</v>
      </c>
      <c r="AU391" s="120">
        <v>50</v>
      </c>
      <c r="AV391" s="124">
        <v>8.6419753086419748E-2</v>
      </c>
      <c r="AW391" s="120">
        <v>42.716049382716072</v>
      </c>
      <c r="AX391" s="120">
        <v>50</v>
      </c>
      <c r="AY391" s="124"/>
      <c r="AZ391" s="120"/>
      <c r="BA391" s="120"/>
      <c r="BB391" s="124"/>
      <c r="BC391" s="120"/>
      <c r="BD391" s="120"/>
      <c r="BE391" s="124"/>
      <c r="BF391" s="120"/>
      <c r="BG391" s="120"/>
      <c r="BH391" s="124"/>
      <c r="BI391" s="120"/>
      <c r="BJ391" s="120"/>
      <c r="BK391" s="124"/>
      <c r="BL391" s="120"/>
      <c r="BM391" s="120"/>
      <c r="BN391" s="52"/>
      <c r="BO391" s="124"/>
      <c r="BP391" s="120"/>
      <c r="BQ391" s="120"/>
      <c r="BR391" s="124">
        <v>0.27210884353741499</v>
      </c>
      <c r="BS391" s="124">
        <v>1.0068493150684932</v>
      </c>
      <c r="BT391" s="120">
        <v>18.140589569161001</v>
      </c>
      <c r="BU391" s="120">
        <v>50</v>
      </c>
      <c r="BV391" s="124"/>
      <c r="BW391" s="120"/>
      <c r="BX391" s="120"/>
      <c r="BY391" s="124"/>
      <c r="BZ391" s="124"/>
      <c r="CA391" s="124"/>
      <c r="CB391" s="120">
        <v>16.823939048191338</v>
      </c>
      <c r="CC391" s="120">
        <v>19.496255895940152</v>
      </c>
      <c r="CD391" s="120">
        <v>17.335082511020332</v>
      </c>
      <c r="CE391" s="120"/>
      <c r="CF391" s="52"/>
      <c r="CG391" s="52"/>
      <c r="CH391" s="107">
        <v>0</v>
      </c>
      <c r="CI391" s="107"/>
      <c r="CJ391" s="107"/>
    </row>
    <row r="392" spans="1:88" x14ac:dyDescent="0.25">
      <c r="A392" s="50" t="s">
        <v>549</v>
      </c>
      <c r="B392" s="56" t="s">
        <v>1528</v>
      </c>
      <c r="C392" s="50" t="s">
        <v>2998</v>
      </c>
      <c r="D392" s="56" t="s">
        <v>1753</v>
      </c>
      <c r="E392" s="50" t="s">
        <v>106</v>
      </c>
      <c r="F392" s="24">
        <v>11</v>
      </c>
      <c r="G392" s="24">
        <v>12</v>
      </c>
      <c r="H392" s="50" t="s">
        <v>2644</v>
      </c>
      <c r="I392" s="50" t="s">
        <v>109</v>
      </c>
      <c r="J392" s="120">
        <v>251.64161421477684</v>
      </c>
      <c r="K392" s="52">
        <v>650</v>
      </c>
      <c r="L392" s="120">
        <v>38.714094494581055</v>
      </c>
      <c r="M392" s="52">
        <v>0</v>
      </c>
      <c r="N392" s="120">
        <v>54.061724565756826</v>
      </c>
      <c r="O392" s="120">
        <v>72.082299421009097</v>
      </c>
      <c r="P392" s="120">
        <v>100</v>
      </c>
      <c r="Q392" s="120">
        <v>53.951612903225808</v>
      </c>
      <c r="R392" s="120"/>
      <c r="S392" s="120"/>
      <c r="T392" s="120">
        <v>71.935483870967744</v>
      </c>
      <c r="U392" s="120">
        <v>100</v>
      </c>
      <c r="V392" s="120">
        <v>38.658472112080361</v>
      </c>
      <c r="W392" s="120">
        <v>51.544629482773821</v>
      </c>
      <c r="X392" s="120">
        <v>100</v>
      </c>
      <c r="Y392" s="120">
        <v>38.487972508591064</v>
      </c>
      <c r="Z392" s="120">
        <v>51.317296678121416</v>
      </c>
      <c r="AA392" s="120">
        <v>100</v>
      </c>
      <c r="AB392" s="120"/>
      <c r="AC392" s="120"/>
      <c r="AD392" s="120">
        <v>0</v>
      </c>
      <c r="AE392" s="120"/>
      <c r="AF392" s="120"/>
      <c r="AG392" s="120"/>
      <c r="AH392" s="120">
        <v>0</v>
      </c>
      <c r="AI392" s="120"/>
      <c r="AJ392" s="120"/>
      <c r="AK392" s="120"/>
      <c r="AL392" s="52">
        <v>0</v>
      </c>
      <c r="AM392" s="124">
        <v>1</v>
      </c>
      <c r="AN392" s="124">
        <v>1</v>
      </c>
      <c r="AO392" s="124">
        <v>1</v>
      </c>
      <c r="AP392" s="124">
        <v>1</v>
      </c>
      <c r="AQ392" s="124"/>
      <c r="AR392" s="124"/>
      <c r="AS392" s="124">
        <v>0.30952380952380953</v>
      </c>
      <c r="AT392" s="120">
        <v>0</v>
      </c>
      <c r="AU392" s="120">
        <v>50</v>
      </c>
      <c r="AV392" s="124">
        <v>0.3125</v>
      </c>
      <c r="AW392" s="120">
        <v>0</v>
      </c>
      <c r="AX392" s="120">
        <v>50</v>
      </c>
      <c r="AY392" s="124">
        <v>0</v>
      </c>
      <c r="AZ392" s="120">
        <v>0</v>
      </c>
      <c r="BA392" s="120">
        <v>50</v>
      </c>
      <c r="BB392" s="124">
        <v>7.1428571428571425E-2</v>
      </c>
      <c r="BC392" s="120">
        <v>4.7619047619047619</v>
      </c>
      <c r="BD392" s="120">
        <v>50</v>
      </c>
      <c r="BE392" s="124"/>
      <c r="BF392" s="120"/>
      <c r="BG392" s="120"/>
      <c r="BH392" s="124"/>
      <c r="BI392" s="120"/>
      <c r="BJ392" s="120"/>
      <c r="BK392" s="124"/>
      <c r="BL392" s="120"/>
      <c r="BM392" s="120"/>
      <c r="BN392" s="52"/>
      <c r="BO392" s="124"/>
      <c r="BP392" s="120"/>
      <c r="BQ392" s="120"/>
      <c r="BR392" s="124"/>
      <c r="BS392" s="124"/>
      <c r="BT392" s="120"/>
      <c r="BU392" s="120"/>
      <c r="BV392" s="124">
        <v>0</v>
      </c>
      <c r="BW392" s="120">
        <v>0</v>
      </c>
      <c r="BX392" s="120">
        <v>50</v>
      </c>
      <c r="BY392" s="124"/>
      <c r="BZ392" s="124"/>
      <c r="CA392" s="124"/>
      <c r="CB392" s="120">
        <v>16.823939048191338</v>
      </c>
      <c r="CC392" s="120">
        <v>19.496255895940152</v>
      </c>
      <c r="CD392" s="120">
        <v>17.335082511020332</v>
      </c>
      <c r="CE392" s="120"/>
      <c r="CF392" s="107" t="s">
        <v>3741</v>
      </c>
      <c r="CG392" s="107">
        <v>4</v>
      </c>
      <c r="CH392" s="107">
        <v>0</v>
      </c>
      <c r="CI392" s="107"/>
      <c r="CJ392" s="107"/>
    </row>
    <row r="393" spans="1:88" x14ac:dyDescent="0.25">
      <c r="A393" s="50" t="s">
        <v>549</v>
      </c>
      <c r="B393" s="56" t="s">
        <v>1528</v>
      </c>
      <c r="C393" s="50" t="s">
        <v>2999</v>
      </c>
      <c r="D393" s="56" t="s">
        <v>2369</v>
      </c>
      <c r="E393" s="50" t="s">
        <v>106</v>
      </c>
      <c r="F393" s="24">
        <v>4</v>
      </c>
      <c r="G393" s="24">
        <v>10</v>
      </c>
      <c r="H393" s="50" t="s">
        <v>1454</v>
      </c>
      <c r="I393" s="50" t="s">
        <v>109</v>
      </c>
      <c r="J393" s="120">
        <v>649.01039788645369</v>
      </c>
      <c r="K393" s="52">
        <v>800</v>
      </c>
      <c r="L393" s="120">
        <v>81.126299735806711</v>
      </c>
      <c r="M393" s="52">
        <v>0</v>
      </c>
      <c r="N393" s="120">
        <v>69.699865591428534</v>
      </c>
      <c r="O393" s="120">
        <v>92.933154121904721</v>
      </c>
      <c r="P393" s="120">
        <v>100</v>
      </c>
      <c r="Q393" s="120">
        <v>66.114214753004092</v>
      </c>
      <c r="R393" s="120"/>
      <c r="S393" s="120"/>
      <c r="T393" s="120">
        <v>88.152286337338793</v>
      </c>
      <c r="U393" s="120">
        <v>100</v>
      </c>
      <c r="V393" s="120">
        <v>62.354842712434866</v>
      </c>
      <c r="W393" s="120">
        <v>83.139790283246484</v>
      </c>
      <c r="X393" s="120">
        <v>100</v>
      </c>
      <c r="Y393" s="120">
        <v>58.559740811770681</v>
      </c>
      <c r="Z393" s="120">
        <v>78.07965441569425</v>
      </c>
      <c r="AA393" s="120">
        <v>100</v>
      </c>
      <c r="AB393" s="120">
        <v>61.026495726495739</v>
      </c>
      <c r="AC393" s="120">
        <v>81.36866096866099</v>
      </c>
      <c r="AD393" s="120">
        <v>100</v>
      </c>
      <c r="AE393" s="120">
        <v>60.217948717948701</v>
      </c>
      <c r="AF393" s="120"/>
      <c r="AG393" s="120">
        <v>80.290598290598268</v>
      </c>
      <c r="AH393" s="120">
        <v>100</v>
      </c>
      <c r="AI393" s="120"/>
      <c r="AJ393" s="120"/>
      <c r="AK393" s="120"/>
      <c r="AL393" s="52">
        <v>1</v>
      </c>
      <c r="AM393" s="124">
        <v>0.61956521739130432</v>
      </c>
      <c r="AN393" s="124">
        <v>0.60869565217391308</v>
      </c>
      <c r="AO393" s="124">
        <v>0.61956521739130432</v>
      </c>
      <c r="AP393" s="124">
        <v>0.60869565217391308</v>
      </c>
      <c r="AQ393" s="124">
        <v>1</v>
      </c>
      <c r="AR393" s="124">
        <v>1</v>
      </c>
      <c r="AS393" s="124">
        <v>0.10869565217391304</v>
      </c>
      <c r="AT393" s="120">
        <v>38.260869565217391</v>
      </c>
      <c r="AU393" s="120">
        <v>50</v>
      </c>
      <c r="AV393" s="124">
        <v>0.13043478260869565</v>
      </c>
      <c r="AW393" s="120">
        <v>33.913043478260875</v>
      </c>
      <c r="AX393" s="120">
        <v>50</v>
      </c>
      <c r="AY393" s="124"/>
      <c r="AZ393" s="120"/>
      <c r="BA393" s="120"/>
      <c r="BB393" s="124"/>
      <c r="BC393" s="120"/>
      <c r="BD393" s="120"/>
      <c r="BE393" s="124">
        <v>0.9</v>
      </c>
      <c r="BF393" s="120">
        <v>47.872340425531917</v>
      </c>
      <c r="BG393" s="120">
        <v>50</v>
      </c>
      <c r="BH393" s="124"/>
      <c r="BI393" s="120"/>
      <c r="BJ393" s="120"/>
      <c r="BK393" s="124"/>
      <c r="BL393" s="120"/>
      <c r="BM393" s="120"/>
      <c r="BN393" s="52"/>
      <c r="BO393" s="124"/>
      <c r="BP393" s="120"/>
      <c r="BQ393" s="120"/>
      <c r="BR393" s="124">
        <v>0.81395348837209303</v>
      </c>
      <c r="BS393" s="124">
        <v>0.89583333333333337</v>
      </c>
      <c r="BT393" s="120">
        <v>25</v>
      </c>
      <c r="BU393" s="120">
        <v>50</v>
      </c>
      <c r="BV393" s="124"/>
      <c r="BW393" s="120"/>
      <c r="BX393" s="120"/>
      <c r="BY393" s="124"/>
      <c r="BZ393" s="124"/>
      <c r="CA393" s="124"/>
      <c r="CB393" s="120">
        <v>16.823939048191338</v>
      </c>
      <c r="CC393" s="120">
        <v>19.496255895940152</v>
      </c>
      <c r="CD393" s="120">
        <v>17.335082511020332</v>
      </c>
      <c r="CE393" s="120"/>
      <c r="CF393" s="107"/>
      <c r="CG393" s="107"/>
      <c r="CH393" s="107">
        <v>0</v>
      </c>
      <c r="CI393" s="107"/>
      <c r="CJ393" s="107"/>
    </row>
    <row r="394" spans="1:88" x14ac:dyDescent="0.25">
      <c r="A394" s="50" t="s">
        <v>549</v>
      </c>
      <c r="B394" s="56" t="s">
        <v>1528</v>
      </c>
      <c r="C394" s="50" t="s">
        <v>3000</v>
      </c>
      <c r="D394" s="56" t="s">
        <v>2011</v>
      </c>
      <c r="E394" s="50" t="s">
        <v>106</v>
      </c>
      <c r="F394" s="24">
        <v>6</v>
      </c>
      <c r="G394" s="24">
        <v>12</v>
      </c>
      <c r="H394" s="50" t="s">
        <v>1454</v>
      </c>
      <c r="I394" s="50" t="s">
        <v>109</v>
      </c>
      <c r="J394" s="120">
        <v>652.11609926643803</v>
      </c>
      <c r="K394" s="52">
        <v>950</v>
      </c>
      <c r="L394" s="120">
        <v>68.643799922782961</v>
      </c>
      <c r="M394" s="52">
        <v>0</v>
      </c>
      <c r="N394" s="120">
        <v>61.280855706336183</v>
      </c>
      <c r="O394" s="120">
        <v>81.707807608448249</v>
      </c>
      <c r="P394" s="120">
        <v>100</v>
      </c>
      <c r="Q394" s="120">
        <v>55.223824400817676</v>
      </c>
      <c r="R394" s="120">
        <v>59.952814525198292</v>
      </c>
      <c r="S394" s="120">
        <v>71.026755701681765</v>
      </c>
      <c r="T394" s="120">
        <v>73.631765867756911</v>
      </c>
      <c r="U394" s="120">
        <v>100</v>
      </c>
      <c r="V394" s="120">
        <v>49.655751255183588</v>
      </c>
      <c r="W394" s="120">
        <v>66.20766834024478</v>
      </c>
      <c r="X394" s="120">
        <v>100</v>
      </c>
      <c r="Y394" s="120">
        <v>43.21707234864045</v>
      </c>
      <c r="Z394" s="120">
        <v>57.622763131520607</v>
      </c>
      <c r="AA394" s="120">
        <v>100</v>
      </c>
      <c r="AB394" s="120">
        <v>52.827090492554419</v>
      </c>
      <c r="AC394" s="120">
        <v>70.43612065673922</v>
      </c>
      <c r="AD394" s="120">
        <v>100</v>
      </c>
      <c r="AE394" s="120">
        <v>46.923511904761888</v>
      </c>
      <c r="AF394" s="120">
        <v>60.890514905149054</v>
      </c>
      <c r="AG394" s="120">
        <v>62.564682539682515</v>
      </c>
      <c r="AH394" s="120">
        <v>100</v>
      </c>
      <c r="AI394" s="120">
        <v>15.8</v>
      </c>
      <c r="AJ394" s="120">
        <v>16.73</v>
      </c>
      <c r="AK394" s="120">
        <v>13.96</v>
      </c>
      <c r="AL394" s="52">
        <v>0</v>
      </c>
      <c r="AM394" s="124">
        <v>0.99146514935988617</v>
      </c>
      <c r="AN394" s="124">
        <v>0.99076212471131642</v>
      </c>
      <c r="AO394" s="124">
        <v>0.99287749287749283</v>
      </c>
      <c r="AP394" s="124">
        <v>0.9907407407407407</v>
      </c>
      <c r="AQ394" s="124">
        <v>1</v>
      </c>
      <c r="AR394" s="124">
        <v>1</v>
      </c>
      <c r="AS394" s="124">
        <v>7.7709611451942745E-2</v>
      </c>
      <c r="AT394" s="120">
        <v>44.458077709611452</v>
      </c>
      <c r="AU394" s="120">
        <v>50</v>
      </c>
      <c r="AV394" s="124">
        <v>0.1118421052631579</v>
      </c>
      <c r="AW394" s="120">
        <v>37.631578947368439</v>
      </c>
      <c r="AX394" s="120">
        <v>50</v>
      </c>
      <c r="AY394" s="124">
        <v>0.42763157894736842</v>
      </c>
      <c r="AZ394" s="120">
        <v>28.508771929824562</v>
      </c>
      <c r="BA394" s="120">
        <v>50</v>
      </c>
      <c r="BB394" s="124">
        <v>0.35526315789473684</v>
      </c>
      <c r="BC394" s="120">
        <v>23.684210526315788</v>
      </c>
      <c r="BD394" s="120">
        <v>50</v>
      </c>
      <c r="BE394" s="124">
        <v>0.8517350157728707</v>
      </c>
      <c r="BF394" s="120">
        <v>45.305054030471851</v>
      </c>
      <c r="BG394" s="120">
        <v>50</v>
      </c>
      <c r="BH394" s="124"/>
      <c r="BI394" s="120"/>
      <c r="BJ394" s="120"/>
      <c r="BK394" s="124"/>
      <c r="BL394" s="120"/>
      <c r="BM394" s="120"/>
      <c r="BN394" s="52"/>
      <c r="BO394" s="124"/>
      <c r="BP394" s="120"/>
      <c r="BQ394" s="120"/>
      <c r="BR394" s="124">
        <v>0.34180138568129331</v>
      </c>
      <c r="BS394" s="124">
        <v>0.854043392504931</v>
      </c>
      <c r="BT394" s="120">
        <v>11.393379522709777</v>
      </c>
      <c r="BU394" s="120">
        <v>50</v>
      </c>
      <c r="BV394" s="124">
        <v>0.58757062146892658</v>
      </c>
      <c r="BW394" s="120">
        <v>48.964218455743882</v>
      </c>
      <c r="BX394" s="120">
        <v>50</v>
      </c>
      <c r="BY394" s="124"/>
      <c r="BZ394" s="124"/>
      <c r="CA394" s="124"/>
      <c r="CB394" s="120">
        <v>16.823939048191338</v>
      </c>
      <c r="CC394" s="120">
        <v>19.496255895940152</v>
      </c>
      <c r="CD394" s="120">
        <v>17.335082511020332</v>
      </c>
      <c r="CE394" s="120"/>
      <c r="CF394" s="107"/>
      <c r="CG394" s="107"/>
      <c r="CH394" s="107">
        <v>0</v>
      </c>
      <c r="CI394" s="107"/>
      <c r="CJ394" s="107"/>
    </row>
    <row r="395" spans="1:88" x14ac:dyDescent="0.25">
      <c r="A395" s="50" t="s">
        <v>549</v>
      </c>
      <c r="B395" s="56" t="s">
        <v>1528</v>
      </c>
      <c r="C395" s="50" t="s">
        <v>3001</v>
      </c>
      <c r="D395" s="56" t="s">
        <v>1829</v>
      </c>
      <c r="E395" s="50" t="s">
        <v>106</v>
      </c>
      <c r="F395" s="24">
        <v>9</v>
      </c>
      <c r="G395" s="24">
        <v>12</v>
      </c>
      <c r="H395" s="50" t="s">
        <v>1454</v>
      </c>
      <c r="I395" s="50" t="s">
        <v>109</v>
      </c>
      <c r="J395" s="120">
        <v>552.89274228987358</v>
      </c>
      <c r="K395" s="52">
        <v>1250</v>
      </c>
      <c r="L395" s="120">
        <v>44.231419383189888</v>
      </c>
      <c r="M395" s="52">
        <v>0</v>
      </c>
      <c r="N395" s="120">
        <v>31.918424317617873</v>
      </c>
      <c r="O395" s="120">
        <v>42.557899090157164</v>
      </c>
      <c r="P395" s="120">
        <v>100</v>
      </c>
      <c r="Q395" s="120">
        <v>31.918424317617873</v>
      </c>
      <c r="R395" s="120"/>
      <c r="S395" s="120"/>
      <c r="T395" s="120">
        <v>42.557899090157164</v>
      </c>
      <c r="U395" s="120">
        <v>100</v>
      </c>
      <c r="V395" s="120">
        <v>22.816107146004057</v>
      </c>
      <c r="W395" s="120">
        <v>30.421476194672074</v>
      </c>
      <c r="X395" s="120">
        <v>100</v>
      </c>
      <c r="Y395" s="120">
        <v>22.816107146004057</v>
      </c>
      <c r="Z395" s="120">
        <v>30.421476194672074</v>
      </c>
      <c r="AA395" s="120">
        <v>100</v>
      </c>
      <c r="AB395" s="120">
        <v>37.511594202898543</v>
      </c>
      <c r="AC395" s="120">
        <v>50.015458937198055</v>
      </c>
      <c r="AD395" s="120">
        <v>100</v>
      </c>
      <c r="AE395" s="120">
        <v>37.195348837209302</v>
      </c>
      <c r="AF395" s="120"/>
      <c r="AG395" s="120">
        <v>49.5937984496124</v>
      </c>
      <c r="AH395" s="120">
        <v>100</v>
      </c>
      <c r="AI395" s="120"/>
      <c r="AJ395" s="120"/>
      <c r="AK395" s="120"/>
      <c r="AL395" s="52">
        <v>1</v>
      </c>
      <c r="AM395" s="124">
        <v>0.66129032258064513</v>
      </c>
      <c r="AN395" s="124">
        <v>0.67213114754098358</v>
      </c>
      <c r="AO395" s="124">
        <v>0.68253968253968256</v>
      </c>
      <c r="AP395" s="124">
        <v>0.69354838709677424</v>
      </c>
      <c r="AQ395" s="124">
        <v>0.84126984126984128</v>
      </c>
      <c r="AR395" s="124">
        <v>0.83333333333333337</v>
      </c>
      <c r="AS395" s="124">
        <v>0.56226415094339621</v>
      </c>
      <c r="AT395" s="120">
        <v>0</v>
      </c>
      <c r="AU395" s="120">
        <v>50</v>
      </c>
      <c r="AV395" s="124">
        <v>0.5714285714285714</v>
      </c>
      <c r="AW395" s="120">
        <v>0</v>
      </c>
      <c r="AX395" s="120">
        <v>50</v>
      </c>
      <c r="AY395" s="124">
        <v>0.77419354838709675</v>
      </c>
      <c r="AZ395" s="120">
        <v>50</v>
      </c>
      <c r="BA395" s="120">
        <v>50</v>
      </c>
      <c r="BB395" s="124">
        <v>8.0645161290322578E-3</v>
      </c>
      <c r="BC395" s="120">
        <v>0.5376344086021505</v>
      </c>
      <c r="BD395" s="120">
        <v>50</v>
      </c>
      <c r="BE395" s="124">
        <v>0.69620253164556967</v>
      </c>
      <c r="BF395" s="120">
        <v>37.032049555615409</v>
      </c>
      <c r="BG395" s="120">
        <v>50</v>
      </c>
      <c r="BH395" s="124">
        <v>0.59793814432989689</v>
      </c>
      <c r="BI395" s="120">
        <v>63.610440886159246</v>
      </c>
      <c r="BJ395" s="120">
        <v>100</v>
      </c>
      <c r="BK395" s="124">
        <v>0.71698113207547165</v>
      </c>
      <c r="BL395" s="120">
        <v>76.274588518667201</v>
      </c>
      <c r="BM395" s="120">
        <v>100</v>
      </c>
      <c r="BN395" s="52">
        <v>0</v>
      </c>
      <c r="BO395" s="124">
        <v>0.34666666666666668</v>
      </c>
      <c r="BP395" s="120">
        <v>46.222222222222229</v>
      </c>
      <c r="BQ395" s="120">
        <v>100</v>
      </c>
      <c r="BR395" s="124"/>
      <c r="BS395" s="124">
        <v>0</v>
      </c>
      <c r="BT395" s="120">
        <v>0</v>
      </c>
      <c r="BU395" s="120">
        <v>50</v>
      </c>
      <c r="BV395" s="124">
        <v>0.4037735849056604</v>
      </c>
      <c r="BW395" s="120">
        <v>33.64779874213837</v>
      </c>
      <c r="BX395" s="120">
        <v>50</v>
      </c>
      <c r="BY395" s="124">
        <v>0.71698113207547165</v>
      </c>
      <c r="BZ395" s="124"/>
      <c r="CA395" s="124"/>
      <c r="CB395" s="120">
        <v>16.823939048191338</v>
      </c>
      <c r="CC395" s="120">
        <v>19.496255895940152</v>
      </c>
      <c r="CD395" s="120">
        <v>17.335082511020332</v>
      </c>
      <c r="CE395" s="120">
        <v>12.629206143265662</v>
      </c>
      <c r="CF395" s="107" t="s">
        <v>3741</v>
      </c>
      <c r="CG395" s="107">
        <v>5</v>
      </c>
      <c r="CH395" s="107">
        <v>0</v>
      </c>
      <c r="CI395" s="107"/>
      <c r="CJ395" s="107"/>
    </row>
    <row r="396" spans="1:88" x14ac:dyDescent="0.25">
      <c r="A396" s="50" t="s">
        <v>549</v>
      </c>
      <c r="B396" s="56" t="s">
        <v>1528</v>
      </c>
      <c r="C396" s="50" t="s">
        <v>3002</v>
      </c>
      <c r="D396" s="56" t="s">
        <v>1736</v>
      </c>
      <c r="E396" s="50" t="s">
        <v>106</v>
      </c>
      <c r="F396" s="24">
        <v>9</v>
      </c>
      <c r="G396" s="24">
        <v>10</v>
      </c>
      <c r="H396" s="50" t="s">
        <v>1454</v>
      </c>
      <c r="I396" s="50" t="s">
        <v>109</v>
      </c>
      <c r="J396" s="120">
        <v>193.81520974982095</v>
      </c>
      <c r="K396" s="52">
        <v>450</v>
      </c>
      <c r="L396" s="120">
        <v>43.070046611071319</v>
      </c>
      <c r="M396" s="52">
        <v>0</v>
      </c>
      <c r="N396" s="120"/>
      <c r="O396" s="120"/>
      <c r="P396" s="120">
        <v>0</v>
      </c>
      <c r="Q396" s="120"/>
      <c r="R396" s="120"/>
      <c r="S396" s="120"/>
      <c r="T396" s="120"/>
      <c r="U396" s="120">
        <v>0</v>
      </c>
      <c r="V396" s="120"/>
      <c r="W396" s="120"/>
      <c r="X396" s="120">
        <v>0</v>
      </c>
      <c r="Y396" s="120"/>
      <c r="Z396" s="120"/>
      <c r="AA396" s="120">
        <v>0</v>
      </c>
      <c r="AB396" s="120">
        <v>34.915833333333346</v>
      </c>
      <c r="AC396" s="120">
        <v>46.554444444444457</v>
      </c>
      <c r="AD396" s="120">
        <v>100</v>
      </c>
      <c r="AE396" s="120">
        <v>33.689038031319939</v>
      </c>
      <c r="AF396" s="120"/>
      <c r="AG396" s="120">
        <v>44.918717375093252</v>
      </c>
      <c r="AH396" s="120">
        <v>100</v>
      </c>
      <c r="AI396" s="120"/>
      <c r="AJ396" s="120"/>
      <c r="AK396" s="120"/>
      <c r="AL396" s="52">
        <v>1</v>
      </c>
      <c r="AM396" s="124"/>
      <c r="AN396" s="124"/>
      <c r="AO396" s="124"/>
      <c r="AP396" s="124"/>
      <c r="AQ396" s="124">
        <v>0.93567251461988299</v>
      </c>
      <c r="AR396" s="124">
        <v>0.93710691823899372</v>
      </c>
      <c r="AS396" s="124">
        <v>0.52051835853131745</v>
      </c>
      <c r="AT396" s="120">
        <v>0</v>
      </c>
      <c r="AU396" s="120">
        <v>50</v>
      </c>
      <c r="AV396" s="124">
        <v>0.54205607476635509</v>
      </c>
      <c r="AW396" s="120">
        <v>0</v>
      </c>
      <c r="AX396" s="120">
        <v>50</v>
      </c>
      <c r="AY396" s="124"/>
      <c r="AZ396" s="120"/>
      <c r="BA396" s="120"/>
      <c r="BB396" s="124"/>
      <c r="BC396" s="120"/>
      <c r="BD396" s="120"/>
      <c r="BE396" s="124">
        <v>0.43518518518518517</v>
      </c>
      <c r="BF396" s="120">
        <v>23.148148148148149</v>
      </c>
      <c r="BG396" s="120">
        <v>50</v>
      </c>
      <c r="BH396" s="124"/>
      <c r="BI396" s="120"/>
      <c r="BJ396" s="120"/>
      <c r="BK396" s="124"/>
      <c r="BL396" s="120"/>
      <c r="BM396" s="120"/>
      <c r="BN396" s="52"/>
      <c r="BO396" s="124"/>
      <c r="BP396" s="120"/>
      <c r="BQ396" s="120"/>
      <c r="BR396" s="124">
        <v>0.43790849673202614</v>
      </c>
      <c r="BS396" s="124">
        <v>1.0928571428571427</v>
      </c>
      <c r="BT396" s="120">
        <v>29.193899782135073</v>
      </c>
      <c r="BU396" s="120">
        <v>50</v>
      </c>
      <c r="BV396" s="124">
        <v>0.6177105831533477</v>
      </c>
      <c r="BW396" s="120">
        <v>50</v>
      </c>
      <c r="BX396" s="120">
        <v>50</v>
      </c>
      <c r="BY396" s="124"/>
      <c r="BZ396" s="124"/>
      <c r="CA396" s="124"/>
      <c r="CB396" s="120">
        <v>16.823939048191338</v>
      </c>
      <c r="CC396" s="120">
        <v>19.496255895940152</v>
      </c>
      <c r="CD396" s="120">
        <v>17.335082511020332</v>
      </c>
      <c r="CE396" s="120"/>
      <c r="CF396" s="107" t="s">
        <v>3741</v>
      </c>
      <c r="CG396" s="107">
        <v>4</v>
      </c>
      <c r="CH396" s="107">
        <v>0</v>
      </c>
      <c r="CI396" s="107"/>
      <c r="CJ396" s="107"/>
    </row>
    <row r="397" spans="1:88" x14ac:dyDescent="0.25">
      <c r="A397" s="50" t="s">
        <v>549</v>
      </c>
      <c r="B397" s="56" t="s">
        <v>1528</v>
      </c>
      <c r="C397" s="50" t="s">
        <v>3003</v>
      </c>
      <c r="D397" s="56" t="s">
        <v>1794</v>
      </c>
      <c r="E397" s="50" t="s">
        <v>106</v>
      </c>
      <c r="F397" s="24">
        <v>6</v>
      </c>
      <c r="G397" s="24">
        <v>12</v>
      </c>
      <c r="H397" s="50" t="s">
        <v>1454</v>
      </c>
      <c r="I397" s="50" t="s">
        <v>109</v>
      </c>
      <c r="J397" s="120">
        <v>918.99159906356726</v>
      </c>
      <c r="K397" s="52">
        <v>1250</v>
      </c>
      <c r="L397" s="120">
        <v>73.519327925085378</v>
      </c>
      <c r="M397" s="52">
        <v>0</v>
      </c>
      <c r="N397" s="120">
        <v>57.76308724819414</v>
      </c>
      <c r="O397" s="120">
        <v>77.017449664258848</v>
      </c>
      <c r="P397" s="120">
        <v>100</v>
      </c>
      <c r="Q397" s="120">
        <v>53.000599355045203</v>
      </c>
      <c r="R397" s="120">
        <v>53.43171599799674</v>
      </c>
      <c r="S397" s="120">
        <v>64.795198277921884</v>
      </c>
      <c r="T397" s="120">
        <v>70.667465806726938</v>
      </c>
      <c r="U397" s="120">
        <v>100</v>
      </c>
      <c r="V397" s="120">
        <v>46.898809444248378</v>
      </c>
      <c r="W397" s="120">
        <v>62.531745925664509</v>
      </c>
      <c r="X397" s="120">
        <v>100</v>
      </c>
      <c r="Y397" s="120">
        <v>42.157785830956712</v>
      </c>
      <c r="Z397" s="120">
        <v>56.21038110794229</v>
      </c>
      <c r="AA397" s="120">
        <v>100</v>
      </c>
      <c r="AB397" s="120">
        <v>52.43859649122804</v>
      </c>
      <c r="AC397" s="120">
        <v>69.918128654970729</v>
      </c>
      <c r="AD397" s="120">
        <v>100</v>
      </c>
      <c r="AE397" s="120">
        <v>45.688782051282068</v>
      </c>
      <c r="AF397" s="120">
        <v>59.124126984126988</v>
      </c>
      <c r="AG397" s="120">
        <v>60.918376068376091</v>
      </c>
      <c r="AH397" s="120">
        <v>100</v>
      </c>
      <c r="AI397" s="120">
        <v>11.79</v>
      </c>
      <c r="AJ397" s="120">
        <v>11.27</v>
      </c>
      <c r="AK397" s="120">
        <v>13.43</v>
      </c>
      <c r="AL397" s="52">
        <v>1</v>
      </c>
      <c r="AM397" s="124">
        <v>0.77696078431372551</v>
      </c>
      <c r="AN397" s="124">
        <v>0.79746835443037978</v>
      </c>
      <c r="AO397" s="124">
        <v>0.74019607843137258</v>
      </c>
      <c r="AP397" s="124">
        <v>0.73839662447257381</v>
      </c>
      <c r="AQ397" s="124">
        <v>0.99523809523809526</v>
      </c>
      <c r="AR397" s="124">
        <v>0.99047619047619051</v>
      </c>
      <c r="AS397" s="124">
        <v>7.7372262773722625E-2</v>
      </c>
      <c r="AT397" s="120">
        <v>44.525547445255469</v>
      </c>
      <c r="AU397" s="120">
        <v>50</v>
      </c>
      <c r="AV397" s="124">
        <v>0.10824742268041238</v>
      </c>
      <c r="AW397" s="120">
        <v>38.350515463917517</v>
      </c>
      <c r="AX397" s="120">
        <v>50</v>
      </c>
      <c r="AY397" s="124">
        <v>0.25149700598802394</v>
      </c>
      <c r="AZ397" s="120">
        <v>16.766467065868262</v>
      </c>
      <c r="BA397" s="120">
        <v>50</v>
      </c>
      <c r="BB397" s="124">
        <v>0.23952095808383234</v>
      </c>
      <c r="BC397" s="120">
        <v>15.968063872255488</v>
      </c>
      <c r="BD397" s="120">
        <v>50</v>
      </c>
      <c r="BE397" s="124">
        <v>0.86206896551724133</v>
      </c>
      <c r="BF397" s="120">
        <v>45.854732208363899</v>
      </c>
      <c r="BG397" s="120">
        <v>50</v>
      </c>
      <c r="BH397" s="124">
        <v>0.95238095238095233</v>
      </c>
      <c r="BI397" s="120">
        <v>100</v>
      </c>
      <c r="BJ397" s="120">
        <v>100</v>
      </c>
      <c r="BK397" s="124">
        <v>0.98</v>
      </c>
      <c r="BL397" s="120">
        <v>100</v>
      </c>
      <c r="BM397" s="120">
        <v>100</v>
      </c>
      <c r="BN397" s="52">
        <v>0</v>
      </c>
      <c r="BO397" s="124">
        <v>0.92592592592592593</v>
      </c>
      <c r="BP397" s="120">
        <v>100</v>
      </c>
      <c r="BQ397" s="120">
        <v>100</v>
      </c>
      <c r="BR397" s="124">
        <v>0.61576354679802958</v>
      </c>
      <c r="BS397" s="124">
        <v>0.66123778501628661</v>
      </c>
      <c r="BT397" s="120">
        <v>10.262725779967159</v>
      </c>
      <c r="BU397" s="120">
        <v>50</v>
      </c>
      <c r="BV397" s="124">
        <v>0.92837465564738297</v>
      </c>
      <c r="BW397" s="120">
        <v>50</v>
      </c>
      <c r="BX397" s="120">
        <v>50</v>
      </c>
      <c r="BY397" s="124">
        <v>0.98</v>
      </c>
      <c r="BZ397" s="124">
        <v>0.94</v>
      </c>
      <c r="CA397" s="124">
        <v>-0.04</v>
      </c>
      <c r="CB397" s="120">
        <v>16.823939048191338</v>
      </c>
      <c r="CC397" s="120">
        <v>19.496255895940152</v>
      </c>
      <c r="CD397" s="120">
        <v>17.335082511020332</v>
      </c>
      <c r="CE397" s="120">
        <v>12.629206143265662</v>
      </c>
      <c r="CF397" s="107"/>
      <c r="CG397" s="107"/>
      <c r="CH397" s="107">
        <v>0</v>
      </c>
      <c r="CI397" s="107"/>
      <c r="CJ397" s="107"/>
    </row>
    <row r="398" spans="1:88" s="111" customFormat="1" x14ac:dyDescent="0.25">
      <c r="A398" s="50" t="s">
        <v>549</v>
      </c>
      <c r="B398" s="56" t="s">
        <v>1528</v>
      </c>
      <c r="C398" s="50" t="s">
        <v>3004</v>
      </c>
      <c r="D398" s="56" t="s">
        <v>2461</v>
      </c>
      <c r="E398" s="50" t="s">
        <v>106</v>
      </c>
      <c r="F398" s="24">
        <v>6</v>
      </c>
      <c r="G398" s="24">
        <v>12</v>
      </c>
      <c r="H398" s="50" t="s">
        <v>1454</v>
      </c>
      <c r="I398" s="50" t="s">
        <v>109</v>
      </c>
      <c r="J398" s="120">
        <v>933.09005874645197</v>
      </c>
      <c r="K398" s="52">
        <v>1250</v>
      </c>
      <c r="L398" s="120">
        <v>74.64720469971617</v>
      </c>
      <c r="M398" s="52">
        <v>0</v>
      </c>
      <c r="N398" s="120">
        <v>55.605510211558872</v>
      </c>
      <c r="O398" s="120">
        <v>74.140680282078492</v>
      </c>
      <c r="P398" s="120">
        <v>100</v>
      </c>
      <c r="Q398" s="120">
        <v>54.139940389649936</v>
      </c>
      <c r="R398" s="120">
        <v>62.455894641691607</v>
      </c>
      <c r="S398" s="120">
        <v>67.060095398583982</v>
      </c>
      <c r="T398" s="120">
        <v>72.186587186199915</v>
      </c>
      <c r="U398" s="120">
        <v>100</v>
      </c>
      <c r="V398" s="120">
        <v>46.962035210262385</v>
      </c>
      <c r="W398" s="120">
        <v>62.616046947016514</v>
      </c>
      <c r="X398" s="120">
        <v>100</v>
      </c>
      <c r="Y398" s="120">
        <v>44.972958661632958</v>
      </c>
      <c r="Z398" s="120">
        <v>59.96394488217728</v>
      </c>
      <c r="AA398" s="120">
        <v>100</v>
      </c>
      <c r="AB398" s="120">
        <v>54.608534621578087</v>
      </c>
      <c r="AC398" s="120">
        <v>72.81137949543745</v>
      </c>
      <c r="AD398" s="120">
        <v>100</v>
      </c>
      <c r="AE398" s="120">
        <v>53.976700680272103</v>
      </c>
      <c r="AF398" s="120"/>
      <c r="AG398" s="120">
        <v>71.968934240362799</v>
      </c>
      <c r="AH398" s="120">
        <v>100</v>
      </c>
      <c r="AI398" s="120">
        <v>12.92</v>
      </c>
      <c r="AJ398" s="120">
        <v>17.48</v>
      </c>
      <c r="AK398" s="120"/>
      <c r="AL398" s="52">
        <v>1</v>
      </c>
      <c r="AM398" s="124">
        <v>0.94413407821229045</v>
      </c>
      <c r="AN398" s="124">
        <v>0.9375</v>
      </c>
      <c r="AO398" s="124">
        <v>0.94134078212290506</v>
      </c>
      <c r="AP398" s="124">
        <v>0.93437499999999996</v>
      </c>
      <c r="AQ398" s="124">
        <v>0.99043062200956933</v>
      </c>
      <c r="AR398" s="124">
        <v>0.98989898989898994</v>
      </c>
      <c r="AS398" s="124">
        <v>0.15429403202328967</v>
      </c>
      <c r="AT398" s="120">
        <v>29.141193595342063</v>
      </c>
      <c r="AU398" s="120">
        <v>50</v>
      </c>
      <c r="AV398" s="124">
        <v>0.16693418940609953</v>
      </c>
      <c r="AW398" s="120">
        <v>26.613162118780107</v>
      </c>
      <c r="AX398" s="120">
        <v>50</v>
      </c>
      <c r="AY398" s="124">
        <v>0.92473118279569888</v>
      </c>
      <c r="AZ398" s="120">
        <v>50</v>
      </c>
      <c r="BA398" s="120">
        <v>50</v>
      </c>
      <c r="BB398" s="124">
        <v>0.23118279569892472</v>
      </c>
      <c r="BC398" s="120">
        <v>15.412186379928313</v>
      </c>
      <c r="BD398" s="120">
        <v>50</v>
      </c>
      <c r="BE398" s="124">
        <v>0.9</v>
      </c>
      <c r="BF398" s="120">
        <v>47.872340425531917</v>
      </c>
      <c r="BG398" s="120">
        <v>50</v>
      </c>
      <c r="BH398" s="124">
        <v>0.91262135922330101</v>
      </c>
      <c r="BI398" s="120">
        <v>97.087378640776706</v>
      </c>
      <c r="BJ398" s="120">
        <v>100</v>
      </c>
      <c r="BK398" s="124">
        <v>0.96190476190476193</v>
      </c>
      <c r="BL398" s="120">
        <v>100</v>
      </c>
      <c r="BM398" s="120">
        <v>100</v>
      </c>
      <c r="BN398" s="52">
        <v>0</v>
      </c>
      <c r="BO398" s="124">
        <v>0.75531914893617025</v>
      </c>
      <c r="BP398" s="120">
        <v>100</v>
      </c>
      <c r="BQ398" s="120">
        <v>100</v>
      </c>
      <c r="BR398" s="124">
        <v>0.74131274131274127</v>
      </c>
      <c r="BS398" s="124">
        <v>0.88698630136986301</v>
      </c>
      <c r="BT398" s="120">
        <v>24.710424710424707</v>
      </c>
      <c r="BU398" s="120">
        <v>50</v>
      </c>
      <c r="BV398" s="124">
        <v>0.34278959810874704</v>
      </c>
      <c r="BW398" s="120">
        <v>28.565799842395588</v>
      </c>
      <c r="BX398" s="120">
        <v>50</v>
      </c>
      <c r="BY398" s="124">
        <v>0.96190476190476193</v>
      </c>
      <c r="BZ398" s="124"/>
      <c r="CA398" s="124"/>
      <c r="CB398" s="120">
        <v>16.823939048191338</v>
      </c>
      <c r="CC398" s="120">
        <v>19.496255895940152</v>
      </c>
      <c r="CD398" s="120">
        <v>17.335082511020332</v>
      </c>
      <c r="CE398" s="120">
        <v>12.629206143265662</v>
      </c>
      <c r="CF398" s="107"/>
      <c r="CG398" s="107"/>
      <c r="CH398" s="107">
        <v>0</v>
      </c>
      <c r="CI398" s="107"/>
      <c r="CJ398" s="107"/>
    </row>
    <row r="399" spans="1:88" x14ac:dyDescent="0.25">
      <c r="A399" s="50" t="s">
        <v>549</v>
      </c>
      <c r="B399" s="56" t="s">
        <v>1528</v>
      </c>
      <c r="C399" s="50" t="s">
        <v>3005</v>
      </c>
      <c r="D399" s="56" t="s">
        <v>2320</v>
      </c>
      <c r="E399" s="50" t="s">
        <v>106</v>
      </c>
      <c r="F399" s="24">
        <v>9</v>
      </c>
      <c r="G399" s="24">
        <v>12</v>
      </c>
      <c r="H399" s="50" t="s">
        <v>1454</v>
      </c>
      <c r="I399" s="50" t="s">
        <v>109</v>
      </c>
      <c r="J399" s="120">
        <v>824.43625016366889</v>
      </c>
      <c r="K399" s="52">
        <v>1250</v>
      </c>
      <c r="L399" s="120">
        <v>65.954900013093507</v>
      </c>
      <c r="M399" s="52">
        <v>1</v>
      </c>
      <c r="N399" s="120">
        <v>53.848377380489708</v>
      </c>
      <c r="O399" s="120">
        <v>71.797836507319616</v>
      </c>
      <c r="P399" s="120">
        <v>100</v>
      </c>
      <c r="Q399" s="120">
        <v>51.183810103469277</v>
      </c>
      <c r="R399" s="120">
        <v>44.86311569301261</v>
      </c>
      <c r="S399" s="120">
        <v>58.555779569892465</v>
      </c>
      <c r="T399" s="120">
        <v>68.245080137959036</v>
      </c>
      <c r="U399" s="120">
        <v>100</v>
      </c>
      <c r="V399" s="120">
        <v>40.236987679155149</v>
      </c>
      <c r="W399" s="120">
        <v>53.649316905540203</v>
      </c>
      <c r="X399" s="120">
        <v>100</v>
      </c>
      <c r="Y399" s="120">
        <v>37.568067671160456</v>
      </c>
      <c r="Z399" s="120">
        <v>50.090756894880606</v>
      </c>
      <c r="AA399" s="120">
        <v>100</v>
      </c>
      <c r="AB399" s="120">
        <v>45.631460674157339</v>
      </c>
      <c r="AC399" s="120">
        <v>60.841947565543123</v>
      </c>
      <c r="AD399" s="120">
        <v>100</v>
      </c>
      <c r="AE399" s="120">
        <v>38.44761904761905</v>
      </c>
      <c r="AF399" s="120">
        <v>57.822222222222216</v>
      </c>
      <c r="AG399" s="120">
        <v>51.263492063492066</v>
      </c>
      <c r="AH399" s="120">
        <v>100</v>
      </c>
      <c r="AI399" s="120">
        <v>7.37</v>
      </c>
      <c r="AJ399" s="120">
        <v>7.29</v>
      </c>
      <c r="AK399" s="120">
        <v>19.37</v>
      </c>
      <c r="AL399" s="52">
        <v>1</v>
      </c>
      <c r="AM399" s="124">
        <v>0.90217391304347827</v>
      </c>
      <c r="AN399" s="124">
        <v>0.86885245901639341</v>
      </c>
      <c r="AO399" s="124">
        <v>0.89130434782608692</v>
      </c>
      <c r="AP399" s="124">
        <v>0.85245901639344257</v>
      </c>
      <c r="AQ399" s="124">
        <v>0.98888888888888893</v>
      </c>
      <c r="AR399" s="124">
        <v>0.98245614035087714</v>
      </c>
      <c r="AS399" s="124">
        <v>0.19220055710306408</v>
      </c>
      <c r="AT399" s="120">
        <v>21.559888579387199</v>
      </c>
      <c r="AU399" s="120">
        <v>50</v>
      </c>
      <c r="AV399" s="124">
        <v>0.25531914893617019</v>
      </c>
      <c r="AW399" s="120">
        <v>8.9361702127659814</v>
      </c>
      <c r="AX399" s="120">
        <v>50</v>
      </c>
      <c r="AY399" s="124">
        <v>0.96178343949044587</v>
      </c>
      <c r="AZ399" s="120">
        <v>50</v>
      </c>
      <c r="BA399" s="120">
        <v>50</v>
      </c>
      <c r="BB399" s="124">
        <v>0.21019108280254778</v>
      </c>
      <c r="BC399" s="120">
        <v>14.012738853503185</v>
      </c>
      <c r="BD399" s="120">
        <v>50</v>
      </c>
      <c r="BE399" s="124">
        <v>0.84920634920634919</v>
      </c>
      <c r="BF399" s="120">
        <v>45.17055048969943</v>
      </c>
      <c r="BG399" s="120">
        <v>50</v>
      </c>
      <c r="BH399" s="124">
        <v>0.90277777777777779</v>
      </c>
      <c r="BI399" s="120">
        <v>96.040189125295512</v>
      </c>
      <c r="BJ399" s="120">
        <v>100</v>
      </c>
      <c r="BK399" s="124">
        <v>0.95161290322580649</v>
      </c>
      <c r="BL399" s="120">
        <v>100</v>
      </c>
      <c r="BM399" s="120">
        <v>100</v>
      </c>
      <c r="BN399" s="52">
        <v>0</v>
      </c>
      <c r="BO399" s="124">
        <v>0.62121212121212122</v>
      </c>
      <c r="BP399" s="120">
        <v>82.828282828282823</v>
      </c>
      <c r="BQ399" s="120">
        <v>100</v>
      </c>
      <c r="BR399" s="124">
        <v>0.14285714285714285</v>
      </c>
      <c r="BS399" s="124">
        <v>0.1728395061728395</v>
      </c>
      <c r="BT399" s="120">
        <v>0</v>
      </c>
      <c r="BU399" s="120">
        <v>50</v>
      </c>
      <c r="BV399" s="124">
        <v>0.64345403899721454</v>
      </c>
      <c r="BW399" s="120">
        <v>50</v>
      </c>
      <c r="BX399" s="120">
        <v>50</v>
      </c>
      <c r="BY399" s="124">
        <v>0.95161290322580649</v>
      </c>
      <c r="BZ399" s="124">
        <v>0.94</v>
      </c>
      <c r="CA399" s="124">
        <v>-1.1612903225806548E-2</v>
      </c>
      <c r="CB399" s="120">
        <v>16.823939048191338</v>
      </c>
      <c r="CC399" s="120">
        <v>19.496255895940152</v>
      </c>
      <c r="CD399" s="120">
        <v>17.335082511020332</v>
      </c>
      <c r="CE399" s="120">
        <v>12.629206143265662</v>
      </c>
      <c r="CF399" s="107"/>
      <c r="CG399" s="107"/>
      <c r="CH399" s="107">
        <v>0</v>
      </c>
      <c r="CI399" s="107"/>
      <c r="CJ399" s="107"/>
    </row>
    <row r="400" spans="1:88" x14ac:dyDescent="0.25">
      <c r="A400" s="50" t="s">
        <v>549</v>
      </c>
      <c r="B400" s="56" t="s">
        <v>1528</v>
      </c>
      <c r="C400" s="50" t="s">
        <v>3006</v>
      </c>
      <c r="D400" s="56" t="s">
        <v>2536</v>
      </c>
      <c r="E400" s="50" t="s">
        <v>106</v>
      </c>
      <c r="F400" s="24">
        <v>9</v>
      </c>
      <c r="G400" s="24">
        <v>12</v>
      </c>
      <c r="H400" s="50" t="s">
        <v>1454</v>
      </c>
      <c r="I400" s="50" t="s">
        <v>109</v>
      </c>
      <c r="J400" s="120">
        <v>963.89855858704186</v>
      </c>
      <c r="K400" s="52">
        <v>1250</v>
      </c>
      <c r="L400" s="120">
        <v>77.11188468696335</v>
      </c>
      <c r="M400" s="52">
        <v>1</v>
      </c>
      <c r="N400" s="120">
        <v>65.834926837379456</v>
      </c>
      <c r="O400" s="120">
        <v>87.77990244983927</v>
      </c>
      <c r="P400" s="120">
        <v>100</v>
      </c>
      <c r="Q400" s="120">
        <v>52.245331069609513</v>
      </c>
      <c r="R400" s="120">
        <v>68.768419826431355</v>
      </c>
      <c r="S400" s="120">
        <v>74.587547840349913</v>
      </c>
      <c r="T400" s="120">
        <v>69.660441426146008</v>
      </c>
      <c r="U400" s="120">
        <v>100</v>
      </c>
      <c r="V400" s="120">
        <v>58.85605980089985</v>
      </c>
      <c r="W400" s="120">
        <v>78.474746401199809</v>
      </c>
      <c r="X400" s="120">
        <v>100</v>
      </c>
      <c r="Y400" s="120">
        <v>43.465816603364075</v>
      </c>
      <c r="Z400" s="120">
        <v>57.95442213781876</v>
      </c>
      <c r="AA400" s="120">
        <v>100</v>
      </c>
      <c r="AB400" s="120">
        <v>64.656765676567659</v>
      </c>
      <c r="AC400" s="120">
        <v>86.209020902090217</v>
      </c>
      <c r="AD400" s="120">
        <v>100</v>
      </c>
      <c r="AE400" s="120">
        <v>50.376811594202913</v>
      </c>
      <c r="AF400" s="120">
        <v>75</v>
      </c>
      <c r="AG400" s="120">
        <v>67.169082125603879</v>
      </c>
      <c r="AH400" s="120">
        <v>100</v>
      </c>
      <c r="AI400" s="120">
        <v>22.34</v>
      </c>
      <c r="AJ400" s="120">
        <v>25.3</v>
      </c>
      <c r="AK400" s="120">
        <v>24.62</v>
      </c>
      <c r="AL400" s="52">
        <v>0</v>
      </c>
      <c r="AM400" s="124">
        <v>0.98979591836734693</v>
      </c>
      <c r="AN400" s="124">
        <v>0.97435897435897434</v>
      </c>
      <c r="AO400" s="124">
        <v>0.98979591836734693</v>
      </c>
      <c r="AP400" s="124">
        <v>0.97435897435897434</v>
      </c>
      <c r="AQ400" s="124">
        <v>1</v>
      </c>
      <c r="AR400" s="124">
        <v>1</v>
      </c>
      <c r="AS400" s="124">
        <v>9.1787439613526575E-2</v>
      </c>
      <c r="AT400" s="120">
        <v>41.642512077294697</v>
      </c>
      <c r="AU400" s="120">
        <v>50</v>
      </c>
      <c r="AV400" s="124">
        <v>0.15343915343915343</v>
      </c>
      <c r="AW400" s="120">
        <v>29.312169312169313</v>
      </c>
      <c r="AX400" s="120">
        <v>50</v>
      </c>
      <c r="AY400" s="124">
        <v>0.92670157068062831</v>
      </c>
      <c r="AZ400" s="120">
        <v>50</v>
      </c>
      <c r="BA400" s="120">
        <v>50</v>
      </c>
      <c r="BB400" s="124">
        <v>0.40837696335078533</v>
      </c>
      <c r="BC400" s="120">
        <v>27.225130890052355</v>
      </c>
      <c r="BD400" s="120">
        <v>50</v>
      </c>
      <c r="BE400" s="124">
        <v>0.82399999999999995</v>
      </c>
      <c r="BF400" s="120">
        <v>43.829787234042556</v>
      </c>
      <c r="BG400" s="120">
        <v>50</v>
      </c>
      <c r="BH400" s="124">
        <v>0.92500000000000004</v>
      </c>
      <c r="BI400" s="120">
        <v>98.404255319148945</v>
      </c>
      <c r="BJ400" s="120">
        <v>100</v>
      </c>
      <c r="BK400" s="124">
        <v>0.88888888888888884</v>
      </c>
      <c r="BL400" s="120">
        <v>94.562647754137117</v>
      </c>
      <c r="BM400" s="120">
        <v>100</v>
      </c>
      <c r="BN400" s="52">
        <v>0</v>
      </c>
      <c r="BO400" s="124">
        <v>0.85526315789473684</v>
      </c>
      <c r="BP400" s="120">
        <v>100</v>
      </c>
      <c r="BQ400" s="120">
        <v>100</v>
      </c>
      <c r="BR400" s="124">
        <v>0.19540229885057472</v>
      </c>
      <c r="BS400" s="124">
        <v>0.87</v>
      </c>
      <c r="BT400" s="120">
        <v>6.5134099616858245</v>
      </c>
      <c r="BU400" s="120">
        <v>50</v>
      </c>
      <c r="BV400" s="124">
        <v>0.30193236714975846</v>
      </c>
      <c r="BW400" s="120">
        <v>25.161030595813205</v>
      </c>
      <c r="BX400" s="120">
        <v>50</v>
      </c>
      <c r="BY400" s="124">
        <v>0.88888888888888884</v>
      </c>
      <c r="BZ400" s="124">
        <v>0.94</v>
      </c>
      <c r="CA400" s="124">
        <v>5.1111111111111142E-2</v>
      </c>
      <c r="CB400" s="120">
        <v>16.823939048191338</v>
      </c>
      <c r="CC400" s="120">
        <v>19.496255895940152</v>
      </c>
      <c r="CD400" s="120">
        <v>17.335082511020332</v>
      </c>
      <c r="CE400" s="120">
        <v>12.629206143265662</v>
      </c>
      <c r="CF400" s="107"/>
      <c r="CG400" s="107"/>
      <c r="CH400" s="107">
        <v>0</v>
      </c>
      <c r="CI400" s="107"/>
      <c r="CJ400" s="107"/>
    </row>
    <row r="401" spans="1:88" x14ac:dyDescent="0.25">
      <c r="A401" s="50" t="s">
        <v>549</v>
      </c>
      <c r="B401" s="56" t="s">
        <v>1528</v>
      </c>
      <c r="C401" s="50" t="s">
        <v>3007</v>
      </c>
      <c r="D401" s="56" t="s">
        <v>1754</v>
      </c>
      <c r="E401" s="50" t="s">
        <v>106</v>
      </c>
      <c r="F401" s="24" t="s">
        <v>107</v>
      </c>
      <c r="G401" s="24">
        <v>12</v>
      </c>
      <c r="H401" s="50" t="s">
        <v>1454</v>
      </c>
      <c r="I401" s="50" t="s">
        <v>109</v>
      </c>
      <c r="J401" s="120">
        <v>926.25362703733765</v>
      </c>
      <c r="K401" s="52">
        <v>1250</v>
      </c>
      <c r="L401" s="120">
        <v>74.100290162987008</v>
      </c>
      <c r="M401" s="52">
        <v>0</v>
      </c>
      <c r="N401" s="120">
        <v>57.723807551944169</v>
      </c>
      <c r="O401" s="120">
        <v>76.965076735925564</v>
      </c>
      <c r="P401" s="120">
        <v>100</v>
      </c>
      <c r="Q401" s="120">
        <v>54.202092307958637</v>
      </c>
      <c r="R401" s="120">
        <v>58.00940341206725</v>
      </c>
      <c r="S401" s="120">
        <v>67.519843058202795</v>
      </c>
      <c r="T401" s="120">
        <v>72.269456410611525</v>
      </c>
      <c r="U401" s="120">
        <v>100</v>
      </c>
      <c r="V401" s="120">
        <v>50.488648147502076</v>
      </c>
      <c r="W401" s="120">
        <v>67.318197530002763</v>
      </c>
      <c r="X401" s="120">
        <v>100</v>
      </c>
      <c r="Y401" s="120">
        <v>47.773686703447432</v>
      </c>
      <c r="Z401" s="120">
        <v>63.698248937929911</v>
      </c>
      <c r="AA401" s="120">
        <v>100</v>
      </c>
      <c r="AB401" s="120">
        <v>48.25586206896552</v>
      </c>
      <c r="AC401" s="120">
        <v>64.341149425287355</v>
      </c>
      <c r="AD401" s="120">
        <v>100</v>
      </c>
      <c r="AE401" s="120">
        <v>46.323275862068975</v>
      </c>
      <c r="AF401" s="120">
        <v>55.986206896551721</v>
      </c>
      <c r="AG401" s="120">
        <v>61.764367816091969</v>
      </c>
      <c r="AH401" s="120">
        <v>100</v>
      </c>
      <c r="AI401" s="120">
        <v>13.31</v>
      </c>
      <c r="AJ401" s="120">
        <v>10.23</v>
      </c>
      <c r="AK401" s="120">
        <v>9.66</v>
      </c>
      <c r="AL401" s="52">
        <v>0</v>
      </c>
      <c r="AM401" s="124">
        <v>0.99120234604105573</v>
      </c>
      <c r="AN401" s="124">
        <v>0.98799999999999999</v>
      </c>
      <c r="AO401" s="124">
        <v>0.98830409356725146</v>
      </c>
      <c r="AP401" s="124">
        <v>0.98406374501992033</v>
      </c>
      <c r="AQ401" s="124">
        <v>0.98675496688741726</v>
      </c>
      <c r="AR401" s="124">
        <v>0.98347107438016534</v>
      </c>
      <c r="AS401" s="124">
        <v>4.4701986754966887E-2</v>
      </c>
      <c r="AT401" s="120">
        <v>50</v>
      </c>
      <c r="AU401" s="120">
        <v>50</v>
      </c>
      <c r="AV401" s="124">
        <v>5.6737588652482268E-2</v>
      </c>
      <c r="AW401" s="120">
        <v>48.652482269503558</v>
      </c>
      <c r="AX401" s="120">
        <v>50</v>
      </c>
      <c r="AY401" s="124">
        <v>0.72727272727272729</v>
      </c>
      <c r="AZ401" s="120">
        <v>48.484848484848484</v>
      </c>
      <c r="BA401" s="120">
        <v>50</v>
      </c>
      <c r="BB401" s="124">
        <v>0.1038961038961039</v>
      </c>
      <c r="BC401" s="120">
        <v>6.9264069264069263</v>
      </c>
      <c r="BD401" s="120">
        <v>50</v>
      </c>
      <c r="BE401" s="124">
        <v>0.91666666666666663</v>
      </c>
      <c r="BF401" s="120">
        <v>48.758865248226954</v>
      </c>
      <c r="BG401" s="120">
        <v>50</v>
      </c>
      <c r="BH401" s="124">
        <v>0.96296296296296291</v>
      </c>
      <c r="BI401" s="120">
        <v>100</v>
      </c>
      <c r="BJ401" s="120">
        <v>100</v>
      </c>
      <c r="BK401" s="124">
        <v>1</v>
      </c>
      <c r="BL401" s="120">
        <v>100</v>
      </c>
      <c r="BM401" s="120">
        <v>100</v>
      </c>
      <c r="BN401" s="52">
        <v>0</v>
      </c>
      <c r="BO401" s="124">
        <v>0.92452830188679247</v>
      </c>
      <c r="BP401" s="120">
        <v>100</v>
      </c>
      <c r="BQ401" s="120">
        <v>100</v>
      </c>
      <c r="BR401" s="124">
        <v>0.37931034482758619</v>
      </c>
      <c r="BS401" s="124">
        <v>0.68396226415094341</v>
      </c>
      <c r="BT401" s="120">
        <v>6.3218390804597693</v>
      </c>
      <c r="BU401" s="120">
        <v>50</v>
      </c>
      <c r="BV401" s="124">
        <v>0.12903225806451613</v>
      </c>
      <c r="BW401" s="120">
        <v>10.75268817204301</v>
      </c>
      <c r="BX401" s="120">
        <v>50</v>
      </c>
      <c r="BY401" s="124">
        <v>1</v>
      </c>
      <c r="BZ401" s="124"/>
      <c r="CA401" s="124"/>
      <c r="CB401" s="120">
        <v>16.823939048191338</v>
      </c>
      <c r="CC401" s="120">
        <v>19.496255895940152</v>
      </c>
      <c r="CD401" s="120">
        <v>17.335082511020332</v>
      </c>
      <c r="CE401" s="120">
        <v>12.629206143265662</v>
      </c>
      <c r="CF401" s="107"/>
      <c r="CG401" s="107"/>
      <c r="CH401" s="107">
        <v>0</v>
      </c>
      <c r="CI401" s="107"/>
      <c r="CJ401" s="107"/>
    </row>
    <row r="402" spans="1:88" x14ac:dyDescent="0.25">
      <c r="A402" s="50" t="s">
        <v>549</v>
      </c>
      <c r="B402" s="56" t="s">
        <v>1528</v>
      </c>
      <c r="C402" s="50" t="s">
        <v>3008</v>
      </c>
      <c r="D402" s="56" t="s">
        <v>1737</v>
      </c>
      <c r="E402" s="50" t="s">
        <v>106</v>
      </c>
      <c r="F402" s="24">
        <v>11</v>
      </c>
      <c r="G402" s="24">
        <v>12</v>
      </c>
      <c r="H402" s="50" t="s">
        <v>1454</v>
      </c>
      <c r="I402" s="50" t="s">
        <v>109</v>
      </c>
      <c r="J402" s="120">
        <v>486.01130224121329</v>
      </c>
      <c r="K402" s="52">
        <v>950</v>
      </c>
      <c r="L402" s="120">
        <v>51.159084446443501</v>
      </c>
      <c r="M402" s="52">
        <v>0</v>
      </c>
      <c r="N402" s="120">
        <v>42.341621863799283</v>
      </c>
      <c r="O402" s="120">
        <v>56.455495818399051</v>
      </c>
      <c r="P402" s="120">
        <v>100</v>
      </c>
      <c r="Q402" s="120">
        <v>41.99019011999377</v>
      </c>
      <c r="R402" s="120"/>
      <c r="S402" s="120"/>
      <c r="T402" s="120">
        <v>55.986920159991691</v>
      </c>
      <c r="U402" s="120">
        <v>100</v>
      </c>
      <c r="V402" s="120">
        <v>29.91504390988927</v>
      </c>
      <c r="W402" s="120">
        <v>39.886725213185692</v>
      </c>
      <c r="X402" s="120">
        <v>100</v>
      </c>
      <c r="Y402" s="120">
        <v>29.3433266184777</v>
      </c>
      <c r="Z402" s="120">
        <v>39.124435491303601</v>
      </c>
      <c r="AA402" s="120">
        <v>100</v>
      </c>
      <c r="AB402" s="120"/>
      <c r="AC402" s="120"/>
      <c r="AD402" s="120">
        <v>0</v>
      </c>
      <c r="AE402" s="120"/>
      <c r="AF402" s="120"/>
      <c r="AG402" s="120"/>
      <c r="AH402" s="120">
        <v>0</v>
      </c>
      <c r="AI402" s="120"/>
      <c r="AJ402" s="120"/>
      <c r="AK402" s="120"/>
      <c r="AL402" s="52">
        <v>1</v>
      </c>
      <c r="AM402" s="124">
        <v>0.74269005847953218</v>
      </c>
      <c r="AN402" s="124">
        <v>0.74096385542168675</v>
      </c>
      <c r="AO402" s="124">
        <v>0.57627118644067798</v>
      </c>
      <c r="AP402" s="124">
        <v>0.57058823529411762</v>
      </c>
      <c r="AQ402" s="124"/>
      <c r="AR402" s="124"/>
      <c r="AS402" s="124">
        <v>0.5292397660818714</v>
      </c>
      <c r="AT402" s="120">
        <v>0</v>
      </c>
      <c r="AU402" s="120">
        <v>50</v>
      </c>
      <c r="AV402" s="124">
        <v>0.5285285285285285</v>
      </c>
      <c r="AW402" s="120">
        <v>0</v>
      </c>
      <c r="AX402" s="120">
        <v>50</v>
      </c>
      <c r="AY402" s="124">
        <v>0.53216374269005851</v>
      </c>
      <c r="AZ402" s="120">
        <v>35.477582846003905</v>
      </c>
      <c r="BA402" s="120">
        <v>50</v>
      </c>
      <c r="BB402" s="124">
        <v>7.0175438596491224E-2</v>
      </c>
      <c r="BC402" s="120">
        <v>4.6783625730994149</v>
      </c>
      <c r="BD402" s="120">
        <v>50</v>
      </c>
      <c r="BE402" s="124"/>
      <c r="BF402" s="120"/>
      <c r="BG402" s="120"/>
      <c r="BH402" s="124">
        <v>0.73267326732673266</v>
      </c>
      <c r="BI402" s="120">
        <v>77.943964609226882</v>
      </c>
      <c r="BJ402" s="120">
        <v>100</v>
      </c>
      <c r="BK402" s="124">
        <v>0.77642276422764223</v>
      </c>
      <c r="BL402" s="120">
        <v>82.59816640719599</v>
      </c>
      <c r="BM402" s="120">
        <v>100</v>
      </c>
      <c r="BN402" s="52">
        <v>0</v>
      </c>
      <c r="BO402" s="124">
        <v>0.32894736842105265</v>
      </c>
      <c r="BP402" s="120">
        <v>43.859649122807021</v>
      </c>
      <c r="BQ402" s="120">
        <v>100</v>
      </c>
      <c r="BR402" s="124"/>
      <c r="BS402" s="124"/>
      <c r="BT402" s="120"/>
      <c r="BU402" s="120"/>
      <c r="BV402" s="124">
        <v>0.68128654970760238</v>
      </c>
      <c r="BW402" s="120">
        <v>50</v>
      </c>
      <c r="BX402" s="120">
        <v>50</v>
      </c>
      <c r="BY402" s="124">
        <v>0.77642276422764223</v>
      </c>
      <c r="BZ402" s="124"/>
      <c r="CA402" s="124"/>
      <c r="CB402" s="120">
        <v>16.823939048191338</v>
      </c>
      <c r="CC402" s="120">
        <v>19.496255895940152</v>
      </c>
      <c r="CD402" s="120">
        <v>17.335082511020332</v>
      </c>
      <c r="CE402" s="120">
        <v>12.629206143265662</v>
      </c>
      <c r="CF402" s="107" t="s">
        <v>3738</v>
      </c>
      <c r="CG402" s="107">
        <v>4</v>
      </c>
      <c r="CH402" s="107">
        <v>0</v>
      </c>
      <c r="CI402" s="107"/>
      <c r="CJ402" s="107"/>
    </row>
    <row r="403" spans="1:88" x14ac:dyDescent="0.25">
      <c r="A403" s="50" t="s">
        <v>549</v>
      </c>
      <c r="B403" s="56" t="s">
        <v>1528</v>
      </c>
      <c r="C403" s="50" t="s">
        <v>3009</v>
      </c>
      <c r="D403" s="56" t="s">
        <v>2052</v>
      </c>
      <c r="E403" s="50" t="s">
        <v>106</v>
      </c>
      <c r="F403" s="24">
        <v>9</v>
      </c>
      <c r="G403" s="24">
        <v>12</v>
      </c>
      <c r="H403" s="50" t="s">
        <v>1454</v>
      </c>
      <c r="I403" s="50" t="s">
        <v>109</v>
      </c>
      <c r="J403" s="120">
        <v>592.23038429085943</v>
      </c>
      <c r="K403" s="52">
        <v>1250</v>
      </c>
      <c r="L403" s="120">
        <v>47.378430743268758</v>
      </c>
      <c r="M403" s="52">
        <v>0</v>
      </c>
      <c r="N403" s="120">
        <v>37.780686620660141</v>
      </c>
      <c r="O403" s="120">
        <v>50.37424882754685</v>
      </c>
      <c r="P403" s="120">
        <v>100</v>
      </c>
      <c r="Q403" s="120">
        <v>35.210793818673245</v>
      </c>
      <c r="R403" s="120"/>
      <c r="S403" s="120"/>
      <c r="T403" s="120">
        <v>46.94772509156433</v>
      </c>
      <c r="U403" s="120">
        <v>100</v>
      </c>
      <c r="V403" s="120">
        <v>33.155528200919797</v>
      </c>
      <c r="W403" s="120">
        <v>44.207370934559734</v>
      </c>
      <c r="X403" s="120">
        <v>100</v>
      </c>
      <c r="Y403" s="120">
        <v>31.793889546128849</v>
      </c>
      <c r="Z403" s="120">
        <v>42.391852728171799</v>
      </c>
      <c r="AA403" s="120">
        <v>100</v>
      </c>
      <c r="AB403" s="120">
        <v>31.102898550724642</v>
      </c>
      <c r="AC403" s="120">
        <v>41.470531400966188</v>
      </c>
      <c r="AD403" s="120">
        <v>100</v>
      </c>
      <c r="AE403" s="120">
        <v>30.944444444444446</v>
      </c>
      <c r="AF403" s="120"/>
      <c r="AG403" s="120">
        <v>41.25925925925926</v>
      </c>
      <c r="AH403" s="120">
        <v>100</v>
      </c>
      <c r="AI403" s="120"/>
      <c r="AJ403" s="120"/>
      <c r="AK403" s="120"/>
      <c r="AL403" s="52">
        <v>1</v>
      </c>
      <c r="AM403" s="124">
        <v>0.88749999999999996</v>
      </c>
      <c r="AN403" s="124">
        <v>0.87671232876712324</v>
      </c>
      <c r="AO403" s="124">
        <v>0.8902439024390244</v>
      </c>
      <c r="AP403" s="124">
        <v>0.88</v>
      </c>
      <c r="AQ403" s="124">
        <v>0.94594594594594594</v>
      </c>
      <c r="AR403" s="124">
        <v>0.94366197183098588</v>
      </c>
      <c r="AS403" s="124">
        <v>0.6450704225352113</v>
      </c>
      <c r="AT403" s="120">
        <v>0</v>
      </c>
      <c r="AU403" s="120">
        <v>50</v>
      </c>
      <c r="AV403" s="124">
        <v>0.65294117647058825</v>
      </c>
      <c r="AW403" s="120">
        <v>0</v>
      </c>
      <c r="AX403" s="120">
        <v>50</v>
      </c>
      <c r="AY403" s="124">
        <v>0.76571428571428568</v>
      </c>
      <c r="AZ403" s="120">
        <v>50</v>
      </c>
      <c r="BA403" s="120">
        <v>50</v>
      </c>
      <c r="BB403" s="124">
        <v>0.04</v>
      </c>
      <c r="BC403" s="120">
        <v>2.666666666666667</v>
      </c>
      <c r="BD403" s="120">
        <v>50</v>
      </c>
      <c r="BE403" s="124">
        <v>0.46666666666666667</v>
      </c>
      <c r="BF403" s="120">
        <v>24.822695035460995</v>
      </c>
      <c r="BG403" s="120">
        <v>50</v>
      </c>
      <c r="BH403" s="124">
        <v>0.61627906976744184</v>
      </c>
      <c r="BI403" s="120">
        <v>65.561603166749137</v>
      </c>
      <c r="BJ403" s="120">
        <v>100</v>
      </c>
      <c r="BK403" s="124">
        <v>0.77692307692307694</v>
      </c>
      <c r="BL403" s="120">
        <v>82.651391162029469</v>
      </c>
      <c r="BM403" s="120">
        <v>100</v>
      </c>
      <c r="BN403" s="52">
        <v>0</v>
      </c>
      <c r="BO403" s="124">
        <v>0.47619047619047616</v>
      </c>
      <c r="BP403" s="120">
        <v>63.492063492063487</v>
      </c>
      <c r="BQ403" s="120">
        <v>100</v>
      </c>
      <c r="BR403" s="124">
        <v>0.84615384615384615</v>
      </c>
      <c r="BS403" s="124">
        <v>0.17105263157894737</v>
      </c>
      <c r="BT403" s="120">
        <v>0</v>
      </c>
      <c r="BU403" s="120">
        <v>50</v>
      </c>
      <c r="BV403" s="124">
        <v>0.43661971830985913</v>
      </c>
      <c r="BW403" s="120">
        <v>36.384976525821592</v>
      </c>
      <c r="BX403" s="120">
        <v>50</v>
      </c>
      <c r="BY403" s="124">
        <v>0.77692307692307694</v>
      </c>
      <c r="BZ403" s="124"/>
      <c r="CA403" s="124"/>
      <c r="CB403" s="120">
        <v>16.823939048191338</v>
      </c>
      <c r="CC403" s="120">
        <v>19.496255895940152</v>
      </c>
      <c r="CD403" s="120">
        <v>17.335082511020332</v>
      </c>
      <c r="CE403" s="120">
        <v>12.629206143265662</v>
      </c>
      <c r="CF403" s="107" t="s">
        <v>3738</v>
      </c>
      <c r="CG403" s="107">
        <v>4</v>
      </c>
      <c r="CH403" s="107">
        <v>0</v>
      </c>
      <c r="CI403" s="107"/>
      <c r="CJ403" s="107"/>
    </row>
    <row r="404" spans="1:88" x14ac:dyDescent="0.25">
      <c r="A404" s="50" t="s">
        <v>549</v>
      </c>
      <c r="B404" s="56" t="s">
        <v>1528</v>
      </c>
      <c r="C404" s="50" t="s">
        <v>3010</v>
      </c>
      <c r="D404" s="56" t="s">
        <v>2054</v>
      </c>
      <c r="E404" s="50" t="s">
        <v>106</v>
      </c>
      <c r="F404" s="24">
        <v>9</v>
      </c>
      <c r="G404" s="24">
        <v>12</v>
      </c>
      <c r="H404" s="50" t="s">
        <v>1454</v>
      </c>
      <c r="I404" s="50" t="s">
        <v>109</v>
      </c>
      <c r="J404" s="120">
        <v>379.2214594532868</v>
      </c>
      <c r="K404" s="52">
        <v>850</v>
      </c>
      <c r="L404" s="120">
        <v>44.614289347445506</v>
      </c>
      <c r="M404" s="52">
        <v>0</v>
      </c>
      <c r="N404" s="120"/>
      <c r="O404" s="120"/>
      <c r="P404" s="120">
        <v>0</v>
      </c>
      <c r="Q404" s="120"/>
      <c r="R404" s="120"/>
      <c r="S404" s="120"/>
      <c r="T404" s="120"/>
      <c r="U404" s="120">
        <v>0</v>
      </c>
      <c r="V404" s="120"/>
      <c r="W404" s="120"/>
      <c r="X404" s="120">
        <v>0</v>
      </c>
      <c r="Y404" s="120"/>
      <c r="Z404" s="120"/>
      <c r="AA404" s="120">
        <v>0</v>
      </c>
      <c r="AB404" s="120">
        <v>33.814814814814824</v>
      </c>
      <c r="AC404" s="120">
        <v>45.086419753086432</v>
      </c>
      <c r="AD404" s="120">
        <v>100</v>
      </c>
      <c r="AE404" s="120">
        <v>33.697267759562841</v>
      </c>
      <c r="AF404" s="120"/>
      <c r="AG404" s="120">
        <v>44.929690346083788</v>
      </c>
      <c r="AH404" s="120">
        <v>100</v>
      </c>
      <c r="AI404" s="120"/>
      <c r="AJ404" s="120"/>
      <c r="AK404" s="120"/>
      <c r="AL404" s="52">
        <v>1</v>
      </c>
      <c r="AM404" s="124">
        <v>0.13636363636363635</v>
      </c>
      <c r="AN404" s="124">
        <v>0.13095238095238096</v>
      </c>
      <c r="AO404" s="124">
        <v>7.8651685393258425E-2</v>
      </c>
      <c r="AP404" s="124">
        <v>7.0588235294117646E-2</v>
      </c>
      <c r="AQ404" s="124">
        <v>0.78301886792452835</v>
      </c>
      <c r="AR404" s="124">
        <v>0.77884615384615385</v>
      </c>
      <c r="AS404" s="124">
        <v>0.63723150357995229</v>
      </c>
      <c r="AT404" s="120">
        <v>0</v>
      </c>
      <c r="AU404" s="120">
        <v>50</v>
      </c>
      <c r="AV404" s="124">
        <v>0.64735516372795965</v>
      </c>
      <c r="AW404" s="120">
        <v>0</v>
      </c>
      <c r="AX404" s="120">
        <v>50</v>
      </c>
      <c r="AY404" s="124">
        <v>0.15555555555555556</v>
      </c>
      <c r="AZ404" s="120">
        <v>10.37037037037037</v>
      </c>
      <c r="BA404" s="120">
        <v>50</v>
      </c>
      <c r="BB404" s="124">
        <v>0.05</v>
      </c>
      <c r="BC404" s="120">
        <v>3.3333333333333335</v>
      </c>
      <c r="BD404" s="120">
        <v>50</v>
      </c>
      <c r="BE404" s="124">
        <v>0.38194444444444442</v>
      </c>
      <c r="BF404" s="120">
        <v>20.316193853427897</v>
      </c>
      <c r="BG404" s="120">
        <v>50</v>
      </c>
      <c r="BH404" s="124">
        <v>0.71900826446280997</v>
      </c>
      <c r="BI404" s="120">
        <v>76.490240900298929</v>
      </c>
      <c r="BJ404" s="120">
        <v>100</v>
      </c>
      <c r="BK404" s="124">
        <v>0.64925373134328357</v>
      </c>
      <c r="BL404" s="120">
        <v>69.069545887583359</v>
      </c>
      <c r="BM404" s="120">
        <v>100</v>
      </c>
      <c r="BN404" s="52">
        <v>0</v>
      </c>
      <c r="BO404" s="124">
        <v>0.47169811320754718</v>
      </c>
      <c r="BP404" s="120">
        <v>62.893081761006286</v>
      </c>
      <c r="BQ404" s="120">
        <v>100</v>
      </c>
      <c r="BR404" s="124">
        <v>0.14285714285714285</v>
      </c>
      <c r="BS404" s="124">
        <v>0.51041666666666663</v>
      </c>
      <c r="BT404" s="120">
        <v>2.3809523809523809</v>
      </c>
      <c r="BU404" s="120">
        <v>50</v>
      </c>
      <c r="BV404" s="124">
        <v>0.53221957040572787</v>
      </c>
      <c r="BW404" s="120">
        <v>44.351630867143996</v>
      </c>
      <c r="BX404" s="120">
        <v>50</v>
      </c>
      <c r="BY404" s="124">
        <v>0.64925373134328357</v>
      </c>
      <c r="BZ404" s="124"/>
      <c r="CA404" s="124"/>
      <c r="CB404" s="120">
        <v>16.823939048191338</v>
      </c>
      <c r="CC404" s="120">
        <v>19.496255895940152</v>
      </c>
      <c r="CD404" s="120">
        <v>17.335082511020332</v>
      </c>
      <c r="CE404" s="120">
        <v>12.629206143265662</v>
      </c>
      <c r="CF404" s="107" t="s">
        <v>3741</v>
      </c>
      <c r="CG404" s="107">
        <v>5</v>
      </c>
      <c r="CH404" s="107">
        <v>0</v>
      </c>
      <c r="CI404" s="107"/>
      <c r="CJ404" s="107"/>
    </row>
    <row r="405" spans="1:88" x14ac:dyDescent="0.25">
      <c r="A405" s="50" t="s">
        <v>549</v>
      </c>
      <c r="B405" s="56" t="s">
        <v>1528</v>
      </c>
      <c r="C405" s="50" t="s">
        <v>3011</v>
      </c>
      <c r="D405" s="56" t="s">
        <v>2053</v>
      </c>
      <c r="E405" s="50" t="s">
        <v>106</v>
      </c>
      <c r="F405" s="24">
        <v>9</v>
      </c>
      <c r="G405" s="24">
        <v>12</v>
      </c>
      <c r="H405" s="50" t="s">
        <v>1454</v>
      </c>
      <c r="I405" s="50" t="s">
        <v>109</v>
      </c>
      <c r="J405" s="120">
        <v>614.8960851114665</v>
      </c>
      <c r="K405" s="52">
        <v>1250</v>
      </c>
      <c r="L405" s="120">
        <v>49.191686808917325</v>
      </c>
      <c r="M405" s="52">
        <v>0</v>
      </c>
      <c r="N405" s="120">
        <v>40.571099407504938</v>
      </c>
      <c r="O405" s="120">
        <v>54.094799210006585</v>
      </c>
      <c r="P405" s="120">
        <v>100</v>
      </c>
      <c r="Q405" s="120">
        <v>40.571099407504938</v>
      </c>
      <c r="R405" s="120"/>
      <c r="S405" s="120"/>
      <c r="T405" s="120">
        <v>54.094799210006585</v>
      </c>
      <c r="U405" s="120">
        <v>100</v>
      </c>
      <c r="V405" s="120">
        <v>35.2137027491409</v>
      </c>
      <c r="W405" s="120">
        <v>46.951603665521205</v>
      </c>
      <c r="X405" s="120">
        <v>100</v>
      </c>
      <c r="Y405" s="120">
        <v>35.2137027491409</v>
      </c>
      <c r="Z405" s="120">
        <v>46.951603665521205</v>
      </c>
      <c r="AA405" s="120">
        <v>100</v>
      </c>
      <c r="AB405" s="120">
        <v>35.901169590643292</v>
      </c>
      <c r="AC405" s="120">
        <v>47.86822612085772</v>
      </c>
      <c r="AD405" s="120">
        <v>100</v>
      </c>
      <c r="AE405" s="120">
        <v>35.45105105105106</v>
      </c>
      <c r="AF405" s="120"/>
      <c r="AG405" s="120">
        <v>47.268068068068082</v>
      </c>
      <c r="AH405" s="120">
        <v>100</v>
      </c>
      <c r="AI405" s="120"/>
      <c r="AJ405" s="120"/>
      <c r="AK405" s="120"/>
      <c r="AL405" s="52">
        <v>1</v>
      </c>
      <c r="AM405" s="124">
        <v>0.70886075949367089</v>
      </c>
      <c r="AN405" s="124">
        <v>0.69736842105263153</v>
      </c>
      <c r="AO405" s="124">
        <v>0.70731707317073167</v>
      </c>
      <c r="AP405" s="124">
        <v>0.69620253164556967</v>
      </c>
      <c r="AQ405" s="124">
        <v>0.88888888888888884</v>
      </c>
      <c r="AR405" s="124">
        <v>0.88636363636363635</v>
      </c>
      <c r="AS405" s="124">
        <v>0.64735516372795965</v>
      </c>
      <c r="AT405" s="120">
        <v>0</v>
      </c>
      <c r="AU405" s="120">
        <v>50</v>
      </c>
      <c r="AV405" s="124">
        <v>0.66402116402116407</v>
      </c>
      <c r="AW405" s="120">
        <v>0</v>
      </c>
      <c r="AX405" s="120">
        <v>50</v>
      </c>
      <c r="AY405" s="124">
        <v>6.6666666666666666E-2</v>
      </c>
      <c r="AZ405" s="120">
        <v>4.4444444444444446</v>
      </c>
      <c r="BA405" s="120">
        <v>50</v>
      </c>
      <c r="BB405" s="124">
        <v>1.2121212121212121E-2</v>
      </c>
      <c r="BC405" s="120">
        <v>0.80808080808080807</v>
      </c>
      <c r="BD405" s="120">
        <v>50</v>
      </c>
      <c r="BE405" s="124">
        <v>0.6640625</v>
      </c>
      <c r="BF405" s="120">
        <v>35.322473404255319</v>
      </c>
      <c r="BG405" s="120">
        <v>50</v>
      </c>
      <c r="BH405" s="124">
        <v>0.66417910447761197</v>
      </c>
      <c r="BI405" s="120">
        <v>70.65735154017149</v>
      </c>
      <c r="BJ405" s="120">
        <v>100</v>
      </c>
      <c r="BK405" s="124">
        <v>0.75806451612903236</v>
      </c>
      <c r="BL405" s="120">
        <v>80.645161290322591</v>
      </c>
      <c r="BM405" s="120">
        <v>100</v>
      </c>
      <c r="BN405" s="52">
        <v>0</v>
      </c>
      <c r="BO405" s="124">
        <v>0.56842105263157894</v>
      </c>
      <c r="BP405" s="120">
        <v>75.789473684210535</v>
      </c>
      <c r="BQ405" s="120">
        <v>100</v>
      </c>
      <c r="BR405" s="124">
        <v>0.37777777777777777</v>
      </c>
      <c r="BS405" s="124">
        <v>0.40909090909090912</v>
      </c>
      <c r="BT405" s="120">
        <v>0</v>
      </c>
      <c r="BU405" s="120">
        <v>50</v>
      </c>
      <c r="BV405" s="124">
        <v>0.67758186397984888</v>
      </c>
      <c r="BW405" s="120">
        <v>50</v>
      </c>
      <c r="BX405" s="120">
        <v>50</v>
      </c>
      <c r="BY405" s="124">
        <v>0.75806451612903236</v>
      </c>
      <c r="BZ405" s="124"/>
      <c r="CA405" s="124"/>
      <c r="CB405" s="120">
        <v>16.823939048191338</v>
      </c>
      <c r="CC405" s="120">
        <v>19.496255895940152</v>
      </c>
      <c r="CD405" s="120">
        <v>17.335082511020332</v>
      </c>
      <c r="CE405" s="120">
        <v>12.629206143265662</v>
      </c>
      <c r="CF405" s="107" t="s">
        <v>3738</v>
      </c>
      <c r="CG405" s="107">
        <v>4</v>
      </c>
      <c r="CH405" s="107">
        <v>0</v>
      </c>
      <c r="CI405" s="107"/>
      <c r="CJ405" s="107"/>
    </row>
    <row r="406" spans="1:88" x14ac:dyDescent="0.25">
      <c r="A406" s="50" t="s">
        <v>549</v>
      </c>
      <c r="B406" s="56" t="s">
        <v>1528</v>
      </c>
      <c r="C406" s="50" t="s">
        <v>3012</v>
      </c>
      <c r="D406" s="56" t="s">
        <v>2028</v>
      </c>
      <c r="E406" s="50" t="s">
        <v>106</v>
      </c>
      <c r="F406" s="24">
        <v>9</v>
      </c>
      <c r="G406" s="24">
        <v>12</v>
      </c>
      <c r="H406" s="50" t="s">
        <v>1454</v>
      </c>
      <c r="I406" s="50" t="s">
        <v>109</v>
      </c>
      <c r="J406" s="120">
        <v>653.3747799841733</v>
      </c>
      <c r="K406" s="52">
        <v>1250</v>
      </c>
      <c r="L406" s="120">
        <v>52.269982398733859</v>
      </c>
      <c r="M406" s="52">
        <v>0</v>
      </c>
      <c r="N406" s="120">
        <v>48.100467941059335</v>
      </c>
      <c r="O406" s="120">
        <v>64.133957254745781</v>
      </c>
      <c r="P406" s="120">
        <v>100</v>
      </c>
      <c r="Q406" s="120">
        <v>48.790448947707013</v>
      </c>
      <c r="R406" s="120"/>
      <c r="S406" s="120"/>
      <c r="T406" s="120">
        <v>65.053931930276022</v>
      </c>
      <c r="U406" s="120">
        <v>100</v>
      </c>
      <c r="V406" s="120">
        <v>33.859768757159216</v>
      </c>
      <c r="W406" s="120">
        <v>45.146358342878955</v>
      </c>
      <c r="X406" s="120">
        <v>100</v>
      </c>
      <c r="Y406" s="120">
        <v>34.638496457511344</v>
      </c>
      <c r="Z406" s="120">
        <v>46.184661943348459</v>
      </c>
      <c r="AA406" s="120">
        <v>100</v>
      </c>
      <c r="AB406" s="120">
        <v>31.821428571428562</v>
      </c>
      <c r="AC406" s="120">
        <v>42.428571428571416</v>
      </c>
      <c r="AD406" s="120">
        <v>100</v>
      </c>
      <c r="AE406" s="120">
        <v>31.764197530864188</v>
      </c>
      <c r="AF406" s="120"/>
      <c r="AG406" s="120">
        <v>42.352263374485581</v>
      </c>
      <c r="AH406" s="120">
        <v>100</v>
      </c>
      <c r="AI406" s="120"/>
      <c r="AJ406" s="120"/>
      <c r="AK406" s="120"/>
      <c r="AL406" s="52">
        <v>1</v>
      </c>
      <c r="AM406" s="124">
        <v>0.60256410256410253</v>
      </c>
      <c r="AN406" s="124">
        <v>0.60606060606060608</v>
      </c>
      <c r="AO406" s="124">
        <v>0.87341772151898733</v>
      </c>
      <c r="AP406" s="124">
        <v>0.86567164179104472</v>
      </c>
      <c r="AQ406" s="124">
        <v>0.85074626865671643</v>
      </c>
      <c r="AR406" s="124">
        <v>0.84615384615384615</v>
      </c>
      <c r="AS406" s="124">
        <v>0.50207468879668049</v>
      </c>
      <c r="AT406" s="120">
        <v>0</v>
      </c>
      <c r="AU406" s="120">
        <v>50</v>
      </c>
      <c r="AV406" s="124">
        <v>0.53960396039603964</v>
      </c>
      <c r="AW406" s="120">
        <v>0</v>
      </c>
      <c r="AX406" s="120">
        <v>50</v>
      </c>
      <c r="AY406" s="124">
        <v>0.95138888888888884</v>
      </c>
      <c r="AZ406" s="120">
        <v>50</v>
      </c>
      <c r="BA406" s="120">
        <v>50</v>
      </c>
      <c r="BB406" s="124">
        <v>6.9444444444444441E-3</v>
      </c>
      <c r="BC406" s="120">
        <v>0.46296296296296291</v>
      </c>
      <c r="BD406" s="120">
        <v>50</v>
      </c>
      <c r="BE406" s="124">
        <v>0.62857142857142856</v>
      </c>
      <c r="BF406" s="120">
        <v>33.434650455927049</v>
      </c>
      <c r="BG406" s="120">
        <v>50</v>
      </c>
      <c r="BH406" s="124">
        <v>0.63157894736842102</v>
      </c>
      <c r="BI406" s="120">
        <v>67.189249720044799</v>
      </c>
      <c r="BJ406" s="120">
        <v>100</v>
      </c>
      <c r="BK406" s="124">
        <v>0.65789473684210531</v>
      </c>
      <c r="BL406" s="120">
        <v>69.988801791713342</v>
      </c>
      <c r="BM406" s="120">
        <v>100</v>
      </c>
      <c r="BN406" s="52">
        <v>0</v>
      </c>
      <c r="BO406" s="124">
        <v>0.50943396226415094</v>
      </c>
      <c r="BP406" s="120">
        <v>67.924528301886795</v>
      </c>
      <c r="BQ406" s="120">
        <v>100</v>
      </c>
      <c r="BR406" s="124">
        <v>0.22222222222222221</v>
      </c>
      <c r="BS406" s="124">
        <v>1</v>
      </c>
      <c r="BT406" s="120">
        <v>14.814814814814813</v>
      </c>
      <c r="BU406" s="120">
        <v>50</v>
      </c>
      <c r="BV406" s="124">
        <v>0.53112033195020747</v>
      </c>
      <c r="BW406" s="120">
        <v>44.260027662517295</v>
      </c>
      <c r="BX406" s="120">
        <v>50</v>
      </c>
      <c r="BY406" s="124">
        <v>0.65789473684210531</v>
      </c>
      <c r="BZ406" s="124"/>
      <c r="CA406" s="124"/>
      <c r="CB406" s="120">
        <v>16.823939048191338</v>
      </c>
      <c r="CC406" s="120">
        <v>19.496255895940152</v>
      </c>
      <c r="CD406" s="120">
        <v>17.335082511020332</v>
      </c>
      <c r="CE406" s="120">
        <v>12.629206143265662</v>
      </c>
      <c r="CF406" s="52" t="s">
        <v>3740</v>
      </c>
      <c r="CG406" s="52">
        <v>4</v>
      </c>
      <c r="CH406" s="107">
        <v>0</v>
      </c>
      <c r="CI406" s="107"/>
      <c r="CJ406" s="107"/>
    </row>
    <row r="407" spans="1:88" x14ac:dyDescent="0.25">
      <c r="A407" s="50" t="s">
        <v>549</v>
      </c>
      <c r="B407" s="56" t="s">
        <v>1528</v>
      </c>
      <c r="C407" s="50" t="s">
        <v>3013</v>
      </c>
      <c r="D407" s="56" t="s">
        <v>2105</v>
      </c>
      <c r="E407" s="50" t="s">
        <v>106</v>
      </c>
      <c r="F407" s="24">
        <v>9</v>
      </c>
      <c r="G407" s="24">
        <v>12</v>
      </c>
      <c r="H407" s="50" t="s">
        <v>1454</v>
      </c>
      <c r="I407" s="50" t="s">
        <v>109</v>
      </c>
      <c r="J407" s="120">
        <v>483.49403667816847</v>
      </c>
      <c r="K407" s="52">
        <v>850</v>
      </c>
      <c r="L407" s="120">
        <v>56.881651373902173</v>
      </c>
      <c r="M407" s="52">
        <v>0</v>
      </c>
      <c r="N407" s="120"/>
      <c r="O407" s="120"/>
      <c r="P407" s="120">
        <v>0</v>
      </c>
      <c r="Q407" s="120"/>
      <c r="R407" s="120"/>
      <c r="S407" s="120"/>
      <c r="T407" s="120"/>
      <c r="U407" s="120">
        <v>0</v>
      </c>
      <c r="V407" s="120"/>
      <c r="W407" s="120"/>
      <c r="X407" s="120">
        <v>0</v>
      </c>
      <c r="Y407" s="120"/>
      <c r="Z407" s="120"/>
      <c r="AA407" s="120">
        <v>0</v>
      </c>
      <c r="AB407" s="120">
        <v>40.107692307692318</v>
      </c>
      <c r="AC407" s="120">
        <v>53.476923076923086</v>
      </c>
      <c r="AD407" s="120">
        <v>100</v>
      </c>
      <c r="AE407" s="120">
        <v>37.783854166666671</v>
      </c>
      <c r="AF407" s="120"/>
      <c r="AG407" s="120">
        <v>50.378472222222229</v>
      </c>
      <c r="AH407" s="120">
        <v>100</v>
      </c>
      <c r="AI407" s="120"/>
      <c r="AJ407" s="120"/>
      <c r="AK407" s="120"/>
      <c r="AL407" s="52">
        <v>0</v>
      </c>
      <c r="AM407" s="124"/>
      <c r="AN407" s="124"/>
      <c r="AO407" s="124"/>
      <c r="AP407" s="124"/>
      <c r="AQ407" s="124">
        <v>0.98734177215189878</v>
      </c>
      <c r="AR407" s="124">
        <v>0.98461538461538467</v>
      </c>
      <c r="AS407" s="124">
        <v>0.39772727272727271</v>
      </c>
      <c r="AT407" s="120">
        <v>0</v>
      </c>
      <c r="AU407" s="120">
        <v>50</v>
      </c>
      <c r="AV407" s="124">
        <v>0.43448275862068964</v>
      </c>
      <c r="AW407" s="120">
        <v>0</v>
      </c>
      <c r="AX407" s="120">
        <v>50</v>
      </c>
      <c r="AY407" s="124">
        <v>0.80392156862745101</v>
      </c>
      <c r="AZ407" s="120">
        <v>50</v>
      </c>
      <c r="BA407" s="120">
        <v>50</v>
      </c>
      <c r="BB407" s="124"/>
      <c r="BC407" s="120"/>
      <c r="BD407" s="120">
        <v>50</v>
      </c>
      <c r="BE407" s="124">
        <v>0.8928571428571429</v>
      </c>
      <c r="BF407" s="120">
        <v>47.492401215805472</v>
      </c>
      <c r="BG407" s="120">
        <v>50</v>
      </c>
      <c r="BH407" s="124">
        <v>0.75342465753424659</v>
      </c>
      <c r="BI407" s="120">
        <v>80.151559312153893</v>
      </c>
      <c r="BJ407" s="120">
        <v>100</v>
      </c>
      <c r="BK407" s="124">
        <v>0.80208333333333348</v>
      </c>
      <c r="BL407" s="120">
        <v>85.328014184397176</v>
      </c>
      <c r="BM407" s="120">
        <v>100</v>
      </c>
      <c r="BN407" s="52">
        <v>0</v>
      </c>
      <c r="BO407" s="124">
        <v>0.5</v>
      </c>
      <c r="BP407" s="120">
        <v>66.666666666666657</v>
      </c>
      <c r="BQ407" s="120">
        <v>100</v>
      </c>
      <c r="BR407" s="124">
        <v>0.14814814814814814</v>
      </c>
      <c r="BS407" s="124">
        <v>0.39130434782608697</v>
      </c>
      <c r="BT407" s="120">
        <v>0</v>
      </c>
      <c r="BU407" s="120">
        <v>50</v>
      </c>
      <c r="BV407" s="124">
        <v>0.73295454545454541</v>
      </c>
      <c r="BW407" s="120">
        <v>50</v>
      </c>
      <c r="BX407" s="120">
        <v>50</v>
      </c>
      <c r="BY407" s="124">
        <v>0.80208333333333348</v>
      </c>
      <c r="BZ407" s="124"/>
      <c r="CA407" s="124"/>
      <c r="CB407" s="120">
        <v>16.823939048191338</v>
      </c>
      <c r="CC407" s="120">
        <v>19.496255895940152</v>
      </c>
      <c r="CD407" s="120">
        <v>17.335082511020332</v>
      </c>
      <c r="CE407" s="120">
        <v>12.629206143265662</v>
      </c>
      <c r="CF407" s="107"/>
      <c r="CG407" s="107"/>
      <c r="CH407" s="107">
        <v>0</v>
      </c>
      <c r="CI407" s="107"/>
      <c r="CJ407" s="107"/>
    </row>
    <row r="408" spans="1:88" x14ac:dyDescent="0.25">
      <c r="A408" s="50" t="s">
        <v>549</v>
      </c>
      <c r="B408" s="56" t="s">
        <v>1528</v>
      </c>
      <c r="C408" s="50" t="s">
        <v>3710</v>
      </c>
      <c r="D408" s="56" t="s">
        <v>3717</v>
      </c>
      <c r="E408" s="50" t="s">
        <v>106</v>
      </c>
      <c r="F408" s="24">
        <v>9</v>
      </c>
      <c r="G408" s="24">
        <v>12</v>
      </c>
      <c r="H408" s="50" t="s">
        <v>1454</v>
      </c>
      <c r="I408" s="50" t="s">
        <v>109</v>
      </c>
      <c r="J408" s="120">
        <v>226.48352918232524</v>
      </c>
      <c r="K408" s="52">
        <v>650</v>
      </c>
      <c r="L408" s="120">
        <v>34.843619874203888</v>
      </c>
      <c r="M408" s="52"/>
      <c r="N408" s="120"/>
      <c r="O408" s="120"/>
      <c r="P408" s="120">
        <v>0</v>
      </c>
      <c r="Q408" s="120"/>
      <c r="R408" s="120"/>
      <c r="S408" s="120"/>
      <c r="T408" s="120"/>
      <c r="U408" s="120">
        <v>0</v>
      </c>
      <c r="V408" s="120"/>
      <c r="W408" s="120"/>
      <c r="X408" s="120">
        <v>0</v>
      </c>
      <c r="Y408" s="120"/>
      <c r="Z408" s="120"/>
      <c r="AA408" s="120">
        <v>0</v>
      </c>
      <c r="AB408" s="120"/>
      <c r="AC408" s="120"/>
      <c r="AD408" s="120">
        <v>0</v>
      </c>
      <c r="AE408" s="120"/>
      <c r="AF408" s="120"/>
      <c r="AG408" s="120"/>
      <c r="AH408" s="120">
        <v>0</v>
      </c>
      <c r="AI408" s="120"/>
      <c r="AJ408" s="120"/>
      <c r="AK408" s="120"/>
      <c r="AL408" s="52">
        <v>1</v>
      </c>
      <c r="AM408" s="124">
        <v>0.08</v>
      </c>
      <c r="AN408" s="124">
        <v>8.3333333333333329E-2</v>
      </c>
      <c r="AO408" s="124">
        <v>0.04</v>
      </c>
      <c r="AP408" s="124">
        <v>4.1666666666666664E-2</v>
      </c>
      <c r="AQ408" s="124">
        <v>0.7</v>
      </c>
      <c r="AR408" s="124">
        <v>0.7</v>
      </c>
      <c r="AS408" s="124">
        <v>0.75454545454545452</v>
      </c>
      <c r="AT408" s="120">
        <v>0</v>
      </c>
      <c r="AU408" s="120">
        <v>50</v>
      </c>
      <c r="AV408" s="124">
        <v>0.75471698113207553</v>
      </c>
      <c r="AW408" s="120">
        <v>0</v>
      </c>
      <c r="AX408" s="120">
        <v>50</v>
      </c>
      <c r="AY408" s="124">
        <v>0.26470588235294118</v>
      </c>
      <c r="AZ408" s="120">
        <v>17.647058823529413</v>
      </c>
      <c r="BA408" s="120">
        <v>50</v>
      </c>
      <c r="BB408" s="124"/>
      <c r="BC408" s="120"/>
      <c r="BD408" s="120">
        <v>50</v>
      </c>
      <c r="BE408" s="124">
        <v>0.35714285714285715</v>
      </c>
      <c r="BF408" s="120">
        <v>18.996960486322191</v>
      </c>
      <c r="BG408" s="120">
        <v>50</v>
      </c>
      <c r="BH408" s="124">
        <v>0.33333333333333331</v>
      </c>
      <c r="BI408" s="120">
        <v>35.460992907801419</v>
      </c>
      <c r="BJ408" s="120">
        <v>100</v>
      </c>
      <c r="BK408" s="124">
        <v>0.56338028169014087</v>
      </c>
      <c r="BL408" s="120">
        <v>59.934072520227758</v>
      </c>
      <c r="BM408" s="120">
        <v>100</v>
      </c>
      <c r="BN408" s="52">
        <v>0</v>
      </c>
      <c r="BO408" s="124">
        <v>0.33333333333333331</v>
      </c>
      <c r="BP408" s="120">
        <v>44.444444444444443</v>
      </c>
      <c r="BQ408" s="120">
        <v>100</v>
      </c>
      <c r="BR408" s="124"/>
      <c r="BS408" s="124"/>
      <c r="BT408" s="120">
        <v>0</v>
      </c>
      <c r="BU408" s="120">
        <v>50</v>
      </c>
      <c r="BV408" s="124">
        <v>0.7</v>
      </c>
      <c r="BW408" s="120">
        <v>50</v>
      </c>
      <c r="BX408" s="120">
        <v>50</v>
      </c>
      <c r="BY408" s="124">
        <v>0.56338028169014087</v>
      </c>
      <c r="BZ408" s="124"/>
      <c r="CA408" s="124"/>
      <c r="CB408" s="120"/>
      <c r="CC408" s="120"/>
      <c r="CD408" s="120"/>
      <c r="CE408" s="120">
        <v>12.629206143265662</v>
      </c>
      <c r="CF408" s="107"/>
      <c r="CG408" s="107"/>
      <c r="CH408" s="107">
        <v>0</v>
      </c>
      <c r="CI408" s="107"/>
      <c r="CJ408" s="107"/>
    </row>
    <row r="409" spans="1:88" x14ac:dyDescent="0.25">
      <c r="A409" s="50" t="s">
        <v>549</v>
      </c>
      <c r="B409" s="56" t="s">
        <v>1528</v>
      </c>
      <c r="C409" s="50" t="s">
        <v>3014</v>
      </c>
      <c r="D409" s="56" t="s">
        <v>1975</v>
      </c>
      <c r="E409" s="50" t="s">
        <v>106</v>
      </c>
      <c r="F409" s="24">
        <v>9</v>
      </c>
      <c r="G409" s="24">
        <v>12</v>
      </c>
      <c r="H409" s="50" t="s">
        <v>1454</v>
      </c>
      <c r="I409" s="50" t="s">
        <v>109</v>
      </c>
      <c r="J409" s="120">
        <v>820.33465848667004</v>
      </c>
      <c r="K409" s="52">
        <v>1150</v>
      </c>
      <c r="L409" s="120">
        <v>71.333448564058273</v>
      </c>
      <c r="M409" s="52">
        <v>0</v>
      </c>
      <c r="N409" s="120">
        <v>66.054879715691641</v>
      </c>
      <c r="O409" s="120">
        <v>88.073172954255512</v>
      </c>
      <c r="P409" s="120">
        <v>100</v>
      </c>
      <c r="Q409" s="120">
        <v>60.544354838709687</v>
      </c>
      <c r="R409" s="120">
        <v>52.290950744558991</v>
      </c>
      <c r="S409" s="120">
        <v>70.396505376344095</v>
      </c>
      <c r="T409" s="120">
        <v>80.725806451612911</v>
      </c>
      <c r="U409" s="120">
        <v>100</v>
      </c>
      <c r="V409" s="120">
        <v>45.979090220746698</v>
      </c>
      <c r="W409" s="120">
        <v>61.305453627662267</v>
      </c>
      <c r="X409" s="120">
        <v>100</v>
      </c>
      <c r="Y409" s="120">
        <v>37.967882632831092</v>
      </c>
      <c r="Z409" s="120">
        <v>50.623843510441461</v>
      </c>
      <c r="AA409" s="120">
        <v>100</v>
      </c>
      <c r="AB409" s="120">
        <v>49.610582010582</v>
      </c>
      <c r="AC409" s="120">
        <v>66.14744268077601</v>
      </c>
      <c r="AD409" s="120">
        <v>100</v>
      </c>
      <c r="AE409" s="120">
        <v>45.929365079365077</v>
      </c>
      <c r="AF409" s="120">
        <v>56.973015873015875</v>
      </c>
      <c r="AG409" s="120">
        <v>61.239153439153441</v>
      </c>
      <c r="AH409" s="120">
        <v>100</v>
      </c>
      <c r="AI409" s="120">
        <v>9.85</v>
      </c>
      <c r="AJ409" s="120">
        <v>14.32</v>
      </c>
      <c r="AK409" s="120">
        <v>11.04</v>
      </c>
      <c r="AL409" s="52">
        <v>0</v>
      </c>
      <c r="AM409" s="124">
        <v>1</v>
      </c>
      <c r="AN409" s="124">
        <v>1</v>
      </c>
      <c r="AO409" s="124">
        <v>1</v>
      </c>
      <c r="AP409" s="124">
        <v>1</v>
      </c>
      <c r="AQ409" s="124">
        <v>1</v>
      </c>
      <c r="AR409" s="124">
        <v>1</v>
      </c>
      <c r="AS409" s="124">
        <v>0.10887096774193548</v>
      </c>
      <c r="AT409" s="120">
        <v>38.225806451612911</v>
      </c>
      <c r="AU409" s="120">
        <v>50</v>
      </c>
      <c r="AV409" s="124">
        <v>0.1111111111111111</v>
      </c>
      <c r="AW409" s="120">
        <v>37.777777777777771</v>
      </c>
      <c r="AX409" s="120">
        <v>50</v>
      </c>
      <c r="AY409" s="124">
        <v>0.47933884297520662</v>
      </c>
      <c r="AZ409" s="120">
        <v>31.955922865013775</v>
      </c>
      <c r="BA409" s="120">
        <v>50</v>
      </c>
      <c r="BB409" s="124">
        <v>9.0909090909090912E-2</v>
      </c>
      <c r="BC409" s="120">
        <v>6.0606060606060606</v>
      </c>
      <c r="BD409" s="120">
        <v>50</v>
      </c>
      <c r="BE409" s="124">
        <v>0.98484848484848486</v>
      </c>
      <c r="BF409" s="120">
        <v>50</v>
      </c>
      <c r="BG409" s="120">
        <v>50</v>
      </c>
      <c r="BH409" s="124">
        <v>0.92307692307692313</v>
      </c>
      <c r="BI409" s="120">
        <v>98.199672667757781</v>
      </c>
      <c r="BJ409" s="120">
        <v>100</v>
      </c>
      <c r="BK409" s="124"/>
      <c r="BL409" s="120"/>
      <c r="BM409" s="120"/>
      <c r="BN409" s="52"/>
      <c r="BO409" s="124">
        <v>0.79245283018867929</v>
      </c>
      <c r="BP409" s="120">
        <v>100</v>
      </c>
      <c r="BQ409" s="120">
        <v>100</v>
      </c>
      <c r="BR409" s="124">
        <v>0.42857142857142855</v>
      </c>
      <c r="BS409" s="124">
        <v>0.45901639344262296</v>
      </c>
      <c r="BT409" s="120">
        <v>0</v>
      </c>
      <c r="BU409" s="120">
        <v>50</v>
      </c>
      <c r="BV409" s="124">
        <v>0.6088709677419355</v>
      </c>
      <c r="BW409" s="120">
        <v>50</v>
      </c>
      <c r="BX409" s="120">
        <v>50</v>
      </c>
      <c r="BY409" s="124"/>
      <c r="BZ409" s="124"/>
      <c r="CA409" s="124"/>
      <c r="CB409" s="120">
        <v>16.823939048191338</v>
      </c>
      <c r="CC409" s="120">
        <v>19.496255895940152</v>
      </c>
      <c r="CD409" s="120">
        <v>17.335082511020332</v>
      </c>
      <c r="CE409" s="120"/>
      <c r="CF409" s="107"/>
      <c r="CG409" s="107"/>
      <c r="CH409" s="107">
        <v>0</v>
      </c>
      <c r="CI409" s="107"/>
      <c r="CJ409" s="107"/>
    </row>
    <row r="410" spans="1:88" x14ac:dyDescent="0.25">
      <c r="A410" s="50" t="s">
        <v>595</v>
      </c>
      <c r="B410" s="56" t="s">
        <v>1529</v>
      </c>
      <c r="C410" s="50" t="s">
        <v>2665</v>
      </c>
      <c r="D410" s="56" t="s">
        <v>101</v>
      </c>
      <c r="E410" s="50" t="s">
        <v>102</v>
      </c>
      <c r="F410" s="24" t="s">
        <v>102</v>
      </c>
      <c r="G410" s="24" t="s">
        <v>102</v>
      </c>
      <c r="H410" s="50" t="s">
        <v>2644</v>
      </c>
      <c r="I410" s="50" t="s">
        <v>103</v>
      </c>
      <c r="J410" s="120">
        <v>600.28520666079044</v>
      </c>
      <c r="K410" s="52">
        <v>700</v>
      </c>
      <c r="L410" s="120">
        <v>85.755029522970062</v>
      </c>
      <c r="M410" s="52">
        <v>1</v>
      </c>
      <c r="N410" s="120">
        <v>70.213997186897615</v>
      </c>
      <c r="O410" s="120">
        <v>93.618662915863482</v>
      </c>
      <c r="P410" s="120">
        <v>100</v>
      </c>
      <c r="Q410" s="120">
        <v>55.491743549816796</v>
      </c>
      <c r="R410" s="120">
        <v>67.003036865620402</v>
      </c>
      <c r="S410" s="120">
        <v>75</v>
      </c>
      <c r="T410" s="120">
        <v>73.988991399755733</v>
      </c>
      <c r="U410" s="120">
        <v>100</v>
      </c>
      <c r="V410" s="120">
        <v>62.574523158445551</v>
      </c>
      <c r="W410" s="120">
        <v>83.432697544594063</v>
      </c>
      <c r="X410" s="120">
        <v>100</v>
      </c>
      <c r="Y410" s="120">
        <v>50.174684778355982</v>
      </c>
      <c r="Z410" s="120">
        <v>66.899579704474647</v>
      </c>
      <c r="AA410" s="120">
        <v>100</v>
      </c>
      <c r="AB410" s="120">
        <v>63.772839506172843</v>
      </c>
      <c r="AC410" s="120">
        <v>85.030452674897134</v>
      </c>
      <c r="AD410" s="120">
        <v>100</v>
      </c>
      <c r="AE410" s="120"/>
      <c r="AF410" s="120">
        <v>70.785470085470067</v>
      </c>
      <c r="AG410" s="120"/>
      <c r="AH410" s="120">
        <v>0</v>
      </c>
      <c r="AI410" s="120">
        <v>19.5</v>
      </c>
      <c r="AJ410" s="120">
        <v>16.82</v>
      </c>
      <c r="AK410" s="120"/>
      <c r="AL410" s="52">
        <v>1</v>
      </c>
      <c r="AM410" s="124">
        <v>0.98540145985401462</v>
      </c>
      <c r="AN410" s="124">
        <v>0.94871794871794868</v>
      </c>
      <c r="AO410" s="124">
        <v>0.98540145985401462</v>
      </c>
      <c r="AP410" s="124">
        <v>0.94871794871794868</v>
      </c>
      <c r="AQ410" s="124">
        <v>1</v>
      </c>
      <c r="AR410" s="124"/>
      <c r="AS410" s="124">
        <v>3.2258064516129031E-2</v>
      </c>
      <c r="AT410" s="120">
        <v>50</v>
      </c>
      <c r="AU410" s="120">
        <v>50</v>
      </c>
      <c r="AV410" s="124">
        <v>5.4054054054054057E-2</v>
      </c>
      <c r="AW410" s="120">
        <v>49.1891891891892</v>
      </c>
      <c r="AX410" s="120">
        <v>50</v>
      </c>
      <c r="AY410" s="124"/>
      <c r="AZ410" s="120"/>
      <c r="BA410" s="120"/>
      <c r="BB410" s="124"/>
      <c r="BC410" s="120"/>
      <c r="BD410" s="120"/>
      <c r="BE410" s="124">
        <v>0.90476190476190477</v>
      </c>
      <c r="BF410" s="120">
        <v>48.125633232016213</v>
      </c>
      <c r="BG410" s="120">
        <v>50</v>
      </c>
      <c r="BH410" s="124"/>
      <c r="BI410" s="120"/>
      <c r="BJ410" s="120"/>
      <c r="BK410" s="124"/>
      <c r="BL410" s="120"/>
      <c r="BM410" s="120"/>
      <c r="BN410" s="52"/>
      <c r="BO410" s="124"/>
      <c r="BP410" s="120"/>
      <c r="BQ410" s="120"/>
      <c r="BR410" s="124">
        <v>0.81333333333333335</v>
      </c>
      <c r="BS410" s="124">
        <v>1.0273972602739727</v>
      </c>
      <c r="BT410" s="120">
        <v>50</v>
      </c>
      <c r="BU410" s="120">
        <v>50</v>
      </c>
      <c r="BV410" s="124"/>
      <c r="BW410" s="120"/>
      <c r="BX410" s="120"/>
      <c r="BY410" s="124"/>
      <c r="BZ410" s="124"/>
      <c r="CA410" s="124"/>
      <c r="CB410" s="120">
        <v>17.263974516166829</v>
      </c>
      <c r="CC410" s="120">
        <v>19.631524517014228</v>
      </c>
      <c r="CD410" s="120">
        <v>17.168861804494096</v>
      </c>
      <c r="CE410" s="120"/>
      <c r="CF410" s="107"/>
      <c r="CG410" s="107"/>
      <c r="CH410" s="107">
        <v>0</v>
      </c>
      <c r="CI410" s="107"/>
      <c r="CJ410" s="107"/>
    </row>
    <row r="411" spans="1:88" x14ac:dyDescent="0.25">
      <c r="A411" s="50" t="s">
        <v>595</v>
      </c>
      <c r="B411" s="56" t="s">
        <v>1529</v>
      </c>
      <c r="C411" s="50" t="s">
        <v>3015</v>
      </c>
      <c r="D411" s="56" t="s">
        <v>2012</v>
      </c>
      <c r="E411" s="50" t="s">
        <v>106</v>
      </c>
      <c r="F411" s="24" t="s">
        <v>107</v>
      </c>
      <c r="G411" s="24">
        <v>8</v>
      </c>
      <c r="H411" s="50" t="s">
        <v>1453</v>
      </c>
      <c r="I411" s="50" t="s">
        <v>109</v>
      </c>
      <c r="J411" s="120">
        <v>599.98490636049007</v>
      </c>
      <c r="K411" s="52">
        <v>700</v>
      </c>
      <c r="L411" s="120">
        <v>85.712129480070004</v>
      </c>
      <c r="M411" s="52">
        <v>1</v>
      </c>
      <c r="N411" s="120">
        <v>70.213997186897615</v>
      </c>
      <c r="O411" s="120">
        <v>93.618662915863482</v>
      </c>
      <c r="P411" s="120">
        <v>100</v>
      </c>
      <c r="Q411" s="120">
        <v>55.491743549816796</v>
      </c>
      <c r="R411" s="120">
        <v>67.003036865620402</v>
      </c>
      <c r="S411" s="120">
        <v>75</v>
      </c>
      <c r="T411" s="120">
        <v>73.988991399755733</v>
      </c>
      <c r="U411" s="120">
        <v>100</v>
      </c>
      <c r="V411" s="120">
        <v>62.574523158445551</v>
      </c>
      <c r="W411" s="120">
        <v>83.432697544594063</v>
      </c>
      <c r="X411" s="120">
        <v>100</v>
      </c>
      <c r="Y411" s="120">
        <v>50.174684778355982</v>
      </c>
      <c r="Z411" s="120">
        <v>66.899579704474647</v>
      </c>
      <c r="AA411" s="120">
        <v>100</v>
      </c>
      <c r="AB411" s="120">
        <v>63.772839506172843</v>
      </c>
      <c r="AC411" s="120">
        <v>85.030452674897134</v>
      </c>
      <c r="AD411" s="120">
        <v>100</v>
      </c>
      <c r="AE411" s="120"/>
      <c r="AF411" s="120">
        <v>70.785470085470067</v>
      </c>
      <c r="AG411" s="120"/>
      <c r="AH411" s="120">
        <v>0</v>
      </c>
      <c r="AI411" s="120">
        <v>19.5</v>
      </c>
      <c r="AJ411" s="120">
        <v>16.82</v>
      </c>
      <c r="AK411" s="120"/>
      <c r="AL411" s="52">
        <v>1</v>
      </c>
      <c r="AM411" s="124">
        <v>0.98540145985401462</v>
      </c>
      <c r="AN411" s="124">
        <v>0.94871794871794868</v>
      </c>
      <c r="AO411" s="124">
        <v>0.98540145985401462</v>
      </c>
      <c r="AP411" s="124">
        <v>0.94871794871794868</v>
      </c>
      <c r="AQ411" s="124">
        <v>1</v>
      </c>
      <c r="AR411" s="124"/>
      <c r="AS411" s="124">
        <v>3.2432432432432434E-2</v>
      </c>
      <c r="AT411" s="120">
        <v>50</v>
      </c>
      <c r="AU411" s="120">
        <v>50</v>
      </c>
      <c r="AV411" s="124">
        <v>5.5555555555555552E-2</v>
      </c>
      <c r="AW411" s="120">
        <v>48.8888888888889</v>
      </c>
      <c r="AX411" s="120">
        <v>50</v>
      </c>
      <c r="AY411" s="124"/>
      <c r="AZ411" s="120"/>
      <c r="BA411" s="120"/>
      <c r="BB411" s="124"/>
      <c r="BC411" s="120"/>
      <c r="BD411" s="120"/>
      <c r="BE411" s="124">
        <v>0.90476190476190477</v>
      </c>
      <c r="BF411" s="120">
        <v>48.125633232016213</v>
      </c>
      <c r="BG411" s="120">
        <v>50</v>
      </c>
      <c r="BH411" s="124"/>
      <c r="BI411" s="120"/>
      <c r="BJ411" s="120"/>
      <c r="BK411" s="124"/>
      <c r="BL411" s="120"/>
      <c r="BM411" s="120"/>
      <c r="BN411" s="52"/>
      <c r="BO411" s="124"/>
      <c r="BP411" s="120"/>
      <c r="BQ411" s="120"/>
      <c r="BR411" s="124">
        <v>0.81333333333333335</v>
      </c>
      <c r="BS411" s="124">
        <v>1.0273972602739727</v>
      </c>
      <c r="BT411" s="120">
        <v>50</v>
      </c>
      <c r="BU411" s="120">
        <v>50</v>
      </c>
      <c r="BV411" s="124"/>
      <c r="BW411" s="120"/>
      <c r="BX411" s="120"/>
      <c r="BY411" s="124"/>
      <c r="BZ411" s="124"/>
      <c r="CA411" s="124"/>
      <c r="CB411" s="120">
        <v>16.823939048191338</v>
      </c>
      <c r="CC411" s="120">
        <v>19.496255895940152</v>
      </c>
      <c r="CD411" s="120">
        <v>17.335082511020332</v>
      </c>
      <c r="CE411" s="120"/>
      <c r="CF411" s="107"/>
      <c r="CG411" s="107"/>
      <c r="CH411" s="107">
        <v>0</v>
      </c>
      <c r="CI411" s="107"/>
      <c r="CJ411" s="107"/>
    </row>
    <row r="412" spans="1:88" x14ac:dyDescent="0.25">
      <c r="A412" s="50" t="s">
        <v>597</v>
      </c>
      <c r="B412" s="56" t="s">
        <v>1530</v>
      </c>
      <c r="C412" s="50" t="s">
        <v>2665</v>
      </c>
      <c r="D412" s="56" t="s">
        <v>101</v>
      </c>
      <c r="E412" s="50" t="s">
        <v>102</v>
      </c>
      <c r="F412" s="24" t="s">
        <v>102</v>
      </c>
      <c r="G412" s="24" t="s">
        <v>102</v>
      </c>
      <c r="H412" s="50" t="s">
        <v>2644</v>
      </c>
      <c r="I412" s="50" t="s">
        <v>103</v>
      </c>
      <c r="J412" s="120">
        <v>557.6531864831411</v>
      </c>
      <c r="K412" s="52">
        <v>650</v>
      </c>
      <c r="L412" s="120">
        <v>85.792797920483238</v>
      </c>
      <c r="M412" s="52">
        <v>0</v>
      </c>
      <c r="N412" s="120">
        <v>72.83339900221317</v>
      </c>
      <c r="O412" s="120">
        <v>97.111198669617565</v>
      </c>
      <c r="P412" s="120">
        <v>100</v>
      </c>
      <c r="Q412" s="120">
        <v>58.467620300346887</v>
      </c>
      <c r="R412" s="120">
        <v>68.772145451126534</v>
      </c>
      <c r="S412" s="120">
        <v>75</v>
      </c>
      <c r="T412" s="120">
        <v>77.956827067129183</v>
      </c>
      <c r="U412" s="120">
        <v>100</v>
      </c>
      <c r="V412" s="120">
        <v>65.401072121197203</v>
      </c>
      <c r="W412" s="120">
        <v>87.201429494929599</v>
      </c>
      <c r="X412" s="120">
        <v>100</v>
      </c>
      <c r="Y412" s="120">
        <v>51.98557621637643</v>
      </c>
      <c r="Z412" s="120">
        <v>69.314101621835249</v>
      </c>
      <c r="AA412" s="120">
        <v>100</v>
      </c>
      <c r="AB412" s="120">
        <v>63.152222222222157</v>
      </c>
      <c r="AC412" s="120">
        <v>84.202962962962886</v>
      </c>
      <c r="AD412" s="120">
        <v>100</v>
      </c>
      <c r="AE412" s="120"/>
      <c r="AF412" s="120">
        <v>65.437540453074377</v>
      </c>
      <c r="AG412" s="120"/>
      <c r="AH412" s="120">
        <v>0</v>
      </c>
      <c r="AI412" s="120">
        <v>16.53</v>
      </c>
      <c r="AJ412" s="120">
        <v>16.78</v>
      </c>
      <c r="AK412" s="120"/>
      <c r="AL412" s="52">
        <v>0</v>
      </c>
      <c r="AM412" s="124">
        <v>0.99797160243407712</v>
      </c>
      <c r="AN412" s="124">
        <v>0.98989898989898994</v>
      </c>
      <c r="AO412" s="124">
        <v>0.99797160243407712</v>
      </c>
      <c r="AP412" s="124">
        <v>1</v>
      </c>
      <c r="AQ412" s="124">
        <v>0.99173553719008267</v>
      </c>
      <c r="AR412" s="124"/>
      <c r="AS412" s="124">
        <v>2.1621621621621623E-2</v>
      </c>
      <c r="AT412" s="120">
        <v>50</v>
      </c>
      <c r="AU412" s="120">
        <v>50</v>
      </c>
      <c r="AV412" s="124">
        <v>2.1276595744680851E-2</v>
      </c>
      <c r="AW412" s="120">
        <v>50</v>
      </c>
      <c r="AX412" s="120">
        <v>50</v>
      </c>
      <c r="AY412" s="124"/>
      <c r="AZ412" s="120"/>
      <c r="BA412" s="120"/>
      <c r="BB412" s="124"/>
      <c r="BC412" s="120"/>
      <c r="BD412" s="120"/>
      <c r="BE412" s="124"/>
      <c r="BF412" s="120"/>
      <c r="BG412" s="120"/>
      <c r="BH412" s="124"/>
      <c r="BI412" s="120"/>
      <c r="BJ412" s="120"/>
      <c r="BK412" s="124"/>
      <c r="BL412" s="120"/>
      <c r="BM412" s="120"/>
      <c r="BN412" s="52"/>
      <c r="BO412" s="124"/>
      <c r="BP412" s="120"/>
      <c r="BQ412" s="120"/>
      <c r="BR412" s="124">
        <v>0.628</v>
      </c>
      <c r="BS412" s="124">
        <v>0.99206349206349209</v>
      </c>
      <c r="BT412" s="120">
        <v>41.866666666666667</v>
      </c>
      <c r="BU412" s="120">
        <v>50</v>
      </c>
      <c r="BV412" s="124"/>
      <c r="BW412" s="120"/>
      <c r="BX412" s="120"/>
      <c r="BY412" s="124"/>
      <c r="BZ412" s="124"/>
      <c r="CA412" s="124"/>
      <c r="CB412" s="120">
        <v>17.263974516166829</v>
      </c>
      <c r="CC412" s="120">
        <v>19.631524517014228</v>
      </c>
      <c r="CD412" s="120">
        <v>17.168861804494096</v>
      </c>
      <c r="CE412" s="120"/>
      <c r="CF412" s="107"/>
      <c r="CG412" s="107"/>
      <c r="CH412" s="107">
        <v>0</v>
      </c>
      <c r="CI412" s="107"/>
      <c r="CJ412" s="107"/>
    </row>
    <row r="413" spans="1:88" x14ac:dyDescent="0.25">
      <c r="A413" s="50" t="s">
        <v>597</v>
      </c>
      <c r="B413" s="56" t="s">
        <v>1530</v>
      </c>
      <c r="C413" s="50" t="s">
        <v>3016</v>
      </c>
      <c r="D413" s="56" t="s">
        <v>2020</v>
      </c>
      <c r="E413" s="50" t="s">
        <v>106</v>
      </c>
      <c r="F413" s="24">
        <v>3</v>
      </c>
      <c r="G413" s="24">
        <v>6</v>
      </c>
      <c r="H413" s="50" t="s">
        <v>1453</v>
      </c>
      <c r="I413" s="50" t="s">
        <v>109</v>
      </c>
      <c r="J413" s="120">
        <v>559.86181612797259</v>
      </c>
      <c r="K413" s="52">
        <v>650</v>
      </c>
      <c r="L413" s="120">
        <v>86.132587096611175</v>
      </c>
      <c r="M413" s="52">
        <v>0</v>
      </c>
      <c r="N413" s="120">
        <v>72.91745115622183</v>
      </c>
      <c r="O413" s="120">
        <v>97.223268208295778</v>
      </c>
      <c r="P413" s="120">
        <v>100</v>
      </c>
      <c r="Q413" s="120">
        <v>58.744366345142161</v>
      </c>
      <c r="R413" s="120">
        <v>68.772145451126534</v>
      </c>
      <c r="S413" s="120">
        <v>75</v>
      </c>
      <c r="T413" s="120">
        <v>78.325821793522891</v>
      </c>
      <c r="U413" s="120">
        <v>100</v>
      </c>
      <c r="V413" s="120">
        <v>65.598768486466113</v>
      </c>
      <c r="W413" s="120">
        <v>87.46502464862148</v>
      </c>
      <c r="X413" s="120">
        <v>100</v>
      </c>
      <c r="Y413" s="120">
        <v>52.706924567533122</v>
      </c>
      <c r="Z413" s="120">
        <v>70.275899423377496</v>
      </c>
      <c r="AA413" s="120">
        <v>100</v>
      </c>
      <c r="AB413" s="120">
        <v>63.528851540616188</v>
      </c>
      <c r="AC413" s="120">
        <v>84.705135387488255</v>
      </c>
      <c r="AD413" s="120">
        <v>100</v>
      </c>
      <c r="AE413" s="120"/>
      <c r="AF413" s="120">
        <v>65.437540453074377</v>
      </c>
      <c r="AG413" s="120"/>
      <c r="AH413" s="120">
        <v>0</v>
      </c>
      <c r="AI413" s="120">
        <v>16.25</v>
      </c>
      <c r="AJ413" s="120">
        <v>16.059999999999999</v>
      </c>
      <c r="AK413" s="120"/>
      <c r="AL413" s="52">
        <v>0</v>
      </c>
      <c r="AM413" s="124">
        <v>1</v>
      </c>
      <c r="AN413" s="124">
        <v>1</v>
      </c>
      <c r="AO413" s="124">
        <v>0.99796334012219956</v>
      </c>
      <c r="AP413" s="124">
        <v>1</v>
      </c>
      <c r="AQ413" s="124">
        <v>0.9916666666666667</v>
      </c>
      <c r="AR413" s="124"/>
      <c r="AS413" s="124">
        <v>2.2540983606557378E-2</v>
      </c>
      <c r="AT413" s="120">
        <v>50</v>
      </c>
      <c r="AU413" s="120">
        <v>50</v>
      </c>
      <c r="AV413" s="124">
        <v>1.1363636363636364E-2</v>
      </c>
      <c r="AW413" s="120">
        <v>50</v>
      </c>
      <c r="AX413" s="120">
        <v>50</v>
      </c>
      <c r="AY413" s="124"/>
      <c r="AZ413" s="120"/>
      <c r="BA413" s="120"/>
      <c r="BB413" s="124"/>
      <c r="BC413" s="120"/>
      <c r="BD413" s="120"/>
      <c r="BE413" s="124"/>
      <c r="BF413" s="120"/>
      <c r="BG413" s="120"/>
      <c r="BH413" s="124"/>
      <c r="BI413" s="120"/>
      <c r="BJ413" s="120"/>
      <c r="BK413" s="124"/>
      <c r="BL413" s="120"/>
      <c r="BM413" s="120"/>
      <c r="BN413" s="52"/>
      <c r="BO413" s="124"/>
      <c r="BP413" s="120"/>
      <c r="BQ413" s="120"/>
      <c r="BR413" s="124">
        <v>0.628</v>
      </c>
      <c r="BS413" s="124">
        <v>0.99601593625498008</v>
      </c>
      <c r="BT413" s="120">
        <v>41.866666666666667</v>
      </c>
      <c r="BU413" s="120">
        <v>50</v>
      </c>
      <c r="BV413" s="124"/>
      <c r="BW413" s="120"/>
      <c r="BX413" s="120"/>
      <c r="BY413" s="124"/>
      <c r="BZ413" s="124"/>
      <c r="CA413" s="124"/>
      <c r="CB413" s="120">
        <v>16.823939048191338</v>
      </c>
      <c r="CC413" s="120">
        <v>19.496255895940152</v>
      </c>
      <c r="CD413" s="120">
        <v>17.335082511020332</v>
      </c>
      <c r="CE413" s="120"/>
      <c r="CF413" s="107"/>
      <c r="CG413" s="107"/>
      <c r="CH413" s="107">
        <v>0</v>
      </c>
      <c r="CI413" s="107"/>
      <c r="CJ413" s="107"/>
    </row>
    <row r="414" spans="1:88" x14ac:dyDescent="0.25">
      <c r="A414" s="50" t="s">
        <v>597</v>
      </c>
      <c r="B414" s="56" t="s">
        <v>1530</v>
      </c>
      <c r="C414" s="50" t="s">
        <v>3017</v>
      </c>
      <c r="D414" s="56" t="s">
        <v>1961</v>
      </c>
      <c r="E414" s="50" t="s">
        <v>106</v>
      </c>
      <c r="F414" s="24" t="s">
        <v>107</v>
      </c>
      <c r="G414" s="24">
        <v>2</v>
      </c>
      <c r="H414" s="50" t="s">
        <v>1453</v>
      </c>
      <c r="I414" s="50" t="s">
        <v>109</v>
      </c>
      <c r="J414" s="120">
        <v>100</v>
      </c>
      <c r="K414" s="52">
        <v>100</v>
      </c>
      <c r="L414" s="120">
        <v>100</v>
      </c>
      <c r="M414" s="52"/>
      <c r="N414" s="120"/>
      <c r="O414" s="120"/>
      <c r="P414" s="120"/>
      <c r="Q414" s="120"/>
      <c r="R414" s="120"/>
      <c r="S414" s="120"/>
      <c r="T414" s="120"/>
      <c r="U414" s="120"/>
      <c r="V414" s="120"/>
      <c r="W414" s="120"/>
      <c r="X414" s="120"/>
      <c r="Y414" s="120"/>
      <c r="Z414" s="120"/>
      <c r="AA414" s="120"/>
      <c r="AB414" s="120"/>
      <c r="AC414" s="120"/>
      <c r="AD414" s="120"/>
      <c r="AE414" s="120"/>
      <c r="AF414" s="120"/>
      <c r="AG414" s="120"/>
      <c r="AH414" s="120"/>
      <c r="AI414" s="120"/>
      <c r="AJ414" s="120"/>
      <c r="AK414" s="120"/>
      <c r="AL414" s="52"/>
      <c r="AM414" s="124"/>
      <c r="AN414" s="124"/>
      <c r="AO414" s="124"/>
      <c r="AP414" s="124"/>
      <c r="AQ414" s="124"/>
      <c r="AR414" s="124"/>
      <c r="AS414" s="124">
        <v>0.02</v>
      </c>
      <c r="AT414" s="120">
        <v>50</v>
      </c>
      <c r="AU414" s="120">
        <v>50</v>
      </c>
      <c r="AV414" s="124">
        <v>3.9215686274509803E-2</v>
      </c>
      <c r="AW414" s="120">
        <v>50</v>
      </c>
      <c r="AX414" s="120">
        <v>50</v>
      </c>
      <c r="AY414" s="124"/>
      <c r="AZ414" s="120"/>
      <c r="BA414" s="120"/>
      <c r="BB414" s="124"/>
      <c r="BC414" s="120"/>
      <c r="BD414" s="120"/>
      <c r="BE414" s="124"/>
      <c r="BF414" s="120"/>
      <c r="BG414" s="120"/>
      <c r="BH414" s="124"/>
      <c r="BI414" s="120"/>
      <c r="BJ414" s="120"/>
      <c r="BK414" s="124"/>
      <c r="BL414" s="120"/>
      <c r="BM414" s="120"/>
      <c r="BN414" s="52"/>
      <c r="BO414" s="124"/>
      <c r="BP414" s="120"/>
      <c r="BQ414" s="120"/>
      <c r="BR414" s="124"/>
      <c r="BS414" s="124"/>
      <c r="BT414" s="120"/>
      <c r="BU414" s="120"/>
      <c r="BV414" s="124"/>
      <c r="BW414" s="120"/>
      <c r="BX414" s="120"/>
      <c r="BY414" s="124"/>
      <c r="BZ414" s="124"/>
      <c r="CA414" s="124"/>
      <c r="CB414" s="120"/>
      <c r="CC414" s="120"/>
      <c r="CD414" s="120"/>
      <c r="CE414" s="120"/>
      <c r="CF414" s="107"/>
      <c r="CG414" s="107"/>
      <c r="CH414" s="107">
        <v>0</v>
      </c>
      <c r="CI414" s="107"/>
      <c r="CJ414" s="107"/>
    </row>
    <row r="415" spans="1:88" x14ac:dyDescent="0.25">
      <c r="A415" s="50" t="s">
        <v>600</v>
      </c>
      <c r="B415" s="56" t="s">
        <v>1535</v>
      </c>
      <c r="C415" s="50" t="s">
        <v>2665</v>
      </c>
      <c r="D415" s="56" t="s">
        <v>101</v>
      </c>
      <c r="E415" s="50" t="s">
        <v>102</v>
      </c>
      <c r="F415" s="24" t="s">
        <v>102</v>
      </c>
      <c r="G415" s="24" t="s">
        <v>102</v>
      </c>
      <c r="H415" s="50" t="s">
        <v>2644</v>
      </c>
      <c r="I415" s="50" t="s">
        <v>103</v>
      </c>
      <c r="J415" s="120">
        <v>576.67982316786492</v>
      </c>
      <c r="K415" s="52">
        <v>650</v>
      </c>
      <c r="L415" s="120">
        <v>88.719972795056151</v>
      </c>
      <c r="M415" s="52">
        <v>0</v>
      </c>
      <c r="N415" s="120">
        <v>80.418472951767626</v>
      </c>
      <c r="O415" s="120">
        <v>100</v>
      </c>
      <c r="P415" s="120">
        <v>100</v>
      </c>
      <c r="Q415" s="120">
        <v>68.972628845486852</v>
      </c>
      <c r="R415" s="120">
        <v>73.684291022056726</v>
      </c>
      <c r="S415" s="120">
        <v>75</v>
      </c>
      <c r="T415" s="120">
        <v>91.963505127315798</v>
      </c>
      <c r="U415" s="120">
        <v>100</v>
      </c>
      <c r="V415" s="120">
        <v>69.161827049063675</v>
      </c>
      <c r="W415" s="120">
        <v>92.215769398751561</v>
      </c>
      <c r="X415" s="120">
        <v>100</v>
      </c>
      <c r="Y415" s="120">
        <v>54.550789597855314</v>
      </c>
      <c r="Z415" s="120">
        <v>72.734386130473752</v>
      </c>
      <c r="AA415" s="120">
        <v>100</v>
      </c>
      <c r="AB415" s="120">
        <v>58.492204301075283</v>
      </c>
      <c r="AC415" s="120">
        <v>77.989605734767039</v>
      </c>
      <c r="AD415" s="120">
        <v>100</v>
      </c>
      <c r="AE415" s="120"/>
      <c r="AF415" s="120">
        <v>61.817006802721103</v>
      </c>
      <c r="AG415" s="120"/>
      <c r="AH415" s="120">
        <v>0</v>
      </c>
      <c r="AI415" s="120">
        <v>6.02</v>
      </c>
      <c r="AJ415" s="120">
        <v>19.13</v>
      </c>
      <c r="AK415" s="120"/>
      <c r="AL415" s="52">
        <v>0</v>
      </c>
      <c r="AM415" s="124">
        <v>0.98809523809523814</v>
      </c>
      <c r="AN415" s="124">
        <v>1</v>
      </c>
      <c r="AO415" s="124">
        <v>0.98809523809523814</v>
      </c>
      <c r="AP415" s="124">
        <v>1</v>
      </c>
      <c r="AQ415" s="124">
        <v>1</v>
      </c>
      <c r="AR415" s="124"/>
      <c r="AS415" s="124">
        <v>2.4896265560165973E-2</v>
      </c>
      <c r="AT415" s="120">
        <v>50</v>
      </c>
      <c r="AU415" s="120">
        <v>50</v>
      </c>
      <c r="AV415" s="124">
        <v>5.3571428571428568E-2</v>
      </c>
      <c r="AW415" s="120">
        <v>49.285714285714292</v>
      </c>
      <c r="AX415" s="120">
        <v>50</v>
      </c>
      <c r="AY415" s="124"/>
      <c r="AZ415" s="120"/>
      <c r="BA415" s="120"/>
      <c r="BB415" s="124"/>
      <c r="BC415" s="120"/>
      <c r="BD415" s="120"/>
      <c r="BE415" s="124"/>
      <c r="BF415" s="120"/>
      <c r="BG415" s="120"/>
      <c r="BH415" s="124"/>
      <c r="BI415" s="120"/>
      <c r="BJ415" s="120"/>
      <c r="BK415" s="124"/>
      <c r="BL415" s="120"/>
      <c r="BM415" s="120"/>
      <c r="BN415" s="52"/>
      <c r="BO415" s="124"/>
      <c r="BP415" s="120"/>
      <c r="BQ415" s="120"/>
      <c r="BR415" s="124">
        <v>0.63736263736263732</v>
      </c>
      <c r="BS415" s="124">
        <v>1.0224719101123596</v>
      </c>
      <c r="BT415" s="120">
        <v>42.490842490842489</v>
      </c>
      <c r="BU415" s="120">
        <v>50</v>
      </c>
      <c r="BV415" s="124"/>
      <c r="BW415" s="120"/>
      <c r="BX415" s="120"/>
      <c r="BY415" s="124"/>
      <c r="BZ415" s="124"/>
      <c r="CA415" s="124"/>
      <c r="CB415" s="120">
        <v>17.263974516166829</v>
      </c>
      <c r="CC415" s="120">
        <v>19.631524517014228</v>
      </c>
      <c r="CD415" s="120">
        <v>17.168861804494096</v>
      </c>
      <c r="CE415" s="120"/>
      <c r="CF415" s="107"/>
      <c r="CG415" s="107"/>
      <c r="CH415" s="107">
        <v>0</v>
      </c>
      <c r="CI415" s="107"/>
      <c r="CJ415" s="107"/>
    </row>
    <row r="416" spans="1:88" x14ac:dyDescent="0.25">
      <c r="A416" s="50" t="s">
        <v>600</v>
      </c>
      <c r="B416" s="56" t="s">
        <v>1535</v>
      </c>
      <c r="C416" s="50" t="s">
        <v>3018</v>
      </c>
      <c r="D416" s="56" t="s">
        <v>2120</v>
      </c>
      <c r="E416" s="50" t="s">
        <v>106</v>
      </c>
      <c r="F416" s="24" t="s">
        <v>107</v>
      </c>
      <c r="G416" s="24">
        <v>8</v>
      </c>
      <c r="H416" s="50" t="s">
        <v>1453</v>
      </c>
      <c r="I416" s="50" t="s">
        <v>109</v>
      </c>
      <c r="J416" s="120">
        <v>581.60331324148365</v>
      </c>
      <c r="K416" s="52">
        <v>650</v>
      </c>
      <c r="L416" s="120">
        <v>89.477432806382097</v>
      </c>
      <c r="M416" s="52">
        <v>0</v>
      </c>
      <c r="N416" s="120">
        <v>80.932810043200362</v>
      </c>
      <c r="O416" s="120">
        <v>100</v>
      </c>
      <c r="P416" s="120">
        <v>100</v>
      </c>
      <c r="Q416" s="120">
        <v>70.619797972269922</v>
      </c>
      <c r="R416" s="120">
        <v>73.684291022056726</v>
      </c>
      <c r="S416" s="120">
        <v>75</v>
      </c>
      <c r="T416" s="120">
        <v>94.159730629693229</v>
      </c>
      <c r="U416" s="120">
        <v>100</v>
      </c>
      <c r="V416" s="120">
        <v>69.770492956959473</v>
      </c>
      <c r="W416" s="120">
        <v>93.027323942612625</v>
      </c>
      <c r="X416" s="120">
        <v>100</v>
      </c>
      <c r="Y416" s="120">
        <v>56.442423870412064</v>
      </c>
      <c r="Z416" s="120">
        <v>75.256565160549414</v>
      </c>
      <c r="AA416" s="120">
        <v>100</v>
      </c>
      <c r="AB416" s="120">
        <v>58.492204301075283</v>
      </c>
      <c r="AC416" s="120">
        <v>77.989605734767039</v>
      </c>
      <c r="AD416" s="120">
        <v>100</v>
      </c>
      <c r="AE416" s="120"/>
      <c r="AF416" s="120">
        <v>61.817006802721103</v>
      </c>
      <c r="AG416" s="120"/>
      <c r="AH416" s="120">
        <v>0</v>
      </c>
      <c r="AI416" s="120">
        <v>4.38</v>
      </c>
      <c r="AJ416" s="120">
        <v>17.239999999999998</v>
      </c>
      <c r="AK416" s="120"/>
      <c r="AL416" s="52">
        <v>0</v>
      </c>
      <c r="AM416" s="124">
        <v>0.98795180722891562</v>
      </c>
      <c r="AN416" s="124">
        <v>1</v>
      </c>
      <c r="AO416" s="124">
        <v>0.98795180722891562</v>
      </c>
      <c r="AP416" s="124">
        <v>1</v>
      </c>
      <c r="AQ416" s="124">
        <v>1</v>
      </c>
      <c r="AR416" s="124"/>
      <c r="AS416" s="124">
        <v>2.5210084033613446E-2</v>
      </c>
      <c r="AT416" s="120">
        <v>50</v>
      </c>
      <c r="AU416" s="120">
        <v>50</v>
      </c>
      <c r="AV416" s="124">
        <v>5.6603773584905662E-2</v>
      </c>
      <c r="AW416" s="120">
        <v>48.679245283018872</v>
      </c>
      <c r="AX416" s="120">
        <v>50</v>
      </c>
      <c r="AY416" s="124"/>
      <c r="AZ416" s="120"/>
      <c r="BA416" s="120"/>
      <c r="BB416" s="124"/>
      <c r="BC416" s="120"/>
      <c r="BD416" s="120"/>
      <c r="BE416" s="124"/>
      <c r="BF416" s="120"/>
      <c r="BG416" s="120"/>
      <c r="BH416" s="124"/>
      <c r="BI416" s="120"/>
      <c r="BJ416" s="120"/>
      <c r="BK416" s="124"/>
      <c r="BL416" s="120"/>
      <c r="BM416" s="120"/>
      <c r="BN416" s="52"/>
      <c r="BO416" s="124"/>
      <c r="BP416" s="120"/>
      <c r="BQ416" s="120"/>
      <c r="BR416" s="124">
        <v>0.63736263736263732</v>
      </c>
      <c r="BS416" s="124">
        <v>1.0340909090909092</v>
      </c>
      <c r="BT416" s="120">
        <v>42.490842490842489</v>
      </c>
      <c r="BU416" s="120">
        <v>50</v>
      </c>
      <c r="BV416" s="124"/>
      <c r="BW416" s="120"/>
      <c r="BX416" s="120"/>
      <c r="BY416" s="124"/>
      <c r="BZ416" s="124"/>
      <c r="CA416" s="124"/>
      <c r="CB416" s="120">
        <v>16.823939048191338</v>
      </c>
      <c r="CC416" s="120">
        <v>19.496255895940152</v>
      </c>
      <c r="CD416" s="120">
        <v>17.335082511020332</v>
      </c>
      <c r="CE416" s="120"/>
      <c r="CF416" s="107"/>
      <c r="CG416" s="107"/>
      <c r="CH416" s="107">
        <v>0</v>
      </c>
      <c r="CI416" s="107"/>
      <c r="CJ416" s="107"/>
    </row>
    <row r="417" spans="1:88" x14ac:dyDescent="0.25">
      <c r="A417" s="50" t="s">
        <v>602</v>
      </c>
      <c r="B417" s="56" t="s">
        <v>1536</v>
      </c>
      <c r="C417" s="50" t="s">
        <v>2665</v>
      </c>
      <c r="D417" s="56" t="s">
        <v>101</v>
      </c>
      <c r="E417" s="50" t="s">
        <v>102</v>
      </c>
      <c r="F417" s="24" t="s">
        <v>102</v>
      </c>
      <c r="G417" s="24" t="s">
        <v>102</v>
      </c>
      <c r="H417" s="50" t="s">
        <v>2644</v>
      </c>
      <c r="I417" s="50" t="s">
        <v>103</v>
      </c>
      <c r="J417" s="120">
        <v>883.80850224682933</v>
      </c>
      <c r="K417" s="52">
        <v>1250</v>
      </c>
      <c r="L417" s="120">
        <v>70.704680179746347</v>
      </c>
      <c r="M417" s="52">
        <v>0</v>
      </c>
      <c r="N417" s="120">
        <v>66.185100440671064</v>
      </c>
      <c r="O417" s="120">
        <v>88.24680058756141</v>
      </c>
      <c r="P417" s="120">
        <v>100</v>
      </c>
      <c r="Q417" s="120">
        <v>61.262341864094211</v>
      </c>
      <c r="R417" s="120">
        <v>60.285246409277768</v>
      </c>
      <c r="S417" s="120">
        <v>71.679250637743465</v>
      </c>
      <c r="T417" s="120">
        <v>81.683122485458952</v>
      </c>
      <c r="U417" s="120">
        <v>100</v>
      </c>
      <c r="V417" s="120">
        <v>55.56683036916251</v>
      </c>
      <c r="W417" s="120">
        <v>74.089107158883351</v>
      </c>
      <c r="X417" s="120">
        <v>100</v>
      </c>
      <c r="Y417" s="120">
        <v>51.319496123712533</v>
      </c>
      <c r="Z417" s="120">
        <v>68.425994831616705</v>
      </c>
      <c r="AA417" s="120">
        <v>100</v>
      </c>
      <c r="AB417" s="120">
        <v>53.442776816608948</v>
      </c>
      <c r="AC417" s="120">
        <v>71.257035755478597</v>
      </c>
      <c r="AD417" s="120">
        <v>100</v>
      </c>
      <c r="AE417" s="120">
        <v>49.746726190476217</v>
      </c>
      <c r="AF417" s="120">
        <v>57.659012345678988</v>
      </c>
      <c r="AG417" s="120">
        <v>66.328968253968284</v>
      </c>
      <c r="AH417" s="120">
        <v>100</v>
      </c>
      <c r="AI417" s="120">
        <v>10.41</v>
      </c>
      <c r="AJ417" s="120">
        <v>8.9600000000000009</v>
      </c>
      <c r="AK417" s="120">
        <v>7.91</v>
      </c>
      <c r="AL417" s="52">
        <v>0</v>
      </c>
      <c r="AM417" s="124">
        <v>0.98630136986301364</v>
      </c>
      <c r="AN417" s="124">
        <v>0.98484848484848486</v>
      </c>
      <c r="AO417" s="124">
        <v>0.98146655922643034</v>
      </c>
      <c r="AP417" s="124">
        <v>0.97878787878787876</v>
      </c>
      <c r="AQ417" s="124">
        <v>0.98646362098138751</v>
      </c>
      <c r="AR417" s="124">
        <v>0.98412698412698407</v>
      </c>
      <c r="AS417" s="124">
        <v>9.7440132122213044E-2</v>
      </c>
      <c r="AT417" s="120">
        <v>40.511973575557406</v>
      </c>
      <c r="AU417" s="120">
        <v>50</v>
      </c>
      <c r="AV417" s="124">
        <v>0.13026211278792693</v>
      </c>
      <c r="AW417" s="120">
        <v>33.947577442414634</v>
      </c>
      <c r="AX417" s="120">
        <v>50</v>
      </c>
      <c r="AY417" s="124">
        <v>0.40731070496083549</v>
      </c>
      <c r="AZ417" s="120">
        <v>27.154046997389031</v>
      </c>
      <c r="BA417" s="120">
        <v>50</v>
      </c>
      <c r="BB417" s="124">
        <v>0.23759791122715404</v>
      </c>
      <c r="BC417" s="120">
        <v>15.839860748476935</v>
      </c>
      <c r="BD417" s="120">
        <v>50</v>
      </c>
      <c r="BE417" s="124">
        <v>0.61399548532731374</v>
      </c>
      <c r="BF417" s="120">
        <v>32.659334325920945</v>
      </c>
      <c r="BG417" s="120">
        <v>50</v>
      </c>
      <c r="BH417" s="124">
        <v>0.80733944954128445</v>
      </c>
      <c r="BI417" s="120">
        <v>85.887175483115371</v>
      </c>
      <c r="BJ417" s="120">
        <v>100</v>
      </c>
      <c r="BK417" s="124">
        <v>0.7821782178217821</v>
      </c>
      <c r="BL417" s="120">
        <v>83.2104487044449</v>
      </c>
      <c r="BM417" s="120">
        <v>100</v>
      </c>
      <c r="BN417" s="52">
        <v>0</v>
      </c>
      <c r="BO417" s="124">
        <v>0.63700000000000001</v>
      </c>
      <c r="BP417" s="120">
        <v>84.916201117318437</v>
      </c>
      <c r="BQ417" s="120">
        <v>100</v>
      </c>
      <c r="BR417" s="124">
        <v>0.27214377406931967</v>
      </c>
      <c r="BS417" s="124">
        <v>1.0209698558322411</v>
      </c>
      <c r="BT417" s="120">
        <v>18.142918271287979</v>
      </c>
      <c r="BU417" s="120">
        <v>50</v>
      </c>
      <c r="BV417" s="124">
        <v>0.1380952380952381</v>
      </c>
      <c r="BW417" s="120">
        <v>11.507936507936508</v>
      </c>
      <c r="BX417" s="120">
        <v>50</v>
      </c>
      <c r="BY417" s="124">
        <v>0.7821782178217821</v>
      </c>
      <c r="BZ417" s="124">
        <v>0.92857142857142905</v>
      </c>
      <c r="CA417" s="124">
        <v>0.14639321074964698</v>
      </c>
      <c r="CB417" s="120">
        <v>17.263974516166829</v>
      </c>
      <c r="CC417" s="120">
        <v>19.631524517014228</v>
      </c>
      <c r="CD417" s="120">
        <v>17.168861804494096</v>
      </c>
      <c r="CE417" s="120">
        <v>15.161501169955377</v>
      </c>
      <c r="CF417" s="107"/>
      <c r="CG417" s="107"/>
      <c r="CH417" s="107">
        <v>0</v>
      </c>
      <c r="CI417" s="107"/>
      <c r="CJ417" s="107"/>
    </row>
    <row r="418" spans="1:88" x14ac:dyDescent="0.25">
      <c r="A418" s="50" t="s">
        <v>602</v>
      </c>
      <c r="B418" s="56" t="s">
        <v>1536</v>
      </c>
      <c r="C418" s="50" t="s">
        <v>3019</v>
      </c>
      <c r="D418" s="56" t="s">
        <v>2121</v>
      </c>
      <c r="E418" s="50" t="s">
        <v>106</v>
      </c>
      <c r="F418" s="24" t="s">
        <v>107</v>
      </c>
      <c r="G418" s="24">
        <v>1</v>
      </c>
      <c r="H418" s="50" t="s">
        <v>1454</v>
      </c>
      <c r="I418" s="50" t="s">
        <v>109</v>
      </c>
      <c r="J418" s="120">
        <v>443.50078201983592</v>
      </c>
      <c r="K418" s="52">
        <v>550</v>
      </c>
      <c r="L418" s="120">
        <v>80.636505821788347</v>
      </c>
      <c r="M418" s="52">
        <v>0</v>
      </c>
      <c r="N418" s="120">
        <v>69.772300425055789</v>
      </c>
      <c r="O418" s="120">
        <v>93.02973390007439</v>
      </c>
      <c r="P418" s="120">
        <v>100</v>
      </c>
      <c r="Q418" s="120">
        <v>65.176704895406729</v>
      </c>
      <c r="R418" s="120">
        <v>66.927225484210794</v>
      </c>
      <c r="S418" s="120">
        <v>75</v>
      </c>
      <c r="T418" s="120">
        <v>86.902273193875629</v>
      </c>
      <c r="U418" s="120">
        <v>100</v>
      </c>
      <c r="V418" s="120">
        <v>60.581334579772076</v>
      </c>
      <c r="W418" s="120">
        <v>80.775112773029434</v>
      </c>
      <c r="X418" s="120">
        <v>100</v>
      </c>
      <c r="Y418" s="120">
        <v>55.8908934764913</v>
      </c>
      <c r="Z418" s="120">
        <v>74.521191301988395</v>
      </c>
      <c r="AA418" s="120">
        <v>100</v>
      </c>
      <c r="AB418" s="120"/>
      <c r="AC418" s="120"/>
      <c r="AD418" s="120">
        <v>0</v>
      </c>
      <c r="AE418" s="120"/>
      <c r="AF418" s="120"/>
      <c r="AG418" s="120"/>
      <c r="AH418" s="120">
        <v>0</v>
      </c>
      <c r="AI418" s="120">
        <v>9.82</v>
      </c>
      <c r="AJ418" s="120">
        <v>11.03</v>
      </c>
      <c r="AK418" s="120"/>
      <c r="AL418" s="52">
        <v>0</v>
      </c>
      <c r="AM418" s="124">
        <v>0.9939393939393939</v>
      </c>
      <c r="AN418" s="124">
        <v>1</v>
      </c>
      <c r="AO418" s="124">
        <v>0.99397590361445787</v>
      </c>
      <c r="AP418" s="124">
        <v>1</v>
      </c>
      <c r="AQ418" s="124"/>
      <c r="AR418" s="124"/>
      <c r="AS418" s="124">
        <v>6.1224489795918366E-2</v>
      </c>
      <c r="AT418" s="120">
        <v>47.755102040816347</v>
      </c>
      <c r="AU418" s="120">
        <v>50</v>
      </c>
      <c r="AV418" s="124">
        <v>9.0909090909090912E-2</v>
      </c>
      <c r="AW418" s="120">
        <v>41.818181818181827</v>
      </c>
      <c r="AX418" s="120">
        <v>50</v>
      </c>
      <c r="AY418" s="124"/>
      <c r="AZ418" s="120"/>
      <c r="BA418" s="120"/>
      <c r="BB418" s="124"/>
      <c r="BC418" s="120"/>
      <c r="BD418" s="120"/>
      <c r="BE418" s="124"/>
      <c r="BF418" s="120"/>
      <c r="BG418" s="120"/>
      <c r="BH418" s="124"/>
      <c r="BI418" s="120"/>
      <c r="BJ418" s="120"/>
      <c r="BK418" s="124"/>
      <c r="BL418" s="120"/>
      <c r="BM418" s="120"/>
      <c r="BN418" s="52"/>
      <c r="BO418" s="124"/>
      <c r="BP418" s="120"/>
      <c r="BQ418" s="120"/>
      <c r="BR418" s="124">
        <v>0.28048780487804881</v>
      </c>
      <c r="BS418" s="124">
        <v>1.0123456790123457</v>
      </c>
      <c r="BT418" s="120">
        <v>18.699186991869922</v>
      </c>
      <c r="BU418" s="120">
        <v>50</v>
      </c>
      <c r="BV418" s="124"/>
      <c r="BW418" s="120"/>
      <c r="BX418" s="120"/>
      <c r="BY418" s="124"/>
      <c r="BZ418" s="124"/>
      <c r="CA418" s="124"/>
      <c r="CB418" s="120">
        <v>16.823939048191338</v>
      </c>
      <c r="CC418" s="120">
        <v>19.496255895940152</v>
      </c>
      <c r="CD418" s="120">
        <v>17.335082511020332</v>
      </c>
      <c r="CE418" s="120"/>
      <c r="CF418" s="107"/>
      <c r="CG418" s="107"/>
      <c r="CH418" s="107">
        <v>0</v>
      </c>
      <c r="CI418" s="107"/>
      <c r="CJ418" s="107"/>
    </row>
    <row r="419" spans="1:88" x14ac:dyDescent="0.25">
      <c r="A419" s="50" t="s">
        <v>602</v>
      </c>
      <c r="B419" s="56" t="s">
        <v>1536</v>
      </c>
      <c r="C419" s="50" t="s">
        <v>3020</v>
      </c>
      <c r="D419" s="56" t="s">
        <v>2124</v>
      </c>
      <c r="E419" s="50" t="s">
        <v>106</v>
      </c>
      <c r="F419" s="24">
        <v>2</v>
      </c>
      <c r="G419" s="24">
        <v>4</v>
      </c>
      <c r="H419" s="50" t="s">
        <v>1454</v>
      </c>
      <c r="I419" s="50" t="s">
        <v>109</v>
      </c>
      <c r="J419" s="120">
        <v>438.08661911686443</v>
      </c>
      <c r="K419" s="52">
        <v>550</v>
      </c>
      <c r="L419" s="120">
        <v>79.652112566702627</v>
      </c>
      <c r="M419" s="52">
        <v>0</v>
      </c>
      <c r="N419" s="120">
        <v>67.415193339378902</v>
      </c>
      <c r="O419" s="120">
        <v>89.886924452505198</v>
      </c>
      <c r="P419" s="120">
        <v>100</v>
      </c>
      <c r="Q419" s="120">
        <v>61.840546900287606</v>
      </c>
      <c r="R419" s="120">
        <v>64.065471766558716</v>
      </c>
      <c r="S419" s="120">
        <v>75</v>
      </c>
      <c r="T419" s="120">
        <v>82.454062533716808</v>
      </c>
      <c r="U419" s="120">
        <v>100</v>
      </c>
      <c r="V419" s="120">
        <v>57.868839749207858</v>
      </c>
      <c r="W419" s="120">
        <v>77.158452998943801</v>
      </c>
      <c r="X419" s="120">
        <v>100</v>
      </c>
      <c r="Y419" s="120">
        <v>53.320248162003502</v>
      </c>
      <c r="Z419" s="120">
        <v>71.093664216004669</v>
      </c>
      <c r="AA419" s="120">
        <v>100</v>
      </c>
      <c r="AB419" s="120"/>
      <c r="AC419" s="120"/>
      <c r="AD419" s="120">
        <v>0</v>
      </c>
      <c r="AE419" s="120"/>
      <c r="AF419" s="120"/>
      <c r="AG419" s="120"/>
      <c r="AH419" s="120">
        <v>0</v>
      </c>
      <c r="AI419" s="120">
        <v>13.15</v>
      </c>
      <c r="AJ419" s="120">
        <v>10.74</v>
      </c>
      <c r="AK419" s="120"/>
      <c r="AL419" s="52">
        <v>0</v>
      </c>
      <c r="AM419" s="124">
        <v>0.97740112994350281</v>
      </c>
      <c r="AN419" s="124">
        <v>0.96261682242990654</v>
      </c>
      <c r="AO419" s="124">
        <v>0.97727272727272729</v>
      </c>
      <c r="AP419" s="124">
        <v>0.96226415094339623</v>
      </c>
      <c r="AQ419" s="124"/>
      <c r="AR419" s="124"/>
      <c r="AS419" s="124">
        <v>4.4843049327354258E-2</v>
      </c>
      <c r="AT419" s="120">
        <v>50</v>
      </c>
      <c r="AU419" s="120">
        <v>50</v>
      </c>
      <c r="AV419" s="124">
        <v>5.8365758754863814E-2</v>
      </c>
      <c r="AW419" s="120">
        <v>48.326848249027243</v>
      </c>
      <c r="AX419" s="120">
        <v>50</v>
      </c>
      <c r="AY419" s="124"/>
      <c r="AZ419" s="120"/>
      <c r="BA419" s="120"/>
      <c r="BB419" s="124"/>
      <c r="BC419" s="120"/>
      <c r="BD419" s="120"/>
      <c r="BE419" s="124"/>
      <c r="BF419" s="120"/>
      <c r="BG419" s="120"/>
      <c r="BH419" s="124"/>
      <c r="BI419" s="120"/>
      <c r="BJ419" s="120"/>
      <c r="BK419" s="124"/>
      <c r="BL419" s="120"/>
      <c r="BM419" s="120"/>
      <c r="BN419" s="52"/>
      <c r="BO419" s="124"/>
      <c r="BP419" s="120"/>
      <c r="BQ419" s="120"/>
      <c r="BR419" s="124">
        <v>0.28749999999999998</v>
      </c>
      <c r="BS419" s="124">
        <v>0.95238095238095233</v>
      </c>
      <c r="BT419" s="120">
        <v>19.166666666666664</v>
      </c>
      <c r="BU419" s="120">
        <v>50</v>
      </c>
      <c r="BV419" s="124"/>
      <c r="BW419" s="120"/>
      <c r="BX419" s="120"/>
      <c r="BY419" s="124"/>
      <c r="BZ419" s="124"/>
      <c r="CA419" s="124"/>
      <c r="CB419" s="120">
        <v>16.823939048191338</v>
      </c>
      <c r="CC419" s="120">
        <v>19.496255895940152</v>
      </c>
      <c r="CD419" s="120">
        <v>17.335082511020332</v>
      </c>
      <c r="CE419" s="120"/>
      <c r="CF419" s="114"/>
      <c r="CG419" s="52"/>
      <c r="CH419" s="107">
        <v>0</v>
      </c>
      <c r="CI419" s="107"/>
      <c r="CJ419" s="107"/>
    </row>
    <row r="420" spans="1:88" x14ac:dyDescent="0.25">
      <c r="A420" s="50" t="s">
        <v>602</v>
      </c>
      <c r="B420" s="56" t="s">
        <v>1536</v>
      </c>
      <c r="C420" s="50" t="s">
        <v>3021</v>
      </c>
      <c r="D420" s="56" t="s">
        <v>2123</v>
      </c>
      <c r="E420" s="50" t="s">
        <v>106</v>
      </c>
      <c r="F420" s="24">
        <v>5</v>
      </c>
      <c r="G420" s="24">
        <v>8</v>
      </c>
      <c r="H420" s="50" t="s">
        <v>2644</v>
      </c>
      <c r="I420" s="50" t="s">
        <v>109</v>
      </c>
      <c r="J420" s="120">
        <v>592.35573831768716</v>
      </c>
      <c r="K420" s="52">
        <v>800</v>
      </c>
      <c r="L420" s="120">
        <v>74.044467289710894</v>
      </c>
      <c r="M420" s="52">
        <v>0</v>
      </c>
      <c r="N420" s="120">
        <v>68.452081047180314</v>
      </c>
      <c r="O420" s="120">
        <v>91.26944139624041</v>
      </c>
      <c r="P420" s="120">
        <v>100</v>
      </c>
      <c r="Q420" s="120">
        <v>63.4718997074702</v>
      </c>
      <c r="R420" s="120">
        <v>61.042785681577541</v>
      </c>
      <c r="S420" s="120">
        <v>74.006301980564189</v>
      </c>
      <c r="T420" s="120">
        <v>84.629199609960267</v>
      </c>
      <c r="U420" s="120">
        <v>100</v>
      </c>
      <c r="V420" s="120">
        <v>56.35685350805575</v>
      </c>
      <c r="W420" s="120">
        <v>75.142471344074337</v>
      </c>
      <c r="X420" s="120">
        <v>100</v>
      </c>
      <c r="Y420" s="120">
        <v>52.156578170445179</v>
      </c>
      <c r="Z420" s="120">
        <v>69.542104227260239</v>
      </c>
      <c r="AA420" s="120">
        <v>100</v>
      </c>
      <c r="AB420" s="120">
        <v>54.847571428571413</v>
      </c>
      <c r="AC420" s="120">
        <v>73.130095238095222</v>
      </c>
      <c r="AD420" s="120">
        <v>100</v>
      </c>
      <c r="AE420" s="120">
        <v>52.692894736842113</v>
      </c>
      <c r="AF420" s="120">
        <v>57.406249999999986</v>
      </c>
      <c r="AG420" s="120">
        <v>70.257192982456147</v>
      </c>
      <c r="AH420" s="120">
        <v>100</v>
      </c>
      <c r="AI420" s="120">
        <v>10.53</v>
      </c>
      <c r="AJ420" s="120">
        <v>8.8800000000000008</v>
      </c>
      <c r="AK420" s="120">
        <v>4.71</v>
      </c>
      <c r="AL420" s="52">
        <v>0</v>
      </c>
      <c r="AM420" s="124">
        <v>0.99435028248587576</v>
      </c>
      <c r="AN420" s="124">
        <v>0.99731903485254692</v>
      </c>
      <c r="AO420" s="124">
        <v>0.99151343705799155</v>
      </c>
      <c r="AP420" s="124">
        <v>0.99731182795698925</v>
      </c>
      <c r="AQ420" s="124">
        <v>0.9971830985915493</v>
      </c>
      <c r="AR420" s="124">
        <v>0.99479166666666663</v>
      </c>
      <c r="AS420" s="124">
        <v>8.4865629420084868E-2</v>
      </c>
      <c r="AT420" s="120">
        <v>43.026874115983027</v>
      </c>
      <c r="AU420" s="120">
        <v>50</v>
      </c>
      <c r="AV420" s="124">
        <v>0.12328767123287671</v>
      </c>
      <c r="AW420" s="120">
        <v>35.342465753424655</v>
      </c>
      <c r="AX420" s="120">
        <v>50</v>
      </c>
      <c r="AY420" s="124"/>
      <c r="AZ420" s="120"/>
      <c r="BA420" s="120"/>
      <c r="BB420" s="124"/>
      <c r="BC420" s="120"/>
      <c r="BD420" s="120"/>
      <c r="BE420" s="124">
        <v>0.69312169312169314</v>
      </c>
      <c r="BF420" s="120">
        <v>36.868175166047514</v>
      </c>
      <c r="BG420" s="120">
        <v>50</v>
      </c>
      <c r="BH420" s="124"/>
      <c r="BI420" s="120"/>
      <c r="BJ420" s="120"/>
      <c r="BK420" s="124"/>
      <c r="BL420" s="120"/>
      <c r="BM420" s="120"/>
      <c r="BN420" s="52"/>
      <c r="BO420" s="124"/>
      <c r="BP420" s="120"/>
      <c r="BQ420" s="120"/>
      <c r="BR420" s="124">
        <v>0.19721577726218098</v>
      </c>
      <c r="BS420" s="124">
        <v>1.1906077348066297</v>
      </c>
      <c r="BT420" s="120">
        <v>13.147718484145399</v>
      </c>
      <c r="BU420" s="120">
        <v>50</v>
      </c>
      <c r="BV420" s="124"/>
      <c r="BW420" s="120"/>
      <c r="BX420" s="120"/>
      <c r="BY420" s="124"/>
      <c r="BZ420" s="124"/>
      <c r="CA420" s="124"/>
      <c r="CB420" s="120">
        <v>16.823939048191338</v>
      </c>
      <c r="CC420" s="120">
        <v>19.496255895940152</v>
      </c>
      <c r="CD420" s="120">
        <v>17.335082511020332</v>
      </c>
      <c r="CE420" s="120"/>
      <c r="CF420" s="52"/>
      <c r="CG420" s="52"/>
      <c r="CH420" s="107">
        <v>0</v>
      </c>
      <c r="CI420" s="107"/>
      <c r="CJ420" s="107"/>
    </row>
    <row r="421" spans="1:88" x14ac:dyDescent="0.25">
      <c r="A421" s="50" t="s">
        <v>602</v>
      </c>
      <c r="B421" s="56" t="s">
        <v>1536</v>
      </c>
      <c r="C421" s="50" t="s">
        <v>3022</v>
      </c>
      <c r="D421" s="56" t="s">
        <v>2122</v>
      </c>
      <c r="E421" s="50" t="s">
        <v>106</v>
      </c>
      <c r="F421" s="24">
        <v>9</v>
      </c>
      <c r="G421" s="24">
        <v>12</v>
      </c>
      <c r="H421" s="50" t="s">
        <v>2644</v>
      </c>
      <c r="I421" s="50" t="s">
        <v>109</v>
      </c>
      <c r="J421" s="120">
        <v>788.01620651337032</v>
      </c>
      <c r="K421" s="52">
        <v>1250</v>
      </c>
      <c r="L421" s="120">
        <v>63.041296521069626</v>
      </c>
      <c r="M421" s="52">
        <v>0</v>
      </c>
      <c r="N421" s="120">
        <v>54.558930526044698</v>
      </c>
      <c r="O421" s="120">
        <v>72.74524070139293</v>
      </c>
      <c r="P421" s="120">
        <v>100</v>
      </c>
      <c r="Q421" s="120">
        <v>47.632095983554727</v>
      </c>
      <c r="R421" s="120">
        <v>51.695303550973669</v>
      </c>
      <c r="S421" s="120">
        <v>59.316756272401456</v>
      </c>
      <c r="T421" s="120">
        <v>63.509461311406298</v>
      </c>
      <c r="U421" s="120">
        <v>100</v>
      </c>
      <c r="V421" s="120">
        <v>47.396334478808718</v>
      </c>
      <c r="W421" s="120">
        <v>63.195112638411622</v>
      </c>
      <c r="X421" s="120">
        <v>100</v>
      </c>
      <c r="Y421" s="120">
        <v>40.947880870561292</v>
      </c>
      <c r="Z421" s="120">
        <v>54.597174494081727</v>
      </c>
      <c r="AA421" s="120">
        <v>100</v>
      </c>
      <c r="AB421" s="120">
        <v>53.021452145214539</v>
      </c>
      <c r="AC421" s="120">
        <v>70.695269526952714</v>
      </c>
      <c r="AD421" s="120">
        <v>100</v>
      </c>
      <c r="AE421" s="120">
        <v>47.170138888888907</v>
      </c>
      <c r="AF421" s="120">
        <v>58.320754716981142</v>
      </c>
      <c r="AG421" s="120">
        <v>62.89351851851854</v>
      </c>
      <c r="AH421" s="120">
        <v>100</v>
      </c>
      <c r="AI421" s="120">
        <v>11.68</v>
      </c>
      <c r="AJ421" s="120">
        <v>10.74</v>
      </c>
      <c r="AK421" s="120">
        <v>11.15</v>
      </c>
      <c r="AL421" s="52">
        <v>1</v>
      </c>
      <c r="AM421" s="124">
        <v>0.97126436781609193</v>
      </c>
      <c r="AN421" s="124">
        <v>0.97222222222222221</v>
      </c>
      <c r="AO421" s="124">
        <v>0.95428571428571429</v>
      </c>
      <c r="AP421" s="124">
        <v>0.93150684931506844</v>
      </c>
      <c r="AQ421" s="124">
        <v>0.96666666666666667</v>
      </c>
      <c r="AR421" s="124">
        <v>0.96039603960396036</v>
      </c>
      <c r="AS421" s="124">
        <v>0.16666666666666666</v>
      </c>
      <c r="AT421" s="120">
        <v>26.666666666666682</v>
      </c>
      <c r="AU421" s="120">
        <v>50</v>
      </c>
      <c r="AV421" s="124">
        <v>0.25</v>
      </c>
      <c r="AW421" s="120">
        <v>10.000000000000009</v>
      </c>
      <c r="AX421" s="120">
        <v>50</v>
      </c>
      <c r="AY421" s="124">
        <v>0.44736842105263158</v>
      </c>
      <c r="AZ421" s="120">
        <v>29.82456140350877</v>
      </c>
      <c r="BA421" s="120">
        <v>50</v>
      </c>
      <c r="BB421" s="124">
        <v>0.26608187134502925</v>
      </c>
      <c r="BC421" s="120">
        <v>17.738791423001953</v>
      </c>
      <c r="BD421" s="120">
        <v>50</v>
      </c>
      <c r="BE421" s="124">
        <v>0.58951965065502188</v>
      </c>
      <c r="BF421" s="120">
        <v>31.357428226330953</v>
      </c>
      <c r="BG421" s="120">
        <v>50</v>
      </c>
      <c r="BH421" s="124">
        <v>0.83823529411764708</v>
      </c>
      <c r="BI421" s="120">
        <v>89.17396745932416</v>
      </c>
      <c r="BJ421" s="120">
        <v>100</v>
      </c>
      <c r="BK421" s="124">
        <v>0.78787878787878785</v>
      </c>
      <c r="BL421" s="120">
        <v>83.816892327530624</v>
      </c>
      <c r="BM421" s="120">
        <v>100</v>
      </c>
      <c r="BN421" s="52">
        <v>1</v>
      </c>
      <c r="BO421" s="124">
        <v>0.63687150837988826</v>
      </c>
      <c r="BP421" s="120">
        <v>84.916201117318437</v>
      </c>
      <c r="BQ421" s="120">
        <v>100</v>
      </c>
      <c r="BR421" s="124">
        <v>0.43548387096774194</v>
      </c>
      <c r="BS421" s="124">
        <v>0.89855072463768115</v>
      </c>
      <c r="BT421" s="120">
        <v>14.516129032258066</v>
      </c>
      <c r="BU421" s="120">
        <v>50</v>
      </c>
      <c r="BV421" s="124">
        <v>0.1484375</v>
      </c>
      <c r="BW421" s="120">
        <v>12.369791666666668</v>
      </c>
      <c r="BX421" s="120">
        <v>50</v>
      </c>
      <c r="BY421" s="124">
        <v>0.78787878787878785</v>
      </c>
      <c r="BZ421" s="124">
        <v>0.9285714285714286</v>
      </c>
      <c r="CA421" s="124">
        <v>0.14069264069264079</v>
      </c>
      <c r="CB421" s="120">
        <v>16.823939048191338</v>
      </c>
      <c r="CC421" s="120">
        <v>19.496255895940152</v>
      </c>
      <c r="CD421" s="120">
        <v>17.335082511020332</v>
      </c>
      <c r="CE421" s="120">
        <v>12.629206143265662</v>
      </c>
      <c r="CF421" s="107"/>
      <c r="CG421" s="107"/>
      <c r="CH421" s="107">
        <v>0</v>
      </c>
      <c r="CI421" s="107"/>
      <c r="CJ421" s="107"/>
    </row>
    <row r="422" spans="1:88" x14ac:dyDescent="0.25">
      <c r="A422" s="50" t="s">
        <v>607</v>
      </c>
      <c r="B422" s="56" t="s">
        <v>1538</v>
      </c>
      <c r="C422" s="50" t="s">
        <v>2665</v>
      </c>
      <c r="D422" s="56" t="s">
        <v>101</v>
      </c>
      <c r="E422" s="50" t="s">
        <v>102</v>
      </c>
      <c r="F422" s="24" t="s">
        <v>102</v>
      </c>
      <c r="G422" s="24" t="s">
        <v>102</v>
      </c>
      <c r="H422" s="50" t="s">
        <v>2644</v>
      </c>
      <c r="I422" s="50" t="s">
        <v>103</v>
      </c>
      <c r="J422" s="120">
        <v>984.56978981447605</v>
      </c>
      <c r="K422" s="52">
        <v>1250</v>
      </c>
      <c r="L422" s="120">
        <v>78.765583185158079</v>
      </c>
      <c r="M422" s="52">
        <v>0</v>
      </c>
      <c r="N422" s="120">
        <v>70.286821318076605</v>
      </c>
      <c r="O422" s="120">
        <v>93.715761757435473</v>
      </c>
      <c r="P422" s="120">
        <v>100</v>
      </c>
      <c r="Q422" s="120">
        <v>59.455480561321856</v>
      </c>
      <c r="R422" s="120">
        <v>68.973658580331232</v>
      </c>
      <c r="S422" s="120">
        <v>75</v>
      </c>
      <c r="T422" s="120">
        <v>79.273974081762475</v>
      </c>
      <c r="U422" s="120">
        <v>100</v>
      </c>
      <c r="V422" s="120">
        <v>63.43206925837741</v>
      </c>
      <c r="W422" s="120">
        <v>84.576092344503223</v>
      </c>
      <c r="X422" s="120">
        <v>100</v>
      </c>
      <c r="Y422" s="120">
        <v>51.616381681108045</v>
      </c>
      <c r="Z422" s="120">
        <v>68.821842241477398</v>
      </c>
      <c r="AA422" s="120">
        <v>100</v>
      </c>
      <c r="AB422" s="120">
        <v>60.580076628352501</v>
      </c>
      <c r="AC422" s="120">
        <v>80.773435504470001</v>
      </c>
      <c r="AD422" s="120">
        <v>100</v>
      </c>
      <c r="AE422" s="120">
        <v>51.58541666666666</v>
      </c>
      <c r="AF422" s="120">
        <v>64.555616942909751</v>
      </c>
      <c r="AG422" s="120">
        <v>68.780555555555551</v>
      </c>
      <c r="AH422" s="120">
        <v>100</v>
      </c>
      <c r="AI422" s="120">
        <v>15.54</v>
      </c>
      <c r="AJ422" s="120">
        <v>17.350000000000001</v>
      </c>
      <c r="AK422" s="120">
        <v>12.97</v>
      </c>
      <c r="AL422" s="52">
        <v>1</v>
      </c>
      <c r="AM422" s="124">
        <v>0.96885813148788924</v>
      </c>
      <c r="AN422" s="124">
        <v>0.95811518324607325</v>
      </c>
      <c r="AO422" s="124">
        <v>0.95501730103806226</v>
      </c>
      <c r="AP422" s="124">
        <v>0.94240837696335078</v>
      </c>
      <c r="AQ422" s="124">
        <v>1</v>
      </c>
      <c r="AR422" s="124">
        <v>1</v>
      </c>
      <c r="AS422" s="124">
        <v>7.5670498084291188E-2</v>
      </c>
      <c r="AT422" s="120">
        <v>44.865900383141778</v>
      </c>
      <c r="AU422" s="120">
        <v>50</v>
      </c>
      <c r="AV422" s="124">
        <v>0.10543130990415335</v>
      </c>
      <c r="AW422" s="120">
        <v>38.91373801916933</v>
      </c>
      <c r="AX422" s="120">
        <v>50</v>
      </c>
      <c r="AY422" s="124">
        <v>0.46305418719211822</v>
      </c>
      <c r="AZ422" s="120">
        <v>30.870279146141215</v>
      </c>
      <c r="BA422" s="120">
        <v>50</v>
      </c>
      <c r="BB422" s="124">
        <v>0.41379310344827586</v>
      </c>
      <c r="BC422" s="120">
        <v>27.586206896551722</v>
      </c>
      <c r="BD422" s="120">
        <v>50</v>
      </c>
      <c r="BE422" s="124">
        <v>0.859375</v>
      </c>
      <c r="BF422" s="120">
        <v>45.711436170212764</v>
      </c>
      <c r="BG422" s="120">
        <v>50</v>
      </c>
      <c r="BH422" s="124">
        <v>0.93333333333333335</v>
      </c>
      <c r="BI422" s="120">
        <v>99.290780141843982</v>
      </c>
      <c r="BJ422" s="120">
        <v>100</v>
      </c>
      <c r="BK422" s="124">
        <v>0.85185185185185208</v>
      </c>
      <c r="BL422" s="120">
        <v>90.622537431048102</v>
      </c>
      <c r="BM422" s="120">
        <v>100</v>
      </c>
      <c r="BN422" s="52">
        <v>0</v>
      </c>
      <c r="BO422" s="124">
        <v>0.72799999999999998</v>
      </c>
      <c r="BP422" s="120">
        <v>97.101449275362313</v>
      </c>
      <c r="BQ422" s="120">
        <v>100</v>
      </c>
      <c r="BR422" s="124">
        <v>0.48399999999999999</v>
      </c>
      <c r="BS422" s="124">
        <v>0.78125</v>
      </c>
      <c r="BT422" s="120">
        <v>16.133333333333333</v>
      </c>
      <c r="BU422" s="120">
        <v>50</v>
      </c>
      <c r="BV422" s="124">
        <v>0.21038961038961038</v>
      </c>
      <c r="BW422" s="120">
        <v>17.532467532467532</v>
      </c>
      <c r="BX422" s="120">
        <v>50</v>
      </c>
      <c r="BY422" s="124">
        <v>0.85185185185185208</v>
      </c>
      <c r="BZ422" s="124">
        <v>0.93137254901960798</v>
      </c>
      <c r="CA422" s="124">
        <v>7.9520697167755963E-2</v>
      </c>
      <c r="CB422" s="120">
        <v>17.263974516166829</v>
      </c>
      <c r="CC422" s="120">
        <v>19.631524517014228</v>
      </c>
      <c r="CD422" s="120">
        <v>17.168861804494096</v>
      </c>
      <c r="CE422" s="120">
        <v>15.161501169955377</v>
      </c>
      <c r="CF422" s="107"/>
      <c r="CG422" s="107"/>
      <c r="CH422" s="107">
        <v>0</v>
      </c>
      <c r="CI422" s="107"/>
      <c r="CJ422" s="107"/>
    </row>
    <row r="423" spans="1:88" x14ac:dyDescent="0.25">
      <c r="A423" s="50" t="s">
        <v>607</v>
      </c>
      <c r="B423" s="56" t="s">
        <v>1538</v>
      </c>
      <c r="C423" s="50" t="s">
        <v>3023</v>
      </c>
      <c r="D423" s="56" t="s">
        <v>2136</v>
      </c>
      <c r="E423" s="50" t="s">
        <v>106</v>
      </c>
      <c r="F423" s="24" t="s">
        <v>107</v>
      </c>
      <c r="G423" s="24">
        <v>4</v>
      </c>
      <c r="H423" s="50" t="s">
        <v>1453</v>
      </c>
      <c r="I423" s="50" t="s">
        <v>109</v>
      </c>
      <c r="J423" s="120">
        <v>471.41725984423306</v>
      </c>
      <c r="K423" s="52">
        <v>550</v>
      </c>
      <c r="L423" s="120">
        <v>85.712229062587824</v>
      </c>
      <c r="M423" s="52">
        <v>0</v>
      </c>
      <c r="N423" s="120">
        <v>72.204513713218461</v>
      </c>
      <c r="O423" s="120">
        <v>96.272684950957938</v>
      </c>
      <c r="P423" s="120">
        <v>100</v>
      </c>
      <c r="Q423" s="120">
        <v>63.935758986173049</v>
      </c>
      <c r="R423" s="120">
        <v>70.004652868850386</v>
      </c>
      <c r="S423" s="120">
        <v>75</v>
      </c>
      <c r="T423" s="120">
        <v>85.247678648230732</v>
      </c>
      <c r="U423" s="120">
        <v>100</v>
      </c>
      <c r="V423" s="120">
        <v>65.418362501695825</v>
      </c>
      <c r="W423" s="120">
        <v>87.224483335594442</v>
      </c>
      <c r="X423" s="120">
        <v>100</v>
      </c>
      <c r="Y423" s="120">
        <v>57.163039840817611</v>
      </c>
      <c r="Z423" s="120">
        <v>76.21738645442349</v>
      </c>
      <c r="AA423" s="120">
        <v>100</v>
      </c>
      <c r="AB423" s="120"/>
      <c r="AC423" s="120"/>
      <c r="AD423" s="120">
        <v>0</v>
      </c>
      <c r="AE423" s="120"/>
      <c r="AF423" s="120"/>
      <c r="AG423" s="120"/>
      <c r="AH423" s="120">
        <v>0</v>
      </c>
      <c r="AI423" s="120">
        <v>11.06</v>
      </c>
      <c r="AJ423" s="120">
        <v>12.84</v>
      </c>
      <c r="AK423" s="120"/>
      <c r="AL423" s="52">
        <v>1</v>
      </c>
      <c r="AM423" s="124">
        <v>0.97727272727272729</v>
      </c>
      <c r="AN423" s="124">
        <v>0.94</v>
      </c>
      <c r="AO423" s="124">
        <v>0.96212121212121215</v>
      </c>
      <c r="AP423" s="124">
        <v>0.92</v>
      </c>
      <c r="AQ423" s="124"/>
      <c r="AR423" s="124"/>
      <c r="AS423" s="124">
        <v>0</v>
      </c>
      <c r="AT423" s="120">
        <v>50</v>
      </c>
      <c r="AU423" s="120">
        <v>50</v>
      </c>
      <c r="AV423" s="124">
        <v>0</v>
      </c>
      <c r="AW423" s="120">
        <v>50</v>
      </c>
      <c r="AX423" s="120">
        <v>50</v>
      </c>
      <c r="AY423" s="124"/>
      <c r="AZ423" s="120"/>
      <c r="BA423" s="120"/>
      <c r="BB423" s="124"/>
      <c r="BC423" s="120"/>
      <c r="BD423" s="120"/>
      <c r="BE423" s="124"/>
      <c r="BF423" s="120"/>
      <c r="BG423" s="120"/>
      <c r="BH423" s="124"/>
      <c r="BI423" s="120"/>
      <c r="BJ423" s="120"/>
      <c r="BK423" s="124"/>
      <c r="BL423" s="120"/>
      <c r="BM423" s="120"/>
      <c r="BN423" s="52"/>
      <c r="BO423" s="124"/>
      <c r="BP423" s="120"/>
      <c r="BQ423" s="120"/>
      <c r="BR423" s="124">
        <v>0.3968253968253968</v>
      </c>
      <c r="BS423" s="124">
        <v>0.984375</v>
      </c>
      <c r="BT423" s="120">
        <v>26.455026455026452</v>
      </c>
      <c r="BU423" s="120">
        <v>50</v>
      </c>
      <c r="BV423" s="124"/>
      <c r="BW423" s="120"/>
      <c r="BX423" s="120"/>
      <c r="BY423" s="124"/>
      <c r="BZ423" s="124"/>
      <c r="CA423" s="124"/>
      <c r="CB423" s="120">
        <v>16.823939048191338</v>
      </c>
      <c r="CC423" s="120">
        <v>19.496255895940152</v>
      </c>
      <c r="CD423" s="120">
        <v>17.335082511020332</v>
      </c>
      <c r="CE423" s="120"/>
      <c r="CF423" s="107"/>
      <c r="CG423" s="107"/>
      <c r="CH423" s="107">
        <v>0</v>
      </c>
      <c r="CI423" s="107"/>
      <c r="CJ423" s="107"/>
    </row>
    <row r="424" spans="1:88" x14ac:dyDescent="0.25">
      <c r="A424" s="50" t="s">
        <v>607</v>
      </c>
      <c r="B424" s="56" t="s">
        <v>1538</v>
      </c>
      <c r="C424" s="50" t="s">
        <v>3024</v>
      </c>
      <c r="D424" s="56" t="s">
        <v>2137</v>
      </c>
      <c r="E424" s="50" t="s">
        <v>106</v>
      </c>
      <c r="F424" s="24">
        <v>5</v>
      </c>
      <c r="G424" s="24">
        <v>8</v>
      </c>
      <c r="H424" s="50" t="s">
        <v>2644</v>
      </c>
      <c r="I424" s="50" t="s">
        <v>109</v>
      </c>
      <c r="J424" s="120">
        <v>647.63318015438313</v>
      </c>
      <c r="K424" s="52">
        <v>800</v>
      </c>
      <c r="L424" s="120">
        <v>80.954147519297891</v>
      </c>
      <c r="M424" s="52">
        <v>0</v>
      </c>
      <c r="N424" s="120">
        <v>71.936164984727597</v>
      </c>
      <c r="O424" s="120">
        <v>95.914886646303472</v>
      </c>
      <c r="P424" s="120">
        <v>100</v>
      </c>
      <c r="Q424" s="120">
        <v>59.79849047205834</v>
      </c>
      <c r="R424" s="120">
        <v>71.064246275359253</v>
      </c>
      <c r="S424" s="120">
        <v>75</v>
      </c>
      <c r="T424" s="120">
        <v>79.731320629411115</v>
      </c>
      <c r="U424" s="120">
        <v>100</v>
      </c>
      <c r="V424" s="120">
        <v>64.719264764408877</v>
      </c>
      <c r="W424" s="120">
        <v>86.292353019211831</v>
      </c>
      <c r="X424" s="120">
        <v>100</v>
      </c>
      <c r="Y424" s="120">
        <v>52.26430105772851</v>
      </c>
      <c r="Z424" s="120">
        <v>69.685734743638022</v>
      </c>
      <c r="AA424" s="120">
        <v>100</v>
      </c>
      <c r="AB424" s="120">
        <v>60.79080459770114</v>
      </c>
      <c r="AC424" s="120">
        <v>81.054406130268191</v>
      </c>
      <c r="AD424" s="120">
        <v>100</v>
      </c>
      <c r="AE424" s="120">
        <v>54.214285714285715</v>
      </c>
      <c r="AF424" s="120">
        <v>63.911864406779635</v>
      </c>
      <c r="AG424" s="120">
        <v>72.285714285714292</v>
      </c>
      <c r="AH424" s="120">
        <v>100</v>
      </c>
      <c r="AI424" s="120">
        <v>15.2</v>
      </c>
      <c r="AJ424" s="120">
        <v>18.79</v>
      </c>
      <c r="AK424" s="120">
        <v>9.69</v>
      </c>
      <c r="AL424" s="52">
        <v>0</v>
      </c>
      <c r="AM424" s="124">
        <v>0.97337278106508873</v>
      </c>
      <c r="AN424" s="124">
        <v>0.97413793103448276</v>
      </c>
      <c r="AO424" s="124">
        <v>0.95857988165680474</v>
      </c>
      <c r="AP424" s="124">
        <v>0.96551724137931039</v>
      </c>
      <c r="AQ424" s="124">
        <v>1</v>
      </c>
      <c r="AR424" s="124">
        <v>1</v>
      </c>
      <c r="AS424" s="124">
        <v>2.9585798816568047E-3</v>
      </c>
      <c r="AT424" s="120">
        <v>50</v>
      </c>
      <c r="AU424" s="120">
        <v>50</v>
      </c>
      <c r="AV424" s="124">
        <v>0</v>
      </c>
      <c r="AW424" s="120">
        <v>50</v>
      </c>
      <c r="AX424" s="120">
        <v>50</v>
      </c>
      <c r="AY424" s="124"/>
      <c r="AZ424" s="120"/>
      <c r="BA424" s="120"/>
      <c r="BB424" s="124"/>
      <c r="BC424" s="120"/>
      <c r="BD424" s="120"/>
      <c r="BE424" s="124">
        <v>0.85869565217391308</v>
      </c>
      <c r="BF424" s="120">
        <v>45.675300647548575</v>
      </c>
      <c r="BG424" s="120">
        <v>50</v>
      </c>
      <c r="BH424" s="124"/>
      <c r="BI424" s="120"/>
      <c r="BJ424" s="120"/>
      <c r="BK424" s="124"/>
      <c r="BL424" s="120"/>
      <c r="BM424" s="120"/>
      <c r="BN424" s="52"/>
      <c r="BO424" s="124"/>
      <c r="BP424" s="120"/>
      <c r="BQ424" s="120"/>
      <c r="BR424" s="124">
        <v>0.50980392156862742</v>
      </c>
      <c r="BS424" s="124">
        <v>0.88953488372093026</v>
      </c>
      <c r="BT424" s="120">
        <v>16.993464052287578</v>
      </c>
      <c r="BU424" s="120">
        <v>50</v>
      </c>
      <c r="BV424" s="124"/>
      <c r="BW424" s="120"/>
      <c r="BX424" s="120"/>
      <c r="BY424" s="124"/>
      <c r="BZ424" s="124"/>
      <c r="CA424" s="124"/>
      <c r="CB424" s="120">
        <v>16.823939048191338</v>
      </c>
      <c r="CC424" s="120">
        <v>19.496255895940152</v>
      </c>
      <c r="CD424" s="120">
        <v>17.335082511020332</v>
      </c>
      <c r="CE424" s="120"/>
      <c r="CF424" s="107"/>
      <c r="CG424" s="107"/>
      <c r="CH424" s="107">
        <v>0</v>
      </c>
      <c r="CI424" s="107"/>
      <c r="CJ424" s="107"/>
    </row>
    <row r="425" spans="1:88" x14ac:dyDescent="0.25">
      <c r="A425" s="50" t="s">
        <v>607</v>
      </c>
      <c r="B425" s="56" t="s">
        <v>1538</v>
      </c>
      <c r="C425" s="50" t="s">
        <v>3025</v>
      </c>
      <c r="D425" s="56" t="s">
        <v>2161</v>
      </c>
      <c r="E425" s="50" t="s">
        <v>106</v>
      </c>
      <c r="F425" s="24">
        <v>9</v>
      </c>
      <c r="G425" s="24">
        <v>12</v>
      </c>
      <c r="H425" s="50" t="s">
        <v>2644</v>
      </c>
      <c r="I425" s="50" t="s">
        <v>109</v>
      </c>
      <c r="J425" s="120">
        <v>812.07645704859169</v>
      </c>
      <c r="K425" s="52">
        <v>1150</v>
      </c>
      <c r="L425" s="120">
        <v>70.615344091181882</v>
      </c>
      <c r="M425" s="52">
        <v>1</v>
      </c>
      <c r="N425" s="120">
        <v>62.688373198741878</v>
      </c>
      <c r="O425" s="120">
        <v>83.5844975983225</v>
      </c>
      <c r="P425" s="120">
        <v>100</v>
      </c>
      <c r="Q425" s="120">
        <v>48.04097222222223</v>
      </c>
      <c r="R425" s="120">
        <v>62.220900519869573</v>
      </c>
      <c r="S425" s="120">
        <v>66.44411703887512</v>
      </c>
      <c r="T425" s="120">
        <v>64.054629629629645</v>
      </c>
      <c r="U425" s="120">
        <v>100</v>
      </c>
      <c r="V425" s="120">
        <v>57.215172234621683</v>
      </c>
      <c r="W425" s="120">
        <v>76.286896312828915</v>
      </c>
      <c r="X425" s="120">
        <v>100</v>
      </c>
      <c r="Y425" s="120"/>
      <c r="Z425" s="120"/>
      <c r="AA425" s="120">
        <v>0</v>
      </c>
      <c r="AB425" s="120">
        <v>61.745783132530136</v>
      </c>
      <c r="AC425" s="120">
        <v>82.327710843373509</v>
      </c>
      <c r="AD425" s="120">
        <v>100</v>
      </c>
      <c r="AE425" s="120">
        <v>49.096666666666657</v>
      </c>
      <c r="AF425" s="120">
        <v>65.761375661375695</v>
      </c>
      <c r="AG425" s="120">
        <v>65.462222222222209</v>
      </c>
      <c r="AH425" s="120">
        <v>100</v>
      </c>
      <c r="AI425" s="120">
        <v>18.399999999999999</v>
      </c>
      <c r="AJ425" s="120"/>
      <c r="AK425" s="120">
        <v>16.66</v>
      </c>
      <c r="AL425" s="52">
        <v>0</v>
      </c>
      <c r="AM425" s="124">
        <v>0.96153846153846156</v>
      </c>
      <c r="AN425" s="124">
        <v>1</v>
      </c>
      <c r="AO425" s="124">
        <v>0.95192307692307687</v>
      </c>
      <c r="AP425" s="124">
        <v>0.95238095238095233</v>
      </c>
      <c r="AQ425" s="124">
        <v>1</v>
      </c>
      <c r="AR425" s="124">
        <v>1</v>
      </c>
      <c r="AS425" s="124">
        <v>0.1984126984126984</v>
      </c>
      <c r="AT425" s="120">
        <v>20.317460317460334</v>
      </c>
      <c r="AU425" s="120">
        <v>50</v>
      </c>
      <c r="AV425" s="124">
        <v>0.34482758620689657</v>
      </c>
      <c r="AW425" s="120">
        <v>0</v>
      </c>
      <c r="AX425" s="120">
        <v>50</v>
      </c>
      <c r="AY425" s="124">
        <v>0.47474747474747475</v>
      </c>
      <c r="AZ425" s="120">
        <v>31.649831649831651</v>
      </c>
      <c r="BA425" s="120">
        <v>50</v>
      </c>
      <c r="BB425" s="124">
        <v>0.42424242424242425</v>
      </c>
      <c r="BC425" s="120">
        <v>28.28282828282828</v>
      </c>
      <c r="BD425" s="120">
        <v>50</v>
      </c>
      <c r="BE425" s="124">
        <v>0.8571428571428571</v>
      </c>
      <c r="BF425" s="120">
        <v>45.59270516717325</v>
      </c>
      <c r="BG425" s="120">
        <v>50</v>
      </c>
      <c r="BH425" s="124">
        <v>0.94230769230769229</v>
      </c>
      <c r="BI425" s="120">
        <v>100</v>
      </c>
      <c r="BJ425" s="120">
        <v>100</v>
      </c>
      <c r="BK425" s="124">
        <v>0.95454545454545459</v>
      </c>
      <c r="BL425" s="120">
        <v>100</v>
      </c>
      <c r="BM425" s="120">
        <v>100</v>
      </c>
      <c r="BN425" s="52">
        <v>0</v>
      </c>
      <c r="BO425" s="124">
        <v>0.72826086956521741</v>
      </c>
      <c r="BP425" s="120">
        <v>97.101449275362313</v>
      </c>
      <c r="BQ425" s="120">
        <v>100</v>
      </c>
      <c r="BR425" s="124">
        <v>0.52941176470588236</v>
      </c>
      <c r="BS425" s="124">
        <v>0.41463414634146339</v>
      </c>
      <c r="BT425" s="120">
        <v>0</v>
      </c>
      <c r="BU425" s="120">
        <v>50</v>
      </c>
      <c r="BV425" s="124">
        <v>0.20899470899470898</v>
      </c>
      <c r="BW425" s="120">
        <v>17.416225749559082</v>
      </c>
      <c r="BX425" s="120">
        <v>50</v>
      </c>
      <c r="BY425" s="124">
        <v>0.95454545454545459</v>
      </c>
      <c r="BZ425" s="124">
        <v>0.93137254901960786</v>
      </c>
      <c r="CA425" s="124">
        <v>-2.3172905525846658E-2</v>
      </c>
      <c r="CB425" s="120">
        <v>16.823939048191338</v>
      </c>
      <c r="CC425" s="120">
        <v>19.496255895940152</v>
      </c>
      <c r="CD425" s="120">
        <v>17.335082511020332</v>
      </c>
      <c r="CE425" s="120">
        <v>12.629206143265662</v>
      </c>
      <c r="CF425" s="107"/>
      <c r="CG425" s="107"/>
      <c r="CH425" s="107">
        <v>0</v>
      </c>
      <c r="CI425" s="107"/>
      <c r="CJ425" s="107"/>
    </row>
    <row r="426" spans="1:88" x14ac:dyDescent="0.25">
      <c r="A426" s="50" t="s">
        <v>611</v>
      </c>
      <c r="B426" s="56" t="s">
        <v>1539</v>
      </c>
      <c r="C426" s="50" t="s">
        <v>2665</v>
      </c>
      <c r="D426" s="56" t="s">
        <v>101</v>
      </c>
      <c r="E426" s="50" t="s">
        <v>102</v>
      </c>
      <c r="F426" s="24" t="s">
        <v>102</v>
      </c>
      <c r="G426" s="24" t="s">
        <v>102</v>
      </c>
      <c r="H426" s="50" t="s">
        <v>2644</v>
      </c>
      <c r="I426" s="50" t="s">
        <v>103</v>
      </c>
      <c r="J426" s="120">
        <v>1065.3246831598005</v>
      </c>
      <c r="K426" s="52">
        <v>1250</v>
      </c>
      <c r="L426" s="120">
        <v>85.225974652784046</v>
      </c>
      <c r="M426" s="52">
        <v>0</v>
      </c>
      <c r="N426" s="120">
        <v>71.096376866436955</v>
      </c>
      <c r="O426" s="120">
        <v>94.795169155249269</v>
      </c>
      <c r="P426" s="120">
        <v>100</v>
      </c>
      <c r="Q426" s="120">
        <v>60.366671943734829</v>
      </c>
      <c r="R426" s="120">
        <v>67.837295497236823</v>
      </c>
      <c r="S426" s="120">
        <v>75</v>
      </c>
      <c r="T426" s="120">
        <v>80.488895924979772</v>
      </c>
      <c r="U426" s="120">
        <v>100</v>
      </c>
      <c r="V426" s="120">
        <v>63.350223712788498</v>
      </c>
      <c r="W426" s="120">
        <v>84.466964950384664</v>
      </c>
      <c r="X426" s="120">
        <v>100</v>
      </c>
      <c r="Y426" s="120">
        <v>53.782370900148067</v>
      </c>
      <c r="Z426" s="120">
        <v>71.709827866864089</v>
      </c>
      <c r="AA426" s="120">
        <v>100</v>
      </c>
      <c r="AB426" s="120">
        <v>63.849673202614376</v>
      </c>
      <c r="AC426" s="120">
        <v>85.13289760348583</v>
      </c>
      <c r="AD426" s="120">
        <v>100</v>
      </c>
      <c r="AE426" s="120">
        <v>55.758052434456921</v>
      </c>
      <c r="AF426" s="120">
        <v>67.610269799825858</v>
      </c>
      <c r="AG426" s="120">
        <v>74.344069912609228</v>
      </c>
      <c r="AH426" s="120">
        <v>100</v>
      </c>
      <c r="AI426" s="120">
        <v>14.63</v>
      </c>
      <c r="AJ426" s="120">
        <v>14.05</v>
      </c>
      <c r="AK426" s="120">
        <v>11.85</v>
      </c>
      <c r="AL426" s="52">
        <v>0</v>
      </c>
      <c r="AM426" s="124">
        <v>0.97676219984508128</v>
      </c>
      <c r="AN426" s="124">
        <v>0.95704057279236276</v>
      </c>
      <c r="AO426" s="124">
        <v>0.98065015479876161</v>
      </c>
      <c r="AP426" s="124">
        <v>0.9642857142857143</v>
      </c>
      <c r="AQ426" s="124">
        <v>0.99825783972125437</v>
      </c>
      <c r="AR426" s="124">
        <v>0.99450549450549453</v>
      </c>
      <c r="AS426" s="124">
        <v>3.5714285714285712E-2</v>
      </c>
      <c r="AT426" s="120">
        <v>50</v>
      </c>
      <c r="AU426" s="120">
        <v>50</v>
      </c>
      <c r="AV426" s="124">
        <v>6.1437908496732023E-2</v>
      </c>
      <c r="AW426" s="120">
        <v>47.712418300653603</v>
      </c>
      <c r="AX426" s="120">
        <v>50</v>
      </c>
      <c r="AY426" s="124">
        <v>0.73221757322175729</v>
      </c>
      <c r="AZ426" s="120">
        <v>48.814504881450489</v>
      </c>
      <c r="BA426" s="120">
        <v>50</v>
      </c>
      <c r="BB426" s="124">
        <v>0.39958158995815901</v>
      </c>
      <c r="BC426" s="120">
        <v>26.638772663877269</v>
      </c>
      <c r="BD426" s="120">
        <v>50</v>
      </c>
      <c r="BE426" s="124">
        <v>0.92741935483870963</v>
      </c>
      <c r="BF426" s="120">
        <v>49.330816746739877</v>
      </c>
      <c r="BG426" s="120">
        <v>50</v>
      </c>
      <c r="BH426" s="124">
        <v>0.90688259109311742</v>
      </c>
      <c r="BI426" s="120">
        <v>96.476871392884831</v>
      </c>
      <c r="BJ426" s="120">
        <v>100</v>
      </c>
      <c r="BK426" s="124">
        <v>0.87037037037036991</v>
      </c>
      <c r="BL426" s="120">
        <v>92.592592592592553</v>
      </c>
      <c r="BM426" s="120">
        <v>100</v>
      </c>
      <c r="BN426" s="52">
        <v>0</v>
      </c>
      <c r="BO426" s="124">
        <v>0.75600000000000001</v>
      </c>
      <c r="BP426" s="120">
        <v>100</v>
      </c>
      <c r="BQ426" s="120">
        <v>100</v>
      </c>
      <c r="BR426" s="124">
        <v>0.51004636785162283</v>
      </c>
      <c r="BS426" s="124">
        <v>0.89118457300275478</v>
      </c>
      <c r="BT426" s="120">
        <v>17.001545595054093</v>
      </c>
      <c r="BU426" s="120">
        <v>50</v>
      </c>
      <c r="BV426" s="124">
        <v>0.54983202687569988</v>
      </c>
      <c r="BW426" s="120">
        <v>45.819335572974992</v>
      </c>
      <c r="BX426" s="120">
        <v>50</v>
      </c>
      <c r="BY426" s="124">
        <v>0.87037037037036991</v>
      </c>
      <c r="BZ426" s="124">
        <v>0.94</v>
      </c>
      <c r="CA426" s="124">
        <v>6.9629629629630041E-2</v>
      </c>
      <c r="CB426" s="120">
        <v>17.263974516166829</v>
      </c>
      <c r="CC426" s="120">
        <v>19.631524517014228</v>
      </c>
      <c r="CD426" s="120">
        <v>17.168861804494096</v>
      </c>
      <c r="CE426" s="120">
        <v>15.161501169955377</v>
      </c>
      <c r="CF426" s="107"/>
      <c r="CG426" s="107"/>
      <c r="CH426" s="107">
        <v>0</v>
      </c>
      <c r="CI426" s="107"/>
      <c r="CJ426" s="107"/>
    </row>
    <row r="427" spans="1:88" x14ac:dyDescent="0.25">
      <c r="A427" s="50" t="s">
        <v>611</v>
      </c>
      <c r="B427" s="56" t="s">
        <v>1539</v>
      </c>
      <c r="C427" s="50" t="s">
        <v>3026</v>
      </c>
      <c r="D427" s="56" t="s">
        <v>2138</v>
      </c>
      <c r="E427" s="50" t="s">
        <v>106</v>
      </c>
      <c r="F427" s="24" t="s">
        <v>114</v>
      </c>
      <c r="G427" s="24">
        <v>6</v>
      </c>
      <c r="H427" s="50" t="s">
        <v>1453</v>
      </c>
      <c r="I427" s="50" t="s">
        <v>109</v>
      </c>
      <c r="J427" s="120">
        <v>537.57018226722903</v>
      </c>
      <c r="K427" s="52">
        <v>650</v>
      </c>
      <c r="L427" s="120">
        <v>82.70310496418908</v>
      </c>
      <c r="M427" s="52">
        <v>0</v>
      </c>
      <c r="N427" s="120">
        <v>72.534426900429906</v>
      </c>
      <c r="O427" s="120">
        <v>96.712569200573199</v>
      </c>
      <c r="P427" s="120">
        <v>100</v>
      </c>
      <c r="Q427" s="120">
        <v>64.420132835632529</v>
      </c>
      <c r="R427" s="120">
        <v>65.866854376149035</v>
      </c>
      <c r="S427" s="120">
        <v>75</v>
      </c>
      <c r="T427" s="120">
        <v>85.893510447510039</v>
      </c>
      <c r="U427" s="120">
        <v>100</v>
      </c>
      <c r="V427" s="120">
        <v>62.625550244190585</v>
      </c>
      <c r="W427" s="120">
        <v>83.50073365892078</v>
      </c>
      <c r="X427" s="120">
        <v>100</v>
      </c>
      <c r="Y427" s="120">
        <v>54.426957439825095</v>
      </c>
      <c r="Z427" s="120">
        <v>72.56927658643346</v>
      </c>
      <c r="AA427" s="120">
        <v>100</v>
      </c>
      <c r="AB427" s="120">
        <v>60.90526315789473</v>
      </c>
      <c r="AC427" s="120">
        <v>81.207017543859635</v>
      </c>
      <c r="AD427" s="120">
        <v>100</v>
      </c>
      <c r="AE427" s="120"/>
      <c r="AF427" s="120">
        <v>64.439316239316241</v>
      </c>
      <c r="AG427" s="120"/>
      <c r="AH427" s="120">
        <v>0</v>
      </c>
      <c r="AI427" s="120">
        <v>10.57</v>
      </c>
      <c r="AJ427" s="120">
        <v>11.43</v>
      </c>
      <c r="AK427" s="120"/>
      <c r="AL427" s="52">
        <v>0</v>
      </c>
      <c r="AM427" s="124">
        <v>0.99215686274509807</v>
      </c>
      <c r="AN427" s="124">
        <v>0.98611111111111116</v>
      </c>
      <c r="AO427" s="124">
        <v>0.99215686274509807</v>
      </c>
      <c r="AP427" s="124">
        <v>0.98611111111111116</v>
      </c>
      <c r="AQ427" s="124">
        <v>1</v>
      </c>
      <c r="AR427" s="124"/>
      <c r="AS427" s="124">
        <v>0</v>
      </c>
      <c r="AT427" s="120">
        <v>50</v>
      </c>
      <c r="AU427" s="120">
        <v>50</v>
      </c>
      <c r="AV427" s="124">
        <v>0</v>
      </c>
      <c r="AW427" s="120">
        <v>50</v>
      </c>
      <c r="AX427" s="120">
        <v>50</v>
      </c>
      <c r="AY427" s="124"/>
      <c r="AZ427" s="120"/>
      <c r="BA427" s="120"/>
      <c r="BB427" s="124"/>
      <c r="BC427" s="120"/>
      <c r="BD427" s="120"/>
      <c r="BE427" s="124"/>
      <c r="BF427" s="120"/>
      <c r="BG427" s="120"/>
      <c r="BH427" s="124"/>
      <c r="BI427" s="120"/>
      <c r="BJ427" s="120"/>
      <c r="BK427" s="124"/>
      <c r="BL427" s="120"/>
      <c r="BM427" s="120"/>
      <c r="BN427" s="52"/>
      <c r="BO427" s="124"/>
      <c r="BP427" s="120"/>
      <c r="BQ427" s="120"/>
      <c r="BR427" s="124">
        <v>0.53061224489795922</v>
      </c>
      <c r="BS427" s="124">
        <v>0.78400000000000003</v>
      </c>
      <c r="BT427" s="120">
        <v>17.687074829931973</v>
      </c>
      <c r="BU427" s="120">
        <v>50</v>
      </c>
      <c r="BV427" s="124"/>
      <c r="BW427" s="120"/>
      <c r="BX427" s="120"/>
      <c r="BY427" s="124"/>
      <c r="BZ427" s="124"/>
      <c r="CA427" s="124"/>
      <c r="CB427" s="120">
        <v>16.823939048191338</v>
      </c>
      <c r="CC427" s="120">
        <v>19.496255895940152</v>
      </c>
      <c r="CD427" s="120">
        <v>17.335082511020332</v>
      </c>
      <c r="CE427" s="120"/>
      <c r="CF427" s="107"/>
      <c r="CG427" s="107"/>
      <c r="CH427" s="107">
        <v>0</v>
      </c>
      <c r="CI427" s="107"/>
      <c r="CJ427" s="107"/>
    </row>
    <row r="428" spans="1:88" x14ac:dyDescent="0.25">
      <c r="A428" s="50" t="s">
        <v>611</v>
      </c>
      <c r="B428" s="56" t="s">
        <v>1539</v>
      </c>
      <c r="C428" s="50" t="s">
        <v>3027</v>
      </c>
      <c r="D428" s="56" t="s">
        <v>1955</v>
      </c>
      <c r="E428" s="50" t="s">
        <v>106</v>
      </c>
      <c r="F428" s="24" t="s">
        <v>107</v>
      </c>
      <c r="G428" s="24">
        <v>2</v>
      </c>
      <c r="H428" s="50" t="s">
        <v>1453</v>
      </c>
      <c r="I428" s="50" t="s">
        <v>109</v>
      </c>
      <c r="J428" s="120">
        <v>100</v>
      </c>
      <c r="K428" s="52">
        <v>100</v>
      </c>
      <c r="L428" s="120">
        <v>100</v>
      </c>
      <c r="M428" s="52"/>
      <c r="N428" s="120"/>
      <c r="O428" s="120"/>
      <c r="P428" s="120"/>
      <c r="Q428" s="120"/>
      <c r="R428" s="120"/>
      <c r="S428" s="120"/>
      <c r="T428" s="120"/>
      <c r="U428" s="120"/>
      <c r="V428" s="120"/>
      <c r="W428" s="120"/>
      <c r="X428" s="120"/>
      <c r="Y428" s="120"/>
      <c r="Z428" s="120"/>
      <c r="AA428" s="120"/>
      <c r="AB428" s="120"/>
      <c r="AC428" s="120"/>
      <c r="AD428" s="120"/>
      <c r="AE428" s="120"/>
      <c r="AF428" s="120"/>
      <c r="AG428" s="120"/>
      <c r="AH428" s="120"/>
      <c r="AI428" s="120"/>
      <c r="AJ428" s="120"/>
      <c r="AK428" s="120"/>
      <c r="AL428" s="52"/>
      <c r="AM428" s="124"/>
      <c r="AN428" s="124"/>
      <c r="AO428" s="124"/>
      <c r="AP428" s="124"/>
      <c r="AQ428" s="124"/>
      <c r="AR428" s="124"/>
      <c r="AS428" s="124">
        <v>0</v>
      </c>
      <c r="AT428" s="120">
        <v>50</v>
      </c>
      <c r="AU428" s="120">
        <v>50</v>
      </c>
      <c r="AV428" s="124">
        <v>0</v>
      </c>
      <c r="AW428" s="120">
        <v>50</v>
      </c>
      <c r="AX428" s="120">
        <v>50</v>
      </c>
      <c r="AY428" s="124"/>
      <c r="AZ428" s="120"/>
      <c r="BA428" s="120"/>
      <c r="BB428" s="124"/>
      <c r="BC428" s="120"/>
      <c r="BD428" s="120"/>
      <c r="BE428" s="124"/>
      <c r="BF428" s="120"/>
      <c r="BG428" s="120"/>
      <c r="BH428" s="124"/>
      <c r="BI428" s="120"/>
      <c r="BJ428" s="120"/>
      <c r="BK428" s="124"/>
      <c r="BL428" s="120"/>
      <c r="BM428" s="120"/>
      <c r="BN428" s="52"/>
      <c r="BO428" s="124"/>
      <c r="BP428" s="120"/>
      <c r="BQ428" s="120"/>
      <c r="BR428" s="124"/>
      <c r="BS428" s="124"/>
      <c r="BT428" s="120"/>
      <c r="BU428" s="120"/>
      <c r="BV428" s="124"/>
      <c r="BW428" s="120"/>
      <c r="BX428" s="120"/>
      <c r="BY428" s="124"/>
      <c r="BZ428" s="124"/>
      <c r="CA428" s="124"/>
      <c r="CB428" s="120"/>
      <c r="CC428" s="120"/>
      <c r="CD428" s="120"/>
      <c r="CE428" s="120"/>
      <c r="CF428" s="107"/>
      <c r="CG428" s="107"/>
      <c r="CH428" s="107">
        <v>0</v>
      </c>
      <c r="CI428" s="107"/>
      <c r="CJ428" s="107"/>
    </row>
    <row r="429" spans="1:88" x14ac:dyDescent="0.25">
      <c r="A429" s="50" t="s">
        <v>611</v>
      </c>
      <c r="B429" s="56" t="s">
        <v>1539</v>
      </c>
      <c r="C429" s="50" t="s">
        <v>3028</v>
      </c>
      <c r="D429" s="56" t="s">
        <v>2108</v>
      </c>
      <c r="E429" s="50" t="s">
        <v>106</v>
      </c>
      <c r="F429" s="24">
        <v>3</v>
      </c>
      <c r="G429" s="24">
        <v>6</v>
      </c>
      <c r="H429" s="50" t="s">
        <v>2644</v>
      </c>
      <c r="I429" s="50" t="s">
        <v>109</v>
      </c>
      <c r="J429" s="120">
        <v>620.61429591157992</v>
      </c>
      <c r="K429" s="52">
        <v>750</v>
      </c>
      <c r="L429" s="120">
        <v>82.748572788210652</v>
      </c>
      <c r="M429" s="52">
        <v>1</v>
      </c>
      <c r="N429" s="120">
        <v>70.368404707133976</v>
      </c>
      <c r="O429" s="120">
        <v>93.824539609511973</v>
      </c>
      <c r="P429" s="120">
        <v>100</v>
      </c>
      <c r="Q429" s="120">
        <v>59.758073942965893</v>
      </c>
      <c r="R429" s="120">
        <v>68.258111414420455</v>
      </c>
      <c r="S429" s="120">
        <v>75</v>
      </c>
      <c r="T429" s="120">
        <v>79.677431923954529</v>
      </c>
      <c r="U429" s="120">
        <v>100</v>
      </c>
      <c r="V429" s="120">
        <v>64.02716521642418</v>
      </c>
      <c r="W429" s="120">
        <v>85.369553621898902</v>
      </c>
      <c r="X429" s="120">
        <v>100</v>
      </c>
      <c r="Y429" s="120">
        <v>55.155826414173916</v>
      </c>
      <c r="Z429" s="120">
        <v>73.541101885565212</v>
      </c>
      <c r="AA429" s="120">
        <v>100</v>
      </c>
      <c r="AB429" s="120">
        <v>66.532420091324212</v>
      </c>
      <c r="AC429" s="120">
        <v>88.70989345509895</v>
      </c>
      <c r="AD429" s="120">
        <v>100</v>
      </c>
      <c r="AE429" s="120">
        <v>55.821839080459768</v>
      </c>
      <c r="AF429" s="120">
        <v>73.591666666666683</v>
      </c>
      <c r="AG429" s="120">
        <v>74.429118773946357</v>
      </c>
      <c r="AH429" s="120">
        <v>100</v>
      </c>
      <c r="AI429" s="120">
        <v>15.24</v>
      </c>
      <c r="AJ429" s="120">
        <v>13.1</v>
      </c>
      <c r="AK429" s="120">
        <v>17.760000000000002</v>
      </c>
      <c r="AL429" s="52">
        <v>0</v>
      </c>
      <c r="AM429" s="124">
        <v>0.98969072164948457</v>
      </c>
      <c r="AN429" s="124">
        <v>0.96842105263157896</v>
      </c>
      <c r="AO429" s="124">
        <v>1</v>
      </c>
      <c r="AP429" s="124">
        <v>1</v>
      </c>
      <c r="AQ429" s="124">
        <v>1</v>
      </c>
      <c r="AR429" s="124">
        <v>1</v>
      </c>
      <c r="AS429" s="124">
        <v>0</v>
      </c>
      <c r="AT429" s="120">
        <v>50</v>
      </c>
      <c r="AU429" s="120">
        <v>50</v>
      </c>
      <c r="AV429" s="124">
        <v>0</v>
      </c>
      <c r="AW429" s="120">
        <v>50</v>
      </c>
      <c r="AX429" s="120">
        <v>50</v>
      </c>
      <c r="AY429" s="124"/>
      <c r="AZ429" s="120"/>
      <c r="BA429" s="120"/>
      <c r="BB429" s="124"/>
      <c r="BC429" s="120"/>
      <c r="BD429" s="120"/>
      <c r="BE429" s="124"/>
      <c r="BF429" s="120"/>
      <c r="BG429" s="120"/>
      <c r="BH429" s="124"/>
      <c r="BI429" s="120"/>
      <c r="BJ429" s="120"/>
      <c r="BK429" s="124"/>
      <c r="BL429" s="120"/>
      <c r="BM429" s="120"/>
      <c r="BN429" s="52"/>
      <c r="BO429" s="124"/>
      <c r="BP429" s="120"/>
      <c r="BQ429" s="120"/>
      <c r="BR429" s="124">
        <v>0.37593984962406013</v>
      </c>
      <c r="BS429" s="124">
        <v>0.9779411764705882</v>
      </c>
      <c r="BT429" s="120">
        <v>25.062656641604008</v>
      </c>
      <c r="BU429" s="120">
        <v>50</v>
      </c>
      <c r="BV429" s="124"/>
      <c r="BW429" s="120"/>
      <c r="BX429" s="120"/>
      <c r="BY429" s="124"/>
      <c r="BZ429" s="124"/>
      <c r="CA429" s="124"/>
      <c r="CB429" s="120">
        <v>16.823939048191338</v>
      </c>
      <c r="CC429" s="120">
        <v>19.496255895940152</v>
      </c>
      <c r="CD429" s="120">
        <v>17.335082511020332</v>
      </c>
      <c r="CE429" s="120"/>
      <c r="CF429" s="107"/>
      <c r="CG429" s="107"/>
      <c r="CH429" s="107">
        <v>0</v>
      </c>
      <c r="CI429" s="107"/>
      <c r="CJ429" s="107"/>
    </row>
    <row r="430" spans="1:88" x14ac:dyDescent="0.25">
      <c r="A430" s="50" t="s">
        <v>611</v>
      </c>
      <c r="B430" s="56" t="s">
        <v>1539</v>
      </c>
      <c r="C430" s="50" t="s">
        <v>3029</v>
      </c>
      <c r="D430" s="56" t="s">
        <v>1956</v>
      </c>
      <c r="E430" s="50" t="s">
        <v>106</v>
      </c>
      <c r="F430" s="24" t="s">
        <v>107</v>
      </c>
      <c r="G430" s="24">
        <v>6</v>
      </c>
      <c r="H430" s="50" t="s">
        <v>1453</v>
      </c>
      <c r="I430" s="50" t="s">
        <v>109</v>
      </c>
      <c r="J430" s="120">
        <v>616.61311294586494</v>
      </c>
      <c r="K430" s="52">
        <v>750</v>
      </c>
      <c r="L430" s="120">
        <v>82.215081726115329</v>
      </c>
      <c r="M430" s="52">
        <v>0</v>
      </c>
      <c r="N430" s="120">
        <v>70.561597212057094</v>
      </c>
      <c r="O430" s="120">
        <v>94.082129616076131</v>
      </c>
      <c r="P430" s="120">
        <v>100</v>
      </c>
      <c r="Q430" s="120">
        <v>63.323249385235144</v>
      </c>
      <c r="R430" s="120">
        <v>66.102016397129177</v>
      </c>
      <c r="S430" s="120">
        <v>75</v>
      </c>
      <c r="T430" s="120">
        <v>84.43099918031352</v>
      </c>
      <c r="U430" s="120">
        <v>100</v>
      </c>
      <c r="V430" s="120">
        <v>61.308366895772906</v>
      </c>
      <c r="W430" s="120">
        <v>81.744489194363879</v>
      </c>
      <c r="X430" s="120">
        <v>100</v>
      </c>
      <c r="Y430" s="120">
        <v>56.035352444281003</v>
      </c>
      <c r="Z430" s="120">
        <v>74.713803259041327</v>
      </c>
      <c r="AA430" s="120">
        <v>100</v>
      </c>
      <c r="AB430" s="120">
        <v>60.814285714285745</v>
      </c>
      <c r="AC430" s="120">
        <v>81.085714285714332</v>
      </c>
      <c r="AD430" s="120">
        <v>100</v>
      </c>
      <c r="AE430" s="120">
        <v>56.402898550724629</v>
      </c>
      <c r="AF430" s="120"/>
      <c r="AG430" s="120">
        <v>75.203864734299515</v>
      </c>
      <c r="AH430" s="120">
        <v>100</v>
      </c>
      <c r="AI430" s="120">
        <v>11.67</v>
      </c>
      <c r="AJ430" s="120">
        <v>10.06</v>
      </c>
      <c r="AK430" s="120"/>
      <c r="AL430" s="52">
        <v>0</v>
      </c>
      <c r="AM430" s="124">
        <v>0.98089171974522293</v>
      </c>
      <c r="AN430" s="124">
        <v>0.98666666666666669</v>
      </c>
      <c r="AO430" s="124">
        <v>0.99363057324840764</v>
      </c>
      <c r="AP430" s="124">
        <v>0.98666666666666669</v>
      </c>
      <c r="AQ430" s="124">
        <v>1</v>
      </c>
      <c r="AR430" s="124">
        <v>1</v>
      </c>
      <c r="AS430" s="124">
        <v>0</v>
      </c>
      <c r="AT430" s="120">
        <v>50</v>
      </c>
      <c r="AU430" s="120">
        <v>50</v>
      </c>
      <c r="AV430" s="124">
        <v>0</v>
      </c>
      <c r="AW430" s="120">
        <v>50</v>
      </c>
      <c r="AX430" s="120">
        <v>50</v>
      </c>
      <c r="AY430" s="124"/>
      <c r="AZ430" s="120"/>
      <c r="BA430" s="120"/>
      <c r="BB430" s="124"/>
      <c r="BC430" s="120"/>
      <c r="BD430" s="120"/>
      <c r="BE430" s="124"/>
      <c r="BF430" s="120"/>
      <c r="BG430" s="120"/>
      <c r="BH430" s="124"/>
      <c r="BI430" s="120"/>
      <c r="BJ430" s="120"/>
      <c r="BK430" s="124"/>
      <c r="BL430" s="120"/>
      <c r="BM430" s="120"/>
      <c r="BN430" s="52"/>
      <c r="BO430" s="124"/>
      <c r="BP430" s="120"/>
      <c r="BQ430" s="120"/>
      <c r="BR430" s="124">
        <v>0.38028169014084506</v>
      </c>
      <c r="BS430" s="124">
        <v>0.9726027397260274</v>
      </c>
      <c r="BT430" s="120">
        <v>25.352112676056336</v>
      </c>
      <c r="BU430" s="120">
        <v>50</v>
      </c>
      <c r="BV430" s="124"/>
      <c r="BW430" s="120"/>
      <c r="BX430" s="120"/>
      <c r="BY430" s="124"/>
      <c r="BZ430" s="124"/>
      <c r="CA430" s="124"/>
      <c r="CB430" s="120">
        <v>16.823939048191338</v>
      </c>
      <c r="CC430" s="120">
        <v>19.496255895940152</v>
      </c>
      <c r="CD430" s="120">
        <v>17.335082511020332</v>
      </c>
      <c r="CE430" s="120"/>
      <c r="CF430" s="107"/>
      <c r="CG430" s="107"/>
      <c r="CH430" s="107">
        <v>0</v>
      </c>
      <c r="CI430" s="107"/>
      <c r="CJ430" s="107"/>
    </row>
    <row r="431" spans="1:88" x14ac:dyDescent="0.25">
      <c r="A431" s="50" t="s">
        <v>611</v>
      </c>
      <c r="B431" s="56" t="s">
        <v>1539</v>
      </c>
      <c r="C431" s="50" t="s">
        <v>3030</v>
      </c>
      <c r="D431" s="56" t="s">
        <v>2140</v>
      </c>
      <c r="E431" s="50" t="s">
        <v>106</v>
      </c>
      <c r="F431" s="24">
        <v>7</v>
      </c>
      <c r="G431" s="24">
        <v>8</v>
      </c>
      <c r="H431" s="50" t="s">
        <v>2644</v>
      </c>
      <c r="I431" s="50" t="s">
        <v>109</v>
      </c>
      <c r="J431" s="120">
        <v>635.50179259353877</v>
      </c>
      <c r="K431" s="52">
        <v>800</v>
      </c>
      <c r="L431" s="120">
        <v>79.437724074192346</v>
      </c>
      <c r="M431" s="52">
        <v>1</v>
      </c>
      <c r="N431" s="120">
        <v>69.745362065659592</v>
      </c>
      <c r="O431" s="120">
        <v>92.993816087546122</v>
      </c>
      <c r="P431" s="120">
        <v>100</v>
      </c>
      <c r="Q431" s="120">
        <v>57.091228577606358</v>
      </c>
      <c r="R431" s="120">
        <v>69.770271207258631</v>
      </c>
      <c r="S431" s="120">
        <v>74.990878938912417</v>
      </c>
      <c r="T431" s="120">
        <v>76.121638103475135</v>
      </c>
      <c r="U431" s="120">
        <v>100</v>
      </c>
      <c r="V431" s="120">
        <v>64.892541284301075</v>
      </c>
      <c r="W431" s="120">
        <v>86.523388379068095</v>
      </c>
      <c r="X431" s="120">
        <v>100</v>
      </c>
      <c r="Y431" s="120">
        <v>53.195944020066122</v>
      </c>
      <c r="Z431" s="120">
        <v>70.927925360088167</v>
      </c>
      <c r="AA431" s="120">
        <v>100</v>
      </c>
      <c r="AB431" s="120">
        <v>61.680337078651668</v>
      </c>
      <c r="AC431" s="120">
        <v>82.240449438202219</v>
      </c>
      <c r="AD431" s="120">
        <v>100</v>
      </c>
      <c r="AE431" s="120">
        <v>54.909941520467839</v>
      </c>
      <c r="AF431" s="120">
        <v>64.86969696969696</v>
      </c>
      <c r="AG431" s="120">
        <v>73.213255360623791</v>
      </c>
      <c r="AH431" s="120">
        <v>100</v>
      </c>
      <c r="AI431" s="120">
        <v>17.89</v>
      </c>
      <c r="AJ431" s="120">
        <v>16.57</v>
      </c>
      <c r="AK431" s="120">
        <v>9.9499999999999993</v>
      </c>
      <c r="AL431" s="52">
        <v>0</v>
      </c>
      <c r="AM431" s="124">
        <v>0.98554913294797686</v>
      </c>
      <c r="AN431" s="124">
        <v>0.96190476190476193</v>
      </c>
      <c r="AO431" s="124">
        <v>0.98847262247838619</v>
      </c>
      <c r="AP431" s="124">
        <v>0.96226415094339623</v>
      </c>
      <c r="AQ431" s="124">
        <v>1</v>
      </c>
      <c r="AR431" s="124">
        <v>1</v>
      </c>
      <c r="AS431" s="124">
        <v>8.797653958944282E-2</v>
      </c>
      <c r="AT431" s="120">
        <v>42.404692082111438</v>
      </c>
      <c r="AU431" s="120">
        <v>50</v>
      </c>
      <c r="AV431" s="124">
        <v>0.21153846153846154</v>
      </c>
      <c r="AW431" s="120">
        <v>17.692307692307697</v>
      </c>
      <c r="AX431" s="120">
        <v>50</v>
      </c>
      <c r="AY431" s="124"/>
      <c r="AZ431" s="120"/>
      <c r="BA431" s="120"/>
      <c r="BB431" s="124"/>
      <c r="BC431" s="120"/>
      <c r="BD431" s="120"/>
      <c r="BE431" s="124">
        <v>0.92727272727272725</v>
      </c>
      <c r="BF431" s="120">
        <v>49.323017408123789</v>
      </c>
      <c r="BG431" s="120">
        <v>50</v>
      </c>
      <c r="BH431" s="124"/>
      <c r="BI431" s="120"/>
      <c r="BJ431" s="120"/>
      <c r="BK431" s="124"/>
      <c r="BL431" s="120"/>
      <c r="BM431" s="120"/>
      <c r="BN431" s="52"/>
      <c r="BO431" s="124"/>
      <c r="BP431" s="120"/>
      <c r="BQ431" s="120"/>
      <c r="BR431" s="124">
        <v>0.66091954022988508</v>
      </c>
      <c r="BS431" s="124">
        <v>0.97206703910614523</v>
      </c>
      <c r="BT431" s="120">
        <v>44.061302681992338</v>
      </c>
      <c r="BU431" s="120">
        <v>50</v>
      </c>
      <c r="BV431" s="124"/>
      <c r="BW431" s="120"/>
      <c r="BX431" s="120"/>
      <c r="BY431" s="124"/>
      <c r="BZ431" s="124"/>
      <c r="CA431" s="124"/>
      <c r="CB431" s="120">
        <v>16.823939048191338</v>
      </c>
      <c r="CC431" s="120">
        <v>19.496255895940152</v>
      </c>
      <c r="CD431" s="120">
        <v>17.335082511020332</v>
      </c>
      <c r="CE431" s="120"/>
      <c r="CF431" s="107"/>
      <c r="CG431" s="107"/>
      <c r="CH431" s="107">
        <v>0</v>
      </c>
      <c r="CI431" s="107"/>
      <c r="CJ431" s="107"/>
    </row>
    <row r="432" spans="1:88" x14ac:dyDescent="0.25">
      <c r="A432" s="50" t="s">
        <v>611</v>
      </c>
      <c r="B432" s="56" t="s">
        <v>1539</v>
      </c>
      <c r="C432" s="50" t="s">
        <v>3031</v>
      </c>
      <c r="D432" s="56" t="s">
        <v>2139</v>
      </c>
      <c r="E432" s="50" t="s">
        <v>106</v>
      </c>
      <c r="F432" s="24">
        <v>9</v>
      </c>
      <c r="G432" s="24">
        <v>12</v>
      </c>
      <c r="H432" s="50" t="s">
        <v>2644</v>
      </c>
      <c r="I432" s="50" t="s">
        <v>109</v>
      </c>
      <c r="J432" s="120">
        <v>1072.143485816124</v>
      </c>
      <c r="K432" s="52">
        <v>1250</v>
      </c>
      <c r="L432" s="120">
        <v>85.771478865289922</v>
      </c>
      <c r="M432" s="52">
        <v>0</v>
      </c>
      <c r="N432" s="120">
        <v>73.692380239275977</v>
      </c>
      <c r="O432" s="120">
        <v>98.256506985701293</v>
      </c>
      <c r="P432" s="120">
        <v>100</v>
      </c>
      <c r="Q432" s="120">
        <v>60.666727416317357</v>
      </c>
      <c r="R432" s="120">
        <v>67.436188376666891</v>
      </c>
      <c r="S432" s="120">
        <v>75</v>
      </c>
      <c r="T432" s="120">
        <v>80.888969888423148</v>
      </c>
      <c r="U432" s="120">
        <v>100</v>
      </c>
      <c r="V432" s="120">
        <v>63.205523503263031</v>
      </c>
      <c r="W432" s="120">
        <v>84.274031337684036</v>
      </c>
      <c r="X432" s="120">
        <v>100</v>
      </c>
      <c r="Y432" s="120">
        <v>51.804240200361107</v>
      </c>
      <c r="Z432" s="120">
        <v>69.072320267148143</v>
      </c>
      <c r="AA432" s="120">
        <v>100</v>
      </c>
      <c r="AB432" s="120">
        <v>66.62932692307686</v>
      </c>
      <c r="AC432" s="120">
        <v>88.839102564102475</v>
      </c>
      <c r="AD432" s="120">
        <v>100</v>
      </c>
      <c r="AE432" s="120">
        <v>58.781250000000007</v>
      </c>
      <c r="AF432" s="120">
        <v>68.983749999999958</v>
      </c>
      <c r="AG432" s="120">
        <v>78.375</v>
      </c>
      <c r="AH432" s="120">
        <v>100</v>
      </c>
      <c r="AI432" s="120">
        <v>14.33</v>
      </c>
      <c r="AJ432" s="120">
        <v>15.63</v>
      </c>
      <c r="AK432" s="120">
        <v>10.199999999999999</v>
      </c>
      <c r="AL432" s="52">
        <v>1</v>
      </c>
      <c r="AM432" s="124">
        <v>0.94444444444444442</v>
      </c>
      <c r="AN432" s="124">
        <v>0.921875</v>
      </c>
      <c r="AO432" s="124">
        <v>0.94017094017094016</v>
      </c>
      <c r="AP432" s="124">
        <v>0.921875</v>
      </c>
      <c r="AQ432" s="124">
        <v>1</v>
      </c>
      <c r="AR432" s="124">
        <v>1</v>
      </c>
      <c r="AS432" s="124">
        <v>6.5668202764976952E-2</v>
      </c>
      <c r="AT432" s="120">
        <v>46.866359447004619</v>
      </c>
      <c r="AU432" s="120">
        <v>50</v>
      </c>
      <c r="AV432" s="124">
        <v>9.5785440613026823E-2</v>
      </c>
      <c r="AW432" s="120">
        <v>40.842911877394641</v>
      </c>
      <c r="AX432" s="120">
        <v>50</v>
      </c>
      <c r="AY432" s="124">
        <v>0.76754385964912286</v>
      </c>
      <c r="AZ432" s="120">
        <v>50</v>
      </c>
      <c r="BA432" s="120">
        <v>50</v>
      </c>
      <c r="BB432" s="124">
        <v>0.41447368421052633</v>
      </c>
      <c r="BC432" s="120">
        <v>27.631578947368425</v>
      </c>
      <c r="BD432" s="120">
        <v>50</v>
      </c>
      <c r="BE432" s="124">
        <v>0.93203883495145634</v>
      </c>
      <c r="BF432" s="120">
        <v>49.57653377401364</v>
      </c>
      <c r="BG432" s="120">
        <v>50</v>
      </c>
      <c r="BH432" s="124">
        <v>0.94491525423728817</v>
      </c>
      <c r="BI432" s="120">
        <v>100</v>
      </c>
      <c r="BJ432" s="120">
        <v>100</v>
      </c>
      <c r="BK432" s="124">
        <v>0.88</v>
      </c>
      <c r="BL432" s="120">
        <v>93.61702127659575</v>
      </c>
      <c r="BM432" s="120">
        <v>100</v>
      </c>
      <c r="BN432" s="52">
        <v>0</v>
      </c>
      <c r="BO432" s="124">
        <v>0.75555555555555554</v>
      </c>
      <c r="BP432" s="120">
        <v>100</v>
      </c>
      <c r="BQ432" s="120">
        <v>100</v>
      </c>
      <c r="BR432" s="124">
        <v>0.50292397660818711</v>
      </c>
      <c r="BS432" s="124">
        <v>0.82608695652173914</v>
      </c>
      <c r="BT432" s="120">
        <v>16.764132553606238</v>
      </c>
      <c r="BU432" s="120">
        <v>50</v>
      </c>
      <c r="BV432" s="124">
        <v>0.56566820276497698</v>
      </c>
      <c r="BW432" s="120">
        <v>47.139016897081412</v>
      </c>
      <c r="BX432" s="120">
        <v>50</v>
      </c>
      <c r="BY432" s="124">
        <v>0.88</v>
      </c>
      <c r="BZ432" s="124">
        <v>0.94</v>
      </c>
      <c r="CA432" s="124">
        <v>0.06</v>
      </c>
      <c r="CB432" s="120">
        <v>16.823939048191338</v>
      </c>
      <c r="CC432" s="120">
        <v>19.496255895940152</v>
      </c>
      <c r="CD432" s="120">
        <v>17.335082511020332</v>
      </c>
      <c r="CE432" s="120">
        <v>12.629206143265662</v>
      </c>
      <c r="CF432" s="107"/>
      <c r="CG432" s="107"/>
      <c r="CH432" s="107">
        <v>0</v>
      </c>
      <c r="CI432" s="107"/>
      <c r="CJ432" s="107"/>
    </row>
    <row r="433" spans="1:88" x14ac:dyDescent="0.25">
      <c r="A433" s="50" t="s">
        <v>618</v>
      </c>
      <c r="B433" s="56" t="s">
        <v>1540</v>
      </c>
      <c r="C433" s="50" t="s">
        <v>2665</v>
      </c>
      <c r="D433" s="56" t="s">
        <v>101</v>
      </c>
      <c r="E433" s="50" t="s">
        <v>102</v>
      </c>
      <c r="F433" s="24" t="s">
        <v>102</v>
      </c>
      <c r="G433" s="24" t="s">
        <v>102</v>
      </c>
      <c r="H433" s="50" t="s">
        <v>2644</v>
      </c>
      <c r="I433" s="50" t="s">
        <v>103</v>
      </c>
      <c r="J433" s="120">
        <v>646.8086540589577</v>
      </c>
      <c r="K433" s="52">
        <v>800</v>
      </c>
      <c r="L433" s="120">
        <v>80.851081757369712</v>
      </c>
      <c r="M433" s="52">
        <v>0</v>
      </c>
      <c r="N433" s="120">
        <v>71.825251671940109</v>
      </c>
      <c r="O433" s="120">
        <v>95.767002229253478</v>
      </c>
      <c r="P433" s="120">
        <v>100</v>
      </c>
      <c r="Q433" s="120">
        <v>64.869708162931701</v>
      </c>
      <c r="R433" s="120">
        <v>59.079046245637528</v>
      </c>
      <c r="S433" s="120">
        <v>75</v>
      </c>
      <c r="T433" s="120">
        <v>86.492944217242268</v>
      </c>
      <c r="U433" s="120">
        <v>100</v>
      </c>
      <c r="V433" s="120">
        <v>56.376630526307871</v>
      </c>
      <c r="W433" s="120">
        <v>75.168840701743818</v>
      </c>
      <c r="X433" s="120">
        <v>100</v>
      </c>
      <c r="Y433" s="120">
        <v>51.595433484416937</v>
      </c>
      <c r="Z433" s="120">
        <v>68.793911312555906</v>
      </c>
      <c r="AA433" s="120">
        <v>100</v>
      </c>
      <c r="AB433" s="120">
        <v>60.8750957854406</v>
      </c>
      <c r="AC433" s="120">
        <v>81.166794380587476</v>
      </c>
      <c r="AD433" s="120">
        <v>100</v>
      </c>
      <c r="AE433" s="120">
        <v>54.511111111111113</v>
      </c>
      <c r="AF433" s="120">
        <v>63.738888888888908</v>
      </c>
      <c r="AG433" s="120">
        <v>72.681481481481484</v>
      </c>
      <c r="AH433" s="120">
        <v>100</v>
      </c>
      <c r="AI433" s="120">
        <v>10.130000000000001</v>
      </c>
      <c r="AJ433" s="120">
        <v>7.48</v>
      </c>
      <c r="AK433" s="120">
        <v>9.2200000000000006</v>
      </c>
      <c r="AL433" s="52">
        <v>0</v>
      </c>
      <c r="AM433" s="124">
        <v>0.9885057471264368</v>
      </c>
      <c r="AN433" s="124">
        <v>0.989247311827957</v>
      </c>
      <c r="AO433" s="124">
        <v>0.9885057471264368</v>
      </c>
      <c r="AP433" s="124">
        <v>0.989247311827957</v>
      </c>
      <c r="AQ433" s="124">
        <v>0.9887640449438202</v>
      </c>
      <c r="AR433" s="124">
        <v>0.9642857142857143</v>
      </c>
      <c r="AS433" s="124">
        <v>6.4516129032258063E-2</v>
      </c>
      <c r="AT433" s="120">
        <v>47.096774193548406</v>
      </c>
      <c r="AU433" s="120">
        <v>50</v>
      </c>
      <c r="AV433" s="124">
        <v>0.10655737704918032</v>
      </c>
      <c r="AW433" s="120">
        <v>38.688524590163944</v>
      </c>
      <c r="AX433" s="120">
        <v>50</v>
      </c>
      <c r="AY433" s="124"/>
      <c r="AZ433" s="120"/>
      <c r="BA433" s="120"/>
      <c r="BB433" s="124"/>
      <c r="BC433" s="120"/>
      <c r="BD433" s="120"/>
      <c r="BE433" s="124">
        <v>0.95238095238095233</v>
      </c>
      <c r="BF433" s="120">
        <v>50</v>
      </c>
      <c r="BG433" s="120">
        <v>50</v>
      </c>
      <c r="BH433" s="124"/>
      <c r="BI433" s="120"/>
      <c r="BJ433" s="120"/>
      <c r="BK433" s="124"/>
      <c r="BL433" s="120"/>
      <c r="BM433" s="120"/>
      <c r="BN433" s="52"/>
      <c r="BO433" s="124"/>
      <c r="BP433" s="120"/>
      <c r="BQ433" s="120"/>
      <c r="BR433" s="124">
        <v>0.4642857142857143</v>
      </c>
      <c r="BS433" s="124">
        <v>0.99290780141843971</v>
      </c>
      <c r="BT433" s="120">
        <v>30.952380952380953</v>
      </c>
      <c r="BU433" s="120">
        <v>50</v>
      </c>
      <c r="BV433" s="124"/>
      <c r="BW433" s="120"/>
      <c r="BX433" s="120"/>
      <c r="BY433" s="124"/>
      <c r="BZ433" s="124"/>
      <c r="CA433" s="124"/>
      <c r="CB433" s="120">
        <v>17.263974516166829</v>
      </c>
      <c r="CC433" s="120">
        <v>19.631524517014228</v>
      </c>
      <c r="CD433" s="120">
        <v>17.168861804494096</v>
      </c>
      <c r="CE433" s="120"/>
      <c r="CF433" s="52"/>
      <c r="CG433" s="52"/>
      <c r="CH433" s="107">
        <v>0</v>
      </c>
      <c r="CI433" s="107"/>
      <c r="CJ433" s="107"/>
    </row>
    <row r="434" spans="1:88" x14ac:dyDescent="0.25">
      <c r="A434" s="50" t="s">
        <v>618</v>
      </c>
      <c r="B434" s="56" t="s">
        <v>1540</v>
      </c>
      <c r="C434" s="50" t="s">
        <v>3032</v>
      </c>
      <c r="D434" s="56" t="s">
        <v>2150</v>
      </c>
      <c r="E434" s="50" t="s">
        <v>106</v>
      </c>
      <c r="F434" s="24" t="s">
        <v>107</v>
      </c>
      <c r="G434" s="24">
        <v>8</v>
      </c>
      <c r="H434" s="50" t="s">
        <v>1453</v>
      </c>
      <c r="I434" s="50" t="s">
        <v>109</v>
      </c>
      <c r="J434" s="120">
        <v>648.18437222439786</v>
      </c>
      <c r="K434" s="52">
        <v>800</v>
      </c>
      <c r="L434" s="120">
        <v>81.023046528049733</v>
      </c>
      <c r="M434" s="52">
        <v>0</v>
      </c>
      <c r="N434" s="120">
        <v>71.825251671940109</v>
      </c>
      <c r="O434" s="120">
        <v>95.767002229253478</v>
      </c>
      <c r="P434" s="120">
        <v>100</v>
      </c>
      <c r="Q434" s="120">
        <v>64.869708162931701</v>
      </c>
      <c r="R434" s="120">
        <v>59.079046245637528</v>
      </c>
      <c r="S434" s="120">
        <v>75</v>
      </c>
      <c r="T434" s="120">
        <v>86.492944217242268</v>
      </c>
      <c r="U434" s="120">
        <v>100</v>
      </c>
      <c r="V434" s="120">
        <v>56.376630526307871</v>
      </c>
      <c r="W434" s="120">
        <v>75.168840701743818</v>
      </c>
      <c r="X434" s="120">
        <v>100</v>
      </c>
      <c r="Y434" s="120">
        <v>51.595433484416937</v>
      </c>
      <c r="Z434" s="120">
        <v>68.793911312555906</v>
      </c>
      <c r="AA434" s="120">
        <v>100</v>
      </c>
      <c r="AB434" s="120">
        <v>60.8750957854406</v>
      </c>
      <c r="AC434" s="120">
        <v>81.166794380587476</v>
      </c>
      <c r="AD434" s="120">
        <v>100</v>
      </c>
      <c r="AE434" s="120">
        <v>54.511111111111113</v>
      </c>
      <c r="AF434" s="120">
        <v>63.738888888888908</v>
      </c>
      <c r="AG434" s="120">
        <v>72.681481481481484</v>
      </c>
      <c r="AH434" s="120">
        <v>100</v>
      </c>
      <c r="AI434" s="120">
        <v>10.130000000000001</v>
      </c>
      <c r="AJ434" s="120">
        <v>7.48</v>
      </c>
      <c r="AK434" s="120">
        <v>9.2200000000000006</v>
      </c>
      <c r="AL434" s="52">
        <v>0</v>
      </c>
      <c r="AM434" s="124">
        <v>0.9885057471264368</v>
      </c>
      <c r="AN434" s="124">
        <v>0.989247311827957</v>
      </c>
      <c r="AO434" s="124">
        <v>0.9885057471264368</v>
      </c>
      <c r="AP434" s="124">
        <v>0.989247311827957</v>
      </c>
      <c r="AQ434" s="124">
        <v>0.9887640449438202</v>
      </c>
      <c r="AR434" s="124">
        <v>0.9642857142857143</v>
      </c>
      <c r="AS434" s="124">
        <v>6.25E-2</v>
      </c>
      <c r="AT434" s="120">
        <v>47.500000000000007</v>
      </c>
      <c r="AU434" s="120">
        <v>50</v>
      </c>
      <c r="AV434" s="124">
        <v>0.10169491525423729</v>
      </c>
      <c r="AW434" s="120">
        <v>39.661016949152561</v>
      </c>
      <c r="AX434" s="120">
        <v>50</v>
      </c>
      <c r="AY434" s="124"/>
      <c r="AZ434" s="120"/>
      <c r="BA434" s="120"/>
      <c r="BB434" s="124"/>
      <c r="BC434" s="120"/>
      <c r="BD434" s="120"/>
      <c r="BE434" s="124">
        <v>0.95238095238095233</v>
      </c>
      <c r="BF434" s="120">
        <v>50</v>
      </c>
      <c r="BG434" s="120">
        <v>50</v>
      </c>
      <c r="BH434" s="124"/>
      <c r="BI434" s="120"/>
      <c r="BJ434" s="120"/>
      <c r="BK434" s="124"/>
      <c r="BL434" s="120"/>
      <c r="BM434" s="120"/>
      <c r="BN434" s="52"/>
      <c r="BO434" s="124"/>
      <c r="BP434" s="120"/>
      <c r="BQ434" s="120"/>
      <c r="BR434" s="124">
        <v>0.4642857142857143</v>
      </c>
      <c r="BS434" s="124">
        <v>0.99290780141843971</v>
      </c>
      <c r="BT434" s="120">
        <v>30.952380952380953</v>
      </c>
      <c r="BU434" s="120">
        <v>50</v>
      </c>
      <c r="BV434" s="124"/>
      <c r="BW434" s="120"/>
      <c r="BX434" s="120"/>
      <c r="BY434" s="124"/>
      <c r="BZ434" s="124"/>
      <c r="CA434" s="124"/>
      <c r="CB434" s="120">
        <v>16.823939048191338</v>
      </c>
      <c r="CC434" s="120">
        <v>19.496255895940152</v>
      </c>
      <c r="CD434" s="120">
        <v>17.335082511020332</v>
      </c>
      <c r="CE434" s="120"/>
      <c r="CF434" s="107"/>
      <c r="CG434" s="107"/>
      <c r="CH434" s="107">
        <v>0</v>
      </c>
      <c r="CI434" s="107"/>
      <c r="CJ434" s="107"/>
    </row>
    <row r="435" spans="1:88" x14ac:dyDescent="0.25">
      <c r="A435" s="50" t="s">
        <v>620</v>
      </c>
      <c r="B435" s="56" t="s">
        <v>1541</v>
      </c>
      <c r="C435" s="50" t="s">
        <v>2665</v>
      </c>
      <c r="D435" s="56" t="s">
        <v>101</v>
      </c>
      <c r="E435" s="50" t="s">
        <v>102</v>
      </c>
      <c r="F435" s="24" t="s">
        <v>102</v>
      </c>
      <c r="G435" s="24" t="s">
        <v>102</v>
      </c>
      <c r="H435" s="50" t="s">
        <v>2644</v>
      </c>
      <c r="I435" s="50" t="s">
        <v>103</v>
      </c>
      <c r="J435" s="120">
        <v>989.13969040033658</v>
      </c>
      <c r="K435" s="52">
        <v>1150</v>
      </c>
      <c r="L435" s="120">
        <v>86.012146991333623</v>
      </c>
      <c r="M435" s="52">
        <v>0</v>
      </c>
      <c r="N435" s="120">
        <v>74.972030621412287</v>
      </c>
      <c r="O435" s="120">
        <v>99.962707495216392</v>
      </c>
      <c r="P435" s="120">
        <v>100</v>
      </c>
      <c r="Q435" s="120">
        <v>61.096318829448087</v>
      </c>
      <c r="R435" s="120">
        <v>73.187158569543016</v>
      </c>
      <c r="S435" s="120">
        <v>75</v>
      </c>
      <c r="T435" s="120">
        <v>81.461758439264116</v>
      </c>
      <c r="U435" s="120">
        <v>100</v>
      </c>
      <c r="V435" s="120">
        <v>69.399236060789633</v>
      </c>
      <c r="W435" s="120">
        <v>92.532314747719511</v>
      </c>
      <c r="X435" s="120">
        <v>100</v>
      </c>
      <c r="Y435" s="120">
        <v>56.416437139659124</v>
      </c>
      <c r="Z435" s="120">
        <v>75.221916186212169</v>
      </c>
      <c r="AA435" s="120">
        <v>100</v>
      </c>
      <c r="AB435" s="120">
        <v>67.908298022598913</v>
      </c>
      <c r="AC435" s="120">
        <v>90.544397363465208</v>
      </c>
      <c r="AD435" s="120">
        <v>100</v>
      </c>
      <c r="AE435" s="120">
        <v>57.130253623188402</v>
      </c>
      <c r="AF435" s="120">
        <v>70.517719298245623</v>
      </c>
      <c r="AG435" s="120">
        <v>76.173671497584536</v>
      </c>
      <c r="AH435" s="120">
        <v>100</v>
      </c>
      <c r="AI435" s="120">
        <v>13.9</v>
      </c>
      <c r="AJ435" s="120">
        <v>16.77</v>
      </c>
      <c r="AK435" s="120">
        <v>13.38</v>
      </c>
      <c r="AL435" s="52">
        <v>0</v>
      </c>
      <c r="AM435" s="124">
        <v>0.98594024604569419</v>
      </c>
      <c r="AN435" s="124">
        <v>1</v>
      </c>
      <c r="AO435" s="124">
        <v>0.98594024604569419</v>
      </c>
      <c r="AP435" s="124">
        <v>0.99224806201550386</v>
      </c>
      <c r="AQ435" s="124">
        <v>1</v>
      </c>
      <c r="AR435" s="124">
        <v>1</v>
      </c>
      <c r="AS435" s="124">
        <v>6.3409563409563413E-2</v>
      </c>
      <c r="AT435" s="120">
        <v>47.318087318087329</v>
      </c>
      <c r="AU435" s="120">
        <v>50</v>
      </c>
      <c r="AV435" s="124">
        <v>0.14210526315789473</v>
      </c>
      <c r="AW435" s="120">
        <v>31.578947368421062</v>
      </c>
      <c r="AX435" s="120">
        <v>50</v>
      </c>
      <c r="AY435" s="124">
        <v>0.59872611464968151</v>
      </c>
      <c r="AZ435" s="120">
        <v>39.915074309978763</v>
      </c>
      <c r="BA435" s="120">
        <v>50</v>
      </c>
      <c r="BB435" s="124">
        <v>0.54140127388535031</v>
      </c>
      <c r="BC435" s="120">
        <v>36.093418259023352</v>
      </c>
      <c r="BD435" s="120">
        <v>50</v>
      </c>
      <c r="BE435" s="124">
        <v>0.90066225165562919</v>
      </c>
      <c r="BF435" s="120">
        <v>47.907566577427083</v>
      </c>
      <c r="BG435" s="120">
        <v>50</v>
      </c>
      <c r="BH435" s="124">
        <v>0.92753623188405798</v>
      </c>
      <c r="BI435" s="120">
        <v>98.674067221708299</v>
      </c>
      <c r="BJ435" s="120">
        <v>100</v>
      </c>
      <c r="BK435" s="124"/>
      <c r="BL435" s="120"/>
      <c r="BM435" s="120"/>
      <c r="BN435" s="52">
        <v>0</v>
      </c>
      <c r="BO435" s="124">
        <v>0.85899999999999999</v>
      </c>
      <c r="BP435" s="120">
        <v>100</v>
      </c>
      <c r="BQ435" s="120">
        <v>100</v>
      </c>
      <c r="BR435" s="124">
        <v>0.68181818181818177</v>
      </c>
      <c r="BS435" s="124">
        <v>0.95652173913043481</v>
      </c>
      <c r="BT435" s="120">
        <v>45.454545454545453</v>
      </c>
      <c r="BU435" s="120">
        <v>50</v>
      </c>
      <c r="BV435" s="124">
        <v>0.31561461794019935</v>
      </c>
      <c r="BW435" s="120">
        <v>26.301218161683281</v>
      </c>
      <c r="BX435" s="120">
        <v>50</v>
      </c>
      <c r="BY435" s="124"/>
      <c r="BZ435" s="124"/>
      <c r="CA435" s="124"/>
      <c r="CB435" s="120">
        <v>17.263974516166829</v>
      </c>
      <c r="CC435" s="120">
        <v>19.631524517014228</v>
      </c>
      <c r="CD435" s="120">
        <v>17.168861804494096</v>
      </c>
      <c r="CE435" s="120">
        <v>15.161501169955377</v>
      </c>
      <c r="CF435" s="107"/>
      <c r="CG435" s="107"/>
      <c r="CH435" s="107">
        <v>0</v>
      </c>
      <c r="CI435" s="107"/>
      <c r="CJ435" s="107"/>
    </row>
    <row r="436" spans="1:88" x14ac:dyDescent="0.25">
      <c r="A436" s="50" t="s">
        <v>620</v>
      </c>
      <c r="B436" s="56" t="s">
        <v>1541</v>
      </c>
      <c r="C436" s="50" t="s">
        <v>3033</v>
      </c>
      <c r="D436" s="56" t="s">
        <v>1769</v>
      </c>
      <c r="E436" s="50" t="s">
        <v>106</v>
      </c>
      <c r="F436" s="24" t="s">
        <v>107</v>
      </c>
      <c r="G436" s="24">
        <v>3</v>
      </c>
      <c r="H436" s="50" t="s">
        <v>1453</v>
      </c>
      <c r="I436" s="50" t="s">
        <v>109</v>
      </c>
      <c r="J436" s="120">
        <v>296.86258722490606</v>
      </c>
      <c r="K436" s="52">
        <v>300</v>
      </c>
      <c r="L436" s="120">
        <v>98.95419574163536</v>
      </c>
      <c r="M436" s="52">
        <v>0</v>
      </c>
      <c r="N436" s="120">
        <v>80.590245152472875</v>
      </c>
      <c r="O436" s="120">
        <v>100</v>
      </c>
      <c r="P436" s="120">
        <v>100</v>
      </c>
      <c r="Q436" s="120"/>
      <c r="R436" s="120">
        <v>74.299004192872118</v>
      </c>
      <c r="S436" s="120">
        <v>75</v>
      </c>
      <c r="T436" s="120"/>
      <c r="U436" s="120">
        <v>0</v>
      </c>
      <c r="V436" s="120">
        <v>72.646940418679549</v>
      </c>
      <c r="W436" s="120">
        <v>96.862587224906065</v>
      </c>
      <c r="X436" s="120">
        <v>100</v>
      </c>
      <c r="Y436" s="120"/>
      <c r="Z436" s="120"/>
      <c r="AA436" s="120">
        <v>0</v>
      </c>
      <c r="AB436" s="120"/>
      <c r="AC436" s="120"/>
      <c r="AD436" s="120">
        <v>0</v>
      </c>
      <c r="AE436" s="120"/>
      <c r="AF436" s="120"/>
      <c r="AG436" s="120"/>
      <c r="AH436" s="120">
        <v>0</v>
      </c>
      <c r="AI436" s="120"/>
      <c r="AJ436" s="120"/>
      <c r="AK436" s="120"/>
      <c r="AL436" s="52">
        <v>0</v>
      </c>
      <c r="AM436" s="124">
        <v>1</v>
      </c>
      <c r="AN436" s="124"/>
      <c r="AO436" s="124">
        <v>1</v>
      </c>
      <c r="AP436" s="124"/>
      <c r="AQ436" s="124"/>
      <c r="AR436" s="124"/>
      <c r="AS436" s="124">
        <v>2.4489795918367346E-2</v>
      </c>
      <c r="AT436" s="120">
        <v>50</v>
      </c>
      <c r="AU436" s="120">
        <v>50</v>
      </c>
      <c r="AV436" s="124">
        <v>0.04</v>
      </c>
      <c r="AW436" s="120">
        <v>50</v>
      </c>
      <c r="AX436" s="120">
        <v>50</v>
      </c>
      <c r="AY436" s="124"/>
      <c r="AZ436" s="120"/>
      <c r="BA436" s="120"/>
      <c r="BB436" s="124"/>
      <c r="BC436" s="120"/>
      <c r="BD436" s="120"/>
      <c r="BE436" s="124"/>
      <c r="BF436" s="120"/>
      <c r="BG436" s="120"/>
      <c r="BH436" s="124"/>
      <c r="BI436" s="120"/>
      <c r="BJ436" s="120"/>
      <c r="BK436" s="124"/>
      <c r="BL436" s="120"/>
      <c r="BM436" s="120"/>
      <c r="BN436" s="52"/>
      <c r="BO436" s="124"/>
      <c r="BP436" s="120"/>
      <c r="BQ436" s="120"/>
      <c r="BR436" s="124"/>
      <c r="BS436" s="124"/>
      <c r="BT436" s="120"/>
      <c r="BU436" s="120"/>
      <c r="BV436" s="124"/>
      <c r="BW436" s="120"/>
      <c r="BX436" s="120"/>
      <c r="BY436" s="124"/>
      <c r="BZ436" s="124"/>
      <c r="CA436" s="124"/>
      <c r="CB436" s="120">
        <v>16.823939048191338</v>
      </c>
      <c r="CC436" s="120">
        <v>19.496255895940152</v>
      </c>
      <c r="CD436" s="120">
        <v>17.335082511020332</v>
      </c>
      <c r="CE436" s="120"/>
      <c r="CF436" s="107"/>
      <c r="CG436" s="107"/>
      <c r="CH436" s="107">
        <v>1</v>
      </c>
      <c r="CI436" s="107">
        <v>1</v>
      </c>
      <c r="CJ436" s="107"/>
    </row>
    <row r="437" spans="1:88" x14ac:dyDescent="0.25">
      <c r="A437" s="50" t="s">
        <v>620</v>
      </c>
      <c r="B437" s="56" t="s">
        <v>1541</v>
      </c>
      <c r="C437" s="50" t="s">
        <v>3034</v>
      </c>
      <c r="D437" s="56" t="s">
        <v>2152</v>
      </c>
      <c r="E437" s="50" t="s">
        <v>106</v>
      </c>
      <c r="F437" s="24">
        <v>4</v>
      </c>
      <c r="G437" s="24">
        <v>6</v>
      </c>
      <c r="H437" s="50" t="s">
        <v>1453</v>
      </c>
      <c r="I437" s="50" t="s">
        <v>109</v>
      </c>
      <c r="J437" s="120">
        <v>678.67503521894685</v>
      </c>
      <c r="K437" s="52">
        <v>750</v>
      </c>
      <c r="L437" s="120">
        <v>90.490004695859582</v>
      </c>
      <c r="M437" s="52">
        <v>0</v>
      </c>
      <c r="N437" s="120">
        <v>79.217171235915146</v>
      </c>
      <c r="O437" s="120">
        <v>100</v>
      </c>
      <c r="P437" s="120">
        <v>100</v>
      </c>
      <c r="Q437" s="120">
        <v>67.111909043645099</v>
      </c>
      <c r="R437" s="120">
        <v>75</v>
      </c>
      <c r="S437" s="120">
        <v>75</v>
      </c>
      <c r="T437" s="120">
        <v>89.482545391526799</v>
      </c>
      <c r="U437" s="120">
        <v>100</v>
      </c>
      <c r="V437" s="120">
        <v>72.604538135744463</v>
      </c>
      <c r="W437" s="120">
        <v>96.806050847659293</v>
      </c>
      <c r="X437" s="120">
        <v>100</v>
      </c>
      <c r="Y437" s="120">
        <v>61.156885675800169</v>
      </c>
      <c r="Z437" s="120">
        <v>81.542514234400215</v>
      </c>
      <c r="AA437" s="120">
        <v>100</v>
      </c>
      <c r="AB437" s="120">
        <v>71.038095238095238</v>
      </c>
      <c r="AC437" s="120">
        <v>94.717460317460322</v>
      </c>
      <c r="AD437" s="120">
        <v>100</v>
      </c>
      <c r="AE437" s="120">
        <v>61.798611111111107</v>
      </c>
      <c r="AF437" s="120">
        <v>75</v>
      </c>
      <c r="AG437" s="120">
        <v>82.398148148148138</v>
      </c>
      <c r="AH437" s="120">
        <v>100</v>
      </c>
      <c r="AI437" s="120">
        <v>7.88</v>
      </c>
      <c r="AJ437" s="120">
        <v>13.84</v>
      </c>
      <c r="AK437" s="120">
        <v>13.2</v>
      </c>
      <c r="AL437" s="52">
        <v>0</v>
      </c>
      <c r="AM437" s="124">
        <v>0.99141630901287559</v>
      </c>
      <c r="AN437" s="124">
        <v>1</v>
      </c>
      <c r="AO437" s="124">
        <v>0.99570815450643779</v>
      </c>
      <c r="AP437" s="124">
        <v>1</v>
      </c>
      <c r="AQ437" s="124">
        <v>1</v>
      </c>
      <c r="AR437" s="124">
        <v>1</v>
      </c>
      <c r="AS437" s="124">
        <v>4.7210300429184553E-2</v>
      </c>
      <c r="AT437" s="120">
        <v>50</v>
      </c>
      <c r="AU437" s="120">
        <v>50</v>
      </c>
      <c r="AV437" s="124">
        <v>9.8360655737704916E-2</v>
      </c>
      <c r="AW437" s="120">
        <v>40.327868852459027</v>
      </c>
      <c r="AX437" s="120">
        <v>50</v>
      </c>
      <c r="AY437" s="124"/>
      <c r="AZ437" s="120"/>
      <c r="BA437" s="120"/>
      <c r="BB437" s="124"/>
      <c r="BC437" s="120"/>
      <c r="BD437" s="120"/>
      <c r="BE437" s="124"/>
      <c r="BF437" s="120"/>
      <c r="BG437" s="120"/>
      <c r="BH437" s="124"/>
      <c r="BI437" s="120"/>
      <c r="BJ437" s="120"/>
      <c r="BK437" s="124"/>
      <c r="BL437" s="120"/>
      <c r="BM437" s="120"/>
      <c r="BN437" s="52"/>
      <c r="BO437" s="124"/>
      <c r="BP437" s="120"/>
      <c r="BQ437" s="120"/>
      <c r="BR437" s="124">
        <v>0.65100671140939592</v>
      </c>
      <c r="BS437" s="124">
        <v>0.96129032258064517</v>
      </c>
      <c r="BT437" s="120">
        <v>43.400447427293059</v>
      </c>
      <c r="BU437" s="120">
        <v>50</v>
      </c>
      <c r="BV437" s="124"/>
      <c r="BW437" s="120"/>
      <c r="BX437" s="120"/>
      <c r="BY437" s="124"/>
      <c r="BZ437" s="124"/>
      <c r="CA437" s="124"/>
      <c r="CB437" s="120">
        <v>16.823939048191338</v>
      </c>
      <c r="CC437" s="120">
        <v>19.496255895940152</v>
      </c>
      <c r="CD437" s="120">
        <v>17.335082511020332</v>
      </c>
      <c r="CE437" s="120"/>
      <c r="CF437" s="107"/>
      <c r="CG437" s="107"/>
      <c r="CH437" s="107">
        <v>0</v>
      </c>
      <c r="CI437" s="107"/>
      <c r="CJ437" s="107"/>
    </row>
    <row r="438" spans="1:88" x14ac:dyDescent="0.25">
      <c r="A438" s="50" t="s">
        <v>620</v>
      </c>
      <c r="B438" s="56" t="s">
        <v>1541</v>
      </c>
      <c r="C438" s="50" t="s">
        <v>3035</v>
      </c>
      <c r="D438" s="56" t="s">
        <v>2151</v>
      </c>
      <c r="E438" s="50" t="s">
        <v>106</v>
      </c>
      <c r="F438" s="24">
        <v>9</v>
      </c>
      <c r="G438" s="24">
        <v>12</v>
      </c>
      <c r="H438" s="50" t="s">
        <v>2644</v>
      </c>
      <c r="I438" s="50" t="s">
        <v>109</v>
      </c>
      <c r="J438" s="120">
        <v>927.57250912938173</v>
      </c>
      <c r="K438" s="52">
        <v>1150</v>
      </c>
      <c r="L438" s="120">
        <v>80.658479054728843</v>
      </c>
      <c r="M438" s="52">
        <v>1</v>
      </c>
      <c r="N438" s="120">
        <v>70.008270178788507</v>
      </c>
      <c r="O438" s="120">
        <v>93.344360238384667</v>
      </c>
      <c r="P438" s="120">
        <v>100</v>
      </c>
      <c r="Q438" s="120">
        <v>48.687260576908876</v>
      </c>
      <c r="R438" s="120">
        <v>69.867191592411885</v>
      </c>
      <c r="S438" s="120">
        <v>74.374000716316246</v>
      </c>
      <c r="T438" s="120">
        <v>64.916347435878492</v>
      </c>
      <c r="U438" s="120">
        <v>100</v>
      </c>
      <c r="V438" s="120">
        <v>66.063311711685756</v>
      </c>
      <c r="W438" s="120">
        <v>88.084415615581008</v>
      </c>
      <c r="X438" s="120">
        <v>100</v>
      </c>
      <c r="Y438" s="120">
        <v>47.04391230805517</v>
      </c>
      <c r="Z438" s="120">
        <v>62.725216410740224</v>
      </c>
      <c r="AA438" s="120">
        <v>100</v>
      </c>
      <c r="AB438" s="120">
        <v>66.596993670886093</v>
      </c>
      <c r="AC438" s="120">
        <v>88.795991561181452</v>
      </c>
      <c r="AD438" s="120">
        <v>100</v>
      </c>
      <c r="AE438" s="120">
        <v>52.891666666666666</v>
      </c>
      <c r="AF438" s="120">
        <v>68.697810218978134</v>
      </c>
      <c r="AG438" s="120">
        <v>70.522222222222226</v>
      </c>
      <c r="AH438" s="120">
        <v>100</v>
      </c>
      <c r="AI438" s="120">
        <v>25.68</v>
      </c>
      <c r="AJ438" s="120">
        <v>22.82</v>
      </c>
      <c r="AK438" s="120">
        <v>15.8</v>
      </c>
      <c r="AL438" s="52">
        <v>0</v>
      </c>
      <c r="AM438" s="124">
        <v>0.97718631178707227</v>
      </c>
      <c r="AN438" s="124">
        <v>1</v>
      </c>
      <c r="AO438" s="124">
        <v>0.97338403041825095</v>
      </c>
      <c r="AP438" s="124">
        <v>0.97777777777777775</v>
      </c>
      <c r="AQ438" s="124">
        <v>1</v>
      </c>
      <c r="AR438" s="124">
        <v>1</v>
      </c>
      <c r="AS438" s="124">
        <v>8.4033613445378158E-2</v>
      </c>
      <c r="AT438" s="120">
        <v>43.193277310924373</v>
      </c>
      <c r="AU438" s="120">
        <v>50</v>
      </c>
      <c r="AV438" s="124">
        <v>0.21126760563380281</v>
      </c>
      <c r="AW438" s="120">
        <v>17.746478873239457</v>
      </c>
      <c r="AX438" s="120">
        <v>50</v>
      </c>
      <c r="AY438" s="124">
        <v>0.60389610389610393</v>
      </c>
      <c r="AZ438" s="120">
        <v>40.259740259740262</v>
      </c>
      <c r="BA438" s="120">
        <v>50</v>
      </c>
      <c r="BB438" s="124">
        <v>0.55194805194805197</v>
      </c>
      <c r="BC438" s="120">
        <v>36.796536796536799</v>
      </c>
      <c r="BD438" s="120">
        <v>50</v>
      </c>
      <c r="BE438" s="124">
        <v>0.90066225165562919</v>
      </c>
      <c r="BF438" s="120">
        <v>47.907566577427083</v>
      </c>
      <c r="BG438" s="120">
        <v>50</v>
      </c>
      <c r="BH438" s="124">
        <v>0.95522388059701491</v>
      </c>
      <c r="BI438" s="120">
        <v>100</v>
      </c>
      <c r="BJ438" s="120">
        <v>100</v>
      </c>
      <c r="BK438" s="124"/>
      <c r="BL438" s="120"/>
      <c r="BM438" s="120"/>
      <c r="BN438" s="52">
        <v>0</v>
      </c>
      <c r="BO438" s="124">
        <v>0.859375</v>
      </c>
      <c r="BP438" s="120">
        <v>100</v>
      </c>
      <c r="BQ438" s="120">
        <v>100</v>
      </c>
      <c r="BR438" s="124">
        <v>0.71069182389937102</v>
      </c>
      <c r="BS438" s="124">
        <v>0.96951219512195119</v>
      </c>
      <c r="BT438" s="120">
        <v>47.379454926624739</v>
      </c>
      <c r="BU438" s="120">
        <v>50</v>
      </c>
      <c r="BV438" s="124">
        <v>0.3108108108108108</v>
      </c>
      <c r="BW438" s="120">
        <v>25.900900900900904</v>
      </c>
      <c r="BX438" s="120">
        <v>50</v>
      </c>
      <c r="BY438" s="124"/>
      <c r="BZ438" s="124"/>
      <c r="CA438" s="124"/>
      <c r="CB438" s="120">
        <v>16.823939048191338</v>
      </c>
      <c r="CC438" s="120">
        <v>19.496255895940152</v>
      </c>
      <c r="CD438" s="120">
        <v>17.335082511020332</v>
      </c>
      <c r="CE438" s="120">
        <v>12.629206143265662</v>
      </c>
      <c r="CF438" s="107"/>
      <c r="CG438" s="107"/>
      <c r="CH438" s="107">
        <v>0</v>
      </c>
      <c r="CI438" s="107"/>
      <c r="CJ438" s="107"/>
    </row>
    <row r="439" spans="1:88" x14ac:dyDescent="0.25">
      <c r="A439" s="50" t="s">
        <v>623</v>
      </c>
      <c r="B439" s="56" t="s">
        <v>1542</v>
      </c>
      <c r="C439" s="50" t="s">
        <v>2665</v>
      </c>
      <c r="D439" s="56" t="s">
        <v>101</v>
      </c>
      <c r="E439" s="50" t="s">
        <v>102</v>
      </c>
      <c r="F439" s="24" t="s">
        <v>102</v>
      </c>
      <c r="G439" s="24" t="s">
        <v>102</v>
      </c>
      <c r="H439" s="50" t="s">
        <v>2644</v>
      </c>
      <c r="I439" s="50" t="s">
        <v>103</v>
      </c>
      <c r="J439" s="120">
        <v>1140.0489790128397</v>
      </c>
      <c r="K439" s="52">
        <v>1250</v>
      </c>
      <c r="L439" s="120">
        <v>91.203918321027174</v>
      </c>
      <c r="M439" s="52">
        <v>0</v>
      </c>
      <c r="N439" s="120">
        <v>76.910726934427089</v>
      </c>
      <c r="O439" s="120">
        <v>100</v>
      </c>
      <c r="P439" s="120">
        <v>100</v>
      </c>
      <c r="Q439" s="120">
        <v>62.172925330470321</v>
      </c>
      <c r="R439" s="120">
        <v>73.121812373019097</v>
      </c>
      <c r="S439" s="120">
        <v>75</v>
      </c>
      <c r="T439" s="120">
        <v>82.897233773960437</v>
      </c>
      <c r="U439" s="120">
        <v>100</v>
      </c>
      <c r="V439" s="120">
        <v>69.885148067959889</v>
      </c>
      <c r="W439" s="120">
        <v>93.180197423946524</v>
      </c>
      <c r="X439" s="120">
        <v>100</v>
      </c>
      <c r="Y439" s="120">
        <v>54.748161986109743</v>
      </c>
      <c r="Z439" s="120">
        <v>72.997549314813</v>
      </c>
      <c r="AA439" s="120">
        <v>100</v>
      </c>
      <c r="AB439" s="120">
        <v>65.93990876724537</v>
      </c>
      <c r="AC439" s="120">
        <v>87.91987835632716</v>
      </c>
      <c r="AD439" s="120">
        <v>100</v>
      </c>
      <c r="AE439" s="120">
        <v>53.277136752136755</v>
      </c>
      <c r="AF439" s="120">
        <v>68.28412447257395</v>
      </c>
      <c r="AG439" s="120">
        <v>71.036182336182335</v>
      </c>
      <c r="AH439" s="120">
        <v>100</v>
      </c>
      <c r="AI439" s="120">
        <v>12.82</v>
      </c>
      <c r="AJ439" s="120">
        <v>18.37</v>
      </c>
      <c r="AK439" s="120">
        <v>15</v>
      </c>
      <c r="AL439" s="52">
        <v>1</v>
      </c>
      <c r="AM439" s="124">
        <v>0.77185871453387378</v>
      </c>
      <c r="AN439" s="124">
        <v>0.7912457912457912</v>
      </c>
      <c r="AO439" s="124">
        <v>0.77012159814707581</v>
      </c>
      <c r="AP439" s="124">
        <v>0.78451178451178449</v>
      </c>
      <c r="AQ439" s="124">
        <v>0.95790816326530615</v>
      </c>
      <c r="AR439" s="124">
        <v>0.95161290322580649</v>
      </c>
      <c r="AS439" s="124">
        <v>2.8971665074816938E-2</v>
      </c>
      <c r="AT439" s="120">
        <v>50</v>
      </c>
      <c r="AU439" s="120">
        <v>50</v>
      </c>
      <c r="AV439" s="124">
        <v>4.8582995951417005E-2</v>
      </c>
      <c r="AW439" s="120">
        <v>50</v>
      </c>
      <c r="AX439" s="120">
        <v>50</v>
      </c>
      <c r="AY439" s="124">
        <v>0.95367412140575081</v>
      </c>
      <c r="AZ439" s="120">
        <v>50</v>
      </c>
      <c r="BA439" s="120">
        <v>50</v>
      </c>
      <c r="BB439" s="124">
        <v>0.6485623003194888</v>
      </c>
      <c r="BC439" s="120">
        <v>43.237486687965919</v>
      </c>
      <c r="BD439" s="120">
        <v>50</v>
      </c>
      <c r="BE439" s="124">
        <v>0.98302207130730046</v>
      </c>
      <c r="BF439" s="120">
        <v>50</v>
      </c>
      <c r="BG439" s="120">
        <v>50</v>
      </c>
      <c r="BH439" s="124">
        <v>0.96875</v>
      </c>
      <c r="BI439" s="120">
        <v>100</v>
      </c>
      <c r="BJ439" s="120">
        <v>100</v>
      </c>
      <c r="BK439" s="124">
        <v>0.89830508474576309</v>
      </c>
      <c r="BL439" s="120">
        <v>95.564370717634375</v>
      </c>
      <c r="BM439" s="120">
        <v>100</v>
      </c>
      <c r="BN439" s="52">
        <v>0</v>
      </c>
      <c r="BO439" s="124">
        <v>0.88500000000000001</v>
      </c>
      <c r="BP439" s="120">
        <v>100</v>
      </c>
      <c r="BQ439" s="120">
        <v>100</v>
      </c>
      <c r="BR439" s="124">
        <v>0.64824120603015079</v>
      </c>
      <c r="BS439" s="124">
        <v>0.96042471042471045</v>
      </c>
      <c r="BT439" s="120">
        <v>43.216080402010057</v>
      </c>
      <c r="BU439" s="120">
        <v>50</v>
      </c>
      <c r="BV439" s="124">
        <v>0.71497975708502026</v>
      </c>
      <c r="BW439" s="120">
        <v>50</v>
      </c>
      <c r="BX439" s="120">
        <v>50</v>
      </c>
      <c r="BY439" s="124">
        <v>0.89830508474576309</v>
      </c>
      <c r="BZ439" s="124">
        <v>0.94</v>
      </c>
      <c r="CA439" s="124">
        <v>4.1694915254236943E-2</v>
      </c>
      <c r="CB439" s="120">
        <v>17.263974516166829</v>
      </c>
      <c r="CC439" s="120">
        <v>19.631524517014228</v>
      </c>
      <c r="CD439" s="120">
        <v>17.168861804494096</v>
      </c>
      <c r="CE439" s="120">
        <v>15.161501169955377</v>
      </c>
      <c r="CF439" s="107"/>
      <c r="CG439" s="107"/>
      <c r="CH439" s="107">
        <v>0</v>
      </c>
      <c r="CI439" s="107"/>
      <c r="CJ439" s="107"/>
    </row>
    <row r="440" spans="1:88" x14ac:dyDescent="0.25">
      <c r="A440" s="50" t="s">
        <v>623</v>
      </c>
      <c r="B440" s="56" t="s">
        <v>1542</v>
      </c>
      <c r="C440" s="50" t="s">
        <v>3036</v>
      </c>
      <c r="D440" s="56" t="s">
        <v>2072</v>
      </c>
      <c r="E440" s="50" t="s">
        <v>106</v>
      </c>
      <c r="F440" s="24" t="s">
        <v>114</v>
      </c>
      <c r="G440" s="24">
        <v>4</v>
      </c>
      <c r="H440" s="50" t="s">
        <v>2644</v>
      </c>
      <c r="I440" s="50" t="s">
        <v>109</v>
      </c>
      <c r="J440" s="120">
        <v>515.58463969369677</v>
      </c>
      <c r="K440" s="52">
        <v>550</v>
      </c>
      <c r="L440" s="120">
        <v>93.742661762490314</v>
      </c>
      <c r="M440" s="52">
        <v>0</v>
      </c>
      <c r="N440" s="120">
        <v>78.810633656833673</v>
      </c>
      <c r="O440" s="120">
        <v>100</v>
      </c>
      <c r="P440" s="120">
        <v>100</v>
      </c>
      <c r="Q440" s="120">
        <v>68.354455989820181</v>
      </c>
      <c r="R440" s="120">
        <v>75</v>
      </c>
      <c r="S440" s="120">
        <v>75</v>
      </c>
      <c r="T440" s="120">
        <v>91.139274653093565</v>
      </c>
      <c r="U440" s="120">
        <v>100</v>
      </c>
      <c r="V440" s="120">
        <v>76.069018111518105</v>
      </c>
      <c r="W440" s="120">
        <v>100</v>
      </c>
      <c r="X440" s="120">
        <v>100</v>
      </c>
      <c r="Y440" s="120">
        <v>64.861801558230141</v>
      </c>
      <c r="Z440" s="120">
        <v>86.482402077640188</v>
      </c>
      <c r="AA440" s="120">
        <v>100</v>
      </c>
      <c r="AB440" s="120"/>
      <c r="AC440" s="120"/>
      <c r="AD440" s="120">
        <v>0</v>
      </c>
      <c r="AE440" s="120"/>
      <c r="AF440" s="120"/>
      <c r="AG440" s="120"/>
      <c r="AH440" s="120">
        <v>0</v>
      </c>
      <c r="AI440" s="120">
        <v>6.64</v>
      </c>
      <c r="AJ440" s="120">
        <v>10.130000000000001</v>
      </c>
      <c r="AK440" s="120"/>
      <c r="AL440" s="52">
        <v>0</v>
      </c>
      <c r="AM440" s="124">
        <v>0.97435897435897434</v>
      </c>
      <c r="AN440" s="124">
        <v>0.96551724137931039</v>
      </c>
      <c r="AO440" s="124">
        <v>0.97435897435897434</v>
      </c>
      <c r="AP440" s="124">
        <v>0.96551724137931039</v>
      </c>
      <c r="AQ440" s="124"/>
      <c r="AR440" s="124"/>
      <c r="AS440" s="124">
        <v>2.9154518950437316E-2</v>
      </c>
      <c r="AT440" s="120">
        <v>50</v>
      </c>
      <c r="AU440" s="120">
        <v>50</v>
      </c>
      <c r="AV440" s="124">
        <v>0.02</v>
      </c>
      <c r="AW440" s="120">
        <v>50</v>
      </c>
      <c r="AX440" s="120">
        <v>50</v>
      </c>
      <c r="AY440" s="124"/>
      <c r="AZ440" s="120"/>
      <c r="BA440" s="120"/>
      <c r="BB440" s="124"/>
      <c r="BC440" s="120"/>
      <c r="BD440" s="120"/>
      <c r="BE440" s="124"/>
      <c r="BF440" s="120"/>
      <c r="BG440" s="120"/>
      <c r="BH440" s="124"/>
      <c r="BI440" s="120"/>
      <c r="BJ440" s="120"/>
      <c r="BK440" s="124"/>
      <c r="BL440" s="120"/>
      <c r="BM440" s="120"/>
      <c r="BN440" s="52"/>
      <c r="BO440" s="124"/>
      <c r="BP440" s="120"/>
      <c r="BQ440" s="120"/>
      <c r="BR440" s="124">
        <v>0.56944444444444442</v>
      </c>
      <c r="BS440" s="124">
        <v>0.96</v>
      </c>
      <c r="BT440" s="120">
        <v>37.962962962962962</v>
      </c>
      <c r="BU440" s="120">
        <v>50</v>
      </c>
      <c r="BV440" s="124"/>
      <c r="BW440" s="120"/>
      <c r="BX440" s="120"/>
      <c r="BY440" s="124"/>
      <c r="BZ440" s="124"/>
      <c r="CA440" s="124"/>
      <c r="CB440" s="120">
        <v>16.823939048191338</v>
      </c>
      <c r="CC440" s="120">
        <v>19.496255895940152</v>
      </c>
      <c r="CD440" s="120">
        <v>17.335082511020332</v>
      </c>
      <c r="CE440" s="120"/>
      <c r="CF440" s="107"/>
      <c r="CG440" s="107"/>
      <c r="CH440" s="107">
        <v>2</v>
      </c>
      <c r="CI440" s="107">
        <v>1</v>
      </c>
      <c r="CJ440" s="107">
        <v>1</v>
      </c>
    </row>
    <row r="441" spans="1:88" x14ac:dyDescent="0.25">
      <c r="A441" s="50" t="s">
        <v>623</v>
      </c>
      <c r="B441" s="56" t="s">
        <v>1542</v>
      </c>
      <c r="C441" s="50" t="s">
        <v>3037</v>
      </c>
      <c r="D441" s="56" t="s">
        <v>2067</v>
      </c>
      <c r="E441" s="50" t="s">
        <v>106</v>
      </c>
      <c r="F441" s="24" t="s">
        <v>114</v>
      </c>
      <c r="G441" s="24">
        <v>4</v>
      </c>
      <c r="H441" s="50" t="s">
        <v>1453</v>
      </c>
      <c r="I441" s="50" t="s">
        <v>109</v>
      </c>
      <c r="J441" s="120">
        <v>343.71584699453553</v>
      </c>
      <c r="K441" s="52">
        <v>350</v>
      </c>
      <c r="L441" s="120">
        <v>98.204527712724428</v>
      </c>
      <c r="M441" s="52">
        <v>0</v>
      </c>
      <c r="N441" s="120">
        <v>83.092110845487639</v>
      </c>
      <c r="O441" s="120">
        <v>100</v>
      </c>
      <c r="P441" s="120">
        <v>100</v>
      </c>
      <c r="Q441" s="120"/>
      <c r="R441" s="120">
        <v>75</v>
      </c>
      <c r="S441" s="120">
        <v>75</v>
      </c>
      <c r="T441" s="120"/>
      <c r="U441" s="120">
        <v>0</v>
      </c>
      <c r="V441" s="120">
        <v>76.143739582727662</v>
      </c>
      <c r="W441" s="120">
        <v>100</v>
      </c>
      <c r="X441" s="120">
        <v>100</v>
      </c>
      <c r="Y441" s="120"/>
      <c r="Z441" s="120"/>
      <c r="AA441" s="120">
        <v>0</v>
      </c>
      <c r="AB441" s="120"/>
      <c r="AC441" s="120"/>
      <c r="AD441" s="120">
        <v>0</v>
      </c>
      <c r="AE441" s="120"/>
      <c r="AF441" s="120"/>
      <c r="AG441" s="120"/>
      <c r="AH441" s="120">
        <v>0</v>
      </c>
      <c r="AI441" s="120"/>
      <c r="AJ441" s="120"/>
      <c r="AK441" s="120"/>
      <c r="AL441" s="52">
        <v>1</v>
      </c>
      <c r="AM441" s="124">
        <v>0.7338709677419355</v>
      </c>
      <c r="AN441" s="124">
        <v>0.56521739130434778</v>
      </c>
      <c r="AO441" s="124">
        <v>0.717741935483871</v>
      </c>
      <c r="AP441" s="124">
        <v>0.52173913043478259</v>
      </c>
      <c r="AQ441" s="124"/>
      <c r="AR441" s="124"/>
      <c r="AS441" s="124">
        <v>0</v>
      </c>
      <c r="AT441" s="120">
        <v>50</v>
      </c>
      <c r="AU441" s="120">
        <v>50</v>
      </c>
      <c r="AV441" s="124">
        <v>0</v>
      </c>
      <c r="AW441" s="120">
        <v>50</v>
      </c>
      <c r="AX441" s="120">
        <v>50</v>
      </c>
      <c r="AY441" s="124"/>
      <c r="AZ441" s="120"/>
      <c r="BA441" s="120"/>
      <c r="BB441" s="124"/>
      <c r="BC441" s="120"/>
      <c r="BD441" s="120"/>
      <c r="BE441" s="124"/>
      <c r="BF441" s="120"/>
      <c r="BG441" s="120"/>
      <c r="BH441" s="124"/>
      <c r="BI441" s="120"/>
      <c r="BJ441" s="120"/>
      <c r="BK441" s="124"/>
      <c r="BL441" s="120"/>
      <c r="BM441" s="120"/>
      <c r="BN441" s="52"/>
      <c r="BO441" s="124"/>
      <c r="BP441" s="120"/>
      <c r="BQ441" s="120"/>
      <c r="BR441" s="124">
        <v>0.65573770491803274</v>
      </c>
      <c r="BS441" s="124">
        <v>0.96825396825396826</v>
      </c>
      <c r="BT441" s="120">
        <v>43.715846994535518</v>
      </c>
      <c r="BU441" s="120">
        <v>50</v>
      </c>
      <c r="BV441" s="124"/>
      <c r="BW441" s="120"/>
      <c r="BX441" s="120"/>
      <c r="BY441" s="124"/>
      <c r="BZ441" s="124"/>
      <c r="CA441" s="124"/>
      <c r="CB441" s="120">
        <v>16.823939048191338</v>
      </c>
      <c r="CC441" s="120">
        <v>19.496255895940152</v>
      </c>
      <c r="CD441" s="120">
        <v>17.335082511020332</v>
      </c>
      <c r="CE441" s="120"/>
      <c r="CF441" s="107"/>
      <c r="CG441" s="107"/>
      <c r="CH441" s="107">
        <v>0</v>
      </c>
      <c r="CI441" s="107"/>
      <c r="CJ441" s="107"/>
    </row>
    <row r="442" spans="1:88" x14ac:dyDescent="0.25">
      <c r="A442" s="50" t="s">
        <v>623</v>
      </c>
      <c r="B442" s="56" t="s">
        <v>1542</v>
      </c>
      <c r="C442" s="50" t="s">
        <v>3038</v>
      </c>
      <c r="D442" s="56" t="s">
        <v>2113</v>
      </c>
      <c r="E442" s="50" t="s">
        <v>106</v>
      </c>
      <c r="F442" s="24" t="s">
        <v>114</v>
      </c>
      <c r="G442" s="24">
        <v>4</v>
      </c>
      <c r="H442" s="50" t="s">
        <v>2644</v>
      </c>
      <c r="I442" s="50" t="s">
        <v>109</v>
      </c>
      <c r="J442" s="120">
        <v>521.10718053124515</v>
      </c>
      <c r="K442" s="52">
        <v>550</v>
      </c>
      <c r="L442" s="120">
        <v>94.746760096590037</v>
      </c>
      <c r="M442" s="52">
        <v>0</v>
      </c>
      <c r="N442" s="120">
        <v>81.745063378813768</v>
      </c>
      <c r="O442" s="120">
        <v>100</v>
      </c>
      <c r="P442" s="120">
        <v>100</v>
      </c>
      <c r="Q442" s="120">
        <v>70.390198804401052</v>
      </c>
      <c r="R442" s="120">
        <v>75</v>
      </c>
      <c r="S442" s="120">
        <v>75</v>
      </c>
      <c r="T442" s="120">
        <v>93.85359840586807</v>
      </c>
      <c r="U442" s="120">
        <v>100</v>
      </c>
      <c r="V442" s="120">
        <v>76.921878532989638</v>
      </c>
      <c r="W442" s="120">
        <v>100</v>
      </c>
      <c r="X442" s="120">
        <v>100</v>
      </c>
      <c r="Y442" s="120">
        <v>67.247878901725045</v>
      </c>
      <c r="Z442" s="120">
        <v>89.663838535633388</v>
      </c>
      <c r="AA442" s="120">
        <v>100</v>
      </c>
      <c r="AB442" s="120"/>
      <c r="AC442" s="120"/>
      <c r="AD442" s="120">
        <v>0</v>
      </c>
      <c r="AE442" s="120"/>
      <c r="AF442" s="120"/>
      <c r="AG442" s="120"/>
      <c r="AH442" s="120">
        <v>0</v>
      </c>
      <c r="AI442" s="120">
        <v>4.5999999999999996</v>
      </c>
      <c r="AJ442" s="120">
        <v>7.75</v>
      </c>
      <c r="AK442" s="120"/>
      <c r="AL442" s="52">
        <v>0</v>
      </c>
      <c r="AM442" s="124">
        <v>0.98058252427184467</v>
      </c>
      <c r="AN442" s="124">
        <v>1</v>
      </c>
      <c r="AO442" s="124">
        <v>0.98058252427184467</v>
      </c>
      <c r="AP442" s="124">
        <v>1</v>
      </c>
      <c r="AQ442" s="124"/>
      <c r="AR442" s="124"/>
      <c r="AS442" s="124">
        <v>4.1322314049586778E-2</v>
      </c>
      <c r="AT442" s="120">
        <v>50</v>
      </c>
      <c r="AU442" s="120">
        <v>50</v>
      </c>
      <c r="AV442" s="124">
        <v>0.08</v>
      </c>
      <c r="AW442" s="120">
        <v>44.000000000000021</v>
      </c>
      <c r="AX442" s="120">
        <v>50</v>
      </c>
      <c r="AY442" s="124"/>
      <c r="AZ442" s="120"/>
      <c r="BA442" s="120"/>
      <c r="BB442" s="124"/>
      <c r="BC442" s="120"/>
      <c r="BD442" s="120"/>
      <c r="BE442" s="124"/>
      <c r="BF442" s="120"/>
      <c r="BG442" s="120"/>
      <c r="BH442" s="124"/>
      <c r="BI442" s="120"/>
      <c r="BJ442" s="120"/>
      <c r="BK442" s="124"/>
      <c r="BL442" s="120"/>
      <c r="BM442" s="120"/>
      <c r="BN442" s="52"/>
      <c r="BO442" s="124"/>
      <c r="BP442" s="120"/>
      <c r="BQ442" s="120"/>
      <c r="BR442" s="124">
        <v>0.65384615384615385</v>
      </c>
      <c r="BS442" s="124">
        <v>0.96296296296296291</v>
      </c>
      <c r="BT442" s="120">
        <v>43.589743589743591</v>
      </c>
      <c r="BU442" s="120">
        <v>50</v>
      </c>
      <c r="BV442" s="124"/>
      <c r="BW442" s="120"/>
      <c r="BX442" s="120"/>
      <c r="BY442" s="124"/>
      <c r="BZ442" s="124"/>
      <c r="CA442" s="124"/>
      <c r="CB442" s="120">
        <v>16.823939048191338</v>
      </c>
      <c r="CC442" s="120">
        <v>19.496255895940152</v>
      </c>
      <c r="CD442" s="120">
        <v>17.335082511020332</v>
      </c>
      <c r="CE442" s="120"/>
      <c r="CF442" s="107"/>
      <c r="CG442" s="107"/>
      <c r="CH442" s="107">
        <v>2</v>
      </c>
      <c r="CI442" s="107">
        <v>1</v>
      </c>
      <c r="CJ442" s="107">
        <v>1</v>
      </c>
    </row>
    <row r="443" spans="1:88" x14ac:dyDescent="0.25">
      <c r="A443" s="50" t="s">
        <v>623</v>
      </c>
      <c r="B443" s="56" t="s">
        <v>1542</v>
      </c>
      <c r="C443" s="50" t="s">
        <v>3039</v>
      </c>
      <c r="D443" s="56" t="s">
        <v>1859</v>
      </c>
      <c r="E443" s="50" t="s">
        <v>106</v>
      </c>
      <c r="F443" s="24">
        <v>5</v>
      </c>
      <c r="G443" s="24">
        <v>6</v>
      </c>
      <c r="H443" s="50" t="s">
        <v>1453</v>
      </c>
      <c r="I443" s="50" t="s">
        <v>109</v>
      </c>
      <c r="J443" s="120">
        <v>645.22459224584873</v>
      </c>
      <c r="K443" s="52">
        <v>750</v>
      </c>
      <c r="L443" s="120">
        <v>86.029945632779828</v>
      </c>
      <c r="M443" s="52">
        <v>1</v>
      </c>
      <c r="N443" s="120">
        <v>77.809711819066166</v>
      </c>
      <c r="O443" s="120">
        <v>100</v>
      </c>
      <c r="P443" s="120">
        <v>100</v>
      </c>
      <c r="Q443" s="120">
        <v>63.523693426172436</v>
      </c>
      <c r="R443" s="120">
        <v>71.656917449236019</v>
      </c>
      <c r="S443" s="120">
        <v>75</v>
      </c>
      <c r="T443" s="120">
        <v>84.698257901563238</v>
      </c>
      <c r="U443" s="120">
        <v>100</v>
      </c>
      <c r="V443" s="120">
        <v>68.368202346913122</v>
      </c>
      <c r="W443" s="120">
        <v>91.157603129217506</v>
      </c>
      <c r="X443" s="120">
        <v>100</v>
      </c>
      <c r="Y443" s="120">
        <v>52.143874508786794</v>
      </c>
      <c r="Z443" s="120">
        <v>69.525166011715726</v>
      </c>
      <c r="AA443" s="120">
        <v>100</v>
      </c>
      <c r="AB443" s="120">
        <v>65.431753554502421</v>
      </c>
      <c r="AC443" s="120">
        <v>87.242338072669895</v>
      </c>
      <c r="AD443" s="120">
        <v>100</v>
      </c>
      <c r="AE443" s="120">
        <v>54.956862745098036</v>
      </c>
      <c r="AF443" s="120">
        <v>67.443879472693084</v>
      </c>
      <c r="AG443" s="120">
        <v>73.275816993464048</v>
      </c>
      <c r="AH443" s="120">
        <v>100</v>
      </c>
      <c r="AI443" s="120">
        <v>11.47</v>
      </c>
      <c r="AJ443" s="120">
        <v>19.510000000000002</v>
      </c>
      <c r="AK443" s="120">
        <v>12.48</v>
      </c>
      <c r="AL443" s="52">
        <v>1</v>
      </c>
      <c r="AM443" s="124">
        <v>0.92622950819672134</v>
      </c>
      <c r="AN443" s="124">
        <v>0.91566265060240959</v>
      </c>
      <c r="AO443" s="124">
        <v>0.92008196721311475</v>
      </c>
      <c r="AP443" s="124">
        <v>0.90361445783132532</v>
      </c>
      <c r="AQ443" s="124">
        <v>0.99528301886792447</v>
      </c>
      <c r="AR443" s="124">
        <v>1</v>
      </c>
      <c r="AS443" s="124">
        <v>3.2854209445585217E-2</v>
      </c>
      <c r="AT443" s="120">
        <v>50</v>
      </c>
      <c r="AU443" s="120">
        <v>50</v>
      </c>
      <c r="AV443" s="124">
        <v>6.4935064935064929E-2</v>
      </c>
      <c r="AW443" s="120">
        <v>47.012987012987018</v>
      </c>
      <c r="AX443" s="120">
        <v>50</v>
      </c>
      <c r="AY443" s="124"/>
      <c r="AZ443" s="120"/>
      <c r="BA443" s="120"/>
      <c r="BB443" s="124"/>
      <c r="BC443" s="120"/>
      <c r="BD443" s="120"/>
      <c r="BE443" s="124"/>
      <c r="BF443" s="120"/>
      <c r="BG443" s="120"/>
      <c r="BH443" s="124"/>
      <c r="BI443" s="120"/>
      <c r="BJ443" s="120"/>
      <c r="BK443" s="124"/>
      <c r="BL443" s="120"/>
      <c r="BM443" s="120"/>
      <c r="BN443" s="52"/>
      <c r="BO443" s="124"/>
      <c r="BP443" s="120"/>
      <c r="BQ443" s="120"/>
      <c r="BR443" s="124">
        <v>0.63468634686346859</v>
      </c>
      <c r="BS443" s="124">
        <v>0.98905109489051091</v>
      </c>
      <c r="BT443" s="120">
        <v>42.312423124231238</v>
      </c>
      <c r="BU443" s="120">
        <v>50</v>
      </c>
      <c r="BV443" s="124"/>
      <c r="BW443" s="120"/>
      <c r="BX443" s="120"/>
      <c r="BY443" s="124"/>
      <c r="BZ443" s="124"/>
      <c r="CA443" s="124"/>
      <c r="CB443" s="120">
        <v>16.823939048191338</v>
      </c>
      <c r="CC443" s="120">
        <v>19.496255895940152</v>
      </c>
      <c r="CD443" s="120">
        <v>17.335082511020332</v>
      </c>
      <c r="CE443" s="120"/>
      <c r="CF443" s="107"/>
      <c r="CG443" s="107"/>
      <c r="CH443" s="107">
        <v>0</v>
      </c>
      <c r="CI443" s="107"/>
      <c r="CJ443" s="107"/>
    </row>
    <row r="444" spans="1:88" x14ac:dyDescent="0.25">
      <c r="A444" s="50" t="s">
        <v>623</v>
      </c>
      <c r="B444" s="56" t="s">
        <v>1542</v>
      </c>
      <c r="C444" s="50" t="s">
        <v>3040</v>
      </c>
      <c r="D444" s="56" t="s">
        <v>2554</v>
      </c>
      <c r="E444" s="50" t="s">
        <v>106</v>
      </c>
      <c r="F444" s="24">
        <v>7</v>
      </c>
      <c r="G444" s="24">
        <v>8</v>
      </c>
      <c r="H444" s="50" t="s">
        <v>1453</v>
      </c>
      <c r="I444" s="50" t="s">
        <v>109</v>
      </c>
      <c r="J444" s="120">
        <v>697.9400762417215</v>
      </c>
      <c r="K444" s="52">
        <v>800</v>
      </c>
      <c r="L444" s="120">
        <v>87.242509530215187</v>
      </c>
      <c r="M444" s="52">
        <v>0</v>
      </c>
      <c r="N444" s="120">
        <v>76.516068030676379</v>
      </c>
      <c r="O444" s="120">
        <v>100</v>
      </c>
      <c r="P444" s="120">
        <v>100</v>
      </c>
      <c r="Q444" s="120">
        <v>60.351124523969858</v>
      </c>
      <c r="R444" s="120">
        <v>73.492036772842965</v>
      </c>
      <c r="S444" s="120">
        <v>75</v>
      </c>
      <c r="T444" s="120">
        <v>80.468166031959811</v>
      </c>
      <c r="U444" s="120">
        <v>100</v>
      </c>
      <c r="V444" s="120">
        <v>70.773794324767664</v>
      </c>
      <c r="W444" s="120">
        <v>94.365059099690214</v>
      </c>
      <c r="X444" s="120">
        <v>100</v>
      </c>
      <c r="Y444" s="120">
        <v>55.382664787692732</v>
      </c>
      <c r="Z444" s="120">
        <v>73.843553050256972</v>
      </c>
      <c r="AA444" s="120">
        <v>100</v>
      </c>
      <c r="AB444" s="120">
        <v>66.905208333333363</v>
      </c>
      <c r="AC444" s="120">
        <v>89.206944444444474</v>
      </c>
      <c r="AD444" s="120">
        <v>100</v>
      </c>
      <c r="AE444" s="120">
        <v>55.350213675213659</v>
      </c>
      <c r="AF444" s="120">
        <v>69.061403508771946</v>
      </c>
      <c r="AG444" s="120">
        <v>73.800284900284879</v>
      </c>
      <c r="AH444" s="120">
        <v>100</v>
      </c>
      <c r="AI444" s="120">
        <v>14.64</v>
      </c>
      <c r="AJ444" s="120">
        <v>18.100000000000001</v>
      </c>
      <c r="AK444" s="120">
        <v>13.71</v>
      </c>
      <c r="AL444" s="52">
        <v>1</v>
      </c>
      <c r="AM444" s="124">
        <v>0.89435336976320579</v>
      </c>
      <c r="AN444" s="124">
        <v>0.84090909090909094</v>
      </c>
      <c r="AO444" s="124">
        <v>0.89981785063752273</v>
      </c>
      <c r="AP444" s="124">
        <v>0.84090909090909094</v>
      </c>
      <c r="AQ444" s="124">
        <v>0.9358490566037736</v>
      </c>
      <c r="AR444" s="124">
        <v>0.9285714285714286</v>
      </c>
      <c r="AS444" s="124">
        <v>5.8287795992714025E-2</v>
      </c>
      <c r="AT444" s="120">
        <v>48.342440801457194</v>
      </c>
      <c r="AU444" s="120">
        <v>50</v>
      </c>
      <c r="AV444" s="124">
        <v>7.407407407407407E-2</v>
      </c>
      <c r="AW444" s="120">
        <v>45.185185185185198</v>
      </c>
      <c r="AX444" s="120">
        <v>50</v>
      </c>
      <c r="AY444" s="124"/>
      <c r="AZ444" s="120"/>
      <c r="BA444" s="120"/>
      <c r="BB444" s="124"/>
      <c r="BC444" s="120"/>
      <c r="BD444" s="120"/>
      <c r="BE444" s="124">
        <v>0.98576512455516019</v>
      </c>
      <c r="BF444" s="120">
        <v>50</v>
      </c>
      <c r="BG444" s="120">
        <v>50</v>
      </c>
      <c r="BH444" s="124"/>
      <c r="BI444" s="120"/>
      <c r="BJ444" s="120"/>
      <c r="BK444" s="124"/>
      <c r="BL444" s="120"/>
      <c r="BM444" s="120"/>
      <c r="BN444" s="52"/>
      <c r="BO444" s="124"/>
      <c r="BP444" s="120"/>
      <c r="BQ444" s="120"/>
      <c r="BR444" s="124">
        <v>0.64092664092664098</v>
      </c>
      <c r="BS444" s="124">
        <v>0.98106060606060608</v>
      </c>
      <c r="BT444" s="120">
        <v>42.728442728442737</v>
      </c>
      <c r="BU444" s="120">
        <v>50</v>
      </c>
      <c r="BV444" s="124"/>
      <c r="BW444" s="120"/>
      <c r="BX444" s="120"/>
      <c r="BY444" s="124"/>
      <c r="BZ444" s="124"/>
      <c r="CA444" s="124"/>
      <c r="CB444" s="120">
        <v>16.823939048191338</v>
      </c>
      <c r="CC444" s="120">
        <v>19.496255895940152</v>
      </c>
      <c r="CD444" s="120">
        <v>17.335082511020332</v>
      </c>
      <c r="CE444" s="120"/>
      <c r="CF444" s="107"/>
      <c r="CG444" s="107"/>
      <c r="CH444" s="107">
        <v>0</v>
      </c>
      <c r="CI444" s="107"/>
      <c r="CJ444" s="107"/>
    </row>
    <row r="445" spans="1:88" x14ac:dyDescent="0.25">
      <c r="A445" s="50" t="s">
        <v>623</v>
      </c>
      <c r="B445" s="56" t="s">
        <v>1542</v>
      </c>
      <c r="C445" s="50" t="s">
        <v>3041</v>
      </c>
      <c r="D445" s="56" t="s">
        <v>1835</v>
      </c>
      <c r="E445" s="50" t="s">
        <v>106</v>
      </c>
      <c r="F445" s="24">
        <v>9</v>
      </c>
      <c r="G445" s="24">
        <v>12</v>
      </c>
      <c r="H445" s="50" t="s">
        <v>1453</v>
      </c>
      <c r="I445" s="50" t="s">
        <v>109</v>
      </c>
      <c r="J445" s="120">
        <v>895.00571995953885</v>
      </c>
      <c r="K445" s="52">
        <v>1050</v>
      </c>
      <c r="L445" s="120">
        <v>85.23863999614656</v>
      </c>
      <c r="M445" s="52">
        <v>0</v>
      </c>
      <c r="N445" s="120">
        <v>45.592418938067844</v>
      </c>
      <c r="O445" s="120">
        <v>60.789891917423788</v>
      </c>
      <c r="P445" s="120">
        <v>100</v>
      </c>
      <c r="Q445" s="120"/>
      <c r="R445" s="120">
        <v>30.233549700903652</v>
      </c>
      <c r="S445" s="120">
        <v>47.008208525345616</v>
      </c>
      <c r="T445" s="120"/>
      <c r="U445" s="120">
        <v>0</v>
      </c>
      <c r="V445" s="120">
        <v>28.462717503954618</v>
      </c>
      <c r="W445" s="120">
        <v>37.950290005272826</v>
      </c>
      <c r="X445" s="120">
        <v>100</v>
      </c>
      <c r="Y445" s="120"/>
      <c r="Z445" s="120"/>
      <c r="AA445" s="120">
        <v>0</v>
      </c>
      <c r="AB445" s="120">
        <v>65.939743589743557</v>
      </c>
      <c r="AC445" s="120">
        <v>87.919658119658067</v>
      </c>
      <c r="AD445" s="120">
        <v>100</v>
      </c>
      <c r="AE445" s="120">
        <v>51.864999999999988</v>
      </c>
      <c r="AF445" s="120">
        <v>68.228319783197804</v>
      </c>
      <c r="AG445" s="120">
        <v>69.153333333333322</v>
      </c>
      <c r="AH445" s="120">
        <v>100</v>
      </c>
      <c r="AI445" s="120"/>
      <c r="AJ445" s="120"/>
      <c r="AK445" s="120">
        <v>16.36</v>
      </c>
      <c r="AL445" s="52">
        <v>1</v>
      </c>
      <c r="AM445" s="124">
        <v>0.14144736842105263</v>
      </c>
      <c r="AN445" s="124">
        <v>0.33333333333333331</v>
      </c>
      <c r="AO445" s="124">
        <v>0.13815789473684212</v>
      </c>
      <c r="AP445" s="124">
        <v>0.33333333333333331</v>
      </c>
      <c r="AQ445" s="124">
        <v>0.95049504950495045</v>
      </c>
      <c r="AR445" s="124">
        <v>0.93181818181818177</v>
      </c>
      <c r="AS445" s="124">
        <v>1.8775510204081632E-2</v>
      </c>
      <c r="AT445" s="120">
        <v>50</v>
      </c>
      <c r="AU445" s="120">
        <v>50</v>
      </c>
      <c r="AV445" s="124">
        <v>4.4444444444444446E-2</v>
      </c>
      <c r="AW445" s="120">
        <v>50</v>
      </c>
      <c r="AX445" s="120">
        <v>50</v>
      </c>
      <c r="AY445" s="124">
        <v>0.95974235104669892</v>
      </c>
      <c r="AZ445" s="120">
        <v>50</v>
      </c>
      <c r="BA445" s="120">
        <v>50</v>
      </c>
      <c r="BB445" s="124">
        <v>0.65217391304347827</v>
      </c>
      <c r="BC445" s="120">
        <v>43.478260869565219</v>
      </c>
      <c r="BD445" s="120">
        <v>50</v>
      </c>
      <c r="BE445" s="124">
        <v>0.9868852459016394</v>
      </c>
      <c r="BF445" s="120">
        <v>50</v>
      </c>
      <c r="BG445" s="120">
        <v>50</v>
      </c>
      <c r="BH445" s="124">
        <v>0.97484276729559749</v>
      </c>
      <c r="BI445" s="120">
        <v>100</v>
      </c>
      <c r="BJ445" s="120">
        <v>100</v>
      </c>
      <c r="BK445" s="124">
        <v>0.94444444444444442</v>
      </c>
      <c r="BL445" s="120">
        <v>100</v>
      </c>
      <c r="BM445" s="120">
        <v>100</v>
      </c>
      <c r="BN445" s="52">
        <v>0</v>
      </c>
      <c r="BO445" s="124">
        <v>0.88535031847133761</v>
      </c>
      <c r="BP445" s="120">
        <v>100</v>
      </c>
      <c r="BQ445" s="120">
        <v>100</v>
      </c>
      <c r="BR445" s="124">
        <v>0.68571428571428572</v>
      </c>
      <c r="BS445" s="124">
        <v>0.92409240924092406</v>
      </c>
      <c r="BT445" s="120">
        <v>45.714285714285715</v>
      </c>
      <c r="BU445" s="120">
        <v>50</v>
      </c>
      <c r="BV445" s="124">
        <v>0.71755102040816332</v>
      </c>
      <c r="BW445" s="120">
        <v>50</v>
      </c>
      <c r="BX445" s="120">
        <v>50</v>
      </c>
      <c r="BY445" s="124">
        <v>0.94444444444444442</v>
      </c>
      <c r="BZ445" s="124">
        <v>0.94</v>
      </c>
      <c r="CA445" s="124">
        <v>-4.4444444444444288E-3</v>
      </c>
      <c r="CB445" s="120">
        <v>16.823939048191338</v>
      </c>
      <c r="CC445" s="120">
        <v>19.496255895940152</v>
      </c>
      <c r="CD445" s="120">
        <v>17.335082511020332</v>
      </c>
      <c r="CE445" s="120">
        <v>12.629206143265662</v>
      </c>
      <c r="CF445" s="107"/>
      <c r="CG445" s="107"/>
      <c r="CH445" s="107">
        <v>0</v>
      </c>
      <c r="CI445" s="107"/>
      <c r="CJ445" s="107"/>
    </row>
    <row r="446" spans="1:88" x14ac:dyDescent="0.25">
      <c r="A446" s="50" t="s">
        <v>630</v>
      </c>
      <c r="B446" s="56" t="s">
        <v>1543</v>
      </c>
      <c r="C446" s="50" t="s">
        <v>2665</v>
      </c>
      <c r="D446" s="56" t="s">
        <v>101</v>
      </c>
      <c r="E446" s="50" t="s">
        <v>102</v>
      </c>
      <c r="F446" s="24" t="s">
        <v>102</v>
      </c>
      <c r="G446" s="24" t="s">
        <v>102</v>
      </c>
      <c r="H446" s="50" t="s">
        <v>2644</v>
      </c>
      <c r="I446" s="50" t="s">
        <v>103</v>
      </c>
      <c r="J446" s="120">
        <v>872.22980684405832</v>
      </c>
      <c r="K446" s="52">
        <v>1250</v>
      </c>
      <c r="L446" s="120">
        <v>69.778384547524666</v>
      </c>
      <c r="M446" s="52">
        <v>0</v>
      </c>
      <c r="N446" s="120">
        <v>60.5886325583025</v>
      </c>
      <c r="O446" s="120">
        <v>80.78484341107</v>
      </c>
      <c r="P446" s="120">
        <v>100</v>
      </c>
      <c r="Q446" s="120">
        <v>54.535080249187708</v>
      </c>
      <c r="R446" s="120">
        <v>64.278060289633515</v>
      </c>
      <c r="S446" s="120">
        <v>70.593971916404229</v>
      </c>
      <c r="T446" s="120">
        <v>72.713440332250272</v>
      </c>
      <c r="U446" s="120">
        <v>100</v>
      </c>
      <c r="V446" s="120">
        <v>53.720269602257495</v>
      </c>
      <c r="W446" s="120">
        <v>71.627026136343332</v>
      </c>
      <c r="X446" s="120">
        <v>100</v>
      </c>
      <c r="Y446" s="120">
        <v>47.326114678917087</v>
      </c>
      <c r="Z446" s="120">
        <v>63.101486238556113</v>
      </c>
      <c r="AA446" s="120">
        <v>100</v>
      </c>
      <c r="AB446" s="120">
        <v>49.40524667188739</v>
      </c>
      <c r="AC446" s="120">
        <v>65.873662229183182</v>
      </c>
      <c r="AD446" s="120">
        <v>100</v>
      </c>
      <c r="AE446" s="120">
        <v>44.177477477477446</v>
      </c>
      <c r="AF446" s="120">
        <v>58.596184305255534</v>
      </c>
      <c r="AG446" s="120">
        <v>58.903303303303254</v>
      </c>
      <c r="AH446" s="120">
        <v>100</v>
      </c>
      <c r="AI446" s="120">
        <v>16.05</v>
      </c>
      <c r="AJ446" s="120">
        <v>16.95</v>
      </c>
      <c r="AK446" s="120">
        <v>14.41</v>
      </c>
      <c r="AL446" s="52">
        <v>1</v>
      </c>
      <c r="AM446" s="124">
        <v>0.92409560723514217</v>
      </c>
      <c r="AN446" s="124">
        <v>0.9285714285714286</v>
      </c>
      <c r="AO446" s="124">
        <v>0.92317624273724985</v>
      </c>
      <c r="AP446" s="124">
        <v>0.92809105018106575</v>
      </c>
      <c r="AQ446" s="124">
        <v>0.98068350668647841</v>
      </c>
      <c r="AR446" s="124">
        <v>0.97353279631760647</v>
      </c>
      <c r="AS446" s="124">
        <v>0.13252809931219595</v>
      </c>
      <c r="AT446" s="120">
        <v>33.49438013756081</v>
      </c>
      <c r="AU446" s="120">
        <v>50</v>
      </c>
      <c r="AV446" s="124">
        <v>0.17368274323947588</v>
      </c>
      <c r="AW446" s="120">
        <v>25.263451352104838</v>
      </c>
      <c r="AX446" s="120">
        <v>50</v>
      </c>
      <c r="AY446" s="124">
        <v>0.80372670807453417</v>
      </c>
      <c r="AZ446" s="120">
        <v>50</v>
      </c>
      <c r="BA446" s="120">
        <v>50</v>
      </c>
      <c r="BB446" s="124">
        <v>0.20869565217391303</v>
      </c>
      <c r="BC446" s="120">
        <v>13.913043478260869</v>
      </c>
      <c r="BD446" s="120">
        <v>50</v>
      </c>
      <c r="BE446" s="124">
        <v>0.82308657465495605</v>
      </c>
      <c r="BF446" s="120">
        <v>43.78120077951894</v>
      </c>
      <c r="BG446" s="120">
        <v>50</v>
      </c>
      <c r="BH446" s="124">
        <v>0.82158590308370039</v>
      </c>
      <c r="BI446" s="120">
        <v>87.40275564720217</v>
      </c>
      <c r="BJ446" s="120">
        <v>100</v>
      </c>
      <c r="BK446" s="124">
        <v>0.74303405572755399</v>
      </c>
      <c r="BL446" s="120">
        <v>79.046176141229154</v>
      </c>
      <c r="BM446" s="120">
        <v>100</v>
      </c>
      <c r="BN446" s="52">
        <v>1</v>
      </c>
      <c r="BO446" s="124">
        <v>0.56599999999999995</v>
      </c>
      <c r="BP446" s="120">
        <v>75.490196078431367</v>
      </c>
      <c r="BQ446" s="120">
        <v>100</v>
      </c>
      <c r="BR446" s="124">
        <v>0.47690387016229713</v>
      </c>
      <c r="BS446" s="124">
        <v>0.89898989898989901</v>
      </c>
      <c r="BT446" s="120">
        <v>15.896795672076571</v>
      </c>
      <c r="BU446" s="120">
        <v>50</v>
      </c>
      <c r="BV446" s="124">
        <v>0.41925655088360758</v>
      </c>
      <c r="BW446" s="120">
        <v>34.938045906967304</v>
      </c>
      <c r="BX446" s="120">
        <v>50</v>
      </c>
      <c r="BY446" s="124">
        <v>0.74303405572755399</v>
      </c>
      <c r="BZ446" s="124">
        <v>0.914438502673797</v>
      </c>
      <c r="CA446" s="124">
        <v>0.17140444694624307</v>
      </c>
      <c r="CB446" s="120">
        <v>17.263974516166829</v>
      </c>
      <c r="CC446" s="120">
        <v>19.631524517014228</v>
      </c>
      <c r="CD446" s="120">
        <v>17.168861804494096</v>
      </c>
      <c r="CE446" s="120">
        <v>15.161501169955377</v>
      </c>
      <c r="CF446" s="52"/>
      <c r="CG446" s="52"/>
      <c r="CH446" s="107">
        <v>0</v>
      </c>
      <c r="CI446" s="107"/>
      <c r="CJ446" s="107"/>
    </row>
    <row r="447" spans="1:88" x14ac:dyDescent="0.25">
      <c r="A447" s="50" t="s">
        <v>630</v>
      </c>
      <c r="B447" s="56" t="s">
        <v>1543</v>
      </c>
      <c r="C447" s="50" t="s">
        <v>3042</v>
      </c>
      <c r="D447" s="56" t="s">
        <v>1713</v>
      </c>
      <c r="E447" s="50" t="s">
        <v>106</v>
      </c>
      <c r="F447" s="24" t="s">
        <v>114</v>
      </c>
      <c r="G447" s="24">
        <v>5</v>
      </c>
      <c r="H447" s="50" t="s">
        <v>1454</v>
      </c>
      <c r="I447" s="50" t="s">
        <v>109</v>
      </c>
      <c r="J447" s="120">
        <v>531.50259075204713</v>
      </c>
      <c r="K447" s="52">
        <v>750</v>
      </c>
      <c r="L447" s="120">
        <v>70.867012100272959</v>
      </c>
      <c r="M447" s="52">
        <v>1</v>
      </c>
      <c r="N447" s="120">
        <v>64.62369031969537</v>
      </c>
      <c r="O447" s="120">
        <v>86.164920426260494</v>
      </c>
      <c r="P447" s="120">
        <v>100</v>
      </c>
      <c r="Q447" s="120">
        <v>55.959375601500334</v>
      </c>
      <c r="R447" s="120">
        <v>66.146358103347353</v>
      </c>
      <c r="S447" s="120">
        <v>73.940157758614788</v>
      </c>
      <c r="T447" s="120">
        <v>74.612500802000454</v>
      </c>
      <c r="U447" s="120">
        <v>100</v>
      </c>
      <c r="V447" s="120">
        <v>57.25926238385334</v>
      </c>
      <c r="W447" s="120">
        <v>76.34568317847112</v>
      </c>
      <c r="X447" s="120">
        <v>100</v>
      </c>
      <c r="Y447" s="120">
        <v>48.994263364723899</v>
      </c>
      <c r="Z447" s="120">
        <v>65.325684486298528</v>
      </c>
      <c r="AA447" s="120">
        <v>100</v>
      </c>
      <c r="AB447" s="120">
        <v>51.762857142857143</v>
      </c>
      <c r="AC447" s="120">
        <v>69.017142857142858</v>
      </c>
      <c r="AD447" s="120">
        <v>100</v>
      </c>
      <c r="AE447" s="120">
        <v>45.042105263157907</v>
      </c>
      <c r="AF447" s="120">
        <v>59.743749999999991</v>
      </c>
      <c r="AG447" s="120">
        <v>60.056140350877207</v>
      </c>
      <c r="AH447" s="120">
        <v>100</v>
      </c>
      <c r="AI447" s="120">
        <v>17.98</v>
      </c>
      <c r="AJ447" s="120">
        <v>17.149999999999999</v>
      </c>
      <c r="AK447" s="120">
        <v>14.7</v>
      </c>
      <c r="AL447" s="52">
        <v>0</v>
      </c>
      <c r="AM447" s="124">
        <v>1</v>
      </c>
      <c r="AN447" s="124">
        <v>1</v>
      </c>
      <c r="AO447" s="124">
        <v>1</v>
      </c>
      <c r="AP447" s="124">
        <v>1</v>
      </c>
      <c r="AQ447" s="124">
        <v>1</v>
      </c>
      <c r="AR447" s="124">
        <v>1</v>
      </c>
      <c r="AS447" s="124">
        <v>0.11407766990291263</v>
      </c>
      <c r="AT447" s="120">
        <v>37.184466019417471</v>
      </c>
      <c r="AU447" s="120">
        <v>50</v>
      </c>
      <c r="AV447" s="124">
        <v>0.15789473684210525</v>
      </c>
      <c r="AW447" s="120">
        <v>28.421052631578945</v>
      </c>
      <c r="AX447" s="120">
        <v>50</v>
      </c>
      <c r="AY447" s="124"/>
      <c r="AZ447" s="120"/>
      <c r="BA447" s="120"/>
      <c r="BB447" s="124"/>
      <c r="BC447" s="120"/>
      <c r="BD447" s="120"/>
      <c r="BE447" s="124"/>
      <c r="BF447" s="120"/>
      <c r="BG447" s="120"/>
      <c r="BH447" s="124"/>
      <c r="BI447" s="120"/>
      <c r="BJ447" s="120"/>
      <c r="BK447" s="124"/>
      <c r="BL447" s="120"/>
      <c r="BM447" s="120"/>
      <c r="BN447" s="52"/>
      <c r="BO447" s="124"/>
      <c r="BP447" s="120"/>
      <c r="BQ447" s="120"/>
      <c r="BR447" s="124">
        <v>0.515625</v>
      </c>
      <c r="BS447" s="124">
        <v>0.92753623188405798</v>
      </c>
      <c r="BT447" s="120">
        <v>34.375</v>
      </c>
      <c r="BU447" s="120">
        <v>50</v>
      </c>
      <c r="BV447" s="124"/>
      <c r="BW447" s="120"/>
      <c r="BX447" s="120"/>
      <c r="BY447" s="124"/>
      <c r="BZ447" s="124"/>
      <c r="CA447" s="124"/>
      <c r="CB447" s="120">
        <v>16.823939048191338</v>
      </c>
      <c r="CC447" s="120">
        <v>19.496255895940152</v>
      </c>
      <c r="CD447" s="120">
        <v>17.335082511020332</v>
      </c>
      <c r="CE447" s="120"/>
      <c r="CF447" s="107"/>
      <c r="CG447" s="107"/>
      <c r="CH447" s="107">
        <v>0</v>
      </c>
      <c r="CI447" s="107"/>
      <c r="CJ447" s="107"/>
    </row>
    <row r="448" spans="1:88" x14ac:dyDescent="0.25">
      <c r="A448" s="50" t="s">
        <v>630</v>
      </c>
      <c r="B448" s="56" t="s">
        <v>1543</v>
      </c>
      <c r="C448" s="50" t="s">
        <v>3043</v>
      </c>
      <c r="D448" s="56" t="s">
        <v>1733</v>
      </c>
      <c r="E448" s="50" t="s">
        <v>106</v>
      </c>
      <c r="F448" s="24" t="s">
        <v>107</v>
      </c>
      <c r="G448" s="24">
        <v>5</v>
      </c>
      <c r="H448" s="50" t="s">
        <v>2644</v>
      </c>
      <c r="I448" s="50" t="s">
        <v>109</v>
      </c>
      <c r="J448" s="120">
        <v>524.58306645914047</v>
      </c>
      <c r="K448" s="52">
        <v>650</v>
      </c>
      <c r="L448" s="120">
        <v>80.705087147560079</v>
      </c>
      <c r="M448" s="52">
        <v>1</v>
      </c>
      <c r="N448" s="120">
        <v>70.614471180817148</v>
      </c>
      <c r="O448" s="120">
        <v>94.152628241089531</v>
      </c>
      <c r="P448" s="120">
        <v>100</v>
      </c>
      <c r="Q448" s="120">
        <v>57.786892399971002</v>
      </c>
      <c r="R448" s="120">
        <v>72.09442322531946</v>
      </c>
      <c r="S448" s="120">
        <v>75</v>
      </c>
      <c r="T448" s="120">
        <v>77.049189866627998</v>
      </c>
      <c r="U448" s="120">
        <v>100</v>
      </c>
      <c r="V448" s="120">
        <v>66.670430264379306</v>
      </c>
      <c r="W448" s="120">
        <v>88.893907019172403</v>
      </c>
      <c r="X448" s="120">
        <v>100</v>
      </c>
      <c r="Y448" s="120">
        <v>55.397033129876256</v>
      </c>
      <c r="Z448" s="120">
        <v>73.862710839835017</v>
      </c>
      <c r="AA448" s="120">
        <v>100</v>
      </c>
      <c r="AB448" s="120">
        <v>61.007692307692324</v>
      </c>
      <c r="AC448" s="120">
        <v>81.34358974358976</v>
      </c>
      <c r="AD448" s="120">
        <v>100</v>
      </c>
      <c r="AE448" s="120"/>
      <c r="AF448" s="120">
        <v>64.725396825396828</v>
      </c>
      <c r="AG448" s="120"/>
      <c r="AH448" s="120">
        <v>0</v>
      </c>
      <c r="AI448" s="120">
        <v>17.21</v>
      </c>
      <c r="AJ448" s="120">
        <v>16.690000000000001</v>
      </c>
      <c r="AK448" s="120"/>
      <c r="AL448" s="52">
        <v>1</v>
      </c>
      <c r="AM448" s="124">
        <v>0.98787878787878791</v>
      </c>
      <c r="AN448" s="124">
        <v>0.96551724137931039</v>
      </c>
      <c r="AO448" s="124">
        <v>0.97575757575757571</v>
      </c>
      <c r="AP448" s="124">
        <v>0.94827586206896552</v>
      </c>
      <c r="AQ448" s="124">
        <v>1</v>
      </c>
      <c r="AR448" s="124"/>
      <c r="AS448" s="124">
        <v>7.3089700996677748E-2</v>
      </c>
      <c r="AT448" s="120">
        <v>45.382059800664457</v>
      </c>
      <c r="AU448" s="120">
        <v>50</v>
      </c>
      <c r="AV448" s="124">
        <v>0.11711711711711711</v>
      </c>
      <c r="AW448" s="120">
        <v>36.576576576576578</v>
      </c>
      <c r="AX448" s="120">
        <v>50</v>
      </c>
      <c r="AY448" s="124"/>
      <c r="AZ448" s="120"/>
      <c r="BA448" s="120"/>
      <c r="BB448" s="124"/>
      <c r="BC448" s="120"/>
      <c r="BD448" s="120"/>
      <c r="BE448" s="124"/>
      <c r="BF448" s="120"/>
      <c r="BG448" s="120"/>
      <c r="BH448" s="124"/>
      <c r="BI448" s="120"/>
      <c r="BJ448" s="120"/>
      <c r="BK448" s="124"/>
      <c r="BL448" s="120"/>
      <c r="BM448" s="120"/>
      <c r="BN448" s="52"/>
      <c r="BO448" s="124"/>
      <c r="BP448" s="120"/>
      <c r="BQ448" s="120"/>
      <c r="BR448" s="124">
        <v>0.4098360655737705</v>
      </c>
      <c r="BS448" s="124">
        <v>0.91044776119402981</v>
      </c>
      <c r="BT448" s="120">
        <v>27.322404371584703</v>
      </c>
      <c r="BU448" s="120">
        <v>50</v>
      </c>
      <c r="BV448" s="124"/>
      <c r="BW448" s="120"/>
      <c r="BX448" s="120"/>
      <c r="BY448" s="124"/>
      <c r="BZ448" s="124"/>
      <c r="CA448" s="124"/>
      <c r="CB448" s="120">
        <v>16.823939048191338</v>
      </c>
      <c r="CC448" s="120">
        <v>19.496255895940152</v>
      </c>
      <c r="CD448" s="120">
        <v>17.335082511020332</v>
      </c>
      <c r="CE448" s="120"/>
      <c r="CF448" s="107"/>
      <c r="CG448" s="107"/>
      <c r="CH448" s="107">
        <v>0</v>
      </c>
      <c r="CI448" s="107"/>
      <c r="CJ448" s="107"/>
    </row>
    <row r="449" spans="1:88" x14ac:dyDescent="0.25">
      <c r="A449" s="50" t="s">
        <v>630</v>
      </c>
      <c r="B449" s="56" t="s">
        <v>1543</v>
      </c>
      <c r="C449" s="50" t="s">
        <v>3044</v>
      </c>
      <c r="D449" s="56" t="s">
        <v>2030</v>
      </c>
      <c r="E449" s="50" t="s">
        <v>106</v>
      </c>
      <c r="F449" s="24" t="s">
        <v>114</v>
      </c>
      <c r="G449" s="24">
        <v>5</v>
      </c>
      <c r="H449" s="50" t="s">
        <v>2644</v>
      </c>
      <c r="I449" s="50" t="s">
        <v>109</v>
      </c>
      <c r="J449" s="120">
        <v>492.00501281995236</v>
      </c>
      <c r="K449" s="52">
        <v>650</v>
      </c>
      <c r="L449" s="120">
        <v>75.693078895377283</v>
      </c>
      <c r="M449" s="52">
        <v>1</v>
      </c>
      <c r="N449" s="120">
        <v>67.326443897070774</v>
      </c>
      <c r="O449" s="120">
        <v>89.768591862761042</v>
      </c>
      <c r="P449" s="120">
        <v>100</v>
      </c>
      <c r="Q449" s="120">
        <v>57.92764015029082</v>
      </c>
      <c r="R449" s="120">
        <v>70.479582744075472</v>
      </c>
      <c r="S449" s="120">
        <v>75</v>
      </c>
      <c r="T449" s="120">
        <v>77.236853533721089</v>
      </c>
      <c r="U449" s="120">
        <v>100</v>
      </c>
      <c r="V449" s="120">
        <v>63.943798623486117</v>
      </c>
      <c r="W449" s="120">
        <v>85.258398164648156</v>
      </c>
      <c r="X449" s="120">
        <v>100</v>
      </c>
      <c r="Y449" s="120">
        <v>56.300254482457881</v>
      </c>
      <c r="Z449" s="120">
        <v>75.067005976610517</v>
      </c>
      <c r="AA449" s="120">
        <v>100</v>
      </c>
      <c r="AB449" s="120">
        <v>55.341085271317837</v>
      </c>
      <c r="AC449" s="120">
        <v>73.788113695090445</v>
      </c>
      <c r="AD449" s="120">
        <v>100</v>
      </c>
      <c r="AE449" s="120"/>
      <c r="AF449" s="120">
        <v>59.386419753086422</v>
      </c>
      <c r="AG449" s="120"/>
      <c r="AH449" s="120">
        <v>0</v>
      </c>
      <c r="AI449" s="120">
        <v>17.07</v>
      </c>
      <c r="AJ449" s="120">
        <v>14.17</v>
      </c>
      <c r="AK449" s="120"/>
      <c r="AL449" s="52">
        <v>0</v>
      </c>
      <c r="AM449" s="124">
        <v>1</v>
      </c>
      <c r="AN449" s="124">
        <v>1</v>
      </c>
      <c r="AO449" s="124">
        <v>1</v>
      </c>
      <c r="AP449" s="124">
        <v>1</v>
      </c>
      <c r="AQ449" s="124">
        <v>1</v>
      </c>
      <c r="AR449" s="124"/>
      <c r="AS449" s="124">
        <v>0.11895910780669144</v>
      </c>
      <c r="AT449" s="120">
        <v>36.208178438661733</v>
      </c>
      <c r="AU449" s="120">
        <v>50</v>
      </c>
      <c r="AV449" s="124">
        <v>0.19327731092436976</v>
      </c>
      <c r="AW449" s="120">
        <v>21.344537815126063</v>
      </c>
      <c r="AX449" s="120">
        <v>50</v>
      </c>
      <c r="AY449" s="124"/>
      <c r="AZ449" s="120"/>
      <c r="BA449" s="120"/>
      <c r="BB449" s="124"/>
      <c r="BC449" s="120"/>
      <c r="BD449" s="120"/>
      <c r="BE449" s="124"/>
      <c r="BF449" s="120"/>
      <c r="BG449" s="120"/>
      <c r="BH449" s="124"/>
      <c r="BI449" s="120"/>
      <c r="BJ449" s="120"/>
      <c r="BK449" s="124"/>
      <c r="BL449" s="120"/>
      <c r="BM449" s="120"/>
      <c r="BN449" s="52"/>
      <c r="BO449" s="124"/>
      <c r="BP449" s="120"/>
      <c r="BQ449" s="120"/>
      <c r="BR449" s="124">
        <v>0.5</v>
      </c>
      <c r="BS449" s="124">
        <v>0.95238095238095233</v>
      </c>
      <c r="BT449" s="120">
        <v>33.333333333333329</v>
      </c>
      <c r="BU449" s="120">
        <v>50</v>
      </c>
      <c r="BV449" s="124"/>
      <c r="BW449" s="120"/>
      <c r="BX449" s="120"/>
      <c r="BY449" s="124"/>
      <c r="BZ449" s="124"/>
      <c r="CA449" s="124"/>
      <c r="CB449" s="120">
        <v>16.823939048191338</v>
      </c>
      <c r="CC449" s="120">
        <v>19.496255895940152</v>
      </c>
      <c r="CD449" s="120">
        <v>17.335082511020332</v>
      </c>
      <c r="CE449" s="120"/>
      <c r="CF449" s="107"/>
      <c r="CG449" s="107"/>
      <c r="CH449" s="107">
        <v>0</v>
      </c>
      <c r="CI449" s="107"/>
      <c r="CJ449" s="107"/>
    </row>
    <row r="450" spans="1:88" x14ac:dyDescent="0.25">
      <c r="A450" s="50" t="s">
        <v>630</v>
      </c>
      <c r="B450" s="56" t="s">
        <v>1543</v>
      </c>
      <c r="C450" s="50" t="s">
        <v>3045</v>
      </c>
      <c r="D450" s="56" t="s">
        <v>2114</v>
      </c>
      <c r="E450" s="50" t="s">
        <v>106</v>
      </c>
      <c r="F450" s="24" t="s">
        <v>107</v>
      </c>
      <c r="G450" s="24">
        <v>5</v>
      </c>
      <c r="H450" s="50" t="s">
        <v>2644</v>
      </c>
      <c r="I450" s="50" t="s">
        <v>109</v>
      </c>
      <c r="J450" s="120">
        <v>563.24469675884654</v>
      </c>
      <c r="K450" s="52">
        <v>750</v>
      </c>
      <c r="L450" s="120">
        <v>75.099292901179538</v>
      </c>
      <c r="M450" s="52">
        <v>0</v>
      </c>
      <c r="N450" s="120">
        <v>65.9858059636842</v>
      </c>
      <c r="O450" s="120">
        <v>87.9810746182456</v>
      </c>
      <c r="P450" s="120">
        <v>100</v>
      </c>
      <c r="Q450" s="120">
        <v>58.166347340830512</v>
      </c>
      <c r="R450" s="120">
        <v>67.388762192333616</v>
      </c>
      <c r="S450" s="120">
        <v>71.977339194182491</v>
      </c>
      <c r="T450" s="120">
        <v>77.555129787774007</v>
      </c>
      <c r="U450" s="120">
        <v>100</v>
      </c>
      <c r="V450" s="120">
        <v>61.579941316154567</v>
      </c>
      <c r="W450" s="120">
        <v>82.106588421539428</v>
      </c>
      <c r="X450" s="120">
        <v>100</v>
      </c>
      <c r="Y450" s="120">
        <v>53.998937799785288</v>
      </c>
      <c r="Z450" s="120">
        <v>71.998583733047056</v>
      </c>
      <c r="AA450" s="120">
        <v>100</v>
      </c>
      <c r="AB450" s="120">
        <v>53.501449275362319</v>
      </c>
      <c r="AC450" s="120">
        <v>71.335265700483092</v>
      </c>
      <c r="AD450" s="120">
        <v>100</v>
      </c>
      <c r="AE450" s="120">
        <v>50.68333333333333</v>
      </c>
      <c r="AF450" s="120">
        <v>56.08472222222224</v>
      </c>
      <c r="AG450" s="120">
        <v>67.577777777777769</v>
      </c>
      <c r="AH450" s="120">
        <v>100</v>
      </c>
      <c r="AI450" s="120">
        <v>13.81</v>
      </c>
      <c r="AJ450" s="120">
        <v>13.38</v>
      </c>
      <c r="AK450" s="120">
        <v>5.4</v>
      </c>
      <c r="AL450" s="52">
        <v>0</v>
      </c>
      <c r="AM450" s="124">
        <v>0.99305555555555558</v>
      </c>
      <c r="AN450" s="124">
        <v>0.984375</v>
      </c>
      <c r="AO450" s="124">
        <v>0.99310344827586206</v>
      </c>
      <c r="AP450" s="124">
        <v>0.98461538461538467</v>
      </c>
      <c r="AQ450" s="124">
        <v>1</v>
      </c>
      <c r="AR450" s="124">
        <v>1</v>
      </c>
      <c r="AS450" s="124">
        <v>7.590759075907591E-2</v>
      </c>
      <c r="AT450" s="120">
        <v>44.818481848184817</v>
      </c>
      <c r="AU450" s="120">
        <v>50</v>
      </c>
      <c r="AV450" s="124">
        <v>0.14166666666666666</v>
      </c>
      <c r="AW450" s="120">
        <v>31.666666666666689</v>
      </c>
      <c r="AX450" s="120">
        <v>50</v>
      </c>
      <c r="AY450" s="124"/>
      <c r="AZ450" s="120"/>
      <c r="BA450" s="120"/>
      <c r="BB450" s="124"/>
      <c r="BC450" s="120"/>
      <c r="BD450" s="120"/>
      <c r="BE450" s="124"/>
      <c r="BF450" s="120"/>
      <c r="BG450" s="120"/>
      <c r="BH450" s="124"/>
      <c r="BI450" s="120"/>
      <c r="BJ450" s="120"/>
      <c r="BK450" s="124"/>
      <c r="BL450" s="120"/>
      <c r="BM450" s="120"/>
      <c r="BN450" s="52"/>
      <c r="BO450" s="124"/>
      <c r="BP450" s="120"/>
      <c r="BQ450" s="120"/>
      <c r="BR450" s="124">
        <v>0.42307692307692307</v>
      </c>
      <c r="BS450" s="124">
        <v>1</v>
      </c>
      <c r="BT450" s="120">
        <v>28.205128205128204</v>
      </c>
      <c r="BU450" s="120">
        <v>50</v>
      </c>
      <c r="BV450" s="124"/>
      <c r="BW450" s="120"/>
      <c r="BX450" s="120"/>
      <c r="BY450" s="124"/>
      <c r="BZ450" s="124"/>
      <c r="CA450" s="124"/>
      <c r="CB450" s="120">
        <v>16.823939048191338</v>
      </c>
      <c r="CC450" s="120">
        <v>19.496255895940152</v>
      </c>
      <c r="CD450" s="120">
        <v>17.335082511020332</v>
      </c>
      <c r="CE450" s="120"/>
      <c r="CF450" s="107"/>
      <c r="CG450" s="107"/>
      <c r="CH450" s="107">
        <v>0</v>
      </c>
      <c r="CI450" s="107"/>
      <c r="CJ450" s="107"/>
    </row>
    <row r="451" spans="1:88" x14ac:dyDescent="0.25">
      <c r="A451" s="50" t="s">
        <v>630</v>
      </c>
      <c r="B451" s="56" t="s">
        <v>1543</v>
      </c>
      <c r="C451" s="50" t="s">
        <v>3046</v>
      </c>
      <c r="D451" s="56" t="s">
        <v>2382</v>
      </c>
      <c r="E451" s="50" t="s">
        <v>106</v>
      </c>
      <c r="F451" s="24" t="s">
        <v>114</v>
      </c>
      <c r="G451" s="24">
        <v>5</v>
      </c>
      <c r="H451" s="50" t="s">
        <v>1454</v>
      </c>
      <c r="I451" s="50" t="s">
        <v>109</v>
      </c>
      <c r="J451" s="120">
        <v>544.16463104302693</v>
      </c>
      <c r="K451" s="52">
        <v>750</v>
      </c>
      <c r="L451" s="120">
        <v>72.555284139070253</v>
      </c>
      <c r="M451" s="52">
        <v>0</v>
      </c>
      <c r="N451" s="120">
        <v>62.874561408979801</v>
      </c>
      <c r="O451" s="120">
        <v>83.832748545306401</v>
      </c>
      <c r="P451" s="120">
        <v>100</v>
      </c>
      <c r="Q451" s="120">
        <v>60.527175307615153</v>
      </c>
      <c r="R451" s="120">
        <v>62.354483604483583</v>
      </c>
      <c r="S451" s="120">
        <v>71.19711213199993</v>
      </c>
      <c r="T451" s="120">
        <v>80.702900410153532</v>
      </c>
      <c r="U451" s="120">
        <v>100</v>
      </c>
      <c r="V451" s="120">
        <v>54.278518225184889</v>
      </c>
      <c r="W451" s="120">
        <v>72.371357633579862</v>
      </c>
      <c r="X451" s="120">
        <v>100</v>
      </c>
      <c r="Y451" s="120">
        <v>52.000681836151919</v>
      </c>
      <c r="Z451" s="120">
        <v>69.334242448202559</v>
      </c>
      <c r="AA451" s="120">
        <v>100</v>
      </c>
      <c r="AB451" s="120">
        <v>44.210833333333333</v>
      </c>
      <c r="AC451" s="120">
        <v>58.947777777777773</v>
      </c>
      <c r="AD451" s="120">
        <v>100</v>
      </c>
      <c r="AE451" s="120">
        <v>43.470370370370375</v>
      </c>
      <c r="AF451" s="120"/>
      <c r="AG451" s="120">
        <v>57.960493827160498</v>
      </c>
      <c r="AH451" s="120">
        <v>100</v>
      </c>
      <c r="AI451" s="120">
        <v>10.66</v>
      </c>
      <c r="AJ451" s="120">
        <v>10.35</v>
      </c>
      <c r="AK451" s="120"/>
      <c r="AL451" s="52">
        <v>0</v>
      </c>
      <c r="AM451" s="124">
        <v>0.97499999999999998</v>
      </c>
      <c r="AN451" s="124">
        <v>0.98347107438016534</v>
      </c>
      <c r="AO451" s="124">
        <v>0.97499999999999998</v>
      </c>
      <c r="AP451" s="124">
        <v>0.98347107438016534</v>
      </c>
      <c r="AQ451" s="124">
        <v>1</v>
      </c>
      <c r="AR451" s="124">
        <v>1</v>
      </c>
      <c r="AS451" s="124">
        <v>9.921671018276762E-2</v>
      </c>
      <c r="AT451" s="120">
        <v>40.15665796344647</v>
      </c>
      <c r="AU451" s="120">
        <v>50</v>
      </c>
      <c r="AV451" s="124">
        <v>0.10038610038610038</v>
      </c>
      <c r="AW451" s="120">
        <v>39.922779922779931</v>
      </c>
      <c r="AX451" s="120">
        <v>50</v>
      </c>
      <c r="AY451" s="124"/>
      <c r="AZ451" s="120"/>
      <c r="BA451" s="120"/>
      <c r="BB451" s="124"/>
      <c r="BC451" s="120"/>
      <c r="BD451" s="120"/>
      <c r="BE451" s="124"/>
      <c r="BF451" s="120"/>
      <c r="BG451" s="120"/>
      <c r="BH451" s="124"/>
      <c r="BI451" s="120"/>
      <c r="BJ451" s="120"/>
      <c r="BK451" s="124"/>
      <c r="BL451" s="120"/>
      <c r="BM451" s="120"/>
      <c r="BN451" s="52"/>
      <c r="BO451" s="124"/>
      <c r="BP451" s="120"/>
      <c r="BQ451" s="120"/>
      <c r="BR451" s="124">
        <v>0.61403508771929827</v>
      </c>
      <c r="BS451" s="124">
        <v>0.96610169491525422</v>
      </c>
      <c r="BT451" s="120">
        <v>40.935672514619888</v>
      </c>
      <c r="BU451" s="120">
        <v>50</v>
      </c>
      <c r="BV451" s="124"/>
      <c r="BW451" s="120"/>
      <c r="BX451" s="120"/>
      <c r="BY451" s="124"/>
      <c r="BZ451" s="124"/>
      <c r="CA451" s="124"/>
      <c r="CB451" s="120">
        <v>16.823939048191338</v>
      </c>
      <c r="CC451" s="120">
        <v>19.496255895940152</v>
      </c>
      <c r="CD451" s="120">
        <v>17.335082511020332</v>
      </c>
      <c r="CE451" s="120"/>
      <c r="CF451" s="107"/>
      <c r="CG451" s="107"/>
      <c r="CH451" s="107">
        <v>0</v>
      </c>
      <c r="CI451" s="107"/>
      <c r="CJ451" s="107"/>
    </row>
    <row r="452" spans="1:88" x14ac:dyDescent="0.25">
      <c r="A452" s="50" t="s">
        <v>630</v>
      </c>
      <c r="B452" s="56" t="s">
        <v>1543</v>
      </c>
      <c r="C452" s="50" t="s">
        <v>3047</v>
      </c>
      <c r="D452" s="56" t="s">
        <v>2543</v>
      </c>
      <c r="E452" s="50" t="s">
        <v>106</v>
      </c>
      <c r="F452" s="24" t="s">
        <v>114</v>
      </c>
      <c r="G452" s="24">
        <v>5</v>
      </c>
      <c r="H452" s="50" t="s">
        <v>1454</v>
      </c>
      <c r="I452" s="50" t="s">
        <v>109</v>
      </c>
      <c r="J452" s="120">
        <v>483.41901453221777</v>
      </c>
      <c r="K452" s="52">
        <v>750</v>
      </c>
      <c r="L452" s="120">
        <v>64.455868604295702</v>
      </c>
      <c r="M452" s="52">
        <v>0</v>
      </c>
      <c r="N452" s="120">
        <v>57.170288011285564</v>
      </c>
      <c r="O452" s="120">
        <v>76.227050681714076</v>
      </c>
      <c r="P452" s="120">
        <v>100</v>
      </c>
      <c r="Q452" s="120">
        <v>54.768727102362696</v>
      </c>
      <c r="R452" s="120">
        <v>61.359851708066003</v>
      </c>
      <c r="S452" s="120">
        <v>69.864252815592153</v>
      </c>
      <c r="T452" s="120">
        <v>73.024969469816924</v>
      </c>
      <c r="U452" s="120">
        <v>100</v>
      </c>
      <c r="V452" s="120">
        <v>49.319409393695103</v>
      </c>
      <c r="W452" s="120">
        <v>65.759212524926795</v>
      </c>
      <c r="X452" s="120">
        <v>100</v>
      </c>
      <c r="Y452" s="120">
        <v>47.025991810005408</v>
      </c>
      <c r="Z452" s="120">
        <v>62.701322413340542</v>
      </c>
      <c r="AA452" s="120">
        <v>100</v>
      </c>
      <c r="AB452" s="120">
        <v>46.006666666666653</v>
      </c>
      <c r="AC452" s="120">
        <v>61.342222222222212</v>
      </c>
      <c r="AD452" s="120">
        <v>100</v>
      </c>
      <c r="AE452" s="120">
        <v>43.226811594202893</v>
      </c>
      <c r="AF452" s="120"/>
      <c r="AG452" s="120">
        <v>57.635748792270526</v>
      </c>
      <c r="AH452" s="120">
        <v>100</v>
      </c>
      <c r="AI452" s="120">
        <v>15.09</v>
      </c>
      <c r="AJ452" s="120">
        <v>14.33</v>
      </c>
      <c r="AK452" s="120"/>
      <c r="AL452" s="52">
        <v>0</v>
      </c>
      <c r="AM452" s="124">
        <v>0.98947368421052628</v>
      </c>
      <c r="AN452" s="124">
        <v>1</v>
      </c>
      <c r="AO452" s="124">
        <v>0.98941798941798942</v>
      </c>
      <c r="AP452" s="124">
        <v>1</v>
      </c>
      <c r="AQ452" s="124">
        <v>1</v>
      </c>
      <c r="AR452" s="124">
        <v>1</v>
      </c>
      <c r="AS452" s="124">
        <v>0.13701923076923078</v>
      </c>
      <c r="AT452" s="120">
        <v>32.59615384615384</v>
      </c>
      <c r="AU452" s="120">
        <v>50</v>
      </c>
      <c r="AV452" s="124">
        <v>0.1404494382022472</v>
      </c>
      <c r="AW452" s="120">
        <v>31.910112359550567</v>
      </c>
      <c r="AX452" s="120">
        <v>50</v>
      </c>
      <c r="AY452" s="124"/>
      <c r="AZ452" s="120"/>
      <c r="BA452" s="120"/>
      <c r="BB452" s="124"/>
      <c r="BC452" s="120"/>
      <c r="BD452" s="120"/>
      <c r="BE452" s="124"/>
      <c r="BF452" s="120"/>
      <c r="BG452" s="120"/>
      <c r="BH452" s="124"/>
      <c r="BI452" s="120"/>
      <c r="BJ452" s="120"/>
      <c r="BK452" s="124"/>
      <c r="BL452" s="120"/>
      <c r="BM452" s="120"/>
      <c r="BN452" s="52"/>
      <c r="BO452" s="124"/>
      <c r="BP452" s="120"/>
      <c r="BQ452" s="120"/>
      <c r="BR452" s="124">
        <v>0.33333333333333331</v>
      </c>
      <c r="BS452" s="124">
        <v>0.96923076923076923</v>
      </c>
      <c r="BT452" s="120">
        <v>22.222222222222221</v>
      </c>
      <c r="BU452" s="120">
        <v>50</v>
      </c>
      <c r="BV452" s="124"/>
      <c r="BW452" s="120"/>
      <c r="BX452" s="120"/>
      <c r="BY452" s="124"/>
      <c r="BZ452" s="124"/>
      <c r="CA452" s="124"/>
      <c r="CB452" s="120">
        <v>16.823939048191338</v>
      </c>
      <c r="CC452" s="120">
        <v>19.496255895940152</v>
      </c>
      <c r="CD452" s="120">
        <v>17.335082511020332</v>
      </c>
      <c r="CE452" s="120"/>
      <c r="CF452" s="107"/>
      <c r="CG452" s="107"/>
      <c r="CH452" s="107">
        <v>0</v>
      </c>
      <c r="CI452" s="107"/>
      <c r="CJ452" s="107"/>
    </row>
    <row r="453" spans="1:88" x14ac:dyDescent="0.25">
      <c r="A453" s="50" t="s">
        <v>630</v>
      </c>
      <c r="B453" s="56" t="s">
        <v>1543</v>
      </c>
      <c r="C453" s="50" t="s">
        <v>3048</v>
      </c>
      <c r="D453" s="56" t="s">
        <v>2551</v>
      </c>
      <c r="E453" s="50" t="s">
        <v>106</v>
      </c>
      <c r="F453" s="24" t="s">
        <v>114</v>
      </c>
      <c r="G453" s="24">
        <v>5</v>
      </c>
      <c r="H453" s="50" t="s">
        <v>1454</v>
      </c>
      <c r="I453" s="50" t="s">
        <v>109</v>
      </c>
      <c r="J453" s="120">
        <v>573.98880259185455</v>
      </c>
      <c r="K453" s="52">
        <v>750</v>
      </c>
      <c r="L453" s="120">
        <v>76.531840345580605</v>
      </c>
      <c r="M453" s="52">
        <v>0</v>
      </c>
      <c r="N453" s="120">
        <v>63.749260064326521</v>
      </c>
      <c r="O453" s="120">
        <v>84.999013419102027</v>
      </c>
      <c r="P453" s="120">
        <v>100</v>
      </c>
      <c r="Q453" s="120">
        <v>61.13169622779936</v>
      </c>
      <c r="R453" s="120">
        <v>65.325058300058316</v>
      </c>
      <c r="S453" s="120">
        <v>69.566068589942446</v>
      </c>
      <c r="T453" s="120">
        <v>81.508928303732475</v>
      </c>
      <c r="U453" s="120">
        <v>100</v>
      </c>
      <c r="V453" s="120">
        <v>58.731921823301143</v>
      </c>
      <c r="W453" s="120">
        <v>78.309229097734857</v>
      </c>
      <c r="X453" s="120">
        <v>100</v>
      </c>
      <c r="Y453" s="120">
        <v>55.765010408760418</v>
      </c>
      <c r="Z453" s="120">
        <v>74.353347211680557</v>
      </c>
      <c r="AA453" s="120">
        <v>100</v>
      </c>
      <c r="AB453" s="120">
        <v>54.221768707483008</v>
      </c>
      <c r="AC453" s="120">
        <v>72.295691609977339</v>
      </c>
      <c r="AD453" s="120">
        <v>100</v>
      </c>
      <c r="AE453" s="120">
        <v>54.257264957264944</v>
      </c>
      <c r="AF453" s="120"/>
      <c r="AG453" s="120">
        <v>72.343019943019925</v>
      </c>
      <c r="AH453" s="120">
        <v>100</v>
      </c>
      <c r="AI453" s="120">
        <v>8.43</v>
      </c>
      <c r="AJ453" s="120">
        <v>9.56</v>
      </c>
      <c r="AK453" s="120"/>
      <c r="AL453" s="52">
        <v>0</v>
      </c>
      <c r="AM453" s="124">
        <v>0.95705521472392641</v>
      </c>
      <c r="AN453" s="124">
        <v>0.9642857142857143</v>
      </c>
      <c r="AO453" s="124">
        <v>0.96932515337423308</v>
      </c>
      <c r="AP453" s="124">
        <v>0.9732142857142857</v>
      </c>
      <c r="AQ453" s="124">
        <v>1</v>
      </c>
      <c r="AR453" s="124">
        <v>1</v>
      </c>
      <c r="AS453" s="124">
        <v>6.0109289617486336E-2</v>
      </c>
      <c r="AT453" s="120">
        <v>47.978142076502749</v>
      </c>
      <c r="AU453" s="120">
        <v>50</v>
      </c>
      <c r="AV453" s="124">
        <v>7.5949367088607597E-2</v>
      </c>
      <c r="AW453" s="120">
        <v>44.8101265822785</v>
      </c>
      <c r="AX453" s="120">
        <v>50</v>
      </c>
      <c r="AY453" s="124"/>
      <c r="AZ453" s="120"/>
      <c r="BA453" s="120"/>
      <c r="BB453" s="124"/>
      <c r="BC453" s="120"/>
      <c r="BD453" s="120"/>
      <c r="BE453" s="124"/>
      <c r="BF453" s="120"/>
      <c r="BG453" s="120"/>
      <c r="BH453" s="124"/>
      <c r="BI453" s="120"/>
      <c r="BJ453" s="120"/>
      <c r="BK453" s="124"/>
      <c r="BL453" s="120"/>
      <c r="BM453" s="120"/>
      <c r="BN453" s="52"/>
      <c r="BO453" s="124"/>
      <c r="BP453" s="120"/>
      <c r="BQ453" s="120"/>
      <c r="BR453" s="124">
        <v>0.52173913043478259</v>
      </c>
      <c r="BS453" s="124">
        <v>0.83636363636363631</v>
      </c>
      <c r="BT453" s="120">
        <v>17.391304347826086</v>
      </c>
      <c r="BU453" s="120">
        <v>50</v>
      </c>
      <c r="BV453" s="124"/>
      <c r="BW453" s="120"/>
      <c r="BX453" s="120"/>
      <c r="BY453" s="124"/>
      <c r="BZ453" s="124"/>
      <c r="CA453" s="124"/>
      <c r="CB453" s="120">
        <v>16.823939048191338</v>
      </c>
      <c r="CC453" s="120">
        <v>19.496255895940152</v>
      </c>
      <c r="CD453" s="120">
        <v>17.335082511020332</v>
      </c>
      <c r="CE453" s="120"/>
      <c r="CF453" s="107"/>
      <c r="CG453" s="107"/>
      <c r="CH453" s="107">
        <v>0</v>
      </c>
      <c r="CI453" s="107"/>
      <c r="CJ453" s="107"/>
    </row>
    <row r="454" spans="1:88" x14ac:dyDescent="0.25">
      <c r="A454" s="50" t="s">
        <v>630</v>
      </c>
      <c r="B454" s="56" t="s">
        <v>1543</v>
      </c>
      <c r="C454" s="50" t="s">
        <v>3049</v>
      </c>
      <c r="D454" s="56" t="s">
        <v>2563</v>
      </c>
      <c r="E454" s="50" t="s">
        <v>106</v>
      </c>
      <c r="F454" s="24" t="s">
        <v>114</v>
      </c>
      <c r="G454" s="24">
        <v>5</v>
      </c>
      <c r="H454" s="50" t="s">
        <v>1454</v>
      </c>
      <c r="I454" s="50" t="s">
        <v>109</v>
      </c>
      <c r="J454" s="120">
        <v>450.85842619334267</v>
      </c>
      <c r="K454" s="52">
        <v>750</v>
      </c>
      <c r="L454" s="120">
        <v>60.114456825779016</v>
      </c>
      <c r="M454" s="52">
        <v>1</v>
      </c>
      <c r="N454" s="120">
        <v>52.998866330688266</v>
      </c>
      <c r="O454" s="120">
        <v>70.665155107584354</v>
      </c>
      <c r="P454" s="120">
        <v>100</v>
      </c>
      <c r="Q454" s="120">
        <v>51.030739875759352</v>
      </c>
      <c r="R454" s="120">
        <v>62.463335107085115</v>
      </c>
      <c r="S454" s="120">
        <v>66.382126224204896</v>
      </c>
      <c r="T454" s="120">
        <v>68.040986501012469</v>
      </c>
      <c r="U454" s="120">
        <v>100</v>
      </c>
      <c r="V454" s="120">
        <v>45.247575845962942</v>
      </c>
      <c r="W454" s="120">
        <v>60.330101127950584</v>
      </c>
      <c r="X454" s="120">
        <v>100</v>
      </c>
      <c r="Y454" s="120">
        <v>42.697092992463361</v>
      </c>
      <c r="Z454" s="120">
        <v>56.929457323284481</v>
      </c>
      <c r="AA454" s="120">
        <v>100</v>
      </c>
      <c r="AB454" s="120">
        <v>36.73012820512821</v>
      </c>
      <c r="AC454" s="120">
        <v>48.973504273504282</v>
      </c>
      <c r="AD454" s="120">
        <v>100</v>
      </c>
      <c r="AE454" s="120">
        <v>34.394927536231883</v>
      </c>
      <c r="AF454" s="120"/>
      <c r="AG454" s="120">
        <v>45.859903381642511</v>
      </c>
      <c r="AH454" s="120">
        <v>100</v>
      </c>
      <c r="AI454" s="120">
        <v>15.35</v>
      </c>
      <c r="AJ454" s="120">
        <v>19.760000000000002</v>
      </c>
      <c r="AK454" s="120"/>
      <c r="AL454" s="52">
        <v>0</v>
      </c>
      <c r="AM454" s="124">
        <v>0.99415204678362568</v>
      </c>
      <c r="AN454" s="124">
        <v>0.99328859060402686</v>
      </c>
      <c r="AO454" s="124">
        <v>0.99411764705882355</v>
      </c>
      <c r="AP454" s="124">
        <v>0.9932432432432432</v>
      </c>
      <c r="AQ454" s="124">
        <v>1</v>
      </c>
      <c r="AR454" s="124">
        <v>1</v>
      </c>
      <c r="AS454" s="124">
        <v>0.14647887323943662</v>
      </c>
      <c r="AT454" s="120">
        <v>30.70422535211268</v>
      </c>
      <c r="AU454" s="120">
        <v>50</v>
      </c>
      <c r="AV454" s="124">
        <v>0.16077170418006431</v>
      </c>
      <c r="AW454" s="120">
        <v>27.845659163987158</v>
      </c>
      <c r="AX454" s="120">
        <v>50</v>
      </c>
      <c r="AY454" s="124"/>
      <c r="AZ454" s="120"/>
      <c r="BA454" s="120"/>
      <c r="BB454" s="124"/>
      <c r="BC454" s="120"/>
      <c r="BD454" s="120"/>
      <c r="BE454" s="124"/>
      <c r="BF454" s="120"/>
      <c r="BG454" s="120"/>
      <c r="BH454" s="124"/>
      <c r="BI454" s="120"/>
      <c r="BJ454" s="120"/>
      <c r="BK454" s="124"/>
      <c r="BL454" s="120"/>
      <c r="BM454" s="120"/>
      <c r="BN454" s="52"/>
      <c r="BO454" s="124"/>
      <c r="BP454" s="120"/>
      <c r="BQ454" s="120"/>
      <c r="BR454" s="124">
        <v>0.62264150943396224</v>
      </c>
      <c r="BS454" s="124">
        <v>1.0192307692307692</v>
      </c>
      <c r="BT454" s="120">
        <v>41.509433962264147</v>
      </c>
      <c r="BU454" s="120">
        <v>50</v>
      </c>
      <c r="BV454" s="124"/>
      <c r="BW454" s="120"/>
      <c r="BX454" s="120"/>
      <c r="BY454" s="124"/>
      <c r="BZ454" s="124"/>
      <c r="CA454" s="124"/>
      <c r="CB454" s="120">
        <v>16.823939048191338</v>
      </c>
      <c r="CC454" s="120">
        <v>19.496255895940152</v>
      </c>
      <c r="CD454" s="120">
        <v>17.335082511020332</v>
      </c>
      <c r="CE454" s="120"/>
      <c r="CF454" s="52" t="s">
        <v>3739</v>
      </c>
      <c r="CG454" s="52">
        <v>4</v>
      </c>
      <c r="CH454" s="107">
        <v>0</v>
      </c>
      <c r="CI454" s="107"/>
      <c r="CJ454" s="107"/>
    </row>
    <row r="455" spans="1:88" x14ac:dyDescent="0.25">
      <c r="A455" s="50" t="s">
        <v>630</v>
      </c>
      <c r="B455" s="56" t="s">
        <v>1543</v>
      </c>
      <c r="C455" s="50" t="s">
        <v>3050</v>
      </c>
      <c r="D455" s="56" t="s">
        <v>2181</v>
      </c>
      <c r="E455" s="50" t="s">
        <v>106</v>
      </c>
      <c r="F455" s="24" t="s">
        <v>114</v>
      </c>
      <c r="G455" s="24">
        <v>5</v>
      </c>
      <c r="H455" s="50" t="s">
        <v>2644</v>
      </c>
      <c r="I455" s="50" t="s">
        <v>109</v>
      </c>
      <c r="J455" s="120">
        <v>539.34264517308793</v>
      </c>
      <c r="K455" s="52">
        <v>750</v>
      </c>
      <c r="L455" s="120">
        <v>71.912352689745063</v>
      </c>
      <c r="M455" s="52">
        <v>0</v>
      </c>
      <c r="N455" s="120">
        <v>63.85798910926863</v>
      </c>
      <c r="O455" s="120">
        <v>85.143985479024849</v>
      </c>
      <c r="P455" s="120">
        <v>100</v>
      </c>
      <c r="Q455" s="120">
        <v>58.344065145484237</v>
      </c>
      <c r="R455" s="120">
        <v>66.603452646485422</v>
      </c>
      <c r="S455" s="120">
        <v>69.733481857563476</v>
      </c>
      <c r="T455" s="120">
        <v>77.792086860645654</v>
      </c>
      <c r="U455" s="120">
        <v>100</v>
      </c>
      <c r="V455" s="120">
        <v>57.692416685526915</v>
      </c>
      <c r="W455" s="120">
        <v>76.92322224736921</v>
      </c>
      <c r="X455" s="120">
        <v>100</v>
      </c>
      <c r="Y455" s="120">
        <v>49.456459206459215</v>
      </c>
      <c r="Z455" s="120">
        <v>65.941945608612286</v>
      </c>
      <c r="AA455" s="120">
        <v>100</v>
      </c>
      <c r="AB455" s="120">
        <v>48.254861111111119</v>
      </c>
      <c r="AC455" s="120">
        <v>64.339814814814815</v>
      </c>
      <c r="AD455" s="120">
        <v>100</v>
      </c>
      <c r="AE455" s="120">
        <v>42.029166666666669</v>
      </c>
      <c r="AF455" s="120">
        <v>54.480555555555547</v>
      </c>
      <c r="AG455" s="120">
        <v>56.038888888888891</v>
      </c>
      <c r="AH455" s="120">
        <v>100</v>
      </c>
      <c r="AI455" s="120">
        <v>11.38</v>
      </c>
      <c r="AJ455" s="120">
        <v>17.14</v>
      </c>
      <c r="AK455" s="120">
        <v>12.45</v>
      </c>
      <c r="AL455" s="52">
        <v>0</v>
      </c>
      <c r="AM455" s="124">
        <v>0.99242424242424243</v>
      </c>
      <c r="AN455" s="124">
        <v>0.98550724637681164</v>
      </c>
      <c r="AO455" s="124">
        <v>1</v>
      </c>
      <c r="AP455" s="124">
        <v>1</v>
      </c>
      <c r="AQ455" s="124">
        <v>0.98</v>
      </c>
      <c r="AR455" s="124">
        <v>0.96</v>
      </c>
      <c r="AS455" s="124">
        <v>8.3333333333333329E-2</v>
      </c>
      <c r="AT455" s="120">
        <v>43.333333333333329</v>
      </c>
      <c r="AU455" s="120">
        <v>50</v>
      </c>
      <c r="AV455" s="124">
        <v>0.14383561643835616</v>
      </c>
      <c r="AW455" s="120">
        <v>31.232876712328771</v>
      </c>
      <c r="AX455" s="120">
        <v>50</v>
      </c>
      <c r="AY455" s="124"/>
      <c r="AZ455" s="120"/>
      <c r="BA455" s="120"/>
      <c r="BB455" s="124"/>
      <c r="BC455" s="120"/>
      <c r="BD455" s="120"/>
      <c r="BE455" s="124"/>
      <c r="BF455" s="120"/>
      <c r="BG455" s="120"/>
      <c r="BH455" s="124"/>
      <c r="BI455" s="120"/>
      <c r="BJ455" s="120"/>
      <c r="BK455" s="124"/>
      <c r="BL455" s="120"/>
      <c r="BM455" s="120"/>
      <c r="BN455" s="52"/>
      <c r="BO455" s="124"/>
      <c r="BP455" s="120"/>
      <c r="BQ455" s="120"/>
      <c r="BR455" s="124">
        <v>0.57894736842105265</v>
      </c>
      <c r="BS455" s="124">
        <v>1</v>
      </c>
      <c r="BT455" s="120">
        <v>38.596491228070178</v>
      </c>
      <c r="BU455" s="120">
        <v>50</v>
      </c>
      <c r="BV455" s="124"/>
      <c r="BW455" s="120"/>
      <c r="BX455" s="120"/>
      <c r="BY455" s="124"/>
      <c r="BZ455" s="124"/>
      <c r="CA455" s="124"/>
      <c r="CB455" s="120">
        <v>16.823939048191338</v>
      </c>
      <c r="CC455" s="120">
        <v>19.496255895940152</v>
      </c>
      <c r="CD455" s="120">
        <v>17.335082511020332</v>
      </c>
      <c r="CE455" s="120"/>
      <c r="CF455" s="107"/>
      <c r="CG455" s="107"/>
      <c r="CH455" s="107">
        <v>0</v>
      </c>
      <c r="CI455" s="107"/>
      <c r="CJ455" s="107"/>
    </row>
    <row r="456" spans="1:88" x14ac:dyDescent="0.25">
      <c r="A456" s="50" t="s">
        <v>630</v>
      </c>
      <c r="B456" s="56" t="s">
        <v>1543</v>
      </c>
      <c r="C456" s="50" t="s">
        <v>3051</v>
      </c>
      <c r="D456" s="56" t="s">
        <v>1903</v>
      </c>
      <c r="E456" s="50" t="s">
        <v>106</v>
      </c>
      <c r="F456" s="24">
        <v>6</v>
      </c>
      <c r="G456" s="24">
        <v>6</v>
      </c>
      <c r="H456" s="50" t="s">
        <v>2644</v>
      </c>
      <c r="I456" s="50" t="s">
        <v>109</v>
      </c>
      <c r="J456" s="120">
        <v>396.29050383054334</v>
      </c>
      <c r="K456" s="52">
        <v>550</v>
      </c>
      <c r="L456" s="120">
        <v>72.052818878280618</v>
      </c>
      <c r="M456" s="52">
        <v>1</v>
      </c>
      <c r="N456" s="120">
        <v>63.981023408066179</v>
      </c>
      <c r="O456" s="120">
        <v>85.308031210754905</v>
      </c>
      <c r="P456" s="120">
        <v>100</v>
      </c>
      <c r="Q456" s="120">
        <v>56.959944859064578</v>
      </c>
      <c r="R456" s="120">
        <v>69.033243770085846</v>
      </c>
      <c r="S456" s="120">
        <v>75</v>
      </c>
      <c r="T456" s="120">
        <v>75.946593145419442</v>
      </c>
      <c r="U456" s="120">
        <v>100</v>
      </c>
      <c r="V456" s="120">
        <v>55.649018379281522</v>
      </c>
      <c r="W456" s="120">
        <v>74.198691172375362</v>
      </c>
      <c r="X456" s="120">
        <v>100</v>
      </c>
      <c r="Y456" s="120">
        <v>47.530717732400213</v>
      </c>
      <c r="Z456" s="120">
        <v>63.374290309866957</v>
      </c>
      <c r="AA456" s="120">
        <v>100</v>
      </c>
      <c r="AB456" s="120"/>
      <c r="AC456" s="120"/>
      <c r="AD456" s="120">
        <v>0</v>
      </c>
      <c r="AE456" s="120"/>
      <c r="AF456" s="120"/>
      <c r="AG456" s="120"/>
      <c r="AH456" s="120">
        <v>0</v>
      </c>
      <c r="AI456" s="120">
        <v>18.04</v>
      </c>
      <c r="AJ456" s="120">
        <v>21.5</v>
      </c>
      <c r="AK456" s="120"/>
      <c r="AL456" s="52">
        <v>0</v>
      </c>
      <c r="AM456" s="124">
        <v>1</v>
      </c>
      <c r="AN456" s="124">
        <v>1</v>
      </c>
      <c r="AO456" s="124">
        <v>1</v>
      </c>
      <c r="AP456" s="124">
        <v>1</v>
      </c>
      <c r="AQ456" s="124"/>
      <c r="AR456" s="124"/>
      <c r="AS456" s="124">
        <v>8.4745762711864403E-2</v>
      </c>
      <c r="AT456" s="120">
        <v>43.050847457627128</v>
      </c>
      <c r="AU456" s="120">
        <v>50</v>
      </c>
      <c r="AV456" s="124">
        <v>0.13095238095238096</v>
      </c>
      <c r="AW456" s="120">
        <v>33.809523809523817</v>
      </c>
      <c r="AX456" s="120">
        <v>50</v>
      </c>
      <c r="AY456" s="124"/>
      <c r="AZ456" s="120"/>
      <c r="BA456" s="120"/>
      <c r="BB456" s="124"/>
      <c r="BC456" s="120"/>
      <c r="BD456" s="120"/>
      <c r="BE456" s="124"/>
      <c r="BF456" s="120"/>
      <c r="BG456" s="120"/>
      <c r="BH456" s="124"/>
      <c r="BI456" s="120"/>
      <c r="BJ456" s="120"/>
      <c r="BK456" s="124"/>
      <c r="BL456" s="120"/>
      <c r="BM456" s="120"/>
      <c r="BN456" s="52"/>
      <c r="BO456" s="124"/>
      <c r="BP456" s="120"/>
      <c r="BQ456" s="120"/>
      <c r="BR456" s="124">
        <v>0.61807580174927113</v>
      </c>
      <c r="BS456" s="124">
        <v>0.8365853658536585</v>
      </c>
      <c r="BT456" s="120">
        <v>20.602526724975704</v>
      </c>
      <c r="BU456" s="120">
        <v>50</v>
      </c>
      <c r="BV456" s="124"/>
      <c r="BW456" s="120"/>
      <c r="BX456" s="120"/>
      <c r="BY456" s="124"/>
      <c r="BZ456" s="124"/>
      <c r="CA456" s="124"/>
      <c r="CB456" s="120">
        <v>16.823939048191338</v>
      </c>
      <c r="CC456" s="120">
        <v>19.496255895940152</v>
      </c>
      <c r="CD456" s="120">
        <v>17.335082511020332</v>
      </c>
      <c r="CE456" s="120"/>
      <c r="CF456" s="107"/>
      <c r="CG456" s="107"/>
      <c r="CH456" s="107">
        <v>0</v>
      </c>
      <c r="CI456" s="107"/>
      <c r="CJ456" s="107"/>
    </row>
    <row r="457" spans="1:88" x14ac:dyDescent="0.25">
      <c r="A457" s="50" t="s">
        <v>630</v>
      </c>
      <c r="B457" s="56" t="s">
        <v>1543</v>
      </c>
      <c r="C457" s="50" t="s">
        <v>3052</v>
      </c>
      <c r="D457" s="56" t="s">
        <v>2058</v>
      </c>
      <c r="E457" s="50" t="s">
        <v>106</v>
      </c>
      <c r="F457" s="24">
        <v>7</v>
      </c>
      <c r="G457" s="24">
        <v>8</v>
      </c>
      <c r="H457" s="50" t="s">
        <v>2644</v>
      </c>
      <c r="I457" s="50" t="s">
        <v>109</v>
      </c>
      <c r="J457" s="120">
        <v>550.66821777293512</v>
      </c>
      <c r="K457" s="52">
        <v>800</v>
      </c>
      <c r="L457" s="120">
        <v>68.83352722161689</v>
      </c>
      <c r="M457" s="52">
        <v>0</v>
      </c>
      <c r="N457" s="120">
        <v>57.937311233581894</v>
      </c>
      <c r="O457" s="120">
        <v>77.249748311442517</v>
      </c>
      <c r="P457" s="120">
        <v>100</v>
      </c>
      <c r="Q457" s="120">
        <v>52.570049882164881</v>
      </c>
      <c r="R457" s="120">
        <v>59.521281640113067</v>
      </c>
      <c r="S457" s="120">
        <v>67.558624174640528</v>
      </c>
      <c r="T457" s="120">
        <v>70.093399842886512</v>
      </c>
      <c r="U457" s="120">
        <v>100</v>
      </c>
      <c r="V457" s="120">
        <v>50.642726480907911</v>
      </c>
      <c r="W457" s="120">
        <v>67.523635307877214</v>
      </c>
      <c r="X457" s="120">
        <v>100</v>
      </c>
      <c r="Y457" s="120">
        <v>45.689813478871969</v>
      </c>
      <c r="Z457" s="120">
        <v>60.919751305162627</v>
      </c>
      <c r="AA457" s="120">
        <v>100</v>
      </c>
      <c r="AB457" s="120">
        <v>50.40311986863707</v>
      </c>
      <c r="AC457" s="120">
        <v>67.204159824849427</v>
      </c>
      <c r="AD457" s="120">
        <v>100</v>
      </c>
      <c r="AE457" s="120">
        <v>46.615018315018375</v>
      </c>
      <c r="AF457" s="120">
        <v>58.178696741854644</v>
      </c>
      <c r="AG457" s="120">
        <v>62.153357753357831</v>
      </c>
      <c r="AH457" s="120">
        <v>100</v>
      </c>
      <c r="AI457" s="120">
        <v>14.98</v>
      </c>
      <c r="AJ457" s="120">
        <v>13.83</v>
      </c>
      <c r="AK457" s="120">
        <v>11.56</v>
      </c>
      <c r="AL457" s="52">
        <v>0</v>
      </c>
      <c r="AM457" s="124">
        <v>0.98621553884711777</v>
      </c>
      <c r="AN457" s="124">
        <v>0.98643410852713176</v>
      </c>
      <c r="AO457" s="124">
        <v>0.98623279098873595</v>
      </c>
      <c r="AP457" s="124">
        <v>0.98646034816247585</v>
      </c>
      <c r="AQ457" s="124">
        <v>0.99765807962529274</v>
      </c>
      <c r="AR457" s="124">
        <v>1</v>
      </c>
      <c r="AS457" s="124">
        <v>0.10619469026548672</v>
      </c>
      <c r="AT457" s="120">
        <v>38.761061946902679</v>
      </c>
      <c r="AU457" s="120">
        <v>50</v>
      </c>
      <c r="AV457" s="124">
        <v>0.13453815261044177</v>
      </c>
      <c r="AW457" s="120">
        <v>33.092369477911653</v>
      </c>
      <c r="AX457" s="120">
        <v>50</v>
      </c>
      <c r="AY457" s="124"/>
      <c r="AZ457" s="120"/>
      <c r="BA457" s="120"/>
      <c r="BB457" s="124"/>
      <c r="BC457" s="120"/>
      <c r="BD457" s="120"/>
      <c r="BE457" s="124">
        <v>0.86021505376344087</v>
      </c>
      <c r="BF457" s="120">
        <v>45.756119881034088</v>
      </c>
      <c r="BG457" s="120">
        <v>50</v>
      </c>
      <c r="BH457" s="124"/>
      <c r="BI457" s="120"/>
      <c r="BJ457" s="120"/>
      <c r="BK457" s="124"/>
      <c r="BL457" s="120"/>
      <c r="BM457" s="120"/>
      <c r="BN457" s="52"/>
      <c r="BO457" s="124"/>
      <c r="BP457" s="120"/>
      <c r="BQ457" s="120"/>
      <c r="BR457" s="124">
        <v>0.41871921182266009</v>
      </c>
      <c r="BS457" s="124">
        <v>0.96208530805687209</v>
      </c>
      <c r="BT457" s="120">
        <v>27.914614121510674</v>
      </c>
      <c r="BU457" s="120">
        <v>50</v>
      </c>
      <c r="BV457" s="124"/>
      <c r="BW457" s="120"/>
      <c r="BX457" s="120"/>
      <c r="BY457" s="124"/>
      <c r="BZ457" s="124"/>
      <c r="CA457" s="124"/>
      <c r="CB457" s="120">
        <v>16.823939048191338</v>
      </c>
      <c r="CC457" s="120">
        <v>19.496255895940152</v>
      </c>
      <c r="CD457" s="120">
        <v>17.335082511020332</v>
      </c>
      <c r="CE457" s="120"/>
      <c r="CF457" s="107"/>
      <c r="CG457" s="107"/>
      <c r="CH457" s="107">
        <v>0</v>
      </c>
      <c r="CI457" s="107"/>
      <c r="CJ457" s="107"/>
    </row>
    <row r="458" spans="1:88" x14ac:dyDescent="0.25">
      <c r="A458" s="50" t="s">
        <v>630</v>
      </c>
      <c r="B458" s="56" t="s">
        <v>1543</v>
      </c>
      <c r="C458" s="50" t="s">
        <v>3053</v>
      </c>
      <c r="D458" s="56" t="s">
        <v>2172</v>
      </c>
      <c r="E458" s="50" t="s">
        <v>106</v>
      </c>
      <c r="F458" s="24">
        <v>9</v>
      </c>
      <c r="G458" s="24">
        <v>12</v>
      </c>
      <c r="H458" s="50" t="s">
        <v>2644</v>
      </c>
      <c r="I458" s="50" t="s">
        <v>109</v>
      </c>
      <c r="J458" s="120">
        <v>822.48386553394698</v>
      </c>
      <c r="K458" s="52">
        <v>1250</v>
      </c>
      <c r="L458" s="120">
        <v>65.798709242715759</v>
      </c>
      <c r="M458" s="52">
        <v>0</v>
      </c>
      <c r="N458" s="120">
        <v>51.580763757115754</v>
      </c>
      <c r="O458" s="120">
        <v>68.774351676154339</v>
      </c>
      <c r="P458" s="120">
        <v>100</v>
      </c>
      <c r="Q458" s="120">
        <v>47.151657706093182</v>
      </c>
      <c r="R458" s="120">
        <v>51.186436991604694</v>
      </c>
      <c r="S458" s="120">
        <v>56.563508064516135</v>
      </c>
      <c r="T458" s="120">
        <v>62.868876941457572</v>
      </c>
      <c r="U458" s="120">
        <v>100</v>
      </c>
      <c r="V458" s="120">
        <v>45.072226680659298</v>
      </c>
      <c r="W458" s="120">
        <v>60.096302240879062</v>
      </c>
      <c r="X458" s="120">
        <v>100</v>
      </c>
      <c r="Y458" s="120">
        <v>39.583333333333321</v>
      </c>
      <c r="Z458" s="120">
        <v>52.777777777777757</v>
      </c>
      <c r="AA458" s="120">
        <v>100</v>
      </c>
      <c r="AB458" s="120">
        <v>49.9364073006724</v>
      </c>
      <c r="AC458" s="120">
        <v>66.581876400896533</v>
      </c>
      <c r="AD458" s="120">
        <v>100</v>
      </c>
      <c r="AE458" s="120">
        <v>44.274126984127008</v>
      </c>
      <c r="AF458" s="120">
        <v>58.615815085158161</v>
      </c>
      <c r="AG458" s="120">
        <v>59.032169312169344</v>
      </c>
      <c r="AH458" s="120">
        <v>100</v>
      </c>
      <c r="AI458" s="120">
        <v>9.41</v>
      </c>
      <c r="AJ458" s="120">
        <v>11.6</v>
      </c>
      <c r="AK458" s="120">
        <v>14.34</v>
      </c>
      <c r="AL458" s="52">
        <v>1</v>
      </c>
      <c r="AM458" s="124">
        <v>0.50287356321839083</v>
      </c>
      <c r="AN458" s="124">
        <v>0.50270270270270268</v>
      </c>
      <c r="AO458" s="124">
        <v>0.4942528735632184</v>
      </c>
      <c r="AP458" s="124">
        <v>0.49189189189189192</v>
      </c>
      <c r="AQ458" s="124">
        <v>0.94488188976377951</v>
      </c>
      <c r="AR458" s="124">
        <v>0.92083333333333328</v>
      </c>
      <c r="AS458" s="124">
        <v>0.17643097643097644</v>
      </c>
      <c r="AT458" s="120">
        <v>24.713804713804734</v>
      </c>
      <c r="AU458" s="120">
        <v>50</v>
      </c>
      <c r="AV458" s="124">
        <v>0.24050632911392406</v>
      </c>
      <c r="AW458" s="120">
        <v>11.898734177215209</v>
      </c>
      <c r="AX458" s="120">
        <v>50</v>
      </c>
      <c r="AY458" s="124">
        <v>0.87190082644628097</v>
      </c>
      <c r="AZ458" s="120">
        <v>50</v>
      </c>
      <c r="BA458" s="120">
        <v>50</v>
      </c>
      <c r="BB458" s="124">
        <v>0.23002754820936638</v>
      </c>
      <c r="BC458" s="120">
        <v>15.335169880624425</v>
      </c>
      <c r="BD458" s="120">
        <v>50</v>
      </c>
      <c r="BE458" s="124">
        <v>0.84533333333333338</v>
      </c>
      <c r="BF458" s="120">
        <v>44.964539007092199</v>
      </c>
      <c r="BG458" s="120">
        <v>50</v>
      </c>
      <c r="BH458" s="124">
        <v>0.87228915662650608</v>
      </c>
      <c r="BI458" s="120">
        <v>92.796718790053845</v>
      </c>
      <c r="BJ458" s="120">
        <v>100</v>
      </c>
      <c r="BK458" s="124">
        <v>0.7578947368421054</v>
      </c>
      <c r="BL458" s="120">
        <v>80.627099664053773</v>
      </c>
      <c r="BM458" s="120">
        <v>100</v>
      </c>
      <c r="BN458" s="52">
        <v>1</v>
      </c>
      <c r="BO458" s="124">
        <v>0.59740259740259738</v>
      </c>
      <c r="BP458" s="120">
        <v>79.65367965367966</v>
      </c>
      <c r="BQ458" s="120">
        <v>100</v>
      </c>
      <c r="BR458" s="124">
        <v>0.43283582089552236</v>
      </c>
      <c r="BS458" s="124">
        <v>0.87239583333333337</v>
      </c>
      <c r="BT458" s="120">
        <v>14.427860696517412</v>
      </c>
      <c r="BU458" s="120">
        <v>50</v>
      </c>
      <c r="BV458" s="124">
        <v>0.45521885521885525</v>
      </c>
      <c r="BW458" s="120">
        <v>37.934904601571276</v>
      </c>
      <c r="BX458" s="120">
        <v>50</v>
      </c>
      <c r="BY458" s="124">
        <v>0.7578947368421054</v>
      </c>
      <c r="BZ458" s="124">
        <v>0.91443850267379678</v>
      </c>
      <c r="CA458" s="124">
        <v>0.15654376583169138</v>
      </c>
      <c r="CB458" s="120">
        <v>16.823939048191338</v>
      </c>
      <c r="CC458" s="120">
        <v>19.496255895940152</v>
      </c>
      <c r="CD458" s="120">
        <v>17.335082511020332</v>
      </c>
      <c r="CE458" s="120">
        <v>12.629206143265662</v>
      </c>
      <c r="CF458" s="107"/>
      <c r="CG458" s="107"/>
      <c r="CH458" s="107">
        <v>0</v>
      </c>
      <c r="CI458" s="107"/>
      <c r="CJ458" s="107"/>
    </row>
    <row r="459" spans="1:88" x14ac:dyDescent="0.25">
      <c r="A459" s="50" t="s">
        <v>643</v>
      </c>
      <c r="B459" s="56" t="s">
        <v>1544</v>
      </c>
      <c r="C459" s="50" t="s">
        <v>2665</v>
      </c>
      <c r="D459" s="56" t="s">
        <v>101</v>
      </c>
      <c r="E459" s="50" t="s">
        <v>102</v>
      </c>
      <c r="F459" s="24" t="s">
        <v>102</v>
      </c>
      <c r="G459" s="24" t="s">
        <v>102</v>
      </c>
      <c r="H459" s="50" t="s">
        <v>2644</v>
      </c>
      <c r="I459" s="50" t="s">
        <v>103</v>
      </c>
      <c r="J459" s="120">
        <v>731.01801515177328</v>
      </c>
      <c r="K459" s="52">
        <v>800</v>
      </c>
      <c r="L459" s="120">
        <v>91.37725189397166</v>
      </c>
      <c r="M459" s="52">
        <v>0</v>
      </c>
      <c r="N459" s="120">
        <v>81.512804606404231</v>
      </c>
      <c r="O459" s="120">
        <v>100</v>
      </c>
      <c r="P459" s="120">
        <v>100</v>
      </c>
      <c r="Q459" s="120">
        <v>68.867184401244188</v>
      </c>
      <c r="R459" s="120">
        <v>75</v>
      </c>
      <c r="S459" s="120">
        <v>75</v>
      </c>
      <c r="T459" s="120">
        <v>91.822912534992255</v>
      </c>
      <c r="U459" s="120">
        <v>100</v>
      </c>
      <c r="V459" s="120">
        <v>75.436476950177749</v>
      </c>
      <c r="W459" s="120">
        <v>100</v>
      </c>
      <c r="X459" s="120">
        <v>100</v>
      </c>
      <c r="Y459" s="120">
        <v>63.108729592473345</v>
      </c>
      <c r="Z459" s="120">
        <v>84.144972789964456</v>
      </c>
      <c r="AA459" s="120">
        <v>100</v>
      </c>
      <c r="AB459" s="120">
        <v>69.631693440428336</v>
      </c>
      <c r="AC459" s="120">
        <v>92.842257920571114</v>
      </c>
      <c r="AD459" s="120">
        <v>100</v>
      </c>
      <c r="AE459" s="120">
        <v>59.535919540229884</v>
      </c>
      <c r="AF459" s="120">
        <v>75</v>
      </c>
      <c r="AG459" s="120">
        <v>79.381226053639836</v>
      </c>
      <c r="AH459" s="120">
        <v>100</v>
      </c>
      <c r="AI459" s="120">
        <v>6.13</v>
      </c>
      <c r="AJ459" s="120">
        <v>11.89</v>
      </c>
      <c r="AK459" s="120">
        <v>15.46</v>
      </c>
      <c r="AL459" s="52">
        <v>1</v>
      </c>
      <c r="AM459" s="124">
        <v>0.9285714285714286</v>
      </c>
      <c r="AN459" s="124">
        <v>0.94833948339483398</v>
      </c>
      <c r="AO459" s="124">
        <v>0.93316519546027743</v>
      </c>
      <c r="AP459" s="124">
        <v>0.94285714285714284</v>
      </c>
      <c r="AQ459" s="124">
        <v>0.996</v>
      </c>
      <c r="AR459" s="124">
        <v>0.98863636363636365</v>
      </c>
      <c r="AS459" s="124">
        <v>4.8428207306711976E-2</v>
      </c>
      <c r="AT459" s="120">
        <v>50</v>
      </c>
      <c r="AU459" s="120">
        <v>50</v>
      </c>
      <c r="AV459" s="124">
        <v>8.5000000000000006E-2</v>
      </c>
      <c r="AW459" s="120">
        <v>43.000000000000014</v>
      </c>
      <c r="AX459" s="120">
        <v>50</v>
      </c>
      <c r="AY459" s="124"/>
      <c r="AZ459" s="120"/>
      <c r="BA459" s="120"/>
      <c r="BB459" s="124"/>
      <c r="BC459" s="120"/>
      <c r="BD459" s="120"/>
      <c r="BE459" s="124">
        <v>0.93478260869565222</v>
      </c>
      <c r="BF459" s="120">
        <v>49.722479185938951</v>
      </c>
      <c r="BG459" s="120">
        <v>50</v>
      </c>
      <c r="BH459" s="124"/>
      <c r="BI459" s="120"/>
      <c r="BJ459" s="120"/>
      <c r="BK459" s="124"/>
      <c r="BL459" s="120"/>
      <c r="BM459" s="120"/>
      <c r="BN459" s="52"/>
      <c r="BO459" s="124"/>
      <c r="BP459" s="120"/>
      <c r="BQ459" s="120"/>
      <c r="BR459" s="124">
        <v>0.6015625</v>
      </c>
      <c r="BS459" s="124">
        <v>0.96240601503759393</v>
      </c>
      <c r="BT459" s="120">
        <v>40.104166666666671</v>
      </c>
      <c r="BU459" s="120">
        <v>50</v>
      </c>
      <c r="BV459" s="124"/>
      <c r="BW459" s="120"/>
      <c r="BX459" s="120"/>
      <c r="BY459" s="124"/>
      <c r="BZ459" s="124"/>
      <c r="CA459" s="124"/>
      <c r="CB459" s="120">
        <v>17.263974516166829</v>
      </c>
      <c r="CC459" s="120">
        <v>19.631524517014228</v>
      </c>
      <c r="CD459" s="120">
        <v>17.168861804494096</v>
      </c>
      <c r="CE459" s="120"/>
      <c r="CF459" s="107"/>
      <c r="CG459" s="107"/>
      <c r="CH459" s="107">
        <v>0</v>
      </c>
      <c r="CI459" s="107"/>
      <c r="CJ459" s="107"/>
    </row>
    <row r="460" spans="1:88" x14ac:dyDescent="0.25">
      <c r="A460" s="50" t="s">
        <v>643</v>
      </c>
      <c r="B460" s="56" t="s">
        <v>1544</v>
      </c>
      <c r="C460" s="50" t="s">
        <v>3054</v>
      </c>
      <c r="D460" s="56" t="s">
        <v>1853</v>
      </c>
      <c r="E460" s="50" t="s">
        <v>106</v>
      </c>
      <c r="F460" s="24" t="s">
        <v>107</v>
      </c>
      <c r="G460" s="24">
        <v>4</v>
      </c>
      <c r="H460" s="50" t="s">
        <v>2644</v>
      </c>
      <c r="I460" s="50" t="s">
        <v>109</v>
      </c>
      <c r="J460" s="120">
        <v>520.47876147960358</v>
      </c>
      <c r="K460" s="52">
        <v>550</v>
      </c>
      <c r="L460" s="120">
        <v>94.632502087200649</v>
      </c>
      <c r="M460" s="52">
        <v>0</v>
      </c>
      <c r="N460" s="120">
        <v>81.831909068465137</v>
      </c>
      <c r="O460" s="120">
        <v>100</v>
      </c>
      <c r="P460" s="120">
        <v>100</v>
      </c>
      <c r="Q460" s="120">
        <v>73.236963520457977</v>
      </c>
      <c r="R460" s="120">
        <v>75</v>
      </c>
      <c r="S460" s="120">
        <v>75</v>
      </c>
      <c r="T460" s="120">
        <v>97.649284693943969</v>
      </c>
      <c r="U460" s="120">
        <v>100</v>
      </c>
      <c r="V460" s="120">
        <v>74.322552745939859</v>
      </c>
      <c r="W460" s="120">
        <v>99.096736994586479</v>
      </c>
      <c r="X460" s="120">
        <v>100</v>
      </c>
      <c r="Y460" s="120">
        <v>62.030324074074073</v>
      </c>
      <c r="Z460" s="120">
        <v>82.707098765432093</v>
      </c>
      <c r="AA460" s="120">
        <v>100</v>
      </c>
      <c r="AB460" s="120"/>
      <c r="AC460" s="120"/>
      <c r="AD460" s="120">
        <v>0</v>
      </c>
      <c r="AE460" s="120"/>
      <c r="AF460" s="120"/>
      <c r="AG460" s="120"/>
      <c r="AH460" s="120">
        <v>0</v>
      </c>
      <c r="AI460" s="120">
        <v>1.76</v>
      </c>
      <c r="AJ460" s="120">
        <v>12.96</v>
      </c>
      <c r="AK460" s="120"/>
      <c r="AL460" s="52">
        <v>1</v>
      </c>
      <c r="AM460" s="124">
        <v>0.88732394366197187</v>
      </c>
      <c r="AN460" s="124">
        <v>0.86956521739130432</v>
      </c>
      <c r="AO460" s="124">
        <v>0.88888888888888884</v>
      </c>
      <c r="AP460" s="124">
        <v>0.875</v>
      </c>
      <c r="AQ460" s="124"/>
      <c r="AR460" s="124"/>
      <c r="AS460" s="124">
        <v>2.0618556701030927E-2</v>
      </c>
      <c r="AT460" s="120">
        <v>50</v>
      </c>
      <c r="AU460" s="120">
        <v>50</v>
      </c>
      <c r="AV460" s="124">
        <v>4.4776119402985072E-2</v>
      </c>
      <c r="AW460" s="120">
        <v>50</v>
      </c>
      <c r="AX460" s="120">
        <v>50</v>
      </c>
      <c r="AY460" s="124"/>
      <c r="AZ460" s="120"/>
      <c r="BA460" s="120"/>
      <c r="BB460" s="124"/>
      <c r="BC460" s="120"/>
      <c r="BD460" s="120"/>
      <c r="BE460" s="124"/>
      <c r="BF460" s="120"/>
      <c r="BG460" s="120"/>
      <c r="BH460" s="124"/>
      <c r="BI460" s="120"/>
      <c r="BJ460" s="120"/>
      <c r="BK460" s="124"/>
      <c r="BL460" s="120"/>
      <c r="BM460" s="120"/>
      <c r="BN460" s="52"/>
      <c r="BO460" s="124"/>
      <c r="BP460" s="120"/>
      <c r="BQ460" s="120"/>
      <c r="BR460" s="124">
        <v>0.61538461538461542</v>
      </c>
      <c r="BS460" s="124">
        <v>1.0263157894736843</v>
      </c>
      <c r="BT460" s="120">
        <v>41.025641025641029</v>
      </c>
      <c r="BU460" s="120">
        <v>50</v>
      </c>
      <c r="BV460" s="124"/>
      <c r="BW460" s="120"/>
      <c r="BX460" s="120"/>
      <c r="BY460" s="124"/>
      <c r="BZ460" s="124"/>
      <c r="CA460" s="124"/>
      <c r="CB460" s="120">
        <v>16.823939048191338</v>
      </c>
      <c r="CC460" s="120">
        <v>19.496255895940152</v>
      </c>
      <c r="CD460" s="120">
        <v>17.335082511020332</v>
      </c>
      <c r="CE460" s="120"/>
      <c r="CF460" s="107"/>
      <c r="CG460" s="107"/>
      <c r="CH460" s="107">
        <v>0</v>
      </c>
      <c r="CI460" s="107"/>
      <c r="CJ460" s="107"/>
    </row>
    <row r="461" spans="1:88" x14ac:dyDescent="0.25">
      <c r="A461" s="50" t="s">
        <v>643</v>
      </c>
      <c r="B461" s="56" t="s">
        <v>1544</v>
      </c>
      <c r="C461" s="50" t="s">
        <v>3055</v>
      </c>
      <c r="D461" s="56" t="s">
        <v>1681</v>
      </c>
      <c r="E461" s="50" t="s">
        <v>106</v>
      </c>
      <c r="F461" s="24" t="s">
        <v>107</v>
      </c>
      <c r="G461" s="24">
        <v>4</v>
      </c>
      <c r="H461" s="50" t="s">
        <v>1453</v>
      </c>
      <c r="I461" s="50" t="s">
        <v>109</v>
      </c>
      <c r="J461" s="120">
        <v>488.91962195389118</v>
      </c>
      <c r="K461" s="52">
        <v>550</v>
      </c>
      <c r="L461" s="120">
        <v>88.894476718889308</v>
      </c>
      <c r="M461" s="52">
        <v>0</v>
      </c>
      <c r="N461" s="120">
        <v>84.071025843968542</v>
      </c>
      <c r="O461" s="120">
        <v>100</v>
      </c>
      <c r="P461" s="120">
        <v>100</v>
      </c>
      <c r="Q461" s="120">
        <v>71.489864765056055</v>
      </c>
      <c r="R461" s="120">
        <v>75</v>
      </c>
      <c r="S461" s="120">
        <v>75</v>
      </c>
      <c r="T461" s="120">
        <v>95.319819686741397</v>
      </c>
      <c r="U461" s="120">
        <v>100</v>
      </c>
      <c r="V461" s="120">
        <v>81.833768780005357</v>
      </c>
      <c r="W461" s="120">
        <v>100</v>
      </c>
      <c r="X461" s="120">
        <v>100</v>
      </c>
      <c r="Y461" s="120">
        <v>69.711343440510106</v>
      </c>
      <c r="Z461" s="120">
        <v>92.948457920680141</v>
      </c>
      <c r="AA461" s="120">
        <v>100</v>
      </c>
      <c r="AB461" s="120"/>
      <c r="AC461" s="120"/>
      <c r="AD461" s="120">
        <v>0</v>
      </c>
      <c r="AE461" s="120"/>
      <c r="AF461" s="120"/>
      <c r="AG461" s="120"/>
      <c r="AH461" s="120">
        <v>0</v>
      </c>
      <c r="AI461" s="120">
        <v>3.51</v>
      </c>
      <c r="AJ461" s="120">
        <v>5.28</v>
      </c>
      <c r="AK461" s="120"/>
      <c r="AL461" s="52">
        <v>0</v>
      </c>
      <c r="AM461" s="124">
        <v>0.98969072164948457</v>
      </c>
      <c r="AN461" s="124">
        <v>0.9642857142857143</v>
      </c>
      <c r="AO461" s="124">
        <v>0.99</v>
      </c>
      <c r="AP461" s="124">
        <v>0.967741935483871</v>
      </c>
      <c r="AQ461" s="124"/>
      <c r="AR461" s="124"/>
      <c r="AS461" s="124">
        <v>5.9071729957805907E-2</v>
      </c>
      <c r="AT461" s="120">
        <v>48.185654008438839</v>
      </c>
      <c r="AU461" s="120">
        <v>50</v>
      </c>
      <c r="AV461" s="124">
        <v>0.12987012987012986</v>
      </c>
      <c r="AW461" s="120">
        <v>34.02597402597403</v>
      </c>
      <c r="AX461" s="120">
        <v>50</v>
      </c>
      <c r="AY461" s="124"/>
      <c r="AZ461" s="120"/>
      <c r="BA461" s="120"/>
      <c r="BB461" s="124"/>
      <c r="BC461" s="120"/>
      <c r="BD461" s="120"/>
      <c r="BE461" s="124"/>
      <c r="BF461" s="120"/>
      <c r="BG461" s="120"/>
      <c r="BH461" s="124"/>
      <c r="BI461" s="120"/>
      <c r="BJ461" s="120"/>
      <c r="BK461" s="124"/>
      <c r="BL461" s="120"/>
      <c r="BM461" s="120"/>
      <c r="BN461" s="52"/>
      <c r="BO461" s="124"/>
      <c r="BP461" s="120"/>
      <c r="BQ461" s="120"/>
      <c r="BR461" s="124">
        <v>0.27659574468085107</v>
      </c>
      <c r="BS461" s="124">
        <v>0.97916666666666663</v>
      </c>
      <c r="BT461" s="120">
        <v>18.439716312056738</v>
      </c>
      <c r="BU461" s="120">
        <v>50</v>
      </c>
      <c r="BV461" s="124"/>
      <c r="BW461" s="120"/>
      <c r="BX461" s="120"/>
      <c r="BY461" s="124"/>
      <c r="BZ461" s="124"/>
      <c r="CA461" s="124"/>
      <c r="CB461" s="120">
        <v>16.823939048191338</v>
      </c>
      <c r="CC461" s="120">
        <v>19.496255895940152</v>
      </c>
      <c r="CD461" s="120">
        <v>17.335082511020332</v>
      </c>
      <c r="CE461" s="120"/>
      <c r="CF461" s="107"/>
      <c r="CG461" s="107"/>
      <c r="CH461" s="107">
        <v>1</v>
      </c>
      <c r="CI461" s="107"/>
      <c r="CJ461" s="107">
        <v>1</v>
      </c>
    </row>
    <row r="462" spans="1:88" x14ac:dyDescent="0.25">
      <c r="A462" s="50" t="s">
        <v>643</v>
      </c>
      <c r="B462" s="56" t="s">
        <v>1544</v>
      </c>
      <c r="C462" s="50" t="s">
        <v>3056</v>
      </c>
      <c r="D462" s="56" t="s">
        <v>2457</v>
      </c>
      <c r="E462" s="50" t="s">
        <v>106</v>
      </c>
      <c r="F462" s="24" t="s">
        <v>107</v>
      </c>
      <c r="G462" s="24">
        <v>4</v>
      </c>
      <c r="H462" s="50" t="s">
        <v>1453</v>
      </c>
      <c r="I462" s="50" t="s">
        <v>109</v>
      </c>
      <c r="J462" s="120">
        <v>508.15988454856108</v>
      </c>
      <c r="K462" s="52">
        <v>550</v>
      </c>
      <c r="L462" s="120">
        <v>92.392706281556556</v>
      </c>
      <c r="M462" s="52">
        <v>0</v>
      </c>
      <c r="N462" s="120">
        <v>82.275250122263643</v>
      </c>
      <c r="O462" s="120">
        <v>100</v>
      </c>
      <c r="P462" s="120">
        <v>100</v>
      </c>
      <c r="Q462" s="120">
        <v>70.986883137772395</v>
      </c>
      <c r="R462" s="120">
        <v>75</v>
      </c>
      <c r="S462" s="120">
        <v>75</v>
      </c>
      <c r="T462" s="120">
        <v>94.649177517029855</v>
      </c>
      <c r="U462" s="120">
        <v>100</v>
      </c>
      <c r="V462" s="120">
        <v>73.802064870613279</v>
      </c>
      <c r="W462" s="120">
        <v>98.402753160817696</v>
      </c>
      <c r="X462" s="120">
        <v>100</v>
      </c>
      <c r="Y462" s="120">
        <v>60.524732340704567</v>
      </c>
      <c r="Z462" s="120">
        <v>80.699643120939427</v>
      </c>
      <c r="AA462" s="120">
        <v>100</v>
      </c>
      <c r="AB462" s="120"/>
      <c r="AC462" s="120"/>
      <c r="AD462" s="120">
        <v>0</v>
      </c>
      <c r="AE462" s="120"/>
      <c r="AF462" s="120"/>
      <c r="AG462" s="120"/>
      <c r="AH462" s="120">
        <v>0</v>
      </c>
      <c r="AI462" s="120">
        <v>4.01</v>
      </c>
      <c r="AJ462" s="120">
        <v>14.47</v>
      </c>
      <c r="AK462" s="120"/>
      <c r="AL462" s="52">
        <v>0</v>
      </c>
      <c r="AM462" s="124">
        <v>0.97979797979797978</v>
      </c>
      <c r="AN462" s="124">
        <v>1</v>
      </c>
      <c r="AO462" s="124">
        <v>0.98019801980198018</v>
      </c>
      <c r="AP462" s="124">
        <v>1</v>
      </c>
      <c r="AQ462" s="124"/>
      <c r="AR462" s="124"/>
      <c r="AS462" s="124">
        <v>4.4247787610619468E-2</v>
      </c>
      <c r="AT462" s="120">
        <v>50</v>
      </c>
      <c r="AU462" s="120">
        <v>50</v>
      </c>
      <c r="AV462" s="124">
        <v>8.5365853658536592E-2</v>
      </c>
      <c r="AW462" s="120">
        <v>42.926829268292693</v>
      </c>
      <c r="AX462" s="120">
        <v>50</v>
      </c>
      <c r="AY462" s="124"/>
      <c r="AZ462" s="120"/>
      <c r="BA462" s="120"/>
      <c r="BB462" s="124"/>
      <c r="BC462" s="120"/>
      <c r="BD462" s="120"/>
      <c r="BE462" s="124"/>
      <c r="BF462" s="120"/>
      <c r="BG462" s="120"/>
      <c r="BH462" s="124"/>
      <c r="BI462" s="120"/>
      <c r="BJ462" s="120"/>
      <c r="BK462" s="124"/>
      <c r="BL462" s="120"/>
      <c r="BM462" s="120"/>
      <c r="BN462" s="52"/>
      <c r="BO462" s="124"/>
      <c r="BP462" s="120"/>
      <c r="BQ462" s="120"/>
      <c r="BR462" s="124">
        <v>0.62222222222222223</v>
      </c>
      <c r="BS462" s="124">
        <v>0.95744680851063835</v>
      </c>
      <c r="BT462" s="120">
        <v>41.481481481481481</v>
      </c>
      <c r="BU462" s="120">
        <v>50</v>
      </c>
      <c r="BV462" s="124"/>
      <c r="BW462" s="120"/>
      <c r="BX462" s="120"/>
      <c r="BY462" s="124"/>
      <c r="BZ462" s="124"/>
      <c r="CA462" s="124"/>
      <c r="CB462" s="120">
        <v>16.823939048191338</v>
      </c>
      <c r="CC462" s="120">
        <v>19.496255895940152</v>
      </c>
      <c r="CD462" s="120">
        <v>17.335082511020332</v>
      </c>
      <c r="CE462" s="120"/>
      <c r="CF462" s="107"/>
      <c r="CG462" s="107"/>
      <c r="CH462" s="107">
        <v>2</v>
      </c>
      <c r="CI462" s="107">
        <v>1</v>
      </c>
      <c r="CJ462" s="107">
        <v>1</v>
      </c>
    </row>
    <row r="463" spans="1:88" x14ac:dyDescent="0.25">
      <c r="A463" s="50" t="s">
        <v>643</v>
      </c>
      <c r="B463" s="56" t="s">
        <v>1544</v>
      </c>
      <c r="C463" s="50" t="s">
        <v>3057</v>
      </c>
      <c r="D463" s="56" t="s">
        <v>2173</v>
      </c>
      <c r="E463" s="50" t="s">
        <v>106</v>
      </c>
      <c r="F463" s="24">
        <v>5</v>
      </c>
      <c r="G463" s="24">
        <v>8</v>
      </c>
      <c r="H463" s="50" t="s">
        <v>2644</v>
      </c>
      <c r="I463" s="50" t="s">
        <v>109</v>
      </c>
      <c r="J463" s="120">
        <v>738.02041325025334</v>
      </c>
      <c r="K463" s="52">
        <v>800</v>
      </c>
      <c r="L463" s="120">
        <v>92.252551656281668</v>
      </c>
      <c r="M463" s="52">
        <v>0</v>
      </c>
      <c r="N463" s="120">
        <v>81.159609528250357</v>
      </c>
      <c r="O463" s="120">
        <v>100</v>
      </c>
      <c r="P463" s="120">
        <v>100</v>
      </c>
      <c r="Q463" s="120">
        <v>68.098610377075488</v>
      </c>
      <c r="R463" s="120">
        <v>75</v>
      </c>
      <c r="S463" s="120">
        <v>75</v>
      </c>
      <c r="T463" s="120">
        <v>90.798147169433989</v>
      </c>
      <c r="U463" s="120">
        <v>100</v>
      </c>
      <c r="V463" s="120">
        <v>74.971716218031389</v>
      </c>
      <c r="W463" s="120">
        <v>99.962288290708528</v>
      </c>
      <c r="X463" s="120">
        <v>100</v>
      </c>
      <c r="Y463" s="120">
        <v>63.515316005246824</v>
      </c>
      <c r="Z463" s="120">
        <v>84.687088006995765</v>
      </c>
      <c r="AA463" s="120">
        <v>100</v>
      </c>
      <c r="AB463" s="120">
        <v>69.631693440428336</v>
      </c>
      <c r="AC463" s="120">
        <v>92.842257920571114</v>
      </c>
      <c r="AD463" s="120">
        <v>100</v>
      </c>
      <c r="AE463" s="120">
        <v>59.535919540229884</v>
      </c>
      <c r="AF463" s="120">
        <v>75</v>
      </c>
      <c r="AG463" s="120">
        <v>79.381226053639836</v>
      </c>
      <c r="AH463" s="120">
        <v>100</v>
      </c>
      <c r="AI463" s="120">
        <v>6.9</v>
      </c>
      <c r="AJ463" s="120">
        <v>11.48</v>
      </c>
      <c r="AK463" s="120">
        <v>15.46</v>
      </c>
      <c r="AL463" s="52">
        <v>1</v>
      </c>
      <c r="AM463" s="124">
        <v>0.91228070175438591</v>
      </c>
      <c r="AN463" s="124">
        <v>0.9438202247191011</v>
      </c>
      <c r="AO463" s="124">
        <v>0.9205426356589147</v>
      </c>
      <c r="AP463" s="124">
        <v>0.93922651933701662</v>
      </c>
      <c r="AQ463" s="124">
        <v>0.996</v>
      </c>
      <c r="AR463" s="124">
        <v>0.98863636363636365</v>
      </c>
      <c r="AS463" s="124">
        <v>5.0485436893203881E-2</v>
      </c>
      <c r="AT463" s="120">
        <v>49.902912621359242</v>
      </c>
      <c r="AU463" s="120">
        <v>50</v>
      </c>
      <c r="AV463" s="124">
        <v>6.5088757396449703E-2</v>
      </c>
      <c r="AW463" s="120">
        <v>46.982248520710066</v>
      </c>
      <c r="AX463" s="120">
        <v>50</v>
      </c>
      <c r="AY463" s="124"/>
      <c r="AZ463" s="120"/>
      <c r="BA463" s="120"/>
      <c r="BB463" s="124"/>
      <c r="BC463" s="120"/>
      <c r="BD463" s="120"/>
      <c r="BE463" s="124">
        <v>0.93478260869565222</v>
      </c>
      <c r="BF463" s="120">
        <v>49.722479185938951</v>
      </c>
      <c r="BG463" s="120">
        <v>50</v>
      </c>
      <c r="BH463" s="124"/>
      <c r="BI463" s="120"/>
      <c r="BJ463" s="120"/>
      <c r="BK463" s="124"/>
      <c r="BL463" s="120"/>
      <c r="BM463" s="120"/>
      <c r="BN463" s="52"/>
      <c r="BO463" s="124"/>
      <c r="BP463" s="120"/>
      <c r="BQ463" s="120"/>
      <c r="BR463" s="124">
        <v>0.65612648221343872</v>
      </c>
      <c r="BS463" s="124">
        <v>0.95471698113207548</v>
      </c>
      <c r="BT463" s="120">
        <v>43.741765480895914</v>
      </c>
      <c r="BU463" s="120">
        <v>50</v>
      </c>
      <c r="BV463" s="124"/>
      <c r="BW463" s="120"/>
      <c r="BX463" s="120"/>
      <c r="BY463" s="124"/>
      <c r="BZ463" s="124"/>
      <c r="CA463" s="124"/>
      <c r="CB463" s="120">
        <v>16.823939048191338</v>
      </c>
      <c r="CC463" s="120">
        <v>19.496255895940152</v>
      </c>
      <c r="CD463" s="120">
        <v>17.335082511020332</v>
      </c>
      <c r="CE463" s="120"/>
      <c r="CF463" s="107"/>
      <c r="CG463" s="107"/>
      <c r="CH463" s="107">
        <v>0</v>
      </c>
      <c r="CI463" s="107"/>
      <c r="CJ463" s="107"/>
    </row>
    <row r="464" spans="1:88" x14ac:dyDescent="0.25">
      <c r="A464" s="50" t="s">
        <v>648</v>
      </c>
      <c r="B464" s="56" t="s">
        <v>1545</v>
      </c>
      <c r="C464" s="50" t="s">
        <v>2665</v>
      </c>
      <c r="D464" s="56" t="s">
        <v>101</v>
      </c>
      <c r="E464" s="50" t="s">
        <v>102</v>
      </c>
      <c r="F464" s="24" t="s">
        <v>102</v>
      </c>
      <c r="G464" s="24" t="s">
        <v>102</v>
      </c>
      <c r="H464" s="50" t="s">
        <v>2644</v>
      </c>
      <c r="I464" s="50" t="s">
        <v>103</v>
      </c>
      <c r="J464" s="120">
        <v>561.92461712603665</v>
      </c>
      <c r="K464" s="52">
        <v>650</v>
      </c>
      <c r="L464" s="120">
        <v>86.449941096313339</v>
      </c>
      <c r="M464" s="52">
        <v>0</v>
      </c>
      <c r="N464" s="120">
        <v>78.560411258540398</v>
      </c>
      <c r="O464" s="120">
        <v>100</v>
      </c>
      <c r="P464" s="120">
        <v>100</v>
      </c>
      <c r="Q464" s="120">
        <v>62.669549661324162</v>
      </c>
      <c r="R464" s="120">
        <v>75</v>
      </c>
      <c r="S464" s="120">
        <v>75</v>
      </c>
      <c r="T464" s="120">
        <v>83.559399548432211</v>
      </c>
      <c r="U464" s="120">
        <v>100</v>
      </c>
      <c r="V464" s="120">
        <v>73.081740542843676</v>
      </c>
      <c r="W464" s="120">
        <v>97.442320723791568</v>
      </c>
      <c r="X464" s="120">
        <v>100</v>
      </c>
      <c r="Y464" s="120">
        <v>56.232175829341834</v>
      </c>
      <c r="Z464" s="120">
        <v>74.97623443912245</v>
      </c>
      <c r="AA464" s="120">
        <v>100</v>
      </c>
      <c r="AB464" s="120">
        <v>63.319047619047595</v>
      </c>
      <c r="AC464" s="120">
        <v>84.425396825396788</v>
      </c>
      <c r="AD464" s="120">
        <v>100</v>
      </c>
      <c r="AE464" s="120"/>
      <c r="AF464" s="120">
        <v>64.273846153846165</v>
      </c>
      <c r="AG464" s="120"/>
      <c r="AH464" s="120">
        <v>0</v>
      </c>
      <c r="AI464" s="120">
        <v>12.33</v>
      </c>
      <c r="AJ464" s="120">
        <v>18.760000000000002</v>
      </c>
      <c r="AK464" s="120"/>
      <c r="AL464" s="52">
        <v>0</v>
      </c>
      <c r="AM464" s="124">
        <v>0.99728997289972898</v>
      </c>
      <c r="AN464" s="124">
        <v>1</v>
      </c>
      <c r="AO464" s="124">
        <v>0.99728997289972898</v>
      </c>
      <c r="AP464" s="124">
        <v>1</v>
      </c>
      <c r="AQ464" s="124">
        <v>1</v>
      </c>
      <c r="AR464" s="124"/>
      <c r="AS464" s="124">
        <v>5.0173010380622836E-2</v>
      </c>
      <c r="AT464" s="120">
        <v>49.965397923875443</v>
      </c>
      <c r="AU464" s="120">
        <v>50</v>
      </c>
      <c r="AV464" s="124">
        <v>0.11235955056179775</v>
      </c>
      <c r="AW464" s="120">
        <v>37.528089887640448</v>
      </c>
      <c r="AX464" s="120">
        <v>50</v>
      </c>
      <c r="AY464" s="124"/>
      <c r="AZ464" s="120"/>
      <c r="BA464" s="120"/>
      <c r="BB464" s="124"/>
      <c r="BC464" s="120"/>
      <c r="BD464" s="120"/>
      <c r="BE464" s="124"/>
      <c r="BF464" s="120"/>
      <c r="BG464" s="120"/>
      <c r="BH464" s="124"/>
      <c r="BI464" s="120"/>
      <c r="BJ464" s="120"/>
      <c r="BK464" s="124"/>
      <c r="BL464" s="120"/>
      <c r="BM464" s="120"/>
      <c r="BN464" s="52"/>
      <c r="BO464" s="124"/>
      <c r="BP464" s="120"/>
      <c r="BQ464" s="120"/>
      <c r="BR464" s="124">
        <v>0.51041666666666663</v>
      </c>
      <c r="BS464" s="124">
        <v>0.99481865284974091</v>
      </c>
      <c r="BT464" s="120">
        <v>34.027777777777771</v>
      </c>
      <c r="BU464" s="120">
        <v>50</v>
      </c>
      <c r="BV464" s="124"/>
      <c r="BW464" s="120"/>
      <c r="BX464" s="120"/>
      <c r="BY464" s="124"/>
      <c r="BZ464" s="124"/>
      <c r="CA464" s="124"/>
      <c r="CB464" s="120">
        <v>17.263974516166829</v>
      </c>
      <c r="CC464" s="120">
        <v>19.631524517014228</v>
      </c>
      <c r="CD464" s="120">
        <v>17.168861804494096</v>
      </c>
      <c r="CE464" s="120"/>
      <c r="CF464" s="107"/>
      <c r="CG464" s="107"/>
      <c r="CH464" s="107">
        <v>0</v>
      </c>
      <c r="CI464" s="107"/>
      <c r="CJ464" s="107"/>
    </row>
    <row r="465" spans="1:88" x14ac:dyDescent="0.25">
      <c r="A465" s="50" t="s">
        <v>648</v>
      </c>
      <c r="B465" s="56" t="s">
        <v>1545</v>
      </c>
      <c r="C465" s="50" t="s">
        <v>3058</v>
      </c>
      <c r="D465" s="56" t="s">
        <v>1913</v>
      </c>
      <c r="E465" s="50" t="s">
        <v>106</v>
      </c>
      <c r="F465" s="24" t="s">
        <v>107</v>
      </c>
      <c r="G465" s="24">
        <v>6</v>
      </c>
      <c r="H465" s="50" t="s">
        <v>1453</v>
      </c>
      <c r="I465" s="50" t="s">
        <v>109</v>
      </c>
      <c r="J465" s="120">
        <v>561.65186351965713</v>
      </c>
      <c r="K465" s="52">
        <v>650</v>
      </c>
      <c r="L465" s="120">
        <v>86.407979003024167</v>
      </c>
      <c r="M465" s="52">
        <v>0</v>
      </c>
      <c r="N465" s="120">
        <v>78.560411258540398</v>
      </c>
      <c r="O465" s="120">
        <v>100</v>
      </c>
      <c r="P465" s="120">
        <v>100</v>
      </c>
      <c r="Q465" s="120">
        <v>62.669549661324162</v>
      </c>
      <c r="R465" s="120">
        <v>75</v>
      </c>
      <c r="S465" s="120">
        <v>75</v>
      </c>
      <c r="T465" s="120">
        <v>83.559399548432211</v>
      </c>
      <c r="U465" s="120">
        <v>100</v>
      </c>
      <c r="V465" s="120">
        <v>73.081740542843676</v>
      </c>
      <c r="W465" s="120">
        <v>97.442320723791568</v>
      </c>
      <c r="X465" s="120">
        <v>100</v>
      </c>
      <c r="Y465" s="120">
        <v>56.232175829341834</v>
      </c>
      <c r="Z465" s="120">
        <v>74.97623443912245</v>
      </c>
      <c r="AA465" s="120">
        <v>100</v>
      </c>
      <c r="AB465" s="120">
        <v>63.319047619047595</v>
      </c>
      <c r="AC465" s="120">
        <v>84.425396825396788</v>
      </c>
      <c r="AD465" s="120">
        <v>100</v>
      </c>
      <c r="AE465" s="120"/>
      <c r="AF465" s="120">
        <v>64.273846153846165</v>
      </c>
      <c r="AG465" s="120"/>
      <c r="AH465" s="120">
        <v>0</v>
      </c>
      <c r="AI465" s="120">
        <v>12.33</v>
      </c>
      <c r="AJ465" s="120">
        <v>18.760000000000002</v>
      </c>
      <c r="AK465" s="120"/>
      <c r="AL465" s="52">
        <v>0</v>
      </c>
      <c r="AM465" s="124">
        <v>0.99728997289972898</v>
      </c>
      <c r="AN465" s="124">
        <v>1</v>
      </c>
      <c r="AO465" s="124">
        <v>0.99728997289972898</v>
      </c>
      <c r="AP465" s="124">
        <v>1</v>
      </c>
      <c r="AQ465" s="124">
        <v>1</v>
      </c>
      <c r="AR465" s="124"/>
      <c r="AS465" s="124">
        <v>5.0259965337954939E-2</v>
      </c>
      <c r="AT465" s="120">
        <v>49.948006932409022</v>
      </c>
      <c r="AU465" s="120">
        <v>50</v>
      </c>
      <c r="AV465" s="124">
        <v>0.11363636363636363</v>
      </c>
      <c r="AW465" s="120">
        <v>37.27272727272728</v>
      </c>
      <c r="AX465" s="120">
        <v>50</v>
      </c>
      <c r="AY465" s="124"/>
      <c r="AZ465" s="120"/>
      <c r="BA465" s="120"/>
      <c r="BB465" s="124"/>
      <c r="BC465" s="120"/>
      <c r="BD465" s="120"/>
      <c r="BE465" s="124"/>
      <c r="BF465" s="120"/>
      <c r="BG465" s="120"/>
      <c r="BH465" s="124"/>
      <c r="BI465" s="120"/>
      <c r="BJ465" s="120"/>
      <c r="BK465" s="124"/>
      <c r="BL465" s="120"/>
      <c r="BM465" s="120"/>
      <c r="BN465" s="52"/>
      <c r="BO465" s="124"/>
      <c r="BP465" s="120"/>
      <c r="BQ465" s="120"/>
      <c r="BR465" s="124">
        <v>0.51041666666666663</v>
      </c>
      <c r="BS465" s="124">
        <v>0.99481865284974091</v>
      </c>
      <c r="BT465" s="120">
        <v>34.027777777777771</v>
      </c>
      <c r="BU465" s="120">
        <v>50</v>
      </c>
      <c r="BV465" s="124"/>
      <c r="BW465" s="120"/>
      <c r="BX465" s="120"/>
      <c r="BY465" s="124"/>
      <c r="BZ465" s="124"/>
      <c r="CA465" s="124"/>
      <c r="CB465" s="120">
        <v>16.823939048191338</v>
      </c>
      <c r="CC465" s="120">
        <v>19.496255895940152</v>
      </c>
      <c r="CD465" s="120">
        <v>17.335082511020332</v>
      </c>
      <c r="CE465" s="120"/>
      <c r="CF465" s="107"/>
      <c r="CG465" s="107"/>
      <c r="CH465" s="107">
        <v>0</v>
      </c>
      <c r="CI465" s="107"/>
      <c r="CJ465" s="107"/>
    </row>
    <row r="466" spans="1:88" x14ac:dyDescent="0.25">
      <c r="A466" s="50" t="s">
        <v>650</v>
      </c>
      <c r="B466" s="56" t="s">
        <v>1546</v>
      </c>
      <c r="C466" s="50" t="s">
        <v>2665</v>
      </c>
      <c r="D466" s="56" t="s">
        <v>101</v>
      </c>
      <c r="E466" s="50" t="s">
        <v>102</v>
      </c>
      <c r="F466" s="24" t="s">
        <v>102</v>
      </c>
      <c r="G466" s="24" t="s">
        <v>102</v>
      </c>
      <c r="H466" s="50" t="s">
        <v>2644</v>
      </c>
      <c r="I466" s="50" t="s">
        <v>103</v>
      </c>
      <c r="J466" s="120">
        <v>813.81110547131789</v>
      </c>
      <c r="K466" s="52">
        <v>1250</v>
      </c>
      <c r="L466" s="120">
        <v>65.104888437705426</v>
      </c>
      <c r="M466" s="52">
        <v>1</v>
      </c>
      <c r="N466" s="120">
        <v>60.009576775876944</v>
      </c>
      <c r="O466" s="120">
        <v>80.012769034502597</v>
      </c>
      <c r="P466" s="120">
        <v>100</v>
      </c>
      <c r="Q466" s="120">
        <v>55.202386946163962</v>
      </c>
      <c r="R466" s="120">
        <v>59.890382966695768</v>
      </c>
      <c r="S466" s="120">
        <v>72.990444570339022</v>
      </c>
      <c r="T466" s="120">
        <v>73.603182594885283</v>
      </c>
      <c r="U466" s="120">
        <v>100</v>
      </c>
      <c r="V466" s="120">
        <v>48.5428693719984</v>
      </c>
      <c r="W466" s="120">
        <v>64.72382582933119</v>
      </c>
      <c r="X466" s="120">
        <v>100</v>
      </c>
      <c r="Y466" s="120">
        <v>44.344969852520769</v>
      </c>
      <c r="Z466" s="120">
        <v>59.126626470027688</v>
      </c>
      <c r="AA466" s="120">
        <v>100</v>
      </c>
      <c r="AB466" s="120">
        <v>45.101378860810243</v>
      </c>
      <c r="AC466" s="120">
        <v>60.13517181441366</v>
      </c>
      <c r="AD466" s="120">
        <v>100</v>
      </c>
      <c r="AE466" s="120">
        <v>41.05829906798246</v>
      </c>
      <c r="AF466" s="120">
        <v>56.124663677129917</v>
      </c>
      <c r="AG466" s="120">
        <v>54.744398757309945</v>
      </c>
      <c r="AH466" s="120">
        <v>100</v>
      </c>
      <c r="AI466" s="120">
        <v>17.78</v>
      </c>
      <c r="AJ466" s="120">
        <v>15.54</v>
      </c>
      <c r="AK466" s="120">
        <v>15.06</v>
      </c>
      <c r="AL466" s="52">
        <v>1</v>
      </c>
      <c r="AM466" s="124">
        <v>0.97687564234326829</v>
      </c>
      <c r="AN466" s="124">
        <v>0.97273680531282769</v>
      </c>
      <c r="AO466" s="124">
        <v>0.97534942820838633</v>
      </c>
      <c r="AP466" s="124">
        <v>0.97075017205781144</v>
      </c>
      <c r="AQ466" s="124">
        <v>0.95309882747068675</v>
      </c>
      <c r="AR466" s="124">
        <v>0.94290007513148011</v>
      </c>
      <c r="AS466" s="124">
        <v>0.16578549848942598</v>
      </c>
      <c r="AT466" s="120">
        <v>26.842900302114803</v>
      </c>
      <c r="AU466" s="120">
        <v>50</v>
      </c>
      <c r="AV466" s="124">
        <v>0.20168936390277539</v>
      </c>
      <c r="AW466" s="120">
        <v>19.662127219444937</v>
      </c>
      <c r="AX466" s="120">
        <v>50</v>
      </c>
      <c r="AY466" s="124">
        <v>0.44795918367346937</v>
      </c>
      <c r="AZ466" s="120">
        <v>29.863945578231295</v>
      </c>
      <c r="BA466" s="120">
        <v>50</v>
      </c>
      <c r="BB466" s="124">
        <v>0.15408163265306121</v>
      </c>
      <c r="BC466" s="120">
        <v>10.272108843537413</v>
      </c>
      <c r="BD466" s="120">
        <v>50</v>
      </c>
      <c r="BE466" s="124">
        <v>0.7475806451612903</v>
      </c>
      <c r="BF466" s="120">
        <v>39.764927934111185</v>
      </c>
      <c r="BG466" s="120">
        <v>50</v>
      </c>
      <c r="BH466" s="124">
        <v>0.76097560975609757</v>
      </c>
      <c r="BI466" s="120">
        <v>80.954852101712518</v>
      </c>
      <c r="BJ466" s="120">
        <v>100</v>
      </c>
      <c r="BK466" s="124">
        <v>0.68792710706150306</v>
      </c>
      <c r="BL466" s="120">
        <v>73.183734793776921</v>
      </c>
      <c r="BM466" s="120">
        <v>100</v>
      </c>
      <c r="BN466" s="52">
        <v>1</v>
      </c>
      <c r="BO466" s="124">
        <v>0.60099999999999998</v>
      </c>
      <c r="BP466" s="120">
        <v>80.161943319838045</v>
      </c>
      <c r="BQ466" s="120">
        <v>100</v>
      </c>
      <c r="BR466" s="124">
        <v>0.37778855480116391</v>
      </c>
      <c r="BS466" s="124">
        <v>0.92966636609558162</v>
      </c>
      <c r="BT466" s="120">
        <v>25.185903653410929</v>
      </c>
      <c r="BU466" s="120">
        <v>50</v>
      </c>
      <c r="BV466" s="124">
        <v>0.42687224669603524</v>
      </c>
      <c r="BW466" s="120">
        <v>35.5726872246696</v>
      </c>
      <c r="BX466" s="120">
        <v>50</v>
      </c>
      <c r="BY466" s="124">
        <v>0.68792710706150306</v>
      </c>
      <c r="BZ466" s="124">
        <v>0.90710382513661203</v>
      </c>
      <c r="CA466" s="124">
        <v>0.21917671807510899</v>
      </c>
      <c r="CB466" s="120">
        <v>17.263974516166829</v>
      </c>
      <c r="CC466" s="120">
        <v>19.631524517014228</v>
      </c>
      <c r="CD466" s="120">
        <v>17.168861804494096</v>
      </c>
      <c r="CE466" s="120">
        <v>15.161501169955377</v>
      </c>
      <c r="CF466" s="107"/>
      <c r="CG466" s="107"/>
      <c r="CH466" s="107">
        <v>0</v>
      </c>
      <c r="CI466" s="107"/>
      <c r="CJ466" s="107"/>
    </row>
    <row r="467" spans="1:88" x14ac:dyDescent="0.25">
      <c r="A467" s="50" t="s">
        <v>650</v>
      </c>
      <c r="B467" s="56" t="s">
        <v>1546</v>
      </c>
      <c r="C467" s="50" t="s">
        <v>3059</v>
      </c>
      <c r="D467" s="56" t="s">
        <v>1698</v>
      </c>
      <c r="E467" s="50" t="s">
        <v>106</v>
      </c>
      <c r="F467" s="24" t="s">
        <v>114</v>
      </c>
      <c r="G467" s="24">
        <v>5</v>
      </c>
      <c r="H467" s="50" t="s">
        <v>1454</v>
      </c>
      <c r="I467" s="50" t="s">
        <v>109</v>
      </c>
      <c r="J467" s="120">
        <v>537.38505627708514</v>
      </c>
      <c r="K467" s="52">
        <v>750</v>
      </c>
      <c r="L467" s="120">
        <v>71.651340836944684</v>
      </c>
      <c r="M467" s="52">
        <v>0</v>
      </c>
      <c r="N467" s="120">
        <v>66.6289809353203</v>
      </c>
      <c r="O467" s="120">
        <v>88.838641247093733</v>
      </c>
      <c r="P467" s="120">
        <v>100</v>
      </c>
      <c r="Q467" s="120">
        <v>61.844596930812266</v>
      </c>
      <c r="R467" s="120">
        <v>66.218819962241014</v>
      </c>
      <c r="S467" s="120">
        <v>75</v>
      </c>
      <c r="T467" s="120">
        <v>82.459462574416349</v>
      </c>
      <c r="U467" s="120">
        <v>100</v>
      </c>
      <c r="V467" s="120">
        <v>56.428291578016868</v>
      </c>
      <c r="W467" s="120">
        <v>75.237722104022481</v>
      </c>
      <c r="X467" s="120">
        <v>100</v>
      </c>
      <c r="Y467" s="120">
        <v>51.963810634810656</v>
      </c>
      <c r="Z467" s="120">
        <v>69.285080846414203</v>
      </c>
      <c r="AA467" s="120">
        <v>100</v>
      </c>
      <c r="AB467" s="120">
        <v>49.277027027027017</v>
      </c>
      <c r="AC467" s="120">
        <v>65.70270270270268</v>
      </c>
      <c r="AD467" s="120">
        <v>100</v>
      </c>
      <c r="AE467" s="120">
        <v>45.043589743589742</v>
      </c>
      <c r="AF467" s="120">
        <v>59.283333333333324</v>
      </c>
      <c r="AG467" s="120">
        <v>60.058119658119658</v>
      </c>
      <c r="AH467" s="120">
        <v>100</v>
      </c>
      <c r="AI467" s="120">
        <v>13.15</v>
      </c>
      <c r="AJ467" s="120">
        <v>14.25</v>
      </c>
      <c r="AK467" s="120">
        <v>14.23</v>
      </c>
      <c r="AL467" s="52">
        <v>0</v>
      </c>
      <c r="AM467" s="124">
        <v>0.99492385786802029</v>
      </c>
      <c r="AN467" s="124">
        <v>1</v>
      </c>
      <c r="AO467" s="124">
        <v>0.98974358974358978</v>
      </c>
      <c r="AP467" s="124">
        <v>0.99264705882352944</v>
      </c>
      <c r="AQ467" s="124">
        <v>1</v>
      </c>
      <c r="AR467" s="124">
        <v>1</v>
      </c>
      <c r="AS467" s="124">
        <v>0.1002710027100271</v>
      </c>
      <c r="AT467" s="120">
        <v>39.945799457994596</v>
      </c>
      <c r="AU467" s="120">
        <v>50</v>
      </c>
      <c r="AV467" s="124">
        <v>0.12840466926070038</v>
      </c>
      <c r="AW467" s="120">
        <v>34.319066147859928</v>
      </c>
      <c r="AX467" s="120">
        <v>50</v>
      </c>
      <c r="AY467" s="124"/>
      <c r="AZ467" s="120"/>
      <c r="BA467" s="120"/>
      <c r="BB467" s="124"/>
      <c r="BC467" s="120"/>
      <c r="BD467" s="120"/>
      <c r="BE467" s="124"/>
      <c r="BF467" s="120"/>
      <c r="BG467" s="120"/>
      <c r="BH467" s="124"/>
      <c r="BI467" s="120"/>
      <c r="BJ467" s="120"/>
      <c r="BK467" s="124"/>
      <c r="BL467" s="120"/>
      <c r="BM467" s="120"/>
      <c r="BN467" s="52"/>
      <c r="BO467" s="124"/>
      <c r="BP467" s="120"/>
      <c r="BQ467" s="120"/>
      <c r="BR467" s="124">
        <v>0.32307692307692309</v>
      </c>
      <c r="BS467" s="124">
        <v>1.0317460317460319</v>
      </c>
      <c r="BT467" s="120">
        <v>21.53846153846154</v>
      </c>
      <c r="BU467" s="120">
        <v>50</v>
      </c>
      <c r="BV467" s="124"/>
      <c r="BW467" s="120"/>
      <c r="BX467" s="120"/>
      <c r="BY467" s="124"/>
      <c r="BZ467" s="124"/>
      <c r="CA467" s="124"/>
      <c r="CB467" s="120">
        <v>16.823939048191338</v>
      </c>
      <c r="CC467" s="120">
        <v>19.496255895940152</v>
      </c>
      <c r="CD467" s="120">
        <v>17.335082511020332</v>
      </c>
      <c r="CE467" s="120"/>
      <c r="CF467" s="108"/>
      <c r="CG467" s="108"/>
      <c r="CH467" s="108">
        <v>0</v>
      </c>
      <c r="CI467" s="107"/>
      <c r="CJ467" s="107"/>
    </row>
    <row r="468" spans="1:88" x14ac:dyDescent="0.25">
      <c r="A468" s="50" t="s">
        <v>650</v>
      </c>
      <c r="B468" s="56" t="s">
        <v>1546</v>
      </c>
      <c r="C468" s="50" t="s">
        <v>3060</v>
      </c>
      <c r="D468" s="56" t="s">
        <v>2002</v>
      </c>
      <c r="E468" s="50" t="s">
        <v>106</v>
      </c>
      <c r="F468" s="24" t="s">
        <v>107</v>
      </c>
      <c r="G468" s="24">
        <v>5</v>
      </c>
      <c r="H468" s="50" t="s">
        <v>1454</v>
      </c>
      <c r="I468" s="50" t="s">
        <v>109</v>
      </c>
      <c r="J468" s="120">
        <v>501.17131713396162</v>
      </c>
      <c r="K468" s="52">
        <v>750</v>
      </c>
      <c r="L468" s="120">
        <v>66.822842284528221</v>
      </c>
      <c r="M468" s="52">
        <v>0</v>
      </c>
      <c r="N468" s="120">
        <v>62.957983952270531</v>
      </c>
      <c r="O468" s="120">
        <v>83.943978603027375</v>
      </c>
      <c r="P468" s="120">
        <v>100</v>
      </c>
      <c r="Q468" s="120">
        <v>56.402605585861757</v>
      </c>
      <c r="R468" s="120">
        <v>62.443784323471824</v>
      </c>
      <c r="S468" s="120">
        <v>72.831516800441776</v>
      </c>
      <c r="T468" s="120">
        <v>75.203474114482333</v>
      </c>
      <c r="U468" s="120">
        <v>100</v>
      </c>
      <c r="V468" s="120">
        <v>53.020167532303425</v>
      </c>
      <c r="W468" s="120">
        <v>70.693556709737905</v>
      </c>
      <c r="X468" s="120">
        <v>100</v>
      </c>
      <c r="Y468" s="120">
        <v>47.03691877600604</v>
      </c>
      <c r="Z468" s="120">
        <v>62.715891701341384</v>
      </c>
      <c r="AA468" s="120">
        <v>100</v>
      </c>
      <c r="AB468" s="120">
        <v>43.761111111111113</v>
      </c>
      <c r="AC468" s="120">
        <v>58.348148148148148</v>
      </c>
      <c r="AD468" s="120">
        <v>100</v>
      </c>
      <c r="AE468" s="120">
        <v>39.795555555555545</v>
      </c>
      <c r="AF468" s="120">
        <v>52.25873015873016</v>
      </c>
      <c r="AG468" s="120">
        <v>53.060740740740734</v>
      </c>
      <c r="AH468" s="120">
        <v>100</v>
      </c>
      <c r="AI468" s="120">
        <v>16.420000000000002</v>
      </c>
      <c r="AJ468" s="120">
        <v>15.4</v>
      </c>
      <c r="AK468" s="120">
        <v>12.46</v>
      </c>
      <c r="AL468" s="52">
        <v>1</v>
      </c>
      <c r="AM468" s="124">
        <v>0.9553571428571429</v>
      </c>
      <c r="AN468" s="124">
        <v>0.92957746478873238</v>
      </c>
      <c r="AO468" s="124">
        <v>0.96385542168674698</v>
      </c>
      <c r="AP468" s="124">
        <v>0.95209580838323349</v>
      </c>
      <c r="AQ468" s="124">
        <v>0.98571428571428577</v>
      </c>
      <c r="AR468" s="124">
        <v>0.97916666666666663</v>
      </c>
      <c r="AS468" s="124">
        <v>8.2644628099173556E-2</v>
      </c>
      <c r="AT468" s="120">
        <v>43.471074380165312</v>
      </c>
      <c r="AU468" s="120">
        <v>50</v>
      </c>
      <c r="AV468" s="124">
        <v>0.10945273631840796</v>
      </c>
      <c r="AW468" s="120">
        <v>38.109452736318431</v>
      </c>
      <c r="AX468" s="120">
        <v>50</v>
      </c>
      <c r="AY468" s="124"/>
      <c r="AZ468" s="120"/>
      <c r="BA468" s="120"/>
      <c r="BB468" s="124"/>
      <c r="BC468" s="120"/>
      <c r="BD468" s="120"/>
      <c r="BE468" s="124"/>
      <c r="BF468" s="120"/>
      <c r="BG468" s="120"/>
      <c r="BH468" s="124"/>
      <c r="BI468" s="120"/>
      <c r="BJ468" s="120"/>
      <c r="BK468" s="124"/>
      <c r="BL468" s="120"/>
      <c r="BM468" s="120"/>
      <c r="BN468" s="52"/>
      <c r="BO468" s="124"/>
      <c r="BP468" s="120"/>
      <c r="BQ468" s="120"/>
      <c r="BR468" s="124">
        <v>0.46875</v>
      </c>
      <c r="BS468" s="124">
        <v>0.82051282051282048</v>
      </c>
      <c r="BT468" s="120">
        <v>15.625</v>
      </c>
      <c r="BU468" s="120">
        <v>50</v>
      </c>
      <c r="BV468" s="124"/>
      <c r="BW468" s="120"/>
      <c r="BX468" s="120"/>
      <c r="BY468" s="124"/>
      <c r="BZ468" s="124"/>
      <c r="CA468" s="124"/>
      <c r="CB468" s="120">
        <v>16.823939048191338</v>
      </c>
      <c r="CC468" s="120">
        <v>19.496255895940152</v>
      </c>
      <c r="CD468" s="120">
        <v>17.335082511020332</v>
      </c>
      <c r="CE468" s="120"/>
      <c r="CF468" s="107"/>
      <c r="CG468" s="107"/>
      <c r="CH468" s="107">
        <v>0</v>
      </c>
      <c r="CI468" s="107"/>
      <c r="CJ468" s="107"/>
    </row>
    <row r="469" spans="1:88" x14ac:dyDescent="0.25">
      <c r="A469" s="50" t="s">
        <v>650</v>
      </c>
      <c r="B469" s="56" t="s">
        <v>1546</v>
      </c>
      <c r="C469" s="50" t="s">
        <v>3061</v>
      </c>
      <c r="D469" s="56" t="s">
        <v>2068</v>
      </c>
      <c r="E469" s="50" t="s">
        <v>106</v>
      </c>
      <c r="F469" s="24" t="s">
        <v>114</v>
      </c>
      <c r="G469" s="24">
        <v>5</v>
      </c>
      <c r="H469" s="50" t="s">
        <v>1454</v>
      </c>
      <c r="I469" s="50" t="s">
        <v>109</v>
      </c>
      <c r="J469" s="120">
        <v>506.97128899146452</v>
      </c>
      <c r="K469" s="52">
        <v>750</v>
      </c>
      <c r="L469" s="120">
        <v>67.596171865528603</v>
      </c>
      <c r="M469" s="52">
        <v>0</v>
      </c>
      <c r="N469" s="120">
        <v>63.197185412626169</v>
      </c>
      <c r="O469" s="120">
        <v>84.262913883501554</v>
      </c>
      <c r="P469" s="120">
        <v>100</v>
      </c>
      <c r="Q469" s="120">
        <v>59.566287619288353</v>
      </c>
      <c r="R469" s="120">
        <v>62.443772803686564</v>
      </c>
      <c r="S469" s="120">
        <v>75</v>
      </c>
      <c r="T469" s="120">
        <v>79.421716825717809</v>
      </c>
      <c r="U469" s="120">
        <v>100</v>
      </c>
      <c r="V469" s="120">
        <v>53.121038369513954</v>
      </c>
      <c r="W469" s="120">
        <v>70.828051159351929</v>
      </c>
      <c r="X469" s="120">
        <v>100</v>
      </c>
      <c r="Y469" s="120">
        <v>50.244875618545812</v>
      </c>
      <c r="Z469" s="120">
        <v>66.993167491394416</v>
      </c>
      <c r="AA469" s="120">
        <v>100</v>
      </c>
      <c r="AB469" s="120">
        <v>47.425570776255711</v>
      </c>
      <c r="AC469" s="120">
        <v>63.234094368340941</v>
      </c>
      <c r="AD469" s="120">
        <v>100</v>
      </c>
      <c r="AE469" s="120">
        <v>44.849444444444451</v>
      </c>
      <c r="AF469" s="120"/>
      <c r="AG469" s="120">
        <v>59.799259259259266</v>
      </c>
      <c r="AH469" s="120">
        <v>100</v>
      </c>
      <c r="AI469" s="120">
        <v>15.43</v>
      </c>
      <c r="AJ469" s="120">
        <v>12.19</v>
      </c>
      <c r="AK469" s="120"/>
      <c r="AL469" s="52">
        <v>1</v>
      </c>
      <c r="AM469" s="124">
        <v>0.99630996309963105</v>
      </c>
      <c r="AN469" s="124">
        <v>0.99512195121951219</v>
      </c>
      <c r="AO469" s="124">
        <v>0.94852941176470584</v>
      </c>
      <c r="AP469" s="124">
        <v>0.94174757281553401</v>
      </c>
      <c r="AQ469" s="124">
        <v>0.94936708860759489</v>
      </c>
      <c r="AR469" s="124">
        <v>0.93846153846153846</v>
      </c>
      <c r="AS469" s="124">
        <v>0.11846689895470383</v>
      </c>
      <c r="AT469" s="120">
        <v>36.30662020905924</v>
      </c>
      <c r="AU469" s="120">
        <v>50</v>
      </c>
      <c r="AV469" s="124">
        <v>0.15081206496519722</v>
      </c>
      <c r="AW469" s="120">
        <v>29.837587006960575</v>
      </c>
      <c r="AX469" s="120">
        <v>50</v>
      </c>
      <c r="AY469" s="124"/>
      <c r="AZ469" s="120"/>
      <c r="BA469" s="120"/>
      <c r="BB469" s="124"/>
      <c r="BC469" s="120"/>
      <c r="BD469" s="120"/>
      <c r="BE469" s="124"/>
      <c r="BF469" s="120"/>
      <c r="BG469" s="120"/>
      <c r="BH469" s="124"/>
      <c r="BI469" s="120"/>
      <c r="BJ469" s="120"/>
      <c r="BK469" s="124"/>
      <c r="BL469" s="120"/>
      <c r="BM469" s="120"/>
      <c r="BN469" s="52"/>
      <c r="BO469" s="124"/>
      <c r="BP469" s="120"/>
      <c r="BQ469" s="120"/>
      <c r="BR469" s="124">
        <v>0.48863636363636365</v>
      </c>
      <c r="BS469" s="124">
        <v>0.89795918367346939</v>
      </c>
      <c r="BT469" s="120">
        <v>16.287878787878789</v>
      </c>
      <c r="BU469" s="120">
        <v>50</v>
      </c>
      <c r="BV469" s="124"/>
      <c r="BW469" s="120"/>
      <c r="BX469" s="120"/>
      <c r="BY469" s="124"/>
      <c r="BZ469" s="124"/>
      <c r="CA469" s="124"/>
      <c r="CB469" s="120">
        <v>16.823939048191338</v>
      </c>
      <c r="CC469" s="120">
        <v>19.496255895940152</v>
      </c>
      <c r="CD469" s="120">
        <v>17.335082511020332</v>
      </c>
      <c r="CE469" s="120"/>
      <c r="CF469" s="107"/>
      <c r="CG469" s="107"/>
      <c r="CH469" s="107">
        <v>0</v>
      </c>
      <c r="CI469" s="107"/>
      <c r="CJ469" s="107"/>
    </row>
    <row r="470" spans="1:88" x14ac:dyDescent="0.25">
      <c r="A470" s="50" t="s">
        <v>650</v>
      </c>
      <c r="B470" s="56" t="s">
        <v>1546</v>
      </c>
      <c r="C470" s="50" t="s">
        <v>3062</v>
      </c>
      <c r="D470" s="56" t="s">
        <v>2087</v>
      </c>
      <c r="E470" s="50" t="s">
        <v>106</v>
      </c>
      <c r="F470" s="24" t="s">
        <v>114</v>
      </c>
      <c r="G470" s="24">
        <v>5</v>
      </c>
      <c r="H470" s="50" t="s">
        <v>1454</v>
      </c>
      <c r="I470" s="50" t="s">
        <v>109</v>
      </c>
      <c r="J470" s="120">
        <v>447.26994514940804</v>
      </c>
      <c r="K470" s="52">
        <v>750</v>
      </c>
      <c r="L470" s="120">
        <v>59.635992686587734</v>
      </c>
      <c r="M470" s="52">
        <v>0</v>
      </c>
      <c r="N470" s="120">
        <v>54.325280976460959</v>
      </c>
      <c r="O470" s="120">
        <v>72.433707968614613</v>
      </c>
      <c r="P470" s="120">
        <v>100</v>
      </c>
      <c r="Q470" s="120">
        <v>53.521502228072798</v>
      </c>
      <c r="R470" s="120">
        <v>52.359463515713514</v>
      </c>
      <c r="S470" s="120">
        <v>63.046280396472504</v>
      </c>
      <c r="T470" s="120">
        <v>71.362002970763726</v>
      </c>
      <c r="U470" s="120">
        <v>100</v>
      </c>
      <c r="V470" s="120">
        <v>47.782606500555239</v>
      </c>
      <c r="W470" s="120">
        <v>63.710142000740319</v>
      </c>
      <c r="X470" s="120">
        <v>100</v>
      </c>
      <c r="Y470" s="120">
        <v>47.354862854278764</v>
      </c>
      <c r="Z470" s="120">
        <v>63.139817139038357</v>
      </c>
      <c r="AA470" s="120">
        <v>100</v>
      </c>
      <c r="AB470" s="120">
        <v>41.047111111111114</v>
      </c>
      <c r="AC470" s="120">
        <v>54.729481481481493</v>
      </c>
      <c r="AD470" s="120">
        <v>100</v>
      </c>
      <c r="AE470" s="120">
        <v>40.516666666666673</v>
      </c>
      <c r="AF470" s="120"/>
      <c r="AG470" s="120">
        <v>54.022222222222226</v>
      </c>
      <c r="AH470" s="120">
        <v>100</v>
      </c>
      <c r="AI470" s="120">
        <v>9.52</v>
      </c>
      <c r="AJ470" s="120">
        <v>5</v>
      </c>
      <c r="AK470" s="120"/>
      <c r="AL470" s="52">
        <v>0</v>
      </c>
      <c r="AM470" s="124">
        <v>0.99616858237547889</v>
      </c>
      <c r="AN470" s="124">
        <v>0.99578059071729963</v>
      </c>
      <c r="AO470" s="124">
        <v>0.98467432950191569</v>
      </c>
      <c r="AP470" s="124">
        <v>0.9831223628691983</v>
      </c>
      <c r="AQ470" s="124">
        <v>0.96296296296296291</v>
      </c>
      <c r="AR470" s="124">
        <v>0.95945945945945943</v>
      </c>
      <c r="AS470" s="124">
        <v>0.20883534136546184</v>
      </c>
      <c r="AT470" s="120">
        <v>18.232931726907651</v>
      </c>
      <c r="AU470" s="120">
        <v>50</v>
      </c>
      <c r="AV470" s="124">
        <v>0.21846846846846846</v>
      </c>
      <c r="AW470" s="120">
        <v>16.306306306306318</v>
      </c>
      <c r="AX470" s="120">
        <v>50</v>
      </c>
      <c r="AY470" s="124"/>
      <c r="AZ470" s="120"/>
      <c r="BA470" s="120"/>
      <c r="BB470" s="124"/>
      <c r="BC470" s="120"/>
      <c r="BD470" s="120"/>
      <c r="BE470" s="124"/>
      <c r="BF470" s="120"/>
      <c r="BG470" s="120"/>
      <c r="BH470" s="124"/>
      <c r="BI470" s="120"/>
      <c r="BJ470" s="120"/>
      <c r="BK470" s="124"/>
      <c r="BL470" s="120"/>
      <c r="BM470" s="120"/>
      <c r="BN470" s="52"/>
      <c r="BO470" s="124"/>
      <c r="BP470" s="120"/>
      <c r="BQ470" s="120"/>
      <c r="BR470" s="124">
        <v>0.5</v>
      </c>
      <c r="BS470" s="124">
        <v>0.9135802469135802</v>
      </c>
      <c r="BT470" s="120">
        <v>33.333333333333329</v>
      </c>
      <c r="BU470" s="120">
        <v>50</v>
      </c>
      <c r="BV470" s="124"/>
      <c r="BW470" s="120"/>
      <c r="BX470" s="120"/>
      <c r="BY470" s="124"/>
      <c r="BZ470" s="124"/>
      <c r="CA470" s="124"/>
      <c r="CB470" s="120">
        <v>16.823939048191338</v>
      </c>
      <c r="CC470" s="120">
        <v>19.496255895940152</v>
      </c>
      <c r="CD470" s="120">
        <v>17.335082511020332</v>
      </c>
      <c r="CE470" s="120"/>
      <c r="CF470" s="107" t="s">
        <v>3741</v>
      </c>
      <c r="CG470" s="107">
        <v>5</v>
      </c>
      <c r="CH470" s="107">
        <v>0</v>
      </c>
      <c r="CI470" s="107"/>
      <c r="CJ470" s="107"/>
    </row>
    <row r="471" spans="1:88" x14ac:dyDescent="0.25">
      <c r="A471" s="50" t="s">
        <v>650</v>
      </c>
      <c r="B471" s="56" t="s">
        <v>1546</v>
      </c>
      <c r="C471" s="50" t="s">
        <v>3063</v>
      </c>
      <c r="D471" s="56" t="s">
        <v>2241</v>
      </c>
      <c r="E471" s="50" t="s">
        <v>106</v>
      </c>
      <c r="F471" s="24" t="s">
        <v>114</v>
      </c>
      <c r="G471" s="24">
        <v>5</v>
      </c>
      <c r="H471" s="50" t="s">
        <v>1454</v>
      </c>
      <c r="I471" s="50" t="s">
        <v>109</v>
      </c>
      <c r="J471" s="120">
        <v>489.19709433188308</v>
      </c>
      <c r="K471" s="52">
        <v>750</v>
      </c>
      <c r="L471" s="120">
        <v>65.226279244251074</v>
      </c>
      <c r="M471" s="52">
        <v>1</v>
      </c>
      <c r="N471" s="120">
        <v>61.081496817917838</v>
      </c>
      <c r="O471" s="120">
        <v>81.441995757223779</v>
      </c>
      <c r="P471" s="120">
        <v>100</v>
      </c>
      <c r="Q471" s="120">
        <v>54.554172130244879</v>
      </c>
      <c r="R471" s="120">
        <v>62.757076765410098</v>
      </c>
      <c r="S471" s="120">
        <v>75</v>
      </c>
      <c r="T471" s="120">
        <v>72.738896173659839</v>
      </c>
      <c r="U471" s="120">
        <v>100</v>
      </c>
      <c r="V471" s="120">
        <v>50.715549826944383</v>
      </c>
      <c r="W471" s="120">
        <v>67.62073310259251</v>
      </c>
      <c r="X471" s="120">
        <v>100</v>
      </c>
      <c r="Y471" s="120">
        <v>45.403111471738924</v>
      </c>
      <c r="Z471" s="120">
        <v>60.537481962318566</v>
      </c>
      <c r="AA471" s="120">
        <v>100</v>
      </c>
      <c r="AB471" s="120">
        <v>46.930030030030032</v>
      </c>
      <c r="AC471" s="120">
        <v>62.573373373373379</v>
      </c>
      <c r="AD471" s="120">
        <v>100</v>
      </c>
      <c r="AE471" s="120">
        <v>42.661666666666676</v>
      </c>
      <c r="AF471" s="120">
        <v>57.945161290322574</v>
      </c>
      <c r="AG471" s="120">
        <v>56.882222222222232</v>
      </c>
      <c r="AH471" s="120">
        <v>100</v>
      </c>
      <c r="AI471" s="120">
        <v>20.440000000000001</v>
      </c>
      <c r="AJ471" s="120">
        <v>17.350000000000001</v>
      </c>
      <c r="AK471" s="120">
        <v>15.28</v>
      </c>
      <c r="AL471" s="52">
        <v>0</v>
      </c>
      <c r="AM471" s="124">
        <v>0.99035369774919613</v>
      </c>
      <c r="AN471" s="124">
        <v>0.99541284403669728</v>
      </c>
      <c r="AO471" s="124">
        <v>0.98709677419354835</v>
      </c>
      <c r="AP471" s="124">
        <v>0.99078341013824889</v>
      </c>
      <c r="AQ471" s="124">
        <v>0.9826086956521739</v>
      </c>
      <c r="AR471" s="124">
        <v>0.97619047619047616</v>
      </c>
      <c r="AS471" s="124">
        <v>0.10377358490566038</v>
      </c>
      <c r="AT471" s="120">
        <v>39.245283018867937</v>
      </c>
      <c r="AU471" s="120">
        <v>50</v>
      </c>
      <c r="AV471" s="124">
        <v>0.12731481481481483</v>
      </c>
      <c r="AW471" s="120">
        <v>34.537037037037031</v>
      </c>
      <c r="AX471" s="120">
        <v>50</v>
      </c>
      <c r="AY471" s="124"/>
      <c r="AZ471" s="120"/>
      <c r="BA471" s="120"/>
      <c r="BB471" s="124"/>
      <c r="BC471" s="120"/>
      <c r="BD471" s="120"/>
      <c r="BE471" s="124"/>
      <c r="BF471" s="120"/>
      <c r="BG471" s="120"/>
      <c r="BH471" s="124"/>
      <c r="BI471" s="120"/>
      <c r="BJ471" s="120"/>
      <c r="BK471" s="124"/>
      <c r="BL471" s="120"/>
      <c r="BM471" s="120"/>
      <c r="BN471" s="52"/>
      <c r="BO471" s="124"/>
      <c r="BP471" s="120"/>
      <c r="BQ471" s="120"/>
      <c r="BR471" s="124">
        <v>0.20430107526881722</v>
      </c>
      <c r="BS471" s="124">
        <v>0.93939393939393945</v>
      </c>
      <c r="BT471" s="120">
        <v>13.620071684587815</v>
      </c>
      <c r="BU471" s="120">
        <v>50</v>
      </c>
      <c r="BV471" s="124"/>
      <c r="BW471" s="120"/>
      <c r="BX471" s="120"/>
      <c r="BY471" s="124"/>
      <c r="BZ471" s="124"/>
      <c r="CA471" s="124"/>
      <c r="CB471" s="120">
        <v>16.823939048191338</v>
      </c>
      <c r="CC471" s="120">
        <v>19.496255895940152</v>
      </c>
      <c r="CD471" s="120">
        <v>17.335082511020332</v>
      </c>
      <c r="CE471" s="120"/>
      <c r="CF471" s="107"/>
      <c r="CG471" s="107"/>
      <c r="CH471" s="107">
        <v>0</v>
      </c>
      <c r="CI471" s="107"/>
      <c r="CJ471" s="107"/>
    </row>
    <row r="472" spans="1:88" x14ac:dyDescent="0.25">
      <c r="A472" s="50" t="s">
        <v>650</v>
      </c>
      <c r="B472" s="56" t="s">
        <v>1546</v>
      </c>
      <c r="C472" s="50" t="s">
        <v>3064</v>
      </c>
      <c r="D472" s="56" t="s">
        <v>2389</v>
      </c>
      <c r="E472" s="50" t="s">
        <v>106</v>
      </c>
      <c r="F472" s="24" t="s">
        <v>107</v>
      </c>
      <c r="G472" s="24">
        <v>5</v>
      </c>
      <c r="H472" s="50" t="s">
        <v>1454</v>
      </c>
      <c r="I472" s="50" t="s">
        <v>109</v>
      </c>
      <c r="J472" s="120">
        <v>501.57501212307523</v>
      </c>
      <c r="K472" s="52">
        <v>750</v>
      </c>
      <c r="L472" s="120">
        <v>66.876668283076697</v>
      </c>
      <c r="M472" s="52">
        <v>0</v>
      </c>
      <c r="N472" s="120">
        <v>61.21465287161525</v>
      </c>
      <c r="O472" s="120">
        <v>81.619537162153662</v>
      </c>
      <c r="P472" s="120">
        <v>100</v>
      </c>
      <c r="Q472" s="120">
        <v>59.971923441726673</v>
      </c>
      <c r="R472" s="120">
        <v>61.496518343740583</v>
      </c>
      <c r="S472" s="120">
        <v>68.671029450946733</v>
      </c>
      <c r="T472" s="120">
        <v>79.962564588968903</v>
      </c>
      <c r="U472" s="120">
        <v>100</v>
      </c>
      <c r="V472" s="120">
        <v>53.208083946115849</v>
      </c>
      <c r="W472" s="120">
        <v>70.944111928154456</v>
      </c>
      <c r="X472" s="120">
        <v>100</v>
      </c>
      <c r="Y472" s="120">
        <v>51.818098053346489</v>
      </c>
      <c r="Z472" s="120">
        <v>69.090797404461995</v>
      </c>
      <c r="AA472" s="120">
        <v>100</v>
      </c>
      <c r="AB472" s="120">
        <v>46.027777777777793</v>
      </c>
      <c r="AC472" s="120">
        <v>61.370370370370388</v>
      </c>
      <c r="AD472" s="120">
        <v>100</v>
      </c>
      <c r="AE472" s="120">
        <v>44.006918238993727</v>
      </c>
      <c r="AF472" s="120"/>
      <c r="AG472" s="120">
        <v>58.675890985324976</v>
      </c>
      <c r="AH472" s="120">
        <v>100</v>
      </c>
      <c r="AI472" s="120">
        <v>8.69</v>
      </c>
      <c r="AJ472" s="120">
        <v>9.67</v>
      </c>
      <c r="AK472" s="120"/>
      <c r="AL472" s="52">
        <v>0</v>
      </c>
      <c r="AM472" s="124">
        <v>0.99024390243902438</v>
      </c>
      <c r="AN472" s="124">
        <v>0.99425287356321834</v>
      </c>
      <c r="AO472" s="124">
        <v>0.98536585365853657</v>
      </c>
      <c r="AP472" s="124">
        <v>0.9885057471264368</v>
      </c>
      <c r="AQ472" s="124">
        <v>1</v>
      </c>
      <c r="AR472" s="124">
        <v>1</v>
      </c>
      <c r="AS472" s="124">
        <v>0.14385150812064965</v>
      </c>
      <c r="AT472" s="120">
        <v>31.229698375870086</v>
      </c>
      <c r="AU472" s="120">
        <v>50</v>
      </c>
      <c r="AV472" s="124">
        <v>0.16393442622950818</v>
      </c>
      <c r="AW472" s="120">
        <v>27.213114754098378</v>
      </c>
      <c r="AX472" s="120">
        <v>50</v>
      </c>
      <c r="AY472" s="124"/>
      <c r="AZ472" s="120"/>
      <c r="BA472" s="120"/>
      <c r="BB472" s="124"/>
      <c r="BC472" s="120"/>
      <c r="BD472" s="120"/>
      <c r="BE472" s="124"/>
      <c r="BF472" s="120"/>
      <c r="BG472" s="120"/>
      <c r="BH472" s="124"/>
      <c r="BI472" s="120"/>
      <c r="BJ472" s="120"/>
      <c r="BK472" s="124"/>
      <c r="BL472" s="120"/>
      <c r="BM472" s="120"/>
      <c r="BN472" s="52"/>
      <c r="BO472" s="124"/>
      <c r="BP472" s="120"/>
      <c r="BQ472" s="120"/>
      <c r="BR472" s="124">
        <v>0.32203389830508472</v>
      </c>
      <c r="BS472" s="124">
        <v>1</v>
      </c>
      <c r="BT472" s="120">
        <v>21.468926553672315</v>
      </c>
      <c r="BU472" s="120">
        <v>50</v>
      </c>
      <c r="BV472" s="124"/>
      <c r="BW472" s="120"/>
      <c r="BX472" s="120"/>
      <c r="BY472" s="124"/>
      <c r="BZ472" s="124"/>
      <c r="CA472" s="124"/>
      <c r="CB472" s="120">
        <v>16.823939048191338</v>
      </c>
      <c r="CC472" s="120">
        <v>19.496255895940152</v>
      </c>
      <c r="CD472" s="120">
        <v>17.335082511020332</v>
      </c>
      <c r="CE472" s="120"/>
      <c r="CF472" s="108"/>
      <c r="CG472" s="108"/>
      <c r="CH472" s="108">
        <v>0</v>
      </c>
      <c r="CI472" s="107"/>
      <c r="CJ472" s="107"/>
    </row>
    <row r="473" spans="1:88" x14ac:dyDescent="0.25">
      <c r="A473" s="50" t="s">
        <v>650</v>
      </c>
      <c r="B473" s="56" t="s">
        <v>1546</v>
      </c>
      <c r="C473" s="50" t="s">
        <v>3065</v>
      </c>
      <c r="D473" s="56" t="s">
        <v>2505</v>
      </c>
      <c r="E473" s="50" t="s">
        <v>106</v>
      </c>
      <c r="F473" s="24" t="s">
        <v>114</v>
      </c>
      <c r="G473" s="24">
        <v>5</v>
      </c>
      <c r="H473" s="50" t="s">
        <v>2644</v>
      </c>
      <c r="I473" s="50" t="s">
        <v>109</v>
      </c>
      <c r="J473" s="120">
        <v>618.95576533671351</v>
      </c>
      <c r="K473" s="52">
        <v>750</v>
      </c>
      <c r="L473" s="120">
        <v>82.527435378228461</v>
      </c>
      <c r="M473" s="52">
        <v>0</v>
      </c>
      <c r="N473" s="120">
        <v>74.841487395002559</v>
      </c>
      <c r="O473" s="120">
        <v>99.788649860003403</v>
      </c>
      <c r="P473" s="120">
        <v>100</v>
      </c>
      <c r="Q473" s="120">
        <v>67.391593694789506</v>
      </c>
      <c r="R473" s="120">
        <v>70.963402913704101</v>
      </c>
      <c r="S473" s="120">
        <v>75</v>
      </c>
      <c r="T473" s="120">
        <v>89.855458259719342</v>
      </c>
      <c r="U473" s="120">
        <v>100</v>
      </c>
      <c r="V473" s="120">
        <v>63.859739873361669</v>
      </c>
      <c r="W473" s="120">
        <v>85.146319831148887</v>
      </c>
      <c r="X473" s="120">
        <v>100</v>
      </c>
      <c r="Y473" s="120">
        <v>55.782972306944913</v>
      </c>
      <c r="Z473" s="120">
        <v>74.377296409259884</v>
      </c>
      <c r="AA473" s="120">
        <v>100</v>
      </c>
      <c r="AB473" s="120">
        <v>61.780327868852467</v>
      </c>
      <c r="AC473" s="120">
        <v>82.373770491803285</v>
      </c>
      <c r="AD473" s="120">
        <v>100</v>
      </c>
      <c r="AE473" s="120">
        <v>54.35466666666666</v>
      </c>
      <c r="AF473" s="120">
        <v>66.937037037037015</v>
      </c>
      <c r="AG473" s="120">
        <v>72.472888888888875</v>
      </c>
      <c r="AH473" s="120">
        <v>100</v>
      </c>
      <c r="AI473" s="120">
        <v>7.6</v>
      </c>
      <c r="AJ473" s="120">
        <v>15.18</v>
      </c>
      <c r="AK473" s="120">
        <v>12.58</v>
      </c>
      <c r="AL473" s="52">
        <v>0</v>
      </c>
      <c r="AM473" s="124">
        <v>0.99367088607594933</v>
      </c>
      <c r="AN473" s="124">
        <v>0.98666666666666669</v>
      </c>
      <c r="AO473" s="124">
        <v>0.99367088607594933</v>
      </c>
      <c r="AP473" s="124">
        <v>0.98666666666666669</v>
      </c>
      <c r="AQ473" s="124">
        <v>1</v>
      </c>
      <c r="AR473" s="124">
        <v>1</v>
      </c>
      <c r="AS473" s="124">
        <v>7.0967741935483872E-2</v>
      </c>
      <c r="AT473" s="120">
        <v>45.806451612903246</v>
      </c>
      <c r="AU473" s="120">
        <v>50</v>
      </c>
      <c r="AV473" s="124">
        <v>0.10247349823321555</v>
      </c>
      <c r="AW473" s="120">
        <v>39.505300353356894</v>
      </c>
      <c r="AX473" s="120">
        <v>50</v>
      </c>
      <c r="AY473" s="124"/>
      <c r="AZ473" s="120"/>
      <c r="BA473" s="120"/>
      <c r="BB473" s="124"/>
      <c r="BC473" s="120"/>
      <c r="BD473" s="120"/>
      <c r="BE473" s="124"/>
      <c r="BF473" s="120"/>
      <c r="BG473" s="120"/>
      <c r="BH473" s="124"/>
      <c r="BI473" s="120"/>
      <c r="BJ473" s="120"/>
      <c r="BK473" s="124"/>
      <c r="BL473" s="120"/>
      <c r="BM473" s="120"/>
      <c r="BN473" s="52"/>
      <c r="BO473" s="124"/>
      <c r="BP473" s="120"/>
      <c r="BQ473" s="120"/>
      <c r="BR473" s="124">
        <v>0.44444444444444442</v>
      </c>
      <c r="BS473" s="124">
        <v>0.91836734693877553</v>
      </c>
      <c r="BT473" s="120">
        <v>29.629629629629626</v>
      </c>
      <c r="BU473" s="120">
        <v>50</v>
      </c>
      <c r="BV473" s="124"/>
      <c r="BW473" s="120"/>
      <c r="BX473" s="120"/>
      <c r="BY473" s="124"/>
      <c r="BZ473" s="124"/>
      <c r="CA473" s="124"/>
      <c r="CB473" s="120">
        <v>16.823939048191338</v>
      </c>
      <c r="CC473" s="120">
        <v>19.496255895940152</v>
      </c>
      <c r="CD473" s="120">
        <v>17.335082511020332</v>
      </c>
      <c r="CE473" s="120"/>
      <c r="CF473" s="108"/>
      <c r="CG473" s="108"/>
      <c r="CH473" s="108">
        <v>0</v>
      </c>
      <c r="CI473" s="107"/>
      <c r="CJ473" s="107"/>
    </row>
    <row r="474" spans="1:88" x14ac:dyDescent="0.25">
      <c r="A474" s="50" t="s">
        <v>650</v>
      </c>
      <c r="B474" s="56" t="s">
        <v>1546</v>
      </c>
      <c r="C474" s="50" t="s">
        <v>3066</v>
      </c>
      <c r="D474" s="56" t="s">
        <v>1760</v>
      </c>
      <c r="E474" s="50" t="s">
        <v>106</v>
      </c>
      <c r="F474" s="24">
        <v>1</v>
      </c>
      <c r="G474" s="24">
        <v>5</v>
      </c>
      <c r="H474" s="50" t="s">
        <v>1454</v>
      </c>
      <c r="I474" s="50" t="s">
        <v>109</v>
      </c>
      <c r="J474" s="120">
        <v>540.12996722250728</v>
      </c>
      <c r="K474" s="52">
        <v>750</v>
      </c>
      <c r="L474" s="120">
        <v>72.017328963000978</v>
      </c>
      <c r="M474" s="52">
        <v>0</v>
      </c>
      <c r="N474" s="120">
        <v>64.792057046434792</v>
      </c>
      <c r="O474" s="120">
        <v>86.389409395246389</v>
      </c>
      <c r="P474" s="120">
        <v>100</v>
      </c>
      <c r="Q474" s="120">
        <v>62.343960076803057</v>
      </c>
      <c r="R474" s="120">
        <v>67.241244449577792</v>
      </c>
      <c r="S474" s="120">
        <v>75</v>
      </c>
      <c r="T474" s="120">
        <v>83.125280102404076</v>
      </c>
      <c r="U474" s="120">
        <v>100</v>
      </c>
      <c r="V474" s="120">
        <v>55.571859564482494</v>
      </c>
      <c r="W474" s="120">
        <v>74.095812752643326</v>
      </c>
      <c r="X474" s="120">
        <v>100</v>
      </c>
      <c r="Y474" s="120">
        <v>53.228794095427936</v>
      </c>
      <c r="Z474" s="120">
        <v>70.971725460570582</v>
      </c>
      <c r="AA474" s="120">
        <v>100</v>
      </c>
      <c r="AB474" s="120">
        <v>51.385185185185172</v>
      </c>
      <c r="AC474" s="120">
        <v>68.513580246913563</v>
      </c>
      <c r="AD474" s="120">
        <v>100</v>
      </c>
      <c r="AE474" s="120">
        <v>49.513095238095254</v>
      </c>
      <c r="AF474" s="120"/>
      <c r="AG474" s="120">
        <v>66.017460317460348</v>
      </c>
      <c r="AH474" s="120">
        <v>100</v>
      </c>
      <c r="AI474" s="120">
        <v>12.65</v>
      </c>
      <c r="AJ474" s="120">
        <v>14.01</v>
      </c>
      <c r="AK474" s="120"/>
      <c r="AL474" s="52">
        <v>0</v>
      </c>
      <c r="AM474" s="124">
        <v>0.99388379204892963</v>
      </c>
      <c r="AN474" s="124">
        <v>0.9926739926739927</v>
      </c>
      <c r="AO474" s="124">
        <v>0.99085365853658536</v>
      </c>
      <c r="AP474" s="124">
        <v>0.98905109489051091</v>
      </c>
      <c r="AQ474" s="124">
        <v>0.98095238095238091</v>
      </c>
      <c r="AR474" s="124">
        <v>0.9887640449438202</v>
      </c>
      <c r="AS474" s="124">
        <v>0.12387791741472172</v>
      </c>
      <c r="AT474" s="120">
        <v>35.224416517055658</v>
      </c>
      <c r="AU474" s="120">
        <v>50</v>
      </c>
      <c r="AV474" s="124">
        <v>0.14008620689655171</v>
      </c>
      <c r="AW474" s="120">
        <v>31.982758620689665</v>
      </c>
      <c r="AX474" s="120">
        <v>50</v>
      </c>
      <c r="AY474" s="124"/>
      <c r="AZ474" s="120"/>
      <c r="BA474" s="120"/>
      <c r="BB474" s="124"/>
      <c r="BC474" s="120"/>
      <c r="BD474" s="120"/>
      <c r="BE474" s="124"/>
      <c r="BF474" s="120"/>
      <c r="BG474" s="120"/>
      <c r="BH474" s="124"/>
      <c r="BI474" s="120"/>
      <c r="BJ474" s="120"/>
      <c r="BK474" s="124"/>
      <c r="BL474" s="120"/>
      <c r="BM474" s="120"/>
      <c r="BN474" s="52"/>
      <c r="BO474" s="124"/>
      <c r="BP474" s="120"/>
      <c r="BQ474" s="120"/>
      <c r="BR474" s="124">
        <v>0.35714285714285715</v>
      </c>
      <c r="BS474" s="124">
        <v>0.95726495726495731</v>
      </c>
      <c r="BT474" s="120">
        <v>23.80952380952381</v>
      </c>
      <c r="BU474" s="120">
        <v>50</v>
      </c>
      <c r="BV474" s="124"/>
      <c r="BW474" s="120"/>
      <c r="BX474" s="120"/>
      <c r="BY474" s="124"/>
      <c r="BZ474" s="124"/>
      <c r="CA474" s="124"/>
      <c r="CB474" s="120">
        <v>16.823939048191338</v>
      </c>
      <c r="CC474" s="120">
        <v>19.496255895940152</v>
      </c>
      <c r="CD474" s="120">
        <v>17.335082511020332</v>
      </c>
      <c r="CE474" s="120"/>
      <c r="CF474" s="108"/>
      <c r="CG474" s="108"/>
      <c r="CH474" s="108">
        <v>0</v>
      </c>
      <c r="CI474" s="107"/>
      <c r="CJ474" s="107"/>
    </row>
    <row r="475" spans="1:88" x14ac:dyDescent="0.25">
      <c r="A475" s="50" t="s">
        <v>650</v>
      </c>
      <c r="B475" s="56" t="s">
        <v>1546</v>
      </c>
      <c r="C475" s="50" t="s">
        <v>3067</v>
      </c>
      <c r="D475" s="56" t="s">
        <v>2146</v>
      </c>
      <c r="E475" s="50" t="s">
        <v>106</v>
      </c>
      <c r="F475" s="24">
        <v>6</v>
      </c>
      <c r="G475" s="24">
        <v>8</v>
      </c>
      <c r="H475" s="50" t="s">
        <v>2644</v>
      </c>
      <c r="I475" s="50" t="s">
        <v>109</v>
      </c>
      <c r="J475" s="120">
        <v>485.65014633291901</v>
      </c>
      <c r="K475" s="52">
        <v>800</v>
      </c>
      <c r="L475" s="120">
        <v>60.706268291614876</v>
      </c>
      <c r="M475" s="52">
        <v>1</v>
      </c>
      <c r="N475" s="120">
        <v>58.685041236752305</v>
      </c>
      <c r="O475" s="120">
        <v>78.246721649003064</v>
      </c>
      <c r="P475" s="120">
        <v>100</v>
      </c>
      <c r="Q475" s="120">
        <v>53.302594700249443</v>
      </c>
      <c r="R475" s="120">
        <v>56.889564854933326</v>
      </c>
      <c r="S475" s="120">
        <v>71.168274049111048</v>
      </c>
      <c r="T475" s="120">
        <v>71.070126266999253</v>
      </c>
      <c r="U475" s="120">
        <v>100</v>
      </c>
      <c r="V475" s="120">
        <v>45.407816048181623</v>
      </c>
      <c r="W475" s="120">
        <v>60.54375473090883</v>
      </c>
      <c r="X475" s="120">
        <v>100</v>
      </c>
      <c r="Y475" s="120">
        <v>40.48042587200478</v>
      </c>
      <c r="Z475" s="120">
        <v>53.973901162673044</v>
      </c>
      <c r="AA475" s="120">
        <v>100</v>
      </c>
      <c r="AB475" s="120">
        <v>44.941461748633884</v>
      </c>
      <c r="AC475" s="120">
        <v>59.921948998178507</v>
      </c>
      <c r="AD475" s="120">
        <v>100</v>
      </c>
      <c r="AE475" s="120">
        <v>41.376041666666644</v>
      </c>
      <c r="AF475" s="120">
        <v>54.169607843137271</v>
      </c>
      <c r="AG475" s="120">
        <v>55.168055555555526</v>
      </c>
      <c r="AH475" s="120">
        <v>100</v>
      </c>
      <c r="AI475" s="120">
        <v>17.86</v>
      </c>
      <c r="AJ475" s="120">
        <v>16.399999999999999</v>
      </c>
      <c r="AK475" s="120">
        <v>12.79</v>
      </c>
      <c r="AL475" s="52">
        <v>0</v>
      </c>
      <c r="AM475" s="124">
        <v>0.98785425101214575</v>
      </c>
      <c r="AN475" s="124">
        <v>0.98467432950191569</v>
      </c>
      <c r="AO475" s="124">
        <v>0.99206349206349209</v>
      </c>
      <c r="AP475" s="124">
        <v>0.99070631970260226</v>
      </c>
      <c r="AQ475" s="124">
        <v>0.97265625</v>
      </c>
      <c r="AR475" s="124">
        <v>0.967741935483871</v>
      </c>
      <c r="AS475" s="124">
        <v>0.16358839050131926</v>
      </c>
      <c r="AT475" s="120">
        <v>27.282321899736161</v>
      </c>
      <c r="AU475" s="120">
        <v>50</v>
      </c>
      <c r="AV475" s="124">
        <v>0.21320754716981133</v>
      </c>
      <c r="AW475" s="120">
        <v>17.35849056603773</v>
      </c>
      <c r="AX475" s="120">
        <v>50</v>
      </c>
      <c r="AY475" s="124"/>
      <c r="AZ475" s="120"/>
      <c r="BA475" s="120"/>
      <c r="BB475" s="124"/>
      <c r="BC475" s="120"/>
      <c r="BD475" s="120"/>
      <c r="BE475" s="124">
        <v>0.85199999999999998</v>
      </c>
      <c r="BF475" s="120">
        <v>45.319148936170208</v>
      </c>
      <c r="BG475" s="120">
        <v>50</v>
      </c>
      <c r="BH475" s="124"/>
      <c r="BI475" s="120"/>
      <c r="BJ475" s="120"/>
      <c r="BK475" s="124"/>
      <c r="BL475" s="120"/>
      <c r="BM475" s="120"/>
      <c r="BN475" s="52"/>
      <c r="BO475" s="124"/>
      <c r="BP475" s="120"/>
      <c r="BQ475" s="120"/>
      <c r="BR475" s="124">
        <v>0.25148514851485149</v>
      </c>
      <c r="BS475" s="124">
        <v>0.97302504816955682</v>
      </c>
      <c r="BT475" s="120">
        <v>16.765676567656765</v>
      </c>
      <c r="BU475" s="120">
        <v>50</v>
      </c>
      <c r="BV475" s="124"/>
      <c r="BW475" s="120"/>
      <c r="BX475" s="120"/>
      <c r="BY475" s="124"/>
      <c r="BZ475" s="124"/>
      <c r="CA475" s="124"/>
      <c r="CB475" s="120">
        <v>16.823939048191338</v>
      </c>
      <c r="CC475" s="120">
        <v>19.496255895940152</v>
      </c>
      <c r="CD475" s="120">
        <v>17.335082511020332</v>
      </c>
      <c r="CE475" s="120"/>
      <c r="CF475" s="52" t="s">
        <v>3739</v>
      </c>
      <c r="CG475" s="52">
        <v>4</v>
      </c>
      <c r="CH475" s="107">
        <v>0</v>
      </c>
      <c r="CI475" s="107"/>
      <c r="CJ475" s="107"/>
    </row>
    <row r="476" spans="1:88" x14ac:dyDescent="0.25">
      <c r="A476" s="50" t="s">
        <v>650</v>
      </c>
      <c r="B476" s="56" t="s">
        <v>1546</v>
      </c>
      <c r="C476" s="50" t="s">
        <v>3068</v>
      </c>
      <c r="D476" s="56" t="s">
        <v>2559</v>
      </c>
      <c r="E476" s="50" t="s">
        <v>106</v>
      </c>
      <c r="F476" s="24">
        <v>6</v>
      </c>
      <c r="G476" s="24">
        <v>8</v>
      </c>
      <c r="H476" s="50" t="s">
        <v>2644</v>
      </c>
      <c r="I476" s="50" t="s">
        <v>109</v>
      </c>
      <c r="J476" s="120">
        <v>470.7595280208356</v>
      </c>
      <c r="K476" s="52">
        <v>800</v>
      </c>
      <c r="L476" s="120">
        <v>58.844941002604443</v>
      </c>
      <c r="M476" s="52">
        <v>1</v>
      </c>
      <c r="N476" s="120">
        <v>56.356357997311576</v>
      </c>
      <c r="O476" s="120">
        <v>75.141810663082097</v>
      </c>
      <c r="P476" s="120">
        <v>100</v>
      </c>
      <c r="Q476" s="120">
        <v>52.177269962587893</v>
      </c>
      <c r="R476" s="120">
        <v>56.468269715981783</v>
      </c>
      <c r="S476" s="120">
        <v>69.994868272794946</v>
      </c>
      <c r="T476" s="120">
        <v>69.569693283450533</v>
      </c>
      <c r="U476" s="120">
        <v>100</v>
      </c>
      <c r="V476" s="120">
        <v>43.129509291645974</v>
      </c>
      <c r="W476" s="120">
        <v>57.506012388861294</v>
      </c>
      <c r="X476" s="120">
        <v>100</v>
      </c>
      <c r="Y476" s="120">
        <v>39.067499944317376</v>
      </c>
      <c r="Z476" s="120">
        <v>52.089999925756501</v>
      </c>
      <c r="AA476" s="120">
        <v>100</v>
      </c>
      <c r="AB476" s="120">
        <v>44.795634920634932</v>
      </c>
      <c r="AC476" s="120">
        <v>59.727513227513242</v>
      </c>
      <c r="AD476" s="120">
        <v>100</v>
      </c>
      <c r="AE476" s="120">
        <v>41.142696078431385</v>
      </c>
      <c r="AF476" s="120">
        <v>54.975956284153007</v>
      </c>
      <c r="AG476" s="120">
        <v>54.856928104575175</v>
      </c>
      <c r="AH476" s="120">
        <v>100</v>
      </c>
      <c r="AI476" s="120">
        <v>17.809999999999999</v>
      </c>
      <c r="AJ476" s="120">
        <v>17.399999999999999</v>
      </c>
      <c r="AK476" s="120">
        <v>13.83</v>
      </c>
      <c r="AL476" s="52">
        <v>0</v>
      </c>
      <c r="AM476" s="124">
        <v>0.96339677891654463</v>
      </c>
      <c r="AN476" s="124">
        <v>0.95817490494296575</v>
      </c>
      <c r="AO476" s="124">
        <v>0.97653958944281527</v>
      </c>
      <c r="AP476" s="124">
        <v>0.97142857142857142</v>
      </c>
      <c r="AQ476" s="124">
        <v>0.96015936254980083</v>
      </c>
      <c r="AR476" s="124">
        <v>0.9521276595744681</v>
      </c>
      <c r="AS476" s="124">
        <v>0.20919881305637983</v>
      </c>
      <c r="AT476" s="120">
        <v>18.160237388724056</v>
      </c>
      <c r="AU476" s="120">
        <v>50</v>
      </c>
      <c r="AV476" s="124">
        <v>0.24453280318091453</v>
      </c>
      <c r="AW476" s="120">
        <v>11.093439363817103</v>
      </c>
      <c r="AX476" s="120">
        <v>50</v>
      </c>
      <c r="AY476" s="124"/>
      <c r="AZ476" s="120"/>
      <c r="BA476" s="120"/>
      <c r="BB476" s="124"/>
      <c r="BC476" s="120"/>
      <c r="BD476" s="120"/>
      <c r="BE476" s="124">
        <v>0.78515625</v>
      </c>
      <c r="BF476" s="120">
        <v>41.763630319148938</v>
      </c>
      <c r="BG476" s="120">
        <v>50</v>
      </c>
      <c r="BH476" s="124"/>
      <c r="BI476" s="120"/>
      <c r="BJ476" s="120"/>
      <c r="BK476" s="124"/>
      <c r="BL476" s="120"/>
      <c r="BM476" s="120"/>
      <c r="BN476" s="52"/>
      <c r="BO476" s="124"/>
      <c r="BP476" s="120"/>
      <c r="BQ476" s="120"/>
      <c r="BR476" s="124">
        <v>0.46275395033860045</v>
      </c>
      <c r="BS476" s="124">
        <v>0.99105145413870244</v>
      </c>
      <c r="BT476" s="120">
        <v>30.850263355906698</v>
      </c>
      <c r="BU476" s="120">
        <v>50</v>
      </c>
      <c r="BV476" s="124"/>
      <c r="BW476" s="120"/>
      <c r="BX476" s="120"/>
      <c r="BY476" s="124"/>
      <c r="BZ476" s="124"/>
      <c r="CA476" s="124"/>
      <c r="CB476" s="120">
        <v>16.823939048191338</v>
      </c>
      <c r="CC476" s="120">
        <v>19.496255895940152</v>
      </c>
      <c r="CD476" s="120">
        <v>17.335082511020332</v>
      </c>
      <c r="CE476" s="120"/>
      <c r="CF476" s="52" t="s">
        <v>3739</v>
      </c>
      <c r="CG476" s="52">
        <v>4</v>
      </c>
      <c r="CH476" s="107">
        <v>0</v>
      </c>
      <c r="CI476" s="107"/>
      <c r="CJ476" s="107"/>
    </row>
    <row r="477" spans="1:88" x14ac:dyDescent="0.25">
      <c r="A477" s="50" t="s">
        <v>650</v>
      </c>
      <c r="B477" s="56" t="s">
        <v>1546</v>
      </c>
      <c r="C477" s="50" t="s">
        <v>3069</v>
      </c>
      <c r="D477" s="56" t="s">
        <v>1942</v>
      </c>
      <c r="E477" s="50" t="s">
        <v>106</v>
      </c>
      <c r="F477" s="24">
        <v>9</v>
      </c>
      <c r="G477" s="24">
        <v>12</v>
      </c>
      <c r="H477" s="50" t="s">
        <v>2644</v>
      </c>
      <c r="I477" s="50" t="s">
        <v>109</v>
      </c>
      <c r="J477" s="120">
        <v>760.39504866232926</v>
      </c>
      <c r="K477" s="52">
        <v>1250</v>
      </c>
      <c r="L477" s="120">
        <v>60.831603892986344</v>
      </c>
      <c r="M477" s="52">
        <v>1</v>
      </c>
      <c r="N477" s="120">
        <v>60.752048131080386</v>
      </c>
      <c r="O477" s="120">
        <v>81.002730841440524</v>
      </c>
      <c r="P477" s="120">
        <v>100</v>
      </c>
      <c r="Q477" s="120">
        <v>51.925600885515493</v>
      </c>
      <c r="R477" s="120">
        <v>54.649914089347085</v>
      </c>
      <c r="S477" s="120">
        <v>71.100296625880588</v>
      </c>
      <c r="T477" s="120">
        <v>69.234134514020667</v>
      </c>
      <c r="U477" s="120">
        <v>100</v>
      </c>
      <c r="V477" s="120">
        <v>46.095068458645933</v>
      </c>
      <c r="W477" s="120">
        <v>61.460091278194575</v>
      </c>
      <c r="X477" s="120">
        <v>100</v>
      </c>
      <c r="Y477" s="120">
        <v>38.786074133386705</v>
      </c>
      <c r="Z477" s="120">
        <v>51.714765511182271</v>
      </c>
      <c r="AA477" s="120">
        <v>100</v>
      </c>
      <c r="AB477" s="120">
        <v>43.507168458781372</v>
      </c>
      <c r="AC477" s="120">
        <v>58.009557945041834</v>
      </c>
      <c r="AD477" s="120">
        <v>100</v>
      </c>
      <c r="AE477" s="120">
        <v>37.425627240143342</v>
      </c>
      <c r="AF477" s="120">
        <v>55.670250896057347</v>
      </c>
      <c r="AG477" s="120">
        <v>49.900836320191125</v>
      </c>
      <c r="AH477" s="120">
        <v>100</v>
      </c>
      <c r="AI477" s="120">
        <v>19.170000000000002</v>
      </c>
      <c r="AJ477" s="120">
        <v>15.86</v>
      </c>
      <c r="AK477" s="120">
        <v>18.239999999999998</v>
      </c>
      <c r="AL477" s="52">
        <v>1</v>
      </c>
      <c r="AM477" s="124">
        <v>0.92488262910798125</v>
      </c>
      <c r="AN477" s="124">
        <v>0.90163934426229508</v>
      </c>
      <c r="AO477" s="124">
        <v>0.92626728110599077</v>
      </c>
      <c r="AP477" s="124">
        <v>0.89682539682539686</v>
      </c>
      <c r="AQ477" s="124">
        <v>0.92113564668769721</v>
      </c>
      <c r="AR477" s="124">
        <v>0.8954545454545455</v>
      </c>
      <c r="AS477" s="124">
        <v>0.2063628546861565</v>
      </c>
      <c r="AT477" s="120">
        <v>18.727429062768717</v>
      </c>
      <c r="AU477" s="120">
        <v>50</v>
      </c>
      <c r="AV477" s="124">
        <v>0.25492772667542707</v>
      </c>
      <c r="AW477" s="120">
        <v>9.0144546649145951</v>
      </c>
      <c r="AX477" s="120">
        <v>50</v>
      </c>
      <c r="AY477" s="124">
        <v>0.43376068376068377</v>
      </c>
      <c r="AZ477" s="120">
        <v>28.917378917378915</v>
      </c>
      <c r="BA477" s="120">
        <v>50</v>
      </c>
      <c r="BB477" s="124">
        <v>0.17735042735042736</v>
      </c>
      <c r="BC477" s="120">
        <v>11.823361823361823</v>
      </c>
      <c r="BD477" s="120">
        <v>50</v>
      </c>
      <c r="BE477" s="124">
        <v>0.71391752577319589</v>
      </c>
      <c r="BF477" s="120">
        <v>37.974336477297655</v>
      </c>
      <c r="BG477" s="120">
        <v>50</v>
      </c>
      <c r="BH477" s="124">
        <v>0.73482428115015974</v>
      </c>
      <c r="BI477" s="120">
        <v>78.172795867038275</v>
      </c>
      <c r="BJ477" s="120">
        <v>100</v>
      </c>
      <c r="BK477" s="124">
        <v>0.67619047619047623</v>
      </c>
      <c r="BL477" s="120">
        <v>71.935157041540037</v>
      </c>
      <c r="BM477" s="120">
        <v>100</v>
      </c>
      <c r="BN477" s="52">
        <v>1</v>
      </c>
      <c r="BO477" s="124">
        <v>0.58730158730158732</v>
      </c>
      <c r="BP477" s="120">
        <v>78.306878306878318</v>
      </c>
      <c r="BQ477" s="120">
        <v>100</v>
      </c>
      <c r="BR477" s="124">
        <v>0.48888888888888887</v>
      </c>
      <c r="BS477" s="124">
        <v>0.87662337662337664</v>
      </c>
      <c r="BT477" s="120">
        <v>16.296296296296294</v>
      </c>
      <c r="BU477" s="120">
        <v>50</v>
      </c>
      <c r="BV477" s="124">
        <v>0.45485812553740329</v>
      </c>
      <c r="BW477" s="120">
        <v>37.904843794783609</v>
      </c>
      <c r="BX477" s="120">
        <v>50</v>
      </c>
      <c r="BY477" s="124">
        <v>0.67619047619047623</v>
      </c>
      <c r="BZ477" s="124">
        <v>0.90909090909090906</v>
      </c>
      <c r="CA477" s="124">
        <v>0.23290043290043286</v>
      </c>
      <c r="CB477" s="120">
        <v>16.823939048191338</v>
      </c>
      <c r="CC477" s="120">
        <v>19.496255895940152</v>
      </c>
      <c r="CD477" s="120">
        <v>17.335082511020332</v>
      </c>
      <c r="CE477" s="120">
        <v>12.629206143265662</v>
      </c>
      <c r="CF477" s="107"/>
      <c r="CG477" s="107"/>
      <c r="CH477" s="107">
        <v>0</v>
      </c>
      <c r="CI477" s="107"/>
      <c r="CJ477" s="107"/>
    </row>
    <row r="478" spans="1:88" x14ac:dyDescent="0.25">
      <c r="A478" s="50" t="s">
        <v>650</v>
      </c>
      <c r="B478" s="56" t="s">
        <v>1546</v>
      </c>
      <c r="C478" s="50" t="s">
        <v>3070</v>
      </c>
      <c r="D478" s="56" t="s">
        <v>2305</v>
      </c>
      <c r="E478" s="50" t="s">
        <v>106</v>
      </c>
      <c r="F478" s="24">
        <v>9</v>
      </c>
      <c r="G478" s="24">
        <v>12</v>
      </c>
      <c r="H478" s="50" t="s">
        <v>2644</v>
      </c>
      <c r="I478" s="50" t="s">
        <v>109</v>
      </c>
      <c r="J478" s="120">
        <v>741.79527180411219</v>
      </c>
      <c r="K478" s="52">
        <v>1250</v>
      </c>
      <c r="L478" s="120">
        <v>59.343621744328978</v>
      </c>
      <c r="M478" s="52">
        <v>1</v>
      </c>
      <c r="N478" s="120">
        <v>57.049936437311288</v>
      </c>
      <c r="O478" s="120">
        <v>76.066581916415061</v>
      </c>
      <c r="P478" s="120">
        <v>100</v>
      </c>
      <c r="Q478" s="120">
        <v>50.300054571913641</v>
      </c>
      <c r="R478" s="120">
        <v>51.903043691703495</v>
      </c>
      <c r="S478" s="120">
        <v>69.874711981566819</v>
      </c>
      <c r="T478" s="120">
        <v>67.066739429218188</v>
      </c>
      <c r="U478" s="120">
        <v>100</v>
      </c>
      <c r="V478" s="120">
        <v>38.96209156998173</v>
      </c>
      <c r="W478" s="120">
        <v>51.949455426642309</v>
      </c>
      <c r="X478" s="120">
        <v>100</v>
      </c>
      <c r="Y478" s="120">
        <v>32.099465444826251</v>
      </c>
      <c r="Z478" s="120">
        <v>42.799287259768334</v>
      </c>
      <c r="AA478" s="120">
        <v>100</v>
      </c>
      <c r="AB478" s="120">
        <v>41.199583333333329</v>
      </c>
      <c r="AC478" s="120">
        <v>54.932777777777773</v>
      </c>
      <c r="AD478" s="120">
        <v>100</v>
      </c>
      <c r="AE478" s="120">
        <v>36.878285714285724</v>
      </c>
      <c r="AF478" s="120">
        <v>52.833846153846189</v>
      </c>
      <c r="AG478" s="120">
        <v>49.171047619047634</v>
      </c>
      <c r="AH478" s="120">
        <v>100</v>
      </c>
      <c r="AI478" s="120">
        <v>19.57</v>
      </c>
      <c r="AJ478" s="120">
        <v>19.8</v>
      </c>
      <c r="AK478" s="120">
        <v>15.95</v>
      </c>
      <c r="AL478" s="52">
        <v>1</v>
      </c>
      <c r="AM478" s="124">
        <v>0.96363636363636362</v>
      </c>
      <c r="AN478" s="124">
        <v>0.94630872483221473</v>
      </c>
      <c r="AO478" s="124">
        <v>0.95927601809954754</v>
      </c>
      <c r="AP478" s="124">
        <v>0.94</v>
      </c>
      <c r="AQ478" s="124">
        <v>0.90145985401459849</v>
      </c>
      <c r="AR478" s="124">
        <v>0.88292682926829269</v>
      </c>
      <c r="AS478" s="124">
        <v>0.22682445759368836</v>
      </c>
      <c r="AT478" s="120">
        <v>14.635108481262328</v>
      </c>
      <c r="AU478" s="120">
        <v>50</v>
      </c>
      <c r="AV478" s="124">
        <v>0.27297668038408779</v>
      </c>
      <c r="AW478" s="120">
        <v>5.4046639231824409</v>
      </c>
      <c r="AX478" s="120">
        <v>50</v>
      </c>
      <c r="AY478" s="124">
        <v>0.47689075630252103</v>
      </c>
      <c r="AZ478" s="120">
        <v>31.792717086834738</v>
      </c>
      <c r="BA478" s="120">
        <v>50</v>
      </c>
      <c r="BB478" s="124">
        <v>0.14285714285714285</v>
      </c>
      <c r="BC478" s="120">
        <v>9.5238095238095237</v>
      </c>
      <c r="BD478" s="120">
        <v>50</v>
      </c>
      <c r="BE478" s="124">
        <v>0.71906354515050164</v>
      </c>
      <c r="BF478" s="120">
        <v>38.248060912260726</v>
      </c>
      <c r="BG478" s="120">
        <v>50</v>
      </c>
      <c r="BH478" s="124">
        <v>0.8047945205479452</v>
      </c>
      <c r="BI478" s="120">
        <v>85.616438356164394</v>
      </c>
      <c r="BJ478" s="120">
        <v>100</v>
      </c>
      <c r="BK478" s="124">
        <v>0.7008928571428571</v>
      </c>
      <c r="BL478" s="120">
        <v>74.563069908814597</v>
      </c>
      <c r="BM478" s="120">
        <v>100</v>
      </c>
      <c r="BN478" s="52">
        <v>1</v>
      </c>
      <c r="BO478" s="124">
        <v>0.61570247933884292</v>
      </c>
      <c r="BP478" s="120">
        <v>82.093663911845724</v>
      </c>
      <c r="BQ478" s="120">
        <v>100</v>
      </c>
      <c r="BR478" s="124">
        <v>0.35245901639344263</v>
      </c>
      <c r="BS478" s="124">
        <v>0.98785425101214575</v>
      </c>
      <c r="BT478" s="120">
        <v>23.497267759562842</v>
      </c>
      <c r="BU478" s="120">
        <v>50</v>
      </c>
      <c r="BV478" s="124">
        <v>0.41321499013806706</v>
      </c>
      <c r="BW478" s="120">
        <v>34.434582511505589</v>
      </c>
      <c r="BX478" s="120">
        <v>50</v>
      </c>
      <c r="BY478" s="124">
        <v>0.7008928571428571</v>
      </c>
      <c r="BZ478" s="124">
        <v>0.90410958904109573</v>
      </c>
      <c r="CA478" s="124">
        <v>0.20321673189823869</v>
      </c>
      <c r="CB478" s="120">
        <v>16.823939048191338</v>
      </c>
      <c r="CC478" s="120">
        <v>19.496255895940152</v>
      </c>
      <c r="CD478" s="120">
        <v>17.335082511020332</v>
      </c>
      <c r="CE478" s="120">
        <v>12.629206143265662</v>
      </c>
      <c r="CF478" s="52" t="s">
        <v>3739</v>
      </c>
      <c r="CG478" s="52">
        <v>4</v>
      </c>
      <c r="CH478" s="107">
        <v>0</v>
      </c>
      <c r="CI478" s="107"/>
      <c r="CJ478" s="107"/>
    </row>
    <row r="479" spans="1:88" x14ac:dyDescent="0.25">
      <c r="A479" s="50" t="s">
        <v>662</v>
      </c>
      <c r="B479" s="56" t="s">
        <v>1547</v>
      </c>
      <c r="C479" s="50" t="s">
        <v>2665</v>
      </c>
      <c r="D479" s="56" t="s">
        <v>101</v>
      </c>
      <c r="E479" s="50" t="s">
        <v>102</v>
      </c>
      <c r="F479" s="24" t="s">
        <v>102</v>
      </c>
      <c r="G479" s="24" t="s">
        <v>102</v>
      </c>
      <c r="H479" s="50" t="s">
        <v>2644</v>
      </c>
      <c r="I479" s="50" t="s">
        <v>103</v>
      </c>
      <c r="J479" s="120">
        <v>939.55137383873284</v>
      </c>
      <c r="K479" s="52">
        <v>1250</v>
      </c>
      <c r="L479" s="120">
        <v>75.164109907098634</v>
      </c>
      <c r="M479" s="52">
        <v>0</v>
      </c>
      <c r="N479" s="120">
        <v>67.13399407008265</v>
      </c>
      <c r="O479" s="120">
        <v>89.511992093443538</v>
      </c>
      <c r="P479" s="120">
        <v>100</v>
      </c>
      <c r="Q479" s="120">
        <v>57.855165791216862</v>
      </c>
      <c r="R479" s="120">
        <v>66.685854586808475</v>
      </c>
      <c r="S479" s="120">
        <v>75</v>
      </c>
      <c r="T479" s="120">
        <v>77.140221054955816</v>
      </c>
      <c r="U479" s="120">
        <v>100</v>
      </c>
      <c r="V479" s="120">
        <v>57.317049751652426</v>
      </c>
      <c r="W479" s="120">
        <v>76.422733002203231</v>
      </c>
      <c r="X479" s="120">
        <v>100</v>
      </c>
      <c r="Y479" s="120">
        <v>47.956184581610906</v>
      </c>
      <c r="Z479" s="120">
        <v>63.941579442147876</v>
      </c>
      <c r="AA479" s="120">
        <v>100</v>
      </c>
      <c r="AB479" s="120">
        <v>51.839125918824088</v>
      </c>
      <c r="AC479" s="120">
        <v>69.118834558432113</v>
      </c>
      <c r="AD479" s="120">
        <v>100</v>
      </c>
      <c r="AE479" s="120">
        <v>43.946319714656212</v>
      </c>
      <c r="AF479" s="120">
        <v>59.508128544423329</v>
      </c>
      <c r="AG479" s="120">
        <v>58.59509295287495</v>
      </c>
      <c r="AH479" s="120">
        <v>100</v>
      </c>
      <c r="AI479" s="120">
        <v>17.14</v>
      </c>
      <c r="AJ479" s="120">
        <v>18.72</v>
      </c>
      <c r="AK479" s="120">
        <v>15.56</v>
      </c>
      <c r="AL479" s="52">
        <v>0</v>
      </c>
      <c r="AM479" s="124">
        <v>0.99026763990267641</v>
      </c>
      <c r="AN479" s="124">
        <v>0.98255352894528147</v>
      </c>
      <c r="AO479" s="124">
        <v>0.99069579288025889</v>
      </c>
      <c r="AP479" s="124">
        <v>0.98342541436464093</v>
      </c>
      <c r="AQ479" s="124">
        <v>0.99906367041198507</v>
      </c>
      <c r="AR479" s="124">
        <v>0.9981378026070763</v>
      </c>
      <c r="AS479" s="124">
        <v>9.5299698145752482E-2</v>
      </c>
      <c r="AT479" s="120">
        <v>40.940060370849523</v>
      </c>
      <c r="AU479" s="120">
        <v>50</v>
      </c>
      <c r="AV479" s="124">
        <v>0.14161490683229813</v>
      </c>
      <c r="AW479" s="120">
        <v>31.677018633540378</v>
      </c>
      <c r="AX479" s="120">
        <v>50</v>
      </c>
      <c r="AY479" s="124">
        <v>0.80555555555555558</v>
      </c>
      <c r="AZ479" s="120">
        <v>50</v>
      </c>
      <c r="BA479" s="120">
        <v>50</v>
      </c>
      <c r="BB479" s="124">
        <v>0.29248366013071897</v>
      </c>
      <c r="BC479" s="120">
        <v>19.498910675381264</v>
      </c>
      <c r="BD479" s="120">
        <v>50</v>
      </c>
      <c r="BE479" s="124">
        <v>0.8125</v>
      </c>
      <c r="BF479" s="120">
        <v>43.218085106382979</v>
      </c>
      <c r="BG479" s="120">
        <v>50</v>
      </c>
      <c r="BH479" s="124">
        <v>0.82634730538922152</v>
      </c>
      <c r="BI479" s="120">
        <v>87.909287807363995</v>
      </c>
      <c r="BJ479" s="120">
        <v>100</v>
      </c>
      <c r="BK479" s="124">
        <v>0.77837837837837798</v>
      </c>
      <c r="BL479" s="120">
        <v>82.806210465784886</v>
      </c>
      <c r="BM479" s="120">
        <v>100</v>
      </c>
      <c r="BN479" s="52">
        <v>0</v>
      </c>
      <c r="BO479" s="124">
        <v>0.70299999999999996</v>
      </c>
      <c r="BP479" s="120">
        <v>93.777777777777786</v>
      </c>
      <c r="BQ479" s="120">
        <v>100</v>
      </c>
      <c r="BR479" s="124">
        <v>0.40307692307692305</v>
      </c>
      <c r="BS479" s="124">
        <v>0.93390804597701149</v>
      </c>
      <c r="BT479" s="120">
        <v>26.871794871794869</v>
      </c>
      <c r="BU479" s="120">
        <v>50</v>
      </c>
      <c r="BV479" s="124">
        <v>0.33746130030959753</v>
      </c>
      <c r="BW479" s="120">
        <v>28.121775025799796</v>
      </c>
      <c r="BX479" s="120">
        <v>50</v>
      </c>
      <c r="BY479" s="124">
        <v>0.77837837837837798</v>
      </c>
      <c r="BZ479" s="124">
        <v>0.92993630573248398</v>
      </c>
      <c r="CA479" s="124">
        <v>0.151557927354106</v>
      </c>
      <c r="CB479" s="120">
        <v>17.263974516166829</v>
      </c>
      <c r="CC479" s="120">
        <v>19.631524517014228</v>
      </c>
      <c r="CD479" s="120">
        <v>17.168861804494096</v>
      </c>
      <c r="CE479" s="120">
        <v>15.161501169955377</v>
      </c>
      <c r="CF479" s="107"/>
      <c r="CG479" s="107"/>
      <c r="CH479" s="107">
        <v>0</v>
      </c>
      <c r="CI479" s="107"/>
      <c r="CJ479" s="107"/>
    </row>
    <row r="480" spans="1:88" x14ac:dyDescent="0.25">
      <c r="A480" s="50" t="s">
        <v>662</v>
      </c>
      <c r="B480" s="56" t="s">
        <v>1547</v>
      </c>
      <c r="C480" s="50" t="s">
        <v>3071</v>
      </c>
      <c r="D480" s="56" t="s">
        <v>2460</v>
      </c>
      <c r="E480" s="50" t="s">
        <v>106</v>
      </c>
      <c r="F480" s="24" t="s">
        <v>114</v>
      </c>
      <c r="G480" s="24">
        <v>5</v>
      </c>
      <c r="H480" s="50" t="s">
        <v>1454</v>
      </c>
      <c r="I480" s="50" t="s">
        <v>109</v>
      </c>
      <c r="J480" s="120">
        <v>594.95517340333299</v>
      </c>
      <c r="K480" s="52">
        <v>750</v>
      </c>
      <c r="L480" s="120">
        <v>79.327356453777725</v>
      </c>
      <c r="M480" s="52">
        <v>0</v>
      </c>
      <c r="N480" s="120">
        <v>69.257978599921884</v>
      </c>
      <c r="O480" s="120">
        <v>92.343971466562508</v>
      </c>
      <c r="P480" s="120">
        <v>100</v>
      </c>
      <c r="Q480" s="120">
        <v>61.308793576524806</v>
      </c>
      <c r="R480" s="120">
        <v>73.238115267965995</v>
      </c>
      <c r="S480" s="120">
        <v>75</v>
      </c>
      <c r="T480" s="120">
        <v>81.74505810203307</v>
      </c>
      <c r="U480" s="120">
        <v>100</v>
      </c>
      <c r="V480" s="120">
        <v>63.285099706868422</v>
      </c>
      <c r="W480" s="120">
        <v>84.38013294249123</v>
      </c>
      <c r="X480" s="120">
        <v>100</v>
      </c>
      <c r="Y480" s="120">
        <v>54.949449174449192</v>
      </c>
      <c r="Z480" s="120">
        <v>73.265932232598914</v>
      </c>
      <c r="AA480" s="120">
        <v>100</v>
      </c>
      <c r="AB480" s="120">
        <v>53.061904761904771</v>
      </c>
      <c r="AC480" s="120">
        <v>70.749206349206361</v>
      </c>
      <c r="AD480" s="120">
        <v>100</v>
      </c>
      <c r="AE480" s="120">
        <v>46.992473118279563</v>
      </c>
      <c r="AF480" s="120"/>
      <c r="AG480" s="120">
        <v>62.656630824372748</v>
      </c>
      <c r="AH480" s="120">
        <v>100</v>
      </c>
      <c r="AI480" s="120">
        <v>13.69</v>
      </c>
      <c r="AJ480" s="120">
        <v>18.28</v>
      </c>
      <c r="AK480" s="120"/>
      <c r="AL480" s="52">
        <v>0</v>
      </c>
      <c r="AM480" s="124">
        <v>0.98013245033112584</v>
      </c>
      <c r="AN480" s="124">
        <v>0.9642857142857143</v>
      </c>
      <c r="AO480" s="124">
        <v>0.98013245033112584</v>
      </c>
      <c r="AP480" s="124">
        <v>0.9642857142857143</v>
      </c>
      <c r="AQ480" s="124">
        <v>1</v>
      </c>
      <c r="AR480" s="124">
        <v>1</v>
      </c>
      <c r="AS480" s="124">
        <v>4.6666666666666669E-2</v>
      </c>
      <c r="AT480" s="120">
        <v>50</v>
      </c>
      <c r="AU480" s="120">
        <v>50</v>
      </c>
      <c r="AV480" s="124">
        <v>6.4327485380116955E-2</v>
      </c>
      <c r="AW480" s="120">
        <v>47.134502923976612</v>
      </c>
      <c r="AX480" s="120">
        <v>50</v>
      </c>
      <c r="AY480" s="124"/>
      <c r="AZ480" s="120"/>
      <c r="BA480" s="120"/>
      <c r="BB480" s="124"/>
      <c r="BC480" s="120"/>
      <c r="BD480" s="120"/>
      <c r="BE480" s="124"/>
      <c r="BF480" s="120"/>
      <c r="BG480" s="120"/>
      <c r="BH480" s="124"/>
      <c r="BI480" s="120"/>
      <c r="BJ480" s="120"/>
      <c r="BK480" s="124"/>
      <c r="BL480" s="120"/>
      <c r="BM480" s="120"/>
      <c r="BN480" s="52"/>
      <c r="BO480" s="124"/>
      <c r="BP480" s="120"/>
      <c r="BQ480" s="120"/>
      <c r="BR480" s="124">
        <v>0.49019607843137253</v>
      </c>
      <c r="BS480" s="124">
        <v>1</v>
      </c>
      <c r="BT480" s="120">
        <v>32.679738562091501</v>
      </c>
      <c r="BU480" s="120">
        <v>50</v>
      </c>
      <c r="BV480" s="124"/>
      <c r="BW480" s="120"/>
      <c r="BX480" s="120"/>
      <c r="BY480" s="124"/>
      <c r="BZ480" s="124"/>
      <c r="CA480" s="124"/>
      <c r="CB480" s="120">
        <v>16.823939048191338</v>
      </c>
      <c r="CC480" s="120">
        <v>19.496255895940152</v>
      </c>
      <c r="CD480" s="120">
        <v>17.335082511020332</v>
      </c>
      <c r="CE480" s="120"/>
      <c r="CF480" s="107"/>
      <c r="CG480" s="107"/>
      <c r="CH480" s="107">
        <v>0</v>
      </c>
      <c r="CI480" s="107"/>
      <c r="CJ480" s="107"/>
    </row>
    <row r="481" spans="1:88" x14ac:dyDescent="0.25">
      <c r="A481" s="50" t="s">
        <v>662</v>
      </c>
      <c r="B481" s="56" t="s">
        <v>1547</v>
      </c>
      <c r="C481" s="50" t="s">
        <v>3072</v>
      </c>
      <c r="D481" s="56" t="s">
        <v>1703</v>
      </c>
      <c r="E481" s="50" t="s">
        <v>106</v>
      </c>
      <c r="F481" s="24" t="s">
        <v>107</v>
      </c>
      <c r="G481" s="24">
        <v>5</v>
      </c>
      <c r="H481" s="50" t="s">
        <v>1454</v>
      </c>
      <c r="I481" s="50" t="s">
        <v>109</v>
      </c>
      <c r="J481" s="120">
        <v>552.65470993259771</v>
      </c>
      <c r="K481" s="52">
        <v>750</v>
      </c>
      <c r="L481" s="120">
        <v>73.687294657679686</v>
      </c>
      <c r="M481" s="52">
        <v>0</v>
      </c>
      <c r="N481" s="120">
        <v>66.013528910216408</v>
      </c>
      <c r="O481" s="120">
        <v>88.018038546955211</v>
      </c>
      <c r="P481" s="120">
        <v>100</v>
      </c>
      <c r="Q481" s="120">
        <v>59.839271945493259</v>
      </c>
      <c r="R481" s="120">
        <v>69.099515571737783</v>
      </c>
      <c r="S481" s="120">
        <v>75</v>
      </c>
      <c r="T481" s="120">
        <v>79.78569592732434</v>
      </c>
      <c r="U481" s="120">
        <v>100</v>
      </c>
      <c r="V481" s="120">
        <v>58.083424044138326</v>
      </c>
      <c r="W481" s="120">
        <v>77.444565392184444</v>
      </c>
      <c r="X481" s="120">
        <v>100</v>
      </c>
      <c r="Y481" s="120">
        <v>51.166343317506097</v>
      </c>
      <c r="Z481" s="120">
        <v>68.221791090008139</v>
      </c>
      <c r="AA481" s="120">
        <v>100</v>
      </c>
      <c r="AB481" s="120">
        <v>52.234057971014487</v>
      </c>
      <c r="AC481" s="120">
        <v>69.645410628019306</v>
      </c>
      <c r="AD481" s="120">
        <v>100</v>
      </c>
      <c r="AE481" s="120">
        <v>43.760869565217398</v>
      </c>
      <c r="AF481" s="120">
        <v>60.707246376811597</v>
      </c>
      <c r="AG481" s="120">
        <v>58.34782608695653</v>
      </c>
      <c r="AH481" s="120">
        <v>100</v>
      </c>
      <c r="AI481" s="120">
        <v>15.16</v>
      </c>
      <c r="AJ481" s="120">
        <v>17.93</v>
      </c>
      <c r="AK481" s="120">
        <v>16.940000000000001</v>
      </c>
      <c r="AL481" s="52">
        <v>0</v>
      </c>
      <c r="AM481" s="124">
        <v>1</v>
      </c>
      <c r="AN481" s="124">
        <v>1</v>
      </c>
      <c r="AO481" s="124">
        <v>1</v>
      </c>
      <c r="AP481" s="124">
        <v>1</v>
      </c>
      <c r="AQ481" s="124">
        <v>1</v>
      </c>
      <c r="AR481" s="124">
        <v>1</v>
      </c>
      <c r="AS481" s="124">
        <v>5.9800664451827246E-2</v>
      </c>
      <c r="AT481" s="120">
        <v>48.039867109634571</v>
      </c>
      <c r="AU481" s="120">
        <v>50</v>
      </c>
      <c r="AV481" s="124">
        <v>9.0909090909090912E-2</v>
      </c>
      <c r="AW481" s="120">
        <v>41.818181818181827</v>
      </c>
      <c r="AX481" s="120">
        <v>50</v>
      </c>
      <c r="AY481" s="124"/>
      <c r="AZ481" s="120"/>
      <c r="BA481" s="120"/>
      <c r="BB481" s="124"/>
      <c r="BC481" s="120"/>
      <c r="BD481" s="120"/>
      <c r="BE481" s="124"/>
      <c r="BF481" s="120"/>
      <c r="BG481" s="120"/>
      <c r="BH481" s="124"/>
      <c r="BI481" s="120"/>
      <c r="BJ481" s="120"/>
      <c r="BK481" s="124"/>
      <c r="BL481" s="120"/>
      <c r="BM481" s="120"/>
      <c r="BN481" s="52"/>
      <c r="BO481" s="124"/>
      <c r="BP481" s="120"/>
      <c r="BQ481" s="120"/>
      <c r="BR481" s="124">
        <v>0.32</v>
      </c>
      <c r="BS481" s="124">
        <v>1.0638297872340425</v>
      </c>
      <c r="BT481" s="120">
        <v>21.333333333333336</v>
      </c>
      <c r="BU481" s="120">
        <v>50</v>
      </c>
      <c r="BV481" s="124"/>
      <c r="BW481" s="120"/>
      <c r="BX481" s="120"/>
      <c r="BY481" s="124"/>
      <c r="BZ481" s="124"/>
      <c r="CA481" s="124"/>
      <c r="CB481" s="120">
        <v>16.823939048191338</v>
      </c>
      <c r="CC481" s="120">
        <v>19.496255895940152</v>
      </c>
      <c r="CD481" s="120">
        <v>17.335082511020332</v>
      </c>
      <c r="CE481" s="120"/>
      <c r="CF481" s="52"/>
      <c r="CG481" s="107"/>
      <c r="CH481" s="107">
        <v>0</v>
      </c>
      <c r="CI481" s="107"/>
      <c r="CJ481" s="107"/>
    </row>
    <row r="482" spans="1:88" x14ac:dyDescent="0.25">
      <c r="A482" s="50" t="s">
        <v>662</v>
      </c>
      <c r="B482" s="56" t="s">
        <v>1547</v>
      </c>
      <c r="C482" s="50" t="s">
        <v>3073</v>
      </c>
      <c r="D482" s="56" t="s">
        <v>1931</v>
      </c>
      <c r="E482" s="50" t="s">
        <v>106</v>
      </c>
      <c r="F482" s="24" t="s">
        <v>114</v>
      </c>
      <c r="G482" s="24">
        <v>5</v>
      </c>
      <c r="H482" s="50" t="s">
        <v>1454</v>
      </c>
      <c r="I482" s="50" t="s">
        <v>109</v>
      </c>
      <c r="J482" s="120">
        <v>569.4914371430649</v>
      </c>
      <c r="K482" s="52">
        <v>750</v>
      </c>
      <c r="L482" s="120">
        <v>75.932191619075311</v>
      </c>
      <c r="M482" s="52">
        <v>1</v>
      </c>
      <c r="N482" s="120">
        <v>64.924444587557844</v>
      </c>
      <c r="O482" s="120">
        <v>86.565926116743796</v>
      </c>
      <c r="P482" s="120">
        <v>100</v>
      </c>
      <c r="Q482" s="120">
        <v>57.908172822363724</v>
      </c>
      <c r="R482" s="120">
        <v>67.863486796179117</v>
      </c>
      <c r="S482" s="120">
        <v>75</v>
      </c>
      <c r="T482" s="120">
        <v>77.21089709648497</v>
      </c>
      <c r="U482" s="120">
        <v>100</v>
      </c>
      <c r="V482" s="120">
        <v>57.598806198653762</v>
      </c>
      <c r="W482" s="120">
        <v>76.798408264871682</v>
      </c>
      <c r="X482" s="120">
        <v>100</v>
      </c>
      <c r="Y482" s="120">
        <v>50.859369442702771</v>
      </c>
      <c r="Z482" s="120">
        <v>67.812492590270352</v>
      </c>
      <c r="AA482" s="120">
        <v>100</v>
      </c>
      <c r="AB482" s="120">
        <v>55.470555555555578</v>
      </c>
      <c r="AC482" s="120">
        <v>73.960740740740775</v>
      </c>
      <c r="AD482" s="120">
        <v>100</v>
      </c>
      <c r="AE482" s="120">
        <v>44.11</v>
      </c>
      <c r="AF482" s="120">
        <v>66.831111111111085</v>
      </c>
      <c r="AG482" s="120">
        <v>58.813333333333325</v>
      </c>
      <c r="AH482" s="120">
        <v>100</v>
      </c>
      <c r="AI482" s="120">
        <v>17.09</v>
      </c>
      <c r="AJ482" s="120">
        <v>17</v>
      </c>
      <c r="AK482" s="120">
        <v>22.72</v>
      </c>
      <c r="AL482" s="52">
        <v>0</v>
      </c>
      <c r="AM482" s="124">
        <v>0.99428571428571433</v>
      </c>
      <c r="AN482" s="124">
        <v>0.99082568807339455</v>
      </c>
      <c r="AO482" s="124">
        <v>0.99428571428571433</v>
      </c>
      <c r="AP482" s="124">
        <v>0.99082568807339455</v>
      </c>
      <c r="AQ482" s="124">
        <v>1</v>
      </c>
      <c r="AR482" s="124">
        <v>1</v>
      </c>
      <c r="AS482" s="124">
        <v>5.1771117166212535E-2</v>
      </c>
      <c r="AT482" s="120">
        <v>49.645776566757505</v>
      </c>
      <c r="AU482" s="120">
        <v>50</v>
      </c>
      <c r="AV482" s="124">
        <v>7.5892857142857137E-2</v>
      </c>
      <c r="AW482" s="120">
        <v>44.821428571428591</v>
      </c>
      <c r="AX482" s="120">
        <v>50</v>
      </c>
      <c r="AY482" s="124"/>
      <c r="AZ482" s="120"/>
      <c r="BA482" s="120"/>
      <c r="BB482" s="124"/>
      <c r="BC482" s="120"/>
      <c r="BD482" s="120"/>
      <c r="BE482" s="124"/>
      <c r="BF482" s="120"/>
      <c r="BG482" s="120"/>
      <c r="BH482" s="124"/>
      <c r="BI482" s="120"/>
      <c r="BJ482" s="120"/>
      <c r="BK482" s="124"/>
      <c r="BL482" s="120"/>
      <c r="BM482" s="120"/>
      <c r="BN482" s="52"/>
      <c r="BO482" s="124"/>
      <c r="BP482" s="120"/>
      <c r="BQ482" s="120"/>
      <c r="BR482" s="124">
        <v>0.50793650793650791</v>
      </c>
      <c r="BS482" s="124">
        <v>1.05</v>
      </c>
      <c r="BT482" s="120">
        <v>33.862433862433861</v>
      </c>
      <c r="BU482" s="120">
        <v>50</v>
      </c>
      <c r="BV482" s="124"/>
      <c r="BW482" s="120"/>
      <c r="BX482" s="120"/>
      <c r="BY482" s="124"/>
      <c r="BZ482" s="124"/>
      <c r="CA482" s="124"/>
      <c r="CB482" s="120">
        <v>16.823939048191338</v>
      </c>
      <c r="CC482" s="120">
        <v>19.496255895940152</v>
      </c>
      <c r="CD482" s="120">
        <v>17.335082511020332</v>
      </c>
      <c r="CE482" s="120"/>
      <c r="CF482" s="107"/>
      <c r="CG482" s="107"/>
      <c r="CH482" s="107">
        <v>0</v>
      </c>
      <c r="CI482" s="107"/>
      <c r="CJ482" s="107"/>
    </row>
    <row r="483" spans="1:88" x14ac:dyDescent="0.25">
      <c r="A483" s="50" t="s">
        <v>662</v>
      </c>
      <c r="B483" s="56" t="s">
        <v>1547</v>
      </c>
      <c r="C483" s="50" t="s">
        <v>3074</v>
      </c>
      <c r="D483" s="56" t="s">
        <v>2168</v>
      </c>
      <c r="E483" s="50" t="s">
        <v>106</v>
      </c>
      <c r="F483" s="24" t="s">
        <v>114</v>
      </c>
      <c r="G483" s="24">
        <v>5</v>
      </c>
      <c r="H483" s="50" t="s">
        <v>1454</v>
      </c>
      <c r="I483" s="50" t="s">
        <v>109</v>
      </c>
      <c r="J483" s="120">
        <v>507.43685638860353</v>
      </c>
      <c r="K483" s="52">
        <v>750</v>
      </c>
      <c r="L483" s="120">
        <v>67.658247518480479</v>
      </c>
      <c r="M483" s="52">
        <v>0</v>
      </c>
      <c r="N483" s="120">
        <v>59.373734951327258</v>
      </c>
      <c r="O483" s="120">
        <v>79.164979935103005</v>
      </c>
      <c r="P483" s="120">
        <v>100</v>
      </c>
      <c r="Q483" s="120">
        <v>55.337662134415325</v>
      </c>
      <c r="R483" s="120"/>
      <c r="S483" s="120"/>
      <c r="T483" s="120">
        <v>73.783549512553776</v>
      </c>
      <c r="U483" s="120">
        <v>100</v>
      </c>
      <c r="V483" s="120">
        <v>52.647399975524984</v>
      </c>
      <c r="W483" s="120">
        <v>70.196533300699983</v>
      </c>
      <c r="X483" s="120">
        <v>100</v>
      </c>
      <c r="Y483" s="120">
        <v>48.987621512959358</v>
      </c>
      <c r="Z483" s="120">
        <v>65.316828683945801</v>
      </c>
      <c r="AA483" s="120">
        <v>100</v>
      </c>
      <c r="AB483" s="120">
        <v>40.15</v>
      </c>
      <c r="AC483" s="120">
        <v>53.533333333333331</v>
      </c>
      <c r="AD483" s="120">
        <v>100</v>
      </c>
      <c r="AE483" s="120">
        <v>37.338888888888889</v>
      </c>
      <c r="AF483" s="120"/>
      <c r="AG483" s="120">
        <v>49.785185185185185</v>
      </c>
      <c r="AH483" s="120">
        <v>100</v>
      </c>
      <c r="AI483" s="120"/>
      <c r="AJ483" s="120"/>
      <c r="AK483" s="120"/>
      <c r="AL483" s="52">
        <v>0</v>
      </c>
      <c r="AM483" s="124">
        <v>1</v>
      </c>
      <c r="AN483" s="124">
        <v>1</v>
      </c>
      <c r="AO483" s="124">
        <v>1</v>
      </c>
      <c r="AP483" s="124">
        <v>1</v>
      </c>
      <c r="AQ483" s="124">
        <v>1</v>
      </c>
      <c r="AR483" s="124">
        <v>1</v>
      </c>
      <c r="AS483" s="124">
        <v>6.5727699530516437E-2</v>
      </c>
      <c r="AT483" s="120">
        <v>46.854460093896705</v>
      </c>
      <c r="AU483" s="120">
        <v>50</v>
      </c>
      <c r="AV483" s="124">
        <v>7.8212290502793297E-2</v>
      </c>
      <c r="AW483" s="120">
        <v>44.357541899441344</v>
      </c>
      <c r="AX483" s="120">
        <v>50</v>
      </c>
      <c r="AY483" s="124"/>
      <c r="AZ483" s="120"/>
      <c r="BA483" s="120"/>
      <c r="BB483" s="124"/>
      <c r="BC483" s="120"/>
      <c r="BD483" s="120"/>
      <c r="BE483" s="124"/>
      <c r="BF483" s="120"/>
      <c r="BG483" s="120"/>
      <c r="BH483" s="124"/>
      <c r="BI483" s="120"/>
      <c r="BJ483" s="120"/>
      <c r="BK483" s="124"/>
      <c r="BL483" s="120"/>
      <c r="BM483" s="120"/>
      <c r="BN483" s="52"/>
      <c r="BO483" s="124"/>
      <c r="BP483" s="120"/>
      <c r="BQ483" s="120"/>
      <c r="BR483" s="124">
        <v>0.36666666666666664</v>
      </c>
      <c r="BS483" s="124">
        <v>0.967741935483871</v>
      </c>
      <c r="BT483" s="120">
        <v>24.444444444444443</v>
      </c>
      <c r="BU483" s="120">
        <v>50</v>
      </c>
      <c r="BV483" s="124"/>
      <c r="BW483" s="120"/>
      <c r="BX483" s="120"/>
      <c r="BY483" s="124"/>
      <c r="BZ483" s="124"/>
      <c r="CA483" s="124"/>
      <c r="CB483" s="120">
        <v>16.823939048191338</v>
      </c>
      <c r="CC483" s="120">
        <v>19.496255895940152</v>
      </c>
      <c r="CD483" s="120">
        <v>17.335082511020332</v>
      </c>
      <c r="CE483" s="120"/>
      <c r="CF483" s="107" t="s">
        <v>3740</v>
      </c>
      <c r="CG483" s="107">
        <v>4</v>
      </c>
      <c r="CH483" s="107">
        <v>0</v>
      </c>
      <c r="CI483" s="107"/>
      <c r="CJ483" s="107"/>
    </row>
    <row r="484" spans="1:88" x14ac:dyDescent="0.25">
      <c r="A484" s="50" t="s">
        <v>662</v>
      </c>
      <c r="B484" s="56" t="s">
        <v>1547</v>
      </c>
      <c r="C484" s="50" t="s">
        <v>3075</v>
      </c>
      <c r="D484" s="56" t="s">
        <v>2447</v>
      </c>
      <c r="E484" s="50" t="s">
        <v>106</v>
      </c>
      <c r="F484" s="24" t="s">
        <v>107</v>
      </c>
      <c r="G484" s="24">
        <v>5</v>
      </c>
      <c r="H484" s="50" t="s">
        <v>2644</v>
      </c>
      <c r="I484" s="50" t="s">
        <v>109</v>
      </c>
      <c r="J484" s="120">
        <v>569.71168086917567</v>
      </c>
      <c r="K484" s="52">
        <v>750</v>
      </c>
      <c r="L484" s="120">
        <v>75.96155744922342</v>
      </c>
      <c r="M484" s="52">
        <v>0</v>
      </c>
      <c r="N484" s="120">
        <v>71.83754564593103</v>
      </c>
      <c r="O484" s="120">
        <v>95.783394194574711</v>
      </c>
      <c r="P484" s="120">
        <v>100</v>
      </c>
      <c r="Q484" s="120">
        <v>62.725709348772725</v>
      </c>
      <c r="R484" s="120">
        <v>72.968249050876167</v>
      </c>
      <c r="S484" s="120">
        <v>75</v>
      </c>
      <c r="T484" s="120">
        <v>83.634279131696971</v>
      </c>
      <c r="U484" s="120">
        <v>100</v>
      </c>
      <c r="V484" s="120">
        <v>63.117320134495706</v>
      </c>
      <c r="W484" s="120">
        <v>84.156426845994275</v>
      </c>
      <c r="X484" s="120">
        <v>100</v>
      </c>
      <c r="Y484" s="120">
        <v>55.045031161350607</v>
      </c>
      <c r="Z484" s="120">
        <v>73.39337488180081</v>
      </c>
      <c r="AA484" s="120">
        <v>100</v>
      </c>
      <c r="AB484" s="120">
        <v>52.863768115942023</v>
      </c>
      <c r="AC484" s="120">
        <v>70.485024154589354</v>
      </c>
      <c r="AD484" s="120">
        <v>100</v>
      </c>
      <c r="AE484" s="120">
        <v>46.485185185185188</v>
      </c>
      <c r="AF484" s="120"/>
      <c r="AG484" s="120">
        <v>61.980246913580253</v>
      </c>
      <c r="AH484" s="120">
        <v>100</v>
      </c>
      <c r="AI484" s="120">
        <v>12.27</v>
      </c>
      <c r="AJ484" s="120">
        <v>17.920000000000002</v>
      </c>
      <c r="AK484" s="120"/>
      <c r="AL484" s="52">
        <v>0</v>
      </c>
      <c r="AM484" s="124">
        <v>0.99259259259259258</v>
      </c>
      <c r="AN484" s="124">
        <v>0.98684210526315785</v>
      </c>
      <c r="AO484" s="124">
        <v>1</v>
      </c>
      <c r="AP484" s="124">
        <v>1</v>
      </c>
      <c r="AQ484" s="124">
        <v>1</v>
      </c>
      <c r="AR484" s="124">
        <v>1</v>
      </c>
      <c r="AS484" s="124">
        <v>5.0359712230215826E-2</v>
      </c>
      <c r="AT484" s="120">
        <v>49.92805755395684</v>
      </c>
      <c r="AU484" s="120">
        <v>50</v>
      </c>
      <c r="AV484" s="124">
        <v>8.3333333333333329E-2</v>
      </c>
      <c r="AW484" s="120">
        <v>43.333333333333329</v>
      </c>
      <c r="AX484" s="120">
        <v>50</v>
      </c>
      <c r="AY484" s="124"/>
      <c r="AZ484" s="120"/>
      <c r="BA484" s="120"/>
      <c r="BB484" s="124"/>
      <c r="BC484" s="120"/>
      <c r="BD484" s="120"/>
      <c r="BE484" s="124"/>
      <c r="BF484" s="120"/>
      <c r="BG484" s="120"/>
      <c r="BH484" s="124"/>
      <c r="BI484" s="120"/>
      <c r="BJ484" s="120"/>
      <c r="BK484" s="124"/>
      <c r="BL484" s="120"/>
      <c r="BM484" s="120"/>
      <c r="BN484" s="52"/>
      <c r="BO484" s="124"/>
      <c r="BP484" s="120"/>
      <c r="BQ484" s="120"/>
      <c r="BR484" s="124">
        <v>0.10526315789473684</v>
      </c>
      <c r="BS484" s="124">
        <v>1.0555555555555556</v>
      </c>
      <c r="BT484" s="120">
        <v>7.0175438596491224</v>
      </c>
      <c r="BU484" s="120">
        <v>50</v>
      </c>
      <c r="BV484" s="124"/>
      <c r="BW484" s="120"/>
      <c r="BX484" s="120"/>
      <c r="BY484" s="124"/>
      <c r="BZ484" s="124"/>
      <c r="CA484" s="124"/>
      <c r="CB484" s="120">
        <v>16.823939048191338</v>
      </c>
      <c r="CC484" s="120">
        <v>19.496255895940152</v>
      </c>
      <c r="CD484" s="120">
        <v>17.335082511020332</v>
      </c>
      <c r="CE484" s="120"/>
      <c r="CF484" s="107"/>
      <c r="CG484" s="107"/>
      <c r="CH484" s="107">
        <v>0</v>
      </c>
      <c r="CI484" s="107"/>
      <c r="CJ484" s="107"/>
    </row>
    <row r="485" spans="1:88" x14ac:dyDescent="0.25">
      <c r="A485" s="50" t="s">
        <v>662</v>
      </c>
      <c r="B485" s="56" t="s">
        <v>1547</v>
      </c>
      <c r="C485" s="50" t="s">
        <v>3076</v>
      </c>
      <c r="D485" s="56" t="s">
        <v>2225</v>
      </c>
      <c r="E485" s="50" t="s">
        <v>106</v>
      </c>
      <c r="F485" s="24" t="s">
        <v>114</v>
      </c>
      <c r="G485" s="24">
        <v>5</v>
      </c>
      <c r="H485" s="50" t="s">
        <v>2644</v>
      </c>
      <c r="I485" s="50" t="s">
        <v>109</v>
      </c>
      <c r="J485" s="120">
        <v>566.58428655881971</v>
      </c>
      <c r="K485" s="52">
        <v>650</v>
      </c>
      <c r="L485" s="120">
        <v>87.166813316741496</v>
      </c>
      <c r="M485" s="52">
        <v>0</v>
      </c>
      <c r="N485" s="120">
        <v>77.650961640194495</v>
      </c>
      <c r="O485" s="120">
        <v>100</v>
      </c>
      <c r="P485" s="120">
        <v>100</v>
      </c>
      <c r="Q485" s="120">
        <v>63.568157008434646</v>
      </c>
      <c r="R485" s="120">
        <v>74.455082552438341</v>
      </c>
      <c r="S485" s="120">
        <v>75</v>
      </c>
      <c r="T485" s="120">
        <v>84.757542677912852</v>
      </c>
      <c r="U485" s="120">
        <v>100</v>
      </c>
      <c r="V485" s="120">
        <v>72.107617114453063</v>
      </c>
      <c r="W485" s="120">
        <v>96.143489485937423</v>
      </c>
      <c r="X485" s="120">
        <v>100</v>
      </c>
      <c r="Y485" s="120">
        <v>61.935266883183544</v>
      </c>
      <c r="Z485" s="120">
        <v>82.580355844244721</v>
      </c>
      <c r="AA485" s="120">
        <v>100</v>
      </c>
      <c r="AB485" s="120">
        <v>56.674999999999997</v>
      </c>
      <c r="AC485" s="120">
        <v>75.566666666666663</v>
      </c>
      <c r="AD485" s="120">
        <v>100</v>
      </c>
      <c r="AE485" s="120"/>
      <c r="AF485" s="120">
        <v>60.049523809523791</v>
      </c>
      <c r="AG485" s="120"/>
      <c r="AH485" s="120">
        <v>0</v>
      </c>
      <c r="AI485" s="120">
        <v>11.43</v>
      </c>
      <c r="AJ485" s="120">
        <v>12.51</v>
      </c>
      <c r="AK485" s="120"/>
      <c r="AL485" s="52">
        <v>0</v>
      </c>
      <c r="AM485" s="124">
        <v>1</v>
      </c>
      <c r="AN485" s="124">
        <v>1</v>
      </c>
      <c r="AO485" s="124">
        <v>1</v>
      </c>
      <c r="AP485" s="124">
        <v>1</v>
      </c>
      <c r="AQ485" s="124">
        <v>1</v>
      </c>
      <c r="AR485" s="124"/>
      <c r="AS485" s="124">
        <v>3.0418250950570342E-2</v>
      </c>
      <c r="AT485" s="120">
        <v>50</v>
      </c>
      <c r="AU485" s="120">
        <v>50</v>
      </c>
      <c r="AV485" s="124">
        <v>4.8387096774193547E-2</v>
      </c>
      <c r="AW485" s="120">
        <v>50</v>
      </c>
      <c r="AX485" s="120">
        <v>50</v>
      </c>
      <c r="AY485" s="124"/>
      <c r="AZ485" s="120"/>
      <c r="BA485" s="120"/>
      <c r="BB485" s="124"/>
      <c r="BC485" s="120"/>
      <c r="BD485" s="120"/>
      <c r="BE485" s="124"/>
      <c r="BF485" s="120"/>
      <c r="BG485" s="120"/>
      <c r="BH485" s="124"/>
      <c r="BI485" s="120"/>
      <c r="BJ485" s="120"/>
      <c r="BK485" s="124"/>
      <c r="BL485" s="120"/>
      <c r="BM485" s="120"/>
      <c r="BN485" s="52"/>
      <c r="BO485" s="124"/>
      <c r="BP485" s="120"/>
      <c r="BQ485" s="120"/>
      <c r="BR485" s="124">
        <v>0.41304347826086957</v>
      </c>
      <c r="BS485" s="124">
        <v>0.92</v>
      </c>
      <c r="BT485" s="120">
        <v>27.536231884057973</v>
      </c>
      <c r="BU485" s="120">
        <v>50</v>
      </c>
      <c r="BV485" s="124"/>
      <c r="BW485" s="120"/>
      <c r="BX485" s="120"/>
      <c r="BY485" s="124"/>
      <c r="BZ485" s="124"/>
      <c r="CA485" s="124"/>
      <c r="CB485" s="120">
        <v>16.823939048191338</v>
      </c>
      <c r="CC485" s="120">
        <v>19.496255895940152</v>
      </c>
      <c r="CD485" s="120">
        <v>17.335082511020332</v>
      </c>
      <c r="CE485" s="120"/>
      <c r="CF485" s="107"/>
      <c r="CG485" s="107"/>
      <c r="CH485" s="107">
        <v>0</v>
      </c>
      <c r="CI485" s="107"/>
      <c r="CJ485" s="107"/>
    </row>
    <row r="486" spans="1:88" x14ac:dyDescent="0.25">
      <c r="A486" s="50" t="s">
        <v>662</v>
      </c>
      <c r="B486" s="56" t="s">
        <v>1547</v>
      </c>
      <c r="C486" s="50" t="s">
        <v>3077</v>
      </c>
      <c r="D486" s="56" t="s">
        <v>2135</v>
      </c>
      <c r="E486" s="50" t="s">
        <v>106</v>
      </c>
      <c r="F486" s="24" t="s">
        <v>114</v>
      </c>
      <c r="G486" s="24">
        <v>5</v>
      </c>
      <c r="H486" s="50" t="s">
        <v>2644</v>
      </c>
      <c r="I486" s="50" t="s">
        <v>109</v>
      </c>
      <c r="J486" s="120">
        <v>541.12270587453418</v>
      </c>
      <c r="K486" s="52">
        <v>650</v>
      </c>
      <c r="L486" s="120">
        <v>83.249647057620649</v>
      </c>
      <c r="M486" s="52">
        <v>0</v>
      </c>
      <c r="N486" s="120">
        <v>70.959183040917424</v>
      </c>
      <c r="O486" s="120">
        <v>94.612244054556555</v>
      </c>
      <c r="P486" s="120">
        <v>100</v>
      </c>
      <c r="Q486" s="120">
        <v>61.640427602960855</v>
      </c>
      <c r="R486" s="120">
        <v>71.847772855996524</v>
      </c>
      <c r="S486" s="120">
        <v>75</v>
      </c>
      <c r="T486" s="120">
        <v>82.187236803947812</v>
      </c>
      <c r="U486" s="120">
        <v>100</v>
      </c>
      <c r="V486" s="120">
        <v>65.364770539770532</v>
      </c>
      <c r="W486" s="120">
        <v>87.153027386360719</v>
      </c>
      <c r="X486" s="120">
        <v>100</v>
      </c>
      <c r="Y486" s="120">
        <v>55.309501641134311</v>
      </c>
      <c r="Z486" s="120">
        <v>73.746002188179077</v>
      </c>
      <c r="AA486" s="120">
        <v>100</v>
      </c>
      <c r="AB486" s="120">
        <v>54.929787234042557</v>
      </c>
      <c r="AC486" s="120">
        <v>73.239716312056743</v>
      </c>
      <c r="AD486" s="120">
        <v>100</v>
      </c>
      <c r="AE486" s="120"/>
      <c r="AF486" s="120">
        <v>59.849462365591386</v>
      </c>
      <c r="AG486" s="120"/>
      <c r="AH486" s="120">
        <v>0</v>
      </c>
      <c r="AI486" s="120">
        <v>13.35</v>
      </c>
      <c r="AJ486" s="120">
        <v>16.53</v>
      </c>
      <c r="AK486" s="120"/>
      <c r="AL486" s="52">
        <v>0</v>
      </c>
      <c r="AM486" s="124">
        <v>1</v>
      </c>
      <c r="AN486" s="124">
        <v>1</v>
      </c>
      <c r="AO486" s="124">
        <v>1</v>
      </c>
      <c r="AP486" s="124">
        <v>1</v>
      </c>
      <c r="AQ486" s="124">
        <v>1</v>
      </c>
      <c r="AR486" s="124"/>
      <c r="AS486" s="124">
        <v>6.7857142857142852E-2</v>
      </c>
      <c r="AT486" s="120">
        <v>46.428571428571438</v>
      </c>
      <c r="AU486" s="120">
        <v>50</v>
      </c>
      <c r="AV486" s="124">
        <v>0.10091743119266056</v>
      </c>
      <c r="AW486" s="120">
        <v>39.816513761467881</v>
      </c>
      <c r="AX486" s="120">
        <v>50</v>
      </c>
      <c r="AY486" s="124"/>
      <c r="AZ486" s="120"/>
      <c r="BA486" s="120"/>
      <c r="BB486" s="124"/>
      <c r="BC486" s="120"/>
      <c r="BD486" s="120"/>
      <c r="BE486" s="124"/>
      <c r="BF486" s="120"/>
      <c r="BG486" s="120"/>
      <c r="BH486" s="124"/>
      <c r="BI486" s="120"/>
      <c r="BJ486" s="120"/>
      <c r="BK486" s="124"/>
      <c r="BL486" s="120"/>
      <c r="BM486" s="120"/>
      <c r="BN486" s="52"/>
      <c r="BO486" s="124"/>
      <c r="BP486" s="120"/>
      <c r="BQ486" s="120"/>
      <c r="BR486" s="124">
        <v>0.65909090909090906</v>
      </c>
      <c r="BS486" s="124">
        <v>0.97777777777777775</v>
      </c>
      <c r="BT486" s="120">
        <v>43.939393939393938</v>
      </c>
      <c r="BU486" s="120">
        <v>50</v>
      </c>
      <c r="BV486" s="124"/>
      <c r="BW486" s="120"/>
      <c r="BX486" s="120"/>
      <c r="BY486" s="124"/>
      <c r="BZ486" s="124"/>
      <c r="CA486" s="124"/>
      <c r="CB486" s="120">
        <v>16.823939048191338</v>
      </c>
      <c r="CC486" s="120">
        <v>19.496255895940152</v>
      </c>
      <c r="CD486" s="120">
        <v>17.335082511020332</v>
      </c>
      <c r="CE486" s="120"/>
      <c r="CF486" s="107"/>
      <c r="CG486" s="107"/>
      <c r="CH486" s="107">
        <v>0</v>
      </c>
      <c r="CI486" s="107"/>
      <c r="CJ486" s="107"/>
    </row>
    <row r="487" spans="1:88" x14ac:dyDescent="0.25">
      <c r="A487" s="50" t="s">
        <v>662</v>
      </c>
      <c r="B487" s="56" t="s">
        <v>1547</v>
      </c>
      <c r="C487" s="50" t="s">
        <v>3078</v>
      </c>
      <c r="D487" s="56" t="s">
        <v>2573</v>
      </c>
      <c r="E487" s="50" t="s">
        <v>106</v>
      </c>
      <c r="F487" s="24" t="s">
        <v>114</v>
      </c>
      <c r="G487" s="24">
        <v>5</v>
      </c>
      <c r="H487" s="50" t="s">
        <v>2644</v>
      </c>
      <c r="I487" s="50" t="s">
        <v>109</v>
      </c>
      <c r="J487" s="120">
        <v>546.35800903898803</v>
      </c>
      <c r="K487" s="52">
        <v>650</v>
      </c>
      <c r="L487" s="120">
        <v>84.055078313690473</v>
      </c>
      <c r="M487" s="52">
        <v>0</v>
      </c>
      <c r="N487" s="120">
        <v>75.03189712352733</v>
      </c>
      <c r="O487" s="120">
        <v>100</v>
      </c>
      <c r="P487" s="120">
        <v>100</v>
      </c>
      <c r="Q487" s="120">
        <v>64.288986819235049</v>
      </c>
      <c r="R487" s="120">
        <v>74.0822803473406</v>
      </c>
      <c r="S487" s="120">
        <v>75</v>
      </c>
      <c r="T487" s="120">
        <v>85.718649092313399</v>
      </c>
      <c r="U487" s="120">
        <v>100</v>
      </c>
      <c r="V487" s="120">
        <v>66.960783094711658</v>
      </c>
      <c r="W487" s="120">
        <v>89.281044126282211</v>
      </c>
      <c r="X487" s="120">
        <v>100</v>
      </c>
      <c r="Y487" s="120">
        <v>56.590883586497618</v>
      </c>
      <c r="Z487" s="120">
        <v>75.454511448663482</v>
      </c>
      <c r="AA487" s="120">
        <v>100</v>
      </c>
      <c r="AB487" s="120">
        <v>57.469811320754737</v>
      </c>
      <c r="AC487" s="120">
        <v>76.626415094339649</v>
      </c>
      <c r="AD487" s="120">
        <v>100</v>
      </c>
      <c r="AE487" s="120"/>
      <c r="AF487" s="120">
        <v>62.052941176470583</v>
      </c>
      <c r="AG487" s="120"/>
      <c r="AH487" s="120">
        <v>0</v>
      </c>
      <c r="AI487" s="120">
        <v>10.71</v>
      </c>
      <c r="AJ487" s="120">
        <v>17.489999999999998</v>
      </c>
      <c r="AK487" s="120"/>
      <c r="AL487" s="52">
        <v>0</v>
      </c>
      <c r="AM487" s="124">
        <v>0.99315068493150682</v>
      </c>
      <c r="AN487" s="124">
        <v>1</v>
      </c>
      <c r="AO487" s="124">
        <v>0.99315068493150682</v>
      </c>
      <c r="AP487" s="124">
        <v>1</v>
      </c>
      <c r="AQ487" s="124">
        <v>1</v>
      </c>
      <c r="AR487" s="124">
        <v>1</v>
      </c>
      <c r="AS487" s="124">
        <v>3.9007092198581561E-2</v>
      </c>
      <c r="AT487" s="120">
        <v>50</v>
      </c>
      <c r="AU487" s="120">
        <v>50</v>
      </c>
      <c r="AV487" s="124">
        <v>8.1818181818181818E-2</v>
      </c>
      <c r="AW487" s="120">
        <v>43.636363636363647</v>
      </c>
      <c r="AX487" s="120">
        <v>50</v>
      </c>
      <c r="AY487" s="124"/>
      <c r="AZ487" s="120"/>
      <c r="BA487" s="120"/>
      <c r="BB487" s="124"/>
      <c r="BC487" s="120"/>
      <c r="BD487" s="120"/>
      <c r="BE487" s="124"/>
      <c r="BF487" s="120"/>
      <c r="BG487" s="120"/>
      <c r="BH487" s="124"/>
      <c r="BI487" s="120"/>
      <c r="BJ487" s="120"/>
      <c r="BK487" s="124"/>
      <c r="BL487" s="120"/>
      <c r="BM487" s="120"/>
      <c r="BN487" s="52"/>
      <c r="BO487" s="124"/>
      <c r="BP487" s="120"/>
      <c r="BQ487" s="120"/>
      <c r="BR487" s="124">
        <v>0.38461538461538464</v>
      </c>
      <c r="BS487" s="124">
        <v>0.97499999999999998</v>
      </c>
      <c r="BT487" s="120">
        <v>25.641025641025646</v>
      </c>
      <c r="BU487" s="120">
        <v>50</v>
      </c>
      <c r="BV487" s="124"/>
      <c r="BW487" s="120"/>
      <c r="BX487" s="120"/>
      <c r="BY487" s="124"/>
      <c r="BZ487" s="124"/>
      <c r="CA487" s="124"/>
      <c r="CB487" s="120">
        <v>16.823939048191338</v>
      </c>
      <c r="CC487" s="120">
        <v>19.496255895940152</v>
      </c>
      <c r="CD487" s="120">
        <v>17.335082511020332</v>
      </c>
      <c r="CE487" s="120"/>
      <c r="CF487" s="107"/>
      <c r="CG487" s="107"/>
      <c r="CH487" s="107">
        <v>0</v>
      </c>
      <c r="CI487" s="107"/>
      <c r="CJ487" s="107"/>
    </row>
    <row r="488" spans="1:88" x14ac:dyDescent="0.25">
      <c r="A488" s="50" t="s">
        <v>662</v>
      </c>
      <c r="B488" s="56" t="s">
        <v>1547</v>
      </c>
      <c r="C488" s="50" t="s">
        <v>3079</v>
      </c>
      <c r="D488" s="56" t="s">
        <v>2115</v>
      </c>
      <c r="E488" s="50" t="s">
        <v>106</v>
      </c>
      <c r="F488" s="24">
        <v>6</v>
      </c>
      <c r="G488" s="24">
        <v>6</v>
      </c>
      <c r="H488" s="50" t="s">
        <v>1454</v>
      </c>
      <c r="I488" s="50" t="s">
        <v>109</v>
      </c>
      <c r="J488" s="120">
        <v>437.9146724273935</v>
      </c>
      <c r="K488" s="52">
        <v>550</v>
      </c>
      <c r="L488" s="120">
        <v>79.620849532253374</v>
      </c>
      <c r="M488" s="52">
        <v>1</v>
      </c>
      <c r="N488" s="120">
        <v>70.123286130010143</v>
      </c>
      <c r="O488" s="120">
        <v>93.497714840013529</v>
      </c>
      <c r="P488" s="120">
        <v>100</v>
      </c>
      <c r="Q488" s="120">
        <v>60.433566582867662</v>
      </c>
      <c r="R488" s="120">
        <v>69.838206627680293</v>
      </c>
      <c r="S488" s="120">
        <v>75</v>
      </c>
      <c r="T488" s="120">
        <v>80.578088777156893</v>
      </c>
      <c r="U488" s="120">
        <v>100</v>
      </c>
      <c r="V488" s="120">
        <v>59.653773810745172</v>
      </c>
      <c r="W488" s="120">
        <v>79.538365080993572</v>
      </c>
      <c r="X488" s="120">
        <v>100</v>
      </c>
      <c r="Y488" s="120">
        <v>48.33773734748393</v>
      </c>
      <c r="Z488" s="120">
        <v>64.450316463311907</v>
      </c>
      <c r="AA488" s="120">
        <v>100</v>
      </c>
      <c r="AB488" s="120"/>
      <c r="AC488" s="120"/>
      <c r="AD488" s="120">
        <v>0</v>
      </c>
      <c r="AE488" s="120"/>
      <c r="AF488" s="120"/>
      <c r="AG488" s="120"/>
      <c r="AH488" s="120">
        <v>0</v>
      </c>
      <c r="AI488" s="120">
        <v>14.56</v>
      </c>
      <c r="AJ488" s="120">
        <v>21.5</v>
      </c>
      <c r="AK488" s="120"/>
      <c r="AL488" s="52">
        <v>0</v>
      </c>
      <c r="AM488" s="124">
        <v>1</v>
      </c>
      <c r="AN488" s="124">
        <v>1</v>
      </c>
      <c r="AO488" s="124">
        <v>1</v>
      </c>
      <c r="AP488" s="124">
        <v>1</v>
      </c>
      <c r="AQ488" s="124"/>
      <c r="AR488" s="124"/>
      <c r="AS488" s="124">
        <v>8.4269662921348312E-3</v>
      </c>
      <c r="AT488" s="120">
        <v>50</v>
      </c>
      <c r="AU488" s="120">
        <v>50</v>
      </c>
      <c r="AV488" s="124">
        <v>1.1428571428571429E-2</v>
      </c>
      <c r="AW488" s="120">
        <v>50</v>
      </c>
      <c r="AX488" s="120">
        <v>50</v>
      </c>
      <c r="AY488" s="124"/>
      <c r="AZ488" s="120"/>
      <c r="BA488" s="120"/>
      <c r="BB488" s="124"/>
      <c r="BC488" s="120"/>
      <c r="BD488" s="120"/>
      <c r="BE488" s="124"/>
      <c r="BF488" s="120"/>
      <c r="BG488" s="120"/>
      <c r="BH488" s="124"/>
      <c r="BI488" s="120"/>
      <c r="BJ488" s="120"/>
      <c r="BK488" s="124"/>
      <c r="BL488" s="120"/>
      <c r="BM488" s="120"/>
      <c r="BN488" s="52"/>
      <c r="BO488" s="124"/>
      <c r="BP488" s="120"/>
      <c r="BQ488" s="120"/>
      <c r="BR488" s="124">
        <v>0.29775280898876405</v>
      </c>
      <c r="BS488" s="124">
        <v>1</v>
      </c>
      <c r="BT488" s="120">
        <v>19.850187265917604</v>
      </c>
      <c r="BU488" s="120">
        <v>50</v>
      </c>
      <c r="BV488" s="124"/>
      <c r="BW488" s="120"/>
      <c r="BX488" s="120"/>
      <c r="BY488" s="124"/>
      <c r="BZ488" s="124"/>
      <c r="CA488" s="124"/>
      <c r="CB488" s="120">
        <v>16.823939048191338</v>
      </c>
      <c r="CC488" s="120">
        <v>19.496255895940152</v>
      </c>
      <c r="CD488" s="120">
        <v>17.335082511020332</v>
      </c>
      <c r="CE488" s="120"/>
      <c r="CF488" s="107"/>
      <c r="CG488" s="107"/>
      <c r="CH488" s="107">
        <v>0</v>
      </c>
      <c r="CI488" s="107"/>
      <c r="CJ488" s="107"/>
    </row>
    <row r="489" spans="1:88" x14ac:dyDescent="0.25">
      <c r="A489" s="50" t="s">
        <v>662</v>
      </c>
      <c r="B489" s="56" t="s">
        <v>1547</v>
      </c>
      <c r="C489" s="50" t="s">
        <v>3080</v>
      </c>
      <c r="D489" s="56" t="s">
        <v>2631</v>
      </c>
      <c r="E489" s="50" t="s">
        <v>106</v>
      </c>
      <c r="F489" s="24">
        <v>7</v>
      </c>
      <c r="G489" s="24">
        <v>8</v>
      </c>
      <c r="H489" s="50" t="s">
        <v>2644</v>
      </c>
      <c r="I489" s="50" t="s">
        <v>109</v>
      </c>
      <c r="J489" s="120">
        <v>558.5824055467981</v>
      </c>
      <c r="K489" s="52">
        <v>800</v>
      </c>
      <c r="L489" s="120">
        <v>69.822800693349762</v>
      </c>
      <c r="M489" s="52">
        <v>1</v>
      </c>
      <c r="N489" s="120">
        <v>65.41765670118069</v>
      </c>
      <c r="O489" s="120">
        <v>87.223542268240919</v>
      </c>
      <c r="P489" s="120">
        <v>100</v>
      </c>
      <c r="Q489" s="120">
        <v>56.439139097157948</v>
      </c>
      <c r="R489" s="120">
        <v>63.68043454119902</v>
      </c>
      <c r="S489" s="120">
        <v>73.380256411170265</v>
      </c>
      <c r="T489" s="120">
        <v>75.252185462877264</v>
      </c>
      <c r="U489" s="120">
        <v>100</v>
      </c>
      <c r="V489" s="120">
        <v>55.800141041428908</v>
      </c>
      <c r="W489" s="120">
        <v>74.400188055238544</v>
      </c>
      <c r="X489" s="120">
        <v>100</v>
      </c>
      <c r="Y489" s="120">
        <v>47.005410753289574</v>
      </c>
      <c r="Z489" s="120">
        <v>62.673881004386104</v>
      </c>
      <c r="AA489" s="120">
        <v>100</v>
      </c>
      <c r="AB489" s="120">
        <v>52.694444444444436</v>
      </c>
      <c r="AC489" s="120">
        <v>70.259259259259238</v>
      </c>
      <c r="AD489" s="120">
        <v>100</v>
      </c>
      <c r="AE489" s="120">
        <v>45.990146750524104</v>
      </c>
      <c r="AF489" s="120">
        <v>58.928265107212454</v>
      </c>
      <c r="AG489" s="120">
        <v>61.320195667365475</v>
      </c>
      <c r="AH489" s="120">
        <v>100</v>
      </c>
      <c r="AI489" s="120">
        <v>16.940000000000001</v>
      </c>
      <c r="AJ489" s="120">
        <v>16.670000000000002</v>
      </c>
      <c r="AK489" s="120">
        <v>12.93</v>
      </c>
      <c r="AL489" s="52">
        <v>0</v>
      </c>
      <c r="AM489" s="124">
        <v>0.99228395061728392</v>
      </c>
      <c r="AN489" s="124">
        <v>0.98402555910543132</v>
      </c>
      <c r="AO489" s="124">
        <v>0.99386503067484666</v>
      </c>
      <c r="AP489" s="124">
        <v>0.98738170347003151</v>
      </c>
      <c r="AQ489" s="124">
        <v>0.99705014749262533</v>
      </c>
      <c r="AR489" s="124">
        <v>0.99401197604790414</v>
      </c>
      <c r="AS489" s="124">
        <v>0.13271604938271606</v>
      </c>
      <c r="AT489" s="120">
        <v>33.456790123456791</v>
      </c>
      <c r="AU489" s="120">
        <v>50</v>
      </c>
      <c r="AV489" s="124">
        <v>0.19169329073482427</v>
      </c>
      <c r="AW489" s="120">
        <v>21.661341853035143</v>
      </c>
      <c r="AX489" s="120">
        <v>50</v>
      </c>
      <c r="AY489" s="124"/>
      <c r="AZ489" s="120"/>
      <c r="BA489" s="120"/>
      <c r="BB489" s="124"/>
      <c r="BC489" s="120"/>
      <c r="BD489" s="120"/>
      <c r="BE489" s="124">
        <v>0.85382059800664456</v>
      </c>
      <c r="BF489" s="120">
        <v>45.415989255672585</v>
      </c>
      <c r="BG489" s="120">
        <v>50</v>
      </c>
      <c r="BH489" s="124"/>
      <c r="BI489" s="120"/>
      <c r="BJ489" s="120"/>
      <c r="BK489" s="124"/>
      <c r="BL489" s="120"/>
      <c r="BM489" s="120"/>
      <c r="BN489" s="52"/>
      <c r="BO489" s="124"/>
      <c r="BP489" s="120"/>
      <c r="BQ489" s="120"/>
      <c r="BR489" s="124">
        <v>0.40378548895899052</v>
      </c>
      <c r="BS489" s="124">
        <v>0.93786982248520712</v>
      </c>
      <c r="BT489" s="120">
        <v>26.919032597266035</v>
      </c>
      <c r="BU489" s="120">
        <v>50</v>
      </c>
      <c r="BV489" s="124"/>
      <c r="BW489" s="120"/>
      <c r="BX489" s="120"/>
      <c r="BY489" s="124"/>
      <c r="BZ489" s="124"/>
      <c r="CA489" s="124"/>
      <c r="CB489" s="120">
        <v>16.823939048191338</v>
      </c>
      <c r="CC489" s="120">
        <v>19.496255895940152</v>
      </c>
      <c r="CD489" s="120">
        <v>17.335082511020332</v>
      </c>
      <c r="CE489" s="120"/>
      <c r="CF489" s="107"/>
      <c r="CG489" s="107"/>
      <c r="CH489" s="107">
        <v>0</v>
      </c>
      <c r="CI489" s="107"/>
      <c r="CJ489" s="107"/>
    </row>
    <row r="490" spans="1:88" x14ac:dyDescent="0.25">
      <c r="A490" s="50" t="s">
        <v>662</v>
      </c>
      <c r="B490" s="56" t="s">
        <v>1547</v>
      </c>
      <c r="C490" s="50" t="s">
        <v>3081</v>
      </c>
      <c r="D490" s="56" t="s">
        <v>2209</v>
      </c>
      <c r="E490" s="50" t="s">
        <v>106</v>
      </c>
      <c r="F490" s="24">
        <v>9</v>
      </c>
      <c r="G490" s="24">
        <v>12</v>
      </c>
      <c r="H490" s="50" t="s">
        <v>2644</v>
      </c>
      <c r="I490" s="50" t="s">
        <v>109</v>
      </c>
      <c r="J490" s="120">
        <v>878.48371997262791</v>
      </c>
      <c r="K490" s="52">
        <v>1250</v>
      </c>
      <c r="L490" s="120">
        <v>70.278697597810236</v>
      </c>
      <c r="M490" s="52">
        <v>0</v>
      </c>
      <c r="N490" s="120">
        <v>63.735990745198727</v>
      </c>
      <c r="O490" s="120">
        <v>84.981320993598302</v>
      </c>
      <c r="P490" s="120">
        <v>100</v>
      </c>
      <c r="Q490" s="120">
        <v>55.831899641577039</v>
      </c>
      <c r="R490" s="120">
        <v>50.293417922283929</v>
      </c>
      <c r="S490" s="120">
        <v>70.645161290322577</v>
      </c>
      <c r="T490" s="120">
        <v>74.442532855436056</v>
      </c>
      <c r="U490" s="120">
        <v>100</v>
      </c>
      <c r="V490" s="120">
        <v>43.136790275427003</v>
      </c>
      <c r="W490" s="120">
        <v>57.515720367236</v>
      </c>
      <c r="X490" s="120">
        <v>100</v>
      </c>
      <c r="Y490" s="120">
        <v>34.949608247422681</v>
      </c>
      <c r="Z490" s="120">
        <v>46.599477663230246</v>
      </c>
      <c r="AA490" s="120">
        <v>100</v>
      </c>
      <c r="AB490" s="120">
        <v>51.22469135802465</v>
      </c>
      <c r="AC490" s="120">
        <v>68.2995884773662</v>
      </c>
      <c r="AD490" s="120">
        <v>100</v>
      </c>
      <c r="AE490" s="120">
        <v>43.989448441247035</v>
      </c>
      <c r="AF490" s="120">
        <v>57.589873417721499</v>
      </c>
      <c r="AG490" s="120">
        <v>58.652597921662711</v>
      </c>
      <c r="AH490" s="120">
        <v>100</v>
      </c>
      <c r="AI490" s="120">
        <v>14.81</v>
      </c>
      <c r="AJ490" s="120">
        <v>15.34</v>
      </c>
      <c r="AK490" s="120">
        <v>13.6</v>
      </c>
      <c r="AL490" s="52">
        <v>0</v>
      </c>
      <c r="AM490" s="124">
        <v>0.98932384341637014</v>
      </c>
      <c r="AN490" s="124">
        <v>0.98518518518518516</v>
      </c>
      <c r="AO490" s="124">
        <v>0.99285714285714288</v>
      </c>
      <c r="AP490" s="124">
        <v>0.9925373134328358</v>
      </c>
      <c r="AQ490" s="124">
        <v>1</v>
      </c>
      <c r="AR490" s="124">
        <v>1</v>
      </c>
      <c r="AS490" s="124">
        <v>0.13969335604770017</v>
      </c>
      <c r="AT490" s="120">
        <v>32.061328790459974</v>
      </c>
      <c r="AU490" s="120">
        <v>50</v>
      </c>
      <c r="AV490" s="124">
        <v>0.20318021201413428</v>
      </c>
      <c r="AW490" s="120">
        <v>19.363957597173155</v>
      </c>
      <c r="AX490" s="120">
        <v>50</v>
      </c>
      <c r="AY490" s="124">
        <v>0.89648798521256934</v>
      </c>
      <c r="AZ490" s="120">
        <v>50</v>
      </c>
      <c r="BA490" s="120">
        <v>50</v>
      </c>
      <c r="BB490" s="124">
        <v>0.33086876155268025</v>
      </c>
      <c r="BC490" s="120">
        <v>22.057917436845351</v>
      </c>
      <c r="BD490" s="120">
        <v>50</v>
      </c>
      <c r="BE490" s="124">
        <v>0.81656804733727806</v>
      </c>
      <c r="BF490" s="120">
        <v>43.434470603046712</v>
      </c>
      <c r="BG490" s="120">
        <v>50</v>
      </c>
      <c r="BH490" s="124">
        <v>0.89508196721311473</v>
      </c>
      <c r="BI490" s="120">
        <v>95.221485873735617</v>
      </c>
      <c r="BJ490" s="120">
        <v>100</v>
      </c>
      <c r="BK490" s="124">
        <v>0.79393939393939394</v>
      </c>
      <c r="BL490" s="120">
        <v>84.461637653127013</v>
      </c>
      <c r="BM490" s="120">
        <v>100</v>
      </c>
      <c r="BN490" s="52">
        <v>1</v>
      </c>
      <c r="BO490" s="124">
        <v>0.71525423728813564</v>
      </c>
      <c r="BP490" s="120">
        <v>95.367231638418076</v>
      </c>
      <c r="BQ490" s="120">
        <v>100</v>
      </c>
      <c r="BR490" s="124">
        <v>0.52255639097744366</v>
      </c>
      <c r="BS490" s="124">
        <v>0.89562289562289565</v>
      </c>
      <c r="BT490" s="120">
        <v>17.418546365914789</v>
      </c>
      <c r="BU490" s="120">
        <v>50</v>
      </c>
      <c r="BV490" s="124">
        <v>0.34327086882453151</v>
      </c>
      <c r="BW490" s="120">
        <v>28.605905735377629</v>
      </c>
      <c r="BX490" s="120">
        <v>50</v>
      </c>
      <c r="BY490" s="124">
        <v>0.79393939393939394</v>
      </c>
      <c r="BZ490" s="124">
        <v>0.92993630573248409</v>
      </c>
      <c r="CA490" s="124">
        <v>0.1359969117930902</v>
      </c>
      <c r="CB490" s="120">
        <v>16.823939048191338</v>
      </c>
      <c r="CC490" s="120">
        <v>19.496255895940152</v>
      </c>
      <c r="CD490" s="120">
        <v>17.335082511020332</v>
      </c>
      <c r="CE490" s="120">
        <v>12.629206143265662</v>
      </c>
      <c r="CF490" s="107"/>
      <c r="CG490" s="107"/>
      <c r="CH490" s="107">
        <v>0</v>
      </c>
      <c r="CI490" s="107"/>
      <c r="CJ490" s="107"/>
    </row>
    <row r="491" spans="1:88" x14ac:dyDescent="0.25">
      <c r="A491" s="50" t="s">
        <v>674</v>
      </c>
      <c r="B491" s="56" t="s">
        <v>1548</v>
      </c>
      <c r="C491" s="50" t="s">
        <v>2665</v>
      </c>
      <c r="D491" s="56" t="s">
        <v>101</v>
      </c>
      <c r="E491" s="50" t="s">
        <v>102</v>
      </c>
      <c r="F491" s="24" t="s">
        <v>102</v>
      </c>
      <c r="G491" s="24" t="s">
        <v>102</v>
      </c>
      <c r="H491" s="50" t="s">
        <v>2644</v>
      </c>
      <c r="I491" s="50" t="s">
        <v>103</v>
      </c>
      <c r="J491" s="120">
        <v>1012.2775975208715</v>
      </c>
      <c r="K491" s="52">
        <v>1250</v>
      </c>
      <c r="L491" s="120">
        <v>80.982207801669716</v>
      </c>
      <c r="M491" s="52">
        <v>0</v>
      </c>
      <c r="N491" s="120">
        <v>71.685491463925914</v>
      </c>
      <c r="O491" s="120">
        <v>95.580655285234556</v>
      </c>
      <c r="P491" s="120">
        <v>100</v>
      </c>
      <c r="Q491" s="120">
        <v>60.46125424412898</v>
      </c>
      <c r="R491" s="120">
        <v>68.228973011437901</v>
      </c>
      <c r="S491" s="120">
        <v>75</v>
      </c>
      <c r="T491" s="120">
        <v>80.615005658838641</v>
      </c>
      <c r="U491" s="120">
        <v>100</v>
      </c>
      <c r="V491" s="120">
        <v>63.191201043362533</v>
      </c>
      <c r="W491" s="120">
        <v>84.254934724483377</v>
      </c>
      <c r="X491" s="120">
        <v>100</v>
      </c>
      <c r="Y491" s="120">
        <v>51.943377170809114</v>
      </c>
      <c r="Z491" s="120">
        <v>69.257836227745486</v>
      </c>
      <c r="AA491" s="120">
        <v>100</v>
      </c>
      <c r="AB491" s="120">
        <v>57.063871882086382</v>
      </c>
      <c r="AC491" s="120">
        <v>76.085162509448509</v>
      </c>
      <c r="AD491" s="120">
        <v>100</v>
      </c>
      <c r="AE491" s="120">
        <v>48.60831456456453</v>
      </c>
      <c r="AF491" s="120">
        <v>60.723001949318061</v>
      </c>
      <c r="AG491" s="120">
        <v>64.81108608608605</v>
      </c>
      <c r="AH491" s="120">
        <v>100</v>
      </c>
      <c r="AI491" s="120">
        <v>14.53</v>
      </c>
      <c r="AJ491" s="120">
        <v>16.28</v>
      </c>
      <c r="AK491" s="120">
        <v>12.11</v>
      </c>
      <c r="AL491" s="52">
        <v>0</v>
      </c>
      <c r="AM491" s="124">
        <v>0.97402985074626869</v>
      </c>
      <c r="AN491" s="124">
        <v>0.96764985727878217</v>
      </c>
      <c r="AO491" s="124">
        <v>0.97230494341870166</v>
      </c>
      <c r="AP491" s="124">
        <v>0.96600566572237956</v>
      </c>
      <c r="AQ491" s="124">
        <v>0.99730276466621715</v>
      </c>
      <c r="AR491" s="124">
        <v>0.99558498896247238</v>
      </c>
      <c r="AS491" s="124">
        <v>8.5078318219291016E-2</v>
      </c>
      <c r="AT491" s="120">
        <v>42.984336356141803</v>
      </c>
      <c r="AU491" s="120">
        <v>50</v>
      </c>
      <c r="AV491" s="124">
        <v>0.16100766703176342</v>
      </c>
      <c r="AW491" s="120">
        <v>27.798466593647333</v>
      </c>
      <c r="AX491" s="120">
        <v>50</v>
      </c>
      <c r="AY491" s="124">
        <v>0.71901709401709402</v>
      </c>
      <c r="AZ491" s="120">
        <v>47.934472934472936</v>
      </c>
      <c r="BA491" s="120">
        <v>50</v>
      </c>
      <c r="BB491" s="124">
        <v>0.41880341880341881</v>
      </c>
      <c r="BC491" s="120">
        <v>27.920227920227919</v>
      </c>
      <c r="BD491" s="120">
        <v>50</v>
      </c>
      <c r="BE491" s="124">
        <v>0.94251626898047725</v>
      </c>
      <c r="BF491" s="120">
        <v>50</v>
      </c>
      <c r="BG491" s="120">
        <v>50</v>
      </c>
      <c r="BH491" s="124">
        <v>0.92125984251968507</v>
      </c>
      <c r="BI491" s="120">
        <v>98.006366225498425</v>
      </c>
      <c r="BJ491" s="120">
        <v>100</v>
      </c>
      <c r="BK491" s="124">
        <v>0.83253588516746402</v>
      </c>
      <c r="BL491" s="120">
        <v>88.567647358240848</v>
      </c>
      <c r="BM491" s="120">
        <v>100</v>
      </c>
      <c r="BN491" s="52">
        <v>0</v>
      </c>
      <c r="BO491" s="124">
        <v>0.73699999999999999</v>
      </c>
      <c r="BP491" s="120">
        <v>98.203592814371262</v>
      </c>
      <c r="BQ491" s="120">
        <v>100</v>
      </c>
      <c r="BR491" s="124">
        <v>0.60185185185185186</v>
      </c>
      <c r="BS491" s="124">
        <v>0.75751503006012022</v>
      </c>
      <c r="BT491" s="120">
        <v>20.061728395061728</v>
      </c>
      <c r="BU491" s="120">
        <v>50</v>
      </c>
      <c r="BV491" s="124">
        <v>0.4823529411764706</v>
      </c>
      <c r="BW491" s="120">
        <v>40.196078431372548</v>
      </c>
      <c r="BX491" s="120">
        <v>50</v>
      </c>
      <c r="BY491" s="124">
        <v>0.83253588516746402</v>
      </c>
      <c r="BZ491" s="124">
        <v>0.94</v>
      </c>
      <c r="CA491" s="124">
        <v>0.10746411483253596</v>
      </c>
      <c r="CB491" s="120">
        <v>17.263974516166829</v>
      </c>
      <c r="CC491" s="120">
        <v>19.631524517014228</v>
      </c>
      <c r="CD491" s="120">
        <v>17.168861804494096</v>
      </c>
      <c r="CE491" s="120">
        <v>15.161501169955377</v>
      </c>
      <c r="CF491" s="107"/>
      <c r="CG491" s="107"/>
      <c r="CH491" s="107">
        <v>0</v>
      </c>
      <c r="CI491" s="107"/>
      <c r="CJ491" s="107"/>
    </row>
    <row r="492" spans="1:88" x14ac:dyDescent="0.25">
      <c r="A492" s="50" t="s">
        <v>674</v>
      </c>
      <c r="B492" s="56" t="s">
        <v>1548</v>
      </c>
      <c r="C492" s="50" t="s">
        <v>3082</v>
      </c>
      <c r="D492" s="56" t="s">
        <v>1747</v>
      </c>
      <c r="E492" s="50" t="s">
        <v>106</v>
      </c>
      <c r="F492" s="24" t="s">
        <v>114</v>
      </c>
      <c r="G492" s="24">
        <v>5</v>
      </c>
      <c r="H492" s="50" t="s">
        <v>1453</v>
      </c>
      <c r="I492" s="50" t="s">
        <v>109</v>
      </c>
      <c r="J492" s="120">
        <v>576.97647777843656</v>
      </c>
      <c r="K492" s="52">
        <v>750</v>
      </c>
      <c r="L492" s="120">
        <v>76.93019703712487</v>
      </c>
      <c r="M492" s="52">
        <v>0</v>
      </c>
      <c r="N492" s="120">
        <v>71.902663050369071</v>
      </c>
      <c r="O492" s="120">
        <v>95.870217400492095</v>
      </c>
      <c r="P492" s="120">
        <v>100</v>
      </c>
      <c r="Q492" s="120">
        <v>61.345715098789242</v>
      </c>
      <c r="R492" s="120">
        <v>67.845047487603608</v>
      </c>
      <c r="S492" s="120">
        <v>75</v>
      </c>
      <c r="T492" s="120">
        <v>81.794286798385656</v>
      </c>
      <c r="U492" s="120">
        <v>100</v>
      </c>
      <c r="V492" s="120">
        <v>63.11138278130462</v>
      </c>
      <c r="W492" s="120">
        <v>84.148510375072831</v>
      </c>
      <c r="X492" s="120">
        <v>100</v>
      </c>
      <c r="Y492" s="120">
        <v>52.308917169494102</v>
      </c>
      <c r="Z492" s="120">
        <v>69.745222892658802</v>
      </c>
      <c r="AA492" s="120">
        <v>100</v>
      </c>
      <c r="AB492" s="120">
        <v>57.937751004016107</v>
      </c>
      <c r="AC492" s="120">
        <v>77.250334672021481</v>
      </c>
      <c r="AD492" s="120">
        <v>100</v>
      </c>
      <c r="AE492" s="120">
        <v>48.833333333333343</v>
      </c>
      <c r="AF492" s="120">
        <v>61.221311475409841</v>
      </c>
      <c r="AG492" s="120">
        <v>65.111111111111114</v>
      </c>
      <c r="AH492" s="120">
        <v>100</v>
      </c>
      <c r="AI492" s="120">
        <v>13.65</v>
      </c>
      <c r="AJ492" s="120">
        <v>15.53</v>
      </c>
      <c r="AK492" s="120">
        <v>12.38</v>
      </c>
      <c r="AL492" s="52">
        <v>0</v>
      </c>
      <c r="AM492" s="124">
        <v>0.99616858237547889</v>
      </c>
      <c r="AN492" s="124">
        <v>1</v>
      </c>
      <c r="AO492" s="124">
        <v>0.99616858237547889</v>
      </c>
      <c r="AP492" s="124">
        <v>1</v>
      </c>
      <c r="AQ492" s="124">
        <v>1</v>
      </c>
      <c r="AR492" s="124">
        <v>1</v>
      </c>
      <c r="AS492" s="124">
        <v>1.9157088122605363E-2</v>
      </c>
      <c r="AT492" s="120">
        <v>50</v>
      </c>
      <c r="AU492" s="120">
        <v>50</v>
      </c>
      <c r="AV492" s="124">
        <v>6.5789473684210523E-2</v>
      </c>
      <c r="AW492" s="120">
        <v>46.842105263157904</v>
      </c>
      <c r="AX492" s="120">
        <v>50</v>
      </c>
      <c r="AY492" s="124"/>
      <c r="AZ492" s="120"/>
      <c r="BA492" s="120"/>
      <c r="BB492" s="124"/>
      <c r="BC492" s="120"/>
      <c r="BD492" s="120"/>
      <c r="BE492" s="124"/>
      <c r="BF492" s="120"/>
      <c r="BG492" s="120"/>
      <c r="BH492" s="124"/>
      <c r="BI492" s="120"/>
      <c r="BJ492" s="120"/>
      <c r="BK492" s="124"/>
      <c r="BL492" s="120"/>
      <c r="BM492" s="120"/>
      <c r="BN492" s="52"/>
      <c r="BO492" s="124"/>
      <c r="BP492" s="120"/>
      <c r="BQ492" s="120"/>
      <c r="BR492" s="124">
        <v>0.3728813559322034</v>
      </c>
      <c r="BS492" s="124">
        <v>0.67816091954022983</v>
      </c>
      <c r="BT492" s="120">
        <v>6.2146892655367232</v>
      </c>
      <c r="BU492" s="120">
        <v>50</v>
      </c>
      <c r="BV492" s="124"/>
      <c r="BW492" s="120"/>
      <c r="BX492" s="120"/>
      <c r="BY492" s="124"/>
      <c r="BZ492" s="124"/>
      <c r="CA492" s="124"/>
      <c r="CB492" s="120">
        <v>16.823939048191338</v>
      </c>
      <c r="CC492" s="120">
        <v>19.496255895940152</v>
      </c>
      <c r="CD492" s="120">
        <v>17.335082511020332</v>
      </c>
      <c r="CE492" s="120"/>
      <c r="CF492" s="107"/>
      <c r="CG492" s="107"/>
      <c r="CH492" s="107">
        <v>0</v>
      </c>
      <c r="CI492" s="107"/>
      <c r="CJ492" s="107"/>
    </row>
    <row r="493" spans="1:88" x14ac:dyDescent="0.25">
      <c r="A493" s="50" t="s">
        <v>674</v>
      </c>
      <c r="B493" s="56" t="s">
        <v>1548</v>
      </c>
      <c r="C493" s="50" t="s">
        <v>3083</v>
      </c>
      <c r="D493" s="56" t="s">
        <v>2193</v>
      </c>
      <c r="E493" s="50" t="s">
        <v>106</v>
      </c>
      <c r="F493" s="24" t="s">
        <v>114</v>
      </c>
      <c r="G493" s="24">
        <v>5</v>
      </c>
      <c r="H493" s="50" t="s">
        <v>2644</v>
      </c>
      <c r="I493" s="50" t="s">
        <v>109</v>
      </c>
      <c r="J493" s="120">
        <v>632.81345116586499</v>
      </c>
      <c r="K493" s="52">
        <v>750</v>
      </c>
      <c r="L493" s="120">
        <v>84.375126822115334</v>
      </c>
      <c r="M493" s="52">
        <v>0</v>
      </c>
      <c r="N493" s="120">
        <v>72.755210533128079</v>
      </c>
      <c r="O493" s="120">
        <v>97.006947377504105</v>
      </c>
      <c r="P493" s="120">
        <v>100</v>
      </c>
      <c r="Q493" s="120">
        <v>64.36192618693704</v>
      </c>
      <c r="R493" s="120">
        <v>72.458946067662524</v>
      </c>
      <c r="S493" s="120">
        <v>75</v>
      </c>
      <c r="T493" s="120">
        <v>85.815901582582725</v>
      </c>
      <c r="U493" s="120">
        <v>100</v>
      </c>
      <c r="V493" s="120">
        <v>68.492553011034175</v>
      </c>
      <c r="W493" s="120">
        <v>91.323404014712224</v>
      </c>
      <c r="X493" s="120">
        <v>100</v>
      </c>
      <c r="Y493" s="120">
        <v>59.166169337340484</v>
      </c>
      <c r="Z493" s="120">
        <v>78.888225783120646</v>
      </c>
      <c r="AA493" s="120">
        <v>100</v>
      </c>
      <c r="AB493" s="120">
        <v>58.636567164179091</v>
      </c>
      <c r="AC493" s="120">
        <v>78.182089552238793</v>
      </c>
      <c r="AD493" s="120">
        <v>100</v>
      </c>
      <c r="AE493" s="120">
        <v>51.678431372549028</v>
      </c>
      <c r="AF493" s="120">
        <v>61.002333333333318</v>
      </c>
      <c r="AG493" s="120">
        <v>68.904575163398704</v>
      </c>
      <c r="AH493" s="120">
        <v>100</v>
      </c>
      <c r="AI493" s="120">
        <v>10.63</v>
      </c>
      <c r="AJ493" s="120">
        <v>13.29</v>
      </c>
      <c r="AK493" s="120">
        <v>9.32</v>
      </c>
      <c r="AL493" s="52">
        <v>0</v>
      </c>
      <c r="AM493" s="124">
        <v>0.96938775510204078</v>
      </c>
      <c r="AN493" s="124">
        <v>0.96610169491525422</v>
      </c>
      <c r="AO493" s="124">
        <v>0.96938775510204078</v>
      </c>
      <c r="AP493" s="124">
        <v>0.96610169491525422</v>
      </c>
      <c r="AQ493" s="124">
        <v>1</v>
      </c>
      <c r="AR493" s="124">
        <v>1</v>
      </c>
      <c r="AS493" s="124">
        <v>4.1025641025641026E-2</v>
      </c>
      <c r="AT493" s="120">
        <v>50</v>
      </c>
      <c r="AU493" s="120">
        <v>50</v>
      </c>
      <c r="AV493" s="124">
        <v>8.6538461538461536E-2</v>
      </c>
      <c r="AW493" s="120">
        <v>42.692307692307701</v>
      </c>
      <c r="AX493" s="120">
        <v>50</v>
      </c>
      <c r="AY493" s="124"/>
      <c r="AZ493" s="120"/>
      <c r="BA493" s="120"/>
      <c r="BB493" s="124"/>
      <c r="BC493" s="120"/>
      <c r="BD493" s="120"/>
      <c r="BE493" s="124"/>
      <c r="BF493" s="120"/>
      <c r="BG493" s="120"/>
      <c r="BH493" s="124"/>
      <c r="BI493" s="120"/>
      <c r="BJ493" s="120"/>
      <c r="BK493" s="124"/>
      <c r="BL493" s="120"/>
      <c r="BM493" s="120"/>
      <c r="BN493" s="52"/>
      <c r="BO493" s="124"/>
      <c r="BP493" s="120"/>
      <c r="BQ493" s="120"/>
      <c r="BR493" s="124">
        <v>0.6</v>
      </c>
      <c r="BS493" s="124">
        <v>0.97014925373134331</v>
      </c>
      <c r="BT493" s="120">
        <v>40</v>
      </c>
      <c r="BU493" s="120">
        <v>50</v>
      </c>
      <c r="BV493" s="124"/>
      <c r="BW493" s="120"/>
      <c r="BX493" s="120"/>
      <c r="BY493" s="124"/>
      <c r="BZ493" s="124"/>
      <c r="CA493" s="124"/>
      <c r="CB493" s="120">
        <v>16.823939048191338</v>
      </c>
      <c r="CC493" s="120">
        <v>19.496255895940152</v>
      </c>
      <c r="CD493" s="120">
        <v>17.335082511020332</v>
      </c>
      <c r="CE493" s="120"/>
      <c r="CF493" s="107"/>
      <c r="CG493" s="107"/>
      <c r="CH493" s="107">
        <v>0</v>
      </c>
      <c r="CI493" s="107"/>
      <c r="CJ493" s="107"/>
    </row>
    <row r="494" spans="1:88" x14ac:dyDescent="0.25">
      <c r="A494" s="50" t="s">
        <v>674</v>
      </c>
      <c r="B494" s="56" t="s">
        <v>1548</v>
      </c>
      <c r="C494" s="50" t="s">
        <v>3084</v>
      </c>
      <c r="D494" s="56" t="s">
        <v>2302</v>
      </c>
      <c r="E494" s="50" t="s">
        <v>106</v>
      </c>
      <c r="F494" s="24" t="s">
        <v>107</v>
      </c>
      <c r="G494" s="24">
        <v>5</v>
      </c>
      <c r="H494" s="50" t="s">
        <v>1453</v>
      </c>
      <c r="I494" s="50" t="s">
        <v>109</v>
      </c>
      <c r="J494" s="120">
        <v>92.051282051282058</v>
      </c>
      <c r="K494" s="52">
        <v>100</v>
      </c>
      <c r="L494" s="120">
        <v>92.051282051282058</v>
      </c>
      <c r="M494" s="52"/>
      <c r="N494" s="120"/>
      <c r="O494" s="120"/>
      <c r="P494" s="120"/>
      <c r="Q494" s="120"/>
      <c r="R494" s="120"/>
      <c r="S494" s="120"/>
      <c r="T494" s="120"/>
      <c r="U494" s="120"/>
      <c r="V494" s="120"/>
      <c r="W494" s="120"/>
      <c r="X494" s="120"/>
      <c r="Y494" s="120"/>
      <c r="Z494" s="120"/>
      <c r="AA494" s="120"/>
      <c r="AB494" s="120"/>
      <c r="AC494" s="120"/>
      <c r="AD494" s="120"/>
      <c r="AE494" s="120"/>
      <c r="AF494" s="120"/>
      <c r="AG494" s="120"/>
      <c r="AH494" s="120"/>
      <c r="AI494" s="120"/>
      <c r="AJ494" s="120"/>
      <c r="AK494" s="120"/>
      <c r="AL494" s="52"/>
      <c r="AM494" s="124"/>
      <c r="AN494" s="124"/>
      <c r="AO494" s="124"/>
      <c r="AP494" s="124"/>
      <c r="AQ494" s="124"/>
      <c r="AR494" s="124"/>
      <c r="AS494" s="124">
        <v>4.3824701195219126E-2</v>
      </c>
      <c r="AT494" s="120">
        <v>50</v>
      </c>
      <c r="AU494" s="120">
        <v>50</v>
      </c>
      <c r="AV494" s="124">
        <v>8.9743589743589744E-2</v>
      </c>
      <c r="AW494" s="120">
        <v>42.051282051282058</v>
      </c>
      <c r="AX494" s="120">
        <v>50</v>
      </c>
      <c r="AY494" s="124"/>
      <c r="AZ494" s="120"/>
      <c r="BA494" s="120"/>
      <c r="BB494" s="124"/>
      <c r="BC494" s="120"/>
      <c r="BD494" s="120"/>
      <c r="BE494" s="124"/>
      <c r="BF494" s="120"/>
      <c r="BG494" s="120"/>
      <c r="BH494" s="124"/>
      <c r="BI494" s="120"/>
      <c r="BJ494" s="120"/>
      <c r="BK494" s="124"/>
      <c r="BL494" s="120"/>
      <c r="BM494" s="120"/>
      <c r="BN494" s="52"/>
      <c r="BO494" s="124"/>
      <c r="BP494" s="120"/>
      <c r="BQ494" s="120"/>
      <c r="BR494" s="124"/>
      <c r="BS494" s="124"/>
      <c r="BT494" s="120"/>
      <c r="BU494" s="120"/>
      <c r="BV494" s="124"/>
      <c r="BW494" s="120"/>
      <c r="BX494" s="120"/>
      <c r="BY494" s="124"/>
      <c r="BZ494" s="124"/>
      <c r="CA494" s="124"/>
      <c r="CB494" s="120"/>
      <c r="CC494" s="120"/>
      <c r="CD494" s="120"/>
      <c r="CE494" s="120"/>
      <c r="CF494" s="107"/>
      <c r="CG494" s="107"/>
      <c r="CH494" s="107">
        <v>0</v>
      </c>
      <c r="CI494" s="107"/>
      <c r="CJ494" s="107"/>
    </row>
    <row r="495" spans="1:88" x14ac:dyDescent="0.25">
      <c r="A495" s="50" t="s">
        <v>674</v>
      </c>
      <c r="B495" s="56" t="s">
        <v>1548</v>
      </c>
      <c r="C495" s="50" t="s">
        <v>3085</v>
      </c>
      <c r="D495" s="56" t="s">
        <v>2352</v>
      </c>
      <c r="E495" s="50" t="s">
        <v>106</v>
      </c>
      <c r="F495" s="24" t="s">
        <v>107</v>
      </c>
      <c r="G495" s="24">
        <v>5</v>
      </c>
      <c r="H495" s="50" t="s">
        <v>1453</v>
      </c>
      <c r="I495" s="50" t="s">
        <v>109</v>
      </c>
      <c r="J495" s="120">
        <v>590.2330003465795</v>
      </c>
      <c r="K495" s="52">
        <v>750</v>
      </c>
      <c r="L495" s="120">
        <v>78.697733379543934</v>
      </c>
      <c r="M495" s="52">
        <v>0</v>
      </c>
      <c r="N495" s="120">
        <v>67.049046819576958</v>
      </c>
      <c r="O495" s="120">
        <v>89.398729092769287</v>
      </c>
      <c r="P495" s="120">
        <v>100</v>
      </c>
      <c r="Q495" s="120">
        <v>59.912133212158487</v>
      </c>
      <c r="R495" s="120">
        <v>69.293912820023948</v>
      </c>
      <c r="S495" s="120">
        <v>71.489793064192909</v>
      </c>
      <c r="T495" s="120">
        <v>79.882844282877983</v>
      </c>
      <c r="U495" s="120">
        <v>100</v>
      </c>
      <c r="V495" s="120">
        <v>64.130852122632959</v>
      </c>
      <c r="W495" s="120">
        <v>85.507802830177283</v>
      </c>
      <c r="X495" s="120">
        <v>100</v>
      </c>
      <c r="Y495" s="120">
        <v>55.833076001825994</v>
      </c>
      <c r="Z495" s="120">
        <v>74.444101335767982</v>
      </c>
      <c r="AA495" s="120">
        <v>100</v>
      </c>
      <c r="AB495" s="120">
        <v>55.18193384223914</v>
      </c>
      <c r="AC495" s="120">
        <v>73.575911789652181</v>
      </c>
      <c r="AD495" s="120">
        <v>100</v>
      </c>
      <c r="AE495" s="120">
        <v>50.357861635220132</v>
      </c>
      <c r="AF495" s="120">
        <v>58.459829059829076</v>
      </c>
      <c r="AG495" s="120">
        <v>67.143815513626848</v>
      </c>
      <c r="AH495" s="120">
        <v>100</v>
      </c>
      <c r="AI495" s="120">
        <v>11.57</v>
      </c>
      <c r="AJ495" s="120">
        <v>13.46</v>
      </c>
      <c r="AK495" s="120">
        <v>8.1</v>
      </c>
      <c r="AL495" s="52">
        <v>0</v>
      </c>
      <c r="AM495" s="124">
        <v>0.99730458221024254</v>
      </c>
      <c r="AN495" s="124">
        <v>0.99310344827586206</v>
      </c>
      <c r="AO495" s="124">
        <v>0.99730458221024254</v>
      </c>
      <c r="AP495" s="124">
        <v>0.99310344827586206</v>
      </c>
      <c r="AQ495" s="124">
        <v>1</v>
      </c>
      <c r="AR495" s="124">
        <v>1</v>
      </c>
      <c r="AS495" s="124">
        <v>5.3619302949061663E-2</v>
      </c>
      <c r="AT495" s="120">
        <v>49.276139410187675</v>
      </c>
      <c r="AU495" s="120">
        <v>50</v>
      </c>
      <c r="AV495" s="124">
        <v>0.10071942446043165</v>
      </c>
      <c r="AW495" s="120">
        <v>39.856115107913666</v>
      </c>
      <c r="AX495" s="120">
        <v>50</v>
      </c>
      <c r="AY495" s="124"/>
      <c r="AZ495" s="120"/>
      <c r="BA495" s="120"/>
      <c r="BB495" s="124"/>
      <c r="BC495" s="120"/>
      <c r="BD495" s="120"/>
      <c r="BE495" s="124"/>
      <c r="BF495" s="120"/>
      <c r="BG495" s="120"/>
      <c r="BH495" s="124"/>
      <c r="BI495" s="120"/>
      <c r="BJ495" s="120"/>
      <c r="BK495" s="124"/>
      <c r="BL495" s="120"/>
      <c r="BM495" s="120"/>
      <c r="BN495" s="52"/>
      <c r="BO495" s="124"/>
      <c r="BP495" s="120"/>
      <c r="BQ495" s="120"/>
      <c r="BR495" s="124">
        <v>0.46721311475409838</v>
      </c>
      <c r="BS495" s="124">
        <v>0.97599999999999998</v>
      </c>
      <c r="BT495" s="120">
        <v>31.147540983606557</v>
      </c>
      <c r="BU495" s="120">
        <v>50</v>
      </c>
      <c r="BV495" s="124"/>
      <c r="BW495" s="120"/>
      <c r="BX495" s="120"/>
      <c r="BY495" s="124"/>
      <c r="BZ495" s="124"/>
      <c r="CA495" s="124"/>
      <c r="CB495" s="120">
        <v>16.823939048191338</v>
      </c>
      <c r="CC495" s="120">
        <v>19.496255895940152</v>
      </c>
      <c r="CD495" s="120">
        <v>17.335082511020332</v>
      </c>
      <c r="CE495" s="120"/>
      <c r="CF495" s="107"/>
      <c r="CG495" s="107"/>
      <c r="CH495" s="107">
        <v>0</v>
      </c>
      <c r="CI495" s="107"/>
      <c r="CJ495" s="107"/>
    </row>
    <row r="496" spans="1:88" x14ac:dyDescent="0.25">
      <c r="A496" s="50" t="s">
        <v>674</v>
      </c>
      <c r="B496" s="56" t="s">
        <v>1548</v>
      </c>
      <c r="C496" s="50" t="s">
        <v>3086</v>
      </c>
      <c r="D496" s="56" t="s">
        <v>2153</v>
      </c>
      <c r="E496" s="50" t="s">
        <v>106</v>
      </c>
      <c r="F496" s="24" t="s">
        <v>107</v>
      </c>
      <c r="G496" s="24">
        <v>5</v>
      </c>
      <c r="H496" s="50" t="s">
        <v>2644</v>
      </c>
      <c r="I496" s="50" t="s">
        <v>109</v>
      </c>
      <c r="J496" s="120">
        <v>84.64788732394365</v>
      </c>
      <c r="K496" s="52">
        <v>100</v>
      </c>
      <c r="L496" s="120">
        <v>84.64788732394365</v>
      </c>
      <c r="M496" s="52"/>
      <c r="N496" s="120"/>
      <c r="O496" s="120"/>
      <c r="P496" s="120"/>
      <c r="Q496" s="120"/>
      <c r="R496" s="120"/>
      <c r="S496" s="120"/>
      <c r="T496" s="120"/>
      <c r="U496" s="120"/>
      <c r="V496" s="120"/>
      <c r="W496" s="120"/>
      <c r="X496" s="120"/>
      <c r="Y496" s="120"/>
      <c r="Z496" s="120"/>
      <c r="AA496" s="120"/>
      <c r="AB496" s="120"/>
      <c r="AC496" s="120"/>
      <c r="AD496" s="120"/>
      <c r="AE496" s="120"/>
      <c r="AF496" s="120"/>
      <c r="AG496" s="120"/>
      <c r="AH496" s="120"/>
      <c r="AI496" s="120"/>
      <c r="AJ496" s="120"/>
      <c r="AK496" s="120"/>
      <c r="AL496" s="52"/>
      <c r="AM496" s="124"/>
      <c r="AN496" s="124"/>
      <c r="AO496" s="124"/>
      <c r="AP496" s="124"/>
      <c r="AQ496" s="124"/>
      <c r="AR496" s="124"/>
      <c r="AS496" s="124">
        <v>4.6204620462046202E-2</v>
      </c>
      <c r="AT496" s="120">
        <v>50</v>
      </c>
      <c r="AU496" s="120">
        <v>50</v>
      </c>
      <c r="AV496" s="124">
        <v>0.12676056338028169</v>
      </c>
      <c r="AW496" s="120">
        <v>34.647887323943657</v>
      </c>
      <c r="AX496" s="120">
        <v>50</v>
      </c>
      <c r="AY496" s="124"/>
      <c r="AZ496" s="120"/>
      <c r="BA496" s="120"/>
      <c r="BB496" s="124"/>
      <c r="BC496" s="120"/>
      <c r="BD496" s="120"/>
      <c r="BE496" s="124"/>
      <c r="BF496" s="120"/>
      <c r="BG496" s="120"/>
      <c r="BH496" s="124"/>
      <c r="BI496" s="120"/>
      <c r="BJ496" s="120"/>
      <c r="BK496" s="124"/>
      <c r="BL496" s="120"/>
      <c r="BM496" s="120"/>
      <c r="BN496" s="52"/>
      <c r="BO496" s="124"/>
      <c r="BP496" s="120"/>
      <c r="BQ496" s="120"/>
      <c r="BR496" s="124"/>
      <c r="BS496" s="124"/>
      <c r="BT496" s="120"/>
      <c r="BU496" s="120"/>
      <c r="BV496" s="124"/>
      <c r="BW496" s="120"/>
      <c r="BX496" s="120"/>
      <c r="BY496" s="124"/>
      <c r="BZ496" s="124"/>
      <c r="CA496" s="124"/>
      <c r="CB496" s="120"/>
      <c r="CC496" s="120"/>
      <c r="CD496" s="120"/>
      <c r="CE496" s="120"/>
      <c r="CF496" s="107"/>
      <c r="CG496" s="107"/>
      <c r="CH496" s="107">
        <v>0</v>
      </c>
      <c r="CI496" s="107"/>
      <c r="CJ496" s="107"/>
    </row>
    <row r="497" spans="1:88" x14ac:dyDescent="0.25">
      <c r="A497" s="50" t="s">
        <v>674</v>
      </c>
      <c r="B497" s="56" t="s">
        <v>1548</v>
      </c>
      <c r="C497" s="50" t="s">
        <v>3087</v>
      </c>
      <c r="D497" s="56" t="s">
        <v>2188</v>
      </c>
      <c r="E497" s="50" t="s">
        <v>106</v>
      </c>
      <c r="F497" s="24" t="s">
        <v>114</v>
      </c>
      <c r="G497" s="24">
        <v>5</v>
      </c>
      <c r="H497" s="50" t="s">
        <v>2644</v>
      </c>
      <c r="I497" s="50" t="s">
        <v>109</v>
      </c>
      <c r="J497" s="120">
        <v>83.976833976834001</v>
      </c>
      <c r="K497" s="52">
        <v>100</v>
      </c>
      <c r="L497" s="120">
        <v>83.976833976834001</v>
      </c>
      <c r="M497" s="52"/>
      <c r="N497" s="120"/>
      <c r="O497" s="120"/>
      <c r="P497" s="120"/>
      <c r="Q497" s="120"/>
      <c r="R497" s="120"/>
      <c r="S497" s="120"/>
      <c r="T497" s="120"/>
      <c r="U497" s="120"/>
      <c r="V497" s="120"/>
      <c r="W497" s="120"/>
      <c r="X497" s="120"/>
      <c r="Y497" s="120"/>
      <c r="Z497" s="120"/>
      <c r="AA497" s="120"/>
      <c r="AB497" s="120"/>
      <c r="AC497" s="120"/>
      <c r="AD497" s="120"/>
      <c r="AE497" s="120"/>
      <c r="AF497" s="120"/>
      <c r="AG497" s="120"/>
      <c r="AH497" s="120"/>
      <c r="AI497" s="120"/>
      <c r="AJ497" s="120"/>
      <c r="AK497" s="120"/>
      <c r="AL497" s="52"/>
      <c r="AM497" s="124"/>
      <c r="AN497" s="124"/>
      <c r="AO497" s="124"/>
      <c r="AP497" s="124"/>
      <c r="AQ497" s="124"/>
      <c r="AR497" s="124"/>
      <c r="AS497" s="124">
        <v>7.2972972972972977E-2</v>
      </c>
      <c r="AT497" s="120">
        <v>45.405405405405411</v>
      </c>
      <c r="AU497" s="120">
        <v>50</v>
      </c>
      <c r="AV497" s="124">
        <v>0.10714285714285714</v>
      </c>
      <c r="AW497" s="120">
        <v>38.571428571428591</v>
      </c>
      <c r="AX497" s="120">
        <v>50</v>
      </c>
      <c r="AY497" s="124"/>
      <c r="AZ497" s="120"/>
      <c r="BA497" s="120"/>
      <c r="BB497" s="124"/>
      <c r="BC497" s="120"/>
      <c r="BD497" s="120"/>
      <c r="BE497" s="124"/>
      <c r="BF497" s="120"/>
      <c r="BG497" s="120"/>
      <c r="BH497" s="124"/>
      <c r="BI497" s="120"/>
      <c r="BJ497" s="120"/>
      <c r="BK497" s="124"/>
      <c r="BL497" s="120"/>
      <c r="BM497" s="120"/>
      <c r="BN497" s="52"/>
      <c r="BO497" s="124"/>
      <c r="BP497" s="120"/>
      <c r="BQ497" s="120"/>
      <c r="BR497" s="124"/>
      <c r="BS497" s="124"/>
      <c r="BT497" s="120"/>
      <c r="BU497" s="120"/>
      <c r="BV497" s="124"/>
      <c r="BW497" s="120"/>
      <c r="BX497" s="120"/>
      <c r="BY497" s="124"/>
      <c r="BZ497" s="124"/>
      <c r="CA497" s="124"/>
      <c r="CB497" s="120"/>
      <c r="CC497" s="120"/>
      <c r="CD497" s="120"/>
      <c r="CE497" s="120"/>
      <c r="CF497" s="107"/>
      <c r="CG497" s="107"/>
      <c r="CH497" s="107">
        <v>0</v>
      </c>
      <c r="CI497" s="107"/>
      <c r="CJ497" s="107"/>
    </row>
    <row r="498" spans="1:88" x14ac:dyDescent="0.25">
      <c r="A498" s="50" t="s">
        <v>674</v>
      </c>
      <c r="B498" s="56" t="s">
        <v>1548</v>
      </c>
      <c r="C498" s="50" t="s">
        <v>3088</v>
      </c>
      <c r="D498" s="56" t="s">
        <v>2304</v>
      </c>
      <c r="E498" s="50" t="s">
        <v>106</v>
      </c>
      <c r="F498" s="24" t="s">
        <v>107</v>
      </c>
      <c r="G498" s="24">
        <v>5</v>
      </c>
      <c r="H498" s="50" t="s">
        <v>2644</v>
      </c>
      <c r="I498" s="50" t="s">
        <v>109</v>
      </c>
      <c r="J498" s="120">
        <v>598.9827618062219</v>
      </c>
      <c r="K498" s="52">
        <v>750</v>
      </c>
      <c r="L498" s="120">
        <v>79.864368240829592</v>
      </c>
      <c r="M498" s="52">
        <v>0</v>
      </c>
      <c r="N498" s="120">
        <v>73.652584822261602</v>
      </c>
      <c r="O498" s="120">
        <v>98.203446429682145</v>
      </c>
      <c r="P498" s="120">
        <v>100</v>
      </c>
      <c r="Q498" s="120">
        <v>60.015366018188914</v>
      </c>
      <c r="R498" s="120">
        <v>71.847599169027703</v>
      </c>
      <c r="S498" s="120">
        <v>75</v>
      </c>
      <c r="T498" s="120">
        <v>80.02048802425189</v>
      </c>
      <c r="U498" s="120">
        <v>100</v>
      </c>
      <c r="V498" s="120">
        <v>67.188990193300526</v>
      </c>
      <c r="W498" s="120">
        <v>89.58532025773404</v>
      </c>
      <c r="X498" s="120">
        <v>100</v>
      </c>
      <c r="Y498" s="120">
        <v>54.960141632016644</v>
      </c>
      <c r="Z498" s="120">
        <v>73.280188842688858</v>
      </c>
      <c r="AA498" s="120">
        <v>100</v>
      </c>
      <c r="AB498" s="120">
        <v>59.230769230769212</v>
      </c>
      <c r="AC498" s="120">
        <v>78.97435897435895</v>
      </c>
      <c r="AD498" s="120">
        <v>100</v>
      </c>
      <c r="AE498" s="120">
        <v>48.553763440860216</v>
      </c>
      <c r="AF498" s="120">
        <v>63.76484018264842</v>
      </c>
      <c r="AG498" s="120">
        <v>64.738351254480293</v>
      </c>
      <c r="AH498" s="120">
        <v>100</v>
      </c>
      <c r="AI498" s="120">
        <v>14.98</v>
      </c>
      <c r="AJ498" s="120">
        <v>16.88</v>
      </c>
      <c r="AK498" s="120">
        <v>15.21</v>
      </c>
      <c r="AL498" s="52">
        <v>0</v>
      </c>
      <c r="AM498" s="124">
        <v>0.98765432098765427</v>
      </c>
      <c r="AN498" s="124">
        <v>1</v>
      </c>
      <c r="AO498" s="124">
        <v>0.98765432098765427</v>
      </c>
      <c r="AP498" s="124">
        <v>1</v>
      </c>
      <c r="AQ498" s="124">
        <v>0.98130841121495327</v>
      </c>
      <c r="AR498" s="124">
        <v>0.96969696969696972</v>
      </c>
      <c r="AS498" s="124">
        <v>4.6439628482972138E-2</v>
      </c>
      <c r="AT498" s="120">
        <v>50</v>
      </c>
      <c r="AU498" s="120">
        <v>50</v>
      </c>
      <c r="AV498" s="124">
        <v>0.14117647058823529</v>
      </c>
      <c r="AW498" s="120">
        <v>31.764705882352963</v>
      </c>
      <c r="AX498" s="120">
        <v>50</v>
      </c>
      <c r="AY498" s="124"/>
      <c r="AZ498" s="120"/>
      <c r="BA498" s="120"/>
      <c r="BB498" s="124"/>
      <c r="BC498" s="120"/>
      <c r="BD498" s="120"/>
      <c r="BE498" s="124"/>
      <c r="BF498" s="120"/>
      <c r="BG498" s="120"/>
      <c r="BH498" s="124"/>
      <c r="BI498" s="120"/>
      <c r="BJ498" s="120"/>
      <c r="BK498" s="124"/>
      <c r="BL498" s="120"/>
      <c r="BM498" s="120"/>
      <c r="BN498" s="52"/>
      <c r="BO498" s="124"/>
      <c r="BP498" s="120"/>
      <c r="BQ498" s="120"/>
      <c r="BR498" s="124">
        <v>0.48623853211009177</v>
      </c>
      <c r="BS498" s="124">
        <v>0.94782608695652171</v>
      </c>
      <c r="BT498" s="120">
        <v>32.415902140672785</v>
      </c>
      <c r="BU498" s="120">
        <v>50</v>
      </c>
      <c r="BV498" s="124"/>
      <c r="BW498" s="120"/>
      <c r="BX498" s="120"/>
      <c r="BY498" s="124"/>
      <c r="BZ498" s="124"/>
      <c r="CA498" s="124"/>
      <c r="CB498" s="120">
        <v>16.823939048191338</v>
      </c>
      <c r="CC498" s="120">
        <v>19.496255895940152</v>
      </c>
      <c r="CD498" s="120">
        <v>17.335082511020332</v>
      </c>
      <c r="CE498" s="120"/>
      <c r="CF498" s="107"/>
      <c r="CG498" s="107"/>
      <c r="CH498" s="107">
        <v>0</v>
      </c>
      <c r="CI498" s="107"/>
      <c r="CJ498" s="107"/>
    </row>
    <row r="499" spans="1:88" x14ac:dyDescent="0.25">
      <c r="A499" s="50" t="s">
        <v>674</v>
      </c>
      <c r="B499" s="56" t="s">
        <v>1548</v>
      </c>
      <c r="C499" s="50" t="s">
        <v>3089</v>
      </c>
      <c r="D499" s="56" t="s">
        <v>2070</v>
      </c>
      <c r="E499" s="50" t="s">
        <v>106</v>
      </c>
      <c r="F499" s="24" t="s">
        <v>107</v>
      </c>
      <c r="G499" s="24">
        <v>5</v>
      </c>
      <c r="H499" s="50" t="s">
        <v>1453</v>
      </c>
      <c r="I499" s="50" t="s">
        <v>109</v>
      </c>
      <c r="J499" s="120">
        <v>78.481932575196822</v>
      </c>
      <c r="K499" s="52">
        <v>100</v>
      </c>
      <c r="L499" s="120">
        <v>78.481932575196822</v>
      </c>
      <c r="M499" s="52"/>
      <c r="N499" s="120"/>
      <c r="O499" s="120"/>
      <c r="P499" s="120"/>
      <c r="Q499" s="120"/>
      <c r="R499" s="120"/>
      <c r="S499" s="120"/>
      <c r="T499" s="120"/>
      <c r="U499" s="120"/>
      <c r="V499" s="120"/>
      <c r="W499" s="120"/>
      <c r="X499" s="120"/>
      <c r="Y499" s="120"/>
      <c r="Z499" s="120"/>
      <c r="AA499" s="120"/>
      <c r="AB499" s="120"/>
      <c r="AC499" s="120"/>
      <c r="AD499" s="120"/>
      <c r="AE499" s="120"/>
      <c r="AF499" s="120"/>
      <c r="AG499" s="120"/>
      <c r="AH499" s="120"/>
      <c r="AI499" s="120"/>
      <c r="AJ499" s="120"/>
      <c r="AK499" s="120"/>
      <c r="AL499" s="52"/>
      <c r="AM499" s="124"/>
      <c r="AN499" s="124"/>
      <c r="AO499" s="124"/>
      <c r="AP499" s="124"/>
      <c r="AQ499" s="124"/>
      <c r="AR499" s="124"/>
      <c r="AS499" s="124">
        <v>7.7720207253886009E-2</v>
      </c>
      <c r="AT499" s="120">
        <v>44.4559585492228</v>
      </c>
      <c r="AU499" s="120">
        <v>50</v>
      </c>
      <c r="AV499" s="124">
        <v>0.12987012987012986</v>
      </c>
      <c r="AW499" s="120">
        <v>34.02597402597403</v>
      </c>
      <c r="AX499" s="120">
        <v>50</v>
      </c>
      <c r="AY499" s="124"/>
      <c r="AZ499" s="120"/>
      <c r="BA499" s="120"/>
      <c r="BB499" s="124"/>
      <c r="BC499" s="120"/>
      <c r="BD499" s="120"/>
      <c r="BE499" s="124"/>
      <c r="BF499" s="120"/>
      <c r="BG499" s="120"/>
      <c r="BH499" s="124"/>
      <c r="BI499" s="120"/>
      <c r="BJ499" s="120"/>
      <c r="BK499" s="124"/>
      <c r="BL499" s="120"/>
      <c r="BM499" s="120"/>
      <c r="BN499" s="52"/>
      <c r="BO499" s="124"/>
      <c r="BP499" s="120"/>
      <c r="BQ499" s="120"/>
      <c r="BR499" s="124"/>
      <c r="BS499" s="124"/>
      <c r="BT499" s="120"/>
      <c r="BU499" s="120"/>
      <c r="BV499" s="124"/>
      <c r="BW499" s="120"/>
      <c r="BX499" s="120"/>
      <c r="BY499" s="124"/>
      <c r="BZ499" s="124"/>
      <c r="CA499" s="124"/>
      <c r="CB499" s="120"/>
      <c r="CC499" s="120"/>
      <c r="CD499" s="120"/>
      <c r="CE499" s="120"/>
      <c r="CF499" s="107"/>
      <c r="CG499" s="107"/>
      <c r="CH499" s="107">
        <v>0</v>
      </c>
      <c r="CI499" s="107"/>
      <c r="CJ499" s="107"/>
    </row>
    <row r="500" spans="1:88" x14ac:dyDescent="0.25">
      <c r="A500" s="50" t="s">
        <v>674</v>
      </c>
      <c r="B500" s="56" t="s">
        <v>1548</v>
      </c>
      <c r="C500" s="50" t="s">
        <v>3090</v>
      </c>
      <c r="D500" s="56" t="s">
        <v>1887</v>
      </c>
      <c r="E500" s="50" t="s">
        <v>106</v>
      </c>
      <c r="F500" s="24">
        <v>6</v>
      </c>
      <c r="G500" s="24">
        <v>8</v>
      </c>
      <c r="H500" s="50" t="s">
        <v>2644</v>
      </c>
      <c r="I500" s="50" t="s">
        <v>109</v>
      </c>
      <c r="J500" s="120">
        <v>635.89126552171547</v>
      </c>
      <c r="K500" s="52">
        <v>800</v>
      </c>
      <c r="L500" s="120">
        <v>79.486408190214433</v>
      </c>
      <c r="M500" s="52">
        <v>0</v>
      </c>
      <c r="N500" s="120">
        <v>71.097334598829505</v>
      </c>
      <c r="O500" s="120">
        <v>94.796446131772669</v>
      </c>
      <c r="P500" s="120">
        <v>100</v>
      </c>
      <c r="Q500" s="120">
        <v>60.641894360816686</v>
      </c>
      <c r="R500" s="120">
        <v>66.932029363340064</v>
      </c>
      <c r="S500" s="120">
        <v>75</v>
      </c>
      <c r="T500" s="120">
        <v>80.855859147755581</v>
      </c>
      <c r="U500" s="120">
        <v>100</v>
      </c>
      <c r="V500" s="120">
        <v>61.723832327000487</v>
      </c>
      <c r="W500" s="120">
        <v>82.298443102667321</v>
      </c>
      <c r="X500" s="120">
        <v>100</v>
      </c>
      <c r="Y500" s="120">
        <v>50.231077533477816</v>
      </c>
      <c r="Z500" s="120">
        <v>66.974770044637083</v>
      </c>
      <c r="AA500" s="120">
        <v>100</v>
      </c>
      <c r="AB500" s="120">
        <v>59.536076604554829</v>
      </c>
      <c r="AC500" s="120">
        <v>79.381435472739767</v>
      </c>
      <c r="AD500" s="120">
        <v>100</v>
      </c>
      <c r="AE500" s="120">
        <v>50.598166666666664</v>
      </c>
      <c r="AF500" s="120">
        <v>63.562162162162146</v>
      </c>
      <c r="AG500" s="120">
        <v>67.464222222222219</v>
      </c>
      <c r="AH500" s="120">
        <v>100</v>
      </c>
      <c r="AI500" s="120">
        <v>14.35</v>
      </c>
      <c r="AJ500" s="120">
        <v>16.7</v>
      </c>
      <c r="AK500" s="120">
        <v>12.96</v>
      </c>
      <c r="AL500" s="52">
        <v>0</v>
      </c>
      <c r="AM500" s="124">
        <v>0.99383983572895274</v>
      </c>
      <c r="AN500" s="124">
        <v>0.99346405228758172</v>
      </c>
      <c r="AO500" s="124">
        <v>0.9958932238193019</v>
      </c>
      <c r="AP500" s="124">
        <v>1</v>
      </c>
      <c r="AQ500" s="124">
        <v>1</v>
      </c>
      <c r="AR500" s="124">
        <v>1</v>
      </c>
      <c r="AS500" s="124">
        <v>6.1601642710472276E-2</v>
      </c>
      <c r="AT500" s="120">
        <v>47.679671457905549</v>
      </c>
      <c r="AU500" s="120">
        <v>50</v>
      </c>
      <c r="AV500" s="124">
        <v>0.13286713286713286</v>
      </c>
      <c r="AW500" s="120">
        <v>33.426573426573427</v>
      </c>
      <c r="AX500" s="120">
        <v>50</v>
      </c>
      <c r="AY500" s="124"/>
      <c r="AZ500" s="120"/>
      <c r="BA500" s="120"/>
      <c r="BB500" s="124"/>
      <c r="BC500" s="120"/>
      <c r="BD500" s="120"/>
      <c r="BE500" s="124">
        <v>0.96376811594202894</v>
      </c>
      <c r="BF500" s="120">
        <v>50</v>
      </c>
      <c r="BG500" s="120">
        <v>50</v>
      </c>
      <c r="BH500" s="124"/>
      <c r="BI500" s="120"/>
      <c r="BJ500" s="120"/>
      <c r="BK500" s="124"/>
      <c r="BL500" s="120"/>
      <c r="BM500" s="120"/>
      <c r="BN500" s="52"/>
      <c r="BO500" s="124"/>
      <c r="BP500" s="120"/>
      <c r="BQ500" s="120"/>
      <c r="BR500" s="124">
        <v>0.49520766773162939</v>
      </c>
      <c r="BS500" s="124">
        <v>0.95718654434250761</v>
      </c>
      <c r="BT500" s="120">
        <v>33.01384451544196</v>
      </c>
      <c r="BU500" s="120">
        <v>50</v>
      </c>
      <c r="BV500" s="124"/>
      <c r="BW500" s="120"/>
      <c r="BX500" s="120"/>
      <c r="BY500" s="124"/>
      <c r="BZ500" s="124"/>
      <c r="CA500" s="124"/>
      <c r="CB500" s="120">
        <v>16.823939048191338</v>
      </c>
      <c r="CC500" s="120">
        <v>19.496255895940152</v>
      </c>
      <c r="CD500" s="120">
        <v>17.335082511020332</v>
      </c>
      <c r="CE500" s="120"/>
      <c r="CF500" s="107"/>
      <c r="CG500" s="107"/>
      <c r="CH500" s="107">
        <v>0</v>
      </c>
      <c r="CI500" s="107"/>
      <c r="CJ500" s="107"/>
    </row>
    <row r="501" spans="1:88" x14ac:dyDescent="0.25">
      <c r="A501" s="50" t="s">
        <v>674</v>
      </c>
      <c r="B501" s="56" t="s">
        <v>1548</v>
      </c>
      <c r="C501" s="50" t="s">
        <v>3091</v>
      </c>
      <c r="D501" s="56" t="s">
        <v>2004</v>
      </c>
      <c r="E501" s="50" t="s">
        <v>106</v>
      </c>
      <c r="F501" s="24">
        <v>6</v>
      </c>
      <c r="G501" s="24">
        <v>8</v>
      </c>
      <c r="H501" s="50" t="s">
        <v>2644</v>
      </c>
      <c r="I501" s="50" t="s">
        <v>109</v>
      </c>
      <c r="J501" s="120">
        <v>676.72702607304041</v>
      </c>
      <c r="K501" s="52">
        <v>800</v>
      </c>
      <c r="L501" s="120">
        <v>84.590878259130051</v>
      </c>
      <c r="M501" s="52">
        <v>0</v>
      </c>
      <c r="N501" s="120">
        <v>77.01650971352943</v>
      </c>
      <c r="O501" s="120">
        <v>100</v>
      </c>
      <c r="P501" s="120">
        <v>100</v>
      </c>
      <c r="Q501" s="120">
        <v>64.180695667421915</v>
      </c>
      <c r="R501" s="120">
        <v>69.968908346958486</v>
      </c>
      <c r="S501" s="120">
        <v>75</v>
      </c>
      <c r="T501" s="120">
        <v>85.574260889895896</v>
      </c>
      <c r="U501" s="120">
        <v>100</v>
      </c>
      <c r="V501" s="120">
        <v>65.889003269831818</v>
      </c>
      <c r="W501" s="120">
        <v>87.852004359775762</v>
      </c>
      <c r="X501" s="120">
        <v>100</v>
      </c>
      <c r="Y501" s="120">
        <v>52.58074147063293</v>
      </c>
      <c r="Z501" s="120">
        <v>70.107655294177235</v>
      </c>
      <c r="AA501" s="120">
        <v>100</v>
      </c>
      <c r="AB501" s="120">
        <v>58.016749999999981</v>
      </c>
      <c r="AC501" s="120">
        <v>77.35566666666665</v>
      </c>
      <c r="AD501" s="120">
        <v>100</v>
      </c>
      <c r="AE501" s="120">
        <v>48.596428571428568</v>
      </c>
      <c r="AF501" s="120">
        <v>60.520886075949377</v>
      </c>
      <c r="AG501" s="120">
        <v>64.795238095238091</v>
      </c>
      <c r="AH501" s="120">
        <v>100</v>
      </c>
      <c r="AI501" s="120">
        <v>10.81</v>
      </c>
      <c r="AJ501" s="120">
        <v>17.38</v>
      </c>
      <c r="AK501" s="120">
        <v>11.92</v>
      </c>
      <c r="AL501" s="52">
        <v>0</v>
      </c>
      <c r="AM501" s="124">
        <v>0.9664902998236331</v>
      </c>
      <c r="AN501" s="124">
        <v>0.95588235294117652</v>
      </c>
      <c r="AO501" s="124">
        <v>0.96309314586994732</v>
      </c>
      <c r="AP501" s="124">
        <v>0.95652173913043481</v>
      </c>
      <c r="AQ501" s="124">
        <v>1</v>
      </c>
      <c r="AR501" s="124">
        <v>1</v>
      </c>
      <c r="AS501" s="124">
        <v>5.114638447971781E-2</v>
      </c>
      <c r="AT501" s="120">
        <v>49.770723104056458</v>
      </c>
      <c r="AU501" s="120">
        <v>50</v>
      </c>
      <c r="AV501" s="124">
        <v>8.3333333333333329E-2</v>
      </c>
      <c r="AW501" s="120">
        <v>43.333333333333329</v>
      </c>
      <c r="AX501" s="120">
        <v>50</v>
      </c>
      <c r="AY501" s="124"/>
      <c r="AZ501" s="120"/>
      <c r="BA501" s="120"/>
      <c r="BB501" s="124"/>
      <c r="BC501" s="120"/>
      <c r="BD501" s="120"/>
      <c r="BE501" s="124">
        <v>0.96153846153846156</v>
      </c>
      <c r="BF501" s="120">
        <v>50</v>
      </c>
      <c r="BG501" s="120">
        <v>50</v>
      </c>
      <c r="BH501" s="124"/>
      <c r="BI501" s="120"/>
      <c r="BJ501" s="120"/>
      <c r="BK501" s="124"/>
      <c r="BL501" s="120"/>
      <c r="BM501" s="120"/>
      <c r="BN501" s="52"/>
      <c r="BO501" s="124"/>
      <c r="BP501" s="120"/>
      <c r="BQ501" s="120"/>
      <c r="BR501" s="124">
        <v>0.71907216494845361</v>
      </c>
      <c r="BS501" s="124">
        <v>0.97979797979797978</v>
      </c>
      <c r="BT501" s="120">
        <v>47.938144329896907</v>
      </c>
      <c r="BU501" s="120">
        <v>50</v>
      </c>
      <c r="BV501" s="124"/>
      <c r="BW501" s="120"/>
      <c r="BX501" s="120"/>
      <c r="BY501" s="124"/>
      <c r="BZ501" s="124"/>
      <c r="CA501" s="124"/>
      <c r="CB501" s="120">
        <v>16.823939048191338</v>
      </c>
      <c r="CC501" s="120">
        <v>19.496255895940152</v>
      </c>
      <c r="CD501" s="120">
        <v>17.335082511020332</v>
      </c>
      <c r="CE501" s="120"/>
      <c r="CF501" s="107"/>
      <c r="CG501" s="107"/>
      <c r="CH501" s="107">
        <v>0</v>
      </c>
      <c r="CI501" s="107"/>
      <c r="CJ501" s="107"/>
    </row>
    <row r="502" spans="1:88" x14ac:dyDescent="0.25">
      <c r="A502" s="50" t="s">
        <v>674</v>
      </c>
      <c r="B502" s="56" t="s">
        <v>1548</v>
      </c>
      <c r="C502" s="50" t="s">
        <v>3092</v>
      </c>
      <c r="D502" s="56" t="s">
        <v>2583</v>
      </c>
      <c r="E502" s="50" t="s">
        <v>106</v>
      </c>
      <c r="F502" s="24">
        <v>6</v>
      </c>
      <c r="G502" s="24">
        <v>8</v>
      </c>
      <c r="H502" s="50" t="s">
        <v>1453</v>
      </c>
      <c r="I502" s="50" t="s">
        <v>109</v>
      </c>
      <c r="J502" s="120">
        <v>587.71227238334404</v>
      </c>
      <c r="K502" s="52">
        <v>800</v>
      </c>
      <c r="L502" s="120">
        <v>73.464034047918005</v>
      </c>
      <c r="M502" s="52">
        <v>0</v>
      </c>
      <c r="N502" s="120">
        <v>67.471402306041568</v>
      </c>
      <c r="O502" s="120">
        <v>89.961869741388753</v>
      </c>
      <c r="P502" s="120">
        <v>100</v>
      </c>
      <c r="Q502" s="120">
        <v>57.867767998654273</v>
      </c>
      <c r="R502" s="120">
        <v>66.870243220301759</v>
      </c>
      <c r="S502" s="120">
        <v>73.655037345690232</v>
      </c>
      <c r="T502" s="120">
        <v>77.157023998205702</v>
      </c>
      <c r="U502" s="120">
        <v>100</v>
      </c>
      <c r="V502" s="120">
        <v>60.589202494730209</v>
      </c>
      <c r="W502" s="120">
        <v>80.785603326306941</v>
      </c>
      <c r="X502" s="120">
        <v>100</v>
      </c>
      <c r="Y502" s="120">
        <v>50.834290082948691</v>
      </c>
      <c r="Z502" s="120">
        <v>67.779053443931588</v>
      </c>
      <c r="AA502" s="120">
        <v>100</v>
      </c>
      <c r="AB502" s="120">
        <v>55.451458333333335</v>
      </c>
      <c r="AC502" s="120">
        <v>73.93527777777777</v>
      </c>
      <c r="AD502" s="120">
        <v>100</v>
      </c>
      <c r="AE502" s="120">
        <v>49.087500000000006</v>
      </c>
      <c r="AF502" s="120">
        <v>59.69409722222224</v>
      </c>
      <c r="AG502" s="120">
        <v>65.45</v>
      </c>
      <c r="AH502" s="120">
        <v>100</v>
      </c>
      <c r="AI502" s="120">
        <v>15.78</v>
      </c>
      <c r="AJ502" s="120">
        <v>16.03</v>
      </c>
      <c r="AK502" s="120">
        <v>10.6</v>
      </c>
      <c r="AL502" s="52">
        <v>0</v>
      </c>
      <c r="AM502" s="124">
        <v>0.99356223175965663</v>
      </c>
      <c r="AN502" s="124">
        <v>0.99456521739130432</v>
      </c>
      <c r="AO502" s="124">
        <v>0.99145299145299148</v>
      </c>
      <c r="AP502" s="124">
        <v>0.989247311827957</v>
      </c>
      <c r="AQ502" s="124">
        <v>0.99378881987577639</v>
      </c>
      <c r="AR502" s="124">
        <v>1</v>
      </c>
      <c r="AS502" s="124">
        <v>5.7569296375266525E-2</v>
      </c>
      <c r="AT502" s="120">
        <v>48.486140724946701</v>
      </c>
      <c r="AU502" s="120">
        <v>50</v>
      </c>
      <c r="AV502" s="124">
        <v>0.12921348314606743</v>
      </c>
      <c r="AW502" s="120">
        <v>34.157303370786529</v>
      </c>
      <c r="AX502" s="120">
        <v>50</v>
      </c>
      <c r="AY502" s="124"/>
      <c r="AZ502" s="120"/>
      <c r="BA502" s="120"/>
      <c r="BB502" s="124"/>
      <c r="BC502" s="120"/>
      <c r="BD502" s="120"/>
      <c r="BE502" s="124">
        <v>0.95402298850574707</v>
      </c>
      <c r="BF502" s="120">
        <v>50</v>
      </c>
      <c r="BG502" s="120">
        <v>50</v>
      </c>
      <c r="BH502" s="124"/>
      <c r="BI502" s="120"/>
      <c r="BJ502" s="120"/>
      <c r="BK502" s="124"/>
      <c r="BL502" s="120"/>
      <c r="BM502" s="120"/>
      <c r="BN502" s="52"/>
      <c r="BO502" s="124"/>
      <c r="BP502" s="120"/>
      <c r="BQ502" s="120"/>
      <c r="BR502" s="124">
        <v>0.34693877551020408</v>
      </c>
      <c r="BS502" s="124">
        <v>0.31511254019292606</v>
      </c>
      <c r="BT502" s="120">
        <v>0</v>
      </c>
      <c r="BU502" s="120">
        <v>50</v>
      </c>
      <c r="BV502" s="124"/>
      <c r="BW502" s="120"/>
      <c r="BX502" s="120"/>
      <c r="BY502" s="124"/>
      <c r="BZ502" s="124"/>
      <c r="CA502" s="124"/>
      <c r="CB502" s="120">
        <v>16.823939048191338</v>
      </c>
      <c r="CC502" s="120">
        <v>19.496255895940152</v>
      </c>
      <c r="CD502" s="120">
        <v>17.335082511020332</v>
      </c>
      <c r="CE502" s="120"/>
      <c r="CF502" s="107"/>
      <c r="CG502" s="107"/>
      <c r="CH502" s="107">
        <v>0</v>
      </c>
      <c r="CI502" s="107"/>
      <c r="CJ502" s="107"/>
    </row>
    <row r="503" spans="1:88" x14ac:dyDescent="0.25">
      <c r="A503" s="50" t="s">
        <v>674</v>
      </c>
      <c r="B503" s="56" t="s">
        <v>1548</v>
      </c>
      <c r="C503" s="50" t="s">
        <v>3093</v>
      </c>
      <c r="D503" s="56" t="s">
        <v>2100</v>
      </c>
      <c r="E503" s="50" t="s">
        <v>106</v>
      </c>
      <c r="F503" s="24">
        <v>9</v>
      </c>
      <c r="G503" s="24">
        <v>12</v>
      </c>
      <c r="H503" s="50" t="s">
        <v>2644</v>
      </c>
      <c r="I503" s="50" t="s">
        <v>109</v>
      </c>
      <c r="J503" s="120">
        <v>927.09621711930981</v>
      </c>
      <c r="K503" s="52">
        <v>1250</v>
      </c>
      <c r="L503" s="120">
        <v>74.167697369544783</v>
      </c>
      <c r="M503" s="52">
        <v>0</v>
      </c>
      <c r="N503" s="120">
        <v>72.796263187259072</v>
      </c>
      <c r="O503" s="120">
        <v>97.061684249678763</v>
      </c>
      <c r="P503" s="120">
        <v>100</v>
      </c>
      <c r="Q503" s="120">
        <v>61.866959064327482</v>
      </c>
      <c r="R503" s="120">
        <v>59.533627884143371</v>
      </c>
      <c r="S503" s="120">
        <v>75</v>
      </c>
      <c r="T503" s="120">
        <v>82.489278752436647</v>
      </c>
      <c r="U503" s="120">
        <v>100</v>
      </c>
      <c r="V503" s="120">
        <v>55.495309005618296</v>
      </c>
      <c r="W503" s="120">
        <v>73.99374534082439</v>
      </c>
      <c r="X503" s="120">
        <v>100</v>
      </c>
      <c r="Y503" s="120">
        <v>44.389932089674353</v>
      </c>
      <c r="Z503" s="120">
        <v>59.186576119565807</v>
      </c>
      <c r="AA503" s="120">
        <v>100</v>
      </c>
      <c r="AB503" s="120">
        <v>56.781999999999968</v>
      </c>
      <c r="AC503" s="120">
        <v>75.709333333333291</v>
      </c>
      <c r="AD503" s="120">
        <v>100</v>
      </c>
      <c r="AE503" s="120">
        <v>48.510441767068286</v>
      </c>
      <c r="AF503" s="120">
        <v>60.893013972055911</v>
      </c>
      <c r="AG503" s="120">
        <v>64.680589022757715</v>
      </c>
      <c r="AH503" s="120">
        <v>100</v>
      </c>
      <c r="AI503" s="120">
        <v>13.13</v>
      </c>
      <c r="AJ503" s="120">
        <v>15.14</v>
      </c>
      <c r="AK503" s="120">
        <v>12.38</v>
      </c>
      <c r="AL503" s="52">
        <v>1</v>
      </c>
      <c r="AM503" s="124">
        <v>0.96380090497737558</v>
      </c>
      <c r="AN503" s="124">
        <v>0.93442622950819676</v>
      </c>
      <c r="AO503" s="124">
        <v>0.96363636363636362</v>
      </c>
      <c r="AP503" s="124">
        <v>0.93442622950819676</v>
      </c>
      <c r="AQ503" s="124">
        <v>1</v>
      </c>
      <c r="AR503" s="124">
        <v>1</v>
      </c>
      <c r="AS503" s="124">
        <v>0.13777777777777778</v>
      </c>
      <c r="AT503" s="120">
        <v>32.44444444444445</v>
      </c>
      <c r="AU503" s="120">
        <v>50</v>
      </c>
      <c r="AV503" s="124">
        <v>0.25249169435215946</v>
      </c>
      <c r="AW503" s="120">
        <v>9.5016611295681184</v>
      </c>
      <c r="AX503" s="120">
        <v>50</v>
      </c>
      <c r="AY503" s="124">
        <v>0.74647887323943662</v>
      </c>
      <c r="AZ503" s="120">
        <v>49.76525821596244</v>
      </c>
      <c r="BA503" s="120">
        <v>50</v>
      </c>
      <c r="BB503" s="124">
        <v>0.38732394366197181</v>
      </c>
      <c r="BC503" s="120">
        <v>25.821596244131456</v>
      </c>
      <c r="BD503" s="120">
        <v>50</v>
      </c>
      <c r="BE503" s="124">
        <v>0.92727272727272725</v>
      </c>
      <c r="BF503" s="120">
        <v>49.323017408123789</v>
      </c>
      <c r="BG503" s="120">
        <v>50</v>
      </c>
      <c r="BH503" s="124">
        <v>0.89312977099236646</v>
      </c>
      <c r="BI503" s="120">
        <v>95.013805424719848</v>
      </c>
      <c r="BJ503" s="120">
        <v>100</v>
      </c>
      <c r="BK503" s="124">
        <v>0.79365079365079372</v>
      </c>
      <c r="BL503" s="120">
        <v>84.430935494765293</v>
      </c>
      <c r="BM503" s="120">
        <v>100</v>
      </c>
      <c r="BN503" s="52">
        <v>1</v>
      </c>
      <c r="BO503" s="124">
        <v>0.69019607843137254</v>
      </c>
      <c r="BP503" s="120">
        <v>92.026143790849673</v>
      </c>
      <c r="BQ503" s="120">
        <v>100</v>
      </c>
      <c r="BR503" s="124">
        <v>0.55681818181818177</v>
      </c>
      <c r="BS503" s="124">
        <v>0.33976833976833976</v>
      </c>
      <c r="BT503" s="120">
        <v>0</v>
      </c>
      <c r="BU503" s="120">
        <v>50</v>
      </c>
      <c r="BV503" s="124">
        <v>0.42777777777777776</v>
      </c>
      <c r="BW503" s="120">
        <v>35.648148148148145</v>
      </c>
      <c r="BX503" s="120">
        <v>50</v>
      </c>
      <c r="BY503" s="124">
        <v>0.79365079365079372</v>
      </c>
      <c r="BZ503" s="124">
        <v>0.94</v>
      </c>
      <c r="CA503" s="124">
        <v>0.14634920634920634</v>
      </c>
      <c r="CB503" s="120">
        <v>16.823939048191338</v>
      </c>
      <c r="CC503" s="120">
        <v>19.496255895940152</v>
      </c>
      <c r="CD503" s="120">
        <v>17.335082511020332</v>
      </c>
      <c r="CE503" s="120">
        <v>12.629206143265662</v>
      </c>
      <c r="CF503" s="107"/>
      <c r="CG503" s="107"/>
      <c r="CH503" s="107">
        <v>0</v>
      </c>
      <c r="CI503" s="107"/>
      <c r="CJ503" s="107"/>
    </row>
    <row r="504" spans="1:88" x14ac:dyDescent="0.25">
      <c r="A504" s="50" t="s">
        <v>674</v>
      </c>
      <c r="B504" s="56" t="s">
        <v>1548</v>
      </c>
      <c r="C504" s="50" t="s">
        <v>3094</v>
      </c>
      <c r="D504" s="56" t="s">
        <v>2102</v>
      </c>
      <c r="E504" s="50" t="s">
        <v>106</v>
      </c>
      <c r="F504" s="24">
        <v>9</v>
      </c>
      <c r="G504" s="24">
        <v>12</v>
      </c>
      <c r="H504" s="50" t="s">
        <v>2644</v>
      </c>
      <c r="I504" s="50" t="s">
        <v>109</v>
      </c>
      <c r="J504" s="120">
        <v>1027.3674562359586</v>
      </c>
      <c r="K504" s="52">
        <v>1250</v>
      </c>
      <c r="L504" s="120">
        <v>82.18939649887669</v>
      </c>
      <c r="M504" s="52">
        <v>0</v>
      </c>
      <c r="N504" s="120">
        <v>76.500299459579921</v>
      </c>
      <c r="O504" s="120">
        <v>100</v>
      </c>
      <c r="P504" s="120">
        <v>100</v>
      </c>
      <c r="Q504" s="120">
        <v>63.120549581839903</v>
      </c>
      <c r="R504" s="120">
        <v>66.369778151810564</v>
      </c>
      <c r="S504" s="120">
        <v>75</v>
      </c>
      <c r="T504" s="120">
        <v>84.160732775786542</v>
      </c>
      <c r="U504" s="120">
        <v>100</v>
      </c>
      <c r="V504" s="120">
        <v>61.93685492044645</v>
      </c>
      <c r="W504" s="120">
        <v>82.582473227261929</v>
      </c>
      <c r="X504" s="120">
        <v>100</v>
      </c>
      <c r="Y504" s="120">
        <v>47.126861397479949</v>
      </c>
      <c r="Z504" s="120">
        <v>62.835815196639935</v>
      </c>
      <c r="AA504" s="120">
        <v>100</v>
      </c>
      <c r="AB504" s="120">
        <v>56.375825825825835</v>
      </c>
      <c r="AC504" s="120">
        <v>75.167767767767785</v>
      </c>
      <c r="AD504" s="120">
        <v>100</v>
      </c>
      <c r="AE504" s="120">
        <v>44.787943262411346</v>
      </c>
      <c r="AF504" s="120">
        <v>59.487999999999985</v>
      </c>
      <c r="AG504" s="120">
        <v>59.717257683215131</v>
      </c>
      <c r="AH504" s="120">
        <v>100</v>
      </c>
      <c r="AI504" s="120">
        <v>11.87</v>
      </c>
      <c r="AJ504" s="120">
        <v>19.239999999999998</v>
      </c>
      <c r="AK504" s="120">
        <v>14.7</v>
      </c>
      <c r="AL504" s="52">
        <v>1</v>
      </c>
      <c r="AM504" s="124">
        <v>0.86283185840707965</v>
      </c>
      <c r="AN504" s="124">
        <v>0.79661016949152541</v>
      </c>
      <c r="AO504" s="124">
        <v>0.8584070796460177</v>
      </c>
      <c r="AP504" s="124">
        <v>0.79661016949152541</v>
      </c>
      <c r="AQ504" s="124">
        <v>1</v>
      </c>
      <c r="AR504" s="124">
        <v>1</v>
      </c>
      <c r="AS504" s="124">
        <v>0.13546255506607929</v>
      </c>
      <c r="AT504" s="120">
        <v>32.907488986784152</v>
      </c>
      <c r="AU504" s="120">
        <v>50</v>
      </c>
      <c r="AV504" s="124">
        <v>0.26262626262626265</v>
      </c>
      <c r="AW504" s="120">
        <v>7.4747474747474785</v>
      </c>
      <c r="AX504" s="120">
        <v>50</v>
      </c>
      <c r="AY504" s="124">
        <v>0.75483870967741939</v>
      </c>
      <c r="AZ504" s="120">
        <v>50</v>
      </c>
      <c r="BA504" s="120">
        <v>50</v>
      </c>
      <c r="BB504" s="124">
        <v>0.48602150537634409</v>
      </c>
      <c r="BC504" s="120">
        <v>32.401433691756267</v>
      </c>
      <c r="BD504" s="120">
        <v>50</v>
      </c>
      <c r="BE504" s="124">
        <v>0.9678899082568807</v>
      </c>
      <c r="BF504" s="120">
        <v>50</v>
      </c>
      <c r="BG504" s="120">
        <v>50</v>
      </c>
      <c r="BH504" s="124">
        <v>0.96250000000000002</v>
      </c>
      <c r="BI504" s="120">
        <v>100</v>
      </c>
      <c r="BJ504" s="120">
        <v>100</v>
      </c>
      <c r="BK504" s="124">
        <v>0.88749999999999996</v>
      </c>
      <c r="BL504" s="120">
        <v>94.414893617021278</v>
      </c>
      <c r="BM504" s="120">
        <v>100</v>
      </c>
      <c r="BN504" s="52">
        <v>0</v>
      </c>
      <c r="BO504" s="124">
        <v>0.78455284552845528</v>
      </c>
      <c r="BP504" s="120">
        <v>100</v>
      </c>
      <c r="BQ504" s="120">
        <v>100</v>
      </c>
      <c r="BR504" s="124">
        <v>0.89268292682926831</v>
      </c>
      <c r="BS504" s="124">
        <v>0.90707964601769908</v>
      </c>
      <c r="BT504" s="120">
        <v>50</v>
      </c>
      <c r="BU504" s="120">
        <v>50</v>
      </c>
      <c r="BV504" s="124">
        <v>0.54845814977973573</v>
      </c>
      <c r="BW504" s="120">
        <v>45.704845814977979</v>
      </c>
      <c r="BX504" s="120">
        <v>50</v>
      </c>
      <c r="BY504" s="124">
        <v>0.88749999999999996</v>
      </c>
      <c r="BZ504" s="124">
        <v>0.94</v>
      </c>
      <c r="CA504" s="124">
        <v>5.2499999999999998E-2</v>
      </c>
      <c r="CB504" s="120">
        <v>16.823939048191338</v>
      </c>
      <c r="CC504" s="120">
        <v>19.496255895940152</v>
      </c>
      <c r="CD504" s="120">
        <v>17.335082511020332</v>
      </c>
      <c r="CE504" s="120">
        <v>12.629206143265662</v>
      </c>
      <c r="CF504" s="107"/>
      <c r="CG504" s="107"/>
      <c r="CH504" s="107">
        <v>0</v>
      </c>
      <c r="CI504" s="107"/>
      <c r="CJ504" s="107"/>
    </row>
    <row r="505" spans="1:88" x14ac:dyDescent="0.25">
      <c r="A505" s="50" t="s">
        <v>688</v>
      </c>
      <c r="B505" s="56" t="s">
        <v>1549</v>
      </c>
      <c r="C505" s="50" t="s">
        <v>2665</v>
      </c>
      <c r="D505" s="56" t="s">
        <v>101</v>
      </c>
      <c r="E505" s="50" t="s">
        <v>102</v>
      </c>
      <c r="F505" s="24" t="s">
        <v>102</v>
      </c>
      <c r="G505" s="24" t="s">
        <v>102</v>
      </c>
      <c r="H505" s="50" t="s">
        <v>2644</v>
      </c>
      <c r="I505" s="50" t="s">
        <v>103</v>
      </c>
      <c r="J505" s="120">
        <v>1115.3775150006807</v>
      </c>
      <c r="K505" s="52">
        <v>1250</v>
      </c>
      <c r="L505" s="120">
        <v>89.230201200054452</v>
      </c>
      <c r="M505" s="52">
        <v>0</v>
      </c>
      <c r="N505" s="120">
        <v>82.111908847282606</v>
      </c>
      <c r="O505" s="120">
        <v>100</v>
      </c>
      <c r="P505" s="120">
        <v>100</v>
      </c>
      <c r="Q505" s="120">
        <v>68.422140480304307</v>
      </c>
      <c r="R505" s="120">
        <v>72.897970563253367</v>
      </c>
      <c r="S505" s="120">
        <v>75</v>
      </c>
      <c r="T505" s="120">
        <v>91.229520640405752</v>
      </c>
      <c r="U505" s="120">
        <v>100</v>
      </c>
      <c r="V505" s="120">
        <v>69.312085633891954</v>
      </c>
      <c r="W505" s="120">
        <v>92.416114178522605</v>
      </c>
      <c r="X505" s="120">
        <v>100</v>
      </c>
      <c r="Y505" s="120">
        <v>54.08586654921892</v>
      </c>
      <c r="Z505" s="120">
        <v>72.114488732291889</v>
      </c>
      <c r="AA505" s="120">
        <v>100</v>
      </c>
      <c r="AB505" s="120">
        <v>67.86206641285969</v>
      </c>
      <c r="AC505" s="120">
        <v>90.482755217146249</v>
      </c>
      <c r="AD505" s="120">
        <v>100</v>
      </c>
      <c r="AE505" s="120">
        <v>56.079930966469441</v>
      </c>
      <c r="AF505" s="120">
        <v>71.078836833602693</v>
      </c>
      <c r="AG505" s="120">
        <v>74.773241288625925</v>
      </c>
      <c r="AH505" s="120">
        <v>100</v>
      </c>
      <c r="AI505" s="120">
        <v>6.57</v>
      </c>
      <c r="AJ505" s="120">
        <v>18.809999999999999</v>
      </c>
      <c r="AK505" s="120">
        <v>14.99</v>
      </c>
      <c r="AL505" s="52">
        <v>0</v>
      </c>
      <c r="AM505" s="124">
        <v>0.98682703321878584</v>
      </c>
      <c r="AN505" s="124">
        <v>0.98224852071005919</v>
      </c>
      <c r="AO505" s="124">
        <v>0.98454493417286781</v>
      </c>
      <c r="AP505" s="124">
        <v>0.97935103244837762</v>
      </c>
      <c r="AQ505" s="124">
        <v>0.99497487437185927</v>
      </c>
      <c r="AR505" s="124">
        <v>0.9941860465116279</v>
      </c>
      <c r="AS505" s="124">
        <v>2.7982779827798277E-2</v>
      </c>
      <c r="AT505" s="120">
        <v>50</v>
      </c>
      <c r="AU505" s="120">
        <v>50</v>
      </c>
      <c r="AV505" s="124">
        <v>6.3829787234042548E-2</v>
      </c>
      <c r="AW505" s="120">
        <v>47.2340425531915</v>
      </c>
      <c r="AX505" s="120">
        <v>50</v>
      </c>
      <c r="AY505" s="124">
        <v>0.71849427168576108</v>
      </c>
      <c r="AZ505" s="120">
        <v>47.899618112384076</v>
      </c>
      <c r="BA505" s="120">
        <v>50</v>
      </c>
      <c r="BB505" s="124">
        <v>0.64320785597381347</v>
      </c>
      <c r="BC505" s="120">
        <v>42.880523731587566</v>
      </c>
      <c r="BD505" s="120">
        <v>50</v>
      </c>
      <c r="BE505" s="124">
        <v>0.96210873146622733</v>
      </c>
      <c r="BF505" s="120">
        <v>50</v>
      </c>
      <c r="BG505" s="120">
        <v>50</v>
      </c>
      <c r="BH505" s="124">
        <v>0.96333333333333337</v>
      </c>
      <c r="BI505" s="120">
        <v>100</v>
      </c>
      <c r="BJ505" s="120">
        <v>100</v>
      </c>
      <c r="BK505" s="124">
        <v>0.95744680851063801</v>
      </c>
      <c r="BL505" s="120">
        <v>100</v>
      </c>
      <c r="BM505" s="120">
        <v>100</v>
      </c>
      <c r="BN505" s="52">
        <v>0</v>
      </c>
      <c r="BO505" s="124">
        <v>0.82699999999999996</v>
      </c>
      <c r="BP505" s="120">
        <v>100</v>
      </c>
      <c r="BQ505" s="120">
        <v>100</v>
      </c>
      <c r="BR505" s="124">
        <v>0.51664876476906552</v>
      </c>
      <c r="BS505" s="124">
        <v>0.92821535393818544</v>
      </c>
      <c r="BT505" s="120">
        <v>34.443250984604369</v>
      </c>
      <c r="BU505" s="120">
        <v>50</v>
      </c>
      <c r="BV505" s="124">
        <v>0.26284751474304968</v>
      </c>
      <c r="BW505" s="120">
        <v>21.903959561920807</v>
      </c>
      <c r="BX505" s="120">
        <v>50</v>
      </c>
      <c r="BY505" s="124">
        <v>0.95744680851063801</v>
      </c>
      <c r="BZ505" s="124">
        <v>0.94</v>
      </c>
      <c r="CA505" s="124">
        <v>-1.744680851063805E-2</v>
      </c>
      <c r="CB505" s="120">
        <v>17.263974516166829</v>
      </c>
      <c r="CC505" s="120">
        <v>19.631524517014228</v>
      </c>
      <c r="CD505" s="120">
        <v>17.168861804494096</v>
      </c>
      <c r="CE505" s="120">
        <v>15.161501169955377</v>
      </c>
      <c r="CF505" s="107"/>
      <c r="CG505" s="107"/>
      <c r="CH505" s="107">
        <v>0</v>
      </c>
      <c r="CI505" s="107"/>
      <c r="CJ505" s="107"/>
    </row>
    <row r="506" spans="1:88" x14ac:dyDescent="0.25">
      <c r="A506" s="50" t="s">
        <v>688</v>
      </c>
      <c r="B506" s="56" t="s">
        <v>1549</v>
      </c>
      <c r="C506" s="50" t="s">
        <v>3095</v>
      </c>
      <c r="D506" s="56" t="s">
        <v>2219</v>
      </c>
      <c r="E506" s="50" t="s">
        <v>106</v>
      </c>
      <c r="F506" s="24" t="s">
        <v>107</v>
      </c>
      <c r="G506" s="24">
        <v>5</v>
      </c>
      <c r="H506" s="50" t="s">
        <v>1453</v>
      </c>
      <c r="I506" s="50" t="s">
        <v>109</v>
      </c>
      <c r="J506" s="120">
        <v>593.34684411214948</v>
      </c>
      <c r="K506" s="52">
        <v>650</v>
      </c>
      <c r="L506" s="120">
        <v>91.284129863407614</v>
      </c>
      <c r="M506" s="52">
        <v>0</v>
      </c>
      <c r="N506" s="120">
        <v>85.303372131550049</v>
      </c>
      <c r="O506" s="120">
        <v>100</v>
      </c>
      <c r="P506" s="120">
        <v>100</v>
      </c>
      <c r="Q506" s="120">
        <v>70.731281623461783</v>
      </c>
      <c r="R506" s="120">
        <v>75</v>
      </c>
      <c r="S506" s="120">
        <v>75</v>
      </c>
      <c r="T506" s="120">
        <v>94.308375497949044</v>
      </c>
      <c r="U506" s="120">
        <v>100</v>
      </c>
      <c r="V506" s="120">
        <v>73.751896200121053</v>
      </c>
      <c r="W506" s="120">
        <v>98.335861600161394</v>
      </c>
      <c r="X506" s="120">
        <v>100</v>
      </c>
      <c r="Y506" s="120">
        <v>58.161950097664381</v>
      </c>
      <c r="Z506" s="120">
        <v>77.549266796885846</v>
      </c>
      <c r="AA506" s="120">
        <v>100</v>
      </c>
      <c r="AB506" s="120">
        <v>68.780099502487587</v>
      </c>
      <c r="AC506" s="120">
        <v>91.706799336650107</v>
      </c>
      <c r="AD506" s="120">
        <v>100</v>
      </c>
      <c r="AE506" s="120"/>
      <c r="AF506" s="120">
        <v>71.153703703703727</v>
      </c>
      <c r="AG506" s="120"/>
      <c r="AH506" s="120">
        <v>0</v>
      </c>
      <c r="AI506" s="120">
        <v>4.26</v>
      </c>
      <c r="AJ506" s="120">
        <v>16.829999999999998</v>
      </c>
      <c r="AK506" s="120"/>
      <c r="AL506" s="52">
        <v>0</v>
      </c>
      <c r="AM506" s="124">
        <v>0.98275862068965514</v>
      </c>
      <c r="AN506" s="124">
        <v>1</v>
      </c>
      <c r="AO506" s="124">
        <v>0.97701149425287359</v>
      </c>
      <c r="AP506" s="124">
        <v>1</v>
      </c>
      <c r="AQ506" s="124">
        <v>0.98529411764705888</v>
      </c>
      <c r="AR506" s="124"/>
      <c r="AS506" s="124">
        <v>1.5432098765432098E-2</v>
      </c>
      <c r="AT506" s="120">
        <v>50</v>
      </c>
      <c r="AU506" s="120">
        <v>50</v>
      </c>
      <c r="AV506" s="124">
        <v>1.9230769230769232E-2</v>
      </c>
      <c r="AW506" s="120">
        <v>50</v>
      </c>
      <c r="AX506" s="120">
        <v>50</v>
      </c>
      <c r="AY506" s="124"/>
      <c r="AZ506" s="120"/>
      <c r="BA506" s="120"/>
      <c r="BB506" s="124"/>
      <c r="BC506" s="120"/>
      <c r="BD506" s="120"/>
      <c r="BE506" s="124"/>
      <c r="BF506" s="120"/>
      <c r="BG506" s="120"/>
      <c r="BH506" s="124"/>
      <c r="BI506" s="120"/>
      <c r="BJ506" s="120"/>
      <c r="BK506" s="124"/>
      <c r="BL506" s="120"/>
      <c r="BM506" s="120"/>
      <c r="BN506" s="52"/>
      <c r="BO506" s="124"/>
      <c r="BP506" s="120"/>
      <c r="BQ506" s="120"/>
      <c r="BR506" s="124">
        <v>0.47169811320754718</v>
      </c>
      <c r="BS506" s="124">
        <v>1.0192307692307692</v>
      </c>
      <c r="BT506" s="120">
        <v>31.446540880503143</v>
      </c>
      <c r="BU506" s="120">
        <v>50</v>
      </c>
      <c r="BV506" s="124"/>
      <c r="BW506" s="120"/>
      <c r="BX506" s="120"/>
      <c r="BY506" s="124"/>
      <c r="BZ506" s="124"/>
      <c r="CA506" s="124"/>
      <c r="CB506" s="120">
        <v>16.823939048191338</v>
      </c>
      <c r="CC506" s="120">
        <v>19.496255895940152</v>
      </c>
      <c r="CD506" s="120">
        <v>17.335082511020332</v>
      </c>
      <c r="CE506" s="120"/>
      <c r="CF506" s="107"/>
      <c r="CG506" s="107"/>
      <c r="CH506" s="107">
        <v>0</v>
      </c>
      <c r="CI506" s="107"/>
      <c r="CJ506" s="107"/>
    </row>
    <row r="507" spans="1:88" x14ac:dyDescent="0.25">
      <c r="A507" s="50" t="s">
        <v>688</v>
      </c>
      <c r="B507" s="56" t="s">
        <v>1549</v>
      </c>
      <c r="C507" s="50" t="s">
        <v>3096</v>
      </c>
      <c r="D507" s="56" t="s">
        <v>2478</v>
      </c>
      <c r="E507" s="50" t="s">
        <v>106</v>
      </c>
      <c r="F507" s="24" t="s">
        <v>114</v>
      </c>
      <c r="G507" s="24">
        <v>5</v>
      </c>
      <c r="H507" s="50" t="s">
        <v>2644</v>
      </c>
      <c r="I507" s="50" t="s">
        <v>109</v>
      </c>
      <c r="J507" s="120">
        <v>573.33512198239407</v>
      </c>
      <c r="K507" s="52">
        <v>650</v>
      </c>
      <c r="L507" s="120">
        <v>88.205403381906777</v>
      </c>
      <c r="M507" s="52">
        <v>0</v>
      </c>
      <c r="N507" s="120">
        <v>85.179851069517198</v>
      </c>
      <c r="O507" s="120">
        <v>100</v>
      </c>
      <c r="P507" s="120">
        <v>100</v>
      </c>
      <c r="Q507" s="120">
        <v>76.489454115806865</v>
      </c>
      <c r="R507" s="120">
        <v>75</v>
      </c>
      <c r="S507" s="120">
        <v>75</v>
      </c>
      <c r="T507" s="120">
        <v>100</v>
      </c>
      <c r="U507" s="120">
        <v>100</v>
      </c>
      <c r="V507" s="120">
        <v>72.727542510381497</v>
      </c>
      <c r="W507" s="120">
        <v>96.970056680508662</v>
      </c>
      <c r="X507" s="120">
        <v>100</v>
      </c>
      <c r="Y507" s="120">
        <v>59.149746730475876</v>
      </c>
      <c r="Z507" s="120">
        <v>78.866328973967839</v>
      </c>
      <c r="AA507" s="120">
        <v>100</v>
      </c>
      <c r="AB507" s="120">
        <v>70.041860465116258</v>
      </c>
      <c r="AC507" s="120">
        <v>93.389147286821668</v>
      </c>
      <c r="AD507" s="120">
        <v>100</v>
      </c>
      <c r="AE507" s="120"/>
      <c r="AF507" s="120">
        <v>73.684057971014468</v>
      </c>
      <c r="AG507" s="120"/>
      <c r="AH507" s="120">
        <v>0</v>
      </c>
      <c r="AI507" s="120">
        <v>-1.48</v>
      </c>
      <c r="AJ507" s="120">
        <v>15.85</v>
      </c>
      <c r="AK507" s="120"/>
      <c r="AL507" s="52">
        <v>0</v>
      </c>
      <c r="AM507" s="124">
        <v>0.98760330578512401</v>
      </c>
      <c r="AN507" s="124">
        <v>1</v>
      </c>
      <c r="AO507" s="124">
        <v>0.98760330578512401</v>
      </c>
      <c r="AP507" s="124">
        <v>1</v>
      </c>
      <c r="AQ507" s="124">
        <v>1</v>
      </c>
      <c r="AR507" s="124"/>
      <c r="AS507" s="124">
        <v>2.813852813852814E-2</v>
      </c>
      <c r="AT507" s="120">
        <v>50</v>
      </c>
      <c r="AU507" s="120">
        <v>50</v>
      </c>
      <c r="AV507" s="124">
        <v>4.4444444444444446E-2</v>
      </c>
      <c r="AW507" s="120">
        <v>50</v>
      </c>
      <c r="AX507" s="120">
        <v>50</v>
      </c>
      <c r="AY507" s="124"/>
      <c r="AZ507" s="120"/>
      <c r="BA507" s="120"/>
      <c r="BB507" s="124"/>
      <c r="BC507" s="120"/>
      <c r="BD507" s="120"/>
      <c r="BE507" s="124"/>
      <c r="BF507" s="120"/>
      <c r="BG507" s="120"/>
      <c r="BH507" s="124"/>
      <c r="BI507" s="120"/>
      <c r="BJ507" s="120"/>
      <c r="BK507" s="124"/>
      <c r="BL507" s="120"/>
      <c r="BM507" s="120"/>
      <c r="BN507" s="52"/>
      <c r="BO507" s="124"/>
      <c r="BP507" s="120"/>
      <c r="BQ507" s="120"/>
      <c r="BR507" s="124">
        <v>0.12328767123287671</v>
      </c>
      <c r="BS507" s="124">
        <v>0.8902439024390244</v>
      </c>
      <c r="BT507" s="120">
        <v>4.10958904109589</v>
      </c>
      <c r="BU507" s="120">
        <v>50</v>
      </c>
      <c r="BV507" s="124"/>
      <c r="BW507" s="120"/>
      <c r="BX507" s="120"/>
      <c r="BY507" s="124"/>
      <c r="BZ507" s="124"/>
      <c r="CA507" s="124"/>
      <c r="CB507" s="120">
        <v>16.823939048191338</v>
      </c>
      <c r="CC507" s="120">
        <v>19.496255895940152</v>
      </c>
      <c r="CD507" s="120">
        <v>17.335082511020332</v>
      </c>
      <c r="CE507" s="120"/>
      <c r="CF507" s="107"/>
      <c r="CG507" s="107"/>
      <c r="CH507" s="107">
        <v>1</v>
      </c>
      <c r="CI507" s="107"/>
      <c r="CJ507" s="107">
        <v>1</v>
      </c>
    </row>
    <row r="508" spans="1:88" x14ac:dyDescent="0.25">
      <c r="A508" s="50" t="s">
        <v>688</v>
      </c>
      <c r="B508" s="56" t="s">
        <v>1549</v>
      </c>
      <c r="C508" s="50" t="s">
        <v>3097</v>
      </c>
      <c r="D508" s="56" t="s">
        <v>1934</v>
      </c>
      <c r="E508" s="50" t="s">
        <v>106</v>
      </c>
      <c r="F508" s="24" t="s">
        <v>114</v>
      </c>
      <c r="G508" s="24">
        <v>5</v>
      </c>
      <c r="H508" s="50" t="s">
        <v>2644</v>
      </c>
      <c r="I508" s="50" t="s">
        <v>109</v>
      </c>
      <c r="J508" s="120">
        <v>669.84308584525388</v>
      </c>
      <c r="K508" s="52">
        <v>750</v>
      </c>
      <c r="L508" s="120">
        <v>89.312411446033849</v>
      </c>
      <c r="M508" s="52">
        <v>0</v>
      </c>
      <c r="N508" s="120">
        <v>84.387675340352928</v>
      </c>
      <c r="O508" s="120">
        <v>100</v>
      </c>
      <c r="P508" s="120">
        <v>100</v>
      </c>
      <c r="Q508" s="120">
        <v>75.457400186662724</v>
      </c>
      <c r="R508" s="120">
        <v>75</v>
      </c>
      <c r="S508" s="120">
        <v>75</v>
      </c>
      <c r="T508" s="120">
        <v>100</v>
      </c>
      <c r="U508" s="120">
        <v>100</v>
      </c>
      <c r="V508" s="120">
        <v>74.57069737025094</v>
      </c>
      <c r="W508" s="120">
        <v>99.42759649366792</v>
      </c>
      <c r="X508" s="120">
        <v>100</v>
      </c>
      <c r="Y508" s="120">
        <v>63.201453833150275</v>
      </c>
      <c r="Z508" s="120">
        <v>84.268605110867028</v>
      </c>
      <c r="AA508" s="120">
        <v>100</v>
      </c>
      <c r="AB508" s="120">
        <v>63.595195195195188</v>
      </c>
      <c r="AC508" s="120">
        <v>84.793593593593585</v>
      </c>
      <c r="AD508" s="120">
        <v>100</v>
      </c>
      <c r="AE508" s="120">
        <v>54.728985507246378</v>
      </c>
      <c r="AF508" s="120">
        <v>65.912500000000009</v>
      </c>
      <c r="AG508" s="120">
        <v>72.971980676328513</v>
      </c>
      <c r="AH508" s="120">
        <v>100</v>
      </c>
      <c r="AI508" s="120">
        <v>-0.45</v>
      </c>
      <c r="AJ508" s="120">
        <v>11.79</v>
      </c>
      <c r="AK508" s="120">
        <v>11.18</v>
      </c>
      <c r="AL508" s="52">
        <v>0</v>
      </c>
      <c r="AM508" s="124">
        <v>0.99303135888501737</v>
      </c>
      <c r="AN508" s="124">
        <v>1</v>
      </c>
      <c r="AO508" s="124">
        <v>0.99303135888501737</v>
      </c>
      <c r="AP508" s="124">
        <v>1</v>
      </c>
      <c r="AQ508" s="124">
        <v>1</v>
      </c>
      <c r="AR508" s="124">
        <v>1</v>
      </c>
      <c r="AS508" s="124">
        <v>2.2988505747126436E-2</v>
      </c>
      <c r="AT508" s="120">
        <v>50</v>
      </c>
      <c r="AU508" s="120">
        <v>50</v>
      </c>
      <c r="AV508" s="124">
        <v>5.3191489361702128E-2</v>
      </c>
      <c r="AW508" s="120">
        <v>49.361702127659576</v>
      </c>
      <c r="AX508" s="120">
        <v>50</v>
      </c>
      <c r="AY508" s="124"/>
      <c r="AZ508" s="120"/>
      <c r="BA508" s="120"/>
      <c r="BB508" s="124"/>
      <c r="BC508" s="120"/>
      <c r="BD508" s="120"/>
      <c r="BE508" s="124"/>
      <c r="BF508" s="120"/>
      <c r="BG508" s="120"/>
      <c r="BH508" s="124"/>
      <c r="BI508" s="120"/>
      <c r="BJ508" s="120"/>
      <c r="BK508" s="124"/>
      <c r="BL508" s="120"/>
      <c r="BM508" s="120"/>
      <c r="BN508" s="52"/>
      <c r="BO508" s="124"/>
      <c r="BP508" s="120"/>
      <c r="BQ508" s="120"/>
      <c r="BR508" s="124">
        <v>0.43529411764705883</v>
      </c>
      <c r="BS508" s="124">
        <v>0.96590909090909094</v>
      </c>
      <c r="BT508" s="120">
        <v>29.019607843137258</v>
      </c>
      <c r="BU508" s="120">
        <v>50</v>
      </c>
      <c r="BV508" s="124"/>
      <c r="BW508" s="120"/>
      <c r="BX508" s="120"/>
      <c r="BY508" s="124"/>
      <c r="BZ508" s="124"/>
      <c r="CA508" s="124"/>
      <c r="CB508" s="120">
        <v>16.823939048191338</v>
      </c>
      <c r="CC508" s="120">
        <v>19.496255895940152</v>
      </c>
      <c r="CD508" s="120">
        <v>17.335082511020332</v>
      </c>
      <c r="CE508" s="120"/>
      <c r="CF508" s="107"/>
      <c r="CG508" s="107"/>
      <c r="CH508" s="107">
        <v>0</v>
      </c>
      <c r="CI508" s="107"/>
      <c r="CJ508" s="107"/>
    </row>
    <row r="509" spans="1:88" x14ac:dyDescent="0.25">
      <c r="A509" s="50" t="s">
        <v>688</v>
      </c>
      <c r="B509" s="56" t="s">
        <v>1549</v>
      </c>
      <c r="C509" s="50" t="s">
        <v>3098</v>
      </c>
      <c r="D509" s="56" t="s">
        <v>2084</v>
      </c>
      <c r="E509" s="50" t="s">
        <v>106</v>
      </c>
      <c r="F509" s="24">
        <v>6</v>
      </c>
      <c r="G509" s="24">
        <v>8</v>
      </c>
      <c r="H509" s="50" t="s">
        <v>2644</v>
      </c>
      <c r="I509" s="50" t="s">
        <v>109</v>
      </c>
      <c r="J509" s="120">
        <v>679.44198714587321</v>
      </c>
      <c r="K509" s="52">
        <v>800</v>
      </c>
      <c r="L509" s="120">
        <v>84.930248393234152</v>
      </c>
      <c r="M509" s="52">
        <v>0</v>
      </c>
      <c r="N509" s="120">
        <v>79.271277697266257</v>
      </c>
      <c r="O509" s="120">
        <v>100</v>
      </c>
      <c r="P509" s="120">
        <v>100</v>
      </c>
      <c r="Q509" s="120">
        <v>64.644795053613763</v>
      </c>
      <c r="R509" s="120">
        <v>69.201313861028495</v>
      </c>
      <c r="S509" s="120">
        <v>75</v>
      </c>
      <c r="T509" s="120">
        <v>86.193060071485021</v>
      </c>
      <c r="U509" s="120">
        <v>100</v>
      </c>
      <c r="V509" s="120">
        <v>65.659860398843392</v>
      </c>
      <c r="W509" s="120">
        <v>87.54648053179119</v>
      </c>
      <c r="X509" s="120">
        <v>100</v>
      </c>
      <c r="Y509" s="120">
        <v>50.482202703764372</v>
      </c>
      <c r="Z509" s="120">
        <v>67.309603605019163</v>
      </c>
      <c r="AA509" s="120">
        <v>100</v>
      </c>
      <c r="AB509" s="120">
        <v>65.337599206349168</v>
      </c>
      <c r="AC509" s="120">
        <v>87.116798941798891</v>
      </c>
      <c r="AD509" s="120">
        <v>100</v>
      </c>
      <c r="AE509" s="120">
        <v>52.642129629629636</v>
      </c>
      <c r="AF509" s="120">
        <v>68.799999999999969</v>
      </c>
      <c r="AG509" s="120">
        <v>70.189506172839515</v>
      </c>
      <c r="AH509" s="120">
        <v>100</v>
      </c>
      <c r="AI509" s="120">
        <v>10.35</v>
      </c>
      <c r="AJ509" s="120">
        <v>18.71</v>
      </c>
      <c r="AK509" s="120">
        <v>16.149999999999999</v>
      </c>
      <c r="AL509" s="52">
        <v>0</v>
      </c>
      <c r="AM509" s="124">
        <v>0.98806366047745353</v>
      </c>
      <c r="AN509" s="124">
        <v>0.9726027397260274</v>
      </c>
      <c r="AO509" s="124">
        <v>0.98673740053050396</v>
      </c>
      <c r="AP509" s="124">
        <v>0.96575342465753422</v>
      </c>
      <c r="AQ509" s="124">
        <v>0.9882352941176471</v>
      </c>
      <c r="AR509" s="124">
        <v>1</v>
      </c>
      <c r="AS509" s="124">
        <v>3.5904255319148939E-2</v>
      </c>
      <c r="AT509" s="120">
        <v>50</v>
      </c>
      <c r="AU509" s="120">
        <v>50</v>
      </c>
      <c r="AV509" s="124">
        <v>7.9365079365079361E-2</v>
      </c>
      <c r="AW509" s="120">
        <v>44.126984126984148</v>
      </c>
      <c r="AX509" s="120">
        <v>50</v>
      </c>
      <c r="AY509" s="124"/>
      <c r="AZ509" s="120"/>
      <c r="BA509" s="120"/>
      <c r="BB509" s="124"/>
      <c r="BC509" s="120"/>
      <c r="BD509" s="120"/>
      <c r="BE509" s="124">
        <v>0.96357615894039739</v>
      </c>
      <c r="BF509" s="120">
        <v>50</v>
      </c>
      <c r="BG509" s="120">
        <v>50</v>
      </c>
      <c r="BH509" s="124"/>
      <c r="BI509" s="120"/>
      <c r="BJ509" s="120"/>
      <c r="BK509" s="124"/>
      <c r="BL509" s="120"/>
      <c r="BM509" s="120"/>
      <c r="BN509" s="52"/>
      <c r="BO509" s="124"/>
      <c r="BP509" s="120"/>
      <c r="BQ509" s="120"/>
      <c r="BR509" s="124">
        <v>0.55439330543933052</v>
      </c>
      <c r="BS509" s="124">
        <v>0.94466403162055335</v>
      </c>
      <c r="BT509" s="120">
        <v>36.959553695955364</v>
      </c>
      <c r="BU509" s="120">
        <v>50</v>
      </c>
      <c r="BV509" s="124"/>
      <c r="BW509" s="120"/>
      <c r="BX509" s="120"/>
      <c r="BY509" s="124"/>
      <c r="BZ509" s="124"/>
      <c r="CA509" s="124"/>
      <c r="CB509" s="120">
        <v>16.823939048191338</v>
      </c>
      <c r="CC509" s="120">
        <v>19.496255895940152</v>
      </c>
      <c r="CD509" s="120">
        <v>17.335082511020332</v>
      </c>
      <c r="CE509" s="120"/>
      <c r="CF509" s="107"/>
      <c r="CG509" s="107"/>
      <c r="CH509" s="107">
        <v>0</v>
      </c>
      <c r="CI509" s="107"/>
      <c r="CJ509" s="107"/>
    </row>
    <row r="510" spans="1:88" x14ac:dyDescent="0.25">
      <c r="A510" s="50" t="s">
        <v>688</v>
      </c>
      <c r="B510" s="56" t="s">
        <v>1549</v>
      </c>
      <c r="C510" s="50" t="s">
        <v>3099</v>
      </c>
      <c r="D510" s="56" t="s">
        <v>2187</v>
      </c>
      <c r="E510" s="50" t="s">
        <v>106</v>
      </c>
      <c r="F510" s="24">
        <v>9</v>
      </c>
      <c r="G510" s="24">
        <v>12</v>
      </c>
      <c r="H510" s="50" t="s">
        <v>2644</v>
      </c>
      <c r="I510" s="50" t="s">
        <v>109</v>
      </c>
      <c r="J510" s="120">
        <v>1120.4159445451166</v>
      </c>
      <c r="K510" s="52">
        <v>1250</v>
      </c>
      <c r="L510" s="120">
        <v>89.633275563609331</v>
      </c>
      <c r="M510" s="52">
        <v>1</v>
      </c>
      <c r="N510" s="120">
        <v>83.598310291858624</v>
      </c>
      <c r="O510" s="120">
        <v>100</v>
      </c>
      <c r="P510" s="120">
        <v>100</v>
      </c>
      <c r="Q510" s="120">
        <v>62.608560794044678</v>
      </c>
      <c r="R510" s="120">
        <v>72.825793932930424</v>
      </c>
      <c r="S510" s="120">
        <v>75</v>
      </c>
      <c r="T510" s="120">
        <v>83.478081058726232</v>
      </c>
      <c r="U510" s="120">
        <v>100</v>
      </c>
      <c r="V510" s="120">
        <v>69.208734355384777</v>
      </c>
      <c r="W510" s="120">
        <v>92.27831247384637</v>
      </c>
      <c r="X510" s="120">
        <v>100</v>
      </c>
      <c r="Y510" s="120">
        <v>47.691867124856813</v>
      </c>
      <c r="Z510" s="120">
        <v>63.589156166475746</v>
      </c>
      <c r="AA510" s="120">
        <v>100</v>
      </c>
      <c r="AB510" s="120">
        <v>72.293055555555483</v>
      </c>
      <c r="AC510" s="120">
        <v>96.39074074074064</v>
      </c>
      <c r="AD510" s="120">
        <v>100</v>
      </c>
      <c r="AE510" s="120">
        <v>62.486666666666657</v>
      </c>
      <c r="AF510" s="120">
        <v>74.873684210526292</v>
      </c>
      <c r="AG510" s="120">
        <v>83.315555555555548</v>
      </c>
      <c r="AH510" s="120">
        <v>100</v>
      </c>
      <c r="AI510" s="120">
        <v>12.39</v>
      </c>
      <c r="AJ510" s="120">
        <v>25.13</v>
      </c>
      <c r="AK510" s="120">
        <v>12.38</v>
      </c>
      <c r="AL510" s="52">
        <v>0</v>
      </c>
      <c r="AM510" s="124">
        <v>0.99277978339350181</v>
      </c>
      <c r="AN510" s="124">
        <v>1</v>
      </c>
      <c r="AO510" s="124">
        <v>0.98201438848920863</v>
      </c>
      <c r="AP510" s="124">
        <v>0.97499999999999998</v>
      </c>
      <c r="AQ510" s="124">
        <v>1</v>
      </c>
      <c r="AR510" s="124">
        <v>1</v>
      </c>
      <c r="AS510" s="124">
        <v>2.6019080659150044E-2</v>
      </c>
      <c r="AT510" s="120">
        <v>50</v>
      </c>
      <c r="AU510" s="120">
        <v>50</v>
      </c>
      <c r="AV510" s="124">
        <v>6.9767441860465115E-2</v>
      </c>
      <c r="AW510" s="120">
        <v>46.04651162790698</v>
      </c>
      <c r="AX510" s="120">
        <v>50</v>
      </c>
      <c r="AY510" s="124">
        <v>0.739424703891709</v>
      </c>
      <c r="AZ510" s="120">
        <v>49.294980259447271</v>
      </c>
      <c r="BA510" s="120">
        <v>50</v>
      </c>
      <c r="BB510" s="124">
        <v>0.66159052453468692</v>
      </c>
      <c r="BC510" s="120">
        <v>44.106034968979131</v>
      </c>
      <c r="BD510" s="120">
        <v>50</v>
      </c>
      <c r="BE510" s="124">
        <v>0.97635135135135132</v>
      </c>
      <c r="BF510" s="120">
        <v>50</v>
      </c>
      <c r="BG510" s="120">
        <v>50</v>
      </c>
      <c r="BH510" s="124">
        <v>0.97966101694915253</v>
      </c>
      <c r="BI510" s="120">
        <v>100</v>
      </c>
      <c r="BJ510" s="120">
        <v>100</v>
      </c>
      <c r="BK510" s="124">
        <v>0.95652173913043481</v>
      </c>
      <c r="BL510" s="120">
        <v>100</v>
      </c>
      <c r="BM510" s="120">
        <v>100</v>
      </c>
      <c r="BN510" s="52">
        <v>0</v>
      </c>
      <c r="BO510" s="124">
        <v>0.82653061224489799</v>
      </c>
      <c r="BP510" s="120">
        <v>100</v>
      </c>
      <c r="BQ510" s="120">
        <v>100</v>
      </c>
      <c r="BR510" s="124">
        <v>0.59917355371900827</v>
      </c>
      <c r="BS510" s="124">
        <v>0.90977443609022557</v>
      </c>
      <c r="BT510" s="120">
        <v>39.944903581267219</v>
      </c>
      <c r="BU510" s="120">
        <v>50</v>
      </c>
      <c r="BV510" s="124">
        <v>0.26366001734605377</v>
      </c>
      <c r="BW510" s="120">
        <v>21.971668112171148</v>
      </c>
      <c r="BX510" s="120">
        <v>50</v>
      </c>
      <c r="BY510" s="124">
        <v>0.95652173913043481</v>
      </c>
      <c r="BZ510" s="124">
        <v>0.94</v>
      </c>
      <c r="CA510" s="124">
        <v>-1.6521739130434837E-2</v>
      </c>
      <c r="CB510" s="120">
        <v>16.823939048191338</v>
      </c>
      <c r="CC510" s="120">
        <v>19.496255895940152</v>
      </c>
      <c r="CD510" s="120">
        <v>17.335082511020332</v>
      </c>
      <c r="CE510" s="120">
        <v>12.629206143265662</v>
      </c>
      <c r="CF510" s="107"/>
      <c r="CG510" s="107"/>
      <c r="CH510" s="107">
        <v>0</v>
      </c>
      <c r="CI510" s="107"/>
      <c r="CJ510" s="107"/>
    </row>
    <row r="511" spans="1:88" x14ac:dyDescent="0.25">
      <c r="A511" s="50" t="s">
        <v>694</v>
      </c>
      <c r="B511" s="56" t="s">
        <v>1550</v>
      </c>
      <c r="C511" s="50" t="s">
        <v>2665</v>
      </c>
      <c r="D511" s="56" t="s">
        <v>101</v>
      </c>
      <c r="E511" s="50" t="s">
        <v>102</v>
      </c>
      <c r="F511" s="24" t="s">
        <v>102</v>
      </c>
      <c r="G511" s="24" t="s">
        <v>102</v>
      </c>
      <c r="H511" s="50" t="s">
        <v>2644</v>
      </c>
      <c r="I511" s="50" t="s">
        <v>103</v>
      </c>
      <c r="J511" s="120">
        <v>1005.9275441952043</v>
      </c>
      <c r="K511" s="52">
        <v>1250</v>
      </c>
      <c r="L511" s="120">
        <v>80.47420353561634</v>
      </c>
      <c r="M511" s="52">
        <v>0</v>
      </c>
      <c r="N511" s="120">
        <v>69.370592456134375</v>
      </c>
      <c r="O511" s="120">
        <v>92.494123274845833</v>
      </c>
      <c r="P511" s="120">
        <v>100</v>
      </c>
      <c r="Q511" s="120">
        <v>61.151629726739444</v>
      </c>
      <c r="R511" s="120">
        <v>64.889325924590068</v>
      </c>
      <c r="S511" s="120">
        <v>75</v>
      </c>
      <c r="T511" s="120">
        <v>81.535506302319263</v>
      </c>
      <c r="U511" s="120">
        <v>100</v>
      </c>
      <c r="V511" s="120">
        <v>59.609816673713951</v>
      </c>
      <c r="W511" s="120">
        <v>79.479755564951944</v>
      </c>
      <c r="X511" s="120">
        <v>100</v>
      </c>
      <c r="Y511" s="120">
        <v>53.098421930966744</v>
      </c>
      <c r="Z511" s="120">
        <v>70.797895907955649</v>
      </c>
      <c r="AA511" s="120">
        <v>100</v>
      </c>
      <c r="AB511" s="120">
        <v>59.236792742927321</v>
      </c>
      <c r="AC511" s="120">
        <v>78.98239032390309</v>
      </c>
      <c r="AD511" s="120">
        <v>100</v>
      </c>
      <c r="AE511" s="120">
        <v>52.318554131054135</v>
      </c>
      <c r="AF511" s="120">
        <v>64.492857142857105</v>
      </c>
      <c r="AG511" s="120">
        <v>69.758072174738857</v>
      </c>
      <c r="AH511" s="120">
        <v>100</v>
      </c>
      <c r="AI511" s="120">
        <v>13.84</v>
      </c>
      <c r="AJ511" s="120">
        <v>11.79</v>
      </c>
      <c r="AK511" s="120">
        <v>12.17</v>
      </c>
      <c r="AL511" s="52">
        <v>0</v>
      </c>
      <c r="AM511" s="124">
        <v>0.98880000000000001</v>
      </c>
      <c r="AN511" s="124">
        <v>0.9876977152899824</v>
      </c>
      <c r="AO511" s="124">
        <v>0.98643256185155626</v>
      </c>
      <c r="AP511" s="124">
        <v>0.98601398601398604</v>
      </c>
      <c r="AQ511" s="124">
        <v>0.99454545454545451</v>
      </c>
      <c r="AR511" s="124">
        <v>0.99583333333333335</v>
      </c>
      <c r="AS511" s="124">
        <v>6.4923747276688454E-2</v>
      </c>
      <c r="AT511" s="120">
        <v>47.015250544662315</v>
      </c>
      <c r="AU511" s="120">
        <v>50</v>
      </c>
      <c r="AV511" s="124">
        <v>0.1157684630738523</v>
      </c>
      <c r="AW511" s="120">
        <v>36.846307385229558</v>
      </c>
      <c r="AX511" s="120">
        <v>50</v>
      </c>
      <c r="AY511" s="124">
        <v>0.65921787709497204</v>
      </c>
      <c r="AZ511" s="120">
        <v>43.947858472998135</v>
      </c>
      <c r="BA511" s="120">
        <v>50</v>
      </c>
      <c r="BB511" s="124">
        <v>0.38268156424581007</v>
      </c>
      <c r="BC511" s="120">
        <v>25.512104283054004</v>
      </c>
      <c r="BD511" s="120">
        <v>50</v>
      </c>
      <c r="BE511" s="124">
        <v>0.95377128953771284</v>
      </c>
      <c r="BF511" s="120">
        <v>50</v>
      </c>
      <c r="BG511" s="120">
        <v>50</v>
      </c>
      <c r="BH511" s="124">
        <v>0.88601036269430056</v>
      </c>
      <c r="BI511" s="120">
        <v>94.256421563223469</v>
      </c>
      <c r="BJ511" s="120">
        <v>100</v>
      </c>
      <c r="BK511" s="124">
        <v>0.74193548387096797</v>
      </c>
      <c r="BL511" s="120">
        <v>78.929306794783827</v>
      </c>
      <c r="BM511" s="120">
        <v>100</v>
      </c>
      <c r="BN511" s="52">
        <v>1</v>
      </c>
      <c r="BO511" s="124">
        <v>0.61199999999999999</v>
      </c>
      <c r="BP511" s="120">
        <v>81.647940074906373</v>
      </c>
      <c r="BQ511" s="120">
        <v>100</v>
      </c>
      <c r="BR511" s="124">
        <v>0.41201716738197425</v>
      </c>
      <c r="BS511" s="124">
        <v>0.95361527967257842</v>
      </c>
      <c r="BT511" s="120">
        <v>27.467811158798284</v>
      </c>
      <c r="BU511" s="120">
        <v>50</v>
      </c>
      <c r="BV511" s="124">
        <v>0.56708160442600275</v>
      </c>
      <c r="BW511" s="120">
        <v>47.256800368833559</v>
      </c>
      <c r="BX511" s="120">
        <v>50</v>
      </c>
      <c r="BY511" s="124">
        <v>0.74193548387096797</v>
      </c>
      <c r="BZ511" s="124">
        <v>0.94</v>
      </c>
      <c r="CA511" s="124">
        <v>0.19806451612903203</v>
      </c>
      <c r="CB511" s="120">
        <v>17.263974516166829</v>
      </c>
      <c r="CC511" s="120">
        <v>19.631524517014228</v>
      </c>
      <c r="CD511" s="120">
        <v>17.168861804494096</v>
      </c>
      <c r="CE511" s="120">
        <v>15.161501169955377</v>
      </c>
      <c r="CF511" s="107"/>
      <c r="CG511" s="107"/>
      <c r="CH511" s="107">
        <v>0</v>
      </c>
      <c r="CI511" s="107"/>
      <c r="CJ511" s="107"/>
    </row>
    <row r="512" spans="1:88" x14ac:dyDescent="0.25">
      <c r="A512" s="50" t="s">
        <v>694</v>
      </c>
      <c r="B512" s="56" t="s">
        <v>1550</v>
      </c>
      <c r="C512" s="50" t="s">
        <v>3100</v>
      </c>
      <c r="D512" s="56" t="s">
        <v>2217</v>
      </c>
      <c r="E512" s="50" t="s">
        <v>106</v>
      </c>
      <c r="F512" s="24" t="s">
        <v>114</v>
      </c>
      <c r="G512" s="24">
        <v>5</v>
      </c>
      <c r="H512" s="50" t="s">
        <v>1453</v>
      </c>
      <c r="I512" s="50" t="s">
        <v>109</v>
      </c>
      <c r="J512" s="120">
        <v>581.34434652962375</v>
      </c>
      <c r="K512" s="52">
        <v>750</v>
      </c>
      <c r="L512" s="120">
        <v>77.512579537283159</v>
      </c>
      <c r="M512" s="52">
        <v>0</v>
      </c>
      <c r="N512" s="120">
        <v>66.382281251446045</v>
      </c>
      <c r="O512" s="120">
        <v>88.509708335261394</v>
      </c>
      <c r="P512" s="120">
        <v>100</v>
      </c>
      <c r="Q512" s="120">
        <v>61.116307162388615</v>
      </c>
      <c r="R512" s="120">
        <v>63.1106324639658</v>
      </c>
      <c r="S512" s="120">
        <v>73.122728085439547</v>
      </c>
      <c r="T512" s="120">
        <v>81.488409549851497</v>
      </c>
      <c r="U512" s="120">
        <v>100</v>
      </c>
      <c r="V512" s="120">
        <v>58.832291154659579</v>
      </c>
      <c r="W512" s="120">
        <v>78.443054872879429</v>
      </c>
      <c r="X512" s="120">
        <v>100</v>
      </c>
      <c r="Y512" s="120">
        <v>55.489837006764084</v>
      </c>
      <c r="Z512" s="120">
        <v>73.986449342352117</v>
      </c>
      <c r="AA512" s="120">
        <v>100</v>
      </c>
      <c r="AB512" s="120">
        <v>53.515873015873019</v>
      </c>
      <c r="AC512" s="120">
        <v>71.354497354497354</v>
      </c>
      <c r="AD512" s="120">
        <v>100</v>
      </c>
      <c r="AE512" s="120">
        <v>49.095726495726488</v>
      </c>
      <c r="AF512" s="120">
        <v>60.698611111111099</v>
      </c>
      <c r="AG512" s="120">
        <v>65.460968660968661</v>
      </c>
      <c r="AH512" s="120">
        <v>100</v>
      </c>
      <c r="AI512" s="120">
        <v>12</v>
      </c>
      <c r="AJ512" s="120">
        <v>7.62</v>
      </c>
      <c r="AK512" s="120">
        <v>11.6</v>
      </c>
      <c r="AL512" s="52">
        <v>0</v>
      </c>
      <c r="AM512" s="124">
        <v>0.9943820224719101</v>
      </c>
      <c r="AN512" s="124">
        <v>1</v>
      </c>
      <c r="AO512" s="124">
        <v>0.994413407821229</v>
      </c>
      <c r="AP512" s="124">
        <v>1</v>
      </c>
      <c r="AQ512" s="124">
        <v>1</v>
      </c>
      <c r="AR512" s="124">
        <v>1</v>
      </c>
      <c r="AS512" s="124">
        <v>3.0898876404494381E-2</v>
      </c>
      <c r="AT512" s="120">
        <v>50</v>
      </c>
      <c r="AU512" s="120">
        <v>50</v>
      </c>
      <c r="AV512" s="124">
        <v>5.3921568627450983E-2</v>
      </c>
      <c r="AW512" s="120">
        <v>49.215686274509807</v>
      </c>
      <c r="AX512" s="120">
        <v>50</v>
      </c>
      <c r="AY512" s="124"/>
      <c r="AZ512" s="120"/>
      <c r="BA512" s="120"/>
      <c r="BB512" s="124"/>
      <c r="BC512" s="120"/>
      <c r="BD512" s="120"/>
      <c r="BE512" s="124"/>
      <c r="BF512" s="120"/>
      <c r="BG512" s="120"/>
      <c r="BH512" s="124"/>
      <c r="BI512" s="120"/>
      <c r="BJ512" s="120"/>
      <c r="BK512" s="124"/>
      <c r="BL512" s="120"/>
      <c r="BM512" s="120"/>
      <c r="BN512" s="52"/>
      <c r="BO512" s="124"/>
      <c r="BP512" s="120"/>
      <c r="BQ512" s="120"/>
      <c r="BR512" s="124">
        <v>0.34328358208955223</v>
      </c>
      <c r="BS512" s="124">
        <v>0.98529411764705888</v>
      </c>
      <c r="BT512" s="120">
        <v>22.885572139303481</v>
      </c>
      <c r="BU512" s="120">
        <v>50</v>
      </c>
      <c r="BV512" s="124"/>
      <c r="BW512" s="120"/>
      <c r="BX512" s="120"/>
      <c r="BY512" s="124"/>
      <c r="BZ512" s="124"/>
      <c r="CA512" s="124"/>
      <c r="CB512" s="120">
        <v>16.823939048191338</v>
      </c>
      <c r="CC512" s="120">
        <v>19.496255895940152</v>
      </c>
      <c r="CD512" s="120">
        <v>17.335082511020332</v>
      </c>
      <c r="CE512" s="120"/>
      <c r="CF512" s="107"/>
      <c r="CG512" s="107"/>
      <c r="CH512" s="107">
        <v>0</v>
      </c>
      <c r="CI512" s="107"/>
      <c r="CJ512" s="107"/>
    </row>
    <row r="513" spans="1:88" x14ac:dyDescent="0.25">
      <c r="A513" s="50" t="s">
        <v>694</v>
      </c>
      <c r="B513" s="56" t="s">
        <v>1550</v>
      </c>
      <c r="C513" s="50" t="s">
        <v>3101</v>
      </c>
      <c r="D513" s="56" t="s">
        <v>2295</v>
      </c>
      <c r="E513" s="50" t="s">
        <v>106</v>
      </c>
      <c r="F513" s="24" t="s">
        <v>114</v>
      </c>
      <c r="G513" s="24">
        <v>5</v>
      </c>
      <c r="H513" s="50" t="s">
        <v>2644</v>
      </c>
      <c r="I513" s="50" t="s">
        <v>109</v>
      </c>
      <c r="J513" s="120">
        <v>579.84357505091373</v>
      </c>
      <c r="K513" s="52">
        <v>650</v>
      </c>
      <c r="L513" s="120">
        <v>89.206703853986724</v>
      </c>
      <c r="M513" s="52">
        <v>0</v>
      </c>
      <c r="N513" s="120">
        <v>79.411060539364129</v>
      </c>
      <c r="O513" s="120">
        <v>100</v>
      </c>
      <c r="P513" s="120">
        <v>100</v>
      </c>
      <c r="Q513" s="120">
        <v>71.483696045414717</v>
      </c>
      <c r="R513" s="120">
        <v>73.045939496411208</v>
      </c>
      <c r="S513" s="120">
        <v>75</v>
      </c>
      <c r="T513" s="120">
        <v>95.311594727219628</v>
      </c>
      <c r="U513" s="120">
        <v>100</v>
      </c>
      <c r="V513" s="120">
        <v>69.366752558419236</v>
      </c>
      <c r="W513" s="120">
        <v>92.489003411225639</v>
      </c>
      <c r="X513" s="120">
        <v>100</v>
      </c>
      <c r="Y513" s="120">
        <v>62.756687890162461</v>
      </c>
      <c r="Z513" s="120">
        <v>83.675583853549952</v>
      </c>
      <c r="AA513" s="120">
        <v>100</v>
      </c>
      <c r="AB513" s="120">
        <v>64.489830508474583</v>
      </c>
      <c r="AC513" s="120">
        <v>85.986440677966115</v>
      </c>
      <c r="AD513" s="120">
        <v>100</v>
      </c>
      <c r="AE513" s="120"/>
      <c r="AF513" s="120">
        <v>66.229166666666671</v>
      </c>
      <c r="AG513" s="120"/>
      <c r="AH513" s="120">
        <v>0</v>
      </c>
      <c r="AI513" s="120">
        <v>3.51</v>
      </c>
      <c r="AJ513" s="120">
        <v>10.28</v>
      </c>
      <c r="AK513" s="120"/>
      <c r="AL513" s="52">
        <v>0</v>
      </c>
      <c r="AM513" s="124">
        <v>1</v>
      </c>
      <c r="AN513" s="124">
        <v>1</v>
      </c>
      <c r="AO513" s="124">
        <v>1</v>
      </c>
      <c r="AP513" s="124">
        <v>1</v>
      </c>
      <c r="AQ513" s="124">
        <v>1</v>
      </c>
      <c r="AR513" s="124">
        <v>1</v>
      </c>
      <c r="AS513" s="124">
        <v>2.922077922077922E-2</v>
      </c>
      <c r="AT513" s="120">
        <v>50</v>
      </c>
      <c r="AU513" s="120">
        <v>50</v>
      </c>
      <c r="AV513" s="124">
        <v>5.7142857142857141E-2</v>
      </c>
      <c r="AW513" s="120">
        <v>48.571428571428577</v>
      </c>
      <c r="AX513" s="120">
        <v>50</v>
      </c>
      <c r="AY513" s="124"/>
      <c r="AZ513" s="120"/>
      <c r="BA513" s="120"/>
      <c r="BB513" s="124"/>
      <c r="BC513" s="120"/>
      <c r="BD513" s="120"/>
      <c r="BE513" s="124"/>
      <c r="BF513" s="120"/>
      <c r="BG513" s="120"/>
      <c r="BH513" s="124"/>
      <c r="BI513" s="120"/>
      <c r="BJ513" s="120"/>
      <c r="BK513" s="124"/>
      <c r="BL513" s="120"/>
      <c r="BM513" s="120"/>
      <c r="BN513" s="52"/>
      <c r="BO513" s="124"/>
      <c r="BP513" s="120"/>
      <c r="BQ513" s="120"/>
      <c r="BR513" s="124">
        <v>0.35714285714285715</v>
      </c>
      <c r="BS513" s="124">
        <v>0.98245614035087714</v>
      </c>
      <c r="BT513" s="120">
        <v>23.80952380952381</v>
      </c>
      <c r="BU513" s="120">
        <v>50</v>
      </c>
      <c r="BV513" s="124"/>
      <c r="BW513" s="120"/>
      <c r="BX513" s="120"/>
      <c r="BY513" s="124"/>
      <c r="BZ513" s="124"/>
      <c r="CA513" s="124"/>
      <c r="CB513" s="120">
        <v>16.823939048191338</v>
      </c>
      <c r="CC513" s="120">
        <v>19.496255895940152</v>
      </c>
      <c r="CD513" s="120">
        <v>17.335082511020332</v>
      </c>
      <c r="CE513" s="120"/>
      <c r="CF513" s="107"/>
      <c r="CG513" s="107"/>
      <c r="CH513" s="107">
        <v>1</v>
      </c>
      <c r="CI513" s="107"/>
      <c r="CJ513" s="107">
        <v>1</v>
      </c>
    </row>
    <row r="514" spans="1:88" x14ac:dyDescent="0.25">
      <c r="A514" s="50" t="s">
        <v>694</v>
      </c>
      <c r="B514" s="56" t="s">
        <v>1550</v>
      </c>
      <c r="C514" s="50" t="s">
        <v>3102</v>
      </c>
      <c r="D514" s="56" t="s">
        <v>1854</v>
      </c>
      <c r="E514" s="50" t="s">
        <v>106</v>
      </c>
      <c r="F514" s="24" t="s">
        <v>114</v>
      </c>
      <c r="G514" s="24">
        <v>5</v>
      </c>
      <c r="H514" s="50" t="s">
        <v>1453</v>
      </c>
      <c r="I514" s="50" t="s">
        <v>109</v>
      </c>
      <c r="J514" s="120">
        <v>613.39053340820044</v>
      </c>
      <c r="K514" s="52">
        <v>750</v>
      </c>
      <c r="L514" s="120">
        <v>81.785404454426725</v>
      </c>
      <c r="M514" s="52">
        <v>0</v>
      </c>
      <c r="N514" s="120">
        <v>73.081168937567824</v>
      </c>
      <c r="O514" s="120">
        <v>97.44155858342377</v>
      </c>
      <c r="P514" s="120">
        <v>100</v>
      </c>
      <c r="Q514" s="120">
        <v>64.463734010171024</v>
      </c>
      <c r="R514" s="120">
        <v>68.798623406181534</v>
      </c>
      <c r="S514" s="120">
        <v>75</v>
      </c>
      <c r="T514" s="120">
        <v>85.951645346894708</v>
      </c>
      <c r="U514" s="120">
        <v>100</v>
      </c>
      <c r="V514" s="120">
        <v>61.643018493327133</v>
      </c>
      <c r="W514" s="120">
        <v>82.190691324436187</v>
      </c>
      <c r="X514" s="120">
        <v>100</v>
      </c>
      <c r="Y514" s="120">
        <v>53.545886618255047</v>
      </c>
      <c r="Z514" s="120">
        <v>71.394515491006729</v>
      </c>
      <c r="AA514" s="120">
        <v>100</v>
      </c>
      <c r="AB514" s="120">
        <v>58.718128654970769</v>
      </c>
      <c r="AC514" s="120">
        <v>78.290838206627683</v>
      </c>
      <c r="AD514" s="120">
        <v>100</v>
      </c>
      <c r="AE514" s="120">
        <v>49.914492753623186</v>
      </c>
      <c r="AF514" s="120">
        <v>64.67352941176469</v>
      </c>
      <c r="AG514" s="120">
        <v>66.55265700483092</v>
      </c>
      <c r="AH514" s="120">
        <v>100</v>
      </c>
      <c r="AI514" s="120">
        <v>10.53</v>
      </c>
      <c r="AJ514" s="120">
        <v>15.25</v>
      </c>
      <c r="AK514" s="120">
        <v>14.75</v>
      </c>
      <c r="AL514" s="52">
        <v>0</v>
      </c>
      <c r="AM514" s="124">
        <v>0.99415204678362568</v>
      </c>
      <c r="AN514" s="124">
        <v>0.98795180722891562</v>
      </c>
      <c r="AO514" s="124">
        <v>0.99415204678362568</v>
      </c>
      <c r="AP514" s="124">
        <v>0.98795180722891562</v>
      </c>
      <c r="AQ514" s="124">
        <v>1</v>
      </c>
      <c r="AR514" s="124">
        <v>1</v>
      </c>
      <c r="AS514" s="124">
        <v>2.8818443804034581E-2</v>
      </c>
      <c r="AT514" s="120">
        <v>50</v>
      </c>
      <c r="AU514" s="120">
        <v>50</v>
      </c>
      <c r="AV514" s="124">
        <v>5.8823529411764705E-2</v>
      </c>
      <c r="AW514" s="120">
        <v>48.235294117647065</v>
      </c>
      <c r="AX514" s="120">
        <v>50</v>
      </c>
      <c r="AY514" s="124"/>
      <c r="AZ514" s="120"/>
      <c r="BA514" s="120"/>
      <c r="BB514" s="124"/>
      <c r="BC514" s="120"/>
      <c r="BD514" s="120"/>
      <c r="BE514" s="124"/>
      <c r="BF514" s="120"/>
      <c r="BG514" s="120"/>
      <c r="BH514" s="124"/>
      <c r="BI514" s="120"/>
      <c r="BJ514" s="120"/>
      <c r="BK514" s="124"/>
      <c r="BL514" s="120"/>
      <c r="BM514" s="120"/>
      <c r="BN514" s="52"/>
      <c r="BO514" s="124"/>
      <c r="BP514" s="120"/>
      <c r="BQ514" s="120"/>
      <c r="BR514" s="124">
        <v>0.5</v>
      </c>
      <c r="BS514" s="124">
        <v>0.95522388059701491</v>
      </c>
      <c r="BT514" s="120">
        <v>33.333333333333329</v>
      </c>
      <c r="BU514" s="120">
        <v>50</v>
      </c>
      <c r="BV514" s="124"/>
      <c r="BW514" s="120"/>
      <c r="BX514" s="120"/>
      <c r="BY514" s="124"/>
      <c r="BZ514" s="124"/>
      <c r="CA514" s="124"/>
      <c r="CB514" s="120">
        <v>16.823939048191338</v>
      </c>
      <c r="CC514" s="120">
        <v>19.496255895940152</v>
      </c>
      <c r="CD514" s="120">
        <v>17.335082511020332</v>
      </c>
      <c r="CE514" s="120"/>
      <c r="CF514" s="107"/>
      <c r="CG514" s="107"/>
      <c r="CH514" s="107">
        <v>0</v>
      </c>
      <c r="CI514" s="107"/>
      <c r="CJ514" s="107"/>
    </row>
    <row r="515" spans="1:88" x14ac:dyDescent="0.25">
      <c r="A515" s="50" t="s">
        <v>694</v>
      </c>
      <c r="B515" s="56" t="s">
        <v>1550</v>
      </c>
      <c r="C515" s="50" t="s">
        <v>3103</v>
      </c>
      <c r="D515" s="56" t="s">
        <v>2142</v>
      </c>
      <c r="E515" s="50" t="s">
        <v>106</v>
      </c>
      <c r="F515" s="24">
        <v>6</v>
      </c>
      <c r="G515" s="24">
        <v>8</v>
      </c>
      <c r="H515" s="50" t="s">
        <v>2644</v>
      </c>
      <c r="I515" s="50" t="s">
        <v>109</v>
      </c>
      <c r="J515" s="120">
        <v>637.38704902731513</v>
      </c>
      <c r="K515" s="52">
        <v>800</v>
      </c>
      <c r="L515" s="120">
        <v>79.673381128414391</v>
      </c>
      <c r="M515" s="52">
        <v>0</v>
      </c>
      <c r="N515" s="120">
        <v>67.576188430571364</v>
      </c>
      <c r="O515" s="120">
        <v>90.101584574095156</v>
      </c>
      <c r="P515" s="120">
        <v>100</v>
      </c>
      <c r="Q515" s="120">
        <v>59.284813032911266</v>
      </c>
      <c r="R515" s="120">
        <v>65.097783160623109</v>
      </c>
      <c r="S515" s="120">
        <v>74.326936642855443</v>
      </c>
      <c r="T515" s="120">
        <v>79.046417377215022</v>
      </c>
      <c r="U515" s="120">
        <v>100</v>
      </c>
      <c r="V515" s="120">
        <v>59.151081098395295</v>
      </c>
      <c r="W515" s="120">
        <v>78.868108131193722</v>
      </c>
      <c r="X515" s="120">
        <v>100</v>
      </c>
      <c r="Y515" s="120">
        <v>51.847247860140378</v>
      </c>
      <c r="Z515" s="120">
        <v>69.129663813520509</v>
      </c>
      <c r="AA515" s="120">
        <v>100</v>
      </c>
      <c r="AB515" s="120">
        <v>61.925872600349059</v>
      </c>
      <c r="AC515" s="120">
        <v>82.567830133798751</v>
      </c>
      <c r="AD515" s="120">
        <v>100</v>
      </c>
      <c r="AE515" s="120">
        <v>55.32738095238097</v>
      </c>
      <c r="AF515" s="120">
        <v>66.382748538011683</v>
      </c>
      <c r="AG515" s="120">
        <v>73.769841269841294</v>
      </c>
      <c r="AH515" s="120">
        <v>100</v>
      </c>
      <c r="AI515" s="120">
        <v>15.04</v>
      </c>
      <c r="AJ515" s="120">
        <v>13.25</v>
      </c>
      <c r="AK515" s="120">
        <v>11.05</v>
      </c>
      <c r="AL515" s="52">
        <v>0</v>
      </c>
      <c r="AM515" s="124">
        <v>0.99095840867992768</v>
      </c>
      <c r="AN515" s="124">
        <v>0.99203187250996017</v>
      </c>
      <c r="AO515" s="124">
        <v>0.99099099099099097</v>
      </c>
      <c r="AP515" s="124">
        <v>0.9920948616600791</v>
      </c>
      <c r="AQ515" s="124">
        <v>0.98979591836734693</v>
      </c>
      <c r="AR515" s="124">
        <v>0.98765432098765427</v>
      </c>
      <c r="AS515" s="124">
        <v>6.4516129032258063E-2</v>
      </c>
      <c r="AT515" s="120">
        <v>47.096774193548406</v>
      </c>
      <c r="AU515" s="120">
        <v>50</v>
      </c>
      <c r="AV515" s="124">
        <v>0.1115702479338843</v>
      </c>
      <c r="AW515" s="120">
        <v>37.685950413223161</v>
      </c>
      <c r="AX515" s="120">
        <v>50</v>
      </c>
      <c r="AY515" s="124"/>
      <c r="AZ515" s="120"/>
      <c r="BA515" s="120"/>
      <c r="BB515" s="124"/>
      <c r="BC515" s="120"/>
      <c r="BD515" s="120"/>
      <c r="BE515" s="124">
        <v>0.97560975609756095</v>
      </c>
      <c r="BF515" s="120">
        <v>50</v>
      </c>
      <c r="BG515" s="120">
        <v>50</v>
      </c>
      <c r="BH515" s="124"/>
      <c r="BI515" s="120"/>
      <c r="BJ515" s="120"/>
      <c r="BK515" s="124"/>
      <c r="BL515" s="120"/>
      <c r="BM515" s="120"/>
      <c r="BN515" s="52"/>
      <c r="BO515" s="124"/>
      <c r="BP515" s="120"/>
      <c r="BQ515" s="120"/>
      <c r="BR515" s="124">
        <v>0.43681318681318682</v>
      </c>
      <c r="BS515" s="124">
        <v>0.9732620320855615</v>
      </c>
      <c r="BT515" s="120">
        <v>29.120879120879124</v>
      </c>
      <c r="BU515" s="120">
        <v>50</v>
      </c>
      <c r="BV515" s="124"/>
      <c r="BW515" s="120"/>
      <c r="BX515" s="120"/>
      <c r="BY515" s="124"/>
      <c r="BZ515" s="124"/>
      <c r="CA515" s="124"/>
      <c r="CB515" s="120">
        <v>16.823939048191338</v>
      </c>
      <c r="CC515" s="120">
        <v>19.496255895940152</v>
      </c>
      <c r="CD515" s="120">
        <v>17.335082511020332</v>
      </c>
      <c r="CE515" s="120"/>
      <c r="CF515" s="107"/>
      <c r="CG515" s="107"/>
      <c r="CH515" s="107">
        <v>0</v>
      </c>
      <c r="CI515" s="107"/>
      <c r="CJ515" s="107"/>
    </row>
    <row r="516" spans="1:88" x14ac:dyDescent="0.25">
      <c r="A516" s="50" t="s">
        <v>694</v>
      </c>
      <c r="B516" s="56" t="s">
        <v>1550</v>
      </c>
      <c r="C516" s="50" t="s">
        <v>3104</v>
      </c>
      <c r="D516" s="56" t="s">
        <v>2224</v>
      </c>
      <c r="E516" s="50" t="s">
        <v>106</v>
      </c>
      <c r="F516" s="24">
        <v>9</v>
      </c>
      <c r="G516" s="24">
        <v>12</v>
      </c>
      <c r="H516" s="50" t="s">
        <v>2644</v>
      </c>
      <c r="I516" s="50" t="s">
        <v>109</v>
      </c>
      <c r="J516" s="120">
        <v>949.99854263599855</v>
      </c>
      <c r="K516" s="52">
        <v>1250</v>
      </c>
      <c r="L516" s="120">
        <v>75.999883410879889</v>
      </c>
      <c r="M516" s="52">
        <v>0</v>
      </c>
      <c r="N516" s="120">
        <v>66.515748207885309</v>
      </c>
      <c r="O516" s="120">
        <v>88.687664277180417</v>
      </c>
      <c r="P516" s="120">
        <v>100</v>
      </c>
      <c r="Q516" s="120">
        <v>57.677199270577873</v>
      </c>
      <c r="R516" s="120">
        <v>54.083052635160428</v>
      </c>
      <c r="S516" s="120">
        <v>71.406984027560299</v>
      </c>
      <c r="T516" s="120">
        <v>76.902932360770492</v>
      </c>
      <c r="U516" s="120">
        <v>100</v>
      </c>
      <c r="V516" s="120">
        <v>51.577071522898549</v>
      </c>
      <c r="W516" s="120">
        <v>68.769428697198066</v>
      </c>
      <c r="X516" s="120">
        <v>100</v>
      </c>
      <c r="Y516" s="120">
        <v>47.057355588283393</v>
      </c>
      <c r="Z516" s="120">
        <v>62.743140784377857</v>
      </c>
      <c r="AA516" s="120">
        <v>100</v>
      </c>
      <c r="AB516" s="120">
        <v>58.281893004115226</v>
      </c>
      <c r="AC516" s="120">
        <v>77.709190672153639</v>
      </c>
      <c r="AD516" s="120">
        <v>100</v>
      </c>
      <c r="AE516" s="120">
        <v>51.656862745098046</v>
      </c>
      <c r="AF516" s="120">
        <v>63.074468085106403</v>
      </c>
      <c r="AG516" s="120">
        <v>68.875816993464056</v>
      </c>
      <c r="AH516" s="120">
        <v>100</v>
      </c>
      <c r="AI516" s="120">
        <v>13.72</v>
      </c>
      <c r="AJ516" s="120">
        <v>7.02</v>
      </c>
      <c r="AK516" s="120">
        <v>11.41</v>
      </c>
      <c r="AL516" s="52">
        <v>0</v>
      </c>
      <c r="AM516" s="124">
        <v>0.97023809523809523</v>
      </c>
      <c r="AN516" s="124">
        <v>0.967741935483871</v>
      </c>
      <c r="AO516" s="124">
        <v>0.95238095238095233</v>
      </c>
      <c r="AP516" s="124">
        <v>0.95161290322580649</v>
      </c>
      <c r="AQ516" s="124">
        <v>1</v>
      </c>
      <c r="AR516" s="124">
        <v>1</v>
      </c>
      <c r="AS516" s="124">
        <v>9.6960926193921854E-2</v>
      </c>
      <c r="AT516" s="120">
        <v>40.607814761215643</v>
      </c>
      <c r="AU516" s="120">
        <v>50</v>
      </c>
      <c r="AV516" s="124">
        <v>0.19277108433734941</v>
      </c>
      <c r="AW516" s="120">
        <v>21.445783132530135</v>
      </c>
      <c r="AX516" s="120">
        <v>50</v>
      </c>
      <c r="AY516" s="124">
        <v>0.67647058823529416</v>
      </c>
      <c r="AZ516" s="120">
        <v>45.098039215686278</v>
      </c>
      <c r="BA516" s="120">
        <v>50</v>
      </c>
      <c r="BB516" s="124">
        <v>0.40294117647058825</v>
      </c>
      <c r="BC516" s="120">
        <v>26.862745098039216</v>
      </c>
      <c r="BD516" s="120">
        <v>50</v>
      </c>
      <c r="BE516" s="124">
        <v>0.96954314720812185</v>
      </c>
      <c r="BF516" s="120">
        <v>50</v>
      </c>
      <c r="BG516" s="120">
        <v>50</v>
      </c>
      <c r="BH516" s="124">
        <v>0.89130434782608692</v>
      </c>
      <c r="BI516" s="120">
        <v>94.819611470860323</v>
      </c>
      <c r="BJ516" s="120">
        <v>100</v>
      </c>
      <c r="BK516" s="124">
        <v>0.75609756097560976</v>
      </c>
      <c r="BL516" s="120">
        <v>80.435910742086151</v>
      </c>
      <c r="BM516" s="120">
        <v>100</v>
      </c>
      <c r="BN516" s="52">
        <v>1</v>
      </c>
      <c r="BO516" s="124">
        <v>0.64117647058823535</v>
      </c>
      <c r="BP516" s="120">
        <v>85.490196078431381</v>
      </c>
      <c r="BQ516" s="120">
        <v>100</v>
      </c>
      <c r="BR516" s="124">
        <v>0.3776223776223776</v>
      </c>
      <c r="BS516" s="124">
        <v>0.89375000000000004</v>
      </c>
      <c r="BT516" s="120">
        <v>12.587412587412587</v>
      </c>
      <c r="BU516" s="120">
        <v>50</v>
      </c>
      <c r="BV516" s="124">
        <v>0.58755426917510856</v>
      </c>
      <c r="BW516" s="120">
        <v>48.962855764592383</v>
      </c>
      <c r="BX516" s="120">
        <v>50</v>
      </c>
      <c r="BY516" s="124">
        <v>0.75609756097560976</v>
      </c>
      <c r="BZ516" s="124">
        <v>0.94</v>
      </c>
      <c r="CA516" s="124">
        <v>0.18390243902439024</v>
      </c>
      <c r="CB516" s="120">
        <v>16.823939048191338</v>
      </c>
      <c r="CC516" s="120">
        <v>19.496255895940152</v>
      </c>
      <c r="CD516" s="120">
        <v>17.335082511020332</v>
      </c>
      <c r="CE516" s="120">
        <v>12.629206143265662</v>
      </c>
      <c r="CF516" s="107"/>
      <c r="CG516" s="107"/>
      <c r="CH516" s="107">
        <v>0</v>
      </c>
      <c r="CI516" s="107"/>
      <c r="CJ516" s="107"/>
    </row>
    <row r="517" spans="1:88" x14ac:dyDescent="0.25">
      <c r="A517" s="50" t="s">
        <v>700</v>
      </c>
      <c r="B517" s="56" t="s">
        <v>1551</v>
      </c>
      <c r="C517" s="50" t="s">
        <v>2665</v>
      </c>
      <c r="D517" s="56" t="s">
        <v>101</v>
      </c>
      <c r="E517" s="50" t="s">
        <v>102</v>
      </c>
      <c r="F517" s="24" t="s">
        <v>102</v>
      </c>
      <c r="G517" s="24" t="s">
        <v>102</v>
      </c>
      <c r="H517" s="50" t="s">
        <v>2644</v>
      </c>
      <c r="I517" s="50" t="s">
        <v>103</v>
      </c>
      <c r="J517" s="120">
        <v>875.39079070881246</v>
      </c>
      <c r="K517" s="52">
        <v>1250</v>
      </c>
      <c r="L517" s="120">
        <v>70.031263256705003</v>
      </c>
      <c r="M517" s="52">
        <v>0</v>
      </c>
      <c r="N517" s="120">
        <v>64.816393491649208</v>
      </c>
      <c r="O517" s="120">
        <v>86.421857988865611</v>
      </c>
      <c r="P517" s="120">
        <v>100</v>
      </c>
      <c r="Q517" s="120">
        <v>58.019507343580671</v>
      </c>
      <c r="R517" s="120">
        <v>62.541826883176064</v>
      </c>
      <c r="S517" s="120">
        <v>73.065310251207464</v>
      </c>
      <c r="T517" s="120">
        <v>77.359343124774227</v>
      </c>
      <c r="U517" s="120">
        <v>100</v>
      </c>
      <c r="V517" s="120">
        <v>54.976275551747541</v>
      </c>
      <c r="W517" s="120">
        <v>73.301700735663388</v>
      </c>
      <c r="X517" s="120">
        <v>100</v>
      </c>
      <c r="Y517" s="120">
        <v>48.722595915836081</v>
      </c>
      <c r="Z517" s="120">
        <v>64.96346122111477</v>
      </c>
      <c r="AA517" s="120">
        <v>100</v>
      </c>
      <c r="AB517" s="120">
        <v>50.759027064063112</v>
      </c>
      <c r="AC517" s="120">
        <v>67.678702752084149</v>
      </c>
      <c r="AD517" s="120">
        <v>100</v>
      </c>
      <c r="AE517" s="120">
        <v>44.721462829736168</v>
      </c>
      <c r="AF517" s="120">
        <v>58.809112709832071</v>
      </c>
      <c r="AG517" s="120">
        <v>59.628617106314898</v>
      </c>
      <c r="AH517" s="120">
        <v>100</v>
      </c>
      <c r="AI517" s="120">
        <v>15.04</v>
      </c>
      <c r="AJ517" s="120">
        <v>13.81</v>
      </c>
      <c r="AK517" s="120">
        <v>14.08</v>
      </c>
      <c r="AL517" s="52">
        <v>0</v>
      </c>
      <c r="AM517" s="124">
        <v>0.98423817863397545</v>
      </c>
      <c r="AN517" s="124">
        <v>0.97879025923016494</v>
      </c>
      <c r="AO517" s="124">
        <v>0.98256320836965994</v>
      </c>
      <c r="AP517" s="124">
        <v>0.97659906396255847</v>
      </c>
      <c r="AQ517" s="124">
        <v>0.99696663296258847</v>
      </c>
      <c r="AR517" s="124">
        <v>0.99473684210526314</v>
      </c>
      <c r="AS517" s="124">
        <v>0.10959232613908873</v>
      </c>
      <c r="AT517" s="120">
        <v>38.081534772182259</v>
      </c>
      <c r="AU517" s="120">
        <v>50</v>
      </c>
      <c r="AV517" s="124">
        <v>0.15551768214742223</v>
      </c>
      <c r="AW517" s="120">
        <v>28.896463570515564</v>
      </c>
      <c r="AX517" s="120">
        <v>50</v>
      </c>
      <c r="AY517" s="124">
        <v>0.26540284360189575</v>
      </c>
      <c r="AZ517" s="120">
        <v>17.693522906793049</v>
      </c>
      <c r="BA517" s="120">
        <v>50</v>
      </c>
      <c r="BB517" s="124">
        <v>0.22906793048973143</v>
      </c>
      <c r="BC517" s="120">
        <v>15.271195365982097</v>
      </c>
      <c r="BD517" s="120">
        <v>50</v>
      </c>
      <c r="BE517" s="124">
        <v>0.72419354838709682</v>
      </c>
      <c r="BF517" s="120">
        <v>38.52093342484558</v>
      </c>
      <c r="BG517" s="120">
        <v>50</v>
      </c>
      <c r="BH517" s="124">
        <v>0.81981981981981977</v>
      </c>
      <c r="BI517" s="120">
        <v>87.214874448917001</v>
      </c>
      <c r="BJ517" s="120">
        <v>100</v>
      </c>
      <c r="BK517" s="124">
        <v>0.77900552486187802</v>
      </c>
      <c r="BL517" s="120">
        <v>82.87292817679554</v>
      </c>
      <c r="BM517" s="120">
        <v>100</v>
      </c>
      <c r="BN517" s="52">
        <v>1</v>
      </c>
      <c r="BO517" s="124">
        <v>0.63</v>
      </c>
      <c r="BP517" s="120">
        <v>83.967704728950395</v>
      </c>
      <c r="BQ517" s="120">
        <v>100</v>
      </c>
      <c r="BR517" s="124">
        <v>0.50758853288364247</v>
      </c>
      <c r="BS517" s="124">
        <v>0.92152292152292148</v>
      </c>
      <c r="BT517" s="120">
        <v>33.839235525576164</v>
      </c>
      <c r="BU517" s="120">
        <v>50</v>
      </c>
      <c r="BV517" s="124">
        <v>0.236144578313253</v>
      </c>
      <c r="BW517" s="120">
        <v>19.678714859437751</v>
      </c>
      <c r="BX517" s="120">
        <v>50</v>
      </c>
      <c r="BY517" s="124">
        <v>0.77900552486187802</v>
      </c>
      <c r="BZ517" s="124">
        <v>0.94</v>
      </c>
      <c r="CA517" s="124">
        <v>0.16099447513812193</v>
      </c>
      <c r="CB517" s="120">
        <v>17.263974516166829</v>
      </c>
      <c r="CC517" s="120">
        <v>19.631524517014228</v>
      </c>
      <c r="CD517" s="120">
        <v>17.168861804494096</v>
      </c>
      <c r="CE517" s="120">
        <v>15.161501169955377</v>
      </c>
      <c r="CF517" s="107"/>
      <c r="CG517" s="107"/>
      <c r="CH517" s="107">
        <v>0</v>
      </c>
      <c r="CI517" s="107"/>
      <c r="CJ517" s="107"/>
    </row>
    <row r="518" spans="1:88" x14ac:dyDescent="0.25">
      <c r="A518" s="50" t="s">
        <v>700</v>
      </c>
      <c r="B518" s="56" t="s">
        <v>1551</v>
      </c>
      <c r="C518" s="50" t="s">
        <v>3105</v>
      </c>
      <c r="D518" s="56" t="s">
        <v>1827</v>
      </c>
      <c r="E518" s="50" t="s">
        <v>106</v>
      </c>
      <c r="F518" s="24">
        <v>5</v>
      </c>
      <c r="G518" s="24">
        <v>6</v>
      </c>
      <c r="H518" s="50" t="s">
        <v>1453</v>
      </c>
      <c r="I518" s="50" t="s">
        <v>109</v>
      </c>
      <c r="J518" s="120">
        <v>536.5814672921033</v>
      </c>
      <c r="K518" s="52">
        <v>750</v>
      </c>
      <c r="L518" s="120">
        <v>71.544195638947102</v>
      </c>
      <c r="M518" s="52">
        <v>0</v>
      </c>
      <c r="N518" s="120">
        <v>68.012707239618734</v>
      </c>
      <c r="O518" s="120">
        <v>90.683609652824984</v>
      </c>
      <c r="P518" s="120">
        <v>100</v>
      </c>
      <c r="Q518" s="120">
        <v>59.836390096151192</v>
      </c>
      <c r="R518" s="120">
        <v>66.163836388947345</v>
      </c>
      <c r="S518" s="120">
        <v>75</v>
      </c>
      <c r="T518" s="120">
        <v>79.781853461534922</v>
      </c>
      <c r="U518" s="120">
        <v>100</v>
      </c>
      <c r="V518" s="120">
        <v>58.384355473171247</v>
      </c>
      <c r="W518" s="120">
        <v>77.845807297561663</v>
      </c>
      <c r="X518" s="120">
        <v>100</v>
      </c>
      <c r="Y518" s="120">
        <v>50.787921167178119</v>
      </c>
      <c r="Z518" s="120">
        <v>67.717228222904154</v>
      </c>
      <c r="AA518" s="120">
        <v>100</v>
      </c>
      <c r="AB518" s="120">
        <v>48.007450980392122</v>
      </c>
      <c r="AC518" s="120">
        <v>64.009934640522829</v>
      </c>
      <c r="AD518" s="120">
        <v>100</v>
      </c>
      <c r="AE518" s="120">
        <v>43.031521739130454</v>
      </c>
      <c r="AF518" s="120">
        <v>53.876495726495754</v>
      </c>
      <c r="AG518" s="120">
        <v>57.375362318840608</v>
      </c>
      <c r="AH518" s="120">
        <v>100</v>
      </c>
      <c r="AI518" s="120">
        <v>15.16</v>
      </c>
      <c r="AJ518" s="120">
        <v>15.37</v>
      </c>
      <c r="AK518" s="120">
        <v>10.84</v>
      </c>
      <c r="AL518" s="52">
        <v>0</v>
      </c>
      <c r="AM518" s="124">
        <v>0.98550724637681164</v>
      </c>
      <c r="AN518" s="124">
        <v>0.9885057471264368</v>
      </c>
      <c r="AO518" s="124">
        <v>0.98840579710144927</v>
      </c>
      <c r="AP518" s="124">
        <v>0.9885057471264368</v>
      </c>
      <c r="AQ518" s="124">
        <v>1</v>
      </c>
      <c r="AR518" s="124">
        <v>1</v>
      </c>
      <c r="AS518" s="124">
        <v>8.4057971014492749E-2</v>
      </c>
      <c r="AT518" s="120">
        <v>43.18840579710146</v>
      </c>
      <c r="AU518" s="120">
        <v>50</v>
      </c>
      <c r="AV518" s="124">
        <v>0.11046511627906977</v>
      </c>
      <c r="AW518" s="120">
        <v>37.906976744186061</v>
      </c>
      <c r="AX518" s="120">
        <v>50</v>
      </c>
      <c r="AY518" s="124"/>
      <c r="AZ518" s="120"/>
      <c r="BA518" s="120"/>
      <c r="BB518" s="124"/>
      <c r="BC518" s="120"/>
      <c r="BD518" s="120"/>
      <c r="BE518" s="124"/>
      <c r="BF518" s="120"/>
      <c r="BG518" s="120"/>
      <c r="BH518" s="124"/>
      <c r="BI518" s="120"/>
      <c r="BJ518" s="120"/>
      <c r="BK518" s="124"/>
      <c r="BL518" s="120"/>
      <c r="BM518" s="120"/>
      <c r="BN518" s="52"/>
      <c r="BO518" s="124"/>
      <c r="BP518" s="120"/>
      <c r="BQ518" s="120"/>
      <c r="BR518" s="124">
        <v>0.27108433734939757</v>
      </c>
      <c r="BS518" s="124">
        <v>0.95402298850574707</v>
      </c>
      <c r="BT518" s="120">
        <v>18.072289156626507</v>
      </c>
      <c r="BU518" s="120">
        <v>50</v>
      </c>
      <c r="BV518" s="124"/>
      <c r="BW518" s="120"/>
      <c r="BX518" s="120"/>
      <c r="BY518" s="124"/>
      <c r="BZ518" s="124"/>
      <c r="CA518" s="124"/>
      <c r="CB518" s="120">
        <v>16.823939048191338</v>
      </c>
      <c r="CC518" s="120">
        <v>19.496255895940152</v>
      </c>
      <c r="CD518" s="120">
        <v>17.335082511020332</v>
      </c>
      <c r="CE518" s="120"/>
      <c r="CF518" s="107"/>
      <c r="CG518" s="107"/>
      <c r="CH518" s="107">
        <v>0</v>
      </c>
      <c r="CI518" s="107"/>
      <c r="CJ518" s="107"/>
    </row>
    <row r="519" spans="1:88" x14ac:dyDescent="0.25">
      <c r="A519" s="50" t="s">
        <v>700</v>
      </c>
      <c r="B519" s="56" t="s">
        <v>1551</v>
      </c>
      <c r="C519" s="50" t="s">
        <v>3106</v>
      </c>
      <c r="D519" s="56" t="s">
        <v>2175</v>
      </c>
      <c r="E519" s="50" t="s">
        <v>106</v>
      </c>
      <c r="F519" s="24" t="s">
        <v>107</v>
      </c>
      <c r="G519" s="24">
        <v>4</v>
      </c>
      <c r="H519" s="50" t="s">
        <v>2644</v>
      </c>
      <c r="I519" s="50" t="s">
        <v>109</v>
      </c>
      <c r="J519" s="120">
        <v>461.71606685854067</v>
      </c>
      <c r="K519" s="52">
        <v>550</v>
      </c>
      <c r="L519" s="120">
        <v>83.948375792461931</v>
      </c>
      <c r="M519" s="52">
        <v>0</v>
      </c>
      <c r="N519" s="120">
        <v>68.260881844596057</v>
      </c>
      <c r="O519" s="120">
        <v>91.014509126128075</v>
      </c>
      <c r="P519" s="120">
        <v>100</v>
      </c>
      <c r="Q519" s="120">
        <v>61.669836410544576</v>
      </c>
      <c r="R519" s="120">
        <v>64.582834153378712</v>
      </c>
      <c r="S519" s="120">
        <v>74.395122149554865</v>
      </c>
      <c r="T519" s="120">
        <v>82.226448547392778</v>
      </c>
      <c r="U519" s="120">
        <v>100</v>
      </c>
      <c r="V519" s="120">
        <v>59.474243657577013</v>
      </c>
      <c r="W519" s="120">
        <v>79.298991543436017</v>
      </c>
      <c r="X519" s="120">
        <v>100</v>
      </c>
      <c r="Y519" s="120">
        <v>53.985226209960281</v>
      </c>
      <c r="Z519" s="120">
        <v>71.980301613280375</v>
      </c>
      <c r="AA519" s="120">
        <v>100</v>
      </c>
      <c r="AB519" s="120"/>
      <c r="AC519" s="120"/>
      <c r="AD519" s="120">
        <v>0</v>
      </c>
      <c r="AE519" s="120"/>
      <c r="AF519" s="120"/>
      <c r="AG519" s="120"/>
      <c r="AH519" s="120">
        <v>0</v>
      </c>
      <c r="AI519" s="120">
        <v>12.72</v>
      </c>
      <c r="AJ519" s="120">
        <v>10.59</v>
      </c>
      <c r="AK519" s="120"/>
      <c r="AL519" s="52">
        <v>0</v>
      </c>
      <c r="AM519" s="124">
        <v>0.99497487437185927</v>
      </c>
      <c r="AN519" s="124">
        <v>0.98958333333333337</v>
      </c>
      <c r="AO519" s="124">
        <v>0.99502487562189057</v>
      </c>
      <c r="AP519" s="124">
        <v>0.98969072164948457</v>
      </c>
      <c r="AQ519" s="124"/>
      <c r="AR519" s="124"/>
      <c r="AS519" s="124">
        <v>4.7516198704103674E-2</v>
      </c>
      <c r="AT519" s="120">
        <v>50</v>
      </c>
      <c r="AU519" s="120">
        <v>50</v>
      </c>
      <c r="AV519" s="124">
        <v>7.6142131979695438E-2</v>
      </c>
      <c r="AW519" s="120">
        <v>44.771573604060919</v>
      </c>
      <c r="AX519" s="120">
        <v>50</v>
      </c>
      <c r="AY519" s="124"/>
      <c r="AZ519" s="120"/>
      <c r="BA519" s="120"/>
      <c r="BB519" s="124"/>
      <c r="BC519" s="120"/>
      <c r="BD519" s="120"/>
      <c r="BE519" s="124"/>
      <c r="BF519" s="120"/>
      <c r="BG519" s="120"/>
      <c r="BH519" s="124"/>
      <c r="BI519" s="120"/>
      <c r="BJ519" s="120"/>
      <c r="BK519" s="124"/>
      <c r="BL519" s="120"/>
      <c r="BM519" s="120"/>
      <c r="BN519" s="52"/>
      <c r="BO519" s="124"/>
      <c r="BP519" s="120"/>
      <c r="BQ519" s="120"/>
      <c r="BR519" s="124">
        <v>0.63636363636363635</v>
      </c>
      <c r="BS519" s="124">
        <v>0.96250000000000002</v>
      </c>
      <c r="BT519" s="120">
        <v>42.424242424242422</v>
      </c>
      <c r="BU519" s="120">
        <v>50</v>
      </c>
      <c r="BV519" s="124"/>
      <c r="BW519" s="120"/>
      <c r="BX519" s="120"/>
      <c r="BY519" s="124"/>
      <c r="BZ519" s="124"/>
      <c r="CA519" s="124"/>
      <c r="CB519" s="120">
        <v>16.823939048191338</v>
      </c>
      <c r="CC519" s="120">
        <v>19.496255895940152</v>
      </c>
      <c r="CD519" s="120">
        <v>17.335082511020332</v>
      </c>
      <c r="CE519" s="120"/>
      <c r="CF519" s="107"/>
      <c r="CG519" s="107"/>
      <c r="CH519" s="107">
        <v>0</v>
      </c>
      <c r="CI519" s="107"/>
      <c r="CJ519" s="107"/>
    </row>
    <row r="520" spans="1:88" x14ac:dyDescent="0.25">
      <c r="A520" s="50" t="s">
        <v>700</v>
      </c>
      <c r="B520" s="56" t="s">
        <v>1551</v>
      </c>
      <c r="C520" s="50" t="s">
        <v>3107</v>
      </c>
      <c r="D520" s="56" t="s">
        <v>2038</v>
      </c>
      <c r="E520" s="50" t="s">
        <v>106</v>
      </c>
      <c r="F520" s="24">
        <v>5</v>
      </c>
      <c r="G520" s="24">
        <v>6</v>
      </c>
      <c r="H520" s="50" t="s">
        <v>1453</v>
      </c>
      <c r="I520" s="50" t="s">
        <v>109</v>
      </c>
      <c r="J520" s="120">
        <v>531.30705118455717</v>
      </c>
      <c r="K520" s="52">
        <v>750</v>
      </c>
      <c r="L520" s="120">
        <v>70.840940157940963</v>
      </c>
      <c r="M520" s="52">
        <v>1</v>
      </c>
      <c r="N520" s="120">
        <v>62.460192712167398</v>
      </c>
      <c r="O520" s="120">
        <v>83.280256949556531</v>
      </c>
      <c r="P520" s="120">
        <v>100</v>
      </c>
      <c r="Q520" s="120">
        <v>56.416749539217648</v>
      </c>
      <c r="R520" s="120">
        <v>64.805124045441829</v>
      </c>
      <c r="S520" s="120">
        <v>73.292779531605603</v>
      </c>
      <c r="T520" s="120">
        <v>75.222332718956864</v>
      </c>
      <c r="U520" s="120">
        <v>100</v>
      </c>
      <c r="V520" s="120">
        <v>53.442937691057978</v>
      </c>
      <c r="W520" s="120">
        <v>71.25725025474398</v>
      </c>
      <c r="X520" s="120">
        <v>100</v>
      </c>
      <c r="Y520" s="120">
        <v>47.036598576352198</v>
      </c>
      <c r="Z520" s="120">
        <v>62.715464768469595</v>
      </c>
      <c r="AA520" s="120">
        <v>100</v>
      </c>
      <c r="AB520" s="120">
        <v>49.346396396396372</v>
      </c>
      <c r="AC520" s="120">
        <v>65.795195195195163</v>
      </c>
      <c r="AD520" s="120">
        <v>100</v>
      </c>
      <c r="AE520" s="120">
        <v>44.168367346938787</v>
      </c>
      <c r="AF520" s="120">
        <v>59.495333333333349</v>
      </c>
      <c r="AG520" s="120">
        <v>58.891156462585045</v>
      </c>
      <c r="AH520" s="120">
        <v>100</v>
      </c>
      <c r="AI520" s="120">
        <v>16.87</v>
      </c>
      <c r="AJ520" s="120">
        <v>17.760000000000002</v>
      </c>
      <c r="AK520" s="120">
        <v>15.32</v>
      </c>
      <c r="AL520" s="52">
        <v>0</v>
      </c>
      <c r="AM520" s="124">
        <v>0.99683544303797467</v>
      </c>
      <c r="AN520" s="124">
        <v>0.99509803921568629</v>
      </c>
      <c r="AO520" s="124">
        <v>0.990506329113924</v>
      </c>
      <c r="AP520" s="124">
        <v>0.98529411764705888</v>
      </c>
      <c r="AQ520" s="124">
        <v>0.99371069182389937</v>
      </c>
      <c r="AR520" s="124">
        <v>0.99065420560747663</v>
      </c>
      <c r="AS520" s="124">
        <v>0.11428571428571428</v>
      </c>
      <c r="AT520" s="120">
        <v>37.142857142857146</v>
      </c>
      <c r="AU520" s="120">
        <v>50</v>
      </c>
      <c r="AV520" s="124">
        <v>0.13793103448275862</v>
      </c>
      <c r="AW520" s="120">
        <v>32.413793103448278</v>
      </c>
      <c r="AX520" s="120">
        <v>50</v>
      </c>
      <c r="AY520" s="124"/>
      <c r="AZ520" s="120"/>
      <c r="BA520" s="120"/>
      <c r="BB520" s="124"/>
      <c r="BC520" s="120"/>
      <c r="BD520" s="120"/>
      <c r="BE520" s="124"/>
      <c r="BF520" s="120"/>
      <c r="BG520" s="120"/>
      <c r="BH520" s="124"/>
      <c r="BI520" s="120"/>
      <c r="BJ520" s="120"/>
      <c r="BK520" s="124"/>
      <c r="BL520" s="120"/>
      <c r="BM520" s="120"/>
      <c r="BN520" s="52"/>
      <c r="BO520" s="124"/>
      <c r="BP520" s="120"/>
      <c r="BQ520" s="120"/>
      <c r="BR520" s="124">
        <v>0.66883116883116878</v>
      </c>
      <c r="BS520" s="124">
        <v>0.98089171974522293</v>
      </c>
      <c r="BT520" s="120">
        <v>44.588744588744582</v>
      </c>
      <c r="BU520" s="120">
        <v>50</v>
      </c>
      <c r="BV520" s="124"/>
      <c r="BW520" s="120"/>
      <c r="BX520" s="120"/>
      <c r="BY520" s="124"/>
      <c r="BZ520" s="124"/>
      <c r="CA520" s="124"/>
      <c r="CB520" s="120">
        <v>16.823939048191338</v>
      </c>
      <c r="CC520" s="120">
        <v>19.496255895940152</v>
      </c>
      <c r="CD520" s="120">
        <v>17.335082511020332</v>
      </c>
      <c r="CE520" s="120"/>
      <c r="CF520" s="107"/>
      <c r="CG520" s="107"/>
      <c r="CH520" s="107">
        <v>0</v>
      </c>
      <c r="CI520" s="107"/>
      <c r="CJ520" s="107"/>
    </row>
    <row r="521" spans="1:88" x14ac:dyDescent="0.25">
      <c r="A521" s="50" t="s">
        <v>700</v>
      </c>
      <c r="B521" s="56" t="s">
        <v>1551</v>
      </c>
      <c r="C521" s="50" t="s">
        <v>3108</v>
      </c>
      <c r="D521" s="56" t="s">
        <v>2045</v>
      </c>
      <c r="E521" s="50" t="s">
        <v>106</v>
      </c>
      <c r="F521" s="24" t="s">
        <v>114</v>
      </c>
      <c r="G521" s="24">
        <v>4</v>
      </c>
      <c r="H521" s="50" t="s">
        <v>1453</v>
      </c>
      <c r="I521" s="50" t="s">
        <v>109</v>
      </c>
      <c r="J521" s="120">
        <v>429.27832954450929</v>
      </c>
      <c r="K521" s="52">
        <v>550</v>
      </c>
      <c r="L521" s="120">
        <v>78.050605371728963</v>
      </c>
      <c r="M521" s="52">
        <v>0</v>
      </c>
      <c r="N521" s="120">
        <v>65.99255565715734</v>
      </c>
      <c r="O521" s="120">
        <v>87.990074209543124</v>
      </c>
      <c r="P521" s="120">
        <v>100</v>
      </c>
      <c r="Q521" s="120">
        <v>61.615695770550339</v>
      </c>
      <c r="R521" s="120">
        <v>66.24165331196582</v>
      </c>
      <c r="S521" s="120">
        <v>72.92258381095175</v>
      </c>
      <c r="T521" s="120">
        <v>82.154261027400452</v>
      </c>
      <c r="U521" s="120">
        <v>100</v>
      </c>
      <c r="V521" s="120">
        <v>61.207222287867452</v>
      </c>
      <c r="W521" s="120">
        <v>81.609629717156608</v>
      </c>
      <c r="X521" s="120">
        <v>100</v>
      </c>
      <c r="Y521" s="120">
        <v>58.027581641068487</v>
      </c>
      <c r="Z521" s="120">
        <v>77.370108854757973</v>
      </c>
      <c r="AA521" s="120">
        <v>100</v>
      </c>
      <c r="AB521" s="120"/>
      <c r="AC521" s="120"/>
      <c r="AD521" s="120">
        <v>0</v>
      </c>
      <c r="AE521" s="120"/>
      <c r="AF521" s="120"/>
      <c r="AG521" s="120"/>
      <c r="AH521" s="120">
        <v>0</v>
      </c>
      <c r="AI521" s="120">
        <v>11.3</v>
      </c>
      <c r="AJ521" s="120">
        <v>8.2100000000000009</v>
      </c>
      <c r="AK521" s="120"/>
      <c r="AL521" s="52">
        <v>0</v>
      </c>
      <c r="AM521" s="124">
        <v>0.98496240601503759</v>
      </c>
      <c r="AN521" s="124">
        <v>0.97619047619047616</v>
      </c>
      <c r="AO521" s="124">
        <v>0.99259259259259258</v>
      </c>
      <c r="AP521" s="124">
        <v>0.98837209302325579</v>
      </c>
      <c r="AQ521" s="124"/>
      <c r="AR521" s="124"/>
      <c r="AS521" s="124">
        <v>6.9767441860465115E-2</v>
      </c>
      <c r="AT521" s="120">
        <v>46.04651162790698</v>
      </c>
      <c r="AU521" s="120">
        <v>50</v>
      </c>
      <c r="AV521" s="124">
        <v>9.2592592592592587E-2</v>
      </c>
      <c r="AW521" s="120">
        <v>41.481481481481502</v>
      </c>
      <c r="AX521" s="120">
        <v>50</v>
      </c>
      <c r="AY521" s="124"/>
      <c r="AZ521" s="120"/>
      <c r="BA521" s="120"/>
      <c r="BB521" s="124"/>
      <c r="BC521" s="120"/>
      <c r="BD521" s="120"/>
      <c r="BE521" s="124"/>
      <c r="BF521" s="120"/>
      <c r="BG521" s="120"/>
      <c r="BH521" s="124"/>
      <c r="BI521" s="120"/>
      <c r="BJ521" s="120"/>
      <c r="BK521" s="124"/>
      <c r="BL521" s="120"/>
      <c r="BM521" s="120"/>
      <c r="BN521" s="52"/>
      <c r="BO521" s="124"/>
      <c r="BP521" s="120"/>
      <c r="BQ521" s="120"/>
      <c r="BR521" s="124">
        <v>0.37878787878787878</v>
      </c>
      <c r="BS521" s="124">
        <v>0.88</v>
      </c>
      <c r="BT521" s="120">
        <v>12.626262626262626</v>
      </c>
      <c r="BU521" s="120">
        <v>50</v>
      </c>
      <c r="BV521" s="124"/>
      <c r="BW521" s="120"/>
      <c r="BX521" s="120"/>
      <c r="BY521" s="124"/>
      <c r="BZ521" s="124"/>
      <c r="CA521" s="124"/>
      <c r="CB521" s="120">
        <v>16.823939048191338</v>
      </c>
      <c r="CC521" s="120">
        <v>19.496255895940152</v>
      </c>
      <c r="CD521" s="120">
        <v>17.335082511020332</v>
      </c>
      <c r="CE521" s="120"/>
      <c r="CF521" s="107"/>
      <c r="CG521" s="107"/>
      <c r="CH521" s="107">
        <v>0</v>
      </c>
      <c r="CI521" s="107"/>
      <c r="CJ521" s="107"/>
    </row>
    <row r="522" spans="1:88" x14ac:dyDescent="0.25">
      <c r="A522" s="50" t="s">
        <v>700</v>
      </c>
      <c r="B522" s="56" t="s">
        <v>1551</v>
      </c>
      <c r="C522" s="50" t="s">
        <v>3109</v>
      </c>
      <c r="D522" s="56" t="s">
        <v>2402</v>
      </c>
      <c r="E522" s="50" t="s">
        <v>106</v>
      </c>
      <c r="F522" s="24" t="s">
        <v>114</v>
      </c>
      <c r="G522" s="24">
        <v>4</v>
      </c>
      <c r="H522" s="50" t="s">
        <v>1453</v>
      </c>
      <c r="I522" s="50" t="s">
        <v>109</v>
      </c>
      <c r="J522" s="120">
        <v>400.06211945382489</v>
      </c>
      <c r="K522" s="52">
        <v>550</v>
      </c>
      <c r="L522" s="120">
        <v>72.738567173422709</v>
      </c>
      <c r="M522" s="52">
        <v>0</v>
      </c>
      <c r="N522" s="120">
        <v>65.347125795825505</v>
      </c>
      <c r="O522" s="120">
        <v>87.129501061100683</v>
      </c>
      <c r="P522" s="120">
        <v>100</v>
      </c>
      <c r="Q522" s="120">
        <v>59.073012309049339</v>
      </c>
      <c r="R522" s="120">
        <v>67.119268607549856</v>
      </c>
      <c r="S522" s="120">
        <v>75</v>
      </c>
      <c r="T522" s="120">
        <v>78.764016412065786</v>
      </c>
      <c r="U522" s="120">
        <v>100</v>
      </c>
      <c r="V522" s="120">
        <v>56.806852869352866</v>
      </c>
      <c r="W522" s="120">
        <v>75.742470492470488</v>
      </c>
      <c r="X522" s="120">
        <v>100</v>
      </c>
      <c r="Y522" s="120">
        <v>50.914043876097459</v>
      </c>
      <c r="Z522" s="120">
        <v>67.885391834796621</v>
      </c>
      <c r="AA522" s="120">
        <v>100</v>
      </c>
      <c r="AB522" s="120"/>
      <c r="AC522" s="120"/>
      <c r="AD522" s="120">
        <v>0</v>
      </c>
      <c r="AE522" s="120"/>
      <c r="AF522" s="120"/>
      <c r="AG522" s="120"/>
      <c r="AH522" s="120">
        <v>0</v>
      </c>
      <c r="AI522" s="120">
        <v>15.92</v>
      </c>
      <c r="AJ522" s="120">
        <v>16.2</v>
      </c>
      <c r="AK522" s="120"/>
      <c r="AL522" s="52">
        <v>0</v>
      </c>
      <c r="AM522" s="124">
        <v>1</v>
      </c>
      <c r="AN522" s="124">
        <v>1</v>
      </c>
      <c r="AO522" s="124">
        <v>1</v>
      </c>
      <c r="AP522" s="124">
        <v>1</v>
      </c>
      <c r="AQ522" s="124"/>
      <c r="AR522" s="124"/>
      <c r="AS522" s="124">
        <v>0.12749003984063745</v>
      </c>
      <c r="AT522" s="120">
        <v>34.501992031872518</v>
      </c>
      <c r="AU522" s="120">
        <v>50</v>
      </c>
      <c r="AV522" s="124">
        <v>0.18292682926829268</v>
      </c>
      <c r="AW522" s="120">
        <v>23.414634146341484</v>
      </c>
      <c r="AX522" s="120">
        <v>50</v>
      </c>
      <c r="AY522" s="124"/>
      <c r="AZ522" s="120"/>
      <c r="BA522" s="120"/>
      <c r="BB522" s="124"/>
      <c r="BC522" s="120"/>
      <c r="BD522" s="120"/>
      <c r="BE522" s="124"/>
      <c r="BF522" s="120"/>
      <c r="BG522" s="120"/>
      <c r="BH522" s="124"/>
      <c r="BI522" s="120"/>
      <c r="BJ522" s="120"/>
      <c r="BK522" s="124"/>
      <c r="BL522" s="120"/>
      <c r="BM522" s="120"/>
      <c r="BN522" s="52"/>
      <c r="BO522" s="124"/>
      <c r="BP522" s="120"/>
      <c r="BQ522" s="120"/>
      <c r="BR522" s="124">
        <v>0.48936170212765956</v>
      </c>
      <c r="BS522" s="124">
        <v>1.0217391304347827</v>
      </c>
      <c r="BT522" s="120">
        <v>32.624113475177303</v>
      </c>
      <c r="BU522" s="120">
        <v>50</v>
      </c>
      <c r="BV522" s="124"/>
      <c r="BW522" s="120"/>
      <c r="BX522" s="120"/>
      <c r="BY522" s="124"/>
      <c r="BZ522" s="124"/>
      <c r="CA522" s="124"/>
      <c r="CB522" s="120">
        <v>16.823939048191338</v>
      </c>
      <c r="CC522" s="120">
        <v>19.496255895940152</v>
      </c>
      <c r="CD522" s="120">
        <v>17.335082511020332</v>
      </c>
      <c r="CE522" s="120"/>
      <c r="CF522" s="107"/>
      <c r="CG522" s="107"/>
      <c r="CH522" s="107">
        <v>0</v>
      </c>
      <c r="CI522" s="107"/>
      <c r="CJ522" s="107"/>
    </row>
    <row r="523" spans="1:88" x14ac:dyDescent="0.25">
      <c r="A523" s="50" t="s">
        <v>700</v>
      </c>
      <c r="B523" s="56" t="s">
        <v>1551</v>
      </c>
      <c r="C523" s="50" t="s">
        <v>3110</v>
      </c>
      <c r="D523" s="56" t="s">
        <v>2594</v>
      </c>
      <c r="E523" s="50" t="s">
        <v>106</v>
      </c>
      <c r="F523" s="24" t="s">
        <v>114</v>
      </c>
      <c r="G523" s="24">
        <v>4</v>
      </c>
      <c r="H523" s="50" t="s">
        <v>1453</v>
      </c>
      <c r="I523" s="50" t="s">
        <v>109</v>
      </c>
      <c r="J523" s="120">
        <v>451.35235859989251</v>
      </c>
      <c r="K523" s="52">
        <v>550</v>
      </c>
      <c r="L523" s="120">
        <v>82.064065199980448</v>
      </c>
      <c r="M523" s="52">
        <v>0</v>
      </c>
      <c r="N523" s="120">
        <v>67.599227175140257</v>
      </c>
      <c r="O523" s="120">
        <v>90.132302900187014</v>
      </c>
      <c r="P523" s="120">
        <v>100</v>
      </c>
      <c r="Q523" s="120">
        <v>60.207594748167054</v>
      </c>
      <c r="R523" s="120">
        <v>68.569433918571846</v>
      </c>
      <c r="S523" s="120">
        <v>73.716440218152556</v>
      </c>
      <c r="T523" s="120">
        <v>80.276792997556072</v>
      </c>
      <c r="U523" s="120">
        <v>100</v>
      </c>
      <c r="V523" s="120">
        <v>62.244743551347334</v>
      </c>
      <c r="W523" s="120">
        <v>82.992991401796445</v>
      </c>
      <c r="X523" s="120">
        <v>100</v>
      </c>
      <c r="Y523" s="120">
        <v>54.602409357617709</v>
      </c>
      <c r="Z523" s="120">
        <v>72.803212476823603</v>
      </c>
      <c r="AA523" s="120">
        <v>100</v>
      </c>
      <c r="AB523" s="120"/>
      <c r="AC523" s="120"/>
      <c r="AD523" s="120">
        <v>0</v>
      </c>
      <c r="AE523" s="120"/>
      <c r="AF523" s="120"/>
      <c r="AG523" s="120"/>
      <c r="AH523" s="120">
        <v>0</v>
      </c>
      <c r="AI523" s="120">
        <v>13.5</v>
      </c>
      <c r="AJ523" s="120">
        <v>13.96</v>
      </c>
      <c r="AK523" s="120"/>
      <c r="AL523" s="52">
        <v>0</v>
      </c>
      <c r="AM523" s="124">
        <v>1</v>
      </c>
      <c r="AN523" s="124">
        <v>1</v>
      </c>
      <c r="AO523" s="124">
        <v>1</v>
      </c>
      <c r="AP523" s="124">
        <v>1</v>
      </c>
      <c r="AQ523" s="124"/>
      <c r="AR523" s="124"/>
      <c r="AS523" s="124">
        <v>6.6176470588235295E-2</v>
      </c>
      <c r="AT523" s="120">
        <v>46.764705882352949</v>
      </c>
      <c r="AU523" s="120">
        <v>50</v>
      </c>
      <c r="AV523" s="124">
        <v>0.10416666666666667</v>
      </c>
      <c r="AW523" s="120">
        <v>39.166666666666679</v>
      </c>
      <c r="AX523" s="120">
        <v>50</v>
      </c>
      <c r="AY523" s="124"/>
      <c r="AZ523" s="120"/>
      <c r="BA523" s="120"/>
      <c r="BB523" s="124"/>
      <c r="BC523" s="120"/>
      <c r="BD523" s="120"/>
      <c r="BE523" s="124"/>
      <c r="BF523" s="120"/>
      <c r="BG523" s="120"/>
      <c r="BH523" s="124"/>
      <c r="BI523" s="120"/>
      <c r="BJ523" s="120"/>
      <c r="BK523" s="124"/>
      <c r="BL523" s="120"/>
      <c r="BM523" s="120"/>
      <c r="BN523" s="52"/>
      <c r="BO523" s="124"/>
      <c r="BP523" s="120"/>
      <c r="BQ523" s="120"/>
      <c r="BR523" s="124">
        <v>0.58823529411764708</v>
      </c>
      <c r="BS523" s="124">
        <v>0.98076923076923073</v>
      </c>
      <c r="BT523" s="120">
        <v>39.215686274509807</v>
      </c>
      <c r="BU523" s="120">
        <v>50</v>
      </c>
      <c r="BV523" s="124"/>
      <c r="BW523" s="120"/>
      <c r="BX523" s="120"/>
      <c r="BY523" s="124"/>
      <c r="BZ523" s="124"/>
      <c r="CA523" s="124"/>
      <c r="CB523" s="120">
        <v>16.823939048191338</v>
      </c>
      <c r="CC523" s="120">
        <v>19.496255895940152</v>
      </c>
      <c r="CD523" s="120">
        <v>17.335082511020332</v>
      </c>
      <c r="CE523" s="120"/>
      <c r="CF523" s="52"/>
      <c r="CG523" s="52"/>
      <c r="CH523" s="107">
        <v>0</v>
      </c>
      <c r="CI523" s="107"/>
      <c r="CJ523" s="107"/>
    </row>
    <row r="524" spans="1:88" x14ac:dyDescent="0.25">
      <c r="A524" s="50" t="s">
        <v>700</v>
      </c>
      <c r="B524" s="56" t="s">
        <v>1551</v>
      </c>
      <c r="C524" s="50" t="s">
        <v>3111</v>
      </c>
      <c r="D524" s="56" t="s">
        <v>1677</v>
      </c>
      <c r="E524" s="50" t="s">
        <v>106</v>
      </c>
      <c r="F524" s="24" t="s">
        <v>114</v>
      </c>
      <c r="G524" s="24">
        <v>4</v>
      </c>
      <c r="H524" s="50" t="s">
        <v>1453</v>
      </c>
      <c r="I524" s="50" t="s">
        <v>109</v>
      </c>
      <c r="J524" s="120">
        <v>474.89083376442306</v>
      </c>
      <c r="K524" s="52">
        <v>550</v>
      </c>
      <c r="L524" s="120">
        <v>86.343787957167834</v>
      </c>
      <c r="M524" s="52">
        <v>0</v>
      </c>
      <c r="N524" s="120">
        <v>72.424078223989412</v>
      </c>
      <c r="O524" s="120">
        <v>96.565437631985887</v>
      </c>
      <c r="P524" s="120">
        <v>100</v>
      </c>
      <c r="Q524" s="120">
        <v>68.028739350290408</v>
      </c>
      <c r="R524" s="120">
        <v>73.225392755392761</v>
      </c>
      <c r="S524" s="120">
        <v>75</v>
      </c>
      <c r="T524" s="120">
        <v>90.704985800387206</v>
      </c>
      <c r="U524" s="120">
        <v>100</v>
      </c>
      <c r="V524" s="120">
        <v>64.438813250560244</v>
      </c>
      <c r="W524" s="120">
        <v>85.918417667413664</v>
      </c>
      <c r="X524" s="120">
        <v>100</v>
      </c>
      <c r="Y524" s="120">
        <v>60.651494498477255</v>
      </c>
      <c r="Z524" s="120">
        <v>80.868659331303007</v>
      </c>
      <c r="AA524" s="120">
        <v>100</v>
      </c>
      <c r="AB524" s="120"/>
      <c r="AC524" s="120"/>
      <c r="AD524" s="120">
        <v>0</v>
      </c>
      <c r="AE524" s="120"/>
      <c r="AF524" s="120"/>
      <c r="AG524" s="120"/>
      <c r="AH524" s="120">
        <v>0</v>
      </c>
      <c r="AI524" s="120">
        <v>6.97</v>
      </c>
      <c r="AJ524" s="120">
        <v>12.57</v>
      </c>
      <c r="AK524" s="120"/>
      <c r="AL524" s="52">
        <v>0</v>
      </c>
      <c r="AM524" s="124">
        <v>1</v>
      </c>
      <c r="AN524" s="124">
        <v>1</v>
      </c>
      <c r="AO524" s="124">
        <v>0.97979797979797978</v>
      </c>
      <c r="AP524" s="124">
        <v>0.98611111111111116</v>
      </c>
      <c r="AQ524" s="124"/>
      <c r="AR524" s="124"/>
      <c r="AS524" s="124">
        <v>2.3529411764705882E-2</v>
      </c>
      <c r="AT524" s="120">
        <v>50</v>
      </c>
      <c r="AU524" s="120">
        <v>50</v>
      </c>
      <c r="AV524" s="124">
        <v>2.7932960893854747E-2</v>
      </c>
      <c r="AW524" s="120">
        <v>50</v>
      </c>
      <c r="AX524" s="120">
        <v>50</v>
      </c>
      <c r="AY524" s="124"/>
      <c r="AZ524" s="120"/>
      <c r="BA524" s="120"/>
      <c r="BB524" s="124"/>
      <c r="BC524" s="120"/>
      <c r="BD524" s="120"/>
      <c r="BE524" s="124"/>
      <c r="BF524" s="120"/>
      <c r="BG524" s="120"/>
      <c r="BH524" s="124"/>
      <c r="BI524" s="120"/>
      <c r="BJ524" s="120"/>
      <c r="BK524" s="124"/>
      <c r="BL524" s="120"/>
      <c r="BM524" s="120"/>
      <c r="BN524" s="52"/>
      <c r="BO524" s="124"/>
      <c r="BP524" s="120"/>
      <c r="BQ524" s="120"/>
      <c r="BR524" s="124">
        <v>0.3125</v>
      </c>
      <c r="BS524" s="124">
        <v>0.94117647058823528</v>
      </c>
      <c r="BT524" s="120">
        <v>20.833333333333336</v>
      </c>
      <c r="BU524" s="120">
        <v>50</v>
      </c>
      <c r="BV524" s="124"/>
      <c r="BW524" s="120"/>
      <c r="BX524" s="120"/>
      <c r="BY524" s="124"/>
      <c r="BZ524" s="124"/>
      <c r="CA524" s="124"/>
      <c r="CB524" s="120">
        <v>16.823939048191338</v>
      </c>
      <c r="CC524" s="120">
        <v>19.496255895940152</v>
      </c>
      <c r="CD524" s="120">
        <v>17.335082511020332</v>
      </c>
      <c r="CE524" s="120"/>
      <c r="CF524" s="107"/>
      <c r="CG524" s="107"/>
      <c r="CH524" s="107">
        <v>0</v>
      </c>
      <c r="CI524" s="107"/>
      <c r="CJ524" s="107"/>
    </row>
    <row r="525" spans="1:88" x14ac:dyDescent="0.25">
      <c r="A525" s="50" t="s">
        <v>700</v>
      </c>
      <c r="B525" s="56" t="s">
        <v>1551</v>
      </c>
      <c r="C525" s="50" t="s">
        <v>3112</v>
      </c>
      <c r="D525" s="56" t="s">
        <v>1791</v>
      </c>
      <c r="E525" s="50" t="s">
        <v>106</v>
      </c>
      <c r="F525" s="24">
        <v>7</v>
      </c>
      <c r="G525" s="24">
        <v>8</v>
      </c>
      <c r="H525" s="50" t="s">
        <v>1453</v>
      </c>
      <c r="I525" s="50" t="s">
        <v>109</v>
      </c>
      <c r="J525" s="120">
        <v>565.95086188121388</v>
      </c>
      <c r="K525" s="52">
        <v>800</v>
      </c>
      <c r="L525" s="120">
        <v>70.743857735151735</v>
      </c>
      <c r="M525" s="52">
        <v>0</v>
      </c>
      <c r="N525" s="120">
        <v>62.456145639886188</v>
      </c>
      <c r="O525" s="120">
        <v>83.274860853181593</v>
      </c>
      <c r="P525" s="120">
        <v>100</v>
      </c>
      <c r="Q525" s="120">
        <v>55.537323044646016</v>
      </c>
      <c r="R525" s="120">
        <v>58.478476303993091</v>
      </c>
      <c r="S525" s="120">
        <v>70.276443491835181</v>
      </c>
      <c r="T525" s="120">
        <v>74.049764059528016</v>
      </c>
      <c r="U525" s="120">
        <v>100</v>
      </c>
      <c r="V525" s="120">
        <v>51.013427023060245</v>
      </c>
      <c r="W525" s="120">
        <v>68.01790269741366</v>
      </c>
      <c r="X525" s="120">
        <v>100</v>
      </c>
      <c r="Y525" s="120">
        <v>44.389813932752773</v>
      </c>
      <c r="Z525" s="120">
        <v>59.1864185770037</v>
      </c>
      <c r="AA525" s="120">
        <v>100</v>
      </c>
      <c r="AB525" s="120">
        <v>54.550251762336373</v>
      </c>
      <c r="AC525" s="120">
        <v>72.733669016448502</v>
      </c>
      <c r="AD525" s="120">
        <v>100</v>
      </c>
      <c r="AE525" s="120">
        <v>49.713529411764682</v>
      </c>
      <c r="AF525" s="120">
        <v>59.657349896480326</v>
      </c>
      <c r="AG525" s="120">
        <v>66.28470588235291</v>
      </c>
      <c r="AH525" s="120">
        <v>100</v>
      </c>
      <c r="AI525" s="120">
        <v>14.73</v>
      </c>
      <c r="AJ525" s="120">
        <v>14.08</v>
      </c>
      <c r="AK525" s="120">
        <v>9.94</v>
      </c>
      <c r="AL525" s="52">
        <v>0</v>
      </c>
      <c r="AM525" s="124">
        <v>0.99116347569955821</v>
      </c>
      <c r="AN525" s="124">
        <v>0.98637602179836514</v>
      </c>
      <c r="AO525" s="124">
        <v>0.98970588235294121</v>
      </c>
      <c r="AP525" s="124">
        <v>0.98369565217391308</v>
      </c>
      <c r="AQ525" s="124">
        <v>0.99704142011834318</v>
      </c>
      <c r="AR525" s="124">
        <v>0.99431818181818177</v>
      </c>
      <c r="AS525" s="124">
        <v>0.1251840942562592</v>
      </c>
      <c r="AT525" s="120">
        <v>34.96318114874817</v>
      </c>
      <c r="AU525" s="120">
        <v>50</v>
      </c>
      <c r="AV525" s="124">
        <v>0.19241192411924118</v>
      </c>
      <c r="AW525" s="120">
        <v>21.517615176151764</v>
      </c>
      <c r="AX525" s="120">
        <v>50</v>
      </c>
      <c r="AY525" s="124"/>
      <c r="AZ525" s="120"/>
      <c r="BA525" s="120"/>
      <c r="BB525" s="124"/>
      <c r="BC525" s="120"/>
      <c r="BD525" s="120"/>
      <c r="BE525" s="124">
        <v>0.7360248447204969</v>
      </c>
      <c r="BF525" s="120">
        <v>39.150257697898773</v>
      </c>
      <c r="BG525" s="120">
        <v>50</v>
      </c>
      <c r="BH525" s="124"/>
      <c r="BI525" s="120"/>
      <c r="BJ525" s="120"/>
      <c r="BK525" s="124"/>
      <c r="BL525" s="120"/>
      <c r="BM525" s="120"/>
      <c r="BN525" s="52"/>
      <c r="BO525" s="124"/>
      <c r="BP525" s="120"/>
      <c r="BQ525" s="120"/>
      <c r="BR525" s="124">
        <v>0.70158730158730154</v>
      </c>
      <c r="BS525" s="124">
        <v>0.93195266272189348</v>
      </c>
      <c r="BT525" s="120">
        <v>46.772486772486772</v>
      </c>
      <c r="BU525" s="120">
        <v>50</v>
      </c>
      <c r="BV525" s="124"/>
      <c r="BW525" s="120"/>
      <c r="BX525" s="120"/>
      <c r="BY525" s="124"/>
      <c r="BZ525" s="124"/>
      <c r="CA525" s="124"/>
      <c r="CB525" s="120">
        <v>16.823939048191338</v>
      </c>
      <c r="CC525" s="120">
        <v>19.496255895940152</v>
      </c>
      <c r="CD525" s="120">
        <v>17.335082511020332</v>
      </c>
      <c r="CE525" s="120"/>
      <c r="CF525" s="107"/>
      <c r="CG525" s="107"/>
      <c r="CH525" s="107">
        <v>0</v>
      </c>
      <c r="CI525" s="107"/>
      <c r="CJ525" s="107"/>
    </row>
    <row r="526" spans="1:88" x14ac:dyDescent="0.25">
      <c r="A526" s="50" t="s">
        <v>700</v>
      </c>
      <c r="B526" s="56" t="s">
        <v>1551</v>
      </c>
      <c r="C526" s="50" t="s">
        <v>3113</v>
      </c>
      <c r="D526" s="56" t="s">
        <v>2246</v>
      </c>
      <c r="E526" s="50" t="s">
        <v>106</v>
      </c>
      <c r="F526" s="24">
        <v>9</v>
      </c>
      <c r="G526" s="24">
        <v>12</v>
      </c>
      <c r="H526" s="50" t="s">
        <v>2644</v>
      </c>
      <c r="I526" s="50" t="s">
        <v>109</v>
      </c>
      <c r="J526" s="120">
        <v>800.18340005253071</v>
      </c>
      <c r="K526" s="52">
        <v>1250</v>
      </c>
      <c r="L526" s="120">
        <v>64.014672004202453</v>
      </c>
      <c r="M526" s="52">
        <v>1</v>
      </c>
      <c r="N526" s="120">
        <v>63.126088069636431</v>
      </c>
      <c r="O526" s="120">
        <v>84.168117426181908</v>
      </c>
      <c r="P526" s="120">
        <v>100</v>
      </c>
      <c r="Q526" s="120">
        <v>54.934347798259083</v>
      </c>
      <c r="R526" s="120">
        <v>57.213651759005167</v>
      </c>
      <c r="S526" s="120">
        <v>71.317828341013794</v>
      </c>
      <c r="T526" s="120">
        <v>73.245797064345439</v>
      </c>
      <c r="U526" s="120">
        <v>100</v>
      </c>
      <c r="V526" s="120">
        <v>50.090878485180667</v>
      </c>
      <c r="W526" s="120">
        <v>66.787837980240894</v>
      </c>
      <c r="X526" s="120">
        <v>100</v>
      </c>
      <c r="Y526" s="120">
        <v>43.018982163312053</v>
      </c>
      <c r="Z526" s="120">
        <v>57.358642884416064</v>
      </c>
      <c r="AA526" s="120">
        <v>100</v>
      </c>
      <c r="AB526" s="120">
        <v>48.958122362869183</v>
      </c>
      <c r="AC526" s="120">
        <v>65.277496483825587</v>
      </c>
      <c r="AD526" s="120">
        <v>100</v>
      </c>
      <c r="AE526" s="120">
        <v>41.32526315789476</v>
      </c>
      <c r="AF526" s="120">
        <v>60.467989417989443</v>
      </c>
      <c r="AG526" s="120">
        <v>55.100350877193016</v>
      </c>
      <c r="AH526" s="120">
        <v>100</v>
      </c>
      <c r="AI526" s="120">
        <v>16.38</v>
      </c>
      <c r="AJ526" s="120">
        <v>14.19</v>
      </c>
      <c r="AK526" s="120">
        <v>19.14</v>
      </c>
      <c r="AL526" s="52">
        <v>1</v>
      </c>
      <c r="AM526" s="124">
        <v>0.9315960912052117</v>
      </c>
      <c r="AN526" s="124">
        <v>0.9</v>
      </c>
      <c r="AO526" s="124">
        <v>0.92833876221498368</v>
      </c>
      <c r="AP526" s="124">
        <v>0.9</v>
      </c>
      <c r="AQ526" s="124">
        <v>0.99684542586750791</v>
      </c>
      <c r="AR526" s="124">
        <v>0.99476439790575921</v>
      </c>
      <c r="AS526" s="124">
        <v>0.16316639741518579</v>
      </c>
      <c r="AT526" s="120">
        <v>27.36672051696285</v>
      </c>
      <c r="AU526" s="120">
        <v>50</v>
      </c>
      <c r="AV526" s="124">
        <v>0.22877697841726619</v>
      </c>
      <c r="AW526" s="120">
        <v>14.24460431654677</v>
      </c>
      <c r="AX526" s="120">
        <v>50</v>
      </c>
      <c r="AY526" s="124">
        <v>0.26465927099841524</v>
      </c>
      <c r="AZ526" s="120">
        <v>17.643951399894352</v>
      </c>
      <c r="BA526" s="120">
        <v>50</v>
      </c>
      <c r="BB526" s="124">
        <v>0.22979397781299524</v>
      </c>
      <c r="BC526" s="120">
        <v>15.319598520866348</v>
      </c>
      <c r="BD526" s="120">
        <v>50</v>
      </c>
      <c r="BE526" s="124">
        <v>0.71140939597315433</v>
      </c>
      <c r="BF526" s="120">
        <v>37.840925317720973</v>
      </c>
      <c r="BG526" s="120">
        <v>50</v>
      </c>
      <c r="BH526" s="124">
        <v>0.81873111782477337</v>
      </c>
      <c r="BI526" s="120">
        <v>87.099055087741846</v>
      </c>
      <c r="BJ526" s="120">
        <v>100</v>
      </c>
      <c r="BK526" s="124">
        <v>0.78770949720670391</v>
      </c>
      <c r="BL526" s="120">
        <v>83.798882681564251</v>
      </c>
      <c r="BM526" s="120">
        <v>100</v>
      </c>
      <c r="BN526" s="52">
        <v>1</v>
      </c>
      <c r="BO526" s="124">
        <v>0.62975778546712802</v>
      </c>
      <c r="BP526" s="120">
        <v>83.967704728950395</v>
      </c>
      <c r="BQ526" s="120">
        <v>100</v>
      </c>
      <c r="BR526" s="124">
        <v>0.34732824427480918</v>
      </c>
      <c r="BS526" s="124">
        <v>0.84789644012944987</v>
      </c>
      <c r="BT526" s="120">
        <v>11.57760814249364</v>
      </c>
      <c r="BU526" s="120">
        <v>50</v>
      </c>
      <c r="BV526" s="124">
        <v>0.23263327948303716</v>
      </c>
      <c r="BW526" s="120">
        <v>19.386106623586429</v>
      </c>
      <c r="BX526" s="120">
        <v>50</v>
      </c>
      <c r="BY526" s="124">
        <v>0.78770949720670391</v>
      </c>
      <c r="BZ526" s="124">
        <v>0.94</v>
      </c>
      <c r="CA526" s="124">
        <v>0.15229050279329612</v>
      </c>
      <c r="CB526" s="120">
        <v>16.823939048191338</v>
      </c>
      <c r="CC526" s="120">
        <v>19.496255895940152</v>
      </c>
      <c r="CD526" s="120">
        <v>17.335082511020332</v>
      </c>
      <c r="CE526" s="120">
        <v>12.629206143265662</v>
      </c>
      <c r="CF526" s="107"/>
      <c r="CG526" s="107"/>
      <c r="CH526" s="107">
        <v>0</v>
      </c>
      <c r="CI526" s="107"/>
      <c r="CJ526" s="107"/>
    </row>
    <row r="527" spans="1:88" x14ac:dyDescent="0.25">
      <c r="A527" s="50" t="s">
        <v>710</v>
      </c>
      <c r="B527" s="56" t="s">
        <v>1553</v>
      </c>
      <c r="C527" s="50" t="s">
        <v>2665</v>
      </c>
      <c r="D527" s="56" t="s">
        <v>101</v>
      </c>
      <c r="E527" s="50" t="s">
        <v>102</v>
      </c>
      <c r="F527" s="24" t="s">
        <v>102</v>
      </c>
      <c r="G527" s="24" t="s">
        <v>102</v>
      </c>
      <c r="H527" s="50" t="s">
        <v>2644</v>
      </c>
      <c r="I527" s="50" t="s">
        <v>103</v>
      </c>
      <c r="J527" s="120">
        <v>746.51499416241643</v>
      </c>
      <c r="K527" s="52">
        <v>1250</v>
      </c>
      <c r="L527" s="120">
        <v>59.721199532993317</v>
      </c>
      <c r="M527" s="52">
        <v>0</v>
      </c>
      <c r="N527" s="120">
        <v>52.167092515123237</v>
      </c>
      <c r="O527" s="120">
        <v>69.55612335349764</v>
      </c>
      <c r="P527" s="120">
        <v>100</v>
      </c>
      <c r="Q527" s="120">
        <v>49.893782476758602</v>
      </c>
      <c r="R527" s="120">
        <v>58.281554979785788</v>
      </c>
      <c r="S527" s="120">
        <v>66.081317749941263</v>
      </c>
      <c r="T527" s="120">
        <v>66.525043302344798</v>
      </c>
      <c r="U527" s="120">
        <v>100</v>
      </c>
      <c r="V527" s="120">
        <v>44.725952602374086</v>
      </c>
      <c r="W527" s="120">
        <v>59.634603469832115</v>
      </c>
      <c r="X527" s="120">
        <v>100</v>
      </c>
      <c r="Y527" s="120">
        <v>42.513428995945972</v>
      </c>
      <c r="Z527" s="120">
        <v>56.684571994594634</v>
      </c>
      <c r="AA527" s="120">
        <v>100</v>
      </c>
      <c r="AB527" s="120">
        <v>40.40161012782697</v>
      </c>
      <c r="AC527" s="120">
        <v>53.868813503769296</v>
      </c>
      <c r="AD527" s="120">
        <v>100</v>
      </c>
      <c r="AE527" s="120">
        <v>38.31416327716456</v>
      </c>
      <c r="AF527" s="120">
        <v>51.879233226837123</v>
      </c>
      <c r="AG527" s="120">
        <v>51.085551036219414</v>
      </c>
      <c r="AH527" s="120">
        <v>100</v>
      </c>
      <c r="AI527" s="120">
        <v>16.18</v>
      </c>
      <c r="AJ527" s="120">
        <v>15.76</v>
      </c>
      <c r="AK527" s="120">
        <v>13.56</v>
      </c>
      <c r="AL527" s="52">
        <v>0</v>
      </c>
      <c r="AM527" s="124">
        <v>0.98517298187808899</v>
      </c>
      <c r="AN527" s="124">
        <v>0.98402479732951831</v>
      </c>
      <c r="AO527" s="124">
        <v>0.98498681274092104</v>
      </c>
      <c r="AP527" s="124">
        <v>0.9835911861228317</v>
      </c>
      <c r="AQ527" s="124">
        <v>0.98977219897721991</v>
      </c>
      <c r="AR527" s="124">
        <v>0.98798470780993997</v>
      </c>
      <c r="AS527" s="124">
        <v>0.20658745048988952</v>
      </c>
      <c r="AT527" s="120">
        <v>18.682509902022115</v>
      </c>
      <c r="AU527" s="120">
        <v>50</v>
      </c>
      <c r="AV527" s="124">
        <v>0.22223575255723332</v>
      </c>
      <c r="AW527" s="120">
        <v>15.552849488553333</v>
      </c>
      <c r="AX527" s="120">
        <v>50</v>
      </c>
      <c r="AY527" s="124">
        <v>0.4747191011235955</v>
      </c>
      <c r="AZ527" s="120">
        <v>31.647940074906366</v>
      </c>
      <c r="BA527" s="120">
        <v>50</v>
      </c>
      <c r="BB527" s="124">
        <v>0.11704119850187265</v>
      </c>
      <c r="BC527" s="120">
        <v>7.8027465667915106</v>
      </c>
      <c r="BD527" s="120">
        <v>50</v>
      </c>
      <c r="BE527" s="124">
        <v>0.65630944831959415</v>
      </c>
      <c r="BF527" s="120">
        <v>34.910077038276285</v>
      </c>
      <c r="BG527" s="120">
        <v>50</v>
      </c>
      <c r="BH527" s="124">
        <v>0.63567073170731703</v>
      </c>
      <c r="BI527" s="120">
        <v>67.624545926310333</v>
      </c>
      <c r="BJ527" s="120">
        <v>100</v>
      </c>
      <c r="BK527" s="124">
        <v>0.63450834879406304</v>
      </c>
      <c r="BL527" s="120">
        <v>67.500888169581174</v>
      </c>
      <c r="BM527" s="120">
        <v>100</v>
      </c>
      <c r="BN527" s="52">
        <v>1</v>
      </c>
      <c r="BO527" s="124">
        <v>0.60299999999999998</v>
      </c>
      <c r="BP527" s="120">
        <v>80.353200883002202</v>
      </c>
      <c r="BQ527" s="120">
        <v>100</v>
      </c>
      <c r="BR527" s="124">
        <v>0.39413164155432195</v>
      </c>
      <c r="BS527" s="124">
        <v>0.913768115942029</v>
      </c>
      <c r="BT527" s="120">
        <v>26.275442770288134</v>
      </c>
      <c r="BU527" s="120">
        <v>50</v>
      </c>
      <c r="BV527" s="124">
        <v>0.4657210401891253</v>
      </c>
      <c r="BW527" s="120">
        <v>38.810086682427105</v>
      </c>
      <c r="BX527" s="120">
        <v>50</v>
      </c>
      <c r="BY527" s="124">
        <v>0.63450834879406304</v>
      </c>
      <c r="BZ527" s="124">
        <v>0.90697674418604601</v>
      </c>
      <c r="CA527" s="124">
        <v>0.27246839539198303</v>
      </c>
      <c r="CB527" s="120">
        <v>17.263974516166829</v>
      </c>
      <c r="CC527" s="120">
        <v>19.631524517014228</v>
      </c>
      <c r="CD527" s="120">
        <v>17.168861804494096</v>
      </c>
      <c r="CE527" s="120">
        <v>15.161501169955377</v>
      </c>
      <c r="CF527" s="52"/>
      <c r="CG527" s="52"/>
      <c r="CH527" s="107">
        <v>0</v>
      </c>
      <c r="CI527" s="107"/>
      <c r="CJ527" s="107"/>
    </row>
    <row r="528" spans="1:88" x14ac:dyDescent="0.25">
      <c r="A528" s="50" t="s">
        <v>710</v>
      </c>
      <c r="B528" s="56" t="s">
        <v>1553</v>
      </c>
      <c r="C528" s="50" t="s">
        <v>3114</v>
      </c>
      <c r="D528" s="56" t="s">
        <v>1773</v>
      </c>
      <c r="E528" s="50" t="s">
        <v>106</v>
      </c>
      <c r="F528" s="24" t="s">
        <v>107</v>
      </c>
      <c r="G528" s="24">
        <v>5</v>
      </c>
      <c r="H528" s="50" t="s">
        <v>1454</v>
      </c>
      <c r="I528" s="50" t="s">
        <v>109</v>
      </c>
      <c r="J528" s="120">
        <v>454.99636957869649</v>
      </c>
      <c r="K528" s="52">
        <v>750</v>
      </c>
      <c r="L528" s="120">
        <v>60.666182610492868</v>
      </c>
      <c r="M528" s="52">
        <v>0</v>
      </c>
      <c r="N528" s="120">
        <v>56.143711002834181</v>
      </c>
      <c r="O528" s="120">
        <v>74.858281337112246</v>
      </c>
      <c r="P528" s="120">
        <v>100</v>
      </c>
      <c r="Q528" s="120">
        <v>54.706005912779482</v>
      </c>
      <c r="R528" s="120">
        <v>58.331894623561311</v>
      </c>
      <c r="S528" s="120">
        <v>64.71669320649363</v>
      </c>
      <c r="T528" s="120">
        <v>72.941341217039309</v>
      </c>
      <c r="U528" s="120">
        <v>100</v>
      </c>
      <c r="V528" s="120">
        <v>47.357850624472952</v>
      </c>
      <c r="W528" s="120">
        <v>63.143800832630603</v>
      </c>
      <c r="X528" s="120">
        <v>100</v>
      </c>
      <c r="Y528" s="120">
        <v>45.517482997296653</v>
      </c>
      <c r="Z528" s="120">
        <v>60.689977329728876</v>
      </c>
      <c r="AA528" s="120">
        <v>100</v>
      </c>
      <c r="AB528" s="120">
        <v>40.166666666666657</v>
      </c>
      <c r="AC528" s="120">
        <v>53.555555555555543</v>
      </c>
      <c r="AD528" s="120">
        <v>100</v>
      </c>
      <c r="AE528" s="120">
        <v>40.084745762711862</v>
      </c>
      <c r="AF528" s="120"/>
      <c r="AG528" s="120">
        <v>53.446327683615813</v>
      </c>
      <c r="AH528" s="120">
        <v>100</v>
      </c>
      <c r="AI528" s="120">
        <v>10.01</v>
      </c>
      <c r="AJ528" s="120">
        <v>12.81</v>
      </c>
      <c r="AK528" s="120"/>
      <c r="AL528" s="52">
        <v>0</v>
      </c>
      <c r="AM528" s="124">
        <v>1</v>
      </c>
      <c r="AN528" s="124">
        <v>1</v>
      </c>
      <c r="AO528" s="124">
        <v>1</v>
      </c>
      <c r="AP528" s="124">
        <v>1</v>
      </c>
      <c r="AQ528" s="124">
        <v>0.98611111111111116</v>
      </c>
      <c r="AR528" s="124">
        <v>0.98461538461538467</v>
      </c>
      <c r="AS528" s="124">
        <v>0.14314115308151093</v>
      </c>
      <c r="AT528" s="120">
        <v>31.371769383697814</v>
      </c>
      <c r="AU528" s="120">
        <v>50</v>
      </c>
      <c r="AV528" s="124">
        <v>0.15625</v>
      </c>
      <c r="AW528" s="120">
        <v>28.750000000000007</v>
      </c>
      <c r="AX528" s="120">
        <v>50</v>
      </c>
      <c r="AY528" s="124"/>
      <c r="AZ528" s="120"/>
      <c r="BA528" s="120"/>
      <c r="BB528" s="124"/>
      <c r="BC528" s="120"/>
      <c r="BD528" s="120"/>
      <c r="BE528" s="124"/>
      <c r="BF528" s="120"/>
      <c r="BG528" s="120"/>
      <c r="BH528" s="124"/>
      <c r="BI528" s="120"/>
      <c r="BJ528" s="120"/>
      <c r="BK528" s="124"/>
      <c r="BL528" s="120"/>
      <c r="BM528" s="120"/>
      <c r="BN528" s="52"/>
      <c r="BO528" s="124"/>
      <c r="BP528" s="120"/>
      <c r="BQ528" s="120"/>
      <c r="BR528" s="124">
        <v>0.24358974358974358</v>
      </c>
      <c r="BS528" s="124">
        <v>1.04</v>
      </c>
      <c r="BT528" s="120">
        <v>16.239316239316238</v>
      </c>
      <c r="BU528" s="120">
        <v>50</v>
      </c>
      <c r="BV528" s="124"/>
      <c r="BW528" s="120"/>
      <c r="BX528" s="120"/>
      <c r="BY528" s="124"/>
      <c r="BZ528" s="124"/>
      <c r="CA528" s="124"/>
      <c r="CB528" s="120">
        <v>16.823939048191338</v>
      </c>
      <c r="CC528" s="120">
        <v>19.496255895940152</v>
      </c>
      <c r="CD528" s="120">
        <v>17.335082511020332</v>
      </c>
      <c r="CE528" s="120"/>
      <c r="CF528" s="107"/>
      <c r="CG528" s="107"/>
      <c r="CH528" s="107">
        <v>0</v>
      </c>
      <c r="CI528" s="107"/>
      <c r="CJ528" s="107"/>
    </row>
    <row r="529" spans="1:88" x14ac:dyDescent="0.25">
      <c r="A529" s="50" t="s">
        <v>710</v>
      </c>
      <c r="B529" s="56" t="s">
        <v>1553</v>
      </c>
      <c r="C529" s="50" t="s">
        <v>3115</v>
      </c>
      <c r="D529" s="56" t="s">
        <v>1953</v>
      </c>
      <c r="E529" s="50" t="s">
        <v>106</v>
      </c>
      <c r="F529" s="24" t="s">
        <v>107</v>
      </c>
      <c r="G529" s="24">
        <v>5</v>
      </c>
      <c r="H529" s="50" t="s">
        <v>1454</v>
      </c>
      <c r="I529" s="50" t="s">
        <v>109</v>
      </c>
      <c r="J529" s="120">
        <v>495.67536735716396</v>
      </c>
      <c r="K529" s="52">
        <v>750</v>
      </c>
      <c r="L529" s="120">
        <v>66.090048980955203</v>
      </c>
      <c r="M529" s="52">
        <v>0</v>
      </c>
      <c r="N529" s="120">
        <v>56.211819715496276</v>
      </c>
      <c r="O529" s="120">
        <v>74.949092953995034</v>
      </c>
      <c r="P529" s="120">
        <v>100</v>
      </c>
      <c r="Q529" s="120">
        <v>54.342934168418111</v>
      </c>
      <c r="R529" s="120">
        <v>60.796368816530105</v>
      </c>
      <c r="S529" s="120">
        <v>65.134241037030748</v>
      </c>
      <c r="T529" s="120">
        <v>72.457245557890815</v>
      </c>
      <c r="U529" s="120">
        <v>100</v>
      </c>
      <c r="V529" s="120">
        <v>52.274073700749661</v>
      </c>
      <c r="W529" s="120">
        <v>69.698764934332885</v>
      </c>
      <c r="X529" s="120">
        <v>100</v>
      </c>
      <c r="Y529" s="120">
        <v>50.488998372444307</v>
      </c>
      <c r="Z529" s="120">
        <v>67.318664496592405</v>
      </c>
      <c r="AA529" s="120">
        <v>100</v>
      </c>
      <c r="AB529" s="120">
        <v>42.455191256830602</v>
      </c>
      <c r="AC529" s="120">
        <v>56.606921675774139</v>
      </c>
      <c r="AD529" s="120">
        <v>100</v>
      </c>
      <c r="AE529" s="120">
        <v>39.981632653061226</v>
      </c>
      <c r="AF529" s="120"/>
      <c r="AG529" s="120">
        <v>53.308843537414965</v>
      </c>
      <c r="AH529" s="120">
        <v>100</v>
      </c>
      <c r="AI529" s="120">
        <v>10.79</v>
      </c>
      <c r="AJ529" s="120">
        <v>10.3</v>
      </c>
      <c r="AK529" s="120"/>
      <c r="AL529" s="52">
        <v>0</v>
      </c>
      <c r="AM529" s="124">
        <v>0.98979591836734693</v>
      </c>
      <c r="AN529" s="124">
        <v>0.98773006134969321</v>
      </c>
      <c r="AO529" s="124">
        <v>0.98984771573604058</v>
      </c>
      <c r="AP529" s="124">
        <v>0.98780487804878048</v>
      </c>
      <c r="AQ529" s="124">
        <v>0.97014925373134331</v>
      </c>
      <c r="AR529" s="124">
        <v>0.96363636363636362</v>
      </c>
      <c r="AS529" s="124">
        <v>0.13022113022113022</v>
      </c>
      <c r="AT529" s="120">
        <v>33.955773955773957</v>
      </c>
      <c r="AU529" s="120">
        <v>50</v>
      </c>
      <c r="AV529" s="124">
        <v>0.14899713467048711</v>
      </c>
      <c r="AW529" s="120">
        <v>30.200573065902582</v>
      </c>
      <c r="AX529" s="120">
        <v>50</v>
      </c>
      <c r="AY529" s="124"/>
      <c r="AZ529" s="120"/>
      <c r="BA529" s="120"/>
      <c r="BB529" s="124"/>
      <c r="BC529" s="120"/>
      <c r="BD529" s="120"/>
      <c r="BE529" s="124"/>
      <c r="BF529" s="120"/>
      <c r="BG529" s="120"/>
      <c r="BH529" s="124"/>
      <c r="BI529" s="120"/>
      <c r="BJ529" s="120"/>
      <c r="BK529" s="124"/>
      <c r="BL529" s="120"/>
      <c r="BM529" s="120"/>
      <c r="BN529" s="52"/>
      <c r="BO529" s="124"/>
      <c r="BP529" s="120"/>
      <c r="BQ529" s="120"/>
      <c r="BR529" s="124">
        <v>0.55769230769230771</v>
      </c>
      <c r="BS529" s="124">
        <v>0.96296296296296291</v>
      </c>
      <c r="BT529" s="120">
        <v>37.179487179487182</v>
      </c>
      <c r="BU529" s="120">
        <v>50</v>
      </c>
      <c r="BV529" s="124"/>
      <c r="BW529" s="120"/>
      <c r="BX529" s="120"/>
      <c r="BY529" s="124"/>
      <c r="BZ529" s="124"/>
      <c r="CA529" s="124"/>
      <c r="CB529" s="120">
        <v>16.823939048191338</v>
      </c>
      <c r="CC529" s="120">
        <v>19.496255895940152</v>
      </c>
      <c r="CD529" s="120">
        <v>17.335082511020332</v>
      </c>
      <c r="CE529" s="120"/>
      <c r="CF529" s="107"/>
      <c r="CG529" s="107"/>
      <c r="CH529" s="107">
        <v>0</v>
      </c>
      <c r="CI529" s="107"/>
      <c r="CJ529" s="107"/>
    </row>
    <row r="530" spans="1:88" x14ac:dyDescent="0.25">
      <c r="A530" s="50" t="s">
        <v>710</v>
      </c>
      <c r="B530" s="56" t="s">
        <v>1553</v>
      </c>
      <c r="C530" s="50" t="s">
        <v>3116</v>
      </c>
      <c r="D530" s="56" t="s">
        <v>2043</v>
      </c>
      <c r="E530" s="50" t="s">
        <v>106</v>
      </c>
      <c r="F530" s="24" t="s">
        <v>114</v>
      </c>
      <c r="G530" s="24">
        <v>5</v>
      </c>
      <c r="H530" s="50" t="s">
        <v>1454</v>
      </c>
      <c r="I530" s="50" t="s">
        <v>109</v>
      </c>
      <c r="J530" s="120">
        <v>533.66059898107528</v>
      </c>
      <c r="K530" s="52">
        <v>750</v>
      </c>
      <c r="L530" s="120">
        <v>71.154746530810044</v>
      </c>
      <c r="M530" s="52">
        <v>1</v>
      </c>
      <c r="N530" s="120">
        <v>61.368602864224655</v>
      </c>
      <c r="O530" s="120">
        <v>81.824803818966203</v>
      </c>
      <c r="P530" s="120">
        <v>100</v>
      </c>
      <c r="Q530" s="120">
        <v>56.892091884801367</v>
      </c>
      <c r="R530" s="120">
        <v>67.514261560094909</v>
      </c>
      <c r="S530" s="120">
        <v>73.90283360660986</v>
      </c>
      <c r="T530" s="120">
        <v>75.856122513068485</v>
      </c>
      <c r="U530" s="120">
        <v>100</v>
      </c>
      <c r="V530" s="120">
        <v>55.847906392087431</v>
      </c>
      <c r="W530" s="120">
        <v>74.463875189449908</v>
      </c>
      <c r="X530" s="120">
        <v>100</v>
      </c>
      <c r="Y530" s="120">
        <v>51.77824761254994</v>
      </c>
      <c r="Z530" s="120">
        <v>69.037663483399925</v>
      </c>
      <c r="AA530" s="120">
        <v>100</v>
      </c>
      <c r="AB530" s="120">
        <v>49.832646048109979</v>
      </c>
      <c r="AC530" s="120">
        <v>66.443528064146633</v>
      </c>
      <c r="AD530" s="120">
        <v>100</v>
      </c>
      <c r="AE530" s="120">
        <v>45.948858447488568</v>
      </c>
      <c r="AF530" s="120">
        <v>61.645833333333321</v>
      </c>
      <c r="AG530" s="120">
        <v>61.265144596651425</v>
      </c>
      <c r="AH530" s="120">
        <v>100</v>
      </c>
      <c r="AI530" s="120">
        <v>17.010000000000002</v>
      </c>
      <c r="AJ530" s="120">
        <v>15.73</v>
      </c>
      <c r="AK530" s="120">
        <v>15.69</v>
      </c>
      <c r="AL530" s="52">
        <v>0</v>
      </c>
      <c r="AM530" s="124">
        <v>0.98023715415019763</v>
      </c>
      <c r="AN530" s="124">
        <v>0.97395833333333337</v>
      </c>
      <c r="AO530" s="124">
        <v>0.9882352941176471</v>
      </c>
      <c r="AP530" s="124">
        <v>0.98453608247422686</v>
      </c>
      <c r="AQ530" s="124">
        <v>0.98979591836734693</v>
      </c>
      <c r="AR530" s="124">
        <v>0.98648648648648651</v>
      </c>
      <c r="AS530" s="124">
        <v>0.10789980732177264</v>
      </c>
      <c r="AT530" s="120">
        <v>38.420038535645489</v>
      </c>
      <c r="AU530" s="120">
        <v>50</v>
      </c>
      <c r="AV530" s="124">
        <v>0.12176165803108809</v>
      </c>
      <c r="AW530" s="120">
        <v>35.647668393782389</v>
      </c>
      <c r="AX530" s="120">
        <v>50</v>
      </c>
      <c r="AY530" s="124"/>
      <c r="AZ530" s="120"/>
      <c r="BA530" s="120"/>
      <c r="BB530" s="124"/>
      <c r="BC530" s="120"/>
      <c r="BD530" s="120"/>
      <c r="BE530" s="124"/>
      <c r="BF530" s="120"/>
      <c r="BG530" s="120"/>
      <c r="BH530" s="124"/>
      <c r="BI530" s="120"/>
      <c r="BJ530" s="120"/>
      <c r="BK530" s="124"/>
      <c r="BL530" s="120"/>
      <c r="BM530" s="120"/>
      <c r="BN530" s="52"/>
      <c r="BO530" s="124"/>
      <c r="BP530" s="120"/>
      <c r="BQ530" s="120"/>
      <c r="BR530" s="124">
        <v>0.46052631578947367</v>
      </c>
      <c r="BS530" s="124">
        <v>0.95</v>
      </c>
      <c r="BT530" s="120">
        <v>30.701754385964914</v>
      </c>
      <c r="BU530" s="120">
        <v>50</v>
      </c>
      <c r="BV530" s="124"/>
      <c r="BW530" s="120"/>
      <c r="BX530" s="120"/>
      <c r="BY530" s="124"/>
      <c r="BZ530" s="124"/>
      <c r="CA530" s="124"/>
      <c r="CB530" s="120">
        <v>16.823939048191338</v>
      </c>
      <c r="CC530" s="120">
        <v>19.496255895940152</v>
      </c>
      <c r="CD530" s="120">
        <v>17.335082511020332</v>
      </c>
      <c r="CE530" s="120"/>
      <c r="CF530" s="107"/>
      <c r="CG530" s="107"/>
      <c r="CH530" s="107">
        <v>0</v>
      </c>
      <c r="CI530" s="107"/>
      <c r="CJ530" s="107"/>
    </row>
    <row r="531" spans="1:88" x14ac:dyDescent="0.25">
      <c r="A531" s="50" t="s">
        <v>710</v>
      </c>
      <c r="B531" s="56" t="s">
        <v>1553</v>
      </c>
      <c r="C531" s="50" t="s">
        <v>3117</v>
      </c>
      <c r="D531" s="56" t="s">
        <v>2080</v>
      </c>
      <c r="E531" s="50" t="s">
        <v>106</v>
      </c>
      <c r="F531" s="24" t="s">
        <v>114</v>
      </c>
      <c r="G531" s="24">
        <v>5</v>
      </c>
      <c r="H531" s="50" t="s">
        <v>1454</v>
      </c>
      <c r="I531" s="50" t="s">
        <v>109</v>
      </c>
      <c r="J531" s="120">
        <v>525.5131461166344</v>
      </c>
      <c r="K531" s="52">
        <v>750</v>
      </c>
      <c r="L531" s="120">
        <v>70.068419482217919</v>
      </c>
      <c r="M531" s="52">
        <v>1</v>
      </c>
      <c r="N531" s="120">
        <v>58.814629882197629</v>
      </c>
      <c r="O531" s="120">
        <v>78.419506509596843</v>
      </c>
      <c r="P531" s="120">
        <v>100</v>
      </c>
      <c r="Q531" s="120">
        <v>56.797724960127695</v>
      </c>
      <c r="R531" s="120">
        <v>61.514941452441455</v>
      </c>
      <c r="S531" s="120">
        <v>73.758061804806715</v>
      </c>
      <c r="T531" s="120">
        <v>75.730299946836936</v>
      </c>
      <c r="U531" s="120">
        <v>100</v>
      </c>
      <c r="V531" s="120">
        <v>50.1708396323261</v>
      </c>
      <c r="W531" s="120">
        <v>66.894452843101476</v>
      </c>
      <c r="X531" s="120">
        <v>100</v>
      </c>
      <c r="Y531" s="120">
        <v>48.639733865193968</v>
      </c>
      <c r="Z531" s="120">
        <v>64.852978486925295</v>
      </c>
      <c r="AA531" s="120">
        <v>100</v>
      </c>
      <c r="AB531" s="120">
        <v>43.123437500000001</v>
      </c>
      <c r="AC531" s="120">
        <v>57.497916666666669</v>
      </c>
      <c r="AD531" s="120">
        <v>100</v>
      </c>
      <c r="AE531" s="120">
        <v>41.636309523809523</v>
      </c>
      <c r="AF531" s="120"/>
      <c r="AG531" s="120">
        <v>55.515079365079366</v>
      </c>
      <c r="AH531" s="120">
        <v>100</v>
      </c>
      <c r="AI531" s="120">
        <v>16.96</v>
      </c>
      <c r="AJ531" s="120">
        <v>12.87</v>
      </c>
      <c r="AK531" s="120"/>
      <c r="AL531" s="52">
        <v>0</v>
      </c>
      <c r="AM531" s="124">
        <v>0.99019607843137258</v>
      </c>
      <c r="AN531" s="124">
        <v>0.98901098901098905</v>
      </c>
      <c r="AO531" s="124">
        <v>0.99024390243902438</v>
      </c>
      <c r="AP531" s="124">
        <v>0.98907103825136611</v>
      </c>
      <c r="AQ531" s="124">
        <v>1</v>
      </c>
      <c r="AR531" s="124">
        <v>1</v>
      </c>
      <c r="AS531" s="124">
        <v>5.9360730593607303E-2</v>
      </c>
      <c r="AT531" s="120">
        <v>48.127853881278561</v>
      </c>
      <c r="AU531" s="120">
        <v>50</v>
      </c>
      <c r="AV531" s="124">
        <v>5.9585492227979271E-2</v>
      </c>
      <c r="AW531" s="120">
        <v>48.082901554404152</v>
      </c>
      <c r="AX531" s="120">
        <v>50</v>
      </c>
      <c r="AY531" s="124"/>
      <c r="AZ531" s="120"/>
      <c r="BA531" s="120"/>
      <c r="BB531" s="124"/>
      <c r="BC531" s="120"/>
      <c r="BD531" s="120"/>
      <c r="BE531" s="124"/>
      <c r="BF531" s="120"/>
      <c r="BG531" s="120"/>
      <c r="BH531" s="124"/>
      <c r="BI531" s="120"/>
      <c r="BJ531" s="120"/>
      <c r="BK531" s="124"/>
      <c r="BL531" s="120"/>
      <c r="BM531" s="120"/>
      <c r="BN531" s="52"/>
      <c r="BO531" s="124"/>
      <c r="BP531" s="120"/>
      <c r="BQ531" s="120"/>
      <c r="BR531" s="124">
        <v>0.45588235294117646</v>
      </c>
      <c r="BS531" s="124">
        <v>0.98550724637681164</v>
      </c>
      <c r="BT531" s="120">
        <v>30.392156862745097</v>
      </c>
      <c r="BU531" s="120">
        <v>50</v>
      </c>
      <c r="BV531" s="124"/>
      <c r="BW531" s="120"/>
      <c r="BX531" s="120"/>
      <c r="BY531" s="124"/>
      <c r="BZ531" s="124"/>
      <c r="CA531" s="124"/>
      <c r="CB531" s="120">
        <v>16.823939048191338</v>
      </c>
      <c r="CC531" s="120">
        <v>19.496255895940152</v>
      </c>
      <c r="CD531" s="120">
        <v>17.335082511020332</v>
      </c>
      <c r="CE531" s="120"/>
      <c r="CF531" s="107"/>
      <c r="CG531" s="107"/>
      <c r="CH531" s="107">
        <v>0</v>
      </c>
      <c r="CI531" s="107"/>
      <c r="CJ531" s="107"/>
    </row>
    <row r="532" spans="1:88" x14ac:dyDescent="0.25">
      <c r="A532" s="50" t="s">
        <v>710</v>
      </c>
      <c r="B532" s="56" t="s">
        <v>1553</v>
      </c>
      <c r="C532" s="50" t="s">
        <v>3118</v>
      </c>
      <c r="D532" s="56" t="s">
        <v>2147</v>
      </c>
      <c r="E532" s="50" t="s">
        <v>106</v>
      </c>
      <c r="F532" s="24" t="s">
        <v>107</v>
      </c>
      <c r="G532" s="24">
        <v>5</v>
      </c>
      <c r="H532" s="50" t="s">
        <v>1454</v>
      </c>
      <c r="I532" s="50" t="s">
        <v>109</v>
      </c>
      <c r="J532" s="120">
        <v>478.13001046750816</v>
      </c>
      <c r="K532" s="52">
        <v>750</v>
      </c>
      <c r="L532" s="120">
        <v>63.750668062334427</v>
      </c>
      <c r="M532" s="52">
        <v>1</v>
      </c>
      <c r="N532" s="120">
        <v>59.639853839217963</v>
      </c>
      <c r="O532" s="120">
        <v>79.519805118957294</v>
      </c>
      <c r="P532" s="120">
        <v>100</v>
      </c>
      <c r="Q532" s="120">
        <v>56.861232545013706</v>
      </c>
      <c r="R532" s="120">
        <v>71.310972440004704</v>
      </c>
      <c r="S532" s="120">
        <v>75</v>
      </c>
      <c r="T532" s="120">
        <v>75.814976726684947</v>
      </c>
      <c r="U532" s="120">
        <v>100</v>
      </c>
      <c r="V532" s="120">
        <v>52.609762790491928</v>
      </c>
      <c r="W532" s="120">
        <v>70.14635038732257</v>
      </c>
      <c r="X532" s="120">
        <v>100</v>
      </c>
      <c r="Y532" s="120">
        <v>49.835899158267544</v>
      </c>
      <c r="Z532" s="120">
        <v>66.447865544356716</v>
      </c>
      <c r="AA532" s="120">
        <v>100</v>
      </c>
      <c r="AB532" s="120">
        <v>42.645490196078462</v>
      </c>
      <c r="AC532" s="120">
        <v>56.860653594771279</v>
      </c>
      <c r="AD532" s="120">
        <v>100</v>
      </c>
      <c r="AE532" s="120">
        <v>40.843693693693709</v>
      </c>
      <c r="AF532" s="120"/>
      <c r="AG532" s="120">
        <v>54.458258258258276</v>
      </c>
      <c r="AH532" s="120">
        <v>100</v>
      </c>
      <c r="AI532" s="120">
        <v>18.13</v>
      </c>
      <c r="AJ532" s="120">
        <v>21.47</v>
      </c>
      <c r="AK532" s="120"/>
      <c r="AL532" s="52">
        <v>0</v>
      </c>
      <c r="AM532" s="124">
        <v>0.99272727272727268</v>
      </c>
      <c r="AN532" s="124">
        <v>1</v>
      </c>
      <c r="AO532" s="124">
        <v>0.97535211267605637</v>
      </c>
      <c r="AP532" s="124">
        <v>0.97991967871485941</v>
      </c>
      <c r="AQ532" s="124">
        <v>0.98936170212765961</v>
      </c>
      <c r="AR532" s="124">
        <v>0.98795180722891562</v>
      </c>
      <c r="AS532" s="124">
        <v>0.15259740259740259</v>
      </c>
      <c r="AT532" s="120">
        <v>29.480519480519483</v>
      </c>
      <c r="AU532" s="120">
        <v>50</v>
      </c>
      <c r="AV532" s="124">
        <v>0.17037037037037037</v>
      </c>
      <c r="AW532" s="120">
        <v>25.925925925925931</v>
      </c>
      <c r="AX532" s="120">
        <v>50</v>
      </c>
      <c r="AY532" s="124"/>
      <c r="AZ532" s="120"/>
      <c r="BA532" s="120"/>
      <c r="BB532" s="124"/>
      <c r="BC532" s="120"/>
      <c r="BD532" s="120"/>
      <c r="BE532" s="124"/>
      <c r="BF532" s="120"/>
      <c r="BG532" s="120"/>
      <c r="BH532" s="124"/>
      <c r="BI532" s="120"/>
      <c r="BJ532" s="120"/>
      <c r="BK532" s="124"/>
      <c r="BL532" s="120"/>
      <c r="BM532" s="120"/>
      <c r="BN532" s="52"/>
      <c r="BO532" s="124"/>
      <c r="BP532" s="120"/>
      <c r="BQ532" s="120"/>
      <c r="BR532" s="124">
        <v>0.5842696629213483</v>
      </c>
      <c r="BS532" s="124">
        <v>0.86407766990291257</v>
      </c>
      <c r="BT532" s="120">
        <v>19.475655430711612</v>
      </c>
      <c r="BU532" s="120">
        <v>50</v>
      </c>
      <c r="BV532" s="124"/>
      <c r="BW532" s="120"/>
      <c r="BX532" s="120"/>
      <c r="BY532" s="124"/>
      <c r="BZ532" s="124"/>
      <c r="CA532" s="124"/>
      <c r="CB532" s="120">
        <v>16.823939048191338</v>
      </c>
      <c r="CC532" s="120">
        <v>19.496255895940152</v>
      </c>
      <c r="CD532" s="120">
        <v>17.335082511020332</v>
      </c>
      <c r="CE532" s="120"/>
      <c r="CF532" s="107"/>
      <c r="CG532" s="107"/>
      <c r="CH532" s="107">
        <v>0</v>
      </c>
      <c r="CI532" s="107"/>
      <c r="CJ532" s="107"/>
    </row>
    <row r="533" spans="1:88" x14ac:dyDescent="0.25">
      <c r="A533" s="50" t="s">
        <v>710</v>
      </c>
      <c r="B533" s="56" t="s">
        <v>1553</v>
      </c>
      <c r="C533" s="50" t="s">
        <v>3119</v>
      </c>
      <c r="D533" s="56" t="s">
        <v>2285</v>
      </c>
      <c r="E533" s="50" t="s">
        <v>106</v>
      </c>
      <c r="F533" s="24" t="s">
        <v>107</v>
      </c>
      <c r="G533" s="24">
        <v>5</v>
      </c>
      <c r="H533" s="50" t="s">
        <v>1454</v>
      </c>
      <c r="I533" s="50" t="s">
        <v>109</v>
      </c>
      <c r="J533" s="120">
        <v>416.69859713156291</v>
      </c>
      <c r="K533" s="52">
        <v>750</v>
      </c>
      <c r="L533" s="120">
        <v>55.559812950875056</v>
      </c>
      <c r="M533" s="52">
        <v>0</v>
      </c>
      <c r="N533" s="120">
        <v>50.880306228218465</v>
      </c>
      <c r="O533" s="120">
        <v>67.840408304291287</v>
      </c>
      <c r="P533" s="120">
        <v>100</v>
      </c>
      <c r="Q533" s="120">
        <v>50.689349420495681</v>
      </c>
      <c r="R533" s="120"/>
      <c r="S533" s="120"/>
      <c r="T533" s="120">
        <v>67.58579922732757</v>
      </c>
      <c r="U533" s="120">
        <v>100</v>
      </c>
      <c r="V533" s="120">
        <v>39.046281238354418</v>
      </c>
      <c r="W533" s="120">
        <v>52.061708317805888</v>
      </c>
      <c r="X533" s="120">
        <v>100</v>
      </c>
      <c r="Y533" s="120">
        <v>38.501018550360662</v>
      </c>
      <c r="Z533" s="120">
        <v>51.334691400480878</v>
      </c>
      <c r="AA533" s="120">
        <v>100</v>
      </c>
      <c r="AB533" s="120">
        <v>41.194202898550728</v>
      </c>
      <c r="AC533" s="120">
        <v>54.925603864734306</v>
      </c>
      <c r="AD533" s="120">
        <v>100</v>
      </c>
      <c r="AE533" s="120">
        <v>41.19166666666667</v>
      </c>
      <c r="AF533" s="120"/>
      <c r="AG533" s="120">
        <v>54.922222222222231</v>
      </c>
      <c r="AH533" s="120">
        <v>100</v>
      </c>
      <c r="AI533" s="120"/>
      <c r="AJ533" s="120"/>
      <c r="AK533" s="120"/>
      <c r="AL533" s="52">
        <v>0</v>
      </c>
      <c r="AM533" s="124">
        <v>0.98571428571428577</v>
      </c>
      <c r="AN533" s="124">
        <v>0.98473282442748089</v>
      </c>
      <c r="AO533" s="124">
        <v>0.97142857142857142</v>
      </c>
      <c r="AP533" s="124">
        <v>0.96946564885496178</v>
      </c>
      <c r="AQ533" s="124">
        <v>1</v>
      </c>
      <c r="AR533" s="124">
        <v>1</v>
      </c>
      <c r="AS533" s="124">
        <v>0.17142857142857143</v>
      </c>
      <c r="AT533" s="120">
        <v>25.714285714285712</v>
      </c>
      <c r="AU533" s="120">
        <v>50</v>
      </c>
      <c r="AV533" s="124">
        <v>0.17509727626459143</v>
      </c>
      <c r="AW533" s="120">
        <v>24.980544747081712</v>
      </c>
      <c r="AX533" s="120">
        <v>50</v>
      </c>
      <c r="AY533" s="124"/>
      <c r="AZ533" s="120"/>
      <c r="BA533" s="120"/>
      <c r="BB533" s="124"/>
      <c r="BC533" s="120"/>
      <c r="BD533" s="120"/>
      <c r="BE533" s="124"/>
      <c r="BF533" s="120"/>
      <c r="BG533" s="120"/>
      <c r="BH533" s="124"/>
      <c r="BI533" s="120"/>
      <c r="BJ533" s="120"/>
      <c r="BK533" s="124"/>
      <c r="BL533" s="120"/>
      <c r="BM533" s="120"/>
      <c r="BN533" s="52"/>
      <c r="BO533" s="124"/>
      <c r="BP533" s="120"/>
      <c r="BQ533" s="120"/>
      <c r="BR533" s="124">
        <v>0.26</v>
      </c>
      <c r="BS533" s="124">
        <v>0.92592592592592593</v>
      </c>
      <c r="BT533" s="120">
        <v>17.333333333333336</v>
      </c>
      <c r="BU533" s="120">
        <v>50</v>
      </c>
      <c r="BV533" s="124"/>
      <c r="BW533" s="120"/>
      <c r="BX533" s="120"/>
      <c r="BY533" s="124"/>
      <c r="BZ533" s="124"/>
      <c r="CA533" s="124"/>
      <c r="CB533" s="120">
        <v>16.823939048191338</v>
      </c>
      <c r="CC533" s="120">
        <v>19.496255895940152</v>
      </c>
      <c r="CD533" s="120">
        <v>17.335082511020332</v>
      </c>
      <c r="CE533" s="120"/>
      <c r="CF533" s="52" t="s">
        <v>3739</v>
      </c>
      <c r="CG533" s="52">
        <v>5</v>
      </c>
      <c r="CH533" s="107">
        <v>0</v>
      </c>
      <c r="CI533" s="107"/>
      <c r="CJ533" s="107"/>
    </row>
    <row r="534" spans="1:88" x14ac:dyDescent="0.25">
      <c r="A534" s="50" t="s">
        <v>710</v>
      </c>
      <c r="B534" s="56" t="s">
        <v>1553</v>
      </c>
      <c r="C534" s="50" t="s">
        <v>3120</v>
      </c>
      <c r="D534" s="56" t="s">
        <v>1943</v>
      </c>
      <c r="E534" s="50" t="s">
        <v>106</v>
      </c>
      <c r="F534" s="24" t="s">
        <v>107</v>
      </c>
      <c r="G534" s="24">
        <v>8</v>
      </c>
      <c r="H534" s="50" t="s">
        <v>1454</v>
      </c>
      <c r="I534" s="50" t="s">
        <v>109</v>
      </c>
      <c r="J534" s="120">
        <v>524.13637746153063</v>
      </c>
      <c r="K534" s="52">
        <v>800</v>
      </c>
      <c r="L534" s="120">
        <v>65.517047182691329</v>
      </c>
      <c r="M534" s="52">
        <v>1</v>
      </c>
      <c r="N534" s="120">
        <v>52.133123731801547</v>
      </c>
      <c r="O534" s="120">
        <v>69.510831642402053</v>
      </c>
      <c r="P534" s="120">
        <v>100</v>
      </c>
      <c r="Q534" s="120">
        <v>50.193671682609384</v>
      </c>
      <c r="R534" s="120">
        <v>57.889372959808853</v>
      </c>
      <c r="S534" s="120">
        <v>67.377216838451929</v>
      </c>
      <c r="T534" s="120">
        <v>66.924895576812517</v>
      </c>
      <c r="U534" s="120">
        <v>100</v>
      </c>
      <c r="V534" s="120">
        <v>45.842978587034104</v>
      </c>
      <c r="W534" s="120">
        <v>61.1239714493788</v>
      </c>
      <c r="X534" s="120">
        <v>100</v>
      </c>
      <c r="Y534" s="120">
        <v>44.306448692547534</v>
      </c>
      <c r="Z534" s="120">
        <v>59.075264923396709</v>
      </c>
      <c r="AA534" s="120">
        <v>100</v>
      </c>
      <c r="AB534" s="120">
        <v>41.188252314814825</v>
      </c>
      <c r="AC534" s="120">
        <v>54.917669753086429</v>
      </c>
      <c r="AD534" s="120">
        <v>100</v>
      </c>
      <c r="AE534" s="120">
        <v>39.968798449612407</v>
      </c>
      <c r="AF534" s="120"/>
      <c r="AG534" s="120">
        <v>53.291731266149881</v>
      </c>
      <c r="AH534" s="120">
        <v>100</v>
      </c>
      <c r="AI534" s="120">
        <v>17.18</v>
      </c>
      <c r="AJ534" s="120">
        <v>13.58</v>
      </c>
      <c r="AK534" s="120"/>
      <c r="AL534" s="52">
        <v>0</v>
      </c>
      <c r="AM534" s="124">
        <v>0.99774774774774777</v>
      </c>
      <c r="AN534" s="124">
        <v>0.9974619289340102</v>
      </c>
      <c r="AO534" s="124">
        <v>0.99550561797752812</v>
      </c>
      <c r="AP534" s="124">
        <v>0.99493670886075947</v>
      </c>
      <c r="AQ534" s="124">
        <v>1</v>
      </c>
      <c r="AR534" s="124">
        <v>1</v>
      </c>
      <c r="AS534" s="124">
        <v>6.9219440353460976E-2</v>
      </c>
      <c r="AT534" s="120">
        <v>46.156111929307819</v>
      </c>
      <c r="AU534" s="120">
        <v>50</v>
      </c>
      <c r="AV534" s="124">
        <v>7.7310924369747902E-2</v>
      </c>
      <c r="AW534" s="120">
        <v>44.53781512605044</v>
      </c>
      <c r="AX534" s="120">
        <v>50</v>
      </c>
      <c r="AY534" s="124"/>
      <c r="AZ534" s="120"/>
      <c r="BA534" s="120"/>
      <c r="BB534" s="124"/>
      <c r="BC534" s="120"/>
      <c r="BD534" s="120"/>
      <c r="BE534" s="124">
        <v>0.83333333333333337</v>
      </c>
      <c r="BF534" s="120">
        <v>44.326241134751776</v>
      </c>
      <c r="BG534" s="120">
        <v>50</v>
      </c>
      <c r="BH534" s="124"/>
      <c r="BI534" s="120"/>
      <c r="BJ534" s="120"/>
      <c r="BK534" s="124"/>
      <c r="BL534" s="120"/>
      <c r="BM534" s="120"/>
      <c r="BN534" s="52"/>
      <c r="BO534" s="124"/>
      <c r="BP534" s="120"/>
      <c r="BQ534" s="120"/>
      <c r="BR534" s="124">
        <v>0.36407766990291263</v>
      </c>
      <c r="BS534" s="124">
        <v>0.94495412844036697</v>
      </c>
      <c r="BT534" s="120">
        <v>24.271844660194176</v>
      </c>
      <c r="BU534" s="120">
        <v>50</v>
      </c>
      <c r="BV534" s="124"/>
      <c r="BW534" s="120"/>
      <c r="BX534" s="120"/>
      <c r="BY534" s="124"/>
      <c r="BZ534" s="124"/>
      <c r="CA534" s="124"/>
      <c r="CB534" s="120">
        <v>16.823939048191338</v>
      </c>
      <c r="CC534" s="120">
        <v>19.496255895940152</v>
      </c>
      <c r="CD534" s="120">
        <v>17.335082511020332</v>
      </c>
      <c r="CE534" s="120"/>
      <c r="CF534" s="107" t="s">
        <v>3738</v>
      </c>
      <c r="CG534" s="107">
        <v>5</v>
      </c>
      <c r="CH534" s="107">
        <v>0</v>
      </c>
      <c r="CI534" s="107"/>
      <c r="CJ534" s="107"/>
    </row>
    <row r="535" spans="1:88" x14ac:dyDescent="0.25">
      <c r="A535" s="50" t="s">
        <v>710</v>
      </c>
      <c r="B535" s="56" t="s">
        <v>1553</v>
      </c>
      <c r="C535" s="50" t="s">
        <v>3121</v>
      </c>
      <c r="D535" s="56" t="s">
        <v>2443</v>
      </c>
      <c r="E535" s="50" t="s">
        <v>106</v>
      </c>
      <c r="F535" s="24" t="s">
        <v>114</v>
      </c>
      <c r="G535" s="24">
        <v>5</v>
      </c>
      <c r="H535" s="50" t="s">
        <v>1454</v>
      </c>
      <c r="I535" s="50" t="s">
        <v>109</v>
      </c>
      <c r="J535" s="120">
        <v>418.88552939217095</v>
      </c>
      <c r="K535" s="52">
        <v>750</v>
      </c>
      <c r="L535" s="120">
        <v>55.851403918956123</v>
      </c>
      <c r="M535" s="52">
        <v>0</v>
      </c>
      <c r="N535" s="120">
        <v>45.019237976563311</v>
      </c>
      <c r="O535" s="120">
        <v>60.025650635417747</v>
      </c>
      <c r="P535" s="120">
        <v>100</v>
      </c>
      <c r="Q535" s="120">
        <v>44.959816503135642</v>
      </c>
      <c r="R535" s="120"/>
      <c r="S535" s="120"/>
      <c r="T535" s="120">
        <v>59.946422004180853</v>
      </c>
      <c r="U535" s="120">
        <v>100</v>
      </c>
      <c r="V535" s="120">
        <v>40.408609843495775</v>
      </c>
      <c r="W535" s="120">
        <v>53.878146457994369</v>
      </c>
      <c r="X535" s="120">
        <v>100</v>
      </c>
      <c r="Y535" s="120">
        <v>40.008170479248911</v>
      </c>
      <c r="Z535" s="120">
        <v>53.344227305665214</v>
      </c>
      <c r="AA535" s="120">
        <v>100</v>
      </c>
      <c r="AB535" s="120">
        <v>37.800000000000018</v>
      </c>
      <c r="AC535" s="120">
        <v>50.40000000000002</v>
      </c>
      <c r="AD535" s="120">
        <v>100</v>
      </c>
      <c r="AE535" s="120">
        <v>37.625347222222246</v>
      </c>
      <c r="AF535" s="120"/>
      <c r="AG535" s="120">
        <v>50.167129629629656</v>
      </c>
      <c r="AH535" s="120">
        <v>100</v>
      </c>
      <c r="AI535" s="120"/>
      <c r="AJ535" s="120"/>
      <c r="AK535" s="120"/>
      <c r="AL535" s="52">
        <v>0</v>
      </c>
      <c r="AM535" s="124">
        <v>0.97682119205298013</v>
      </c>
      <c r="AN535" s="124">
        <v>0.97931034482758617</v>
      </c>
      <c r="AO535" s="124">
        <v>0.98427672955974843</v>
      </c>
      <c r="AP535" s="124">
        <v>0.9836601307189542</v>
      </c>
      <c r="AQ535" s="124">
        <v>1</v>
      </c>
      <c r="AR535" s="124">
        <v>1</v>
      </c>
      <c r="AS535" s="124">
        <v>0.16312056737588654</v>
      </c>
      <c r="AT535" s="120">
        <v>27.3758865248227</v>
      </c>
      <c r="AU535" s="120">
        <v>50</v>
      </c>
      <c r="AV535" s="124">
        <v>0.16493313521545319</v>
      </c>
      <c r="AW535" s="120">
        <v>27.013372956909379</v>
      </c>
      <c r="AX535" s="120">
        <v>50</v>
      </c>
      <c r="AY535" s="124"/>
      <c r="AZ535" s="120"/>
      <c r="BA535" s="120"/>
      <c r="BB535" s="124"/>
      <c r="BC535" s="120"/>
      <c r="BD535" s="120"/>
      <c r="BE535" s="124"/>
      <c r="BF535" s="120"/>
      <c r="BG535" s="120"/>
      <c r="BH535" s="124"/>
      <c r="BI535" s="120"/>
      <c r="BJ535" s="120"/>
      <c r="BK535" s="124"/>
      <c r="BL535" s="120"/>
      <c r="BM535" s="120"/>
      <c r="BN535" s="52"/>
      <c r="BO535" s="124"/>
      <c r="BP535" s="120"/>
      <c r="BQ535" s="120"/>
      <c r="BR535" s="124">
        <v>0.55102040816326525</v>
      </c>
      <c r="BS535" s="124">
        <v>1</v>
      </c>
      <c r="BT535" s="120">
        <v>36.734693877551017</v>
      </c>
      <c r="BU535" s="120">
        <v>50</v>
      </c>
      <c r="BV535" s="124"/>
      <c r="BW535" s="120"/>
      <c r="BX535" s="120"/>
      <c r="BY535" s="124"/>
      <c r="BZ535" s="124"/>
      <c r="CA535" s="124"/>
      <c r="CB535" s="120">
        <v>16.823939048191338</v>
      </c>
      <c r="CC535" s="120">
        <v>19.496255895940152</v>
      </c>
      <c r="CD535" s="120">
        <v>17.335082511020332</v>
      </c>
      <c r="CE535" s="120"/>
      <c r="CF535" s="107" t="s">
        <v>3738</v>
      </c>
      <c r="CG535" s="107">
        <v>5</v>
      </c>
      <c r="CH535" s="107">
        <v>0</v>
      </c>
      <c r="CI535" s="107"/>
      <c r="CJ535" s="107"/>
    </row>
    <row r="536" spans="1:88" x14ac:dyDescent="0.25">
      <c r="A536" s="50" t="s">
        <v>710</v>
      </c>
      <c r="B536" s="56" t="s">
        <v>1553</v>
      </c>
      <c r="C536" s="50" t="s">
        <v>3122</v>
      </c>
      <c r="D536" s="56" t="s">
        <v>2445</v>
      </c>
      <c r="E536" s="50" t="s">
        <v>106</v>
      </c>
      <c r="F536" s="24" t="s">
        <v>107</v>
      </c>
      <c r="G536" s="24">
        <v>5</v>
      </c>
      <c r="H536" s="50" t="s">
        <v>1454</v>
      </c>
      <c r="I536" s="50" t="s">
        <v>109</v>
      </c>
      <c r="J536" s="120">
        <v>466.45637837746079</v>
      </c>
      <c r="K536" s="52">
        <v>750</v>
      </c>
      <c r="L536" s="120">
        <v>62.194183783661437</v>
      </c>
      <c r="M536" s="52">
        <v>0</v>
      </c>
      <c r="N536" s="120">
        <v>56.383645149678408</v>
      </c>
      <c r="O536" s="120">
        <v>75.178193532904544</v>
      </c>
      <c r="P536" s="120">
        <v>100</v>
      </c>
      <c r="Q536" s="120">
        <v>55.471970251430825</v>
      </c>
      <c r="R536" s="120">
        <v>59.648163685663683</v>
      </c>
      <c r="S536" s="120">
        <v>63.069261070160664</v>
      </c>
      <c r="T536" s="120">
        <v>73.962627001907762</v>
      </c>
      <c r="U536" s="120">
        <v>100</v>
      </c>
      <c r="V536" s="120">
        <v>52.046501936001953</v>
      </c>
      <c r="W536" s="120">
        <v>69.395335914669261</v>
      </c>
      <c r="X536" s="120">
        <v>100</v>
      </c>
      <c r="Y536" s="120">
        <v>51.009911697411709</v>
      </c>
      <c r="Z536" s="120">
        <v>68.013215596548946</v>
      </c>
      <c r="AA536" s="120">
        <v>100</v>
      </c>
      <c r="AB536" s="120">
        <v>39.076888888888895</v>
      </c>
      <c r="AC536" s="120">
        <v>52.102518518518522</v>
      </c>
      <c r="AD536" s="120">
        <v>100</v>
      </c>
      <c r="AE536" s="120">
        <v>37.566145833333344</v>
      </c>
      <c r="AF536" s="120"/>
      <c r="AG536" s="120">
        <v>50.088194444444454</v>
      </c>
      <c r="AH536" s="120">
        <v>100</v>
      </c>
      <c r="AI536" s="120">
        <v>7.59</v>
      </c>
      <c r="AJ536" s="120">
        <v>8.6300000000000008</v>
      </c>
      <c r="AK536" s="120"/>
      <c r="AL536" s="52">
        <v>0</v>
      </c>
      <c r="AM536" s="124">
        <v>0.99285714285714288</v>
      </c>
      <c r="AN536" s="124">
        <v>0.99596774193548387</v>
      </c>
      <c r="AO536" s="124">
        <v>0.99645390070921991</v>
      </c>
      <c r="AP536" s="124">
        <v>1</v>
      </c>
      <c r="AQ536" s="124">
        <v>1</v>
      </c>
      <c r="AR536" s="124">
        <v>1</v>
      </c>
      <c r="AS536" s="124">
        <v>0.1111111111111111</v>
      </c>
      <c r="AT536" s="120">
        <v>37.777777777777771</v>
      </c>
      <c r="AU536" s="120">
        <v>50</v>
      </c>
      <c r="AV536" s="124">
        <v>0.1225296442687747</v>
      </c>
      <c r="AW536" s="120">
        <v>35.494071146245076</v>
      </c>
      <c r="AX536" s="120">
        <v>50</v>
      </c>
      <c r="AY536" s="124"/>
      <c r="AZ536" s="120"/>
      <c r="BA536" s="120"/>
      <c r="BB536" s="124"/>
      <c r="BC536" s="120"/>
      <c r="BD536" s="120"/>
      <c r="BE536" s="124"/>
      <c r="BF536" s="120"/>
      <c r="BG536" s="120"/>
      <c r="BH536" s="124"/>
      <c r="BI536" s="120"/>
      <c r="BJ536" s="120"/>
      <c r="BK536" s="124"/>
      <c r="BL536" s="120"/>
      <c r="BM536" s="120"/>
      <c r="BN536" s="52"/>
      <c r="BO536" s="124"/>
      <c r="BP536" s="120"/>
      <c r="BQ536" s="120"/>
      <c r="BR536" s="124">
        <v>6.6666666666666666E-2</v>
      </c>
      <c r="BS536" s="124">
        <v>1.0294117647058822</v>
      </c>
      <c r="BT536" s="120">
        <v>4.4444444444444446</v>
      </c>
      <c r="BU536" s="120">
        <v>50</v>
      </c>
      <c r="BV536" s="124"/>
      <c r="BW536" s="120"/>
      <c r="BX536" s="120"/>
      <c r="BY536" s="124"/>
      <c r="BZ536" s="124"/>
      <c r="CA536" s="124"/>
      <c r="CB536" s="120">
        <v>16.823939048191338</v>
      </c>
      <c r="CC536" s="120">
        <v>19.496255895940152</v>
      </c>
      <c r="CD536" s="120">
        <v>17.335082511020332</v>
      </c>
      <c r="CE536" s="120"/>
      <c r="CF536" s="107" t="s">
        <v>3740</v>
      </c>
      <c r="CG536" s="107">
        <v>5</v>
      </c>
      <c r="CH536" s="107">
        <v>0</v>
      </c>
      <c r="CI536" s="107"/>
      <c r="CJ536" s="107"/>
    </row>
    <row r="537" spans="1:88" x14ac:dyDescent="0.25">
      <c r="A537" s="50" t="s">
        <v>710</v>
      </c>
      <c r="B537" s="56" t="s">
        <v>1553</v>
      </c>
      <c r="C537" s="50" t="s">
        <v>3123</v>
      </c>
      <c r="D537" s="56" t="s">
        <v>2541</v>
      </c>
      <c r="E537" s="50" t="s">
        <v>106</v>
      </c>
      <c r="F537" s="24" t="s">
        <v>114</v>
      </c>
      <c r="G537" s="24">
        <v>5</v>
      </c>
      <c r="H537" s="50" t="s">
        <v>1454</v>
      </c>
      <c r="I537" s="50" t="s">
        <v>109</v>
      </c>
      <c r="J537" s="120">
        <v>504.45557107191951</v>
      </c>
      <c r="K537" s="52">
        <v>750</v>
      </c>
      <c r="L537" s="120">
        <v>67.260742809589274</v>
      </c>
      <c r="M537" s="52">
        <v>0</v>
      </c>
      <c r="N537" s="120">
        <v>57.246609059911151</v>
      </c>
      <c r="O537" s="120">
        <v>76.32881207988153</v>
      </c>
      <c r="P537" s="120">
        <v>100</v>
      </c>
      <c r="Q537" s="120">
        <v>55.683898746160125</v>
      </c>
      <c r="R537" s="120">
        <v>57.798333765245545</v>
      </c>
      <c r="S537" s="120">
        <v>65.611705445284286</v>
      </c>
      <c r="T537" s="120">
        <v>74.245198328213505</v>
      </c>
      <c r="U537" s="120">
        <v>100</v>
      </c>
      <c r="V537" s="120">
        <v>48.207424153276712</v>
      </c>
      <c r="W537" s="120">
        <v>64.276565537702282</v>
      </c>
      <c r="X537" s="120">
        <v>100</v>
      </c>
      <c r="Y537" s="120">
        <v>46.425506520451904</v>
      </c>
      <c r="Z537" s="120">
        <v>61.900675360602541</v>
      </c>
      <c r="AA537" s="120">
        <v>100</v>
      </c>
      <c r="AB537" s="120">
        <v>43.252742616033764</v>
      </c>
      <c r="AC537" s="120">
        <v>57.670323488045014</v>
      </c>
      <c r="AD537" s="120">
        <v>100</v>
      </c>
      <c r="AE537" s="120">
        <v>42.145410628019334</v>
      </c>
      <c r="AF537" s="120"/>
      <c r="AG537" s="120">
        <v>56.19388083735911</v>
      </c>
      <c r="AH537" s="120">
        <v>100</v>
      </c>
      <c r="AI537" s="120">
        <v>9.92</v>
      </c>
      <c r="AJ537" s="120">
        <v>11.37</v>
      </c>
      <c r="AK537" s="120"/>
      <c r="AL537" s="52">
        <v>0</v>
      </c>
      <c r="AM537" s="124">
        <v>0.99586776859504134</v>
      </c>
      <c r="AN537" s="124">
        <v>0.99519230769230771</v>
      </c>
      <c r="AO537" s="124">
        <v>0.99591836734693873</v>
      </c>
      <c r="AP537" s="124">
        <v>0.99526066350710896</v>
      </c>
      <c r="AQ537" s="124">
        <v>1</v>
      </c>
      <c r="AR537" s="124">
        <v>1</v>
      </c>
      <c r="AS537" s="124">
        <v>0.108</v>
      </c>
      <c r="AT537" s="120">
        <v>38.400000000000013</v>
      </c>
      <c r="AU537" s="120">
        <v>50</v>
      </c>
      <c r="AV537" s="124">
        <v>0.12121212121212122</v>
      </c>
      <c r="AW537" s="120">
        <v>35.757575757575765</v>
      </c>
      <c r="AX537" s="120">
        <v>50</v>
      </c>
      <c r="AY537" s="124"/>
      <c r="AZ537" s="120"/>
      <c r="BA537" s="120"/>
      <c r="BB537" s="124"/>
      <c r="BC537" s="120"/>
      <c r="BD537" s="120"/>
      <c r="BE537" s="124"/>
      <c r="BF537" s="120"/>
      <c r="BG537" s="120"/>
      <c r="BH537" s="124"/>
      <c r="BI537" s="120"/>
      <c r="BJ537" s="120"/>
      <c r="BK537" s="124"/>
      <c r="BL537" s="120"/>
      <c r="BM537" s="120"/>
      <c r="BN537" s="52"/>
      <c r="BO537" s="124"/>
      <c r="BP537" s="120"/>
      <c r="BQ537" s="120"/>
      <c r="BR537" s="124">
        <v>0.59523809523809523</v>
      </c>
      <c r="BS537" s="124">
        <v>1</v>
      </c>
      <c r="BT537" s="120">
        <v>39.682539682539684</v>
      </c>
      <c r="BU537" s="120">
        <v>50</v>
      </c>
      <c r="BV537" s="124"/>
      <c r="BW537" s="120"/>
      <c r="BX537" s="120"/>
      <c r="BY537" s="124"/>
      <c r="BZ537" s="124"/>
      <c r="CA537" s="124"/>
      <c r="CB537" s="120">
        <v>16.823939048191338</v>
      </c>
      <c r="CC537" s="120">
        <v>19.496255895940152</v>
      </c>
      <c r="CD537" s="120">
        <v>17.335082511020332</v>
      </c>
      <c r="CE537" s="120"/>
      <c r="CF537" s="107"/>
      <c r="CG537" s="107"/>
      <c r="CH537" s="107">
        <v>0</v>
      </c>
      <c r="CI537" s="107"/>
      <c r="CJ537" s="107"/>
    </row>
    <row r="538" spans="1:88" x14ac:dyDescent="0.25">
      <c r="A538" s="50" t="s">
        <v>710</v>
      </c>
      <c r="B538" s="56" t="s">
        <v>1553</v>
      </c>
      <c r="C538" s="50" t="s">
        <v>3124</v>
      </c>
      <c r="D538" s="56" t="s">
        <v>2442</v>
      </c>
      <c r="E538" s="50" t="s">
        <v>106</v>
      </c>
      <c r="F538" s="24">
        <v>6</v>
      </c>
      <c r="G538" s="24">
        <v>8</v>
      </c>
      <c r="H538" s="50" t="s">
        <v>1454</v>
      </c>
      <c r="I538" s="50" t="s">
        <v>109</v>
      </c>
      <c r="J538" s="120">
        <v>423.67007638474274</v>
      </c>
      <c r="K538" s="52">
        <v>800</v>
      </c>
      <c r="L538" s="120">
        <v>52.958759548092836</v>
      </c>
      <c r="M538" s="52">
        <v>0</v>
      </c>
      <c r="N538" s="120">
        <v>46.531796115759704</v>
      </c>
      <c r="O538" s="120">
        <v>62.042394821012934</v>
      </c>
      <c r="P538" s="120">
        <v>100</v>
      </c>
      <c r="Q538" s="120">
        <v>45.418805618430561</v>
      </c>
      <c r="R538" s="120">
        <v>48.525366268454064</v>
      </c>
      <c r="S538" s="120">
        <v>55.880916293324503</v>
      </c>
      <c r="T538" s="120">
        <v>60.55840749124075</v>
      </c>
      <c r="U538" s="120">
        <v>100</v>
      </c>
      <c r="V538" s="120">
        <v>38.771364487844373</v>
      </c>
      <c r="W538" s="120">
        <v>51.695152650459164</v>
      </c>
      <c r="X538" s="120">
        <v>100</v>
      </c>
      <c r="Y538" s="120">
        <v>37.608327709552277</v>
      </c>
      <c r="Z538" s="120">
        <v>50.144436946069703</v>
      </c>
      <c r="AA538" s="120">
        <v>100</v>
      </c>
      <c r="AB538" s="120">
        <v>40.404047619047638</v>
      </c>
      <c r="AC538" s="120">
        <v>53.872063492063518</v>
      </c>
      <c r="AD538" s="120">
        <v>100</v>
      </c>
      <c r="AE538" s="120">
        <v>39.474224806201562</v>
      </c>
      <c r="AF538" s="120">
        <v>47.067777777777778</v>
      </c>
      <c r="AG538" s="120">
        <v>52.632299741602083</v>
      </c>
      <c r="AH538" s="120">
        <v>100</v>
      </c>
      <c r="AI538" s="120">
        <v>10.46</v>
      </c>
      <c r="AJ538" s="120">
        <v>10.91</v>
      </c>
      <c r="AK538" s="120">
        <v>7.59</v>
      </c>
      <c r="AL538" s="52">
        <v>0</v>
      </c>
      <c r="AM538" s="124">
        <v>0.99356499356499361</v>
      </c>
      <c r="AN538" s="124">
        <v>0.99283667621776506</v>
      </c>
      <c r="AO538" s="124">
        <v>0.99106002554278416</v>
      </c>
      <c r="AP538" s="124">
        <v>0.99005681818181823</v>
      </c>
      <c r="AQ538" s="124">
        <v>0.98884758364312264</v>
      </c>
      <c r="AR538" s="124">
        <v>0.98734177215189878</v>
      </c>
      <c r="AS538" s="124">
        <v>0.22038216560509555</v>
      </c>
      <c r="AT538" s="120">
        <v>15.92356687898091</v>
      </c>
      <c r="AU538" s="120">
        <v>50</v>
      </c>
      <c r="AV538" s="124">
        <v>0.23863636363636365</v>
      </c>
      <c r="AW538" s="120">
        <v>12.272727272727279</v>
      </c>
      <c r="AX538" s="120">
        <v>50</v>
      </c>
      <c r="AY538" s="124"/>
      <c r="AZ538" s="120"/>
      <c r="BA538" s="120"/>
      <c r="BB538" s="124"/>
      <c r="BC538" s="120"/>
      <c r="BD538" s="120"/>
      <c r="BE538" s="124">
        <v>0.79710144927536231</v>
      </c>
      <c r="BF538" s="120">
        <v>42.399013259327781</v>
      </c>
      <c r="BG538" s="120">
        <v>50</v>
      </c>
      <c r="BH538" s="124"/>
      <c r="BI538" s="120"/>
      <c r="BJ538" s="120"/>
      <c r="BK538" s="124"/>
      <c r="BL538" s="120"/>
      <c r="BM538" s="120"/>
      <c r="BN538" s="52"/>
      <c r="BO538" s="124"/>
      <c r="BP538" s="120"/>
      <c r="BQ538" s="120"/>
      <c r="BR538" s="124">
        <v>0.33195020746887965</v>
      </c>
      <c r="BS538" s="124">
        <v>0.90093457943925237</v>
      </c>
      <c r="BT538" s="120">
        <v>22.130013831258644</v>
      </c>
      <c r="BU538" s="120">
        <v>50</v>
      </c>
      <c r="BV538" s="124"/>
      <c r="BW538" s="120"/>
      <c r="BX538" s="120"/>
      <c r="BY538" s="124"/>
      <c r="BZ538" s="124"/>
      <c r="CA538" s="124"/>
      <c r="CB538" s="120">
        <v>16.823939048191338</v>
      </c>
      <c r="CC538" s="120">
        <v>19.496255895940152</v>
      </c>
      <c r="CD538" s="120">
        <v>17.335082511020332</v>
      </c>
      <c r="CE538" s="120"/>
      <c r="CF538" s="107" t="s">
        <v>3741</v>
      </c>
      <c r="CG538" s="107">
        <v>5</v>
      </c>
      <c r="CH538" s="107">
        <v>0</v>
      </c>
      <c r="CI538" s="107"/>
      <c r="CJ538" s="107"/>
    </row>
    <row r="539" spans="1:88" x14ac:dyDescent="0.25">
      <c r="A539" s="50" t="s">
        <v>710</v>
      </c>
      <c r="B539" s="56" t="s">
        <v>1553</v>
      </c>
      <c r="C539" s="50" t="s">
        <v>3125</v>
      </c>
      <c r="D539" s="56" t="s">
        <v>2351</v>
      </c>
      <c r="E539" s="50" t="s">
        <v>106</v>
      </c>
      <c r="F539" s="24">
        <v>6</v>
      </c>
      <c r="G539" s="24">
        <v>8</v>
      </c>
      <c r="H539" s="50" t="s">
        <v>1454</v>
      </c>
      <c r="I539" s="50" t="s">
        <v>109</v>
      </c>
      <c r="J539" s="120">
        <v>395.6144251065254</v>
      </c>
      <c r="K539" s="52">
        <v>800</v>
      </c>
      <c r="L539" s="120">
        <v>49.451803138315675</v>
      </c>
      <c r="M539" s="52">
        <v>0</v>
      </c>
      <c r="N539" s="120">
        <v>44.488662136840276</v>
      </c>
      <c r="O539" s="120">
        <v>59.318216182453696</v>
      </c>
      <c r="P539" s="120">
        <v>100</v>
      </c>
      <c r="Q539" s="120">
        <v>43.658733918834287</v>
      </c>
      <c r="R539" s="120">
        <v>44.129827314164437</v>
      </c>
      <c r="S539" s="120">
        <v>52.748423925566591</v>
      </c>
      <c r="T539" s="120">
        <v>58.211645225112385</v>
      </c>
      <c r="U539" s="120">
        <v>100</v>
      </c>
      <c r="V539" s="120">
        <v>37.623821006830255</v>
      </c>
      <c r="W539" s="120">
        <v>50.165094675773666</v>
      </c>
      <c r="X539" s="120">
        <v>100</v>
      </c>
      <c r="Y539" s="120">
        <v>36.970107454418688</v>
      </c>
      <c r="Z539" s="120">
        <v>49.293476605891584</v>
      </c>
      <c r="AA539" s="120">
        <v>100</v>
      </c>
      <c r="AB539" s="120">
        <v>37.650555555555613</v>
      </c>
      <c r="AC539" s="120">
        <v>50.200740740740812</v>
      </c>
      <c r="AD539" s="120">
        <v>100</v>
      </c>
      <c r="AE539" s="120">
        <v>37.253410689170195</v>
      </c>
      <c r="AF539" s="120"/>
      <c r="AG539" s="120">
        <v>49.671214252226925</v>
      </c>
      <c r="AH539" s="120">
        <v>100</v>
      </c>
      <c r="AI539" s="120">
        <v>9.08</v>
      </c>
      <c r="AJ539" s="120">
        <v>7.15</v>
      </c>
      <c r="AK539" s="120"/>
      <c r="AL539" s="52">
        <v>0</v>
      </c>
      <c r="AM539" s="124">
        <v>0.99611398963730569</v>
      </c>
      <c r="AN539" s="124">
        <v>0.99573863636363635</v>
      </c>
      <c r="AO539" s="124">
        <v>0.99622641509433962</v>
      </c>
      <c r="AP539" s="124">
        <v>0.99587345254470427</v>
      </c>
      <c r="AQ539" s="124">
        <v>1</v>
      </c>
      <c r="AR539" s="124">
        <v>1</v>
      </c>
      <c r="AS539" s="124">
        <v>0.24842370744010089</v>
      </c>
      <c r="AT539" s="120">
        <v>10.315258511979829</v>
      </c>
      <c r="AU539" s="120">
        <v>50</v>
      </c>
      <c r="AV539" s="124">
        <v>0.24828532235939643</v>
      </c>
      <c r="AW539" s="120">
        <v>10.342935528120734</v>
      </c>
      <c r="AX539" s="120">
        <v>50</v>
      </c>
      <c r="AY539" s="124"/>
      <c r="AZ539" s="120"/>
      <c r="BA539" s="120"/>
      <c r="BB539" s="124"/>
      <c r="BC539" s="120"/>
      <c r="BD539" s="120"/>
      <c r="BE539" s="124">
        <v>0.68888888888888888</v>
      </c>
      <c r="BF539" s="120">
        <v>36.643026004728135</v>
      </c>
      <c r="BG539" s="120">
        <v>50</v>
      </c>
      <c r="BH539" s="124"/>
      <c r="BI539" s="120"/>
      <c r="BJ539" s="120"/>
      <c r="BK539" s="124"/>
      <c r="BL539" s="120"/>
      <c r="BM539" s="120"/>
      <c r="BN539" s="52"/>
      <c r="BO539" s="124"/>
      <c r="BP539" s="120"/>
      <c r="BQ539" s="120"/>
      <c r="BR539" s="124">
        <v>0.32179226069246436</v>
      </c>
      <c r="BS539" s="124">
        <v>0.94423076923076921</v>
      </c>
      <c r="BT539" s="120">
        <v>21.452817379497624</v>
      </c>
      <c r="BU539" s="120">
        <v>50</v>
      </c>
      <c r="BV539" s="124"/>
      <c r="BW539" s="120"/>
      <c r="BX539" s="120"/>
      <c r="BY539" s="124"/>
      <c r="BZ539" s="124"/>
      <c r="CA539" s="124"/>
      <c r="CB539" s="120">
        <v>16.823939048191338</v>
      </c>
      <c r="CC539" s="120">
        <v>19.496255895940152</v>
      </c>
      <c r="CD539" s="120">
        <v>17.335082511020332</v>
      </c>
      <c r="CE539" s="120"/>
      <c r="CF539" s="107" t="s">
        <v>3741</v>
      </c>
      <c r="CG539" s="107">
        <v>5</v>
      </c>
      <c r="CH539" s="107">
        <v>0</v>
      </c>
      <c r="CI539" s="107"/>
      <c r="CJ539" s="107"/>
    </row>
    <row r="540" spans="1:88" x14ac:dyDescent="0.25">
      <c r="A540" s="50" t="s">
        <v>710</v>
      </c>
      <c r="B540" s="56" t="s">
        <v>1553</v>
      </c>
      <c r="C540" s="50" t="s">
        <v>3126</v>
      </c>
      <c r="D540" s="56" t="s">
        <v>2050</v>
      </c>
      <c r="E540" s="50" t="s">
        <v>106</v>
      </c>
      <c r="F540" s="24">
        <v>6</v>
      </c>
      <c r="G540" s="24">
        <v>8</v>
      </c>
      <c r="H540" s="50" t="s">
        <v>2644</v>
      </c>
      <c r="I540" s="50" t="s">
        <v>109</v>
      </c>
      <c r="J540" s="120">
        <v>764.87711337061933</v>
      </c>
      <c r="K540" s="52">
        <v>800</v>
      </c>
      <c r="L540" s="120">
        <v>95.609639171327416</v>
      </c>
      <c r="M540" s="52">
        <v>0</v>
      </c>
      <c r="N540" s="120">
        <v>84.358296115758336</v>
      </c>
      <c r="O540" s="120">
        <v>100</v>
      </c>
      <c r="P540" s="120">
        <v>100</v>
      </c>
      <c r="Q540" s="120">
        <v>83.241654573853339</v>
      </c>
      <c r="R540" s="120">
        <v>75</v>
      </c>
      <c r="S540" s="120">
        <v>75</v>
      </c>
      <c r="T540" s="120">
        <v>100</v>
      </c>
      <c r="U540" s="120">
        <v>100</v>
      </c>
      <c r="V540" s="120">
        <v>74.721452035976299</v>
      </c>
      <c r="W540" s="120">
        <v>99.628602714635065</v>
      </c>
      <c r="X540" s="120">
        <v>100</v>
      </c>
      <c r="Y540" s="120">
        <v>73.401859182464307</v>
      </c>
      <c r="Z540" s="120">
        <v>97.869145576619076</v>
      </c>
      <c r="AA540" s="120">
        <v>100</v>
      </c>
      <c r="AB540" s="120">
        <v>65.666666666666714</v>
      </c>
      <c r="AC540" s="120">
        <v>87.555555555555614</v>
      </c>
      <c r="AD540" s="120">
        <v>100</v>
      </c>
      <c r="AE540" s="120">
        <v>65.463095238095235</v>
      </c>
      <c r="AF540" s="120">
        <v>65.877777777777794</v>
      </c>
      <c r="AG540" s="120">
        <v>87.284126984126971</v>
      </c>
      <c r="AH540" s="120">
        <v>100</v>
      </c>
      <c r="AI540" s="120">
        <v>-8.24</v>
      </c>
      <c r="AJ540" s="120">
        <v>1.59</v>
      </c>
      <c r="AK540" s="120">
        <v>0.41</v>
      </c>
      <c r="AL540" s="52">
        <v>0</v>
      </c>
      <c r="AM540" s="124">
        <v>1</v>
      </c>
      <c r="AN540" s="124">
        <v>1</v>
      </c>
      <c r="AO540" s="124">
        <v>1</v>
      </c>
      <c r="AP540" s="124">
        <v>1</v>
      </c>
      <c r="AQ540" s="124">
        <v>1</v>
      </c>
      <c r="AR540" s="124">
        <v>1</v>
      </c>
      <c r="AS540" s="124">
        <v>1.8987341772151899E-2</v>
      </c>
      <c r="AT540" s="120">
        <v>50</v>
      </c>
      <c r="AU540" s="120">
        <v>50</v>
      </c>
      <c r="AV540" s="124">
        <v>0</v>
      </c>
      <c r="AW540" s="120">
        <v>50</v>
      </c>
      <c r="AX540" s="120">
        <v>50</v>
      </c>
      <c r="AY540" s="124"/>
      <c r="AZ540" s="120"/>
      <c r="BA540" s="120"/>
      <c r="BB540" s="124"/>
      <c r="BC540" s="120"/>
      <c r="BD540" s="120"/>
      <c r="BE540" s="124">
        <v>0.98181818181818181</v>
      </c>
      <c r="BF540" s="120">
        <v>50</v>
      </c>
      <c r="BG540" s="120">
        <v>50</v>
      </c>
      <c r="BH540" s="124"/>
      <c r="BI540" s="120"/>
      <c r="BJ540" s="120"/>
      <c r="BK540" s="124"/>
      <c r="BL540" s="120"/>
      <c r="BM540" s="120"/>
      <c r="BN540" s="52"/>
      <c r="BO540" s="124"/>
      <c r="BP540" s="120"/>
      <c r="BQ540" s="120"/>
      <c r="BR540" s="124">
        <v>0.63809523809523805</v>
      </c>
      <c r="BS540" s="124">
        <v>0.98130841121495327</v>
      </c>
      <c r="BT540" s="120">
        <v>42.539682539682538</v>
      </c>
      <c r="BU540" s="120">
        <v>50</v>
      </c>
      <c r="BV540" s="124"/>
      <c r="BW540" s="120"/>
      <c r="BX540" s="120"/>
      <c r="BY540" s="124"/>
      <c r="BZ540" s="124"/>
      <c r="CA540" s="124"/>
      <c r="CB540" s="120">
        <v>16.823939048191338</v>
      </c>
      <c r="CC540" s="120">
        <v>19.496255895940152</v>
      </c>
      <c r="CD540" s="120">
        <v>17.335082511020332</v>
      </c>
      <c r="CE540" s="120"/>
      <c r="CF540" s="107"/>
      <c r="CG540" s="107"/>
      <c r="CH540" s="107">
        <v>2</v>
      </c>
      <c r="CI540" s="107">
        <v>1</v>
      </c>
      <c r="CJ540" s="107">
        <v>1</v>
      </c>
    </row>
    <row r="541" spans="1:88" x14ac:dyDescent="0.25">
      <c r="A541" s="50" t="s">
        <v>710</v>
      </c>
      <c r="B541" s="56" t="s">
        <v>1553</v>
      </c>
      <c r="C541" s="50" t="s">
        <v>3127</v>
      </c>
      <c r="D541" s="56" t="s">
        <v>2249</v>
      </c>
      <c r="E541" s="50" t="s">
        <v>106</v>
      </c>
      <c r="F541" s="24">
        <v>9</v>
      </c>
      <c r="G541" s="24">
        <v>12</v>
      </c>
      <c r="H541" s="50" t="s">
        <v>1454</v>
      </c>
      <c r="I541" s="50" t="s">
        <v>109</v>
      </c>
      <c r="J541" s="120">
        <v>697.1649193283223</v>
      </c>
      <c r="K541" s="52">
        <v>1250</v>
      </c>
      <c r="L541" s="120">
        <v>55.773193546265787</v>
      </c>
      <c r="M541" s="52">
        <v>0</v>
      </c>
      <c r="N541" s="120">
        <v>51.578448116876331</v>
      </c>
      <c r="O541" s="120">
        <v>68.771264155835112</v>
      </c>
      <c r="P541" s="120">
        <v>100</v>
      </c>
      <c r="Q541" s="120">
        <v>47.752021526968065</v>
      </c>
      <c r="R541" s="120">
        <v>53.40161749022397</v>
      </c>
      <c r="S541" s="120">
        <v>62.625175315568015</v>
      </c>
      <c r="T541" s="120">
        <v>63.66936203595742</v>
      </c>
      <c r="U541" s="120">
        <v>100</v>
      </c>
      <c r="V541" s="120">
        <v>41.441649484536107</v>
      </c>
      <c r="W541" s="120">
        <v>55.255532646048145</v>
      </c>
      <c r="X541" s="120">
        <v>100</v>
      </c>
      <c r="Y541" s="120">
        <v>37.287888141243329</v>
      </c>
      <c r="Z541" s="120">
        <v>49.717184188324438</v>
      </c>
      <c r="AA541" s="120">
        <v>100</v>
      </c>
      <c r="AB541" s="120">
        <v>38.71288156288157</v>
      </c>
      <c r="AC541" s="120">
        <v>51.617175417175432</v>
      </c>
      <c r="AD541" s="120">
        <v>100</v>
      </c>
      <c r="AE541" s="120">
        <v>34.911272141706924</v>
      </c>
      <c r="AF541" s="120">
        <v>50.636111111111092</v>
      </c>
      <c r="AG541" s="120">
        <v>46.548362855609234</v>
      </c>
      <c r="AH541" s="120">
        <v>100</v>
      </c>
      <c r="AI541" s="120">
        <v>14.87</v>
      </c>
      <c r="AJ541" s="120">
        <v>16.11</v>
      </c>
      <c r="AK541" s="120">
        <v>15.72</v>
      </c>
      <c r="AL541" s="52">
        <v>1</v>
      </c>
      <c r="AM541" s="124">
        <v>0.96114519427402867</v>
      </c>
      <c r="AN541" s="124">
        <v>0.95108695652173914</v>
      </c>
      <c r="AO541" s="124">
        <v>0.95943204868154153</v>
      </c>
      <c r="AP541" s="124">
        <v>0.94878706199460916</v>
      </c>
      <c r="AQ541" s="124">
        <v>0.98009950248756217</v>
      </c>
      <c r="AR541" s="124">
        <v>0.97435897435897434</v>
      </c>
      <c r="AS541" s="124">
        <v>0.39291666666666669</v>
      </c>
      <c r="AT541" s="120">
        <v>0</v>
      </c>
      <c r="AU541" s="120">
        <v>50</v>
      </c>
      <c r="AV541" s="124">
        <v>0.44181147972617169</v>
      </c>
      <c r="AW541" s="120">
        <v>0</v>
      </c>
      <c r="AX541" s="120">
        <v>50</v>
      </c>
      <c r="AY541" s="124">
        <v>0.49244712990936557</v>
      </c>
      <c r="AZ541" s="120">
        <v>32.829808660624373</v>
      </c>
      <c r="BA541" s="120">
        <v>50</v>
      </c>
      <c r="BB541" s="124">
        <v>0.12588116817724068</v>
      </c>
      <c r="BC541" s="120">
        <v>8.3920778784827128</v>
      </c>
      <c r="BD541" s="120">
        <v>50</v>
      </c>
      <c r="BE541" s="124">
        <v>0.56566820276497698</v>
      </c>
      <c r="BF541" s="120">
        <v>30.088734189626436</v>
      </c>
      <c r="BG541" s="120">
        <v>50</v>
      </c>
      <c r="BH541" s="124">
        <v>0.65544871794871795</v>
      </c>
      <c r="BI541" s="120">
        <v>69.728587015821063</v>
      </c>
      <c r="BJ541" s="120">
        <v>100</v>
      </c>
      <c r="BK541" s="124">
        <v>0.65217391304347827</v>
      </c>
      <c r="BL541" s="120">
        <v>69.380203515263645</v>
      </c>
      <c r="BM541" s="120">
        <v>100</v>
      </c>
      <c r="BN541" s="52">
        <v>1</v>
      </c>
      <c r="BO541" s="124">
        <v>0.61818181818181817</v>
      </c>
      <c r="BP541" s="120">
        <v>82.424242424242422</v>
      </c>
      <c r="BQ541" s="120">
        <v>100</v>
      </c>
      <c r="BR541" s="124">
        <v>0.45353159851301117</v>
      </c>
      <c r="BS541" s="124">
        <v>0.91965811965811961</v>
      </c>
      <c r="BT541" s="120">
        <v>30.235439900867412</v>
      </c>
      <c r="BU541" s="120">
        <v>50</v>
      </c>
      <c r="BV541" s="124">
        <v>0.46208333333333335</v>
      </c>
      <c r="BW541" s="120">
        <v>38.506944444444443</v>
      </c>
      <c r="BX541" s="120">
        <v>50</v>
      </c>
      <c r="BY541" s="124">
        <v>0.65217391304347827</v>
      </c>
      <c r="BZ541" s="124">
        <v>0.90697674418604646</v>
      </c>
      <c r="CA541" s="124">
        <v>0.25480283114256819</v>
      </c>
      <c r="CB541" s="120">
        <v>16.823939048191338</v>
      </c>
      <c r="CC541" s="120">
        <v>19.496255895940152</v>
      </c>
      <c r="CD541" s="120">
        <v>17.335082511020332</v>
      </c>
      <c r="CE541" s="120">
        <v>12.629206143265662</v>
      </c>
      <c r="CF541" s="52" t="s">
        <v>3740</v>
      </c>
      <c r="CG541" s="52">
        <v>5</v>
      </c>
      <c r="CH541" s="107">
        <v>0</v>
      </c>
      <c r="CI541" s="107"/>
      <c r="CJ541" s="107"/>
    </row>
    <row r="542" spans="1:88" x14ac:dyDescent="0.25">
      <c r="A542" s="50" t="s">
        <v>725</v>
      </c>
      <c r="B542" s="56" t="s">
        <v>1554</v>
      </c>
      <c r="C542" s="50" t="s">
        <v>2665</v>
      </c>
      <c r="D542" s="56" t="s">
        <v>101</v>
      </c>
      <c r="E542" s="50" t="s">
        <v>102</v>
      </c>
      <c r="F542" s="24" t="s">
        <v>102</v>
      </c>
      <c r="G542" s="24" t="s">
        <v>102</v>
      </c>
      <c r="H542" s="50" t="s">
        <v>2644</v>
      </c>
      <c r="I542" s="50" t="s">
        <v>103</v>
      </c>
      <c r="J542" s="120">
        <v>1164.4197672130604</v>
      </c>
      <c r="K542" s="52">
        <v>1250</v>
      </c>
      <c r="L542" s="120">
        <v>93.15358137704483</v>
      </c>
      <c r="M542" s="52">
        <v>0</v>
      </c>
      <c r="N542" s="120">
        <v>81.987738657363479</v>
      </c>
      <c r="O542" s="120">
        <v>100</v>
      </c>
      <c r="P542" s="120">
        <v>100</v>
      </c>
      <c r="Q542" s="120">
        <v>61.488849833122543</v>
      </c>
      <c r="R542" s="120">
        <v>75</v>
      </c>
      <c r="S542" s="120">
        <v>75</v>
      </c>
      <c r="T542" s="120">
        <v>81.985133110830049</v>
      </c>
      <c r="U542" s="120">
        <v>100</v>
      </c>
      <c r="V542" s="120">
        <v>77.383028540932031</v>
      </c>
      <c r="W542" s="120">
        <v>100</v>
      </c>
      <c r="X542" s="120">
        <v>100</v>
      </c>
      <c r="Y542" s="120">
        <v>56.083741014763667</v>
      </c>
      <c r="Z542" s="120">
        <v>74.778321353018214</v>
      </c>
      <c r="AA542" s="120">
        <v>100</v>
      </c>
      <c r="AB542" s="120">
        <v>71.560432098765617</v>
      </c>
      <c r="AC542" s="120">
        <v>95.413909465020822</v>
      </c>
      <c r="AD542" s="120">
        <v>100</v>
      </c>
      <c r="AE542" s="120">
        <v>58.267318840579726</v>
      </c>
      <c r="AF542" s="120">
        <v>73.402248995984138</v>
      </c>
      <c r="AG542" s="120">
        <v>77.689758454106311</v>
      </c>
      <c r="AH542" s="120">
        <v>100</v>
      </c>
      <c r="AI542" s="120">
        <v>13.51</v>
      </c>
      <c r="AJ542" s="120">
        <v>18.91</v>
      </c>
      <c r="AK542" s="120">
        <v>15.13</v>
      </c>
      <c r="AL542" s="52">
        <v>0</v>
      </c>
      <c r="AM542" s="124">
        <v>0.97703180212014129</v>
      </c>
      <c r="AN542" s="124">
        <v>0.96797153024911031</v>
      </c>
      <c r="AO542" s="124">
        <v>0.9766004415011037</v>
      </c>
      <c r="AP542" s="124">
        <v>0.96808510638297873</v>
      </c>
      <c r="AQ542" s="124">
        <v>0.99894625922023184</v>
      </c>
      <c r="AR542" s="124">
        <v>1</v>
      </c>
      <c r="AS542" s="124">
        <v>2.7684964200477329E-2</v>
      </c>
      <c r="AT542" s="120">
        <v>50</v>
      </c>
      <c r="AU542" s="120">
        <v>50</v>
      </c>
      <c r="AV542" s="124">
        <v>5.9633027522935783E-2</v>
      </c>
      <c r="AW542" s="120">
        <v>48.073394495412863</v>
      </c>
      <c r="AX542" s="120">
        <v>50</v>
      </c>
      <c r="AY542" s="124">
        <v>0.96446700507614214</v>
      </c>
      <c r="AZ542" s="120">
        <v>50</v>
      </c>
      <c r="BA542" s="120">
        <v>50</v>
      </c>
      <c r="BB542" s="124">
        <v>0.81218274111675126</v>
      </c>
      <c r="BC542" s="120">
        <v>50</v>
      </c>
      <c r="BD542" s="120">
        <v>50</v>
      </c>
      <c r="BE542" s="124">
        <v>0.94407894736842102</v>
      </c>
      <c r="BF542" s="120">
        <v>50</v>
      </c>
      <c r="BG542" s="120">
        <v>50</v>
      </c>
      <c r="BH542" s="124">
        <v>0.98397435897435892</v>
      </c>
      <c r="BI542" s="120">
        <v>100</v>
      </c>
      <c r="BJ542" s="120">
        <v>100</v>
      </c>
      <c r="BK542" s="124">
        <v>0.96</v>
      </c>
      <c r="BL542" s="120">
        <v>100</v>
      </c>
      <c r="BM542" s="120">
        <v>100</v>
      </c>
      <c r="BN542" s="52">
        <v>0</v>
      </c>
      <c r="BO542" s="124">
        <v>0.89400000000000002</v>
      </c>
      <c r="BP542" s="120">
        <v>100</v>
      </c>
      <c r="BQ542" s="120">
        <v>100</v>
      </c>
      <c r="BR542" s="124">
        <v>0.7642642642642643</v>
      </c>
      <c r="BS542" s="124">
        <v>0.9652173913043478</v>
      </c>
      <c r="BT542" s="120">
        <v>50</v>
      </c>
      <c r="BU542" s="120">
        <v>50</v>
      </c>
      <c r="BV542" s="124">
        <v>0.43775100401606426</v>
      </c>
      <c r="BW542" s="120">
        <v>36.479250334672024</v>
      </c>
      <c r="BX542" s="120">
        <v>50</v>
      </c>
      <c r="BY542" s="124">
        <v>0.96</v>
      </c>
      <c r="BZ542" s="124">
        <v>0.94</v>
      </c>
      <c r="CA542" s="124">
        <v>-0.02</v>
      </c>
      <c r="CB542" s="120">
        <v>17.263974516166829</v>
      </c>
      <c r="CC542" s="120">
        <v>19.631524517014228</v>
      </c>
      <c r="CD542" s="120">
        <v>17.168861804494096</v>
      </c>
      <c r="CE542" s="120">
        <v>15.161501169955377</v>
      </c>
      <c r="CF542" s="107"/>
      <c r="CG542" s="107"/>
      <c r="CH542" s="107">
        <v>0</v>
      </c>
      <c r="CI542" s="107"/>
      <c r="CJ542" s="107"/>
    </row>
    <row r="543" spans="1:88" x14ac:dyDescent="0.25">
      <c r="A543" s="50" t="s">
        <v>725</v>
      </c>
      <c r="B543" s="56" t="s">
        <v>1554</v>
      </c>
      <c r="C543" s="50" t="s">
        <v>3128</v>
      </c>
      <c r="D543" s="56" t="s">
        <v>2453</v>
      </c>
      <c r="E543" s="50" t="s">
        <v>106</v>
      </c>
      <c r="F543" s="24" t="s">
        <v>114</v>
      </c>
      <c r="G543" s="24">
        <v>4</v>
      </c>
      <c r="H543" s="50" t="s">
        <v>2644</v>
      </c>
      <c r="I543" s="50" t="s">
        <v>109</v>
      </c>
      <c r="J543" s="120">
        <v>518.65522969312872</v>
      </c>
      <c r="K543" s="52">
        <v>550</v>
      </c>
      <c r="L543" s="120">
        <v>94.300950853296129</v>
      </c>
      <c r="M543" s="52">
        <v>0</v>
      </c>
      <c r="N543" s="120">
        <v>85.838167549100092</v>
      </c>
      <c r="O543" s="120">
        <v>100</v>
      </c>
      <c r="P543" s="120">
        <v>100</v>
      </c>
      <c r="Q543" s="120">
        <v>66.150121247093907</v>
      </c>
      <c r="R543" s="120">
        <v>75</v>
      </c>
      <c r="S543" s="120">
        <v>75</v>
      </c>
      <c r="T543" s="120">
        <v>88.200161662791871</v>
      </c>
      <c r="U543" s="120">
        <v>100</v>
      </c>
      <c r="V543" s="120">
        <v>79.192721960579135</v>
      </c>
      <c r="W543" s="120">
        <v>100</v>
      </c>
      <c r="X543" s="120">
        <v>100</v>
      </c>
      <c r="Y543" s="120">
        <v>60.341301022752639</v>
      </c>
      <c r="Z543" s="120">
        <v>80.455068030336847</v>
      </c>
      <c r="AA543" s="120">
        <v>100</v>
      </c>
      <c r="AB543" s="120"/>
      <c r="AC543" s="120"/>
      <c r="AD543" s="120">
        <v>0</v>
      </c>
      <c r="AE543" s="120"/>
      <c r="AF543" s="120"/>
      <c r="AG543" s="120"/>
      <c r="AH543" s="120">
        <v>0</v>
      </c>
      <c r="AI543" s="120">
        <v>8.84</v>
      </c>
      <c r="AJ543" s="120">
        <v>14.65</v>
      </c>
      <c r="AK543" s="120"/>
      <c r="AL543" s="52">
        <v>1</v>
      </c>
      <c r="AM543" s="124">
        <v>0.95901639344262291</v>
      </c>
      <c r="AN543" s="124">
        <v>0.93939393939393945</v>
      </c>
      <c r="AO543" s="124">
        <v>0.95918367346938771</v>
      </c>
      <c r="AP543" s="124">
        <v>0.94117647058823528</v>
      </c>
      <c r="AQ543" s="124"/>
      <c r="AR543" s="124"/>
      <c r="AS543" s="124">
        <v>5.454545454545455E-3</v>
      </c>
      <c r="AT543" s="120">
        <v>50</v>
      </c>
      <c r="AU543" s="120">
        <v>50</v>
      </c>
      <c r="AV543" s="124">
        <v>0</v>
      </c>
      <c r="AW543" s="120">
        <v>50</v>
      </c>
      <c r="AX543" s="120">
        <v>50</v>
      </c>
      <c r="AY543" s="124"/>
      <c r="AZ543" s="120"/>
      <c r="BA543" s="120"/>
      <c r="BB543" s="124"/>
      <c r="BC543" s="120"/>
      <c r="BD543" s="120"/>
      <c r="BE543" s="124"/>
      <c r="BF543" s="120"/>
      <c r="BG543" s="120"/>
      <c r="BH543" s="124"/>
      <c r="BI543" s="120"/>
      <c r="BJ543" s="120"/>
      <c r="BK543" s="124"/>
      <c r="BL543" s="120"/>
      <c r="BM543" s="120"/>
      <c r="BN543" s="52"/>
      <c r="BO543" s="124"/>
      <c r="BP543" s="120"/>
      <c r="BQ543" s="120"/>
      <c r="BR543" s="124">
        <v>0.96551724137931039</v>
      </c>
      <c r="BS543" s="124">
        <v>0.99145299145299148</v>
      </c>
      <c r="BT543" s="120">
        <v>50</v>
      </c>
      <c r="BU543" s="120">
        <v>50</v>
      </c>
      <c r="BV543" s="124"/>
      <c r="BW543" s="120"/>
      <c r="BX543" s="120"/>
      <c r="BY543" s="124"/>
      <c r="BZ543" s="124"/>
      <c r="CA543" s="124"/>
      <c r="CB543" s="120">
        <v>16.823939048191338</v>
      </c>
      <c r="CC543" s="120">
        <v>19.496255895940152</v>
      </c>
      <c r="CD543" s="120">
        <v>17.335082511020332</v>
      </c>
      <c r="CE543" s="120"/>
      <c r="CF543" s="107"/>
      <c r="CG543" s="107"/>
      <c r="CH543" s="107">
        <v>0</v>
      </c>
      <c r="CI543" s="107"/>
      <c r="CJ543" s="107"/>
    </row>
    <row r="544" spans="1:88" x14ac:dyDescent="0.25">
      <c r="A544" s="50" t="s">
        <v>725</v>
      </c>
      <c r="B544" s="56" t="s">
        <v>1554</v>
      </c>
      <c r="C544" s="50" t="s">
        <v>3129</v>
      </c>
      <c r="D544" s="56" t="s">
        <v>2582</v>
      </c>
      <c r="E544" s="50" t="s">
        <v>106</v>
      </c>
      <c r="F544" s="24" t="s">
        <v>107</v>
      </c>
      <c r="G544" s="24">
        <v>4</v>
      </c>
      <c r="H544" s="50" t="s">
        <v>2644</v>
      </c>
      <c r="I544" s="50" t="s">
        <v>109</v>
      </c>
      <c r="J544" s="120">
        <v>347.5</v>
      </c>
      <c r="K544" s="52">
        <v>350</v>
      </c>
      <c r="L544" s="120">
        <v>99.285714285714292</v>
      </c>
      <c r="M544" s="52">
        <v>0</v>
      </c>
      <c r="N544" s="120">
        <v>89.863128435959723</v>
      </c>
      <c r="O544" s="120">
        <v>100</v>
      </c>
      <c r="P544" s="120">
        <v>100</v>
      </c>
      <c r="Q544" s="120"/>
      <c r="R544" s="120">
        <v>75</v>
      </c>
      <c r="S544" s="120">
        <v>75</v>
      </c>
      <c r="T544" s="120"/>
      <c r="U544" s="120">
        <v>0</v>
      </c>
      <c r="V544" s="120">
        <v>82.06611621443227</v>
      </c>
      <c r="W544" s="120">
        <v>100</v>
      </c>
      <c r="X544" s="120">
        <v>100</v>
      </c>
      <c r="Y544" s="120"/>
      <c r="Z544" s="120"/>
      <c r="AA544" s="120">
        <v>0</v>
      </c>
      <c r="AB544" s="120"/>
      <c r="AC544" s="120"/>
      <c r="AD544" s="120">
        <v>0</v>
      </c>
      <c r="AE544" s="120"/>
      <c r="AF544" s="120"/>
      <c r="AG544" s="120"/>
      <c r="AH544" s="120">
        <v>0</v>
      </c>
      <c r="AI544" s="120"/>
      <c r="AJ544" s="120"/>
      <c r="AK544" s="120"/>
      <c r="AL544" s="52">
        <v>0</v>
      </c>
      <c r="AM544" s="124">
        <v>0.99487179487179489</v>
      </c>
      <c r="AN544" s="124"/>
      <c r="AO544" s="124">
        <v>1</v>
      </c>
      <c r="AP544" s="124"/>
      <c r="AQ544" s="124"/>
      <c r="AR544" s="124"/>
      <c r="AS544" s="124">
        <v>2.5000000000000001E-2</v>
      </c>
      <c r="AT544" s="120">
        <v>50</v>
      </c>
      <c r="AU544" s="120">
        <v>50</v>
      </c>
      <c r="AV544" s="124">
        <v>6.25E-2</v>
      </c>
      <c r="AW544" s="120">
        <v>47.500000000000007</v>
      </c>
      <c r="AX544" s="120">
        <v>50</v>
      </c>
      <c r="AY544" s="124"/>
      <c r="AZ544" s="120"/>
      <c r="BA544" s="120"/>
      <c r="BB544" s="124"/>
      <c r="BC544" s="120"/>
      <c r="BD544" s="120"/>
      <c r="BE544" s="124"/>
      <c r="BF544" s="120"/>
      <c r="BG544" s="120"/>
      <c r="BH544" s="124"/>
      <c r="BI544" s="120"/>
      <c r="BJ544" s="120"/>
      <c r="BK544" s="124"/>
      <c r="BL544" s="120"/>
      <c r="BM544" s="120"/>
      <c r="BN544" s="52"/>
      <c r="BO544" s="124"/>
      <c r="BP544" s="120"/>
      <c r="BQ544" s="120"/>
      <c r="BR544" s="124">
        <v>0.80733944954128445</v>
      </c>
      <c r="BS544" s="124">
        <v>0.96460176991150437</v>
      </c>
      <c r="BT544" s="120">
        <v>50</v>
      </c>
      <c r="BU544" s="120">
        <v>50</v>
      </c>
      <c r="BV544" s="124"/>
      <c r="BW544" s="120"/>
      <c r="BX544" s="120"/>
      <c r="BY544" s="124"/>
      <c r="BZ544" s="124"/>
      <c r="CA544" s="124"/>
      <c r="CB544" s="120">
        <v>16.823939048191338</v>
      </c>
      <c r="CC544" s="120">
        <v>19.496255895940152</v>
      </c>
      <c r="CD544" s="120">
        <v>17.335082511020332</v>
      </c>
      <c r="CE544" s="120"/>
      <c r="CF544" s="107"/>
      <c r="CG544" s="107"/>
      <c r="CH544" s="107">
        <v>1</v>
      </c>
      <c r="CI544" s="107">
        <v>1</v>
      </c>
      <c r="CJ544" s="107"/>
    </row>
    <row r="545" spans="1:88" x14ac:dyDescent="0.25">
      <c r="A545" s="50" t="s">
        <v>725</v>
      </c>
      <c r="B545" s="56" t="s">
        <v>1554</v>
      </c>
      <c r="C545" s="50" t="s">
        <v>3130</v>
      </c>
      <c r="D545" s="56" t="s">
        <v>1885</v>
      </c>
      <c r="E545" s="50" t="s">
        <v>106</v>
      </c>
      <c r="F545" s="24" t="s">
        <v>114</v>
      </c>
      <c r="G545" s="24">
        <v>4</v>
      </c>
      <c r="H545" s="50" t="s">
        <v>2644</v>
      </c>
      <c r="I545" s="50" t="s">
        <v>109</v>
      </c>
      <c r="J545" s="120">
        <v>516.37780401779196</v>
      </c>
      <c r="K545" s="52">
        <v>550</v>
      </c>
      <c r="L545" s="120">
        <v>93.886873457780354</v>
      </c>
      <c r="M545" s="52">
        <v>0</v>
      </c>
      <c r="N545" s="120">
        <v>83.926080445778283</v>
      </c>
      <c r="O545" s="120">
        <v>100</v>
      </c>
      <c r="P545" s="120">
        <v>100</v>
      </c>
      <c r="Q545" s="120">
        <v>64.108428962527</v>
      </c>
      <c r="R545" s="120">
        <v>75</v>
      </c>
      <c r="S545" s="120">
        <v>75</v>
      </c>
      <c r="T545" s="120">
        <v>85.477905283369338</v>
      </c>
      <c r="U545" s="120">
        <v>100</v>
      </c>
      <c r="V545" s="120">
        <v>79.494168123935026</v>
      </c>
      <c r="W545" s="120">
        <v>100</v>
      </c>
      <c r="X545" s="120">
        <v>100</v>
      </c>
      <c r="Y545" s="120">
        <v>62.974924050816924</v>
      </c>
      <c r="Z545" s="120">
        <v>83.966565401089227</v>
      </c>
      <c r="AA545" s="120">
        <v>100</v>
      </c>
      <c r="AB545" s="120"/>
      <c r="AC545" s="120"/>
      <c r="AD545" s="120">
        <v>0</v>
      </c>
      <c r="AE545" s="120"/>
      <c r="AF545" s="120"/>
      <c r="AG545" s="120"/>
      <c r="AH545" s="120">
        <v>0</v>
      </c>
      <c r="AI545" s="120">
        <v>10.89</v>
      </c>
      <c r="AJ545" s="120">
        <v>12.02</v>
      </c>
      <c r="AK545" s="120"/>
      <c r="AL545" s="52">
        <v>0</v>
      </c>
      <c r="AM545" s="124">
        <v>0.99193548387096775</v>
      </c>
      <c r="AN545" s="124">
        <v>1</v>
      </c>
      <c r="AO545" s="124">
        <v>0.99193548387096775</v>
      </c>
      <c r="AP545" s="124">
        <v>1</v>
      </c>
      <c r="AQ545" s="124"/>
      <c r="AR545" s="124"/>
      <c r="AS545" s="124">
        <v>8.7412587412587419E-3</v>
      </c>
      <c r="AT545" s="120">
        <v>50</v>
      </c>
      <c r="AU545" s="120">
        <v>50</v>
      </c>
      <c r="AV545" s="124">
        <v>2.1739130434782608E-2</v>
      </c>
      <c r="AW545" s="120">
        <v>50</v>
      </c>
      <c r="AX545" s="120">
        <v>50</v>
      </c>
      <c r="AY545" s="124"/>
      <c r="AZ545" s="120"/>
      <c r="BA545" s="120"/>
      <c r="BB545" s="124"/>
      <c r="BC545" s="120"/>
      <c r="BD545" s="120"/>
      <c r="BE545" s="124"/>
      <c r="BF545" s="120"/>
      <c r="BG545" s="120"/>
      <c r="BH545" s="124"/>
      <c r="BI545" s="120"/>
      <c r="BJ545" s="120"/>
      <c r="BK545" s="124"/>
      <c r="BL545" s="120"/>
      <c r="BM545" s="120"/>
      <c r="BN545" s="52"/>
      <c r="BO545" s="124"/>
      <c r="BP545" s="120"/>
      <c r="BQ545" s="120"/>
      <c r="BR545" s="124">
        <v>0.70399999999999996</v>
      </c>
      <c r="BS545" s="124">
        <v>0.98425196850393704</v>
      </c>
      <c r="BT545" s="120">
        <v>46.93333333333333</v>
      </c>
      <c r="BU545" s="120">
        <v>50</v>
      </c>
      <c r="BV545" s="124"/>
      <c r="BW545" s="120"/>
      <c r="BX545" s="120"/>
      <c r="BY545" s="124"/>
      <c r="BZ545" s="124"/>
      <c r="CA545" s="124"/>
      <c r="CB545" s="120">
        <v>16.823939048191338</v>
      </c>
      <c r="CC545" s="120">
        <v>19.496255895940152</v>
      </c>
      <c r="CD545" s="120">
        <v>17.335082511020332</v>
      </c>
      <c r="CE545" s="120"/>
      <c r="CF545" s="107"/>
      <c r="CG545" s="107"/>
      <c r="CH545" s="107">
        <v>1</v>
      </c>
      <c r="CI545" s="107">
        <v>1</v>
      </c>
      <c r="CJ545" s="107"/>
    </row>
    <row r="546" spans="1:88" x14ac:dyDescent="0.25">
      <c r="A546" s="50" t="s">
        <v>725</v>
      </c>
      <c r="B546" s="56" t="s">
        <v>1554</v>
      </c>
      <c r="C546" s="50" t="s">
        <v>3131</v>
      </c>
      <c r="D546" s="56" t="s">
        <v>2414</v>
      </c>
      <c r="E546" s="50" t="s">
        <v>106</v>
      </c>
      <c r="F546" s="24">
        <v>5</v>
      </c>
      <c r="G546" s="24">
        <v>8</v>
      </c>
      <c r="H546" s="50" t="s">
        <v>1453</v>
      </c>
      <c r="I546" s="50" t="s">
        <v>109</v>
      </c>
      <c r="J546" s="120">
        <v>720.98861059157457</v>
      </c>
      <c r="K546" s="52">
        <v>800</v>
      </c>
      <c r="L546" s="120">
        <v>90.123576323946821</v>
      </c>
      <c r="M546" s="52">
        <v>1</v>
      </c>
      <c r="N546" s="120">
        <v>80.402226683012373</v>
      </c>
      <c r="O546" s="120">
        <v>100</v>
      </c>
      <c r="P546" s="120">
        <v>100</v>
      </c>
      <c r="Q546" s="120">
        <v>60.42731279001211</v>
      </c>
      <c r="R546" s="120">
        <v>75</v>
      </c>
      <c r="S546" s="120">
        <v>75</v>
      </c>
      <c r="T546" s="120">
        <v>80.569750386682813</v>
      </c>
      <c r="U546" s="120">
        <v>100</v>
      </c>
      <c r="V546" s="120">
        <v>76.786301872004316</v>
      </c>
      <c r="W546" s="120">
        <v>100</v>
      </c>
      <c r="X546" s="120">
        <v>100</v>
      </c>
      <c r="Y546" s="120">
        <v>54.968271761981761</v>
      </c>
      <c r="Z546" s="120">
        <v>73.291029015975681</v>
      </c>
      <c r="AA546" s="120">
        <v>100</v>
      </c>
      <c r="AB546" s="120">
        <v>69.503602860286065</v>
      </c>
      <c r="AC546" s="120">
        <v>92.67147048038143</v>
      </c>
      <c r="AD546" s="120">
        <v>100</v>
      </c>
      <c r="AE546" s="120">
        <v>55.84227053140097</v>
      </c>
      <c r="AF546" s="120">
        <v>71.258969584109238</v>
      </c>
      <c r="AG546" s="120">
        <v>74.456360708534632</v>
      </c>
      <c r="AH546" s="120">
        <v>100</v>
      </c>
      <c r="AI546" s="120">
        <v>14.57</v>
      </c>
      <c r="AJ546" s="120">
        <v>20.03</v>
      </c>
      <c r="AK546" s="120">
        <v>15.41</v>
      </c>
      <c r="AL546" s="52">
        <v>0</v>
      </c>
      <c r="AM546" s="124">
        <v>0.97609868928296073</v>
      </c>
      <c r="AN546" s="124">
        <v>0.96153846153846156</v>
      </c>
      <c r="AO546" s="124">
        <v>0.97455666923670003</v>
      </c>
      <c r="AP546" s="124">
        <v>0.96153846153846156</v>
      </c>
      <c r="AQ546" s="124">
        <v>0.99835796387520526</v>
      </c>
      <c r="AR546" s="124">
        <v>1</v>
      </c>
      <c r="AS546" s="124">
        <v>2.9343629343629343E-2</v>
      </c>
      <c r="AT546" s="120">
        <v>50</v>
      </c>
      <c r="AU546" s="120">
        <v>50</v>
      </c>
      <c r="AV546" s="124">
        <v>2.8368794326241134E-2</v>
      </c>
      <c r="AW546" s="120">
        <v>50</v>
      </c>
      <c r="AX546" s="120">
        <v>50</v>
      </c>
      <c r="AY546" s="124"/>
      <c r="AZ546" s="120"/>
      <c r="BA546" s="120"/>
      <c r="BB546" s="124"/>
      <c r="BC546" s="120"/>
      <c r="BD546" s="120"/>
      <c r="BE546" s="124">
        <v>0.94158075601374569</v>
      </c>
      <c r="BF546" s="120">
        <v>50</v>
      </c>
      <c r="BG546" s="120">
        <v>50</v>
      </c>
      <c r="BH546" s="124"/>
      <c r="BI546" s="120"/>
      <c r="BJ546" s="120"/>
      <c r="BK546" s="124"/>
      <c r="BL546" s="120"/>
      <c r="BM546" s="120"/>
      <c r="BN546" s="52"/>
      <c r="BO546" s="124"/>
      <c r="BP546" s="120"/>
      <c r="BQ546" s="120"/>
      <c r="BR546" s="124">
        <v>0.77877428998505227</v>
      </c>
      <c r="BS546" s="124">
        <v>0.98527245949926368</v>
      </c>
      <c r="BT546" s="120">
        <v>50</v>
      </c>
      <c r="BU546" s="120">
        <v>50</v>
      </c>
      <c r="BV546" s="124"/>
      <c r="BW546" s="120"/>
      <c r="BX546" s="120"/>
      <c r="BY546" s="124"/>
      <c r="BZ546" s="124"/>
      <c r="CA546" s="124"/>
      <c r="CB546" s="120">
        <v>16.823939048191338</v>
      </c>
      <c r="CC546" s="120">
        <v>19.496255895940152</v>
      </c>
      <c r="CD546" s="120">
        <v>17.335082511020332</v>
      </c>
      <c r="CE546" s="120"/>
      <c r="CF546" s="107"/>
      <c r="CG546" s="107"/>
      <c r="CH546" s="107">
        <v>0</v>
      </c>
      <c r="CI546" s="107"/>
      <c r="CJ546" s="107"/>
    </row>
    <row r="547" spans="1:88" x14ac:dyDescent="0.25">
      <c r="A547" s="50" t="s">
        <v>725</v>
      </c>
      <c r="B547" s="56" t="s">
        <v>1554</v>
      </c>
      <c r="C547" s="50" t="s">
        <v>3132</v>
      </c>
      <c r="D547" s="56" t="s">
        <v>2250</v>
      </c>
      <c r="E547" s="50" t="s">
        <v>106</v>
      </c>
      <c r="F547" s="24">
        <v>9</v>
      </c>
      <c r="G547" s="24">
        <v>12</v>
      </c>
      <c r="H547" s="50" t="s">
        <v>2644</v>
      </c>
      <c r="I547" s="50" t="s">
        <v>109</v>
      </c>
      <c r="J547" s="120">
        <v>1151.3760120123347</v>
      </c>
      <c r="K547" s="52">
        <v>1250</v>
      </c>
      <c r="L547" s="120">
        <v>92.110080960986778</v>
      </c>
      <c r="M547" s="52">
        <v>1</v>
      </c>
      <c r="N547" s="120">
        <v>79.231294802867382</v>
      </c>
      <c r="O547" s="120">
        <v>100</v>
      </c>
      <c r="P547" s="120">
        <v>100</v>
      </c>
      <c r="Q547" s="120">
        <v>60.084848096944881</v>
      </c>
      <c r="R547" s="120">
        <v>75</v>
      </c>
      <c r="S547" s="120">
        <v>75</v>
      </c>
      <c r="T547" s="120">
        <v>80.113130795926509</v>
      </c>
      <c r="U547" s="120">
        <v>100</v>
      </c>
      <c r="V547" s="120">
        <v>73.767900189772789</v>
      </c>
      <c r="W547" s="120">
        <v>98.357200253030385</v>
      </c>
      <c r="X547" s="120">
        <v>100</v>
      </c>
      <c r="Y547" s="120">
        <v>53.295369006709215</v>
      </c>
      <c r="Z547" s="120">
        <v>71.060492008945616</v>
      </c>
      <c r="AA547" s="120">
        <v>100</v>
      </c>
      <c r="AB547" s="120">
        <v>75.41547619047607</v>
      </c>
      <c r="AC547" s="120">
        <v>100</v>
      </c>
      <c r="AD547" s="120">
        <v>100</v>
      </c>
      <c r="AE547" s="120">
        <v>62.367441860465107</v>
      </c>
      <c r="AF547" s="120">
        <v>75</v>
      </c>
      <c r="AG547" s="120">
        <v>83.156589147286809</v>
      </c>
      <c r="AH547" s="120">
        <v>100</v>
      </c>
      <c r="AI547" s="120">
        <v>14.91</v>
      </c>
      <c r="AJ547" s="120">
        <v>21.7</v>
      </c>
      <c r="AK547" s="120">
        <v>12.63</v>
      </c>
      <c r="AL547" s="52">
        <v>0</v>
      </c>
      <c r="AM547" s="124">
        <v>0.97463768115942029</v>
      </c>
      <c r="AN547" s="124">
        <v>1</v>
      </c>
      <c r="AO547" s="124">
        <v>0.97463768115942029</v>
      </c>
      <c r="AP547" s="124">
        <v>1</v>
      </c>
      <c r="AQ547" s="124">
        <v>1</v>
      </c>
      <c r="AR547" s="124">
        <v>1</v>
      </c>
      <c r="AS547" s="124">
        <v>4.3513295729250605E-2</v>
      </c>
      <c r="AT547" s="120">
        <v>50</v>
      </c>
      <c r="AU547" s="120">
        <v>50</v>
      </c>
      <c r="AV547" s="124">
        <v>0.1111111111111111</v>
      </c>
      <c r="AW547" s="120">
        <v>37.777777777777771</v>
      </c>
      <c r="AX547" s="120">
        <v>50</v>
      </c>
      <c r="AY547" s="124">
        <v>0.96610169491525422</v>
      </c>
      <c r="AZ547" s="120">
        <v>50</v>
      </c>
      <c r="BA547" s="120">
        <v>50</v>
      </c>
      <c r="BB547" s="124">
        <v>0.81355932203389836</v>
      </c>
      <c r="BC547" s="120">
        <v>50</v>
      </c>
      <c r="BD547" s="120">
        <v>50</v>
      </c>
      <c r="BE547" s="124">
        <v>0.94585987261146498</v>
      </c>
      <c r="BF547" s="120">
        <v>50</v>
      </c>
      <c r="BG547" s="120">
        <v>50</v>
      </c>
      <c r="BH547" s="124">
        <v>0.98709677419354835</v>
      </c>
      <c r="BI547" s="120">
        <v>100</v>
      </c>
      <c r="BJ547" s="120">
        <v>100</v>
      </c>
      <c r="BK547" s="124">
        <v>0.97872340425531912</v>
      </c>
      <c r="BL547" s="120">
        <v>100</v>
      </c>
      <c r="BM547" s="120">
        <v>100</v>
      </c>
      <c r="BN547" s="52">
        <v>0</v>
      </c>
      <c r="BO547" s="124">
        <v>0.89389067524115751</v>
      </c>
      <c r="BP547" s="120">
        <v>100</v>
      </c>
      <c r="BQ547" s="120">
        <v>100</v>
      </c>
      <c r="BR547" s="124">
        <v>0.66773162939297126</v>
      </c>
      <c r="BS547" s="124">
        <v>0.92878338278931749</v>
      </c>
      <c r="BT547" s="120">
        <v>44.515441959531415</v>
      </c>
      <c r="BU547" s="120">
        <v>50</v>
      </c>
      <c r="BV547" s="124">
        <v>0.43674456083803387</v>
      </c>
      <c r="BW547" s="120">
        <v>36.395380069836158</v>
      </c>
      <c r="BX547" s="120">
        <v>50</v>
      </c>
      <c r="BY547" s="124">
        <v>0.97872340425531912</v>
      </c>
      <c r="BZ547" s="124">
        <v>0.94</v>
      </c>
      <c r="CA547" s="124">
        <v>-3.8723404255319165E-2</v>
      </c>
      <c r="CB547" s="120">
        <v>16.823939048191338</v>
      </c>
      <c r="CC547" s="120">
        <v>19.496255895940152</v>
      </c>
      <c r="CD547" s="120">
        <v>17.335082511020332</v>
      </c>
      <c r="CE547" s="120">
        <v>12.629206143265662</v>
      </c>
      <c r="CF547" s="107"/>
      <c r="CG547" s="107"/>
      <c r="CH547" s="107">
        <v>0</v>
      </c>
      <c r="CI547" s="107"/>
      <c r="CJ547" s="107"/>
    </row>
    <row r="548" spans="1:88" x14ac:dyDescent="0.25">
      <c r="A548" s="50" t="s">
        <v>731</v>
      </c>
      <c r="B548" s="56" t="s">
        <v>1555</v>
      </c>
      <c r="C548" s="50" t="s">
        <v>2665</v>
      </c>
      <c r="D548" s="56" t="s">
        <v>101</v>
      </c>
      <c r="E548" s="50" t="s">
        <v>102</v>
      </c>
      <c r="F548" s="24" t="s">
        <v>102</v>
      </c>
      <c r="G548" s="24" t="s">
        <v>102</v>
      </c>
      <c r="H548" s="50" t="s">
        <v>2644</v>
      </c>
      <c r="I548" s="50" t="s">
        <v>103</v>
      </c>
      <c r="J548" s="120">
        <v>1075.7050193971174</v>
      </c>
      <c r="K548" s="52">
        <v>1250</v>
      </c>
      <c r="L548" s="120">
        <v>86.056401551769397</v>
      </c>
      <c r="M548" s="52">
        <v>0</v>
      </c>
      <c r="N548" s="120">
        <v>72.188281831060465</v>
      </c>
      <c r="O548" s="120">
        <v>96.251042441413944</v>
      </c>
      <c r="P548" s="120">
        <v>100</v>
      </c>
      <c r="Q548" s="120">
        <v>59.591557984822643</v>
      </c>
      <c r="R548" s="120">
        <v>66.607698196999479</v>
      </c>
      <c r="S548" s="120">
        <v>75</v>
      </c>
      <c r="T548" s="120">
        <v>79.455410646430195</v>
      </c>
      <c r="U548" s="120">
        <v>100</v>
      </c>
      <c r="V548" s="120">
        <v>63.588697597091176</v>
      </c>
      <c r="W548" s="120">
        <v>84.784930129454906</v>
      </c>
      <c r="X548" s="120">
        <v>100</v>
      </c>
      <c r="Y548" s="120">
        <v>51.702968344511035</v>
      </c>
      <c r="Z548" s="120">
        <v>68.937291126014713</v>
      </c>
      <c r="AA548" s="120">
        <v>100</v>
      </c>
      <c r="AB548" s="120">
        <v>63.987846153846206</v>
      </c>
      <c r="AC548" s="120">
        <v>85.317128205128284</v>
      </c>
      <c r="AD548" s="120">
        <v>100</v>
      </c>
      <c r="AE548" s="120">
        <v>50.838482384823855</v>
      </c>
      <c r="AF548" s="120">
        <v>67.056862745098044</v>
      </c>
      <c r="AG548" s="120">
        <v>67.784643179765141</v>
      </c>
      <c r="AH548" s="120">
        <v>100</v>
      </c>
      <c r="AI548" s="120">
        <v>15.4</v>
      </c>
      <c r="AJ548" s="120">
        <v>14.9</v>
      </c>
      <c r="AK548" s="120">
        <v>16.21</v>
      </c>
      <c r="AL548" s="52">
        <v>1</v>
      </c>
      <c r="AM548" s="124">
        <v>0.86997126436781613</v>
      </c>
      <c r="AN548" s="124">
        <v>0.89247311827956988</v>
      </c>
      <c r="AO548" s="124">
        <v>0.85355348169418521</v>
      </c>
      <c r="AP548" s="124">
        <v>0.86785714285714288</v>
      </c>
      <c r="AQ548" s="124">
        <v>0.99694656488549616</v>
      </c>
      <c r="AR548" s="124">
        <v>0.99193548387096775</v>
      </c>
      <c r="AS548" s="124">
        <v>2.938871473354232E-2</v>
      </c>
      <c r="AT548" s="120">
        <v>50</v>
      </c>
      <c r="AU548" s="120">
        <v>50</v>
      </c>
      <c r="AV548" s="124">
        <v>9.2920353982300891E-2</v>
      </c>
      <c r="AW548" s="120">
        <v>41.415929203539825</v>
      </c>
      <c r="AX548" s="120">
        <v>50</v>
      </c>
      <c r="AY548" s="124">
        <v>0.876</v>
      </c>
      <c r="AZ548" s="120">
        <v>50</v>
      </c>
      <c r="BA548" s="120">
        <v>50</v>
      </c>
      <c r="BB548" s="124">
        <v>0.51400000000000001</v>
      </c>
      <c r="BC548" s="120">
        <v>34.266666666666666</v>
      </c>
      <c r="BD548" s="120">
        <v>50</v>
      </c>
      <c r="BE548" s="124">
        <v>0.97560975609756095</v>
      </c>
      <c r="BF548" s="120">
        <v>50</v>
      </c>
      <c r="BG548" s="120">
        <v>50</v>
      </c>
      <c r="BH548" s="124">
        <v>0.96652719665271969</v>
      </c>
      <c r="BI548" s="120">
        <v>100</v>
      </c>
      <c r="BJ548" s="120">
        <v>100</v>
      </c>
      <c r="BK548" s="124">
        <v>0.92727272727272703</v>
      </c>
      <c r="BL548" s="120">
        <v>98.646034816247564</v>
      </c>
      <c r="BM548" s="120">
        <v>100</v>
      </c>
      <c r="BN548" s="52">
        <v>0</v>
      </c>
      <c r="BO548" s="124">
        <v>0.84599999999999997</v>
      </c>
      <c r="BP548" s="120">
        <v>100</v>
      </c>
      <c r="BQ548" s="120">
        <v>100</v>
      </c>
      <c r="BR548" s="124">
        <v>0.51953125</v>
      </c>
      <c r="BS548" s="124">
        <v>0.94581280788177335</v>
      </c>
      <c r="BT548" s="120">
        <v>34.635416666666671</v>
      </c>
      <c r="BU548" s="120">
        <v>50</v>
      </c>
      <c r="BV548" s="124">
        <v>0.41052631578947368</v>
      </c>
      <c r="BW548" s="120">
        <v>34.210526315789473</v>
      </c>
      <c r="BX548" s="120">
        <v>50</v>
      </c>
      <c r="BY548" s="124">
        <v>0.92727272727272703</v>
      </c>
      <c r="BZ548" s="124">
        <v>0.94</v>
      </c>
      <c r="CA548" s="124">
        <v>1.2727272727272946E-2</v>
      </c>
      <c r="CB548" s="120">
        <v>17.263974516166829</v>
      </c>
      <c r="CC548" s="120">
        <v>19.631524517014228</v>
      </c>
      <c r="CD548" s="120">
        <v>17.168861804494096</v>
      </c>
      <c r="CE548" s="120">
        <v>15.161501169955377</v>
      </c>
      <c r="CF548" s="107"/>
      <c r="CG548" s="107"/>
      <c r="CH548" s="107">
        <v>0</v>
      </c>
      <c r="CI548" s="107"/>
      <c r="CJ548" s="107"/>
    </row>
    <row r="549" spans="1:88" x14ac:dyDescent="0.25">
      <c r="A549" s="50" t="s">
        <v>731</v>
      </c>
      <c r="B549" s="56" t="s">
        <v>1555</v>
      </c>
      <c r="C549" s="50" t="s">
        <v>3133</v>
      </c>
      <c r="D549" s="56" t="s">
        <v>1813</v>
      </c>
      <c r="E549" s="50" t="s">
        <v>106</v>
      </c>
      <c r="F549" s="24" t="s">
        <v>107</v>
      </c>
      <c r="G549" s="24">
        <v>2</v>
      </c>
      <c r="H549" s="50" t="s">
        <v>1453</v>
      </c>
      <c r="I549" s="50" t="s">
        <v>109</v>
      </c>
      <c r="J549" s="120">
        <v>95.714285714285722</v>
      </c>
      <c r="K549" s="52">
        <v>100</v>
      </c>
      <c r="L549" s="120">
        <v>95.714285714285722</v>
      </c>
      <c r="M549" s="52"/>
      <c r="N549" s="120"/>
      <c r="O549" s="120"/>
      <c r="P549" s="120"/>
      <c r="Q549" s="120"/>
      <c r="R549" s="120"/>
      <c r="S549" s="120"/>
      <c r="T549" s="120"/>
      <c r="U549" s="120"/>
      <c r="V549" s="120"/>
      <c r="W549" s="120"/>
      <c r="X549" s="120"/>
      <c r="Y549" s="120"/>
      <c r="Z549" s="120"/>
      <c r="AA549" s="120"/>
      <c r="AB549" s="120"/>
      <c r="AC549" s="120"/>
      <c r="AD549" s="120"/>
      <c r="AE549" s="120"/>
      <c r="AF549" s="120"/>
      <c r="AG549" s="120"/>
      <c r="AH549" s="120"/>
      <c r="AI549" s="120"/>
      <c r="AJ549" s="120"/>
      <c r="AK549" s="120"/>
      <c r="AL549" s="52"/>
      <c r="AM549" s="124"/>
      <c r="AN549" s="124"/>
      <c r="AO549" s="124"/>
      <c r="AP549" s="124"/>
      <c r="AQ549" s="124"/>
      <c r="AR549" s="124"/>
      <c r="AS549" s="124">
        <v>2.6607538802660754E-2</v>
      </c>
      <c r="AT549" s="120">
        <v>50</v>
      </c>
      <c r="AU549" s="120">
        <v>50</v>
      </c>
      <c r="AV549" s="124">
        <v>7.1428571428571425E-2</v>
      </c>
      <c r="AW549" s="120">
        <v>45.71428571428573</v>
      </c>
      <c r="AX549" s="120">
        <v>50</v>
      </c>
      <c r="AY549" s="124"/>
      <c r="AZ549" s="120"/>
      <c r="BA549" s="120"/>
      <c r="BB549" s="124"/>
      <c r="BC549" s="120"/>
      <c r="BD549" s="120"/>
      <c r="BE549" s="124"/>
      <c r="BF549" s="120"/>
      <c r="BG549" s="120"/>
      <c r="BH549" s="124"/>
      <c r="BI549" s="120"/>
      <c r="BJ549" s="120"/>
      <c r="BK549" s="124"/>
      <c r="BL549" s="120"/>
      <c r="BM549" s="120"/>
      <c r="BN549" s="52"/>
      <c r="BO549" s="124"/>
      <c r="BP549" s="120"/>
      <c r="BQ549" s="120"/>
      <c r="BR549" s="124"/>
      <c r="BS549" s="124"/>
      <c r="BT549" s="120"/>
      <c r="BU549" s="120"/>
      <c r="BV549" s="124"/>
      <c r="BW549" s="120"/>
      <c r="BX549" s="120"/>
      <c r="BY549" s="124"/>
      <c r="BZ549" s="124"/>
      <c r="CA549" s="124"/>
      <c r="CB549" s="120"/>
      <c r="CC549" s="120"/>
      <c r="CD549" s="120"/>
      <c r="CE549" s="120"/>
      <c r="CF549" s="107"/>
      <c r="CG549" s="107"/>
      <c r="CH549" s="107">
        <v>0</v>
      </c>
      <c r="CI549" s="107"/>
      <c r="CJ549" s="107"/>
    </row>
    <row r="550" spans="1:88" x14ac:dyDescent="0.25">
      <c r="A550" s="50" t="s">
        <v>731</v>
      </c>
      <c r="B550" s="56" t="s">
        <v>1555</v>
      </c>
      <c r="C550" s="50" t="s">
        <v>3134</v>
      </c>
      <c r="D550" s="56" t="s">
        <v>2195</v>
      </c>
      <c r="E550" s="50" t="s">
        <v>106</v>
      </c>
      <c r="F550" s="24">
        <v>3</v>
      </c>
      <c r="G550" s="24">
        <v>5</v>
      </c>
      <c r="H550" s="50" t="s">
        <v>1453</v>
      </c>
      <c r="I550" s="50" t="s">
        <v>109</v>
      </c>
      <c r="J550" s="120">
        <v>626.09840934922136</v>
      </c>
      <c r="K550" s="52">
        <v>750</v>
      </c>
      <c r="L550" s="120">
        <v>83.479787913229515</v>
      </c>
      <c r="M550" s="52">
        <v>0</v>
      </c>
      <c r="N550" s="120">
        <v>74.705240859722949</v>
      </c>
      <c r="O550" s="120">
        <v>99.606987812963936</v>
      </c>
      <c r="P550" s="120">
        <v>100</v>
      </c>
      <c r="Q550" s="120">
        <v>61.574583693994299</v>
      </c>
      <c r="R550" s="120">
        <v>72.356738048144265</v>
      </c>
      <c r="S550" s="120">
        <v>75</v>
      </c>
      <c r="T550" s="120">
        <v>82.099444925325741</v>
      </c>
      <c r="U550" s="120">
        <v>100</v>
      </c>
      <c r="V550" s="120">
        <v>69.290794362440678</v>
      </c>
      <c r="W550" s="120">
        <v>92.387725816587576</v>
      </c>
      <c r="X550" s="120">
        <v>100</v>
      </c>
      <c r="Y550" s="120">
        <v>58.389661257716817</v>
      </c>
      <c r="Z550" s="120">
        <v>77.852881676955761</v>
      </c>
      <c r="AA550" s="120">
        <v>100</v>
      </c>
      <c r="AB550" s="120">
        <v>62.47811965811966</v>
      </c>
      <c r="AC550" s="120">
        <v>83.304159544159546</v>
      </c>
      <c r="AD550" s="120">
        <v>100</v>
      </c>
      <c r="AE550" s="120">
        <v>52.36578947368421</v>
      </c>
      <c r="AF550" s="120">
        <v>64.925690021231404</v>
      </c>
      <c r="AG550" s="120">
        <v>69.821052631578951</v>
      </c>
      <c r="AH550" s="120">
        <v>100</v>
      </c>
      <c r="AI550" s="120">
        <v>13.42</v>
      </c>
      <c r="AJ550" s="120">
        <v>13.96</v>
      </c>
      <c r="AK550" s="120">
        <v>12.55</v>
      </c>
      <c r="AL550" s="52">
        <v>1</v>
      </c>
      <c r="AM550" s="124">
        <v>0.95627376425855515</v>
      </c>
      <c r="AN550" s="124">
        <v>0.92500000000000004</v>
      </c>
      <c r="AO550" s="124">
        <v>0.94497153700189751</v>
      </c>
      <c r="AP550" s="124">
        <v>0.8925619834710744</v>
      </c>
      <c r="AQ550" s="124">
        <v>1</v>
      </c>
      <c r="AR550" s="124">
        <v>1</v>
      </c>
      <c r="AS550" s="124">
        <v>2.4714828897338403E-2</v>
      </c>
      <c r="AT550" s="120">
        <v>50</v>
      </c>
      <c r="AU550" s="120">
        <v>50</v>
      </c>
      <c r="AV550" s="124">
        <v>8.5714285714285715E-2</v>
      </c>
      <c r="AW550" s="120">
        <v>42.857142857142861</v>
      </c>
      <c r="AX550" s="120">
        <v>50</v>
      </c>
      <c r="AY550" s="124"/>
      <c r="AZ550" s="120"/>
      <c r="BA550" s="120"/>
      <c r="BB550" s="124"/>
      <c r="BC550" s="120"/>
      <c r="BD550" s="120"/>
      <c r="BE550" s="124"/>
      <c r="BF550" s="120"/>
      <c r="BG550" s="120"/>
      <c r="BH550" s="124"/>
      <c r="BI550" s="120"/>
      <c r="BJ550" s="120"/>
      <c r="BK550" s="124"/>
      <c r="BL550" s="120"/>
      <c r="BM550" s="120"/>
      <c r="BN550" s="52"/>
      <c r="BO550" s="124"/>
      <c r="BP550" s="120"/>
      <c r="BQ550" s="120"/>
      <c r="BR550" s="124">
        <v>0.42253521126760563</v>
      </c>
      <c r="BS550" s="124">
        <v>0.91612903225806452</v>
      </c>
      <c r="BT550" s="120">
        <v>28.169014084507044</v>
      </c>
      <c r="BU550" s="120">
        <v>50</v>
      </c>
      <c r="BV550" s="124"/>
      <c r="BW550" s="120"/>
      <c r="BX550" s="120"/>
      <c r="BY550" s="124"/>
      <c r="BZ550" s="124"/>
      <c r="CA550" s="124"/>
      <c r="CB550" s="120">
        <v>16.823939048191338</v>
      </c>
      <c r="CC550" s="120">
        <v>19.496255895940152</v>
      </c>
      <c r="CD550" s="120">
        <v>17.335082511020332</v>
      </c>
      <c r="CE550" s="120"/>
      <c r="CF550" s="107"/>
      <c r="CG550" s="107"/>
      <c r="CH550" s="107">
        <v>0</v>
      </c>
      <c r="CI550" s="107"/>
      <c r="CJ550" s="107"/>
    </row>
    <row r="551" spans="1:88" x14ac:dyDescent="0.25">
      <c r="A551" s="50" t="s">
        <v>731</v>
      </c>
      <c r="B551" s="56" t="s">
        <v>1555</v>
      </c>
      <c r="C551" s="50" t="s">
        <v>3135</v>
      </c>
      <c r="D551" s="56" t="s">
        <v>2252</v>
      </c>
      <c r="E551" s="50" t="s">
        <v>106</v>
      </c>
      <c r="F551" s="24">
        <v>6</v>
      </c>
      <c r="G551" s="24">
        <v>8</v>
      </c>
      <c r="H551" s="50" t="s">
        <v>1453</v>
      </c>
      <c r="I551" s="50" t="s">
        <v>109</v>
      </c>
      <c r="J551" s="120">
        <v>643.88234141478267</v>
      </c>
      <c r="K551" s="52">
        <v>800</v>
      </c>
      <c r="L551" s="120">
        <v>80.485292676847834</v>
      </c>
      <c r="M551" s="52">
        <v>1</v>
      </c>
      <c r="N551" s="120">
        <v>73.002361501820545</v>
      </c>
      <c r="O551" s="120">
        <v>97.336482002427388</v>
      </c>
      <c r="P551" s="120">
        <v>100</v>
      </c>
      <c r="Q551" s="120">
        <v>59.395311733885769</v>
      </c>
      <c r="R551" s="120">
        <v>65.625809888916223</v>
      </c>
      <c r="S551" s="120">
        <v>75</v>
      </c>
      <c r="T551" s="120">
        <v>79.19374897851435</v>
      </c>
      <c r="U551" s="120">
        <v>100</v>
      </c>
      <c r="V551" s="120">
        <v>62.0874610583056</v>
      </c>
      <c r="W551" s="120">
        <v>82.783281411074128</v>
      </c>
      <c r="X551" s="120">
        <v>100</v>
      </c>
      <c r="Y551" s="120">
        <v>47.657151479554443</v>
      </c>
      <c r="Z551" s="120">
        <v>63.542868639405924</v>
      </c>
      <c r="AA551" s="120">
        <v>100</v>
      </c>
      <c r="AB551" s="120">
        <v>62.920679012345673</v>
      </c>
      <c r="AC551" s="120">
        <v>83.894238683127568</v>
      </c>
      <c r="AD551" s="120">
        <v>100</v>
      </c>
      <c r="AE551" s="120">
        <v>48.686178861788619</v>
      </c>
      <c r="AF551" s="120">
        <v>66.255619047619021</v>
      </c>
      <c r="AG551" s="120">
        <v>64.914905149051492</v>
      </c>
      <c r="AH551" s="120">
        <v>100</v>
      </c>
      <c r="AI551" s="120">
        <v>15.6</v>
      </c>
      <c r="AJ551" s="120">
        <v>17.96</v>
      </c>
      <c r="AK551" s="120">
        <v>17.559999999999999</v>
      </c>
      <c r="AL551" s="52">
        <v>1</v>
      </c>
      <c r="AM551" s="124">
        <v>0.95215311004784686</v>
      </c>
      <c r="AN551" s="124">
        <v>0.93023255813953487</v>
      </c>
      <c r="AO551" s="124">
        <v>0.9425837320574163</v>
      </c>
      <c r="AP551" s="124">
        <v>0.92248062015503873</v>
      </c>
      <c r="AQ551" s="124">
        <v>0.99539170506912444</v>
      </c>
      <c r="AR551" s="124">
        <v>1</v>
      </c>
      <c r="AS551" s="124">
        <v>4.49438202247191E-2</v>
      </c>
      <c r="AT551" s="120">
        <v>50</v>
      </c>
      <c r="AU551" s="120">
        <v>50</v>
      </c>
      <c r="AV551" s="124">
        <v>0.12605042016806722</v>
      </c>
      <c r="AW551" s="120">
        <v>34.789915966386566</v>
      </c>
      <c r="AX551" s="120">
        <v>50</v>
      </c>
      <c r="AY551" s="124"/>
      <c r="AZ551" s="120"/>
      <c r="BA551" s="120"/>
      <c r="BB551" s="124"/>
      <c r="BC551" s="120"/>
      <c r="BD551" s="120"/>
      <c r="BE551" s="124">
        <v>0.97959183673469385</v>
      </c>
      <c r="BF551" s="120">
        <v>50</v>
      </c>
      <c r="BG551" s="120">
        <v>50</v>
      </c>
      <c r="BH551" s="124"/>
      <c r="BI551" s="120"/>
      <c r="BJ551" s="120"/>
      <c r="BK551" s="124"/>
      <c r="BL551" s="120"/>
      <c r="BM551" s="120"/>
      <c r="BN551" s="52"/>
      <c r="BO551" s="124"/>
      <c r="BP551" s="120"/>
      <c r="BQ551" s="120"/>
      <c r="BR551" s="124">
        <v>0.56140350877192979</v>
      </c>
      <c r="BS551" s="124">
        <v>0.95</v>
      </c>
      <c r="BT551" s="120">
        <v>37.42690058479532</v>
      </c>
      <c r="BU551" s="120">
        <v>50</v>
      </c>
      <c r="BV551" s="124"/>
      <c r="BW551" s="120"/>
      <c r="BX551" s="120"/>
      <c r="BY551" s="124"/>
      <c r="BZ551" s="124"/>
      <c r="CA551" s="124"/>
      <c r="CB551" s="120">
        <v>16.823939048191338</v>
      </c>
      <c r="CC551" s="120">
        <v>19.496255895940152</v>
      </c>
      <c r="CD551" s="120">
        <v>17.335082511020332</v>
      </c>
      <c r="CE551" s="120"/>
      <c r="CF551" s="107"/>
      <c r="CG551" s="107"/>
      <c r="CH551" s="107">
        <v>0</v>
      </c>
      <c r="CI551" s="107"/>
      <c r="CJ551" s="107"/>
    </row>
    <row r="552" spans="1:88" x14ac:dyDescent="0.25">
      <c r="A552" s="50" t="s">
        <v>731</v>
      </c>
      <c r="B552" s="56" t="s">
        <v>1555</v>
      </c>
      <c r="C552" s="50" t="s">
        <v>3136</v>
      </c>
      <c r="D552" s="56" t="s">
        <v>2251</v>
      </c>
      <c r="E552" s="50" t="s">
        <v>106</v>
      </c>
      <c r="F552" s="24">
        <v>9</v>
      </c>
      <c r="G552" s="24">
        <v>12</v>
      </c>
      <c r="H552" s="50" t="s">
        <v>1453</v>
      </c>
      <c r="I552" s="50" t="s">
        <v>109</v>
      </c>
      <c r="J552" s="120">
        <v>898.1538117381549</v>
      </c>
      <c r="K552" s="52">
        <v>1050</v>
      </c>
      <c r="L552" s="120">
        <v>85.538458260776665</v>
      </c>
      <c r="M552" s="52">
        <v>0</v>
      </c>
      <c r="N552" s="120">
        <v>56.631272401433684</v>
      </c>
      <c r="O552" s="120">
        <v>75.508363201911578</v>
      </c>
      <c r="P552" s="120">
        <v>100</v>
      </c>
      <c r="Q552" s="120"/>
      <c r="R552" s="120">
        <v>45.808582883325165</v>
      </c>
      <c r="S552" s="120">
        <v>57.997528616024965</v>
      </c>
      <c r="T552" s="120"/>
      <c r="U552" s="120">
        <v>0</v>
      </c>
      <c r="V552" s="120">
        <v>44.38224980713936</v>
      </c>
      <c r="W552" s="120">
        <v>59.176333076185813</v>
      </c>
      <c r="X552" s="120">
        <v>100</v>
      </c>
      <c r="Y552" s="120"/>
      <c r="Z552" s="120"/>
      <c r="AA552" s="120">
        <v>0</v>
      </c>
      <c r="AB552" s="120">
        <v>66.968253968253904</v>
      </c>
      <c r="AC552" s="120">
        <v>89.291005291005206</v>
      </c>
      <c r="AD552" s="120">
        <v>100</v>
      </c>
      <c r="AE552" s="120">
        <v>54.586324786324788</v>
      </c>
      <c r="AF552" s="120">
        <v>69.483333333333306</v>
      </c>
      <c r="AG552" s="120">
        <v>72.781766381766388</v>
      </c>
      <c r="AH552" s="120">
        <v>100</v>
      </c>
      <c r="AI552" s="120"/>
      <c r="AJ552" s="120"/>
      <c r="AK552" s="120">
        <v>14.89</v>
      </c>
      <c r="AL552" s="52">
        <v>1</v>
      </c>
      <c r="AM552" s="124">
        <v>0.47413793103448276</v>
      </c>
      <c r="AN552" s="124">
        <v>0.68</v>
      </c>
      <c r="AO552" s="124">
        <v>0.42672413793103448</v>
      </c>
      <c r="AP552" s="124">
        <v>0.6</v>
      </c>
      <c r="AQ552" s="124">
        <v>0.99568965517241381</v>
      </c>
      <c r="AR552" s="124">
        <v>0.97499999999999998</v>
      </c>
      <c r="AS552" s="124">
        <v>1.7316017316017316E-2</v>
      </c>
      <c r="AT552" s="120">
        <v>50</v>
      </c>
      <c r="AU552" s="120">
        <v>50</v>
      </c>
      <c r="AV552" s="124">
        <v>5.5555555555555552E-2</v>
      </c>
      <c r="AW552" s="120">
        <v>48.8888888888889</v>
      </c>
      <c r="AX552" s="120">
        <v>50</v>
      </c>
      <c r="AY552" s="124">
        <v>0.91404612159329135</v>
      </c>
      <c r="AZ552" s="120">
        <v>50</v>
      </c>
      <c r="BA552" s="120">
        <v>50</v>
      </c>
      <c r="BB552" s="124">
        <v>0.5366876310272537</v>
      </c>
      <c r="BC552" s="120">
        <v>35.779175401816914</v>
      </c>
      <c r="BD552" s="120">
        <v>50</v>
      </c>
      <c r="BE552" s="124">
        <v>0.9719626168224299</v>
      </c>
      <c r="BF552" s="120">
        <v>50</v>
      </c>
      <c r="BG552" s="120">
        <v>50</v>
      </c>
      <c r="BH552" s="124">
        <v>0.98297872340425529</v>
      </c>
      <c r="BI552" s="120">
        <v>100</v>
      </c>
      <c r="BJ552" s="120">
        <v>100</v>
      </c>
      <c r="BK552" s="124">
        <v>0.92592592592592593</v>
      </c>
      <c r="BL552" s="120">
        <v>98.502758077226176</v>
      </c>
      <c r="BM552" s="120">
        <v>100</v>
      </c>
      <c r="BN552" s="52">
        <v>0</v>
      </c>
      <c r="BO552" s="124">
        <v>0.84615384615384615</v>
      </c>
      <c r="BP552" s="120">
        <v>100</v>
      </c>
      <c r="BQ552" s="120">
        <v>100</v>
      </c>
      <c r="BR552" s="124">
        <v>0.50660792951541855</v>
      </c>
      <c r="BS552" s="124">
        <v>0.97424892703862664</v>
      </c>
      <c r="BT552" s="120">
        <v>33.773861967694572</v>
      </c>
      <c r="BU552" s="120">
        <v>50</v>
      </c>
      <c r="BV552" s="124">
        <v>0.41341991341991341</v>
      </c>
      <c r="BW552" s="120">
        <v>34.451659451659452</v>
      </c>
      <c r="BX552" s="120">
        <v>50</v>
      </c>
      <c r="BY552" s="124">
        <v>0.92592592592592593</v>
      </c>
      <c r="BZ552" s="124">
        <v>0.94</v>
      </c>
      <c r="CA552" s="124">
        <v>1.4074074074074048E-2</v>
      </c>
      <c r="CB552" s="120">
        <v>16.823939048191338</v>
      </c>
      <c r="CC552" s="120">
        <v>19.496255895940152</v>
      </c>
      <c r="CD552" s="120">
        <v>17.335082511020332</v>
      </c>
      <c r="CE552" s="120">
        <v>12.629206143265662</v>
      </c>
      <c r="CF552" s="107"/>
      <c r="CG552" s="107"/>
      <c r="CH552" s="107">
        <v>0</v>
      </c>
      <c r="CI552" s="107"/>
      <c r="CJ552" s="107"/>
    </row>
    <row r="553" spans="1:88" x14ac:dyDescent="0.25">
      <c r="A553" s="50" t="s">
        <v>736</v>
      </c>
      <c r="B553" s="56" t="s">
        <v>1556</v>
      </c>
      <c r="C553" s="50" t="s">
        <v>2665</v>
      </c>
      <c r="D553" s="56" t="s">
        <v>101</v>
      </c>
      <c r="E553" s="50" t="s">
        <v>102</v>
      </c>
      <c r="F553" s="24" t="s">
        <v>102</v>
      </c>
      <c r="G553" s="24" t="s">
        <v>102</v>
      </c>
      <c r="H553" s="50" t="s">
        <v>2644</v>
      </c>
      <c r="I553" s="50" t="s">
        <v>103</v>
      </c>
      <c r="J553" s="120">
        <v>579.84660894386582</v>
      </c>
      <c r="K553" s="52">
        <v>650</v>
      </c>
      <c r="L553" s="120">
        <v>89.207170606748591</v>
      </c>
      <c r="M553" s="52">
        <v>0</v>
      </c>
      <c r="N553" s="120">
        <v>76.608235051704483</v>
      </c>
      <c r="O553" s="120">
        <v>100</v>
      </c>
      <c r="P553" s="120">
        <v>100</v>
      </c>
      <c r="Q553" s="120">
        <v>62.081477595810235</v>
      </c>
      <c r="R553" s="120">
        <v>71.609598184353644</v>
      </c>
      <c r="S553" s="120">
        <v>75</v>
      </c>
      <c r="T553" s="120">
        <v>82.775303461080313</v>
      </c>
      <c r="U553" s="120">
        <v>100</v>
      </c>
      <c r="V553" s="120">
        <v>67.557628091731189</v>
      </c>
      <c r="W553" s="120">
        <v>90.076837455641595</v>
      </c>
      <c r="X553" s="120">
        <v>100</v>
      </c>
      <c r="Y553" s="120">
        <v>54.090786313309522</v>
      </c>
      <c r="Z553" s="120">
        <v>72.121048417746024</v>
      </c>
      <c r="AA553" s="120">
        <v>100</v>
      </c>
      <c r="AB553" s="120">
        <v>67.26244725738394</v>
      </c>
      <c r="AC553" s="120">
        <v>89.683263009845248</v>
      </c>
      <c r="AD553" s="120">
        <v>100</v>
      </c>
      <c r="AE553" s="120"/>
      <c r="AF553" s="120">
        <v>69.139583333333334</v>
      </c>
      <c r="AG553" s="120"/>
      <c r="AH553" s="120">
        <v>0</v>
      </c>
      <c r="AI553" s="120">
        <v>12.91</v>
      </c>
      <c r="AJ553" s="120">
        <v>17.510000000000002</v>
      </c>
      <c r="AK553" s="120"/>
      <c r="AL553" s="52">
        <v>1</v>
      </c>
      <c r="AM553" s="124">
        <v>0.96141479099678462</v>
      </c>
      <c r="AN553" s="124">
        <v>0.95774647887323938</v>
      </c>
      <c r="AO553" s="124">
        <v>0.94533762057877813</v>
      </c>
      <c r="AP553" s="124">
        <v>0.95774647887323938</v>
      </c>
      <c r="AQ553" s="124">
        <v>1</v>
      </c>
      <c r="AR553" s="124"/>
      <c r="AS553" s="124">
        <v>2.6804123711340205E-2</v>
      </c>
      <c r="AT553" s="120">
        <v>50</v>
      </c>
      <c r="AU553" s="120">
        <v>50</v>
      </c>
      <c r="AV553" s="124">
        <v>3.9603960396039604E-2</v>
      </c>
      <c r="AW553" s="120">
        <v>50</v>
      </c>
      <c r="AX553" s="120">
        <v>50</v>
      </c>
      <c r="AY553" s="124"/>
      <c r="AZ553" s="120"/>
      <c r="BA553" s="120"/>
      <c r="BB553" s="124"/>
      <c r="BC553" s="120"/>
      <c r="BD553" s="120"/>
      <c r="BE553" s="124"/>
      <c r="BF553" s="120"/>
      <c r="BG553" s="120"/>
      <c r="BH553" s="124"/>
      <c r="BI553" s="120"/>
      <c r="BJ553" s="120"/>
      <c r="BK553" s="124"/>
      <c r="BL553" s="120"/>
      <c r="BM553" s="120"/>
      <c r="BN553" s="52"/>
      <c r="BO553" s="124"/>
      <c r="BP553" s="120"/>
      <c r="BQ553" s="120"/>
      <c r="BR553" s="124">
        <v>0.67785234899328861</v>
      </c>
      <c r="BS553" s="124">
        <v>0.96129032258064517</v>
      </c>
      <c r="BT553" s="120">
        <v>45.190156599552573</v>
      </c>
      <c r="BU553" s="120">
        <v>50</v>
      </c>
      <c r="BV553" s="124"/>
      <c r="BW553" s="120"/>
      <c r="BX553" s="120"/>
      <c r="BY553" s="124"/>
      <c r="BZ553" s="124"/>
      <c r="CA553" s="124"/>
      <c r="CB553" s="120">
        <v>17.263974516166829</v>
      </c>
      <c r="CC553" s="120">
        <v>19.631524517014228</v>
      </c>
      <c r="CD553" s="120">
        <v>17.168861804494096</v>
      </c>
      <c r="CE553" s="120"/>
      <c r="CF553" s="107"/>
      <c r="CG553" s="107"/>
      <c r="CH553" s="107">
        <v>0</v>
      </c>
      <c r="CI553" s="107"/>
      <c r="CJ553" s="107"/>
    </row>
    <row r="554" spans="1:88" x14ac:dyDescent="0.25">
      <c r="A554" s="50" t="s">
        <v>736</v>
      </c>
      <c r="B554" s="56" t="s">
        <v>1556</v>
      </c>
      <c r="C554" s="50" t="s">
        <v>3137</v>
      </c>
      <c r="D554" s="56" t="s">
        <v>1687</v>
      </c>
      <c r="E554" s="50" t="s">
        <v>106</v>
      </c>
      <c r="F554" s="24" t="s">
        <v>114</v>
      </c>
      <c r="G554" s="24">
        <v>2</v>
      </c>
      <c r="H554" s="50" t="s">
        <v>1453</v>
      </c>
      <c r="I554" s="50" t="s">
        <v>109</v>
      </c>
      <c r="J554" s="120">
        <v>100</v>
      </c>
      <c r="K554" s="52">
        <v>100</v>
      </c>
      <c r="L554" s="120">
        <v>100</v>
      </c>
      <c r="M554" s="52"/>
      <c r="N554" s="120"/>
      <c r="O554" s="120"/>
      <c r="P554" s="120"/>
      <c r="Q554" s="120"/>
      <c r="R554" s="120"/>
      <c r="S554" s="120"/>
      <c r="T554" s="120"/>
      <c r="U554" s="120"/>
      <c r="V554" s="120"/>
      <c r="W554" s="120"/>
      <c r="X554" s="120"/>
      <c r="Y554" s="120"/>
      <c r="Z554" s="120"/>
      <c r="AA554" s="120"/>
      <c r="AB554" s="120"/>
      <c r="AC554" s="120"/>
      <c r="AD554" s="120"/>
      <c r="AE554" s="120"/>
      <c r="AF554" s="120"/>
      <c r="AG554" s="120"/>
      <c r="AH554" s="120"/>
      <c r="AI554" s="120"/>
      <c r="AJ554" s="120"/>
      <c r="AK554" s="120"/>
      <c r="AL554" s="52"/>
      <c r="AM554" s="124"/>
      <c r="AN554" s="124"/>
      <c r="AO554" s="124"/>
      <c r="AP554" s="124"/>
      <c r="AQ554" s="124"/>
      <c r="AR554" s="124"/>
      <c r="AS554" s="124">
        <v>1.7857142857142856E-2</v>
      </c>
      <c r="AT554" s="120">
        <v>50</v>
      </c>
      <c r="AU554" s="120">
        <v>50</v>
      </c>
      <c r="AV554" s="124">
        <v>0.05</v>
      </c>
      <c r="AW554" s="120">
        <v>50</v>
      </c>
      <c r="AX554" s="120">
        <v>50</v>
      </c>
      <c r="AY554" s="124"/>
      <c r="AZ554" s="120"/>
      <c r="BA554" s="120"/>
      <c r="BB554" s="124"/>
      <c r="BC554" s="120"/>
      <c r="BD554" s="120"/>
      <c r="BE554" s="124"/>
      <c r="BF554" s="120"/>
      <c r="BG554" s="120"/>
      <c r="BH554" s="124"/>
      <c r="BI554" s="120"/>
      <c r="BJ554" s="120"/>
      <c r="BK554" s="124"/>
      <c r="BL554" s="120"/>
      <c r="BM554" s="120"/>
      <c r="BN554" s="52"/>
      <c r="BO554" s="124"/>
      <c r="BP554" s="120"/>
      <c r="BQ554" s="120"/>
      <c r="BR554" s="124"/>
      <c r="BS554" s="124"/>
      <c r="BT554" s="120"/>
      <c r="BU554" s="120"/>
      <c r="BV554" s="124"/>
      <c r="BW554" s="120"/>
      <c r="BX554" s="120"/>
      <c r="BY554" s="124"/>
      <c r="BZ554" s="124"/>
      <c r="CA554" s="124"/>
      <c r="CB554" s="120"/>
      <c r="CC554" s="120"/>
      <c r="CD554" s="120"/>
      <c r="CE554" s="120"/>
      <c r="CF554" s="107"/>
      <c r="CG554" s="107"/>
      <c r="CH554" s="107">
        <v>0</v>
      </c>
      <c r="CI554" s="107"/>
      <c r="CJ554" s="107"/>
    </row>
    <row r="555" spans="1:88" x14ac:dyDescent="0.25">
      <c r="A555" s="50" t="s">
        <v>736</v>
      </c>
      <c r="B555" s="56" t="s">
        <v>1556</v>
      </c>
      <c r="C555" s="50" t="s">
        <v>3138</v>
      </c>
      <c r="D555" s="56" t="s">
        <v>2253</v>
      </c>
      <c r="E555" s="50" t="s">
        <v>106</v>
      </c>
      <c r="F555" s="24" t="s">
        <v>107</v>
      </c>
      <c r="G555" s="24">
        <v>2</v>
      </c>
      <c r="H555" s="50" t="s">
        <v>1453</v>
      </c>
      <c r="I555" s="50" t="s">
        <v>109</v>
      </c>
      <c r="J555" s="120">
        <v>50</v>
      </c>
      <c r="K555" s="52">
        <v>50</v>
      </c>
      <c r="L555" s="120">
        <v>100</v>
      </c>
      <c r="M555" s="52"/>
      <c r="N555" s="120"/>
      <c r="O555" s="120"/>
      <c r="P555" s="120"/>
      <c r="Q555" s="120"/>
      <c r="R555" s="120"/>
      <c r="S555" s="120"/>
      <c r="T555" s="120"/>
      <c r="U555" s="120"/>
      <c r="V555" s="120"/>
      <c r="W555" s="120"/>
      <c r="X555" s="120"/>
      <c r="Y555" s="120"/>
      <c r="Z555" s="120"/>
      <c r="AA555" s="120"/>
      <c r="AB555" s="120"/>
      <c r="AC555" s="120"/>
      <c r="AD555" s="120"/>
      <c r="AE555" s="120"/>
      <c r="AF555" s="120"/>
      <c r="AG555" s="120"/>
      <c r="AH555" s="120"/>
      <c r="AI555" s="120"/>
      <c r="AJ555" s="120"/>
      <c r="AK555" s="120"/>
      <c r="AL555" s="52"/>
      <c r="AM555" s="124"/>
      <c r="AN555" s="124"/>
      <c r="AO555" s="124"/>
      <c r="AP555" s="124"/>
      <c r="AQ555" s="124"/>
      <c r="AR555" s="124"/>
      <c r="AS555" s="124">
        <v>3.2258064516129031E-2</v>
      </c>
      <c r="AT555" s="120">
        <v>50</v>
      </c>
      <c r="AU555" s="120">
        <v>50</v>
      </c>
      <c r="AV555" s="124"/>
      <c r="AW555" s="120"/>
      <c r="AX555" s="120"/>
      <c r="AY555" s="124"/>
      <c r="AZ555" s="120"/>
      <c r="BA555" s="120"/>
      <c r="BB555" s="124"/>
      <c r="BC555" s="120"/>
      <c r="BD555" s="120"/>
      <c r="BE555" s="124"/>
      <c r="BF555" s="120"/>
      <c r="BG555" s="120"/>
      <c r="BH555" s="124"/>
      <c r="BI555" s="120"/>
      <c r="BJ555" s="120"/>
      <c r="BK555" s="124"/>
      <c r="BL555" s="120"/>
      <c r="BM555" s="120"/>
      <c r="BN555" s="52"/>
      <c r="BO555" s="124"/>
      <c r="BP555" s="120"/>
      <c r="BQ555" s="120"/>
      <c r="BR555" s="124"/>
      <c r="BS555" s="124"/>
      <c r="BT555" s="120"/>
      <c r="BU555" s="120"/>
      <c r="BV555" s="124"/>
      <c r="BW555" s="120"/>
      <c r="BX555" s="120"/>
      <c r="BY555" s="124"/>
      <c r="BZ555" s="124"/>
      <c r="CA555" s="124"/>
      <c r="CB555" s="120"/>
      <c r="CC555" s="120"/>
      <c r="CD555" s="120"/>
      <c r="CE555" s="120"/>
      <c r="CF555" s="107"/>
      <c r="CG555" s="107"/>
      <c r="CH555" s="107">
        <v>0</v>
      </c>
      <c r="CI555" s="107"/>
      <c r="CJ555" s="107"/>
    </row>
    <row r="556" spans="1:88" x14ac:dyDescent="0.25">
      <c r="A556" s="50" t="s">
        <v>736</v>
      </c>
      <c r="B556" s="56" t="s">
        <v>1556</v>
      </c>
      <c r="C556" s="50" t="s">
        <v>3139</v>
      </c>
      <c r="D556" s="56" t="s">
        <v>1678</v>
      </c>
      <c r="E556" s="50" t="s">
        <v>106</v>
      </c>
      <c r="F556" s="24">
        <v>3</v>
      </c>
      <c r="G556" s="24">
        <v>6</v>
      </c>
      <c r="H556" s="50" t="s">
        <v>1453</v>
      </c>
      <c r="I556" s="50" t="s">
        <v>109</v>
      </c>
      <c r="J556" s="120">
        <v>580.41735407713452</v>
      </c>
      <c r="K556" s="52">
        <v>650</v>
      </c>
      <c r="L556" s="120">
        <v>89.294977550328397</v>
      </c>
      <c r="M556" s="52">
        <v>0</v>
      </c>
      <c r="N556" s="120">
        <v>77.005744600473435</v>
      </c>
      <c r="O556" s="120">
        <v>100</v>
      </c>
      <c r="P556" s="120">
        <v>100</v>
      </c>
      <c r="Q556" s="120">
        <v>62.783604898327717</v>
      </c>
      <c r="R556" s="120">
        <v>71.609598184353644</v>
      </c>
      <c r="S556" s="120">
        <v>75</v>
      </c>
      <c r="T556" s="120">
        <v>83.711473197770289</v>
      </c>
      <c r="U556" s="120">
        <v>100</v>
      </c>
      <c r="V556" s="120">
        <v>67.696982834207361</v>
      </c>
      <c r="W556" s="120">
        <v>90.262643778943158</v>
      </c>
      <c r="X556" s="120">
        <v>100</v>
      </c>
      <c r="Y556" s="120">
        <v>53.661251578127093</v>
      </c>
      <c r="Z556" s="120">
        <v>71.548335437502786</v>
      </c>
      <c r="AA556" s="120">
        <v>100</v>
      </c>
      <c r="AB556" s="120">
        <v>67.537179487179472</v>
      </c>
      <c r="AC556" s="120">
        <v>90.049572649572625</v>
      </c>
      <c r="AD556" s="120">
        <v>100</v>
      </c>
      <c r="AE556" s="120"/>
      <c r="AF556" s="120">
        <v>69.139583333333334</v>
      </c>
      <c r="AG556" s="120"/>
      <c r="AH556" s="120">
        <v>0</v>
      </c>
      <c r="AI556" s="120">
        <v>12.21</v>
      </c>
      <c r="AJ556" s="120">
        <v>17.940000000000001</v>
      </c>
      <c r="AK556" s="120"/>
      <c r="AL556" s="52">
        <v>1</v>
      </c>
      <c r="AM556" s="124">
        <v>0.96078431372549022</v>
      </c>
      <c r="AN556" s="124">
        <v>0.95454545454545459</v>
      </c>
      <c r="AO556" s="124">
        <v>0.94444444444444442</v>
      </c>
      <c r="AP556" s="124">
        <v>0.95454545454545459</v>
      </c>
      <c r="AQ556" s="124">
        <v>1</v>
      </c>
      <c r="AR556" s="124"/>
      <c r="AS556" s="124">
        <v>2.9508196721311476E-2</v>
      </c>
      <c r="AT556" s="120">
        <v>50</v>
      </c>
      <c r="AU556" s="120">
        <v>50</v>
      </c>
      <c r="AV556" s="124">
        <v>5.1724137931034482E-2</v>
      </c>
      <c r="AW556" s="120">
        <v>49.655172413793117</v>
      </c>
      <c r="AX556" s="120">
        <v>50</v>
      </c>
      <c r="AY556" s="124"/>
      <c r="AZ556" s="120"/>
      <c r="BA556" s="120"/>
      <c r="BB556" s="124"/>
      <c r="BC556" s="120"/>
      <c r="BD556" s="120"/>
      <c r="BE556" s="124"/>
      <c r="BF556" s="120"/>
      <c r="BG556" s="120"/>
      <c r="BH556" s="124"/>
      <c r="BI556" s="120"/>
      <c r="BJ556" s="120"/>
      <c r="BK556" s="124"/>
      <c r="BL556" s="120"/>
      <c r="BM556" s="120"/>
      <c r="BN556" s="52"/>
      <c r="BO556" s="124"/>
      <c r="BP556" s="120"/>
      <c r="BQ556" s="120"/>
      <c r="BR556" s="124">
        <v>0.67785234899328861</v>
      </c>
      <c r="BS556" s="124">
        <v>0.98675496688741726</v>
      </c>
      <c r="BT556" s="120">
        <v>45.190156599552573</v>
      </c>
      <c r="BU556" s="120">
        <v>50</v>
      </c>
      <c r="BV556" s="124"/>
      <c r="BW556" s="120"/>
      <c r="BX556" s="120"/>
      <c r="BY556" s="124"/>
      <c r="BZ556" s="124"/>
      <c r="CA556" s="124"/>
      <c r="CB556" s="120">
        <v>16.823939048191338</v>
      </c>
      <c r="CC556" s="120">
        <v>19.496255895940152</v>
      </c>
      <c r="CD556" s="120">
        <v>17.335082511020332</v>
      </c>
      <c r="CE556" s="120"/>
      <c r="CF556" s="107"/>
      <c r="CG556" s="107"/>
      <c r="CH556" s="107">
        <v>0</v>
      </c>
      <c r="CI556" s="107"/>
      <c r="CJ556" s="107"/>
    </row>
    <row r="557" spans="1:88" x14ac:dyDescent="0.25">
      <c r="A557" s="50" t="s">
        <v>740</v>
      </c>
      <c r="B557" s="56" t="s">
        <v>1557</v>
      </c>
      <c r="C557" s="50" t="s">
        <v>2665</v>
      </c>
      <c r="D557" s="56" t="s">
        <v>101</v>
      </c>
      <c r="E557" s="50" t="s">
        <v>102</v>
      </c>
      <c r="F557" s="24" t="s">
        <v>102</v>
      </c>
      <c r="G557" s="24" t="s">
        <v>102</v>
      </c>
      <c r="H557" s="50" t="s">
        <v>2644</v>
      </c>
      <c r="I557" s="50" t="s">
        <v>103</v>
      </c>
      <c r="J557" s="120">
        <v>774.60083863218779</v>
      </c>
      <c r="K557" s="52">
        <v>1250</v>
      </c>
      <c r="L557" s="120">
        <v>61.968067090575019</v>
      </c>
      <c r="M557" s="52">
        <v>0</v>
      </c>
      <c r="N557" s="120">
        <v>55.841091562424587</v>
      </c>
      <c r="O557" s="120">
        <v>74.45478874989945</v>
      </c>
      <c r="P557" s="120">
        <v>100</v>
      </c>
      <c r="Q557" s="120">
        <v>51.058353425170402</v>
      </c>
      <c r="R557" s="120">
        <v>55.228388916110134</v>
      </c>
      <c r="S557" s="120">
        <v>66.428857569363231</v>
      </c>
      <c r="T557" s="120">
        <v>68.077804566893874</v>
      </c>
      <c r="U557" s="120">
        <v>100</v>
      </c>
      <c r="V557" s="120">
        <v>45.978464054056616</v>
      </c>
      <c r="W557" s="120">
        <v>61.304618738742157</v>
      </c>
      <c r="X557" s="120">
        <v>100</v>
      </c>
      <c r="Y557" s="120">
        <v>41.82901883673474</v>
      </c>
      <c r="Z557" s="120">
        <v>55.772025115646315</v>
      </c>
      <c r="AA557" s="120">
        <v>100</v>
      </c>
      <c r="AB557" s="120">
        <v>44.709942528735681</v>
      </c>
      <c r="AC557" s="120">
        <v>59.613256704980913</v>
      </c>
      <c r="AD557" s="120">
        <v>100</v>
      </c>
      <c r="AE557" s="120">
        <v>40.202156828501408</v>
      </c>
      <c r="AF557" s="120">
        <v>54.326775956284322</v>
      </c>
      <c r="AG557" s="120">
        <v>53.602875771335214</v>
      </c>
      <c r="AH557" s="120">
        <v>100</v>
      </c>
      <c r="AI557" s="120">
        <v>15.37</v>
      </c>
      <c r="AJ557" s="120">
        <v>13.39</v>
      </c>
      <c r="AK557" s="120">
        <v>14.12</v>
      </c>
      <c r="AL557" s="52">
        <v>1</v>
      </c>
      <c r="AM557" s="124">
        <v>0.94540455616653574</v>
      </c>
      <c r="AN557" s="124">
        <v>0.94483450351053155</v>
      </c>
      <c r="AO557" s="124">
        <v>0.94472019464720192</v>
      </c>
      <c r="AP557" s="124">
        <v>0.94781501909206622</v>
      </c>
      <c r="AQ557" s="124">
        <v>0.97261524418073941</v>
      </c>
      <c r="AR557" s="124">
        <v>0.96547144754316072</v>
      </c>
      <c r="AS557" s="124">
        <v>0.25632831126667682</v>
      </c>
      <c r="AT557" s="120">
        <v>8.7343377466646555</v>
      </c>
      <c r="AU557" s="120">
        <v>50</v>
      </c>
      <c r="AV557" s="124">
        <v>0.29972324033211162</v>
      </c>
      <c r="AW557" s="120">
        <v>5.5351933577685308E-2</v>
      </c>
      <c r="AX557" s="120">
        <v>50</v>
      </c>
      <c r="AY557" s="124">
        <v>0.54465709728867628</v>
      </c>
      <c r="AZ557" s="120">
        <v>36.310473152578417</v>
      </c>
      <c r="BA557" s="120">
        <v>50</v>
      </c>
      <c r="BB557" s="124">
        <v>0.15909090909090909</v>
      </c>
      <c r="BC557" s="120">
        <v>10.606060606060606</v>
      </c>
      <c r="BD557" s="120">
        <v>50</v>
      </c>
      <c r="BE557" s="124">
        <v>0.84729064039408863</v>
      </c>
      <c r="BF557" s="120">
        <v>45.068651084791952</v>
      </c>
      <c r="BG557" s="120">
        <v>50</v>
      </c>
      <c r="BH557" s="124">
        <v>0.75477463712757831</v>
      </c>
      <c r="BI557" s="120">
        <v>80.295174162508332</v>
      </c>
      <c r="BJ557" s="120">
        <v>100</v>
      </c>
      <c r="BK557" s="124">
        <v>0.75775356244761094</v>
      </c>
      <c r="BL557" s="120">
        <v>80.612081111447978</v>
      </c>
      <c r="BM557" s="120">
        <v>100</v>
      </c>
      <c r="BN557" s="52">
        <v>0</v>
      </c>
      <c r="BO557" s="124">
        <v>0.66300000000000003</v>
      </c>
      <c r="BP557" s="120">
        <v>88.351920693928136</v>
      </c>
      <c r="BQ557" s="120">
        <v>100</v>
      </c>
      <c r="BR557" s="124">
        <v>0.39550610820244331</v>
      </c>
      <c r="BS557" s="124">
        <v>0.78131924322481672</v>
      </c>
      <c r="BT557" s="120">
        <v>13.183536940081444</v>
      </c>
      <c r="BU557" s="120">
        <v>50</v>
      </c>
      <c r="BV557" s="124">
        <v>0.46269457863660762</v>
      </c>
      <c r="BW557" s="120">
        <v>38.557881553050635</v>
      </c>
      <c r="BX557" s="120">
        <v>50</v>
      </c>
      <c r="BY557" s="124">
        <v>0.75775356244761094</v>
      </c>
      <c r="BZ557" s="124">
        <v>0.82307692307692304</v>
      </c>
      <c r="CA557" s="124">
        <v>6.5323360629312072E-2</v>
      </c>
      <c r="CB557" s="120">
        <v>17.263974516166829</v>
      </c>
      <c r="CC557" s="120">
        <v>19.631524517014228</v>
      </c>
      <c r="CD557" s="120">
        <v>17.168861804494096</v>
      </c>
      <c r="CE557" s="120">
        <v>15.161501169955377</v>
      </c>
      <c r="CF557" s="107"/>
      <c r="CG557" s="107"/>
      <c r="CH557" s="107">
        <v>0</v>
      </c>
      <c r="CI557" s="107"/>
      <c r="CJ557" s="107"/>
    </row>
    <row r="558" spans="1:88" x14ac:dyDescent="0.25">
      <c r="A558" s="50" t="s">
        <v>740</v>
      </c>
      <c r="B558" s="56" t="s">
        <v>1557</v>
      </c>
      <c r="C558" s="50" t="s">
        <v>3140</v>
      </c>
      <c r="D558" s="56" t="s">
        <v>1689</v>
      </c>
      <c r="E558" s="50" t="s">
        <v>106</v>
      </c>
      <c r="F558" s="24" t="s">
        <v>107</v>
      </c>
      <c r="G558" s="24">
        <v>8</v>
      </c>
      <c r="H558" s="50" t="s">
        <v>1454</v>
      </c>
      <c r="I558" s="50" t="s">
        <v>109</v>
      </c>
      <c r="J558" s="120">
        <v>484.28570783163002</v>
      </c>
      <c r="K558" s="52">
        <v>800</v>
      </c>
      <c r="L558" s="120">
        <v>60.53571347895376</v>
      </c>
      <c r="M558" s="52">
        <v>0</v>
      </c>
      <c r="N558" s="120">
        <v>53.534847742016957</v>
      </c>
      <c r="O558" s="120">
        <v>71.379796989355953</v>
      </c>
      <c r="P558" s="120">
        <v>100</v>
      </c>
      <c r="Q558" s="120">
        <v>50.293065005401409</v>
      </c>
      <c r="R558" s="120">
        <v>50.529871781255764</v>
      </c>
      <c r="S558" s="120">
        <v>59.263860336897871</v>
      </c>
      <c r="T558" s="120">
        <v>67.057420007201884</v>
      </c>
      <c r="U558" s="120">
        <v>100</v>
      </c>
      <c r="V558" s="120">
        <v>44.446708654225262</v>
      </c>
      <c r="W558" s="120">
        <v>59.262278205633677</v>
      </c>
      <c r="X558" s="120">
        <v>100</v>
      </c>
      <c r="Y558" s="120">
        <v>41.004528543320205</v>
      </c>
      <c r="Z558" s="120">
        <v>54.672704724426943</v>
      </c>
      <c r="AA558" s="120">
        <v>100</v>
      </c>
      <c r="AB558" s="120">
        <v>45.189355742296897</v>
      </c>
      <c r="AC558" s="120">
        <v>60.252474323062529</v>
      </c>
      <c r="AD558" s="120">
        <v>100</v>
      </c>
      <c r="AE558" s="120">
        <v>44.224583333333342</v>
      </c>
      <c r="AF558" s="120">
        <v>47.168376068376048</v>
      </c>
      <c r="AG558" s="120">
        <v>58.966111111111118</v>
      </c>
      <c r="AH558" s="120">
        <v>100</v>
      </c>
      <c r="AI558" s="120">
        <v>8.9700000000000006</v>
      </c>
      <c r="AJ558" s="120">
        <v>9.52</v>
      </c>
      <c r="AK558" s="120">
        <v>2.94</v>
      </c>
      <c r="AL558" s="52">
        <v>0</v>
      </c>
      <c r="AM558" s="124">
        <v>0.99696048632218848</v>
      </c>
      <c r="AN558" s="124">
        <v>0.99523809523809526</v>
      </c>
      <c r="AO558" s="124">
        <v>0.99696048632218848</v>
      </c>
      <c r="AP558" s="124">
        <v>0.99523809523809526</v>
      </c>
      <c r="AQ558" s="124">
        <v>1</v>
      </c>
      <c r="AR558" s="124">
        <v>1</v>
      </c>
      <c r="AS558" s="124">
        <v>0.1402439024390244</v>
      </c>
      <c r="AT558" s="120">
        <v>31.951219512195127</v>
      </c>
      <c r="AU558" s="120">
        <v>50</v>
      </c>
      <c r="AV558" s="124">
        <v>0.19672131147540983</v>
      </c>
      <c r="AW558" s="120">
        <v>20.655737704918042</v>
      </c>
      <c r="AX558" s="120">
        <v>50</v>
      </c>
      <c r="AY558" s="124"/>
      <c r="AZ558" s="120"/>
      <c r="BA558" s="120"/>
      <c r="BB558" s="124"/>
      <c r="BC558" s="120"/>
      <c r="BD558" s="120"/>
      <c r="BE558" s="124">
        <v>0.83720930232558144</v>
      </c>
      <c r="BF558" s="120">
        <v>44.532409698169232</v>
      </c>
      <c r="BG558" s="120">
        <v>50</v>
      </c>
      <c r="BH558" s="124"/>
      <c r="BI558" s="120"/>
      <c r="BJ558" s="120"/>
      <c r="BK558" s="124"/>
      <c r="BL558" s="120"/>
      <c r="BM558" s="120"/>
      <c r="BN558" s="52"/>
      <c r="BO558" s="124"/>
      <c r="BP558" s="120"/>
      <c r="BQ558" s="120"/>
      <c r="BR558" s="124">
        <v>0.23333333333333334</v>
      </c>
      <c r="BS558" s="124">
        <v>1.0204081632653061</v>
      </c>
      <c r="BT558" s="120">
        <v>15.555555555555555</v>
      </c>
      <c r="BU558" s="120">
        <v>50</v>
      </c>
      <c r="BV558" s="124"/>
      <c r="BW558" s="120"/>
      <c r="BX558" s="120"/>
      <c r="BY558" s="124"/>
      <c r="BZ558" s="124"/>
      <c r="CA558" s="124"/>
      <c r="CB558" s="120">
        <v>16.823939048191338</v>
      </c>
      <c r="CC558" s="120">
        <v>19.496255895940152</v>
      </c>
      <c r="CD558" s="120">
        <v>17.335082511020332</v>
      </c>
      <c r="CE558" s="120"/>
      <c r="CF558" s="52" t="s">
        <v>3738</v>
      </c>
      <c r="CG558" s="107">
        <v>4</v>
      </c>
      <c r="CH558" s="107">
        <v>0</v>
      </c>
      <c r="CI558" s="107"/>
      <c r="CJ558" s="107"/>
    </row>
    <row r="559" spans="1:88" x14ac:dyDescent="0.25">
      <c r="A559" s="50" t="s">
        <v>740</v>
      </c>
      <c r="B559" s="56" t="s">
        <v>1557</v>
      </c>
      <c r="C559" s="50" t="s">
        <v>3141</v>
      </c>
      <c r="D559" s="56" t="s">
        <v>1697</v>
      </c>
      <c r="E559" s="50" t="s">
        <v>106</v>
      </c>
      <c r="F559" s="24" t="s">
        <v>107</v>
      </c>
      <c r="G559" s="24">
        <v>8</v>
      </c>
      <c r="H559" s="50" t="s">
        <v>2644</v>
      </c>
      <c r="I559" s="50" t="s">
        <v>109</v>
      </c>
      <c r="J559" s="120">
        <v>445.92468093155867</v>
      </c>
      <c r="K559" s="52">
        <v>800</v>
      </c>
      <c r="L559" s="120">
        <v>55.740585116444826</v>
      </c>
      <c r="M559" s="52">
        <v>0</v>
      </c>
      <c r="N559" s="120">
        <v>56.756877074606223</v>
      </c>
      <c r="O559" s="120">
        <v>75.675836099474964</v>
      </c>
      <c r="P559" s="120">
        <v>100</v>
      </c>
      <c r="Q559" s="120">
        <v>52.338425420618208</v>
      </c>
      <c r="R559" s="120">
        <v>54.77986230912424</v>
      </c>
      <c r="S559" s="120">
        <v>66.132615950141769</v>
      </c>
      <c r="T559" s="120">
        <v>69.784567227490939</v>
      </c>
      <c r="U559" s="120">
        <v>100</v>
      </c>
      <c r="V559" s="120">
        <v>46.161727420536934</v>
      </c>
      <c r="W559" s="120">
        <v>61.548969894049243</v>
      </c>
      <c r="X559" s="120">
        <v>100</v>
      </c>
      <c r="Y559" s="120">
        <v>41.980147178737184</v>
      </c>
      <c r="Z559" s="120">
        <v>55.973529571649586</v>
      </c>
      <c r="AA559" s="120">
        <v>100</v>
      </c>
      <c r="AB559" s="120">
        <v>44.40691056910569</v>
      </c>
      <c r="AC559" s="120">
        <v>59.209214092140918</v>
      </c>
      <c r="AD559" s="120">
        <v>100</v>
      </c>
      <c r="AE559" s="120">
        <v>40.311764705882354</v>
      </c>
      <c r="AF559" s="120">
        <v>51.14408602150538</v>
      </c>
      <c r="AG559" s="120">
        <v>53.749019607843138</v>
      </c>
      <c r="AH559" s="120">
        <v>100</v>
      </c>
      <c r="AI559" s="120">
        <v>13.79</v>
      </c>
      <c r="AJ559" s="120">
        <v>12.79</v>
      </c>
      <c r="AK559" s="120">
        <v>10.83</v>
      </c>
      <c r="AL559" s="52">
        <v>1</v>
      </c>
      <c r="AM559" s="124">
        <v>0.9662921348314607</v>
      </c>
      <c r="AN559" s="124">
        <v>0.97206703910614523</v>
      </c>
      <c r="AO559" s="124">
        <v>0.94756554307116103</v>
      </c>
      <c r="AP559" s="124">
        <v>0.94413407821229045</v>
      </c>
      <c r="AQ559" s="124">
        <v>1</v>
      </c>
      <c r="AR559" s="124">
        <v>1</v>
      </c>
      <c r="AS559" s="124">
        <v>0.24278846153846154</v>
      </c>
      <c r="AT559" s="120">
        <v>11.442307692307695</v>
      </c>
      <c r="AU559" s="120">
        <v>50</v>
      </c>
      <c r="AV559" s="124">
        <v>0.31983805668016196</v>
      </c>
      <c r="AW559" s="120">
        <v>0</v>
      </c>
      <c r="AX559" s="120">
        <v>50</v>
      </c>
      <c r="AY559" s="124"/>
      <c r="AZ559" s="120"/>
      <c r="BA559" s="120"/>
      <c r="BB559" s="124"/>
      <c r="BC559" s="120"/>
      <c r="BD559" s="120"/>
      <c r="BE559" s="124">
        <v>0.69565217391304346</v>
      </c>
      <c r="BF559" s="120">
        <v>37.002775208140612</v>
      </c>
      <c r="BG559" s="120">
        <v>50</v>
      </c>
      <c r="BH559" s="124"/>
      <c r="BI559" s="120"/>
      <c r="BJ559" s="120"/>
      <c r="BK559" s="124"/>
      <c r="BL559" s="120"/>
      <c r="BM559" s="120"/>
      <c r="BN559" s="52"/>
      <c r="BO559" s="124"/>
      <c r="BP559" s="120"/>
      <c r="BQ559" s="120"/>
      <c r="BR559" s="124">
        <v>0.32307692307692309</v>
      </c>
      <c r="BS559" s="124">
        <v>0.98484848484848486</v>
      </c>
      <c r="BT559" s="120">
        <v>21.53846153846154</v>
      </c>
      <c r="BU559" s="120">
        <v>50</v>
      </c>
      <c r="BV559" s="124"/>
      <c r="BW559" s="120"/>
      <c r="BX559" s="120"/>
      <c r="BY559" s="124"/>
      <c r="BZ559" s="124"/>
      <c r="CA559" s="124"/>
      <c r="CB559" s="120">
        <v>16.823939048191338</v>
      </c>
      <c r="CC559" s="120">
        <v>19.496255895940152</v>
      </c>
      <c r="CD559" s="120">
        <v>17.335082511020332</v>
      </c>
      <c r="CE559" s="120"/>
      <c r="CF559" s="52" t="s">
        <v>3739</v>
      </c>
      <c r="CG559" s="52">
        <v>5</v>
      </c>
      <c r="CH559" s="107">
        <v>0</v>
      </c>
      <c r="CI559" s="107"/>
      <c r="CJ559" s="107"/>
    </row>
    <row r="560" spans="1:88" x14ac:dyDescent="0.25">
      <c r="A560" s="50" t="s">
        <v>740</v>
      </c>
      <c r="B560" s="56" t="s">
        <v>1557</v>
      </c>
      <c r="C560" s="50" t="s">
        <v>3142</v>
      </c>
      <c r="D560" s="56" t="s">
        <v>1797</v>
      </c>
      <c r="E560" s="50" t="s">
        <v>106</v>
      </c>
      <c r="F560" s="24" t="s">
        <v>114</v>
      </c>
      <c r="G560" s="24">
        <v>8</v>
      </c>
      <c r="H560" s="50" t="s">
        <v>1454</v>
      </c>
      <c r="I560" s="50" t="s">
        <v>109</v>
      </c>
      <c r="J560" s="120">
        <v>436.91562010529043</v>
      </c>
      <c r="K560" s="52">
        <v>800</v>
      </c>
      <c r="L560" s="120">
        <v>54.614452513161304</v>
      </c>
      <c r="M560" s="52">
        <v>0</v>
      </c>
      <c r="N560" s="120">
        <v>51.757432141419407</v>
      </c>
      <c r="O560" s="120">
        <v>69.009909521892538</v>
      </c>
      <c r="P560" s="120">
        <v>100</v>
      </c>
      <c r="Q560" s="120">
        <v>50.292599982805505</v>
      </c>
      <c r="R560" s="120">
        <v>50.403954489885088</v>
      </c>
      <c r="S560" s="120">
        <v>61.294424493246069</v>
      </c>
      <c r="T560" s="120">
        <v>67.056799977074007</v>
      </c>
      <c r="U560" s="120">
        <v>100</v>
      </c>
      <c r="V560" s="120">
        <v>43.223731022180694</v>
      </c>
      <c r="W560" s="120">
        <v>57.631641362907594</v>
      </c>
      <c r="X560" s="120">
        <v>100</v>
      </c>
      <c r="Y560" s="120">
        <v>42.117270356665593</v>
      </c>
      <c r="Z560" s="120">
        <v>56.156360475554123</v>
      </c>
      <c r="AA560" s="120">
        <v>100</v>
      </c>
      <c r="AB560" s="120">
        <v>41.968731563421827</v>
      </c>
      <c r="AC560" s="120">
        <v>55.958308751229104</v>
      </c>
      <c r="AD560" s="120">
        <v>100</v>
      </c>
      <c r="AE560" s="120">
        <v>39.673333333333346</v>
      </c>
      <c r="AF560" s="120"/>
      <c r="AG560" s="120">
        <v>52.897777777777797</v>
      </c>
      <c r="AH560" s="120">
        <v>100</v>
      </c>
      <c r="AI560" s="120">
        <v>11</v>
      </c>
      <c r="AJ560" s="120">
        <v>8.2799999999999994</v>
      </c>
      <c r="AK560" s="120"/>
      <c r="AL560" s="52">
        <v>0</v>
      </c>
      <c r="AM560" s="124">
        <v>0.99732620320855614</v>
      </c>
      <c r="AN560" s="124">
        <v>1</v>
      </c>
      <c r="AO560" s="124">
        <v>0.9946666666666667</v>
      </c>
      <c r="AP560" s="124">
        <v>0.99691358024691357</v>
      </c>
      <c r="AQ560" s="124">
        <v>1</v>
      </c>
      <c r="AR560" s="124">
        <v>1</v>
      </c>
      <c r="AS560" s="124">
        <v>0.23217247097844113</v>
      </c>
      <c r="AT560" s="120">
        <v>13.565505804311773</v>
      </c>
      <c r="AU560" s="120">
        <v>50</v>
      </c>
      <c r="AV560" s="124">
        <v>0.23346303501945526</v>
      </c>
      <c r="AW560" s="120">
        <v>13.307392996108947</v>
      </c>
      <c r="AX560" s="120">
        <v>50</v>
      </c>
      <c r="AY560" s="124"/>
      <c r="AZ560" s="120"/>
      <c r="BA560" s="120"/>
      <c r="BB560" s="124"/>
      <c r="BC560" s="120"/>
      <c r="BD560" s="120"/>
      <c r="BE560" s="124">
        <v>0.70833333333333337</v>
      </c>
      <c r="BF560" s="120">
        <v>37.677304964539012</v>
      </c>
      <c r="BG560" s="120">
        <v>50</v>
      </c>
      <c r="BH560" s="124"/>
      <c r="BI560" s="120"/>
      <c r="BJ560" s="120"/>
      <c r="BK560" s="124"/>
      <c r="BL560" s="120"/>
      <c r="BM560" s="120"/>
      <c r="BN560" s="52"/>
      <c r="BO560" s="124"/>
      <c r="BP560" s="120"/>
      <c r="BQ560" s="120"/>
      <c r="BR560" s="124">
        <v>0.20481927710843373</v>
      </c>
      <c r="BS560" s="124">
        <v>0.92737430167597767</v>
      </c>
      <c r="BT560" s="120">
        <v>13.654618473895583</v>
      </c>
      <c r="BU560" s="120">
        <v>50</v>
      </c>
      <c r="BV560" s="124"/>
      <c r="BW560" s="120"/>
      <c r="BX560" s="120"/>
      <c r="BY560" s="124"/>
      <c r="BZ560" s="124"/>
      <c r="CA560" s="124"/>
      <c r="CB560" s="120">
        <v>16.823939048191338</v>
      </c>
      <c r="CC560" s="120">
        <v>19.496255895940152</v>
      </c>
      <c r="CD560" s="120">
        <v>17.335082511020332</v>
      </c>
      <c r="CE560" s="120"/>
      <c r="CF560" s="107" t="s">
        <v>3738</v>
      </c>
      <c r="CG560" s="107">
        <v>4</v>
      </c>
      <c r="CH560" s="107">
        <v>0</v>
      </c>
      <c r="CI560" s="107"/>
      <c r="CJ560" s="107"/>
    </row>
    <row r="561" spans="1:88" x14ac:dyDescent="0.25">
      <c r="A561" s="50" t="s">
        <v>740</v>
      </c>
      <c r="B561" s="56" t="s">
        <v>1557</v>
      </c>
      <c r="C561" s="50" t="s">
        <v>3143</v>
      </c>
      <c r="D561" s="56" t="s">
        <v>2035</v>
      </c>
      <c r="E561" s="50" t="s">
        <v>106</v>
      </c>
      <c r="F561" s="24" t="s">
        <v>107</v>
      </c>
      <c r="G561" s="24">
        <v>8</v>
      </c>
      <c r="H561" s="50" t="s">
        <v>1454</v>
      </c>
      <c r="I561" s="50" t="s">
        <v>109</v>
      </c>
      <c r="J561" s="120">
        <v>460.53293954340171</v>
      </c>
      <c r="K561" s="52">
        <v>800</v>
      </c>
      <c r="L561" s="120">
        <v>57.566617442925214</v>
      </c>
      <c r="M561" s="52">
        <v>0</v>
      </c>
      <c r="N561" s="120">
        <v>54.9577293397886</v>
      </c>
      <c r="O561" s="120">
        <v>73.276972453051471</v>
      </c>
      <c r="P561" s="120">
        <v>100</v>
      </c>
      <c r="Q561" s="120">
        <v>54.047829723793647</v>
      </c>
      <c r="R561" s="120">
        <v>50.460737604083533</v>
      </c>
      <c r="S561" s="120">
        <v>61.952582637749785</v>
      </c>
      <c r="T561" s="120">
        <v>72.063772965058192</v>
      </c>
      <c r="U561" s="120">
        <v>100</v>
      </c>
      <c r="V561" s="120">
        <v>46.630569333166164</v>
      </c>
      <c r="W561" s="120">
        <v>62.17409244422155</v>
      </c>
      <c r="X561" s="120">
        <v>100</v>
      </c>
      <c r="Y561" s="120">
        <v>46.134353200901565</v>
      </c>
      <c r="Z561" s="120">
        <v>61.512470934535422</v>
      </c>
      <c r="AA561" s="120">
        <v>100</v>
      </c>
      <c r="AB561" s="120">
        <v>40.931800766283516</v>
      </c>
      <c r="AC561" s="120">
        <v>54.575734355044695</v>
      </c>
      <c r="AD561" s="120">
        <v>100</v>
      </c>
      <c r="AE561" s="120">
        <v>40.027777777777779</v>
      </c>
      <c r="AF561" s="120"/>
      <c r="AG561" s="120">
        <v>53.370370370370367</v>
      </c>
      <c r="AH561" s="120">
        <v>100</v>
      </c>
      <c r="AI561" s="120">
        <v>7.9</v>
      </c>
      <c r="AJ561" s="120">
        <v>4.32</v>
      </c>
      <c r="AK561" s="120"/>
      <c r="AL561" s="52">
        <v>0</v>
      </c>
      <c r="AM561" s="124">
        <v>0.98653198653198648</v>
      </c>
      <c r="AN561" s="124">
        <v>0.98455598455598459</v>
      </c>
      <c r="AO561" s="124">
        <v>0.98993288590604023</v>
      </c>
      <c r="AP561" s="124">
        <v>0.9884615384615385</v>
      </c>
      <c r="AQ561" s="124">
        <v>0.989247311827957</v>
      </c>
      <c r="AR561" s="124">
        <v>0.98717948717948723</v>
      </c>
      <c r="AS561" s="124">
        <v>0.24888888888888888</v>
      </c>
      <c r="AT561" s="120">
        <v>10.222222222222221</v>
      </c>
      <c r="AU561" s="120">
        <v>50</v>
      </c>
      <c r="AV561" s="124">
        <v>0.24494949494949494</v>
      </c>
      <c r="AW561" s="120">
        <v>11.010101010101025</v>
      </c>
      <c r="AX561" s="120">
        <v>50</v>
      </c>
      <c r="AY561" s="124"/>
      <c r="AZ561" s="120"/>
      <c r="BA561" s="120"/>
      <c r="BB561" s="124"/>
      <c r="BC561" s="120"/>
      <c r="BD561" s="120"/>
      <c r="BE561" s="124">
        <v>0.8</v>
      </c>
      <c r="BF561" s="120">
        <v>42.553191489361708</v>
      </c>
      <c r="BG561" s="120">
        <v>50</v>
      </c>
      <c r="BH561" s="124"/>
      <c r="BI561" s="120"/>
      <c r="BJ561" s="120"/>
      <c r="BK561" s="124"/>
      <c r="BL561" s="120"/>
      <c r="BM561" s="120"/>
      <c r="BN561" s="52"/>
      <c r="BO561" s="124"/>
      <c r="BP561" s="120"/>
      <c r="BQ561" s="120"/>
      <c r="BR561" s="124">
        <v>0.59322033898305082</v>
      </c>
      <c r="BS561" s="124">
        <v>0.82517482517482521</v>
      </c>
      <c r="BT561" s="120">
        <v>19.774011299435028</v>
      </c>
      <c r="BU561" s="120">
        <v>50</v>
      </c>
      <c r="BV561" s="124"/>
      <c r="BW561" s="120"/>
      <c r="BX561" s="120"/>
      <c r="BY561" s="124"/>
      <c r="BZ561" s="124"/>
      <c r="CA561" s="124"/>
      <c r="CB561" s="120">
        <v>16.823939048191338</v>
      </c>
      <c r="CC561" s="120">
        <v>19.496255895940152</v>
      </c>
      <c r="CD561" s="120">
        <v>17.335082511020332</v>
      </c>
      <c r="CE561" s="120"/>
      <c r="CF561" s="52"/>
      <c r="CG561" s="52"/>
      <c r="CH561" s="107">
        <v>0</v>
      </c>
      <c r="CI561" s="107"/>
      <c r="CJ561" s="107"/>
    </row>
    <row r="562" spans="1:88" x14ac:dyDescent="0.25">
      <c r="A562" s="50" t="s">
        <v>740</v>
      </c>
      <c r="B562" s="56" t="s">
        <v>1557</v>
      </c>
      <c r="C562" s="50" t="s">
        <v>3144</v>
      </c>
      <c r="D562" s="56" t="s">
        <v>2096</v>
      </c>
      <c r="E562" s="50" t="s">
        <v>106</v>
      </c>
      <c r="F562" s="24" t="s">
        <v>107</v>
      </c>
      <c r="G562" s="24">
        <v>8</v>
      </c>
      <c r="H562" s="50" t="s">
        <v>1454</v>
      </c>
      <c r="I562" s="50" t="s">
        <v>109</v>
      </c>
      <c r="J562" s="120">
        <v>466.97591288809264</v>
      </c>
      <c r="K562" s="52">
        <v>800</v>
      </c>
      <c r="L562" s="120">
        <v>58.37198911101158</v>
      </c>
      <c r="M562" s="52">
        <v>0</v>
      </c>
      <c r="N562" s="120">
        <v>53.441761747050528</v>
      </c>
      <c r="O562" s="120">
        <v>71.255682329400699</v>
      </c>
      <c r="P562" s="120">
        <v>100</v>
      </c>
      <c r="Q562" s="120">
        <v>51.470243432078419</v>
      </c>
      <c r="R562" s="120">
        <v>49.191603143968649</v>
      </c>
      <c r="S562" s="120">
        <v>64.343098312190406</v>
      </c>
      <c r="T562" s="120">
        <v>68.626991242771226</v>
      </c>
      <c r="U562" s="120">
        <v>100</v>
      </c>
      <c r="V562" s="120">
        <v>41.841166210619249</v>
      </c>
      <c r="W562" s="120">
        <v>55.788221614158992</v>
      </c>
      <c r="X562" s="120">
        <v>100</v>
      </c>
      <c r="Y562" s="120">
        <v>40.511831871609253</v>
      </c>
      <c r="Z562" s="120">
        <v>54.015775828812338</v>
      </c>
      <c r="AA562" s="120">
        <v>100</v>
      </c>
      <c r="AB562" s="120">
        <v>40.666360856269115</v>
      </c>
      <c r="AC562" s="120">
        <v>54.221814475025489</v>
      </c>
      <c r="AD562" s="120">
        <v>100</v>
      </c>
      <c r="AE562" s="120">
        <v>39.864814814814828</v>
      </c>
      <c r="AF562" s="120"/>
      <c r="AG562" s="120">
        <v>53.153086419753102</v>
      </c>
      <c r="AH562" s="120">
        <v>100</v>
      </c>
      <c r="AI562" s="120">
        <v>12.87</v>
      </c>
      <c r="AJ562" s="120">
        <v>8.67</v>
      </c>
      <c r="AK562" s="120"/>
      <c r="AL562" s="52">
        <v>0</v>
      </c>
      <c r="AM562" s="124">
        <v>0.99415204678362568</v>
      </c>
      <c r="AN562" s="124">
        <v>0.99649122807017543</v>
      </c>
      <c r="AO562" s="124">
        <v>0.99415204678362568</v>
      </c>
      <c r="AP562" s="124">
        <v>0.99649122807017543</v>
      </c>
      <c r="AQ562" s="124">
        <v>1</v>
      </c>
      <c r="AR562" s="124">
        <v>1</v>
      </c>
      <c r="AS562" s="124">
        <v>0.25</v>
      </c>
      <c r="AT562" s="120">
        <v>10.000000000000009</v>
      </c>
      <c r="AU562" s="120">
        <v>50</v>
      </c>
      <c r="AV562" s="124">
        <v>0.25</v>
      </c>
      <c r="AW562" s="120">
        <v>10.000000000000009</v>
      </c>
      <c r="AX562" s="120">
        <v>50</v>
      </c>
      <c r="AY562" s="124"/>
      <c r="AZ562" s="120"/>
      <c r="BA562" s="120"/>
      <c r="BB562" s="124"/>
      <c r="BC562" s="120"/>
      <c r="BD562" s="120"/>
      <c r="BE562" s="124">
        <v>0.90909090909090906</v>
      </c>
      <c r="BF562" s="120">
        <v>48.355899419729212</v>
      </c>
      <c r="BG562" s="120">
        <v>50</v>
      </c>
      <c r="BH562" s="124"/>
      <c r="BI562" s="120"/>
      <c r="BJ562" s="120"/>
      <c r="BK562" s="124"/>
      <c r="BL562" s="120"/>
      <c r="BM562" s="120"/>
      <c r="BN562" s="52"/>
      <c r="BO562" s="124"/>
      <c r="BP562" s="120"/>
      <c r="BQ562" s="120"/>
      <c r="BR562" s="124">
        <v>0.62337662337662336</v>
      </c>
      <c r="BS562" s="124">
        <v>0.96250000000000002</v>
      </c>
      <c r="BT562" s="120">
        <v>41.558441558441558</v>
      </c>
      <c r="BU562" s="120">
        <v>50</v>
      </c>
      <c r="BV562" s="124"/>
      <c r="BW562" s="120"/>
      <c r="BX562" s="120"/>
      <c r="BY562" s="124"/>
      <c r="BZ562" s="124"/>
      <c r="CA562" s="124"/>
      <c r="CB562" s="120">
        <v>16.823939048191338</v>
      </c>
      <c r="CC562" s="120">
        <v>19.496255895940152</v>
      </c>
      <c r="CD562" s="120">
        <v>17.335082511020332</v>
      </c>
      <c r="CE562" s="120"/>
      <c r="CF562" s="52" t="s">
        <v>3739</v>
      </c>
      <c r="CG562" s="52">
        <v>5</v>
      </c>
      <c r="CH562" s="107">
        <v>0</v>
      </c>
      <c r="CI562" s="107"/>
      <c r="CJ562" s="107"/>
    </row>
    <row r="563" spans="1:88" x14ac:dyDescent="0.25">
      <c r="A563" s="50" t="s">
        <v>740</v>
      </c>
      <c r="B563" s="56" t="s">
        <v>1557</v>
      </c>
      <c r="C563" s="50" t="s">
        <v>3145</v>
      </c>
      <c r="D563" s="56" t="s">
        <v>1841</v>
      </c>
      <c r="E563" s="50" t="s">
        <v>106</v>
      </c>
      <c r="F563" s="24" t="s">
        <v>107</v>
      </c>
      <c r="G563" s="24">
        <v>8</v>
      </c>
      <c r="H563" s="50" t="s">
        <v>2644</v>
      </c>
      <c r="I563" s="50" t="s">
        <v>109</v>
      </c>
      <c r="J563" s="120">
        <v>547.59464091084078</v>
      </c>
      <c r="K563" s="52">
        <v>800</v>
      </c>
      <c r="L563" s="120">
        <v>68.449330113855098</v>
      </c>
      <c r="M563" s="52">
        <v>0</v>
      </c>
      <c r="N563" s="120">
        <v>62.1679629378377</v>
      </c>
      <c r="O563" s="120">
        <v>82.890617250450276</v>
      </c>
      <c r="P563" s="120">
        <v>100</v>
      </c>
      <c r="Q563" s="120">
        <v>54.495635179372726</v>
      </c>
      <c r="R563" s="120">
        <v>59.19095436656665</v>
      </c>
      <c r="S563" s="120">
        <v>70.287843148879801</v>
      </c>
      <c r="T563" s="120">
        <v>72.660846905830297</v>
      </c>
      <c r="U563" s="120">
        <v>100</v>
      </c>
      <c r="V563" s="120">
        <v>51.197201346876312</v>
      </c>
      <c r="W563" s="120">
        <v>68.262935129168412</v>
      </c>
      <c r="X563" s="120">
        <v>100</v>
      </c>
      <c r="Y563" s="120">
        <v>43.644048887326385</v>
      </c>
      <c r="Z563" s="120">
        <v>58.192065183101846</v>
      </c>
      <c r="AA563" s="120">
        <v>100</v>
      </c>
      <c r="AB563" s="120">
        <v>47.112301587301587</v>
      </c>
      <c r="AC563" s="120">
        <v>62.816402116402116</v>
      </c>
      <c r="AD563" s="120">
        <v>100</v>
      </c>
      <c r="AE563" s="120">
        <v>44.20465116279069</v>
      </c>
      <c r="AF563" s="120">
        <v>50.161788617886188</v>
      </c>
      <c r="AG563" s="120">
        <v>58.939534883720924</v>
      </c>
      <c r="AH563" s="120">
        <v>100</v>
      </c>
      <c r="AI563" s="120">
        <v>15.79</v>
      </c>
      <c r="AJ563" s="120">
        <v>15.54</v>
      </c>
      <c r="AK563" s="120">
        <v>5.95</v>
      </c>
      <c r="AL563" s="52">
        <v>0</v>
      </c>
      <c r="AM563" s="124">
        <v>0.98425196850393704</v>
      </c>
      <c r="AN563" s="124">
        <v>0.97727272727272729</v>
      </c>
      <c r="AO563" s="124">
        <v>0.98418972332015808</v>
      </c>
      <c r="AP563" s="124">
        <v>0.98473282442748089</v>
      </c>
      <c r="AQ563" s="124">
        <v>1</v>
      </c>
      <c r="AR563" s="124">
        <v>1</v>
      </c>
      <c r="AS563" s="124">
        <v>8.1841432225063945E-2</v>
      </c>
      <c r="AT563" s="120">
        <v>43.631713554987229</v>
      </c>
      <c r="AU563" s="120">
        <v>50</v>
      </c>
      <c r="AV563" s="124">
        <v>0.14835164835164835</v>
      </c>
      <c r="AW563" s="120">
        <v>30.329670329670332</v>
      </c>
      <c r="AX563" s="120">
        <v>50</v>
      </c>
      <c r="AY563" s="124"/>
      <c r="AZ563" s="120"/>
      <c r="BA563" s="120"/>
      <c r="BB563" s="124"/>
      <c r="BC563" s="120"/>
      <c r="BD563" s="120"/>
      <c r="BE563" s="124">
        <v>0.88888888888888884</v>
      </c>
      <c r="BF563" s="120">
        <v>47.281323877068559</v>
      </c>
      <c r="BG563" s="120">
        <v>50</v>
      </c>
      <c r="BH563" s="124"/>
      <c r="BI563" s="120"/>
      <c r="BJ563" s="120"/>
      <c r="BK563" s="124"/>
      <c r="BL563" s="120"/>
      <c r="BM563" s="120"/>
      <c r="BN563" s="52"/>
      <c r="BO563" s="124"/>
      <c r="BP563" s="120"/>
      <c r="BQ563" s="120"/>
      <c r="BR563" s="124">
        <v>0.33884297520661155</v>
      </c>
      <c r="BS563" s="124">
        <v>1.0254237288135593</v>
      </c>
      <c r="BT563" s="120">
        <v>22.589531680440768</v>
      </c>
      <c r="BU563" s="120">
        <v>50</v>
      </c>
      <c r="BV563" s="124"/>
      <c r="BW563" s="120"/>
      <c r="BX563" s="120"/>
      <c r="BY563" s="124"/>
      <c r="BZ563" s="124"/>
      <c r="CA563" s="124"/>
      <c r="CB563" s="120">
        <v>16.823939048191338</v>
      </c>
      <c r="CC563" s="120">
        <v>19.496255895940152</v>
      </c>
      <c r="CD563" s="120">
        <v>17.335082511020332</v>
      </c>
      <c r="CE563" s="120"/>
      <c r="CF563" s="107"/>
      <c r="CG563" s="107"/>
      <c r="CH563" s="107">
        <v>0</v>
      </c>
      <c r="CI563" s="107"/>
      <c r="CJ563" s="107"/>
    </row>
    <row r="564" spans="1:88" x14ac:dyDescent="0.25">
      <c r="A564" s="50" t="s">
        <v>740</v>
      </c>
      <c r="B564" s="56" t="s">
        <v>1557</v>
      </c>
      <c r="C564" s="50" t="s">
        <v>3146</v>
      </c>
      <c r="D564" s="56" t="s">
        <v>2392</v>
      </c>
      <c r="E564" s="50" t="s">
        <v>106</v>
      </c>
      <c r="F564" s="24" t="s">
        <v>107</v>
      </c>
      <c r="G564" s="24">
        <v>8</v>
      </c>
      <c r="H564" s="50" t="s">
        <v>2644</v>
      </c>
      <c r="I564" s="50" t="s">
        <v>109</v>
      </c>
      <c r="J564" s="120">
        <v>495.13360947862878</v>
      </c>
      <c r="K564" s="52">
        <v>800</v>
      </c>
      <c r="L564" s="120">
        <v>61.891701184828598</v>
      </c>
      <c r="M564" s="52">
        <v>0</v>
      </c>
      <c r="N564" s="120">
        <v>59.204466092279183</v>
      </c>
      <c r="O564" s="120">
        <v>78.939288123038907</v>
      </c>
      <c r="P564" s="120">
        <v>100</v>
      </c>
      <c r="Q564" s="120">
        <v>55.531124523498811</v>
      </c>
      <c r="R564" s="120">
        <v>51.283153900167797</v>
      </c>
      <c r="S564" s="120">
        <v>64.475949772152305</v>
      </c>
      <c r="T564" s="120">
        <v>74.041499364665071</v>
      </c>
      <c r="U564" s="120">
        <v>100</v>
      </c>
      <c r="V564" s="120">
        <v>46.250682621406192</v>
      </c>
      <c r="W564" s="120">
        <v>61.667576828541591</v>
      </c>
      <c r="X564" s="120">
        <v>100</v>
      </c>
      <c r="Y564" s="120">
        <v>42.727952726273074</v>
      </c>
      <c r="Z564" s="120">
        <v>56.97060363503077</v>
      </c>
      <c r="AA564" s="120">
        <v>100</v>
      </c>
      <c r="AB564" s="120">
        <v>41.519003115264809</v>
      </c>
      <c r="AC564" s="120">
        <v>55.358670820353076</v>
      </c>
      <c r="AD564" s="120">
        <v>100</v>
      </c>
      <c r="AE564" s="120">
        <v>37.676502732240444</v>
      </c>
      <c r="AF564" s="120">
        <v>46.614492753623182</v>
      </c>
      <c r="AG564" s="120">
        <v>50.235336976320589</v>
      </c>
      <c r="AH564" s="120">
        <v>100</v>
      </c>
      <c r="AI564" s="120">
        <v>8.94</v>
      </c>
      <c r="AJ564" s="120">
        <v>8.5500000000000007</v>
      </c>
      <c r="AK564" s="120">
        <v>8.93</v>
      </c>
      <c r="AL564" s="52">
        <v>0</v>
      </c>
      <c r="AM564" s="124">
        <v>0.97448979591836737</v>
      </c>
      <c r="AN564" s="124">
        <v>0.97826086956521741</v>
      </c>
      <c r="AO564" s="124">
        <v>0.97193877551020413</v>
      </c>
      <c r="AP564" s="124">
        <v>0.97391304347826091</v>
      </c>
      <c r="AQ564" s="124">
        <v>1</v>
      </c>
      <c r="AR564" s="124">
        <v>1</v>
      </c>
      <c r="AS564" s="124">
        <v>0.16968698517298189</v>
      </c>
      <c r="AT564" s="120">
        <v>26.062602965403634</v>
      </c>
      <c r="AU564" s="120">
        <v>50</v>
      </c>
      <c r="AV564" s="124">
        <v>0.24169184290030213</v>
      </c>
      <c r="AW564" s="120">
        <v>11.661631419939589</v>
      </c>
      <c r="AX564" s="120">
        <v>50</v>
      </c>
      <c r="AY564" s="124"/>
      <c r="AZ564" s="120"/>
      <c r="BA564" s="120"/>
      <c r="BB564" s="124"/>
      <c r="BC564" s="120"/>
      <c r="BD564" s="120"/>
      <c r="BE564" s="124">
        <v>0.90769230769230769</v>
      </c>
      <c r="BF564" s="120">
        <v>48.281505728314237</v>
      </c>
      <c r="BG564" s="120">
        <v>50</v>
      </c>
      <c r="BH564" s="124"/>
      <c r="BI564" s="120"/>
      <c r="BJ564" s="120"/>
      <c r="BK564" s="124"/>
      <c r="BL564" s="120"/>
      <c r="BM564" s="120"/>
      <c r="BN564" s="52"/>
      <c r="BO564" s="124"/>
      <c r="BP564" s="120"/>
      <c r="BQ564" s="120"/>
      <c r="BR564" s="124">
        <v>0.47872340425531917</v>
      </c>
      <c r="BS564" s="124">
        <v>0.98429319371727753</v>
      </c>
      <c r="BT564" s="120">
        <v>31.914893617021278</v>
      </c>
      <c r="BU564" s="120">
        <v>50</v>
      </c>
      <c r="BV564" s="124"/>
      <c r="BW564" s="120"/>
      <c r="BX564" s="120"/>
      <c r="BY564" s="124"/>
      <c r="BZ564" s="124"/>
      <c r="CA564" s="124"/>
      <c r="CB564" s="120">
        <v>16.823939048191338</v>
      </c>
      <c r="CC564" s="120">
        <v>19.496255895940152</v>
      </c>
      <c r="CD564" s="120">
        <v>17.335082511020332</v>
      </c>
      <c r="CE564" s="120"/>
      <c r="CF564" s="52" t="s">
        <v>3739</v>
      </c>
      <c r="CG564" s="52">
        <v>4</v>
      </c>
      <c r="CH564" s="107">
        <v>0</v>
      </c>
      <c r="CI564" s="107"/>
      <c r="CJ564" s="107"/>
    </row>
    <row r="565" spans="1:88" x14ac:dyDescent="0.25">
      <c r="A565" s="50" t="s">
        <v>740</v>
      </c>
      <c r="B565" s="56" t="s">
        <v>1557</v>
      </c>
      <c r="C565" s="50" t="s">
        <v>3147</v>
      </c>
      <c r="D565" s="56" t="s">
        <v>1895</v>
      </c>
      <c r="E565" s="50" t="s">
        <v>106</v>
      </c>
      <c r="F565" s="24" t="s">
        <v>114</v>
      </c>
      <c r="G565" s="24">
        <v>8</v>
      </c>
      <c r="H565" s="50" t="s">
        <v>2644</v>
      </c>
      <c r="I565" s="50" t="s">
        <v>109</v>
      </c>
      <c r="J565" s="120">
        <v>525.3158361741439</v>
      </c>
      <c r="K565" s="52">
        <v>800</v>
      </c>
      <c r="L565" s="120">
        <v>65.664479521767987</v>
      </c>
      <c r="M565" s="52">
        <v>1</v>
      </c>
      <c r="N565" s="120">
        <v>61.122142861411533</v>
      </c>
      <c r="O565" s="120">
        <v>81.496190481882053</v>
      </c>
      <c r="P565" s="120">
        <v>100</v>
      </c>
      <c r="Q565" s="120">
        <v>49.476418024665151</v>
      </c>
      <c r="R565" s="120">
        <v>56.549018809287837</v>
      </c>
      <c r="S565" s="120">
        <v>70.002008049430657</v>
      </c>
      <c r="T565" s="120">
        <v>65.96855736622021</v>
      </c>
      <c r="U565" s="120">
        <v>100</v>
      </c>
      <c r="V565" s="120">
        <v>48.806937174102984</v>
      </c>
      <c r="W565" s="120">
        <v>65.075916232137303</v>
      </c>
      <c r="X565" s="120">
        <v>100</v>
      </c>
      <c r="Y565" s="120">
        <v>38.653387488614648</v>
      </c>
      <c r="Z565" s="120">
        <v>51.53784998481953</v>
      </c>
      <c r="AA565" s="120">
        <v>100</v>
      </c>
      <c r="AB565" s="120">
        <v>45.70103092783507</v>
      </c>
      <c r="AC565" s="120">
        <v>60.934707903780094</v>
      </c>
      <c r="AD565" s="120">
        <v>100</v>
      </c>
      <c r="AE565" s="120">
        <v>39.508333333333319</v>
      </c>
      <c r="AF565" s="120">
        <v>50.842138364779871</v>
      </c>
      <c r="AG565" s="120">
        <v>52.677777777777756</v>
      </c>
      <c r="AH565" s="120">
        <v>100</v>
      </c>
      <c r="AI565" s="120">
        <v>20.52</v>
      </c>
      <c r="AJ565" s="120">
        <v>17.89</v>
      </c>
      <c r="AK565" s="120">
        <v>11.33</v>
      </c>
      <c r="AL565" s="52">
        <v>0</v>
      </c>
      <c r="AM565" s="124">
        <v>0.99657534246575341</v>
      </c>
      <c r="AN565" s="124">
        <v>1</v>
      </c>
      <c r="AO565" s="124">
        <v>0.99657534246575341</v>
      </c>
      <c r="AP565" s="124">
        <v>1</v>
      </c>
      <c r="AQ565" s="124">
        <v>1</v>
      </c>
      <c r="AR565" s="124">
        <v>1</v>
      </c>
      <c r="AS565" s="124">
        <v>7.0938215102974822E-2</v>
      </c>
      <c r="AT565" s="120">
        <v>45.812356979405045</v>
      </c>
      <c r="AU565" s="120">
        <v>50</v>
      </c>
      <c r="AV565" s="124">
        <v>0.11864406779661017</v>
      </c>
      <c r="AW565" s="120">
        <v>36.271186440677972</v>
      </c>
      <c r="AX565" s="120">
        <v>50</v>
      </c>
      <c r="AY565" s="124"/>
      <c r="AZ565" s="120"/>
      <c r="BA565" s="120"/>
      <c r="BB565" s="124"/>
      <c r="BC565" s="120"/>
      <c r="BD565" s="120"/>
      <c r="BE565" s="124">
        <v>0.88</v>
      </c>
      <c r="BF565" s="120">
        <v>46.808510638297875</v>
      </c>
      <c r="BG565" s="120">
        <v>50</v>
      </c>
      <c r="BH565" s="124"/>
      <c r="BI565" s="120"/>
      <c r="BJ565" s="120"/>
      <c r="BK565" s="124"/>
      <c r="BL565" s="120"/>
      <c r="BM565" s="120"/>
      <c r="BN565" s="52"/>
      <c r="BO565" s="124"/>
      <c r="BP565" s="120"/>
      <c r="BQ565" s="120"/>
      <c r="BR565" s="124">
        <v>0.56198347107438018</v>
      </c>
      <c r="BS565" s="124">
        <v>0.84027777777777779</v>
      </c>
      <c r="BT565" s="120">
        <v>18.732782369146005</v>
      </c>
      <c r="BU565" s="120">
        <v>50</v>
      </c>
      <c r="BV565" s="124"/>
      <c r="BW565" s="120"/>
      <c r="BX565" s="120"/>
      <c r="BY565" s="124"/>
      <c r="BZ565" s="124"/>
      <c r="CA565" s="124"/>
      <c r="CB565" s="120">
        <v>16.823939048191338</v>
      </c>
      <c r="CC565" s="120">
        <v>19.496255895940152</v>
      </c>
      <c r="CD565" s="120">
        <v>17.335082511020332</v>
      </c>
      <c r="CE565" s="120"/>
      <c r="CF565" s="107" t="s">
        <v>3738</v>
      </c>
      <c r="CG565" s="107">
        <v>4</v>
      </c>
      <c r="CH565" s="107">
        <v>0</v>
      </c>
      <c r="CI565" s="107"/>
      <c r="CJ565" s="107"/>
    </row>
    <row r="566" spans="1:88" x14ac:dyDescent="0.25">
      <c r="A566" s="50" t="s">
        <v>740</v>
      </c>
      <c r="B566" s="56" t="s">
        <v>1557</v>
      </c>
      <c r="C566" s="50" t="s">
        <v>3148</v>
      </c>
      <c r="D566" s="56" t="s">
        <v>2088</v>
      </c>
      <c r="E566" s="50" t="s">
        <v>106</v>
      </c>
      <c r="F566" s="24" t="s">
        <v>107</v>
      </c>
      <c r="G566" s="24">
        <v>8</v>
      </c>
      <c r="H566" s="50" t="s">
        <v>1454</v>
      </c>
      <c r="I566" s="50" t="s">
        <v>109</v>
      </c>
      <c r="J566" s="120">
        <v>528.66050753341881</v>
      </c>
      <c r="K566" s="52">
        <v>800</v>
      </c>
      <c r="L566" s="120">
        <v>66.082563441677351</v>
      </c>
      <c r="M566" s="52">
        <v>0</v>
      </c>
      <c r="N566" s="120">
        <v>60.703980561987763</v>
      </c>
      <c r="O566" s="120">
        <v>80.938640749317017</v>
      </c>
      <c r="P566" s="120">
        <v>100</v>
      </c>
      <c r="Q566" s="120">
        <v>56.591752122374828</v>
      </c>
      <c r="R566" s="120">
        <v>58.505906413087921</v>
      </c>
      <c r="S566" s="120">
        <v>69.271123144514718</v>
      </c>
      <c r="T566" s="120">
        <v>75.455669496499766</v>
      </c>
      <c r="U566" s="120">
        <v>100</v>
      </c>
      <c r="V566" s="120">
        <v>51.169199231320576</v>
      </c>
      <c r="W566" s="120">
        <v>68.225598975094101</v>
      </c>
      <c r="X566" s="120">
        <v>100</v>
      </c>
      <c r="Y566" s="120">
        <v>47.627340591846689</v>
      </c>
      <c r="Z566" s="120">
        <v>63.503120789128921</v>
      </c>
      <c r="AA566" s="120">
        <v>100</v>
      </c>
      <c r="AB566" s="120">
        <v>50.522916666666674</v>
      </c>
      <c r="AC566" s="120">
        <v>67.363888888888894</v>
      </c>
      <c r="AD566" s="120">
        <v>100</v>
      </c>
      <c r="AE566" s="120">
        <v>46.608479532163727</v>
      </c>
      <c r="AF566" s="120">
        <v>57.72043010752688</v>
      </c>
      <c r="AG566" s="120">
        <v>62.144639376218301</v>
      </c>
      <c r="AH566" s="120">
        <v>100</v>
      </c>
      <c r="AI566" s="120">
        <v>12.67</v>
      </c>
      <c r="AJ566" s="120">
        <v>10.87</v>
      </c>
      <c r="AK566" s="120">
        <v>11.11</v>
      </c>
      <c r="AL566" s="52">
        <v>0</v>
      </c>
      <c r="AM566" s="124">
        <v>0.98496240601503759</v>
      </c>
      <c r="AN566" s="124">
        <v>0.98888888888888893</v>
      </c>
      <c r="AO566" s="124">
        <v>0.9850746268656716</v>
      </c>
      <c r="AP566" s="124">
        <v>0.98901098901098905</v>
      </c>
      <c r="AQ566" s="124">
        <v>1</v>
      </c>
      <c r="AR566" s="124">
        <v>1</v>
      </c>
      <c r="AS566" s="124">
        <v>0.13824884792626729</v>
      </c>
      <c r="AT566" s="120">
        <v>32.350230414746541</v>
      </c>
      <c r="AU566" s="120">
        <v>50</v>
      </c>
      <c r="AV566" s="124">
        <v>0.19066147859922178</v>
      </c>
      <c r="AW566" s="120">
        <v>21.867704280155653</v>
      </c>
      <c r="AX566" s="120">
        <v>50</v>
      </c>
      <c r="AY566" s="124"/>
      <c r="AZ566" s="120"/>
      <c r="BA566" s="120"/>
      <c r="BB566" s="124"/>
      <c r="BC566" s="120"/>
      <c r="BD566" s="120"/>
      <c r="BE566" s="124">
        <v>0.89583333333333337</v>
      </c>
      <c r="BF566" s="120">
        <v>47.650709219858165</v>
      </c>
      <c r="BG566" s="120">
        <v>50</v>
      </c>
      <c r="BH566" s="124"/>
      <c r="BI566" s="120"/>
      <c r="BJ566" s="120"/>
      <c r="BK566" s="124"/>
      <c r="BL566" s="120"/>
      <c r="BM566" s="120"/>
      <c r="BN566" s="52"/>
      <c r="BO566" s="124"/>
      <c r="BP566" s="120"/>
      <c r="BQ566" s="120"/>
      <c r="BR566" s="124">
        <v>0.13740458015267176</v>
      </c>
      <c r="BS566" s="124">
        <v>0.97037037037037033</v>
      </c>
      <c r="BT566" s="120">
        <v>9.1603053435114496</v>
      </c>
      <c r="BU566" s="120">
        <v>50</v>
      </c>
      <c r="BV566" s="124"/>
      <c r="BW566" s="120"/>
      <c r="BX566" s="120"/>
      <c r="BY566" s="124"/>
      <c r="BZ566" s="124"/>
      <c r="CA566" s="124"/>
      <c r="CB566" s="120">
        <v>16.823939048191338</v>
      </c>
      <c r="CC566" s="120">
        <v>19.496255895940152</v>
      </c>
      <c r="CD566" s="120">
        <v>17.335082511020332</v>
      </c>
      <c r="CE566" s="120"/>
      <c r="CF566" s="107"/>
      <c r="CG566" s="107"/>
      <c r="CH566" s="107">
        <v>0</v>
      </c>
      <c r="CI566" s="107"/>
      <c r="CJ566" s="107"/>
    </row>
    <row r="567" spans="1:88" x14ac:dyDescent="0.25">
      <c r="A567" s="50" t="s">
        <v>740</v>
      </c>
      <c r="B567" s="56" t="s">
        <v>1557</v>
      </c>
      <c r="C567" s="50" t="s">
        <v>3149</v>
      </c>
      <c r="D567" s="56" t="s">
        <v>2240</v>
      </c>
      <c r="E567" s="50" t="s">
        <v>106</v>
      </c>
      <c r="F567" s="24" t="s">
        <v>107</v>
      </c>
      <c r="G567" s="24">
        <v>8</v>
      </c>
      <c r="H567" s="50" t="s">
        <v>2644</v>
      </c>
      <c r="I567" s="50" t="s">
        <v>109</v>
      </c>
      <c r="J567" s="120">
        <v>581.3036366148533</v>
      </c>
      <c r="K567" s="52">
        <v>800</v>
      </c>
      <c r="L567" s="120">
        <v>72.662954576856663</v>
      </c>
      <c r="M567" s="52">
        <v>0</v>
      </c>
      <c r="N567" s="120">
        <v>66.177538079804123</v>
      </c>
      <c r="O567" s="120">
        <v>88.236717439738825</v>
      </c>
      <c r="P567" s="120">
        <v>100</v>
      </c>
      <c r="Q567" s="120">
        <v>57.981392566041713</v>
      </c>
      <c r="R567" s="120">
        <v>59.750789662318475</v>
      </c>
      <c r="S567" s="120">
        <v>72.650630275332389</v>
      </c>
      <c r="T567" s="120">
        <v>77.308523421388955</v>
      </c>
      <c r="U567" s="120">
        <v>100</v>
      </c>
      <c r="V567" s="120">
        <v>54.332490374367787</v>
      </c>
      <c r="W567" s="120">
        <v>72.443320499157053</v>
      </c>
      <c r="X567" s="120">
        <v>100</v>
      </c>
      <c r="Y567" s="120">
        <v>47.471909980991377</v>
      </c>
      <c r="Z567" s="120">
        <v>63.295879974655165</v>
      </c>
      <c r="AA567" s="120">
        <v>100</v>
      </c>
      <c r="AB567" s="120">
        <v>53.736694677871157</v>
      </c>
      <c r="AC567" s="120">
        <v>71.648926237161533</v>
      </c>
      <c r="AD567" s="120">
        <v>100</v>
      </c>
      <c r="AE567" s="120">
        <v>47.814893617021262</v>
      </c>
      <c r="AF567" s="120">
        <v>57.602314814814832</v>
      </c>
      <c r="AG567" s="120">
        <v>63.753191489361683</v>
      </c>
      <c r="AH567" s="120">
        <v>100</v>
      </c>
      <c r="AI567" s="120">
        <v>14.66</v>
      </c>
      <c r="AJ567" s="120">
        <v>12.27</v>
      </c>
      <c r="AK567" s="120">
        <v>9.7799999999999994</v>
      </c>
      <c r="AL567" s="52">
        <v>0</v>
      </c>
      <c r="AM567" s="124">
        <v>0.96996996996996998</v>
      </c>
      <c r="AN567" s="124">
        <v>0.9726027397260274</v>
      </c>
      <c r="AO567" s="124">
        <v>0.96996996996996998</v>
      </c>
      <c r="AP567" s="124">
        <v>0.9726027397260274</v>
      </c>
      <c r="AQ567" s="124">
        <v>1</v>
      </c>
      <c r="AR567" s="124">
        <v>1</v>
      </c>
      <c r="AS567" s="124">
        <v>0.15051546391752577</v>
      </c>
      <c r="AT567" s="120">
        <v>29.896907216494849</v>
      </c>
      <c r="AU567" s="120">
        <v>50</v>
      </c>
      <c r="AV567" s="124">
        <v>0.15196078431372548</v>
      </c>
      <c r="AW567" s="120">
        <v>29.607843137254907</v>
      </c>
      <c r="AX567" s="120">
        <v>50</v>
      </c>
      <c r="AY567" s="124"/>
      <c r="AZ567" s="120"/>
      <c r="BA567" s="120"/>
      <c r="BB567" s="124"/>
      <c r="BC567" s="120"/>
      <c r="BD567" s="120"/>
      <c r="BE567" s="124">
        <v>0.91304347826086951</v>
      </c>
      <c r="BF567" s="120">
        <v>48.566142460684553</v>
      </c>
      <c r="BG567" s="120">
        <v>50</v>
      </c>
      <c r="BH567" s="124"/>
      <c r="BI567" s="120"/>
      <c r="BJ567" s="120"/>
      <c r="BK567" s="124"/>
      <c r="BL567" s="120"/>
      <c r="BM567" s="120"/>
      <c r="BN567" s="52"/>
      <c r="BO567" s="124"/>
      <c r="BP567" s="120"/>
      <c r="BQ567" s="120"/>
      <c r="BR567" s="124">
        <v>0.54819277108433739</v>
      </c>
      <c r="BS567" s="124">
        <v>0.96511627906976749</v>
      </c>
      <c r="BT567" s="120">
        <v>36.54618473895583</v>
      </c>
      <c r="BU567" s="120">
        <v>50</v>
      </c>
      <c r="BV567" s="124"/>
      <c r="BW567" s="120"/>
      <c r="BX567" s="120"/>
      <c r="BY567" s="124"/>
      <c r="BZ567" s="124"/>
      <c r="CA567" s="124"/>
      <c r="CB567" s="120">
        <v>16.823939048191338</v>
      </c>
      <c r="CC567" s="120">
        <v>19.496255895940152</v>
      </c>
      <c r="CD567" s="120">
        <v>17.335082511020332</v>
      </c>
      <c r="CE567" s="120"/>
      <c r="CF567" s="107"/>
      <c r="CG567" s="107"/>
      <c r="CH567" s="107">
        <v>0</v>
      </c>
      <c r="CI567" s="107"/>
      <c r="CJ567" s="107"/>
    </row>
    <row r="568" spans="1:88" x14ac:dyDescent="0.25">
      <c r="A568" s="50" t="s">
        <v>740</v>
      </c>
      <c r="B568" s="56" t="s">
        <v>1557</v>
      </c>
      <c r="C568" s="50" t="s">
        <v>3150</v>
      </c>
      <c r="D568" s="56" t="s">
        <v>1684</v>
      </c>
      <c r="E568" s="50" t="s">
        <v>106</v>
      </c>
      <c r="F568" s="24" t="s">
        <v>107</v>
      </c>
      <c r="G568" s="24">
        <v>8</v>
      </c>
      <c r="H568" s="50" t="s">
        <v>1454</v>
      </c>
      <c r="I568" s="50" t="s">
        <v>109</v>
      </c>
      <c r="J568" s="120">
        <v>398.32899871485949</v>
      </c>
      <c r="K568" s="52">
        <v>800</v>
      </c>
      <c r="L568" s="120">
        <v>49.791124839357437</v>
      </c>
      <c r="M568" s="52">
        <v>0</v>
      </c>
      <c r="N568" s="120">
        <v>51.293224272183984</v>
      </c>
      <c r="O568" s="120">
        <v>68.390965696245303</v>
      </c>
      <c r="P568" s="120">
        <v>100</v>
      </c>
      <c r="Q568" s="120">
        <v>49.983742836992384</v>
      </c>
      <c r="R568" s="120">
        <v>43.50960644136773</v>
      </c>
      <c r="S568" s="120">
        <v>54.985234429738078</v>
      </c>
      <c r="T568" s="120">
        <v>66.644990449323188</v>
      </c>
      <c r="U568" s="120">
        <v>100</v>
      </c>
      <c r="V568" s="120">
        <v>41.611205205150057</v>
      </c>
      <c r="W568" s="120">
        <v>55.481606940200081</v>
      </c>
      <c r="X568" s="120">
        <v>100</v>
      </c>
      <c r="Y568" s="120">
        <v>40.927780760111695</v>
      </c>
      <c r="Z568" s="120">
        <v>54.570374346815598</v>
      </c>
      <c r="AA568" s="120">
        <v>100</v>
      </c>
      <c r="AB568" s="120">
        <v>38.828766025641038</v>
      </c>
      <c r="AC568" s="120">
        <v>51.771688034188045</v>
      </c>
      <c r="AD568" s="120">
        <v>100</v>
      </c>
      <c r="AE568" s="120">
        <v>38.731000000000002</v>
      </c>
      <c r="AF568" s="120">
        <v>39.081609195402308</v>
      </c>
      <c r="AG568" s="120">
        <v>51.641333333333336</v>
      </c>
      <c r="AH568" s="120">
        <v>100</v>
      </c>
      <c r="AI568" s="120">
        <v>5</v>
      </c>
      <c r="AJ568" s="120">
        <v>2.58</v>
      </c>
      <c r="AK568" s="120">
        <v>0.35</v>
      </c>
      <c r="AL568" s="52">
        <v>0</v>
      </c>
      <c r="AM568" s="124">
        <v>0.98064516129032253</v>
      </c>
      <c r="AN568" s="124">
        <v>0.97356828193832601</v>
      </c>
      <c r="AO568" s="124">
        <v>0.97096774193548385</v>
      </c>
      <c r="AP568" s="124">
        <v>0.96035242290748901</v>
      </c>
      <c r="AQ568" s="124">
        <v>0.98113207547169812</v>
      </c>
      <c r="AR568" s="124">
        <v>0.97402597402597402</v>
      </c>
      <c r="AS568" s="124">
        <v>0.29124236252545826</v>
      </c>
      <c r="AT568" s="120">
        <v>1.7515274949083448</v>
      </c>
      <c r="AU568" s="120">
        <v>50</v>
      </c>
      <c r="AV568" s="124">
        <v>0.32402234636871508</v>
      </c>
      <c r="AW568" s="120">
        <v>0</v>
      </c>
      <c r="AX568" s="120">
        <v>50</v>
      </c>
      <c r="AY568" s="124"/>
      <c r="AZ568" s="120"/>
      <c r="BA568" s="120"/>
      <c r="BB568" s="124"/>
      <c r="BC568" s="120"/>
      <c r="BD568" s="120"/>
      <c r="BE568" s="124">
        <v>0.87341772151898733</v>
      </c>
      <c r="BF568" s="120">
        <v>46.458389442499332</v>
      </c>
      <c r="BG568" s="120">
        <v>50</v>
      </c>
      <c r="BH568" s="124"/>
      <c r="BI568" s="120"/>
      <c r="BJ568" s="120"/>
      <c r="BK568" s="124"/>
      <c r="BL568" s="120"/>
      <c r="BM568" s="120"/>
      <c r="BN568" s="52"/>
      <c r="BO568" s="124"/>
      <c r="BP568" s="120"/>
      <c r="BQ568" s="120"/>
      <c r="BR568" s="124">
        <v>9.7087378640776698E-2</v>
      </c>
      <c r="BS568" s="124">
        <v>0.67320261437908502</v>
      </c>
      <c r="BT568" s="120">
        <v>1.6181229773462782</v>
      </c>
      <c r="BU568" s="120">
        <v>50</v>
      </c>
      <c r="BV568" s="124"/>
      <c r="BW568" s="120"/>
      <c r="BX568" s="120"/>
      <c r="BY568" s="124"/>
      <c r="BZ568" s="124"/>
      <c r="CA568" s="124"/>
      <c r="CB568" s="120">
        <v>16.823939048191338</v>
      </c>
      <c r="CC568" s="120">
        <v>19.496255895940152</v>
      </c>
      <c r="CD568" s="120">
        <v>17.335082511020332</v>
      </c>
      <c r="CE568" s="120"/>
      <c r="CF568" s="52" t="s">
        <v>3741</v>
      </c>
      <c r="CG568" s="107">
        <v>5</v>
      </c>
      <c r="CH568" s="107">
        <v>0</v>
      </c>
      <c r="CI568" s="107"/>
      <c r="CJ568" s="107"/>
    </row>
    <row r="569" spans="1:88" x14ac:dyDescent="0.25">
      <c r="A569" s="50" t="s">
        <v>740</v>
      </c>
      <c r="B569" s="56" t="s">
        <v>1557</v>
      </c>
      <c r="C569" s="50" t="s">
        <v>3151</v>
      </c>
      <c r="D569" s="56" t="s">
        <v>1927</v>
      </c>
      <c r="E569" s="50" t="s">
        <v>106</v>
      </c>
      <c r="F569" s="24" t="s">
        <v>107</v>
      </c>
      <c r="G569" s="24">
        <v>8</v>
      </c>
      <c r="H569" s="50" t="s">
        <v>1454</v>
      </c>
      <c r="I569" s="50" t="s">
        <v>109</v>
      </c>
      <c r="J569" s="120">
        <v>382.26085320166726</v>
      </c>
      <c r="K569" s="52">
        <v>800</v>
      </c>
      <c r="L569" s="120">
        <v>47.782606650208407</v>
      </c>
      <c r="M569" s="52">
        <v>0</v>
      </c>
      <c r="N569" s="120">
        <v>45.372456109859023</v>
      </c>
      <c r="O569" s="120">
        <v>60.496608146478692</v>
      </c>
      <c r="P569" s="120">
        <v>100</v>
      </c>
      <c r="Q569" s="120">
        <v>43.968431214174089</v>
      </c>
      <c r="R569" s="120">
        <v>47.974841230388307</v>
      </c>
      <c r="S569" s="120">
        <v>59.833912535413859</v>
      </c>
      <c r="T569" s="120">
        <v>58.624574952232123</v>
      </c>
      <c r="U569" s="120">
        <v>100</v>
      </c>
      <c r="V569" s="120">
        <v>36.339072735897851</v>
      </c>
      <c r="W569" s="120">
        <v>48.452096981197137</v>
      </c>
      <c r="X569" s="120">
        <v>100</v>
      </c>
      <c r="Y569" s="120">
        <v>35.230904307851141</v>
      </c>
      <c r="Z569" s="120">
        <v>46.97453907713485</v>
      </c>
      <c r="AA569" s="120">
        <v>100</v>
      </c>
      <c r="AB569" s="120">
        <v>34.076274509803895</v>
      </c>
      <c r="AC569" s="120">
        <v>45.435032679738526</v>
      </c>
      <c r="AD569" s="120">
        <v>100</v>
      </c>
      <c r="AE569" s="120">
        <v>33.974161735700172</v>
      </c>
      <c r="AF569" s="120"/>
      <c r="AG569" s="120">
        <v>45.298882314266898</v>
      </c>
      <c r="AH569" s="120">
        <v>100</v>
      </c>
      <c r="AI569" s="120">
        <v>15.86</v>
      </c>
      <c r="AJ569" s="120">
        <v>12.74</v>
      </c>
      <c r="AK569" s="120"/>
      <c r="AL569" s="52">
        <v>1</v>
      </c>
      <c r="AM569" s="124">
        <v>0.92759295499021521</v>
      </c>
      <c r="AN569" s="124">
        <v>0.92060085836909866</v>
      </c>
      <c r="AO569" s="124">
        <v>0.979890310786106</v>
      </c>
      <c r="AP569" s="124">
        <v>0.98007968127490042</v>
      </c>
      <c r="AQ569" s="124">
        <v>1</v>
      </c>
      <c r="AR569" s="124">
        <v>1</v>
      </c>
      <c r="AS569" s="124">
        <v>0.26042983565107458</v>
      </c>
      <c r="AT569" s="120">
        <v>7.9140328697850926</v>
      </c>
      <c r="AU569" s="120">
        <v>50</v>
      </c>
      <c r="AV569" s="124">
        <v>0.27019498607242337</v>
      </c>
      <c r="AW569" s="120">
        <v>5.9610027855153458</v>
      </c>
      <c r="AX569" s="120">
        <v>50</v>
      </c>
      <c r="AY569" s="124"/>
      <c r="AZ569" s="120"/>
      <c r="BA569" s="120"/>
      <c r="BB569" s="124"/>
      <c r="BC569" s="120"/>
      <c r="BD569" s="120"/>
      <c r="BE569" s="124">
        <v>0.92105263157894735</v>
      </c>
      <c r="BF569" s="120">
        <v>48.992161254199331</v>
      </c>
      <c r="BG569" s="120">
        <v>50</v>
      </c>
      <c r="BH569" s="124"/>
      <c r="BI569" s="120"/>
      <c r="BJ569" s="120"/>
      <c r="BK569" s="124"/>
      <c r="BL569" s="120"/>
      <c r="BM569" s="120"/>
      <c r="BN569" s="52"/>
      <c r="BO569" s="124"/>
      <c r="BP569" s="120"/>
      <c r="BQ569" s="120"/>
      <c r="BR569" s="124">
        <v>0.21167883211678831</v>
      </c>
      <c r="BS569" s="124">
        <v>0.96140350877192982</v>
      </c>
      <c r="BT569" s="120">
        <v>14.111922141119221</v>
      </c>
      <c r="BU569" s="120">
        <v>50</v>
      </c>
      <c r="BV569" s="124"/>
      <c r="BW569" s="120"/>
      <c r="BX569" s="120"/>
      <c r="BY569" s="124"/>
      <c r="BZ569" s="124"/>
      <c r="CA569" s="124"/>
      <c r="CB569" s="120">
        <v>16.823939048191338</v>
      </c>
      <c r="CC569" s="120">
        <v>19.496255895940152</v>
      </c>
      <c r="CD569" s="120">
        <v>17.335082511020332</v>
      </c>
      <c r="CE569" s="120"/>
      <c r="CF569" s="107" t="s">
        <v>3741</v>
      </c>
      <c r="CG569" s="107">
        <v>4</v>
      </c>
      <c r="CH569" s="107">
        <v>0</v>
      </c>
      <c r="CI569" s="107"/>
      <c r="CJ569" s="107"/>
    </row>
    <row r="570" spans="1:88" x14ac:dyDescent="0.25">
      <c r="A570" s="50" t="s">
        <v>740</v>
      </c>
      <c r="B570" s="56" t="s">
        <v>1557</v>
      </c>
      <c r="C570" s="50" t="s">
        <v>3152</v>
      </c>
      <c r="D570" s="56" t="s">
        <v>1919</v>
      </c>
      <c r="E570" s="50" t="s">
        <v>106</v>
      </c>
      <c r="F570" s="24">
        <v>6</v>
      </c>
      <c r="G570" s="24">
        <v>12</v>
      </c>
      <c r="H570" s="50" t="s">
        <v>2644</v>
      </c>
      <c r="I570" s="50" t="s">
        <v>109</v>
      </c>
      <c r="J570" s="120">
        <v>709.36576217144807</v>
      </c>
      <c r="K570" s="52">
        <v>950</v>
      </c>
      <c r="L570" s="120">
        <v>74.670080228573482</v>
      </c>
      <c r="M570" s="52">
        <v>0</v>
      </c>
      <c r="N570" s="120">
        <v>69.284983134685106</v>
      </c>
      <c r="O570" s="120">
        <v>92.379977512913484</v>
      </c>
      <c r="P570" s="120">
        <v>100</v>
      </c>
      <c r="Q570" s="120">
        <v>56.481168107020174</v>
      </c>
      <c r="R570" s="120">
        <v>65.705862237202311</v>
      </c>
      <c r="S570" s="120">
        <v>73.158406168264406</v>
      </c>
      <c r="T570" s="120">
        <v>75.308224142693575</v>
      </c>
      <c r="U570" s="120">
        <v>100</v>
      </c>
      <c r="V570" s="120">
        <v>62.03164096121067</v>
      </c>
      <c r="W570" s="120">
        <v>82.708854614947555</v>
      </c>
      <c r="X570" s="120">
        <v>100</v>
      </c>
      <c r="Y570" s="120">
        <v>49.937329261071518</v>
      </c>
      <c r="Z570" s="120">
        <v>66.583105681428691</v>
      </c>
      <c r="AA570" s="120">
        <v>100</v>
      </c>
      <c r="AB570" s="120">
        <v>66.709467455621308</v>
      </c>
      <c r="AC570" s="120">
        <v>88.945956607495077</v>
      </c>
      <c r="AD570" s="120">
        <v>100</v>
      </c>
      <c r="AE570" s="120">
        <v>59.896527777777798</v>
      </c>
      <c r="AF570" s="120">
        <v>69.412121212121207</v>
      </c>
      <c r="AG570" s="120">
        <v>79.862037037037055</v>
      </c>
      <c r="AH570" s="120">
        <v>100</v>
      </c>
      <c r="AI570" s="120">
        <v>16.670000000000002</v>
      </c>
      <c r="AJ570" s="120">
        <v>15.76</v>
      </c>
      <c r="AK570" s="120">
        <v>9.51</v>
      </c>
      <c r="AL570" s="52">
        <v>0</v>
      </c>
      <c r="AM570" s="124">
        <v>0.96875</v>
      </c>
      <c r="AN570" s="124">
        <v>0.96</v>
      </c>
      <c r="AO570" s="124">
        <v>0.96562499999999996</v>
      </c>
      <c r="AP570" s="124">
        <v>0.96</v>
      </c>
      <c r="AQ570" s="124">
        <v>0.99411764705882355</v>
      </c>
      <c r="AR570" s="124">
        <v>0.97959183673469385</v>
      </c>
      <c r="AS570" s="124">
        <v>0.12318840579710146</v>
      </c>
      <c r="AT570" s="120">
        <v>35.362318840579718</v>
      </c>
      <c r="AU570" s="120">
        <v>50</v>
      </c>
      <c r="AV570" s="124">
        <v>0.19736842105263158</v>
      </c>
      <c r="AW570" s="120">
        <v>20.526315789473681</v>
      </c>
      <c r="AX570" s="120">
        <v>50</v>
      </c>
      <c r="AY570" s="124">
        <v>0.97457627118644063</v>
      </c>
      <c r="AZ570" s="120">
        <v>50</v>
      </c>
      <c r="BA570" s="120">
        <v>50</v>
      </c>
      <c r="BB570" s="124">
        <v>0.39830508474576271</v>
      </c>
      <c r="BC570" s="120">
        <v>26.55367231638418</v>
      </c>
      <c r="BD570" s="120">
        <v>50</v>
      </c>
      <c r="BE570" s="124">
        <v>0.90909090909090906</v>
      </c>
      <c r="BF570" s="120">
        <v>48.355899419729212</v>
      </c>
      <c r="BG570" s="120">
        <v>50</v>
      </c>
      <c r="BH570" s="124"/>
      <c r="BI570" s="120"/>
      <c r="BJ570" s="120"/>
      <c r="BK570" s="124"/>
      <c r="BL570" s="120"/>
      <c r="BM570" s="120"/>
      <c r="BN570" s="52"/>
      <c r="BO570" s="124"/>
      <c r="BP570" s="120"/>
      <c r="BQ570" s="120"/>
      <c r="BR570" s="124">
        <v>0.51546391752577314</v>
      </c>
      <c r="BS570" s="124">
        <v>0.782258064516129</v>
      </c>
      <c r="BT570" s="120">
        <v>17.182130584192436</v>
      </c>
      <c r="BU570" s="120">
        <v>50</v>
      </c>
      <c r="BV570" s="124">
        <v>0.30716723549488056</v>
      </c>
      <c r="BW570" s="120">
        <v>25.597269624573382</v>
      </c>
      <c r="BX570" s="120">
        <v>50</v>
      </c>
      <c r="BY570" s="124"/>
      <c r="BZ570" s="124"/>
      <c r="CA570" s="124"/>
      <c r="CB570" s="120">
        <v>16.823939048191338</v>
      </c>
      <c r="CC570" s="120">
        <v>19.496255895940152</v>
      </c>
      <c r="CD570" s="120">
        <v>17.335082511020332</v>
      </c>
      <c r="CE570" s="120"/>
      <c r="CF570" s="107"/>
      <c r="CG570" s="107"/>
      <c r="CH570" s="107">
        <v>0</v>
      </c>
      <c r="CI570" s="107"/>
      <c r="CJ570" s="107"/>
    </row>
    <row r="571" spans="1:88" x14ac:dyDescent="0.25">
      <c r="A571" s="50" t="s">
        <v>740</v>
      </c>
      <c r="B571" s="56" t="s">
        <v>1557</v>
      </c>
      <c r="C571" s="50" t="s">
        <v>3153</v>
      </c>
      <c r="D571" s="56" t="s">
        <v>1699</v>
      </c>
      <c r="E571" s="50" t="s">
        <v>106</v>
      </c>
      <c r="F571" s="24" t="s">
        <v>107</v>
      </c>
      <c r="G571" s="24">
        <v>8</v>
      </c>
      <c r="H571" s="50" t="s">
        <v>1454</v>
      </c>
      <c r="I571" s="50" t="s">
        <v>109</v>
      </c>
      <c r="J571" s="120">
        <v>514.20507312164114</v>
      </c>
      <c r="K571" s="52">
        <v>800</v>
      </c>
      <c r="L571" s="120">
        <v>64.275634140205142</v>
      </c>
      <c r="M571" s="52">
        <v>0</v>
      </c>
      <c r="N571" s="120">
        <v>58.980003985747146</v>
      </c>
      <c r="O571" s="120">
        <v>78.640005314329528</v>
      </c>
      <c r="P571" s="120">
        <v>100</v>
      </c>
      <c r="Q571" s="120">
        <v>54.60087903964201</v>
      </c>
      <c r="R571" s="120">
        <v>54.747705783882836</v>
      </c>
      <c r="S571" s="120">
        <v>68.023848983138208</v>
      </c>
      <c r="T571" s="120">
        <v>72.801172052856018</v>
      </c>
      <c r="U571" s="120">
        <v>100</v>
      </c>
      <c r="V571" s="120">
        <v>48.005314642373826</v>
      </c>
      <c r="W571" s="120">
        <v>64.007086189831767</v>
      </c>
      <c r="X571" s="120">
        <v>100</v>
      </c>
      <c r="Y571" s="120">
        <v>44.740577879116827</v>
      </c>
      <c r="Z571" s="120">
        <v>59.654103838822437</v>
      </c>
      <c r="AA571" s="120">
        <v>100</v>
      </c>
      <c r="AB571" s="120">
        <v>44.101851851851862</v>
      </c>
      <c r="AC571" s="120">
        <v>58.802469135802482</v>
      </c>
      <c r="AD571" s="120">
        <v>100</v>
      </c>
      <c r="AE571" s="120">
        <v>40.306666666666658</v>
      </c>
      <c r="AF571" s="120">
        <v>50.065714285714286</v>
      </c>
      <c r="AG571" s="120">
        <v>53.74222222222221</v>
      </c>
      <c r="AH571" s="120">
        <v>100</v>
      </c>
      <c r="AI571" s="120">
        <v>13.42</v>
      </c>
      <c r="AJ571" s="120">
        <v>10</v>
      </c>
      <c r="AK571" s="120">
        <v>9.75</v>
      </c>
      <c r="AL571" s="52">
        <v>0</v>
      </c>
      <c r="AM571" s="124">
        <v>0.99649122807017543</v>
      </c>
      <c r="AN571" s="124">
        <v>0.99476439790575921</v>
      </c>
      <c r="AO571" s="124">
        <v>0.99649122807017543</v>
      </c>
      <c r="AP571" s="124">
        <v>0.99476439790575921</v>
      </c>
      <c r="AQ571" s="124">
        <v>1</v>
      </c>
      <c r="AR571" s="124">
        <v>1</v>
      </c>
      <c r="AS571" s="124">
        <v>0.12895927601809956</v>
      </c>
      <c r="AT571" s="120">
        <v>34.208144796380104</v>
      </c>
      <c r="AU571" s="120">
        <v>50</v>
      </c>
      <c r="AV571" s="124">
        <v>0.17647058823529413</v>
      </c>
      <c r="AW571" s="120">
        <v>24.705882352941178</v>
      </c>
      <c r="AX571" s="120">
        <v>50</v>
      </c>
      <c r="AY571" s="124"/>
      <c r="AZ571" s="120"/>
      <c r="BA571" s="120"/>
      <c r="BB571" s="124"/>
      <c r="BC571" s="120"/>
      <c r="BD571" s="120"/>
      <c r="BE571" s="124">
        <v>0.8571428571428571</v>
      </c>
      <c r="BF571" s="120">
        <v>45.59270516717325</v>
      </c>
      <c r="BG571" s="120">
        <v>50</v>
      </c>
      <c r="BH571" s="124"/>
      <c r="BI571" s="120"/>
      <c r="BJ571" s="120"/>
      <c r="BK571" s="124"/>
      <c r="BL571" s="120"/>
      <c r="BM571" s="120"/>
      <c r="BN571" s="52"/>
      <c r="BO571" s="124"/>
      <c r="BP571" s="120"/>
      <c r="BQ571" s="120"/>
      <c r="BR571" s="124">
        <v>0.33076923076923076</v>
      </c>
      <c r="BS571" s="124">
        <v>0.94202898550724634</v>
      </c>
      <c r="BT571" s="120">
        <v>22.051282051282051</v>
      </c>
      <c r="BU571" s="120">
        <v>50</v>
      </c>
      <c r="BV571" s="124"/>
      <c r="BW571" s="120"/>
      <c r="BX571" s="120"/>
      <c r="BY571" s="124"/>
      <c r="BZ571" s="124"/>
      <c r="CA571" s="124"/>
      <c r="CB571" s="120">
        <v>16.823939048191338</v>
      </c>
      <c r="CC571" s="120">
        <v>19.496255895940152</v>
      </c>
      <c r="CD571" s="120">
        <v>17.335082511020332</v>
      </c>
      <c r="CE571" s="120"/>
      <c r="CF571" s="107"/>
      <c r="CG571" s="107"/>
      <c r="CH571" s="107">
        <v>0</v>
      </c>
      <c r="CI571" s="107"/>
      <c r="CJ571" s="107"/>
    </row>
    <row r="572" spans="1:88" x14ac:dyDescent="0.25">
      <c r="A572" s="50" t="s">
        <v>740</v>
      </c>
      <c r="B572" s="56" t="s">
        <v>1557</v>
      </c>
      <c r="C572" s="50" t="s">
        <v>3154</v>
      </c>
      <c r="D572" s="56" t="s">
        <v>2189</v>
      </c>
      <c r="E572" s="50" t="s">
        <v>106</v>
      </c>
      <c r="F572" s="24" t="s">
        <v>107</v>
      </c>
      <c r="G572" s="24">
        <v>8</v>
      </c>
      <c r="H572" s="50" t="s">
        <v>2644</v>
      </c>
      <c r="I572" s="50" t="s">
        <v>109</v>
      </c>
      <c r="J572" s="120">
        <v>520.62535217886182</v>
      </c>
      <c r="K572" s="52">
        <v>800</v>
      </c>
      <c r="L572" s="120">
        <v>65.078169022357727</v>
      </c>
      <c r="M572" s="52">
        <v>0</v>
      </c>
      <c r="N572" s="120">
        <v>62.272055578816506</v>
      </c>
      <c r="O572" s="120">
        <v>83.029407438422012</v>
      </c>
      <c r="P572" s="120">
        <v>100</v>
      </c>
      <c r="Q572" s="120">
        <v>56.104900205932346</v>
      </c>
      <c r="R572" s="120">
        <v>58.487596039559108</v>
      </c>
      <c r="S572" s="120">
        <v>70.478742649819836</v>
      </c>
      <c r="T572" s="120">
        <v>74.806533607909799</v>
      </c>
      <c r="U572" s="120">
        <v>100</v>
      </c>
      <c r="V572" s="120">
        <v>50.42572940317477</v>
      </c>
      <c r="W572" s="120">
        <v>67.234305870899689</v>
      </c>
      <c r="X572" s="120">
        <v>100</v>
      </c>
      <c r="Y572" s="120">
        <v>44.403040798346467</v>
      </c>
      <c r="Z572" s="120">
        <v>59.204054397795289</v>
      </c>
      <c r="AA572" s="120">
        <v>100</v>
      </c>
      <c r="AB572" s="120">
        <v>55.25634218289084</v>
      </c>
      <c r="AC572" s="120">
        <v>73.675122910521111</v>
      </c>
      <c r="AD572" s="120">
        <v>100</v>
      </c>
      <c r="AE572" s="120">
        <v>50.103589743589744</v>
      </c>
      <c r="AF572" s="120">
        <v>62.234027777777804</v>
      </c>
      <c r="AG572" s="120">
        <v>66.804786324786321</v>
      </c>
      <c r="AH572" s="120">
        <v>100</v>
      </c>
      <c r="AI572" s="120">
        <v>14.37</v>
      </c>
      <c r="AJ572" s="120">
        <v>14.08</v>
      </c>
      <c r="AK572" s="120">
        <v>12.13</v>
      </c>
      <c r="AL572" s="52">
        <v>0</v>
      </c>
      <c r="AM572" s="124">
        <v>0.99003322259136217</v>
      </c>
      <c r="AN572" s="124">
        <v>0.99411764705882355</v>
      </c>
      <c r="AO572" s="124">
        <v>0.99335548172757471</v>
      </c>
      <c r="AP572" s="124">
        <v>1</v>
      </c>
      <c r="AQ572" s="124">
        <v>1</v>
      </c>
      <c r="AR572" s="124">
        <v>1</v>
      </c>
      <c r="AS572" s="124">
        <v>0.18067226890756302</v>
      </c>
      <c r="AT572" s="120">
        <v>23.865546218487399</v>
      </c>
      <c r="AU572" s="120">
        <v>50</v>
      </c>
      <c r="AV572" s="124">
        <v>0.25939849624060152</v>
      </c>
      <c r="AW572" s="120">
        <v>8.1203007518797055</v>
      </c>
      <c r="AX572" s="120">
        <v>50</v>
      </c>
      <c r="AY572" s="124"/>
      <c r="AZ572" s="120"/>
      <c r="BA572" s="120"/>
      <c r="BB572" s="124"/>
      <c r="BC572" s="120"/>
      <c r="BD572" s="120"/>
      <c r="BE572" s="124">
        <v>0.91803278688524592</v>
      </c>
      <c r="BF572" s="120">
        <v>48.831531217300316</v>
      </c>
      <c r="BG572" s="120">
        <v>50</v>
      </c>
      <c r="BH572" s="124"/>
      <c r="BI572" s="120"/>
      <c r="BJ572" s="120"/>
      <c r="BK572" s="124"/>
      <c r="BL572" s="120"/>
      <c r="BM572" s="120"/>
      <c r="BN572" s="52"/>
      <c r="BO572" s="124"/>
      <c r="BP572" s="120"/>
      <c r="BQ572" s="120"/>
      <c r="BR572" s="124">
        <v>0.22580645161290322</v>
      </c>
      <c r="BS572" s="124">
        <v>0.98101265822784811</v>
      </c>
      <c r="BT572" s="120">
        <v>15.053763440860216</v>
      </c>
      <c r="BU572" s="120">
        <v>50</v>
      </c>
      <c r="BV572" s="124"/>
      <c r="BW572" s="120"/>
      <c r="BX572" s="120"/>
      <c r="BY572" s="124"/>
      <c r="BZ572" s="124"/>
      <c r="CA572" s="124"/>
      <c r="CB572" s="120">
        <v>16.823939048191338</v>
      </c>
      <c r="CC572" s="120">
        <v>19.496255895940152</v>
      </c>
      <c r="CD572" s="120">
        <v>17.335082511020332</v>
      </c>
      <c r="CE572" s="120"/>
      <c r="CF572" s="52"/>
      <c r="CG572" s="52"/>
      <c r="CH572" s="107">
        <v>0</v>
      </c>
      <c r="CI572" s="107"/>
      <c r="CJ572" s="107"/>
    </row>
    <row r="573" spans="1:88" x14ac:dyDescent="0.25">
      <c r="A573" s="50" t="s">
        <v>740</v>
      </c>
      <c r="B573" s="56" t="s">
        <v>1557</v>
      </c>
      <c r="C573" s="50" t="s">
        <v>3155</v>
      </c>
      <c r="D573" s="56" t="s">
        <v>2148</v>
      </c>
      <c r="E573" s="50" t="s">
        <v>106</v>
      </c>
      <c r="F573" s="24" t="s">
        <v>107</v>
      </c>
      <c r="G573" s="24">
        <v>6</v>
      </c>
      <c r="H573" s="50" t="s">
        <v>1454</v>
      </c>
      <c r="I573" s="50" t="s">
        <v>109</v>
      </c>
      <c r="J573" s="120">
        <v>366.70509728917727</v>
      </c>
      <c r="K573" s="52">
        <v>750</v>
      </c>
      <c r="L573" s="120">
        <v>48.894012971890305</v>
      </c>
      <c r="M573" s="52">
        <v>0</v>
      </c>
      <c r="N573" s="120">
        <v>51.0486154202896</v>
      </c>
      <c r="O573" s="120">
        <v>68.064820560386124</v>
      </c>
      <c r="P573" s="120">
        <v>100</v>
      </c>
      <c r="Q573" s="120">
        <v>49.738268432390889</v>
      </c>
      <c r="R573" s="120">
        <v>49.112146944515359</v>
      </c>
      <c r="S573" s="120">
        <v>56.890579074671386</v>
      </c>
      <c r="T573" s="120">
        <v>66.317691243187852</v>
      </c>
      <c r="U573" s="120">
        <v>100</v>
      </c>
      <c r="V573" s="120">
        <v>42.102756657032963</v>
      </c>
      <c r="W573" s="120">
        <v>56.13700887604395</v>
      </c>
      <c r="X573" s="120">
        <v>100</v>
      </c>
      <c r="Y573" s="120">
        <v>40.465048645938943</v>
      </c>
      <c r="Z573" s="120">
        <v>53.953398194585255</v>
      </c>
      <c r="AA573" s="120">
        <v>100</v>
      </c>
      <c r="AB573" s="120">
        <v>34.670370370370371</v>
      </c>
      <c r="AC573" s="120">
        <v>46.227160493827164</v>
      </c>
      <c r="AD573" s="120">
        <v>100</v>
      </c>
      <c r="AE573" s="120">
        <v>33.616666666666667</v>
      </c>
      <c r="AF573" s="120"/>
      <c r="AG573" s="120">
        <v>44.822222222222223</v>
      </c>
      <c r="AH573" s="120">
        <v>100</v>
      </c>
      <c r="AI573" s="120">
        <v>7.15</v>
      </c>
      <c r="AJ573" s="120">
        <v>8.64</v>
      </c>
      <c r="AK573" s="120"/>
      <c r="AL573" s="52">
        <v>0</v>
      </c>
      <c r="AM573" s="124">
        <v>0.98787878787878791</v>
      </c>
      <c r="AN573" s="124">
        <v>0.99224806201550386</v>
      </c>
      <c r="AO573" s="124">
        <v>0.98809523809523814</v>
      </c>
      <c r="AP573" s="124">
        <v>0.98484848484848486</v>
      </c>
      <c r="AQ573" s="124">
        <v>1</v>
      </c>
      <c r="AR573" s="124">
        <v>1</v>
      </c>
      <c r="AS573" s="124">
        <v>0.3</v>
      </c>
      <c r="AT573" s="120">
        <v>0</v>
      </c>
      <c r="AU573" s="120">
        <v>50</v>
      </c>
      <c r="AV573" s="124">
        <v>0.31785714285714284</v>
      </c>
      <c r="AW573" s="120">
        <v>0</v>
      </c>
      <c r="AX573" s="120">
        <v>50</v>
      </c>
      <c r="AY573" s="124"/>
      <c r="AZ573" s="120"/>
      <c r="BA573" s="120"/>
      <c r="BB573" s="124"/>
      <c r="BC573" s="120"/>
      <c r="BD573" s="120"/>
      <c r="BE573" s="124"/>
      <c r="BF573" s="120"/>
      <c r="BG573" s="120"/>
      <c r="BH573" s="124"/>
      <c r="BI573" s="120"/>
      <c r="BJ573" s="120"/>
      <c r="BK573" s="124"/>
      <c r="BL573" s="120"/>
      <c r="BM573" s="120"/>
      <c r="BN573" s="52"/>
      <c r="BO573" s="124"/>
      <c r="BP573" s="120"/>
      <c r="BQ573" s="120"/>
      <c r="BR573" s="124">
        <v>0.46774193548387094</v>
      </c>
      <c r="BS573" s="124">
        <v>0.93939393939393945</v>
      </c>
      <c r="BT573" s="120">
        <v>31.182795698924732</v>
      </c>
      <c r="BU573" s="120">
        <v>50</v>
      </c>
      <c r="BV573" s="124"/>
      <c r="BW573" s="120"/>
      <c r="BX573" s="120"/>
      <c r="BY573" s="124"/>
      <c r="BZ573" s="124"/>
      <c r="CA573" s="124"/>
      <c r="CB573" s="120">
        <v>16.823939048191338</v>
      </c>
      <c r="CC573" s="120">
        <v>19.496255895940152</v>
      </c>
      <c r="CD573" s="120">
        <v>17.335082511020332</v>
      </c>
      <c r="CE573" s="120"/>
      <c r="CF573" s="107" t="s">
        <v>3741</v>
      </c>
      <c r="CG573" s="107">
        <v>4</v>
      </c>
      <c r="CH573" s="107">
        <v>0</v>
      </c>
      <c r="CI573" s="107"/>
      <c r="CJ573" s="107"/>
    </row>
    <row r="574" spans="1:88" x14ac:dyDescent="0.25">
      <c r="A574" s="50" t="s">
        <v>740</v>
      </c>
      <c r="B574" s="56" t="s">
        <v>1557</v>
      </c>
      <c r="C574" s="50" t="s">
        <v>3156</v>
      </c>
      <c r="D574" s="56" t="s">
        <v>2111</v>
      </c>
      <c r="E574" s="50" t="s">
        <v>106</v>
      </c>
      <c r="F574" s="24" t="s">
        <v>107</v>
      </c>
      <c r="G574" s="24">
        <v>8</v>
      </c>
      <c r="H574" s="50" t="s">
        <v>1454</v>
      </c>
      <c r="I574" s="50" t="s">
        <v>109</v>
      </c>
      <c r="J574" s="120">
        <v>467.47431632743087</v>
      </c>
      <c r="K574" s="52">
        <v>800</v>
      </c>
      <c r="L574" s="120">
        <v>58.434289540928866</v>
      </c>
      <c r="M574" s="52">
        <v>0</v>
      </c>
      <c r="N574" s="120">
        <v>55.844789872463231</v>
      </c>
      <c r="O574" s="120">
        <v>74.45971982995097</v>
      </c>
      <c r="P574" s="120">
        <v>100</v>
      </c>
      <c r="Q574" s="120">
        <v>54.393169825908934</v>
      </c>
      <c r="R574" s="120">
        <v>51.561186893851001</v>
      </c>
      <c r="S574" s="120">
        <v>63.429504615709412</v>
      </c>
      <c r="T574" s="120">
        <v>72.524226434545241</v>
      </c>
      <c r="U574" s="120">
        <v>100</v>
      </c>
      <c r="V574" s="120">
        <v>43.492292267931418</v>
      </c>
      <c r="W574" s="120">
        <v>57.98972302390856</v>
      </c>
      <c r="X574" s="120">
        <v>100</v>
      </c>
      <c r="Y574" s="120">
        <v>41.948006215123847</v>
      </c>
      <c r="Z574" s="120">
        <v>55.93067495349846</v>
      </c>
      <c r="AA574" s="120">
        <v>100</v>
      </c>
      <c r="AB574" s="120">
        <v>38.054358974358969</v>
      </c>
      <c r="AC574" s="120">
        <v>50.739145299145292</v>
      </c>
      <c r="AD574" s="120">
        <v>100</v>
      </c>
      <c r="AE574" s="120">
        <v>37.488271604938269</v>
      </c>
      <c r="AF574" s="120"/>
      <c r="AG574" s="120">
        <v>49.984362139917693</v>
      </c>
      <c r="AH574" s="120">
        <v>100</v>
      </c>
      <c r="AI574" s="120">
        <v>9.0299999999999994</v>
      </c>
      <c r="AJ574" s="120">
        <v>9.61</v>
      </c>
      <c r="AK574" s="120"/>
      <c r="AL574" s="52">
        <v>0</v>
      </c>
      <c r="AM574" s="124">
        <v>0.99612403100775193</v>
      </c>
      <c r="AN574" s="124">
        <v>0.99528301886792447</v>
      </c>
      <c r="AO574" s="124">
        <v>0.99613899613899615</v>
      </c>
      <c r="AP574" s="124">
        <v>0.99530516431924887</v>
      </c>
      <c r="AQ574" s="124">
        <v>1</v>
      </c>
      <c r="AR574" s="124">
        <v>1</v>
      </c>
      <c r="AS574" s="124">
        <v>0.24888888888888888</v>
      </c>
      <c r="AT574" s="120">
        <v>10.222222222222221</v>
      </c>
      <c r="AU574" s="120">
        <v>50</v>
      </c>
      <c r="AV574" s="124">
        <v>0.25066666666666665</v>
      </c>
      <c r="AW574" s="120">
        <v>9.8666666666666902</v>
      </c>
      <c r="AX574" s="120">
        <v>50</v>
      </c>
      <c r="AY574" s="124"/>
      <c r="AZ574" s="120"/>
      <c r="BA574" s="120"/>
      <c r="BB574" s="124"/>
      <c r="BC574" s="120"/>
      <c r="BD574" s="120"/>
      <c r="BE574" s="124">
        <v>0.96</v>
      </c>
      <c r="BF574" s="120">
        <v>50</v>
      </c>
      <c r="BG574" s="120">
        <v>50</v>
      </c>
      <c r="BH574" s="124"/>
      <c r="BI574" s="120"/>
      <c r="BJ574" s="120"/>
      <c r="BK574" s="124"/>
      <c r="BL574" s="120"/>
      <c r="BM574" s="120"/>
      <c r="BN574" s="52"/>
      <c r="BO574" s="124"/>
      <c r="BP574" s="120"/>
      <c r="BQ574" s="120"/>
      <c r="BR574" s="124">
        <v>0.53636363636363638</v>
      </c>
      <c r="BS574" s="124">
        <v>0.92436974789915971</v>
      </c>
      <c r="BT574" s="120">
        <v>35.757575757575758</v>
      </c>
      <c r="BU574" s="120">
        <v>50</v>
      </c>
      <c r="BV574" s="124"/>
      <c r="BW574" s="120"/>
      <c r="BX574" s="120"/>
      <c r="BY574" s="124"/>
      <c r="BZ574" s="124"/>
      <c r="CA574" s="124"/>
      <c r="CB574" s="120">
        <v>16.823939048191338</v>
      </c>
      <c r="CC574" s="120">
        <v>19.496255895940152</v>
      </c>
      <c r="CD574" s="120">
        <v>17.335082511020332</v>
      </c>
      <c r="CE574" s="120"/>
      <c r="CF574" s="52" t="s">
        <v>3739</v>
      </c>
      <c r="CG574" s="52">
        <v>5</v>
      </c>
      <c r="CH574" s="107">
        <v>0</v>
      </c>
      <c r="CI574" s="107"/>
      <c r="CJ574" s="107"/>
    </row>
    <row r="575" spans="1:88" x14ac:dyDescent="0.25">
      <c r="A575" s="50" t="s">
        <v>740</v>
      </c>
      <c r="B575" s="56" t="s">
        <v>1557</v>
      </c>
      <c r="C575" s="50" t="s">
        <v>3157</v>
      </c>
      <c r="D575" s="56" t="s">
        <v>2486</v>
      </c>
      <c r="E575" s="50" t="s">
        <v>106</v>
      </c>
      <c r="F575" s="24" t="s">
        <v>114</v>
      </c>
      <c r="G575" s="24">
        <v>4</v>
      </c>
      <c r="H575" s="50" t="s">
        <v>1454</v>
      </c>
      <c r="I575" s="50" t="s">
        <v>109</v>
      </c>
      <c r="J575" s="120">
        <v>270.67707526157153</v>
      </c>
      <c r="K575" s="52">
        <v>550</v>
      </c>
      <c r="L575" s="120">
        <v>49.214013683922097</v>
      </c>
      <c r="M575" s="52">
        <v>0</v>
      </c>
      <c r="N575" s="120">
        <v>51.995290326176878</v>
      </c>
      <c r="O575" s="120">
        <v>69.327053768235842</v>
      </c>
      <c r="P575" s="120">
        <v>100</v>
      </c>
      <c r="Q575" s="120">
        <v>50.987404997641789</v>
      </c>
      <c r="R575" s="120"/>
      <c r="S575" s="120"/>
      <c r="T575" s="120">
        <v>67.983206663522395</v>
      </c>
      <c r="U575" s="120">
        <v>100</v>
      </c>
      <c r="V575" s="120">
        <v>44.298394892144877</v>
      </c>
      <c r="W575" s="120">
        <v>59.064526522859836</v>
      </c>
      <c r="X575" s="120">
        <v>100</v>
      </c>
      <c r="Y575" s="120">
        <v>43.147448400626345</v>
      </c>
      <c r="Z575" s="120">
        <v>57.529931200835129</v>
      </c>
      <c r="AA575" s="120">
        <v>100</v>
      </c>
      <c r="AB575" s="120"/>
      <c r="AC575" s="120"/>
      <c r="AD575" s="120">
        <v>0</v>
      </c>
      <c r="AE575" s="120"/>
      <c r="AF575" s="120"/>
      <c r="AG575" s="120"/>
      <c r="AH575" s="120">
        <v>0</v>
      </c>
      <c r="AI575" s="120"/>
      <c r="AJ575" s="120"/>
      <c r="AK575" s="120"/>
      <c r="AL575" s="52">
        <v>0</v>
      </c>
      <c r="AM575" s="124">
        <v>0.99259259259259258</v>
      </c>
      <c r="AN575" s="124">
        <v>0.9916666666666667</v>
      </c>
      <c r="AO575" s="124">
        <v>1</v>
      </c>
      <c r="AP575" s="124">
        <v>1</v>
      </c>
      <c r="AQ575" s="124"/>
      <c r="AR575" s="124"/>
      <c r="AS575" s="124">
        <v>0.28468899521531099</v>
      </c>
      <c r="AT575" s="120">
        <v>3.062200956937811</v>
      </c>
      <c r="AU575" s="120">
        <v>50</v>
      </c>
      <c r="AV575" s="124">
        <v>0.28835978835978837</v>
      </c>
      <c r="AW575" s="120">
        <v>2.3280423280423346</v>
      </c>
      <c r="AX575" s="120">
        <v>50</v>
      </c>
      <c r="AY575" s="124"/>
      <c r="AZ575" s="120"/>
      <c r="BA575" s="120"/>
      <c r="BB575" s="124"/>
      <c r="BC575" s="120"/>
      <c r="BD575" s="120"/>
      <c r="BE575" s="124"/>
      <c r="BF575" s="120"/>
      <c r="BG575" s="120"/>
      <c r="BH575" s="124"/>
      <c r="BI575" s="120"/>
      <c r="BJ575" s="120"/>
      <c r="BK575" s="124"/>
      <c r="BL575" s="120"/>
      <c r="BM575" s="120"/>
      <c r="BN575" s="52"/>
      <c r="BO575" s="124"/>
      <c r="BP575" s="120"/>
      <c r="BQ575" s="120"/>
      <c r="BR575" s="124">
        <v>0.17073170731707318</v>
      </c>
      <c r="BS575" s="124">
        <v>0.91111111111111109</v>
      </c>
      <c r="BT575" s="120">
        <v>11.382113821138212</v>
      </c>
      <c r="BU575" s="120">
        <v>50</v>
      </c>
      <c r="BV575" s="124"/>
      <c r="BW575" s="120"/>
      <c r="BX575" s="120"/>
      <c r="BY575" s="124"/>
      <c r="BZ575" s="124"/>
      <c r="CA575" s="124"/>
      <c r="CB575" s="120">
        <v>16.823939048191338</v>
      </c>
      <c r="CC575" s="120">
        <v>19.496255895940152</v>
      </c>
      <c r="CD575" s="120">
        <v>17.335082511020332</v>
      </c>
      <c r="CE575" s="120"/>
      <c r="CF575" s="107" t="s">
        <v>3741</v>
      </c>
      <c r="CG575" s="107">
        <v>4</v>
      </c>
      <c r="CH575" s="107">
        <v>0</v>
      </c>
      <c r="CI575" s="107"/>
      <c r="CJ575" s="107"/>
    </row>
    <row r="576" spans="1:88" x14ac:dyDescent="0.25">
      <c r="A576" s="50" t="s">
        <v>740</v>
      </c>
      <c r="B576" s="56" t="s">
        <v>1557</v>
      </c>
      <c r="C576" s="50" t="s">
        <v>3158</v>
      </c>
      <c r="D576" s="56" t="s">
        <v>2526</v>
      </c>
      <c r="E576" s="50" t="s">
        <v>106</v>
      </c>
      <c r="F576" s="24" t="s">
        <v>107</v>
      </c>
      <c r="G576" s="24">
        <v>8</v>
      </c>
      <c r="H576" s="50" t="s">
        <v>1454</v>
      </c>
      <c r="I576" s="50" t="s">
        <v>109</v>
      </c>
      <c r="J576" s="120">
        <v>443.76646758740401</v>
      </c>
      <c r="K576" s="52">
        <v>800</v>
      </c>
      <c r="L576" s="120">
        <v>55.470808448425501</v>
      </c>
      <c r="M576" s="52">
        <v>0</v>
      </c>
      <c r="N576" s="120">
        <v>48.821194636776063</v>
      </c>
      <c r="O576" s="120">
        <v>65.094926182368084</v>
      </c>
      <c r="P576" s="120">
        <v>100</v>
      </c>
      <c r="Q576" s="120">
        <v>49.028558264182578</v>
      </c>
      <c r="R576" s="120"/>
      <c r="S576" s="120"/>
      <c r="T576" s="120">
        <v>65.371411018910109</v>
      </c>
      <c r="U576" s="120">
        <v>100</v>
      </c>
      <c r="V576" s="120">
        <v>40.158508877457955</v>
      </c>
      <c r="W576" s="120">
        <v>53.544678503277275</v>
      </c>
      <c r="X576" s="120">
        <v>100</v>
      </c>
      <c r="Y576" s="120">
        <v>40.151174500393431</v>
      </c>
      <c r="Z576" s="120">
        <v>53.534899333857908</v>
      </c>
      <c r="AA576" s="120">
        <v>100</v>
      </c>
      <c r="AB576" s="120">
        <v>39.004166666666677</v>
      </c>
      <c r="AC576" s="120">
        <v>52.005555555555574</v>
      </c>
      <c r="AD576" s="120">
        <v>100</v>
      </c>
      <c r="AE576" s="120">
        <v>38.95050813008131</v>
      </c>
      <c r="AF576" s="120"/>
      <c r="AG576" s="120">
        <v>51.934010840108414</v>
      </c>
      <c r="AH576" s="120">
        <v>100</v>
      </c>
      <c r="AI576" s="120"/>
      <c r="AJ576" s="120"/>
      <c r="AK576" s="120"/>
      <c r="AL576" s="52">
        <v>0</v>
      </c>
      <c r="AM576" s="124">
        <v>0.97627118644067801</v>
      </c>
      <c r="AN576" s="124">
        <v>0.98134328358208955</v>
      </c>
      <c r="AO576" s="124">
        <v>0.97342192691029905</v>
      </c>
      <c r="AP576" s="124">
        <v>0.97810218978102192</v>
      </c>
      <c r="AQ576" s="124">
        <v>0.98936170212765961</v>
      </c>
      <c r="AR576" s="124">
        <v>0.98837209302325579</v>
      </c>
      <c r="AS576" s="124">
        <v>0.20535714285714285</v>
      </c>
      <c r="AT576" s="120">
        <v>18.928571428571448</v>
      </c>
      <c r="AU576" s="120">
        <v>50</v>
      </c>
      <c r="AV576" s="124">
        <v>0.2175</v>
      </c>
      <c r="AW576" s="120">
        <v>16.500000000000004</v>
      </c>
      <c r="AX576" s="120">
        <v>50</v>
      </c>
      <c r="AY576" s="124"/>
      <c r="AZ576" s="120"/>
      <c r="BA576" s="120"/>
      <c r="BB576" s="124"/>
      <c r="BC576" s="120"/>
      <c r="BD576" s="120"/>
      <c r="BE576" s="124">
        <v>0.7857142857142857</v>
      </c>
      <c r="BF576" s="120">
        <v>41.79331306990882</v>
      </c>
      <c r="BG576" s="120">
        <v>50</v>
      </c>
      <c r="BH576" s="124"/>
      <c r="BI576" s="120"/>
      <c r="BJ576" s="120"/>
      <c r="BK576" s="124"/>
      <c r="BL576" s="120"/>
      <c r="BM576" s="120"/>
      <c r="BN576" s="52"/>
      <c r="BO576" s="124"/>
      <c r="BP576" s="120"/>
      <c r="BQ576" s="120"/>
      <c r="BR576" s="124">
        <v>0.37588652482269502</v>
      </c>
      <c r="BS576" s="124">
        <v>0.95270270270270274</v>
      </c>
      <c r="BT576" s="120">
        <v>25.059101654846334</v>
      </c>
      <c r="BU576" s="120">
        <v>50</v>
      </c>
      <c r="BV576" s="124"/>
      <c r="BW576" s="120"/>
      <c r="BX576" s="120"/>
      <c r="BY576" s="124"/>
      <c r="BZ576" s="124"/>
      <c r="CA576" s="124"/>
      <c r="CB576" s="120">
        <v>16.823939048191338</v>
      </c>
      <c r="CC576" s="120">
        <v>19.496255895940152</v>
      </c>
      <c r="CD576" s="120">
        <v>17.335082511020332</v>
      </c>
      <c r="CE576" s="120"/>
      <c r="CF576" s="107" t="s">
        <v>3738</v>
      </c>
      <c r="CG576" s="107">
        <v>5</v>
      </c>
      <c r="CH576" s="107">
        <v>0</v>
      </c>
      <c r="CI576" s="107"/>
      <c r="CJ576" s="107"/>
    </row>
    <row r="577" spans="1:88" x14ac:dyDescent="0.25">
      <c r="A577" s="50" t="s">
        <v>740</v>
      </c>
      <c r="B577" s="56" t="s">
        <v>1557</v>
      </c>
      <c r="C577" s="50" t="s">
        <v>3159</v>
      </c>
      <c r="D577" s="56" t="s">
        <v>2130</v>
      </c>
      <c r="E577" s="50" t="s">
        <v>106</v>
      </c>
      <c r="F577" s="24" t="s">
        <v>107</v>
      </c>
      <c r="G577" s="24">
        <v>8</v>
      </c>
      <c r="H577" s="50" t="s">
        <v>1454</v>
      </c>
      <c r="I577" s="50" t="s">
        <v>109</v>
      </c>
      <c r="J577" s="120">
        <v>477.63426681471299</v>
      </c>
      <c r="K577" s="52">
        <v>800</v>
      </c>
      <c r="L577" s="120">
        <v>59.704283351839123</v>
      </c>
      <c r="M577" s="52">
        <v>0</v>
      </c>
      <c r="N577" s="120">
        <v>57.996305007439112</v>
      </c>
      <c r="O577" s="120">
        <v>77.328406676585487</v>
      </c>
      <c r="P577" s="120">
        <v>100</v>
      </c>
      <c r="Q577" s="120">
        <v>54.686854400799973</v>
      </c>
      <c r="R577" s="120">
        <v>53.649505779731903</v>
      </c>
      <c r="S577" s="120">
        <v>64.233346535335968</v>
      </c>
      <c r="T577" s="120">
        <v>72.915805867733297</v>
      </c>
      <c r="U577" s="120">
        <v>100</v>
      </c>
      <c r="V577" s="120">
        <v>47.265091616908961</v>
      </c>
      <c r="W577" s="120">
        <v>63.02012215587861</v>
      </c>
      <c r="X577" s="120">
        <v>100</v>
      </c>
      <c r="Y577" s="120">
        <v>43.877443285615151</v>
      </c>
      <c r="Z577" s="120">
        <v>58.503257714153534</v>
      </c>
      <c r="AA577" s="120">
        <v>100</v>
      </c>
      <c r="AB577" s="120">
        <v>42.683188405797118</v>
      </c>
      <c r="AC577" s="120">
        <v>56.910917874396162</v>
      </c>
      <c r="AD577" s="120">
        <v>100</v>
      </c>
      <c r="AE577" s="120">
        <v>38.018095238095242</v>
      </c>
      <c r="AF577" s="120">
        <v>49.939999999999984</v>
      </c>
      <c r="AG577" s="120">
        <v>50.690793650793651</v>
      </c>
      <c r="AH577" s="120">
        <v>100</v>
      </c>
      <c r="AI577" s="120">
        <v>9.5399999999999991</v>
      </c>
      <c r="AJ577" s="120">
        <v>9.77</v>
      </c>
      <c r="AK577" s="120">
        <v>11.92</v>
      </c>
      <c r="AL577" s="52">
        <v>0</v>
      </c>
      <c r="AM577" s="124">
        <v>0.99668874172185429</v>
      </c>
      <c r="AN577" s="124">
        <v>0.99492385786802029</v>
      </c>
      <c r="AO577" s="124">
        <v>0.99668874172185429</v>
      </c>
      <c r="AP577" s="124">
        <v>0.99492385786802029</v>
      </c>
      <c r="AQ577" s="124">
        <v>0.99137931034482762</v>
      </c>
      <c r="AR577" s="124">
        <v>0.9859154929577465</v>
      </c>
      <c r="AS577" s="124">
        <v>0.18595041322314049</v>
      </c>
      <c r="AT577" s="120">
        <v>22.809917355371923</v>
      </c>
      <c r="AU577" s="120">
        <v>50</v>
      </c>
      <c r="AV577" s="124">
        <v>0.22981366459627328</v>
      </c>
      <c r="AW577" s="120">
        <v>14.037267080745353</v>
      </c>
      <c r="AX577" s="120">
        <v>50</v>
      </c>
      <c r="AY577" s="124"/>
      <c r="AZ577" s="120"/>
      <c r="BA577" s="120"/>
      <c r="BB577" s="124"/>
      <c r="BC577" s="120"/>
      <c r="BD577" s="120"/>
      <c r="BE577" s="124">
        <v>0.77777777777777779</v>
      </c>
      <c r="BF577" s="120">
        <v>41.371158392434992</v>
      </c>
      <c r="BG577" s="120">
        <v>50</v>
      </c>
      <c r="BH577" s="124"/>
      <c r="BI577" s="120"/>
      <c r="BJ577" s="120"/>
      <c r="BK577" s="124"/>
      <c r="BL577" s="120"/>
      <c r="BM577" s="120"/>
      <c r="BN577" s="52"/>
      <c r="BO577" s="124"/>
      <c r="BP577" s="120"/>
      <c r="BQ577" s="120"/>
      <c r="BR577" s="124">
        <v>0.30069930069930068</v>
      </c>
      <c r="BS577" s="124">
        <v>0.97278911564625847</v>
      </c>
      <c r="BT577" s="120">
        <v>20.046620046620045</v>
      </c>
      <c r="BU577" s="120">
        <v>50</v>
      </c>
      <c r="BV577" s="124"/>
      <c r="BW577" s="120"/>
      <c r="BX577" s="120"/>
      <c r="BY577" s="124"/>
      <c r="BZ577" s="124"/>
      <c r="CA577" s="124"/>
      <c r="CB577" s="120">
        <v>16.823939048191338</v>
      </c>
      <c r="CC577" s="120">
        <v>19.496255895940152</v>
      </c>
      <c r="CD577" s="120">
        <v>17.335082511020332</v>
      </c>
      <c r="CE577" s="120"/>
      <c r="CF577" s="107" t="s">
        <v>3740</v>
      </c>
      <c r="CG577" s="107">
        <v>4</v>
      </c>
      <c r="CH577" s="107">
        <v>0</v>
      </c>
      <c r="CI577" s="107"/>
      <c r="CJ577" s="107"/>
    </row>
    <row r="578" spans="1:88" x14ac:dyDescent="0.25">
      <c r="A578" s="50" t="s">
        <v>740</v>
      </c>
      <c r="B578" s="56" t="s">
        <v>1557</v>
      </c>
      <c r="C578" s="50" t="s">
        <v>3160</v>
      </c>
      <c r="D578" s="56" t="s">
        <v>1814</v>
      </c>
      <c r="E578" s="50" t="s">
        <v>106</v>
      </c>
      <c r="F578" s="24" t="s">
        <v>107</v>
      </c>
      <c r="G578" s="24">
        <v>8</v>
      </c>
      <c r="H578" s="50" t="s">
        <v>1454</v>
      </c>
      <c r="I578" s="50" t="s">
        <v>109</v>
      </c>
      <c r="J578" s="120">
        <v>517.34155855105951</v>
      </c>
      <c r="K578" s="52">
        <v>800</v>
      </c>
      <c r="L578" s="120">
        <v>64.667694818882438</v>
      </c>
      <c r="M578" s="52">
        <v>0</v>
      </c>
      <c r="N578" s="120">
        <v>59.653780816282641</v>
      </c>
      <c r="O578" s="120">
        <v>79.538374421710188</v>
      </c>
      <c r="P578" s="120">
        <v>100</v>
      </c>
      <c r="Q578" s="120">
        <v>57.346661962308339</v>
      </c>
      <c r="R578" s="120">
        <v>52.881017327422832</v>
      </c>
      <c r="S578" s="120">
        <v>65.161767269464548</v>
      </c>
      <c r="T578" s="120">
        <v>76.462215949744447</v>
      </c>
      <c r="U578" s="120">
        <v>100</v>
      </c>
      <c r="V578" s="120">
        <v>46.932944035146036</v>
      </c>
      <c r="W578" s="120">
        <v>62.577258713528053</v>
      </c>
      <c r="X578" s="120">
        <v>100</v>
      </c>
      <c r="Y578" s="120">
        <v>44.432049582711478</v>
      </c>
      <c r="Z578" s="120">
        <v>59.242732776948635</v>
      </c>
      <c r="AA578" s="120">
        <v>100</v>
      </c>
      <c r="AB578" s="120">
        <v>44.440000000000019</v>
      </c>
      <c r="AC578" s="120">
        <v>59.253333333333359</v>
      </c>
      <c r="AD578" s="120">
        <v>100</v>
      </c>
      <c r="AE578" s="120">
        <v>43.49003831417626</v>
      </c>
      <c r="AF578" s="120">
        <v>48.033333333333331</v>
      </c>
      <c r="AG578" s="120">
        <v>57.986717752235016</v>
      </c>
      <c r="AH578" s="120">
        <v>100</v>
      </c>
      <c r="AI578" s="120">
        <v>7.81</v>
      </c>
      <c r="AJ578" s="120">
        <v>8.44</v>
      </c>
      <c r="AK578" s="120">
        <v>4.54</v>
      </c>
      <c r="AL578" s="52">
        <v>0</v>
      </c>
      <c r="AM578" s="124">
        <v>0.98961038961038961</v>
      </c>
      <c r="AN578" s="124">
        <v>0.99259259259259258</v>
      </c>
      <c r="AO578" s="124">
        <v>0.98704663212435229</v>
      </c>
      <c r="AP578" s="124">
        <v>0.98892988929889303</v>
      </c>
      <c r="AQ578" s="124">
        <v>1</v>
      </c>
      <c r="AR578" s="124">
        <v>1</v>
      </c>
      <c r="AS578" s="124">
        <v>0.17627677100494235</v>
      </c>
      <c r="AT578" s="120">
        <v>24.744645799011543</v>
      </c>
      <c r="AU578" s="120">
        <v>50</v>
      </c>
      <c r="AV578" s="124">
        <v>0.20379146919431279</v>
      </c>
      <c r="AW578" s="120">
        <v>19.241706161137451</v>
      </c>
      <c r="AX578" s="120">
        <v>50</v>
      </c>
      <c r="AY578" s="124"/>
      <c r="AZ578" s="120"/>
      <c r="BA578" s="120"/>
      <c r="BB578" s="124"/>
      <c r="BC578" s="120"/>
      <c r="BD578" s="120"/>
      <c r="BE578" s="124">
        <v>0.94339622641509435</v>
      </c>
      <c r="BF578" s="120">
        <v>50</v>
      </c>
      <c r="BG578" s="120">
        <v>50</v>
      </c>
      <c r="BH578" s="124"/>
      <c r="BI578" s="120"/>
      <c r="BJ578" s="120"/>
      <c r="BK578" s="124"/>
      <c r="BL578" s="120"/>
      <c r="BM578" s="120"/>
      <c r="BN578" s="52"/>
      <c r="BO578" s="124"/>
      <c r="BP578" s="120"/>
      <c r="BQ578" s="120"/>
      <c r="BR578" s="124">
        <v>0.42441860465116277</v>
      </c>
      <c r="BS578" s="124">
        <v>0.9555555555555556</v>
      </c>
      <c r="BT578" s="120">
        <v>28.294573643410853</v>
      </c>
      <c r="BU578" s="120">
        <v>50</v>
      </c>
      <c r="BV578" s="124"/>
      <c r="BW578" s="120"/>
      <c r="BX578" s="120"/>
      <c r="BY578" s="124"/>
      <c r="BZ578" s="124"/>
      <c r="CA578" s="124"/>
      <c r="CB578" s="120">
        <v>16.823939048191338</v>
      </c>
      <c r="CC578" s="120">
        <v>19.496255895940152</v>
      </c>
      <c r="CD578" s="120">
        <v>17.335082511020332</v>
      </c>
      <c r="CE578" s="120"/>
      <c r="CF578" s="52"/>
      <c r="CG578" s="52"/>
      <c r="CH578" s="107">
        <v>0</v>
      </c>
      <c r="CI578" s="107"/>
      <c r="CJ578" s="107"/>
    </row>
    <row r="579" spans="1:88" x14ac:dyDescent="0.25">
      <c r="A579" s="50" t="s">
        <v>740</v>
      </c>
      <c r="B579" s="56" t="s">
        <v>1557</v>
      </c>
      <c r="C579" s="50" t="s">
        <v>3161</v>
      </c>
      <c r="D579" s="56" t="s">
        <v>2602</v>
      </c>
      <c r="E579" s="50" t="s">
        <v>106</v>
      </c>
      <c r="F579" s="24" t="s">
        <v>107</v>
      </c>
      <c r="G579" s="24">
        <v>8</v>
      </c>
      <c r="H579" s="50" t="s">
        <v>1454</v>
      </c>
      <c r="I579" s="50" t="s">
        <v>109</v>
      </c>
      <c r="J579" s="120">
        <v>436.49821195028375</v>
      </c>
      <c r="K579" s="52">
        <v>800</v>
      </c>
      <c r="L579" s="120">
        <v>54.562276493785468</v>
      </c>
      <c r="M579" s="52">
        <v>0</v>
      </c>
      <c r="N579" s="120">
        <v>55.847609395392489</v>
      </c>
      <c r="O579" s="120">
        <v>74.463479193856656</v>
      </c>
      <c r="P579" s="120">
        <v>100</v>
      </c>
      <c r="Q579" s="120">
        <v>53.877019703143738</v>
      </c>
      <c r="R579" s="120">
        <v>50.105569540453367</v>
      </c>
      <c r="S579" s="120">
        <v>62.723709598132828</v>
      </c>
      <c r="T579" s="120">
        <v>71.836026270858326</v>
      </c>
      <c r="U579" s="120">
        <v>100</v>
      </c>
      <c r="V579" s="120">
        <v>44.289092693937555</v>
      </c>
      <c r="W579" s="120">
        <v>59.05212359191674</v>
      </c>
      <c r="X579" s="120">
        <v>100</v>
      </c>
      <c r="Y579" s="120">
        <v>42.622175548899492</v>
      </c>
      <c r="Z579" s="120">
        <v>56.829567398532653</v>
      </c>
      <c r="AA579" s="120">
        <v>100</v>
      </c>
      <c r="AB579" s="120">
        <v>40.518098958333333</v>
      </c>
      <c r="AC579" s="120">
        <v>54.024131944444441</v>
      </c>
      <c r="AD579" s="120">
        <v>100</v>
      </c>
      <c r="AE579" s="120">
        <v>38.0105</v>
      </c>
      <c r="AF579" s="120"/>
      <c r="AG579" s="120">
        <v>50.68066666666666</v>
      </c>
      <c r="AH579" s="120">
        <v>100</v>
      </c>
      <c r="AI579" s="120">
        <v>8.84</v>
      </c>
      <c r="AJ579" s="120">
        <v>7.48</v>
      </c>
      <c r="AK579" s="120"/>
      <c r="AL579" s="52">
        <v>0</v>
      </c>
      <c r="AM579" s="124">
        <v>0.99579831932773111</v>
      </c>
      <c r="AN579" s="124">
        <v>0.9943820224719101</v>
      </c>
      <c r="AO579" s="124">
        <v>0.99579831932773111</v>
      </c>
      <c r="AP579" s="124">
        <v>0.9943820224719101</v>
      </c>
      <c r="AQ579" s="124">
        <v>1</v>
      </c>
      <c r="AR579" s="124">
        <v>1</v>
      </c>
      <c r="AS579" s="124">
        <v>0.32453825857519791</v>
      </c>
      <c r="AT579" s="120">
        <v>0</v>
      </c>
      <c r="AU579" s="120">
        <v>50</v>
      </c>
      <c r="AV579" s="124">
        <v>0.32616487455197135</v>
      </c>
      <c r="AW579" s="120">
        <v>0</v>
      </c>
      <c r="AX579" s="120">
        <v>50</v>
      </c>
      <c r="AY579" s="124"/>
      <c r="AZ579" s="120"/>
      <c r="BA579" s="120"/>
      <c r="BB579" s="124"/>
      <c r="BC579" s="120"/>
      <c r="BD579" s="120"/>
      <c r="BE579" s="124">
        <v>0.83870967741935487</v>
      </c>
      <c r="BF579" s="120">
        <v>44.612216884008241</v>
      </c>
      <c r="BG579" s="120">
        <v>50</v>
      </c>
      <c r="BH579" s="124"/>
      <c r="BI579" s="120"/>
      <c r="BJ579" s="120"/>
      <c r="BK579" s="124"/>
      <c r="BL579" s="120"/>
      <c r="BM579" s="120"/>
      <c r="BN579" s="52"/>
      <c r="BO579" s="124"/>
      <c r="BP579" s="120"/>
      <c r="BQ579" s="120"/>
      <c r="BR579" s="124">
        <v>0.89795918367346939</v>
      </c>
      <c r="BS579" s="124">
        <v>0.875</v>
      </c>
      <c r="BT579" s="120">
        <v>25</v>
      </c>
      <c r="BU579" s="120">
        <v>50</v>
      </c>
      <c r="BV579" s="124"/>
      <c r="BW579" s="120"/>
      <c r="BX579" s="120"/>
      <c r="BY579" s="124"/>
      <c r="BZ579" s="124"/>
      <c r="CA579" s="124"/>
      <c r="CB579" s="120">
        <v>16.823939048191338</v>
      </c>
      <c r="CC579" s="120">
        <v>19.496255895940152</v>
      </c>
      <c r="CD579" s="120">
        <v>17.335082511020332</v>
      </c>
      <c r="CE579" s="120"/>
      <c r="CF579" s="52" t="s">
        <v>3739</v>
      </c>
      <c r="CG579" s="52">
        <v>5</v>
      </c>
      <c r="CH579" s="107">
        <v>0</v>
      </c>
      <c r="CI579" s="107"/>
      <c r="CJ579" s="107"/>
    </row>
    <row r="580" spans="1:88" x14ac:dyDescent="0.25">
      <c r="A580" s="50" t="s">
        <v>740</v>
      </c>
      <c r="B580" s="56" t="s">
        <v>1557</v>
      </c>
      <c r="C580" s="50" t="s">
        <v>3162</v>
      </c>
      <c r="D580" s="56" t="s">
        <v>2359</v>
      </c>
      <c r="E580" s="50" t="s">
        <v>106</v>
      </c>
      <c r="F580" s="24" t="s">
        <v>114</v>
      </c>
      <c r="G580" s="24">
        <v>4</v>
      </c>
      <c r="H580" s="50" t="s">
        <v>1454</v>
      </c>
      <c r="I580" s="50" t="s">
        <v>109</v>
      </c>
      <c r="J580" s="120">
        <v>301.28181841486759</v>
      </c>
      <c r="K580" s="52">
        <v>550</v>
      </c>
      <c r="L580" s="120">
        <v>54.77851243906683</v>
      </c>
      <c r="M580" s="52">
        <v>0</v>
      </c>
      <c r="N580" s="120">
        <v>52.726148788385935</v>
      </c>
      <c r="O580" s="120">
        <v>70.301531717847908</v>
      </c>
      <c r="P580" s="120">
        <v>100</v>
      </c>
      <c r="Q580" s="120">
        <v>51.507104764825137</v>
      </c>
      <c r="R580" s="120"/>
      <c r="S580" s="120"/>
      <c r="T580" s="120">
        <v>68.676139686433515</v>
      </c>
      <c r="U580" s="120">
        <v>100</v>
      </c>
      <c r="V580" s="120">
        <v>43.38036086356982</v>
      </c>
      <c r="W580" s="120">
        <v>57.840481151426424</v>
      </c>
      <c r="X580" s="120">
        <v>100</v>
      </c>
      <c r="Y580" s="120">
        <v>42.456562355269256</v>
      </c>
      <c r="Z580" s="120">
        <v>56.608749807025674</v>
      </c>
      <c r="AA580" s="120">
        <v>100</v>
      </c>
      <c r="AB580" s="120"/>
      <c r="AC580" s="120"/>
      <c r="AD580" s="120">
        <v>0</v>
      </c>
      <c r="AE580" s="120"/>
      <c r="AF580" s="120"/>
      <c r="AG580" s="120"/>
      <c r="AH580" s="120">
        <v>0</v>
      </c>
      <c r="AI580" s="120"/>
      <c r="AJ580" s="120"/>
      <c r="AK580" s="120"/>
      <c r="AL580" s="52">
        <v>0</v>
      </c>
      <c r="AM580" s="124">
        <v>1</v>
      </c>
      <c r="AN580" s="124">
        <v>1</v>
      </c>
      <c r="AO580" s="124">
        <v>1</v>
      </c>
      <c r="AP580" s="124">
        <v>1</v>
      </c>
      <c r="AQ580" s="124"/>
      <c r="AR580" s="124"/>
      <c r="AS580" s="124">
        <v>0.22955974842767296</v>
      </c>
      <c r="AT580" s="120">
        <v>14.088050314465406</v>
      </c>
      <c r="AU580" s="120">
        <v>50</v>
      </c>
      <c r="AV580" s="124">
        <v>0.23722627737226276</v>
      </c>
      <c r="AW580" s="120">
        <v>12.554744525547457</v>
      </c>
      <c r="AX580" s="120">
        <v>50</v>
      </c>
      <c r="AY580" s="124"/>
      <c r="AZ580" s="120"/>
      <c r="BA580" s="120"/>
      <c r="BB580" s="124"/>
      <c r="BC580" s="120"/>
      <c r="BD580" s="120"/>
      <c r="BE580" s="124"/>
      <c r="BF580" s="120"/>
      <c r="BG580" s="120"/>
      <c r="BH580" s="124"/>
      <c r="BI580" s="120"/>
      <c r="BJ580" s="120"/>
      <c r="BK580" s="124"/>
      <c r="BL580" s="120"/>
      <c r="BM580" s="120"/>
      <c r="BN580" s="52"/>
      <c r="BO580" s="124"/>
      <c r="BP580" s="120"/>
      <c r="BQ580" s="120"/>
      <c r="BR580" s="124">
        <v>0.31818181818181818</v>
      </c>
      <c r="BS580" s="124">
        <v>1.1000000000000001</v>
      </c>
      <c r="BT580" s="120">
        <v>21.212121212121211</v>
      </c>
      <c r="BU580" s="120">
        <v>50</v>
      </c>
      <c r="BV580" s="124"/>
      <c r="BW580" s="120"/>
      <c r="BX580" s="120"/>
      <c r="BY580" s="124"/>
      <c r="BZ580" s="124"/>
      <c r="CA580" s="124"/>
      <c r="CB580" s="120">
        <v>16.823939048191338</v>
      </c>
      <c r="CC580" s="120">
        <v>19.496255895940152</v>
      </c>
      <c r="CD580" s="120">
        <v>17.335082511020332</v>
      </c>
      <c r="CE580" s="120"/>
      <c r="CF580" s="52" t="s">
        <v>3739</v>
      </c>
      <c r="CG580" s="52">
        <v>4</v>
      </c>
      <c r="CH580" s="107">
        <v>0</v>
      </c>
      <c r="CI580" s="107"/>
      <c r="CJ580" s="107"/>
    </row>
    <row r="581" spans="1:88" x14ac:dyDescent="0.25">
      <c r="A581" s="50" t="s">
        <v>740</v>
      </c>
      <c r="B581" s="56" t="s">
        <v>1557</v>
      </c>
      <c r="C581" s="50" t="s">
        <v>3163</v>
      </c>
      <c r="D581" s="56" t="s">
        <v>2637</v>
      </c>
      <c r="E581" s="50" t="s">
        <v>106</v>
      </c>
      <c r="F581" s="24" t="s">
        <v>114</v>
      </c>
      <c r="G581" s="24">
        <v>8</v>
      </c>
      <c r="H581" s="50" t="s">
        <v>2644</v>
      </c>
      <c r="I581" s="50" t="s">
        <v>109</v>
      </c>
      <c r="J581" s="120">
        <v>675.84977924544432</v>
      </c>
      <c r="K581" s="52">
        <v>800</v>
      </c>
      <c r="L581" s="120">
        <v>84.481222405680541</v>
      </c>
      <c r="M581" s="52">
        <v>1</v>
      </c>
      <c r="N581" s="120">
        <v>80.0441374122952</v>
      </c>
      <c r="O581" s="120">
        <v>100</v>
      </c>
      <c r="P581" s="120">
        <v>100</v>
      </c>
      <c r="Q581" s="120">
        <v>61.004526760785048</v>
      </c>
      <c r="R581" s="120">
        <v>75</v>
      </c>
      <c r="S581" s="120">
        <v>75</v>
      </c>
      <c r="T581" s="120">
        <v>81.339369014380054</v>
      </c>
      <c r="U581" s="120">
        <v>100</v>
      </c>
      <c r="V581" s="120">
        <v>72.43562787172894</v>
      </c>
      <c r="W581" s="120">
        <v>96.580837162305258</v>
      </c>
      <c r="X581" s="120">
        <v>100</v>
      </c>
      <c r="Y581" s="120">
        <v>58.185530462930053</v>
      </c>
      <c r="Z581" s="120">
        <v>77.580707283906733</v>
      </c>
      <c r="AA581" s="120">
        <v>100</v>
      </c>
      <c r="AB581" s="120">
        <v>63.924742268041257</v>
      </c>
      <c r="AC581" s="120">
        <v>85.232989690721666</v>
      </c>
      <c r="AD581" s="120">
        <v>100</v>
      </c>
      <c r="AE581" s="120">
        <v>51.399145299145296</v>
      </c>
      <c r="AF581" s="120">
        <v>72.347126436781636</v>
      </c>
      <c r="AG581" s="120">
        <v>68.532193732193718</v>
      </c>
      <c r="AH581" s="120">
        <v>100</v>
      </c>
      <c r="AI581" s="120">
        <v>13.99</v>
      </c>
      <c r="AJ581" s="120">
        <v>16.809999999999999</v>
      </c>
      <c r="AK581" s="120">
        <v>20.94</v>
      </c>
      <c r="AL581" s="52">
        <v>1</v>
      </c>
      <c r="AM581" s="124">
        <v>0.88405797101449279</v>
      </c>
      <c r="AN581" s="124">
        <v>0.72631578947368425</v>
      </c>
      <c r="AO581" s="124">
        <v>0.96750902527075811</v>
      </c>
      <c r="AP581" s="124">
        <v>0.96875</v>
      </c>
      <c r="AQ581" s="124">
        <v>1</v>
      </c>
      <c r="AR581" s="124">
        <v>1</v>
      </c>
      <c r="AS581" s="124">
        <v>0.11374407582938388</v>
      </c>
      <c r="AT581" s="120">
        <v>37.251184834123237</v>
      </c>
      <c r="AU581" s="120">
        <v>50</v>
      </c>
      <c r="AV581" s="124">
        <v>0.12698412698412698</v>
      </c>
      <c r="AW581" s="120">
        <v>34.603174603174615</v>
      </c>
      <c r="AX581" s="120">
        <v>50</v>
      </c>
      <c r="AY581" s="124"/>
      <c r="AZ581" s="120"/>
      <c r="BA581" s="120"/>
      <c r="BB581" s="124"/>
      <c r="BC581" s="120"/>
      <c r="BD581" s="120"/>
      <c r="BE581" s="124">
        <v>0.93333333333333335</v>
      </c>
      <c r="BF581" s="120">
        <v>49.645390070921991</v>
      </c>
      <c r="BG581" s="120">
        <v>50</v>
      </c>
      <c r="BH581" s="124"/>
      <c r="BI581" s="120"/>
      <c r="BJ581" s="120"/>
      <c r="BK581" s="124"/>
      <c r="BL581" s="120"/>
      <c r="BM581" s="120"/>
      <c r="BN581" s="52"/>
      <c r="BO581" s="124"/>
      <c r="BP581" s="120"/>
      <c r="BQ581" s="120"/>
      <c r="BR581" s="124">
        <v>0.67625899280575541</v>
      </c>
      <c r="BS581" s="124">
        <v>0.99285714285714288</v>
      </c>
      <c r="BT581" s="120">
        <v>45.08393285371703</v>
      </c>
      <c r="BU581" s="120">
        <v>50</v>
      </c>
      <c r="BV581" s="124"/>
      <c r="BW581" s="120"/>
      <c r="BX581" s="120"/>
      <c r="BY581" s="124"/>
      <c r="BZ581" s="124"/>
      <c r="CA581" s="124"/>
      <c r="CB581" s="120">
        <v>16.823939048191338</v>
      </c>
      <c r="CC581" s="120">
        <v>19.496255895940152</v>
      </c>
      <c r="CD581" s="120">
        <v>17.335082511020332</v>
      </c>
      <c r="CE581" s="120"/>
      <c r="CF581" s="107"/>
      <c r="CG581" s="107"/>
      <c r="CH581" s="107">
        <v>0</v>
      </c>
      <c r="CI581" s="107"/>
      <c r="CJ581" s="107"/>
    </row>
    <row r="582" spans="1:88" x14ac:dyDescent="0.25">
      <c r="A582" s="50" t="s">
        <v>740</v>
      </c>
      <c r="B582" s="56" t="s">
        <v>1557</v>
      </c>
      <c r="C582" s="50" t="s">
        <v>3164</v>
      </c>
      <c r="D582" s="56" t="s">
        <v>1788</v>
      </c>
      <c r="E582" s="50" t="s">
        <v>106</v>
      </c>
      <c r="F582" s="24" t="s">
        <v>107</v>
      </c>
      <c r="G582" s="24">
        <v>8</v>
      </c>
      <c r="H582" s="50" t="s">
        <v>1454</v>
      </c>
      <c r="I582" s="50" t="s">
        <v>109</v>
      </c>
      <c r="J582" s="120">
        <v>527.24588571972652</v>
      </c>
      <c r="K582" s="52">
        <v>800</v>
      </c>
      <c r="L582" s="120">
        <v>65.905735714965815</v>
      </c>
      <c r="M582" s="52">
        <v>0</v>
      </c>
      <c r="N582" s="120">
        <v>58.413629649048289</v>
      </c>
      <c r="O582" s="120">
        <v>77.88483953206439</v>
      </c>
      <c r="P582" s="120">
        <v>100</v>
      </c>
      <c r="Q582" s="120">
        <v>56.548466638384092</v>
      </c>
      <c r="R582" s="120">
        <v>52.331485557924708</v>
      </c>
      <c r="S582" s="120">
        <v>66.604128087182374</v>
      </c>
      <c r="T582" s="120">
        <v>75.39795551784546</v>
      </c>
      <c r="U582" s="120">
        <v>100</v>
      </c>
      <c r="V582" s="120">
        <v>46.236266565644904</v>
      </c>
      <c r="W582" s="120">
        <v>61.648355420859872</v>
      </c>
      <c r="X582" s="120">
        <v>100</v>
      </c>
      <c r="Y582" s="120">
        <v>44.848246399086136</v>
      </c>
      <c r="Z582" s="120">
        <v>59.797661865448184</v>
      </c>
      <c r="AA582" s="120">
        <v>100</v>
      </c>
      <c r="AB582" s="120">
        <v>45.667579908675805</v>
      </c>
      <c r="AC582" s="120">
        <v>60.890106544901066</v>
      </c>
      <c r="AD582" s="120">
        <v>100</v>
      </c>
      <c r="AE582" s="120">
        <v>43.474213836478</v>
      </c>
      <c r="AF582" s="120">
        <v>51.480000000000004</v>
      </c>
      <c r="AG582" s="120">
        <v>57.965618448637336</v>
      </c>
      <c r="AH582" s="120">
        <v>100</v>
      </c>
      <c r="AI582" s="120">
        <v>10.050000000000001</v>
      </c>
      <c r="AJ582" s="120">
        <v>7.48</v>
      </c>
      <c r="AK582" s="120">
        <v>8</v>
      </c>
      <c r="AL582" s="52">
        <v>0</v>
      </c>
      <c r="AM582" s="124">
        <v>0.98473282442748089</v>
      </c>
      <c r="AN582" s="124">
        <v>0.98604651162790702</v>
      </c>
      <c r="AO582" s="124">
        <v>0.98867924528301887</v>
      </c>
      <c r="AP582" s="124">
        <v>0.99082568807339455</v>
      </c>
      <c r="AQ582" s="124">
        <v>1</v>
      </c>
      <c r="AR582" s="124">
        <v>1</v>
      </c>
      <c r="AS582" s="124">
        <v>0.16990291262135923</v>
      </c>
      <c r="AT582" s="120">
        <v>26.019417475728158</v>
      </c>
      <c r="AU582" s="120">
        <v>50</v>
      </c>
      <c r="AV582" s="124">
        <v>0.17971014492753623</v>
      </c>
      <c r="AW582" s="120">
        <v>24.057971014492765</v>
      </c>
      <c r="AX582" s="120">
        <v>50</v>
      </c>
      <c r="AY582" s="124"/>
      <c r="AZ582" s="120"/>
      <c r="BA582" s="120"/>
      <c r="BB582" s="124"/>
      <c r="BC582" s="120"/>
      <c r="BD582" s="120"/>
      <c r="BE582" s="124">
        <v>0.94594594594594594</v>
      </c>
      <c r="BF582" s="120">
        <v>50</v>
      </c>
      <c r="BG582" s="120">
        <v>50</v>
      </c>
      <c r="BH582" s="124"/>
      <c r="BI582" s="120"/>
      <c r="BJ582" s="120"/>
      <c r="BK582" s="124"/>
      <c r="BL582" s="120"/>
      <c r="BM582" s="120"/>
      <c r="BN582" s="52"/>
      <c r="BO582" s="124"/>
      <c r="BP582" s="120"/>
      <c r="BQ582" s="120"/>
      <c r="BR582" s="124">
        <v>0.50375939849624063</v>
      </c>
      <c r="BS582" s="124">
        <v>1</v>
      </c>
      <c r="BT582" s="120">
        <v>33.583959899749374</v>
      </c>
      <c r="BU582" s="120">
        <v>50</v>
      </c>
      <c r="BV582" s="124"/>
      <c r="BW582" s="120"/>
      <c r="BX582" s="120"/>
      <c r="BY582" s="124"/>
      <c r="BZ582" s="124"/>
      <c r="CA582" s="124"/>
      <c r="CB582" s="120">
        <v>16.823939048191338</v>
      </c>
      <c r="CC582" s="120">
        <v>19.496255895940152</v>
      </c>
      <c r="CD582" s="120">
        <v>17.335082511020332</v>
      </c>
      <c r="CE582" s="120"/>
      <c r="CF582" s="107"/>
      <c r="CG582" s="107"/>
      <c r="CH582" s="107">
        <v>0</v>
      </c>
      <c r="CI582" s="107"/>
      <c r="CJ582" s="107"/>
    </row>
    <row r="583" spans="1:88" x14ac:dyDescent="0.25">
      <c r="A583" s="50" t="s">
        <v>740</v>
      </c>
      <c r="B583" s="56" t="s">
        <v>1557</v>
      </c>
      <c r="C583" s="50" t="s">
        <v>3165</v>
      </c>
      <c r="D583" s="56" t="s">
        <v>1796</v>
      </c>
      <c r="E583" s="50" t="s">
        <v>106</v>
      </c>
      <c r="F583" s="24" t="s">
        <v>114</v>
      </c>
      <c r="G583" s="24">
        <v>8</v>
      </c>
      <c r="H583" s="50" t="s">
        <v>1454</v>
      </c>
      <c r="I583" s="50" t="s">
        <v>109</v>
      </c>
      <c r="J583" s="120">
        <v>382.33665485910615</v>
      </c>
      <c r="K583" s="52">
        <v>800</v>
      </c>
      <c r="L583" s="120">
        <v>47.792081857388268</v>
      </c>
      <c r="M583" s="52">
        <v>0</v>
      </c>
      <c r="N583" s="120">
        <v>49.39629228168949</v>
      </c>
      <c r="O583" s="120">
        <v>65.861723042252649</v>
      </c>
      <c r="P583" s="120">
        <v>100</v>
      </c>
      <c r="Q583" s="120">
        <v>48.512641101387921</v>
      </c>
      <c r="R583" s="120">
        <v>51.244124522695209</v>
      </c>
      <c r="S583" s="120">
        <v>55.744628392803406</v>
      </c>
      <c r="T583" s="120">
        <v>64.683521468517228</v>
      </c>
      <c r="U583" s="120">
        <v>100</v>
      </c>
      <c r="V583" s="120">
        <v>43.772805189451311</v>
      </c>
      <c r="W583" s="120">
        <v>58.363740252601751</v>
      </c>
      <c r="X583" s="120">
        <v>100</v>
      </c>
      <c r="Y583" s="120">
        <v>42.752735760189232</v>
      </c>
      <c r="Z583" s="120">
        <v>57.003647680252314</v>
      </c>
      <c r="AA583" s="120">
        <v>100</v>
      </c>
      <c r="AB583" s="120">
        <v>34.060606060606055</v>
      </c>
      <c r="AC583" s="120">
        <v>45.414141414141405</v>
      </c>
      <c r="AD583" s="120">
        <v>100</v>
      </c>
      <c r="AE583" s="120">
        <v>32.837421383647794</v>
      </c>
      <c r="AF583" s="120"/>
      <c r="AG583" s="120">
        <v>43.783228511530389</v>
      </c>
      <c r="AH583" s="120">
        <v>100</v>
      </c>
      <c r="AI583" s="120">
        <v>7.23</v>
      </c>
      <c r="AJ583" s="120">
        <v>8.49</v>
      </c>
      <c r="AK583" s="120"/>
      <c r="AL583" s="52">
        <v>0</v>
      </c>
      <c r="AM583" s="124">
        <v>0.99688473520249221</v>
      </c>
      <c r="AN583" s="124">
        <v>0.99638989169675085</v>
      </c>
      <c r="AO583" s="124">
        <v>0.98870056497175141</v>
      </c>
      <c r="AP583" s="124">
        <v>0.98713826366559487</v>
      </c>
      <c r="AQ583" s="124">
        <v>1</v>
      </c>
      <c r="AR583" s="124">
        <v>1</v>
      </c>
      <c r="AS583" s="124">
        <v>0.37243947858472998</v>
      </c>
      <c r="AT583" s="120">
        <v>0</v>
      </c>
      <c r="AU583" s="120">
        <v>50</v>
      </c>
      <c r="AV583" s="124">
        <v>0.36734693877551022</v>
      </c>
      <c r="AW583" s="120">
        <v>0</v>
      </c>
      <c r="AX583" s="120">
        <v>50</v>
      </c>
      <c r="AY583" s="124"/>
      <c r="AZ583" s="120"/>
      <c r="BA583" s="120"/>
      <c r="BB583" s="124"/>
      <c r="BC583" s="120"/>
      <c r="BD583" s="120"/>
      <c r="BE583" s="124">
        <v>0.82456140350877194</v>
      </c>
      <c r="BF583" s="120">
        <v>43.859649122807021</v>
      </c>
      <c r="BG583" s="120">
        <v>50</v>
      </c>
      <c r="BH583" s="124"/>
      <c r="BI583" s="120"/>
      <c r="BJ583" s="120"/>
      <c r="BK583" s="124"/>
      <c r="BL583" s="120"/>
      <c r="BM583" s="120"/>
      <c r="BN583" s="52"/>
      <c r="BO583" s="124"/>
      <c r="BP583" s="120"/>
      <c r="BQ583" s="120"/>
      <c r="BR583" s="124">
        <v>0.20202020202020202</v>
      </c>
      <c r="BS583" s="124">
        <v>0.5892857142857143</v>
      </c>
      <c r="BT583" s="120">
        <v>3.3670033670033668</v>
      </c>
      <c r="BU583" s="120">
        <v>50</v>
      </c>
      <c r="BV583" s="124"/>
      <c r="BW583" s="120"/>
      <c r="BX583" s="120"/>
      <c r="BY583" s="124"/>
      <c r="BZ583" s="124"/>
      <c r="CA583" s="124"/>
      <c r="CB583" s="120">
        <v>16.823939048191338</v>
      </c>
      <c r="CC583" s="120">
        <v>19.496255895940152</v>
      </c>
      <c r="CD583" s="120">
        <v>17.335082511020332</v>
      </c>
      <c r="CE583" s="120"/>
      <c r="CF583" s="107" t="s">
        <v>3741</v>
      </c>
      <c r="CG583" s="107">
        <v>5</v>
      </c>
      <c r="CH583" s="107">
        <v>0</v>
      </c>
      <c r="CI583" s="107"/>
      <c r="CJ583" s="107"/>
    </row>
    <row r="584" spans="1:88" x14ac:dyDescent="0.25">
      <c r="A584" s="50" t="s">
        <v>740</v>
      </c>
      <c r="B584" s="56" t="s">
        <v>1557</v>
      </c>
      <c r="C584" s="50" t="s">
        <v>3166</v>
      </c>
      <c r="D584" s="56" t="s">
        <v>1705</v>
      </c>
      <c r="E584" s="50" t="s">
        <v>106</v>
      </c>
      <c r="F584" s="24" t="s">
        <v>107</v>
      </c>
      <c r="G584" s="24">
        <v>8</v>
      </c>
      <c r="H584" s="50" t="s">
        <v>1454</v>
      </c>
      <c r="I584" s="50" t="s">
        <v>109</v>
      </c>
      <c r="J584" s="120">
        <v>472.71882723138214</v>
      </c>
      <c r="K584" s="52">
        <v>800</v>
      </c>
      <c r="L584" s="120">
        <v>59.089853403922767</v>
      </c>
      <c r="M584" s="52">
        <v>0</v>
      </c>
      <c r="N584" s="120">
        <v>55.933288546158785</v>
      </c>
      <c r="O584" s="120">
        <v>74.577718061545056</v>
      </c>
      <c r="P584" s="120">
        <v>100</v>
      </c>
      <c r="Q584" s="120">
        <v>54.225251825919472</v>
      </c>
      <c r="R584" s="120">
        <v>50.477530628213074</v>
      </c>
      <c r="S584" s="120">
        <v>61.181169483705652</v>
      </c>
      <c r="T584" s="120">
        <v>72.300335767892633</v>
      </c>
      <c r="U584" s="120">
        <v>100</v>
      </c>
      <c r="V584" s="120">
        <v>46.779788233128833</v>
      </c>
      <c r="W584" s="120">
        <v>62.373050977505109</v>
      </c>
      <c r="X584" s="120">
        <v>100</v>
      </c>
      <c r="Y584" s="120">
        <v>45.576277736615573</v>
      </c>
      <c r="Z584" s="120">
        <v>60.768370315487431</v>
      </c>
      <c r="AA584" s="120">
        <v>100</v>
      </c>
      <c r="AB584" s="120">
        <v>42.09175627240144</v>
      </c>
      <c r="AC584" s="120">
        <v>56.122341696535251</v>
      </c>
      <c r="AD584" s="120">
        <v>100</v>
      </c>
      <c r="AE584" s="120">
        <v>41.857142857142868</v>
      </c>
      <c r="AF584" s="120"/>
      <c r="AG584" s="120">
        <v>55.809523809523817</v>
      </c>
      <c r="AH584" s="120">
        <v>100</v>
      </c>
      <c r="AI584" s="120">
        <v>6.95</v>
      </c>
      <c r="AJ584" s="120">
        <v>4.9000000000000004</v>
      </c>
      <c r="AK584" s="120"/>
      <c r="AL584" s="52">
        <v>0</v>
      </c>
      <c r="AM584" s="124">
        <v>0.99348534201954397</v>
      </c>
      <c r="AN584" s="124">
        <v>0.99103139013452912</v>
      </c>
      <c r="AO584" s="124">
        <v>0.99352750809061485</v>
      </c>
      <c r="AP584" s="124">
        <v>0.99111111111111116</v>
      </c>
      <c r="AQ584" s="124">
        <v>1</v>
      </c>
      <c r="AR584" s="124">
        <v>1</v>
      </c>
      <c r="AS584" s="124">
        <v>0.24086021505376345</v>
      </c>
      <c r="AT584" s="120">
        <v>11.827956989247323</v>
      </c>
      <c r="AU584" s="120">
        <v>50</v>
      </c>
      <c r="AV584" s="124">
        <v>0.27710843373493976</v>
      </c>
      <c r="AW584" s="120">
        <v>4.5783132530120563</v>
      </c>
      <c r="AX584" s="120">
        <v>50</v>
      </c>
      <c r="AY584" s="124"/>
      <c r="AZ584" s="120"/>
      <c r="BA584" s="120"/>
      <c r="BB584" s="124"/>
      <c r="BC584" s="120"/>
      <c r="BD584" s="120"/>
      <c r="BE584" s="124">
        <v>0.84</v>
      </c>
      <c r="BF584" s="120">
        <v>44.680851063829792</v>
      </c>
      <c r="BG584" s="120">
        <v>50</v>
      </c>
      <c r="BH584" s="124"/>
      <c r="BI584" s="120"/>
      <c r="BJ584" s="120"/>
      <c r="BK584" s="124"/>
      <c r="BL584" s="120"/>
      <c r="BM584" s="120"/>
      <c r="BN584" s="52"/>
      <c r="BO584" s="124"/>
      <c r="BP584" s="120"/>
      <c r="BQ584" s="120"/>
      <c r="BR584" s="124">
        <v>0.4452054794520548</v>
      </c>
      <c r="BS584" s="124">
        <v>0.9419354838709677</v>
      </c>
      <c r="BT584" s="120">
        <v>29.68036529680365</v>
      </c>
      <c r="BU584" s="120">
        <v>50</v>
      </c>
      <c r="BV584" s="124"/>
      <c r="BW584" s="120"/>
      <c r="BX584" s="120"/>
      <c r="BY584" s="124"/>
      <c r="BZ584" s="124"/>
      <c r="CA584" s="124"/>
      <c r="CB584" s="120">
        <v>16.823939048191338</v>
      </c>
      <c r="CC584" s="120">
        <v>19.496255895940152</v>
      </c>
      <c r="CD584" s="120">
        <v>17.335082511020332</v>
      </c>
      <c r="CE584" s="120"/>
      <c r="CF584" s="107"/>
      <c r="CG584" s="107"/>
      <c r="CH584" s="107">
        <v>0</v>
      </c>
      <c r="CI584" s="107"/>
      <c r="CJ584" s="107"/>
    </row>
    <row r="585" spans="1:88" x14ac:dyDescent="0.25">
      <c r="A585" s="50" t="s">
        <v>740</v>
      </c>
      <c r="B585" s="56" t="s">
        <v>1557</v>
      </c>
      <c r="C585" s="50" t="s">
        <v>3167</v>
      </c>
      <c r="D585" s="56" t="s">
        <v>1884</v>
      </c>
      <c r="E585" s="50" t="s">
        <v>106</v>
      </c>
      <c r="F585" s="24" t="s">
        <v>107</v>
      </c>
      <c r="G585" s="24">
        <v>8</v>
      </c>
      <c r="H585" s="50" t="s">
        <v>2644</v>
      </c>
      <c r="I585" s="50" t="s">
        <v>109</v>
      </c>
      <c r="J585" s="120">
        <v>440.23146430557023</v>
      </c>
      <c r="K585" s="52">
        <v>800</v>
      </c>
      <c r="L585" s="120">
        <v>55.028933038196278</v>
      </c>
      <c r="M585" s="52">
        <v>0</v>
      </c>
      <c r="N585" s="120">
        <v>56.442452117827543</v>
      </c>
      <c r="O585" s="120">
        <v>75.256602823770052</v>
      </c>
      <c r="P585" s="120">
        <v>100</v>
      </c>
      <c r="Q585" s="120">
        <v>52.863318081355068</v>
      </c>
      <c r="R585" s="120">
        <v>52.716424564870977</v>
      </c>
      <c r="S585" s="120">
        <v>65.242911101624557</v>
      </c>
      <c r="T585" s="120">
        <v>70.484424108473419</v>
      </c>
      <c r="U585" s="120">
        <v>100</v>
      </c>
      <c r="V585" s="120">
        <v>45.555430718691539</v>
      </c>
      <c r="W585" s="120">
        <v>60.740574291588722</v>
      </c>
      <c r="X585" s="120">
        <v>100</v>
      </c>
      <c r="Y585" s="120">
        <v>42.643064800388899</v>
      </c>
      <c r="Z585" s="120">
        <v>56.857419733851863</v>
      </c>
      <c r="AA585" s="120">
        <v>100</v>
      </c>
      <c r="AB585" s="120">
        <v>41.773539518900357</v>
      </c>
      <c r="AC585" s="120">
        <v>55.69805269186714</v>
      </c>
      <c r="AD585" s="120">
        <v>100</v>
      </c>
      <c r="AE585" s="120">
        <v>38.446078431372563</v>
      </c>
      <c r="AF585" s="120">
        <v>49.575862068965513</v>
      </c>
      <c r="AG585" s="120">
        <v>51.261437908496752</v>
      </c>
      <c r="AH585" s="120">
        <v>100</v>
      </c>
      <c r="AI585" s="120">
        <v>12.37</v>
      </c>
      <c r="AJ585" s="120">
        <v>10.07</v>
      </c>
      <c r="AK585" s="120">
        <v>11.12</v>
      </c>
      <c r="AL585" s="52">
        <v>0</v>
      </c>
      <c r="AM585" s="124">
        <v>1</v>
      </c>
      <c r="AN585" s="124">
        <v>1</v>
      </c>
      <c r="AO585" s="124">
        <v>1</v>
      </c>
      <c r="AP585" s="124">
        <v>1</v>
      </c>
      <c r="AQ585" s="124">
        <v>1</v>
      </c>
      <c r="AR585" s="124">
        <v>1</v>
      </c>
      <c r="AS585" s="124">
        <v>0.24061810154525387</v>
      </c>
      <c r="AT585" s="120">
        <v>11.876379690949236</v>
      </c>
      <c r="AU585" s="120">
        <v>50</v>
      </c>
      <c r="AV585" s="124">
        <v>0.29807692307692307</v>
      </c>
      <c r="AW585" s="120">
        <v>0.38461538461538325</v>
      </c>
      <c r="AX585" s="120">
        <v>50</v>
      </c>
      <c r="AY585" s="124"/>
      <c r="AZ585" s="120"/>
      <c r="BA585" s="120"/>
      <c r="BB585" s="124"/>
      <c r="BC585" s="120"/>
      <c r="BD585" s="120"/>
      <c r="BE585" s="124">
        <v>1</v>
      </c>
      <c r="BF585" s="120">
        <v>50</v>
      </c>
      <c r="BG585" s="120">
        <v>50</v>
      </c>
      <c r="BH585" s="124"/>
      <c r="BI585" s="120"/>
      <c r="BJ585" s="120"/>
      <c r="BK585" s="124"/>
      <c r="BL585" s="120"/>
      <c r="BM585" s="120"/>
      <c r="BN585" s="52"/>
      <c r="BO585" s="124"/>
      <c r="BP585" s="120"/>
      <c r="BQ585" s="120"/>
      <c r="BR585" s="124">
        <v>0.23015873015873015</v>
      </c>
      <c r="BS585" s="124">
        <v>0.82894736842105265</v>
      </c>
      <c r="BT585" s="120">
        <v>7.6719576719576716</v>
      </c>
      <c r="BU585" s="120">
        <v>50</v>
      </c>
      <c r="BV585" s="124"/>
      <c r="BW585" s="120"/>
      <c r="BX585" s="120"/>
      <c r="BY585" s="124"/>
      <c r="BZ585" s="124"/>
      <c r="CA585" s="124"/>
      <c r="CB585" s="120">
        <v>16.823939048191338</v>
      </c>
      <c r="CC585" s="120">
        <v>19.496255895940152</v>
      </c>
      <c r="CD585" s="120">
        <v>17.335082511020332</v>
      </c>
      <c r="CE585" s="120"/>
      <c r="CF585" s="52" t="s">
        <v>3739</v>
      </c>
      <c r="CG585" s="52">
        <v>4</v>
      </c>
      <c r="CH585" s="107">
        <v>0</v>
      </c>
      <c r="CI585" s="107"/>
      <c r="CJ585" s="107"/>
    </row>
    <row r="586" spans="1:88" x14ac:dyDescent="0.25">
      <c r="A586" s="50" t="s">
        <v>740</v>
      </c>
      <c r="B586" s="56" t="s">
        <v>1557</v>
      </c>
      <c r="C586" s="50" t="s">
        <v>3168</v>
      </c>
      <c r="D586" s="56" t="s">
        <v>1762</v>
      </c>
      <c r="E586" s="50" t="s">
        <v>106</v>
      </c>
      <c r="F586" s="24" t="s">
        <v>107</v>
      </c>
      <c r="G586" s="24">
        <v>8</v>
      </c>
      <c r="H586" s="50" t="s">
        <v>1454</v>
      </c>
      <c r="I586" s="50" t="s">
        <v>109</v>
      </c>
      <c r="J586" s="120">
        <v>420.9684750602155</v>
      </c>
      <c r="K586" s="52">
        <v>800</v>
      </c>
      <c r="L586" s="120">
        <v>52.621059382526937</v>
      </c>
      <c r="M586" s="52">
        <v>0</v>
      </c>
      <c r="N586" s="120">
        <v>52.27918737410441</v>
      </c>
      <c r="O586" s="120">
        <v>69.705583165472547</v>
      </c>
      <c r="P586" s="120">
        <v>100</v>
      </c>
      <c r="Q586" s="120">
        <v>49.518901052296897</v>
      </c>
      <c r="R586" s="120">
        <v>49.896290776466941</v>
      </c>
      <c r="S586" s="120">
        <v>64.663174655727317</v>
      </c>
      <c r="T586" s="120">
        <v>66.025201403062525</v>
      </c>
      <c r="U586" s="120">
        <v>100</v>
      </c>
      <c r="V586" s="120">
        <v>42.545150528724996</v>
      </c>
      <c r="W586" s="120">
        <v>56.726867371633325</v>
      </c>
      <c r="X586" s="120">
        <v>100</v>
      </c>
      <c r="Y586" s="120">
        <v>40.950927342467708</v>
      </c>
      <c r="Z586" s="120">
        <v>54.601236456623617</v>
      </c>
      <c r="AA586" s="120">
        <v>100</v>
      </c>
      <c r="AB586" s="120">
        <v>34.857598039215681</v>
      </c>
      <c r="AC586" s="120">
        <v>46.476797385620912</v>
      </c>
      <c r="AD586" s="120">
        <v>100</v>
      </c>
      <c r="AE586" s="120">
        <v>35.082552083333319</v>
      </c>
      <c r="AF586" s="120"/>
      <c r="AG586" s="120">
        <v>46.776736111111092</v>
      </c>
      <c r="AH586" s="120">
        <v>100</v>
      </c>
      <c r="AI586" s="120">
        <v>15.14</v>
      </c>
      <c r="AJ586" s="120">
        <v>8.94</v>
      </c>
      <c r="AK586" s="120"/>
      <c r="AL586" s="52">
        <v>0</v>
      </c>
      <c r="AM586" s="124">
        <v>0.9856459330143541</v>
      </c>
      <c r="AN586" s="124">
        <v>0.98245614035087714</v>
      </c>
      <c r="AO586" s="124">
        <v>0.99514563106796117</v>
      </c>
      <c r="AP586" s="124">
        <v>1</v>
      </c>
      <c r="AQ586" s="124">
        <v>1</v>
      </c>
      <c r="AR586" s="124">
        <v>1</v>
      </c>
      <c r="AS586" s="124">
        <v>0.28307692307692306</v>
      </c>
      <c r="AT586" s="120">
        <v>3.3846153846154077</v>
      </c>
      <c r="AU586" s="120">
        <v>50</v>
      </c>
      <c r="AV586" s="124">
        <v>0.30830039525691699</v>
      </c>
      <c r="AW586" s="120">
        <v>0</v>
      </c>
      <c r="AX586" s="120">
        <v>50</v>
      </c>
      <c r="AY586" s="124"/>
      <c r="AZ586" s="120"/>
      <c r="BA586" s="120"/>
      <c r="BB586" s="124"/>
      <c r="BC586" s="120"/>
      <c r="BD586" s="120"/>
      <c r="BE586" s="124">
        <v>0.86363636363636365</v>
      </c>
      <c r="BF586" s="120">
        <v>45.938104448742749</v>
      </c>
      <c r="BG586" s="120">
        <v>50</v>
      </c>
      <c r="BH586" s="124"/>
      <c r="BI586" s="120"/>
      <c r="BJ586" s="120"/>
      <c r="BK586" s="124"/>
      <c r="BL586" s="120"/>
      <c r="BM586" s="120"/>
      <c r="BN586" s="52"/>
      <c r="BO586" s="124"/>
      <c r="BP586" s="120"/>
      <c r="BQ586" s="120"/>
      <c r="BR586" s="124">
        <v>0.47</v>
      </c>
      <c r="BS586" s="124">
        <v>1</v>
      </c>
      <c r="BT586" s="120">
        <v>31.333333333333329</v>
      </c>
      <c r="BU586" s="120">
        <v>50</v>
      </c>
      <c r="BV586" s="124"/>
      <c r="BW586" s="120"/>
      <c r="BX586" s="120"/>
      <c r="BY586" s="124"/>
      <c r="BZ586" s="124"/>
      <c r="CA586" s="124"/>
      <c r="CB586" s="120">
        <v>16.823939048191338</v>
      </c>
      <c r="CC586" s="120">
        <v>19.496255895940152</v>
      </c>
      <c r="CD586" s="120">
        <v>17.335082511020332</v>
      </c>
      <c r="CE586" s="120"/>
      <c r="CF586" s="107" t="s">
        <v>3738</v>
      </c>
      <c r="CG586" s="107">
        <v>4</v>
      </c>
      <c r="CH586" s="107">
        <v>0</v>
      </c>
      <c r="CI586" s="107"/>
      <c r="CJ586" s="107"/>
    </row>
    <row r="587" spans="1:88" x14ac:dyDescent="0.25">
      <c r="A587" s="50" t="s">
        <v>740</v>
      </c>
      <c r="B587" s="56" t="s">
        <v>1557</v>
      </c>
      <c r="C587" s="50" t="s">
        <v>3169</v>
      </c>
      <c r="D587" s="56" t="s">
        <v>2580</v>
      </c>
      <c r="E587" s="50" t="s">
        <v>106</v>
      </c>
      <c r="F587" s="24" t="s">
        <v>107</v>
      </c>
      <c r="G587" s="24">
        <v>5</v>
      </c>
      <c r="H587" s="50" t="s">
        <v>1454</v>
      </c>
      <c r="I587" s="50" t="s">
        <v>109</v>
      </c>
      <c r="J587" s="120">
        <v>239.66645265944919</v>
      </c>
      <c r="K587" s="52">
        <v>550</v>
      </c>
      <c r="L587" s="120">
        <v>43.575718665354394</v>
      </c>
      <c r="M587" s="52">
        <v>0</v>
      </c>
      <c r="N587" s="120">
        <v>49.139601787704358</v>
      </c>
      <c r="O587" s="120">
        <v>65.519469050272477</v>
      </c>
      <c r="P587" s="120">
        <v>100</v>
      </c>
      <c r="Q587" s="120">
        <v>49.073869325188959</v>
      </c>
      <c r="R587" s="120"/>
      <c r="S587" s="120"/>
      <c r="T587" s="120">
        <v>65.431825766918621</v>
      </c>
      <c r="U587" s="120">
        <v>100</v>
      </c>
      <c r="V587" s="120">
        <v>37.062396554063213</v>
      </c>
      <c r="W587" s="120">
        <v>49.416528738750948</v>
      </c>
      <c r="X587" s="120">
        <v>100</v>
      </c>
      <c r="Y587" s="120">
        <v>37.529527383185915</v>
      </c>
      <c r="Z587" s="120">
        <v>50.039369844247886</v>
      </c>
      <c r="AA587" s="120">
        <v>100</v>
      </c>
      <c r="AB587" s="120"/>
      <c r="AC587" s="120"/>
      <c r="AD587" s="120">
        <v>0</v>
      </c>
      <c r="AE587" s="120"/>
      <c r="AF587" s="120"/>
      <c r="AG587" s="120"/>
      <c r="AH587" s="120">
        <v>0</v>
      </c>
      <c r="AI587" s="120"/>
      <c r="AJ587" s="120"/>
      <c r="AK587" s="120"/>
      <c r="AL587" s="52">
        <v>0</v>
      </c>
      <c r="AM587" s="124">
        <v>1</v>
      </c>
      <c r="AN587" s="124">
        <v>1</v>
      </c>
      <c r="AO587" s="124">
        <v>1</v>
      </c>
      <c r="AP587" s="124">
        <v>1</v>
      </c>
      <c r="AQ587" s="124"/>
      <c r="AR587" s="124"/>
      <c r="AS587" s="124">
        <v>0.3125</v>
      </c>
      <c r="AT587" s="120">
        <v>0</v>
      </c>
      <c r="AU587" s="120">
        <v>50</v>
      </c>
      <c r="AV587" s="124">
        <v>0.3349282296650718</v>
      </c>
      <c r="AW587" s="120">
        <v>0</v>
      </c>
      <c r="AX587" s="120">
        <v>50</v>
      </c>
      <c r="AY587" s="124"/>
      <c r="AZ587" s="120"/>
      <c r="BA587" s="120"/>
      <c r="BB587" s="124"/>
      <c r="BC587" s="120"/>
      <c r="BD587" s="120"/>
      <c r="BE587" s="124"/>
      <c r="BF587" s="120"/>
      <c r="BG587" s="120"/>
      <c r="BH587" s="124"/>
      <c r="BI587" s="120"/>
      <c r="BJ587" s="120"/>
      <c r="BK587" s="124"/>
      <c r="BL587" s="120"/>
      <c r="BM587" s="120"/>
      <c r="BN587" s="52"/>
      <c r="BO587" s="124"/>
      <c r="BP587" s="120"/>
      <c r="BQ587" s="120"/>
      <c r="BR587" s="124">
        <v>0.27777777777777779</v>
      </c>
      <c r="BS587" s="124">
        <v>0.81818181818181823</v>
      </c>
      <c r="BT587" s="120">
        <v>9.2592592592592595</v>
      </c>
      <c r="BU587" s="120">
        <v>50</v>
      </c>
      <c r="BV587" s="124"/>
      <c r="BW587" s="120"/>
      <c r="BX587" s="120"/>
      <c r="BY587" s="124"/>
      <c r="BZ587" s="124"/>
      <c r="CA587" s="124"/>
      <c r="CB587" s="120">
        <v>16.823939048191338</v>
      </c>
      <c r="CC587" s="120">
        <v>19.496255895940152</v>
      </c>
      <c r="CD587" s="120">
        <v>17.335082511020332</v>
      </c>
      <c r="CE587" s="120"/>
      <c r="CF587" s="107" t="s">
        <v>3741</v>
      </c>
      <c r="CG587" s="107">
        <v>5</v>
      </c>
      <c r="CH587" s="107">
        <v>0</v>
      </c>
      <c r="CI587" s="107"/>
      <c r="CJ587" s="107"/>
    </row>
    <row r="588" spans="1:88" x14ac:dyDescent="0.25">
      <c r="A588" s="50" t="s">
        <v>740</v>
      </c>
      <c r="B588" s="56" t="s">
        <v>1557</v>
      </c>
      <c r="C588" s="50" t="s">
        <v>3170</v>
      </c>
      <c r="D588" s="56" t="s">
        <v>1702</v>
      </c>
      <c r="E588" s="50" t="s">
        <v>106</v>
      </c>
      <c r="F588" s="24">
        <v>5</v>
      </c>
      <c r="G588" s="24">
        <v>8</v>
      </c>
      <c r="H588" s="50" t="s">
        <v>2644</v>
      </c>
      <c r="I588" s="50" t="s">
        <v>109</v>
      </c>
      <c r="J588" s="120">
        <v>518.88827274684286</v>
      </c>
      <c r="K588" s="52">
        <v>800</v>
      </c>
      <c r="L588" s="120">
        <v>64.861034093355357</v>
      </c>
      <c r="M588" s="52">
        <v>1</v>
      </c>
      <c r="N588" s="120">
        <v>63.009287627982182</v>
      </c>
      <c r="O588" s="120">
        <v>84.012383503976238</v>
      </c>
      <c r="P588" s="120">
        <v>100</v>
      </c>
      <c r="Q588" s="120">
        <v>53.885541533074729</v>
      </c>
      <c r="R588" s="120">
        <v>55.661249474528759</v>
      </c>
      <c r="S588" s="120">
        <v>71.815686032631987</v>
      </c>
      <c r="T588" s="120">
        <v>71.847388710766296</v>
      </c>
      <c r="U588" s="120">
        <v>100</v>
      </c>
      <c r="V588" s="120">
        <v>48.40147511400496</v>
      </c>
      <c r="W588" s="120">
        <v>64.535300152006613</v>
      </c>
      <c r="X588" s="120">
        <v>100</v>
      </c>
      <c r="Y588" s="120">
        <v>40.9127889493205</v>
      </c>
      <c r="Z588" s="120">
        <v>54.550385265760667</v>
      </c>
      <c r="AA588" s="120">
        <v>100</v>
      </c>
      <c r="AB588" s="120">
        <v>51.448765432098767</v>
      </c>
      <c r="AC588" s="120">
        <v>68.598353909465033</v>
      </c>
      <c r="AD588" s="120">
        <v>100</v>
      </c>
      <c r="AE588" s="120">
        <v>42.926736111111119</v>
      </c>
      <c r="AF588" s="120">
        <v>58.266388888888841</v>
      </c>
      <c r="AG588" s="120">
        <v>57.235648148148158</v>
      </c>
      <c r="AH588" s="120">
        <v>100</v>
      </c>
      <c r="AI588" s="120">
        <v>17.93</v>
      </c>
      <c r="AJ588" s="120">
        <v>14.74</v>
      </c>
      <c r="AK588" s="120">
        <v>15.33</v>
      </c>
      <c r="AL588" s="52">
        <v>0</v>
      </c>
      <c r="AM588" s="124">
        <v>1</v>
      </c>
      <c r="AN588" s="124">
        <v>1</v>
      </c>
      <c r="AO588" s="124">
        <v>0.99779249448123619</v>
      </c>
      <c r="AP588" s="124">
        <v>1</v>
      </c>
      <c r="AQ588" s="124">
        <v>0.99539170506912444</v>
      </c>
      <c r="AR588" s="124">
        <v>0.98969072164948457</v>
      </c>
      <c r="AS588" s="124">
        <v>0.13686534216335541</v>
      </c>
      <c r="AT588" s="120">
        <v>32.626931567328917</v>
      </c>
      <c r="AU588" s="120">
        <v>50</v>
      </c>
      <c r="AV588" s="124">
        <v>0.20361990950226244</v>
      </c>
      <c r="AW588" s="120">
        <v>19.276018099547532</v>
      </c>
      <c r="AX588" s="120">
        <v>50</v>
      </c>
      <c r="AY588" s="124"/>
      <c r="AZ588" s="120"/>
      <c r="BA588" s="120"/>
      <c r="BB588" s="124"/>
      <c r="BC588" s="120"/>
      <c r="BD588" s="120"/>
      <c r="BE588" s="124">
        <v>0.9363636363636364</v>
      </c>
      <c r="BF588" s="120">
        <v>49.806576402321092</v>
      </c>
      <c r="BG588" s="120">
        <v>50</v>
      </c>
      <c r="BH588" s="124"/>
      <c r="BI588" s="120"/>
      <c r="BJ588" s="120"/>
      <c r="BK588" s="124"/>
      <c r="BL588" s="120"/>
      <c r="BM588" s="120"/>
      <c r="BN588" s="52"/>
      <c r="BO588" s="124"/>
      <c r="BP588" s="120"/>
      <c r="BQ588" s="120"/>
      <c r="BR588" s="124">
        <v>0.49197860962566847</v>
      </c>
      <c r="BS588" s="124">
        <v>0.78902953586497893</v>
      </c>
      <c r="BT588" s="120">
        <v>16.399286987522281</v>
      </c>
      <c r="BU588" s="120">
        <v>50</v>
      </c>
      <c r="BV588" s="124"/>
      <c r="BW588" s="120"/>
      <c r="BX588" s="120"/>
      <c r="BY588" s="124"/>
      <c r="BZ588" s="124"/>
      <c r="CA588" s="124"/>
      <c r="CB588" s="120">
        <v>16.823939048191338</v>
      </c>
      <c r="CC588" s="120">
        <v>19.496255895940152</v>
      </c>
      <c r="CD588" s="120">
        <v>17.335082511020332</v>
      </c>
      <c r="CE588" s="120"/>
      <c r="CF588" s="52" t="s">
        <v>3739</v>
      </c>
      <c r="CG588" s="52">
        <v>4</v>
      </c>
      <c r="CH588" s="107">
        <v>0</v>
      </c>
      <c r="CI588" s="107"/>
      <c r="CJ588" s="107"/>
    </row>
    <row r="589" spans="1:88" x14ac:dyDescent="0.25">
      <c r="A589" s="50" t="s">
        <v>740</v>
      </c>
      <c r="B589" s="56" t="s">
        <v>1557</v>
      </c>
      <c r="C589" s="50" t="s">
        <v>3171</v>
      </c>
      <c r="D589" s="56" t="s">
        <v>2199</v>
      </c>
      <c r="E589" s="50" t="s">
        <v>106</v>
      </c>
      <c r="F589" s="24">
        <v>9</v>
      </c>
      <c r="G589" s="24">
        <v>12</v>
      </c>
      <c r="H589" s="50" t="s">
        <v>2644</v>
      </c>
      <c r="I589" s="50" t="s">
        <v>109</v>
      </c>
      <c r="J589" s="120">
        <v>656.41229125487064</v>
      </c>
      <c r="K589" s="52">
        <v>1050</v>
      </c>
      <c r="L589" s="120">
        <v>62.515456309987684</v>
      </c>
      <c r="M589" s="52">
        <v>0</v>
      </c>
      <c r="N589" s="120">
        <v>50.275245441795228</v>
      </c>
      <c r="O589" s="120">
        <v>67.033660589060304</v>
      </c>
      <c r="P589" s="120">
        <v>100</v>
      </c>
      <c r="Q589" s="120"/>
      <c r="R589" s="120"/>
      <c r="S589" s="120"/>
      <c r="T589" s="120"/>
      <c r="U589" s="120">
        <v>0</v>
      </c>
      <c r="V589" s="120">
        <v>36.288659793814432</v>
      </c>
      <c r="W589" s="120">
        <v>48.384879725085909</v>
      </c>
      <c r="X589" s="120">
        <v>100</v>
      </c>
      <c r="Y589" s="120"/>
      <c r="Z589" s="120"/>
      <c r="AA589" s="120">
        <v>0</v>
      </c>
      <c r="AB589" s="120">
        <v>42.576241134751783</v>
      </c>
      <c r="AC589" s="120">
        <v>56.768321513002377</v>
      </c>
      <c r="AD589" s="120">
        <v>100</v>
      </c>
      <c r="AE589" s="120">
        <v>40.061290322580653</v>
      </c>
      <c r="AF589" s="120">
        <v>47.44895833333333</v>
      </c>
      <c r="AG589" s="120">
        <v>53.415053763440866</v>
      </c>
      <c r="AH589" s="120">
        <v>100</v>
      </c>
      <c r="AI589" s="120"/>
      <c r="AJ589" s="120"/>
      <c r="AK589" s="120">
        <v>7.38</v>
      </c>
      <c r="AL589" s="52">
        <v>1</v>
      </c>
      <c r="AM589" s="124">
        <v>0.23232323232323232</v>
      </c>
      <c r="AN589" s="124">
        <v>0.23809523809523808</v>
      </c>
      <c r="AO589" s="124">
        <v>0.27272727272727271</v>
      </c>
      <c r="AP589" s="124">
        <v>0.2857142857142857</v>
      </c>
      <c r="AQ589" s="124">
        <v>0.95</v>
      </c>
      <c r="AR589" s="124">
        <v>0.94029850746268662</v>
      </c>
      <c r="AS589" s="124">
        <v>0.25964010282776351</v>
      </c>
      <c r="AT589" s="120">
        <v>8.0719794344473073</v>
      </c>
      <c r="AU589" s="120">
        <v>50</v>
      </c>
      <c r="AV589" s="124">
        <v>0.30991735537190085</v>
      </c>
      <c r="AW589" s="120">
        <v>0</v>
      </c>
      <c r="AX589" s="120">
        <v>50</v>
      </c>
      <c r="AY589" s="124">
        <v>0.77094972067039103</v>
      </c>
      <c r="AZ589" s="120">
        <v>50</v>
      </c>
      <c r="BA589" s="120">
        <v>50</v>
      </c>
      <c r="BB589" s="124">
        <v>0.11731843575418995</v>
      </c>
      <c r="BC589" s="120">
        <v>7.8212290502793298</v>
      </c>
      <c r="BD589" s="120">
        <v>50</v>
      </c>
      <c r="BE589" s="124">
        <v>0.9732142857142857</v>
      </c>
      <c r="BF589" s="120">
        <v>50</v>
      </c>
      <c r="BG589" s="120">
        <v>50</v>
      </c>
      <c r="BH589" s="124">
        <v>0.90217391304347827</v>
      </c>
      <c r="BI589" s="120">
        <v>95.975948196114715</v>
      </c>
      <c r="BJ589" s="120">
        <v>100</v>
      </c>
      <c r="BK589" s="124">
        <v>0.92682926829268297</v>
      </c>
      <c r="BL589" s="120">
        <v>98.598858329008834</v>
      </c>
      <c r="BM589" s="120">
        <v>100</v>
      </c>
      <c r="BN589" s="52">
        <v>0</v>
      </c>
      <c r="BO589" s="124">
        <v>0.67441860465116277</v>
      </c>
      <c r="BP589" s="120">
        <v>89.922480620155028</v>
      </c>
      <c r="BQ589" s="120">
        <v>100</v>
      </c>
      <c r="BR589" s="124">
        <v>9.5238095238095233E-2</v>
      </c>
      <c r="BS589" s="124">
        <v>0.21212121212121213</v>
      </c>
      <c r="BT589" s="120">
        <v>0</v>
      </c>
      <c r="BU589" s="120">
        <v>50</v>
      </c>
      <c r="BV589" s="124">
        <v>0.36503856041131105</v>
      </c>
      <c r="BW589" s="120">
        <v>30.41988003427592</v>
      </c>
      <c r="BX589" s="120">
        <v>50</v>
      </c>
      <c r="BY589" s="124">
        <v>0.92682926829268297</v>
      </c>
      <c r="BZ589" s="124"/>
      <c r="CA589" s="124"/>
      <c r="CB589" s="120">
        <v>16.823939048191338</v>
      </c>
      <c r="CC589" s="120">
        <v>19.496255895940152</v>
      </c>
      <c r="CD589" s="120">
        <v>17.335082511020332</v>
      </c>
      <c r="CE589" s="120">
        <v>12.629206143265662</v>
      </c>
      <c r="CF589" s="107"/>
      <c r="CG589" s="107"/>
      <c r="CH589" s="107">
        <v>0</v>
      </c>
      <c r="CI589" s="107"/>
      <c r="CJ589" s="107"/>
    </row>
    <row r="590" spans="1:88" x14ac:dyDescent="0.25">
      <c r="A590" s="50" t="s">
        <v>740</v>
      </c>
      <c r="B590" s="56" t="s">
        <v>1557</v>
      </c>
      <c r="C590" s="50" t="s">
        <v>3172</v>
      </c>
      <c r="D590" s="56" t="s">
        <v>2607</v>
      </c>
      <c r="E590" s="50" t="s">
        <v>106</v>
      </c>
      <c r="F590" s="24">
        <v>9</v>
      </c>
      <c r="G590" s="24">
        <v>12</v>
      </c>
      <c r="H590" s="50" t="s">
        <v>2644</v>
      </c>
      <c r="I590" s="50" t="s">
        <v>109</v>
      </c>
      <c r="J590" s="120">
        <v>653.11929233810201</v>
      </c>
      <c r="K590" s="52">
        <v>1250</v>
      </c>
      <c r="L590" s="120">
        <v>52.249543387048156</v>
      </c>
      <c r="M590" s="52">
        <v>1</v>
      </c>
      <c r="N590" s="120">
        <v>41.00505587913181</v>
      </c>
      <c r="O590" s="120">
        <v>54.673407838842415</v>
      </c>
      <c r="P590" s="120">
        <v>100</v>
      </c>
      <c r="Q590" s="120">
        <v>35.006831232897817</v>
      </c>
      <c r="R590" s="120">
        <v>36.72966781214204</v>
      </c>
      <c r="S590" s="120">
        <v>51.942994939911443</v>
      </c>
      <c r="T590" s="120">
        <v>46.675774977197086</v>
      </c>
      <c r="U590" s="120">
        <v>100</v>
      </c>
      <c r="V590" s="120">
        <v>33.937580981353165</v>
      </c>
      <c r="W590" s="120">
        <v>45.250107975137553</v>
      </c>
      <c r="X590" s="120">
        <v>100</v>
      </c>
      <c r="Y590" s="120">
        <v>32.625636566886094</v>
      </c>
      <c r="Z590" s="120">
        <v>43.500848755848125</v>
      </c>
      <c r="AA590" s="120">
        <v>100</v>
      </c>
      <c r="AB590" s="120">
        <v>44.189695057833873</v>
      </c>
      <c r="AC590" s="120">
        <v>58.91959341044516</v>
      </c>
      <c r="AD590" s="120">
        <v>100</v>
      </c>
      <c r="AE590" s="120">
        <v>39.477777777777774</v>
      </c>
      <c r="AF590" s="120">
        <v>56.260674157303377</v>
      </c>
      <c r="AG590" s="120">
        <v>52.63703703703704</v>
      </c>
      <c r="AH590" s="120">
        <v>100</v>
      </c>
      <c r="AI590" s="120">
        <v>16.93</v>
      </c>
      <c r="AJ590" s="120">
        <v>4.0999999999999996</v>
      </c>
      <c r="AK590" s="120">
        <v>16.78</v>
      </c>
      <c r="AL590" s="52">
        <v>1</v>
      </c>
      <c r="AM590" s="124">
        <v>0.49185667752442996</v>
      </c>
      <c r="AN590" s="124">
        <v>0.53191489361702127</v>
      </c>
      <c r="AO590" s="124">
        <v>0.42258064516129035</v>
      </c>
      <c r="AP590" s="124">
        <v>0.48167539267015708</v>
      </c>
      <c r="AQ590" s="124">
        <v>0.89344262295081966</v>
      </c>
      <c r="AR590" s="124">
        <v>0.87132352941176472</v>
      </c>
      <c r="AS590" s="124">
        <v>0.50529500756429657</v>
      </c>
      <c r="AT590" s="120">
        <v>0</v>
      </c>
      <c r="AU590" s="120">
        <v>50</v>
      </c>
      <c r="AV590" s="124">
        <v>0.53889515219842166</v>
      </c>
      <c r="AW590" s="120">
        <v>0</v>
      </c>
      <c r="AX590" s="120">
        <v>50</v>
      </c>
      <c r="AY590" s="124">
        <v>0.38160136286201024</v>
      </c>
      <c r="AZ590" s="120">
        <v>25.44009085746735</v>
      </c>
      <c r="BA590" s="120">
        <v>50</v>
      </c>
      <c r="BB590" s="124">
        <v>0.14310051107325383</v>
      </c>
      <c r="BC590" s="120">
        <v>9.5400340715502558</v>
      </c>
      <c r="BD590" s="120">
        <v>50</v>
      </c>
      <c r="BE590" s="124">
        <v>0.78590078328981727</v>
      </c>
      <c r="BF590" s="120">
        <v>41.803233153713684</v>
      </c>
      <c r="BG590" s="120">
        <v>50</v>
      </c>
      <c r="BH590" s="124">
        <v>0.6508474576271186</v>
      </c>
      <c r="BI590" s="120">
        <v>69.239091236927521</v>
      </c>
      <c r="BJ590" s="120">
        <v>100</v>
      </c>
      <c r="BK590" s="124">
        <v>0.72564102564102551</v>
      </c>
      <c r="BL590" s="120">
        <v>77.195853791598466</v>
      </c>
      <c r="BM590" s="120">
        <v>100</v>
      </c>
      <c r="BN590" s="52">
        <v>0</v>
      </c>
      <c r="BO590" s="124">
        <v>0.5423728813559322</v>
      </c>
      <c r="BP590" s="120">
        <v>72.316384180790962</v>
      </c>
      <c r="BQ590" s="120">
        <v>100</v>
      </c>
      <c r="BR590" s="124">
        <v>0.35567010309278352</v>
      </c>
      <c r="BS590" s="124">
        <v>0.54038997214484674</v>
      </c>
      <c r="BT590" s="120">
        <v>5.927835051546392</v>
      </c>
      <c r="BU590" s="120">
        <v>50</v>
      </c>
      <c r="BV590" s="124">
        <v>0.60968229954614217</v>
      </c>
      <c r="BW590" s="120">
        <v>50</v>
      </c>
      <c r="BX590" s="120">
        <v>50</v>
      </c>
      <c r="BY590" s="124">
        <v>0.72564102564102551</v>
      </c>
      <c r="BZ590" s="124">
        <v>0.70370370370370372</v>
      </c>
      <c r="CA590" s="124">
        <v>-2.1937321937321883E-2</v>
      </c>
      <c r="CB590" s="120">
        <v>16.823939048191338</v>
      </c>
      <c r="CC590" s="120">
        <v>19.496255895940152</v>
      </c>
      <c r="CD590" s="120">
        <v>17.335082511020332</v>
      </c>
      <c r="CE590" s="120">
        <v>12.629206143265662</v>
      </c>
      <c r="CF590" s="107" t="s">
        <v>3738</v>
      </c>
      <c r="CG590" s="107">
        <v>5</v>
      </c>
      <c r="CH590" s="107">
        <v>0</v>
      </c>
      <c r="CI590" s="107"/>
      <c r="CJ590" s="107"/>
    </row>
    <row r="591" spans="1:88" x14ac:dyDescent="0.25">
      <c r="A591" s="50" t="s">
        <v>740</v>
      </c>
      <c r="B591" s="56" t="s">
        <v>1557</v>
      </c>
      <c r="C591" s="50" t="s">
        <v>3173</v>
      </c>
      <c r="D591" s="56" t="s">
        <v>2075</v>
      </c>
      <c r="E591" s="50" t="s">
        <v>106</v>
      </c>
      <c r="F591" s="24">
        <v>9</v>
      </c>
      <c r="G591" s="24">
        <v>12</v>
      </c>
      <c r="H591" s="50" t="s">
        <v>2644</v>
      </c>
      <c r="I591" s="50" t="s">
        <v>109</v>
      </c>
      <c r="J591" s="120">
        <v>578.92010717198616</v>
      </c>
      <c r="K591" s="52">
        <v>1250</v>
      </c>
      <c r="L591" s="120">
        <v>46.313608573758891</v>
      </c>
      <c r="M591" s="52">
        <v>0</v>
      </c>
      <c r="N591" s="120">
        <v>27.07689499535379</v>
      </c>
      <c r="O591" s="120">
        <v>36.102526660471717</v>
      </c>
      <c r="P591" s="120">
        <v>100</v>
      </c>
      <c r="Q591" s="120">
        <v>27.069939634031332</v>
      </c>
      <c r="R591" s="120">
        <v>26.465454874299152</v>
      </c>
      <c r="S591" s="120">
        <v>27.093413978494628</v>
      </c>
      <c r="T591" s="120">
        <v>36.093252845375105</v>
      </c>
      <c r="U591" s="120">
        <v>100</v>
      </c>
      <c r="V591" s="120">
        <v>28.219126815491034</v>
      </c>
      <c r="W591" s="120">
        <v>37.625502420654712</v>
      </c>
      <c r="X591" s="120">
        <v>100</v>
      </c>
      <c r="Y591" s="120">
        <v>28.935680941999543</v>
      </c>
      <c r="Z591" s="120">
        <v>38.580907922666057</v>
      </c>
      <c r="AA591" s="120">
        <v>100</v>
      </c>
      <c r="AB591" s="120">
        <v>36.466037735849049</v>
      </c>
      <c r="AC591" s="120">
        <v>48.62138364779873</v>
      </c>
      <c r="AD591" s="120">
        <v>100</v>
      </c>
      <c r="AE591" s="120">
        <v>35.084086021505371</v>
      </c>
      <c r="AF591" s="120">
        <v>40.223976608187137</v>
      </c>
      <c r="AG591" s="120">
        <v>46.778781362007159</v>
      </c>
      <c r="AH591" s="120">
        <v>100</v>
      </c>
      <c r="AI591" s="120">
        <v>0.02</v>
      </c>
      <c r="AJ591" s="120">
        <v>-2.4700000000000002</v>
      </c>
      <c r="AK591" s="120">
        <v>5.13</v>
      </c>
      <c r="AL591" s="52">
        <v>1</v>
      </c>
      <c r="AM591" s="124">
        <v>0.69512195121951215</v>
      </c>
      <c r="AN591" s="124">
        <v>0.68361581920903958</v>
      </c>
      <c r="AO591" s="124">
        <v>0.56097560975609762</v>
      </c>
      <c r="AP591" s="124">
        <v>0.55932203389830504</v>
      </c>
      <c r="AQ591" s="124">
        <v>0.88796680497925307</v>
      </c>
      <c r="AR591" s="124">
        <v>0.87709497206703912</v>
      </c>
      <c r="AS591" s="124">
        <v>0.44553483807654565</v>
      </c>
      <c r="AT591" s="120">
        <v>0</v>
      </c>
      <c r="AU591" s="120">
        <v>50</v>
      </c>
      <c r="AV591" s="124">
        <v>0.4661764705882353</v>
      </c>
      <c r="AW591" s="120">
        <v>0</v>
      </c>
      <c r="AX591" s="120">
        <v>50</v>
      </c>
      <c r="AY591" s="124">
        <v>0.4442105263157895</v>
      </c>
      <c r="AZ591" s="120">
        <v>29.614035087719298</v>
      </c>
      <c r="BA591" s="120">
        <v>50</v>
      </c>
      <c r="BB591" s="124">
        <v>7.3684210526315783E-2</v>
      </c>
      <c r="BC591" s="120">
        <v>4.9122807017543852</v>
      </c>
      <c r="BD591" s="120">
        <v>50</v>
      </c>
      <c r="BE591" s="124">
        <v>0.87328767123287676</v>
      </c>
      <c r="BF591" s="120">
        <v>46.451471874089187</v>
      </c>
      <c r="BG591" s="120">
        <v>50</v>
      </c>
      <c r="BH591" s="124">
        <v>0.69402985074626866</v>
      </c>
      <c r="BI591" s="120">
        <v>73.832962845347737</v>
      </c>
      <c r="BJ591" s="120">
        <v>100</v>
      </c>
      <c r="BK591" s="124">
        <v>0.6271929824561403</v>
      </c>
      <c r="BL591" s="120">
        <v>66.72265770810003</v>
      </c>
      <c r="BM591" s="120">
        <v>100</v>
      </c>
      <c r="BN591" s="52">
        <v>0</v>
      </c>
      <c r="BO591" s="124">
        <v>0.61083743842364535</v>
      </c>
      <c r="BP591" s="120">
        <v>81.444991789819383</v>
      </c>
      <c r="BQ591" s="120">
        <v>100</v>
      </c>
      <c r="BR591" s="124">
        <v>0.56097560975609762</v>
      </c>
      <c r="BS591" s="124">
        <v>0.32411067193675891</v>
      </c>
      <c r="BT591" s="120">
        <v>0</v>
      </c>
      <c r="BU591" s="120">
        <v>50</v>
      </c>
      <c r="BV591" s="124">
        <v>0.3856722276741904</v>
      </c>
      <c r="BW591" s="120">
        <v>32.139352306182531</v>
      </c>
      <c r="BX591" s="120">
        <v>50</v>
      </c>
      <c r="BY591" s="124">
        <v>0.6271929824561403</v>
      </c>
      <c r="BZ591" s="124">
        <v>0.65</v>
      </c>
      <c r="CA591" s="124">
        <v>2.280701754385973E-2</v>
      </c>
      <c r="CB591" s="120">
        <v>16.823939048191338</v>
      </c>
      <c r="CC591" s="120">
        <v>19.496255895940152</v>
      </c>
      <c r="CD591" s="120">
        <v>17.335082511020332</v>
      </c>
      <c r="CE591" s="120">
        <v>12.629206143265662</v>
      </c>
      <c r="CF591" s="107" t="s">
        <v>3741</v>
      </c>
      <c r="CG591" s="107">
        <v>5</v>
      </c>
      <c r="CH591" s="107">
        <v>0</v>
      </c>
      <c r="CI591" s="107"/>
      <c r="CJ591" s="107"/>
    </row>
    <row r="592" spans="1:88" x14ac:dyDescent="0.25">
      <c r="A592" s="50" t="s">
        <v>740</v>
      </c>
      <c r="B592" s="56" t="s">
        <v>1557</v>
      </c>
      <c r="C592" s="50" t="s">
        <v>3174</v>
      </c>
      <c r="D592" s="56" t="s">
        <v>2036</v>
      </c>
      <c r="E592" s="50" t="s">
        <v>106</v>
      </c>
      <c r="F592" s="24">
        <v>9</v>
      </c>
      <c r="G592" s="24">
        <v>12</v>
      </c>
      <c r="H592" s="50" t="s">
        <v>2644</v>
      </c>
      <c r="I592" s="50" t="s">
        <v>109</v>
      </c>
      <c r="J592" s="120">
        <v>749.42138919728791</v>
      </c>
      <c r="K592" s="52">
        <v>1250</v>
      </c>
      <c r="L592" s="120">
        <v>59.953711135783024</v>
      </c>
      <c r="M592" s="52">
        <v>0</v>
      </c>
      <c r="N592" s="120">
        <v>36.637096774193552</v>
      </c>
      <c r="O592" s="120">
        <v>48.8494623655914</v>
      </c>
      <c r="P592" s="120">
        <v>100</v>
      </c>
      <c r="Q592" s="120">
        <v>33.439161644806816</v>
      </c>
      <c r="R592" s="120">
        <v>48.817598119008856</v>
      </c>
      <c r="S592" s="120">
        <v>44.09894540942927</v>
      </c>
      <c r="T592" s="120">
        <v>44.585548859742424</v>
      </c>
      <c r="U592" s="120">
        <v>100</v>
      </c>
      <c r="V592" s="120">
        <v>43.129412078105432</v>
      </c>
      <c r="W592" s="120">
        <v>57.50588277080724</v>
      </c>
      <c r="X592" s="120">
        <v>100</v>
      </c>
      <c r="Y592" s="120">
        <v>40.754125599486429</v>
      </c>
      <c r="Z592" s="120">
        <v>54.338834132648572</v>
      </c>
      <c r="AA592" s="120">
        <v>100</v>
      </c>
      <c r="AB592" s="120">
        <v>47.007984031936118</v>
      </c>
      <c r="AC592" s="120">
        <v>62.677312042581491</v>
      </c>
      <c r="AD592" s="120">
        <v>100</v>
      </c>
      <c r="AE592" s="120">
        <v>43.07254901960782</v>
      </c>
      <c r="AF592" s="120">
        <v>56.764583333333356</v>
      </c>
      <c r="AG592" s="120">
        <v>57.430065359477091</v>
      </c>
      <c r="AH592" s="120">
        <v>100</v>
      </c>
      <c r="AI592" s="120">
        <v>10.65</v>
      </c>
      <c r="AJ592" s="120">
        <v>8.06</v>
      </c>
      <c r="AK592" s="120">
        <v>13.69</v>
      </c>
      <c r="AL592" s="52">
        <v>0</v>
      </c>
      <c r="AM592" s="124">
        <v>0.96296296296296291</v>
      </c>
      <c r="AN592" s="124">
        <v>0.95789473684210524</v>
      </c>
      <c r="AO592" s="124">
        <v>0.9555555555555556</v>
      </c>
      <c r="AP592" s="124">
        <v>0.95789473684210524</v>
      </c>
      <c r="AQ592" s="124">
        <v>0.97093023255813948</v>
      </c>
      <c r="AR592" s="124">
        <v>0.95967741935483875</v>
      </c>
      <c r="AS592" s="124">
        <v>0.25267993874425726</v>
      </c>
      <c r="AT592" s="120">
        <v>9.4640122511485458</v>
      </c>
      <c r="AU592" s="120">
        <v>50</v>
      </c>
      <c r="AV592" s="124">
        <v>0.31086956521739129</v>
      </c>
      <c r="AW592" s="120">
        <v>0</v>
      </c>
      <c r="AX592" s="120">
        <v>50</v>
      </c>
      <c r="AY592" s="124">
        <v>0.78595317725752512</v>
      </c>
      <c r="AZ592" s="120">
        <v>50</v>
      </c>
      <c r="BA592" s="120">
        <v>50</v>
      </c>
      <c r="BB592" s="124">
        <v>0.25752508361204013</v>
      </c>
      <c r="BC592" s="120">
        <v>17.168338907469341</v>
      </c>
      <c r="BD592" s="120">
        <v>50</v>
      </c>
      <c r="BE592" s="124">
        <v>0.85945945945945945</v>
      </c>
      <c r="BF592" s="120">
        <v>45.715928694652099</v>
      </c>
      <c r="BG592" s="120">
        <v>50</v>
      </c>
      <c r="BH592" s="124">
        <v>0.87931034482758619</v>
      </c>
      <c r="BI592" s="120">
        <v>93.543653705062368</v>
      </c>
      <c r="BJ592" s="120">
        <v>100</v>
      </c>
      <c r="BK592" s="124">
        <v>0.90977443609022557</v>
      </c>
      <c r="BL592" s="120">
        <v>96.784514477683587</v>
      </c>
      <c r="BM592" s="120">
        <v>100</v>
      </c>
      <c r="BN592" s="52">
        <v>0</v>
      </c>
      <c r="BO592" s="124">
        <v>0.76623376623376627</v>
      </c>
      <c r="BP592" s="120">
        <v>100</v>
      </c>
      <c r="BQ592" s="120">
        <v>100</v>
      </c>
      <c r="BR592" s="124">
        <v>0.6216216216216216</v>
      </c>
      <c r="BS592" s="124">
        <v>0.43786982248520712</v>
      </c>
      <c r="BT592" s="120">
        <v>0</v>
      </c>
      <c r="BU592" s="120">
        <v>50</v>
      </c>
      <c r="BV592" s="124">
        <v>0.13629402756508421</v>
      </c>
      <c r="BW592" s="120">
        <v>11.357835630423684</v>
      </c>
      <c r="BX592" s="120">
        <v>50</v>
      </c>
      <c r="BY592" s="124">
        <v>0.90977443609022557</v>
      </c>
      <c r="BZ592" s="124">
        <v>0.94</v>
      </c>
      <c r="CA592" s="124">
        <v>3.0225563909774423E-2</v>
      </c>
      <c r="CB592" s="120">
        <v>16.823939048191338</v>
      </c>
      <c r="CC592" s="120">
        <v>19.496255895940152</v>
      </c>
      <c r="CD592" s="120">
        <v>17.335082511020332</v>
      </c>
      <c r="CE592" s="120">
        <v>12.629206143265662</v>
      </c>
      <c r="CF592" s="107" t="s">
        <v>3738</v>
      </c>
      <c r="CG592" s="107">
        <v>4</v>
      </c>
      <c r="CH592" s="107">
        <v>0</v>
      </c>
      <c r="CI592" s="107"/>
      <c r="CJ592" s="107"/>
    </row>
    <row r="593" spans="1:88" x14ac:dyDescent="0.25">
      <c r="A593" s="50" t="s">
        <v>740</v>
      </c>
      <c r="B593" s="56" t="s">
        <v>1557</v>
      </c>
      <c r="C593" s="50" t="s">
        <v>3175</v>
      </c>
      <c r="D593" s="56" t="s">
        <v>1816</v>
      </c>
      <c r="E593" s="50" t="s">
        <v>106</v>
      </c>
      <c r="F593" s="24">
        <v>9</v>
      </c>
      <c r="G593" s="24">
        <v>12</v>
      </c>
      <c r="H593" s="50" t="s">
        <v>2644</v>
      </c>
      <c r="I593" s="50" t="s">
        <v>109</v>
      </c>
      <c r="J593" s="120">
        <v>857.39507757235356</v>
      </c>
      <c r="K593" s="52">
        <v>1250</v>
      </c>
      <c r="L593" s="120">
        <v>68.591606205788281</v>
      </c>
      <c r="M593" s="52">
        <v>0</v>
      </c>
      <c r="N593" s="120">
        <v>59.941670770746136</v>
      </c>
      <c r="O593" s="120">
        <v>79.922227694328186</v>
      </c>
      <c r="P593" s="120">
        <v>100</v>
      </c>
      <c r="Q593" s="120">
        <v>53.731559795436681</v>
      </c>
      <c r="R593" s="120">
        <v>47.269759450171811</v>
      </c>
      <c r="S593" s="120">
        <v>70.334101382488498</v>
      </c>
      <c r="T593" s="120">
        <v>71.642079727248912</v>
      </c>
      <c r="U593" s="120">
        <v>100</v>
      </c>
      <c r="V593" s="120">
        <v>42.955460695876283</v>
      </c>
      <c r="W593" s="120">
        <v>57.273947594501706</v>
      </c>
      <c r="X593" s="120">
        <v>100</v>
      </c>
      <c r="Y593" s="120">
        <v>40.189884571327859</v>
      </c>
      <c r="Z593" s="120">
        <v>53.586512761770479</v>
      </c>
      <c r="AA593" s="120">
        <v>100</v>
      </c>
      <c r="AB593" s="120">
        <v>48.866455696202522</v>
      </c>
      <c r="AC593" s="120">
        <v>65.155274261603353</v>
      </c>
      <c r="AD593" s="120">
        <v>100</v>
      </c>
      <c r="AE593" s="120">
        <v>46.166666666666686</v>
      </c>
      <c r="AF593" s="120">
        <v>53.396610169491552</v>
      </c>
      <c r="AG593" s="120">
        <v>61.555555555555586</v>
      </c>
      <c r="AH593" s="120">
        <v>100</v>
      </c>
      <c r="AI593" s="120">
        <v>16.600000000000001</v>
      </c>
      <c r="AJ593" s="120">
        <v>7.07</v>
      </c>
      <c r="AK593" s="120">
        <v>7.22</v>
      </c>
      <c r="AL593" s="52">
        <v>1</v>
      </c>
      <c r="AM593" s="124">
        <v>0.94927536231884058</v>
      </c>
      <c r="AN593" s="124">
        <v>0.93181818181818177</v>
      </c>
      <c r="AO593" s="124">
        <v>0.92753623188405798</v>
      </c>
      <c r="AP593" s="124">
        <v>0.88636363636363635</v>
      </c>
      <c r="AQ593" s="124">
        <v>0.95757575757575752</v>
      </c>
      <c r="AR593" s="124">
        <v>0.94285714285714284</v>
      </c>
      <c r="AS593" s="124">
        <v>0.24086378737541528</v>
      </c>
      <c r="AT593" s="120">
        <v>11.82724252491696</v>
      </c>
      <c r="AU593" s="120">
        <v>50</v>
      </c>
      <c r="AV593" s="124">
        <v>0.33040935672514621</v>
      </c>
      <c r="AW593" s="120">
        <v>0</v>
      </c>
      <c r="AX593" s="120">
        <v>50</v>
      </c>
      <c r="AY593" s="124">
        <v>0.62857142857142856</v>
      </c>
      <c r="AZ593" s="120">
        <v>41.904761904761905</v>
      </c>
      <c r="BA593" s="120">
        <v>50</v>
      </c>
      <c r="BB593" s="124">
        <v>0.21428571428571427</v>
      </c>
      <c r="BC593" s="120">
        <v>14.285714285714285</v>
      </c>
      <c r="BD593" s="120">
        <v>50</v>
      </c>
      <c r="BE593" s="124">
        <v>0.86163522012578619</v>
      </c>
      <c r="BF593" s="120">
        <v>45.831660644988631</v>
      </c>
      <c r="BG593" s="120">
        <v>50</v>
      </c>
      <c r="BH593" s="124">
        <v>0.93902439024390238</v>
      </c>
      <c r="BI593" s="120">
        <v>99.896211728074718</v>
      </c>
      <c r="BJ593" s="120">
        <v>100</v>
      </c>
      <c r="BK593" s="124">
        <v>0.95575221238938057</v>
      </c>
      <c r="BL593" s="120">
        <v>100</v>
      </c>
      <c r="BM593" s="120">
        <v>100</v>
      </c>
      <c r="BN593" s="52">
        <v>0</v>
      </c>
      <c r="BO593" s="124">
        <v>0.75316455696202533</v>
      </c>
      <c r="BP593" s="120">
        <v>100</v>
      </c>
      <c r="BQ593" s="120">
        <v>100</v>
      </c>
      <c r="BR593" s="124">
        <v>0.27083333333333331</v>
      </c>
      <c r="BS593" s="124">
        <v>0.58536585365853655</v>
      </c>
      <c r="BT593" s="120">
        <v>4.5138888888888884</v>
      </c>
      <c r="BU593" s="120">
        <v>50</v>
      </c>
      <c r="BV593" s="124">
        <v>0.95182724252491691</v>
      </c>
      <c r="BW593" s="120">
        <v>50</v>
      </c>
      <c r="BX593" s="120">
        <v>50</v>
      </c>
      <c r="BY593" s="124">
        <v>0.95575221238938057</v>
      </c>
      <c r="BZ593" s="124">
        <v>0.8571428571428571</v>
      </c>
      <c r="CA593" s="124">
        <v>-9.8609355246523478E-2</v>
      </c>
      <c r="CB593" s="120">
        <v>16.823939048191338</v>
      </c>
      <c r="CC593" s="120">
        <v>19.496255895940152</v>
      </c>
      <c r="CD593" s="120">
        <v>17.335082511020332</v>
      </c>
      <c r="CE593" s="120">
        <v>12.629206143265662</v>
      </c>
      <c r="CF593" s="107"/>
      <c r="CG593" s="107"/>
      <c r="CH593" s="107">
        <v>0</v>
      </c>
      <c r="CI593" s="107"/>
      <c r="CJ593" s="107"/>
    </row>
    <row r="594" spans="1:88" x14ac:dyDescent="0.25">
      <c r="A594" s="50" t="s">
        <v>740</v>
      </c>
      <c r="B594" s="56" t="s">
        <v>1557</v>
      </c>
      <c r="C594" s="50" t="s">
        <v>3176</v>
      </c>
      <c r="D594" s="56" t="s">
        <v>2027</v>
      </c>
      <c r="E594" s="50" t="s">
        <v>106</v>
      </c>
      <c r="F594" s="24">
        <v>9</v>
      </c>
      <c r="G594" s="24">
        <v>12</v>
      </c>
      <c r="H594" s="50" t="s">
        <v>1454</v>
      </c>
      <c r="I594" s="50" t="s">
        <v>109</v>
      </c>
      <c r="J594" s="120">
        <v>672.39048139179374</v>
      </c>
      <c r="K594" s="52">
        <v>1250</v>
      </c>
      <c r="L594" s="120">
        <v>53.791238511343501</v>
      </c>
      <c r="M594" s="52">
        <v>0</v>
      </c>
      <c r="N594" s="120">
        <v>51.995487711213521</v>
      </c>
      <c r="O594" s="120">
        <v>69.32731694828469</v>
      </c>
      <c r="P594" s="120">
        <v>100</v>
      </c>
      <c r="Q594" s="120">
        <v>50.127128136200717</v>
      </c>
      <c r="R594" s="120"/>
      <c r="S594" s="120"/>
      <c r="T594" s="120">
        <v>66.836170848267614</v>
      </c>
      <c r="U594" s="120">
        <v>100</v>
      </c>
      <c r="V594" s="120">
        <v>36.432662412043847</v>
      </c>
      <c r="W594" s="120">
        <v>48.576883216058462</v>
      </c>
      <c r="X594" s="120">
        <v>100</v>
      </c>
      <c r="Y594" s="120">
        <v>34.220122184039703</v>
      </c>
      <c r="Z594" s="120">
        <v>45.626829578719601</v>
      </c>
      <c r="AA594" s="120">
        <v>100</v>
      </c>
      <c r="AB594" s="120">
        <v>45.364814814814821</v>
      </c>
      <c r="AC594" s="120">
        <v>60.48641975308643</v>
      </c>
      <c r="AD594" s="120">
        <v>100</v>
      </c>
      <c r="AE594" s="120">
        <v>42.336585365853672</v>
      </c>
      <c r="AF594" s="120"/>
      <c r="AG594" s="120">
        <v>56.448780487804896</v>
      </c>
      <c r="AH594" s="120">
        <v>100</v>
      </c>
      <c r="AI594" s="120"/>
      <c r="AJ594" s="120"/>
      <c r="AK594" s="120"/>
      <c r="AL594" s="52">
        <v>1</v>
      </c>
      <c r="AM594" s="124">
        <v>0.875</v>
      </c>
      <c r="AN594" s="124">
        <v>0.87804878048780488</v>
      </c>
      <c r="AO594" s="124">
        <v>0.875</v>
      </c>
      <c r="AP594" s="124">
        <v>0.87804878048780488</v>
      </c>
      <c r="AQ594" s="124">
        <v>0.93220338983050843</v>
      </c>
      <c r="AR594" s="124">
        <v>0.91111111111111109</v>
      </c>
      <c r="AS594" s="124">
        <v>0.42292490118577075</v>
      </c>
      <c r="AT594" s="120">
        <v>0</v>
      </c>
      <c r="AU594" s="120">
        <v>50</v>
      </c>
      <c r="AV594" s="124">
        <v>0.48499999999999999</v>
      </c>
      <c r="AW594" s="120">
        <v>0</v>
      </c>
      <c r="AX594" s="120">
        <v>50</v>
      </c>
      <c r="AY594" s="124">
        <v>0.34177215189873417</v>
      </c>
      <c r="AZ594" s="120">
        <v>22.784810126582279</v>
      </c>
      <c r="BA594" s="120">
        <v>50</v>
      </c>
      <c r="BB594" s="124">
        <v>0.13924050632911392</v>
      </c>
      <c r="BC594" s="120">
        <v>9.2827004219409268</v>
      </c>
      <c r="BD594" s="120">
        <v>50</v>
      </c>
      <c r="BE594" s="124">
        <v>0.72131147540983609</v>
      </c>
      <c r="BF594" s="120">
        <v>38.36763167073596</v>
      </c>
      <c r="BG594" s="120">
        <v>50</v>
      </c>
      <c r="BH594" s="124">
        <v>0.47457627118644069</v>
      </c>
      <c r="BI594" s="120">
        <v>50.486837360259649</v>
      </c>
      <c r="BJ594" s="120">
        <v>100</v>
      </c>
      <c r="BK594" s="124">
        <v>0.6029411764705882</v>
      </c>
      <c r="BL594" s="120">
        <v>64.142678347934918</v>
      </c>
      <c r="BM594" s="120">
        <v>100</v>
      </c>
      <c r="BN594" s="52">
        <v>0</v>
      </c>
      <c r="BO594" s="124">
        <v>0.69444444444444442</v>
      </c>
      <c r="BP594" s="120">
        <v>92.592592592592595</v>
      </c>
      <c r="BQ594" s="120">
        <v>100</v>
      </c>
      <c r="BR594" s="124">
        <v>0.20833333333333334</v>
      </c>
      <c r="BS594" s="124">
        <v>0.41379310344827586</v>
      </c>
      <c r="BT594" s="120">
        <v>0</v>
      </c>
      <c r="BU594" s="120">
        <v>50</v>
      </c>
      <c r="BV594" s="124">
        <v>0.56916996047430835</v>
      </c>
      <c r="BW594" s="120">
        <v>47.430830039525695</v>
      </c>
      <c r="BX594" s="120">
        <v>50</v>
      </c>
      <c r="BY594" s="124">
        <v>0.6029411764705882</v>
      </c>
      <c r="BZ594" s="124"/>
      <c r="CA594" s="124"/>
      <c r="CB594" s="120">
        <v>16.823939048191338</v>
      </c>
      <c r="CC594" s="120">
        <v>19.496255895940152</v>
      </c>
      <c r="CD594" s="120">
        <v>17.335082511020332</v>
      </c>
      <c r="CE594" s="120">
        <v>12.629206143265662</v>
      </c>
      <c r="CF594" s="107" t="s">
        <v>3741</v>
      </c>
      <c r="CG594" s="107">
        <v>4</v>
      </c>
      <c r="CH594" s="107">
        <v>0</v>
      </c>
      <c r="CI594" s="107"/>
      <c r="CJ594" s="107"/>
    </row>
    <row r="595" spans="1:88" x14ac:dyDescent="0.25">
      <c r="A595" s="50" t="s">
        <v>740</v>
      </c>
      <c r="B595" s="56" t="s">
        <v>1557</v>
      </c>
      <c r="C595" s="50" t="s">
        <v>3177</v>
      </c>
      <c r="D595" s="56" t="s">
        <v>2450</v>
      </c>
      <c r="E595" s="50" t="s">
        <v>106</v>
      </c>
      <c r="F595" s="24">
        <v>9</v>
      </c>
      <c r="G595" s="24">
        <v>12</v>
      </c>
      <c r="H595" s="50" t="s">
        <v>2644</v>
      </c>
      <c r="I595" s="50" t="s">
        <v>109</v>
      </c>
      <c r="J595" s="120">
        <v>831.3305312423754</v>
      </c>
      <c r="K595" s="52">
        <v>1250</v>
      </c>
      <c r="L595" s="120">
        <v>66.506442499390033</v>
      </c>
      <c r="M595" s="52">
        <v>0</v>
      </c>
      <c r="N595" s="120">
        <v>55.185363505055363</v>
      </c>
      <c r="O595" s="120">
        <v>73.580484673407156</v>
      </c>
      <c r="P595" s="120">
        <v>100</v>
      </c>
      <c r="Q595" s="120">
        <v>53.352534562211986</v>
      </c>
      <c r="R595" s="120">
        <v>53.500572737686149</v>
      </c>
      <c r="S595" s="120">
        <v>57.190020161290313</v>
      </c>
      <c r="T595" s="120">
        <v>71.136712749615981</v>
      </c>
      <c r="U595" s="120">
        <v>100</v>
      </c>
      <c r="V595" s="120">
        <v>48.310423825887746</v>
      </c>
      <c r="W595" s="120">
        <v>64.413898434516994</v>
      </c>
      <c r="X595" s="120">
        <v>100</v>
      </c>
      <c r="Y595" s="120">
        <v>43.985299732722417</v>
      </c>
      <c r="Z595" s="120">
        <v>58.647066310296559</v>
      </c>
      <c r="AA595" s="120">
        <v>100</v>
      </c>
      <c r="AB595" s="120">
        <v>55.970325203252052</v>
      </c>
      <c r="AC595" s="120">
        <v>74.627100271002732</v>
      </c>
      <c r="AD595" s="120">
        <v>100</v>
      </c>
      <c r="AE595" s="120">
        <v>51.308333333333323</v>
      </c>
      <c r="AF595" s="120">
        <v>61.368421052631589</v>
      </c>
      <c r="AG595" s="120">
        <v>68.411111111111097</v>
      </c>
      <c r="AH595" s="120">
        <v>100</v>
      </c>
      <c r="AI595" s="120">
        <v>3.83</v>
      </c>
      <c r="AJ595" s="120">
        <v>9.51</v>
      </c>
      <c r="AK595" s="120">
        <v>10.06</v>
      </c>
      <c r="AL595" s="52">
        <v>1</v>
      </c>
      <c r="AM595" s="124">
        <v>0.89473684210526316</v>
      </c>
      <c r="AN595" s="124">
        <v>0.85365853658536583</v>
      </c>
      <c r="AO595" s="124">
        <v>0.88157894736842102</v>
      </c>
      <c r="AP595" s="124">
        <v>0.87804878048780488</v>
      </c>
      <c r="AQ595" s="124">
        <v>0.9555555555555556</v>
      </c>
      <c r="AR595" s="124">
        <v>0.95833333333333337</v>
      </c>
      <c r="AS595" s="124">
        <v>0.19266055045871561</v>
      </c>
      <c r="AT595" s="120">
        <v>21.4678899082569</v>
      </c>
      <c r="AU595" s="120">
        <v>50</v>
      </c>
      <c r="AV595" s="124">
        <v>0.23493975903614459</v>
      </c>
      <c r="AW595" s="120">
        <v>13.012048192771086</v>
      </c>
      <c r="AX595" s="120">
        <v>50</v>
      </c>
      <c r="AY595" s="124">
        <v>0.24822695035460993</v>
      </c>
      <c r="AZ595" s="120">
        <v>16.548463356973993</v>
      </c>
      <c r="BA595" s="120">
        <v>50</v>
      </c>
      <c r="BB595" s="124">
        <v>0.25531914893617019</v>
      </c>
      <c r="BC595" s="120">
        <v>17.021276595744681</v>
      </c>
      <c r="BD595" s="120">
        <v>50</v>
      </c>
      <c r="BE595" s="124">
        <v>0.91919191919191923</v>
      </c>
      <c r="BF595" s="120">
        <v>48.893187191059532</v>
      </c>
      <c r="BG595" s="120">
        <v>50</v>
      </c>
      <c r="BH595" s="124">
        <v>0.92941176470588238</v>
      </c>
      <c r="BI595" s="120">
        <v>98.873591989987503</v>
      </c>
      <c r="BJ595" s="120">
        <v>100</v>
      </c>
      <c r="BK595" s="124">
        <v>0.921875</v>
      </c>
      <c r="BL595" s="120">
        <v>98.071808510638306</v>
      </c>
      <c r="BM595" s="120">
        <v>100</v>
      </c>
      <c r="BN595" s="52">
        <v>0</v>
      </c>
      <c r="BO595" s="124">
        <v>0.75</v>
      </c>
      <c r="BP595" s="120">
        <v>100</v>
      </c>
      <c r="BQ595" s="120">
        <v>100</v>
      </c>
      <c r="BR595" s="124"/>
      <c r="BS595" s="124">
        <v>0</v>
      </c>
      <c r="BT595" s="120">
        <v>0</v>
      </c>
      <c r="BU595" s="120">
        <v>50</v>
      </c>
      <c r="BV595" s="124">
        <v>7.9510703363914373E-2</v>
      </c>
      <c r="BW595" s="120">
        <v>6.6258919469928648</v>
      </c>
      <c r="BX595" s="120">
        <v>50</v>
      </c>
      <c r="BY595" s="124">
        <v>0.921875</v>
      </c>
      <c r="BZ595" s="124">
        <v>0.94</v>
      </c>
      <c r="CA595" s="124">
        <v>1.8124999999999999E-2</v>
      </c>
      <c r="CB595" s="120">
        <v>16.823939048191338</v>
      </c>
      <c r="CC595" s="120">
        <v>19.496255895940152</v>
      </c>
      <c r="CD595" s="120">
        <v>17.335082511020332</v>
      </c>
      <c r="CE595" s="120">
        <v>12.629206143265662</v>
      </c>
      <c r="CF595" s="107"/>
      <c r="CG595" s="107"/>
      <c r="CH595" s="107">
        <v>0</v>
      </c>
      <c r="CI595" s="107"/>
      <c r="CJ595" s="107"/>
    </row>
    <row r="596" spans="1:88" x14ac:dyDescent="0.25">
      <c r="A596" s="50" t="s">
        <v>740</v>
      </c>
      <c r="B596" s="56" t="s">
        <v>1557</v>
      </c>
      <c r="C596" s="50" t="s">
        <v>3178</v>
      </c>
      <c r="D596" s="56" t="s">
        <v>2057</v>
      </c>
      <c r="E596" s="50" t="s">
        <v>106</v>
      </c>
      <c r="F596" s="24">
        <v>9</v>
      </c>
      <c r="G596" s="24">
        <v>12</v>
      </c>
      <c r="H596" s="50" t="s">
        <v>2644</v>
      </c>
      <c r="I596" s="50" t="s">
        <v>109</v>
      </c>
      <c r="J596" s="120">
        <v>712.48524639208733</v>
      </c>
      <c r="K596" s="52">
        <v>1250</v>
      </c>
      <c r="L596" s="120">
        <v>56.998819711366991</v>
      </c>
      <c r="M596" s="52">
        <v>0</v>
      </c>
      <c r="N596" s="120">
        <v>45.620574350904803</v>
      </c>
      <c r="O596" s="120">
        <v>60.827432467873066</v>
      </c>
      <c r="P596" s="120">
        <v>100</v>
      </c>
      <c r="Q596" s="120">
        <v>42.685371863799297</v>
      </c>
      <c r="R596" s="120"/>
      <c r="S596" s="120"/>
      <c r="T596" s="120">
        <v>56.913829151732401</v>
      </c>
      <c r="U596" s="120">
        <v>100</v>
      </c>
      <c r="V596" s="120">
        <v>35.744698684100243</v>
      </c>
      <c r="W596" s="120">
        <v>47.659598245466988</v>
      </c>
      <c r="X596" s="120">
        <v>100</v>
      </c>
      <c r="Y596" s="120">
        <v>33.889366170294004</v>
      </c>
      <c r="Z596" s="120">
        <v>45.185821560392</v>
      </c>
      <c r="AA596" s="120">
        <v>100</v>
      </c>
      <c r="AB596" s="120">
        <v>40.476422764227642</v>
      </c>
      <c r="AC596" s="120">
        <v>53.968563685636859</v>
      </c>
      <c r="AD596" s="120">
        <v>100</v>
      </c>
      <c r="AE596" s="120">
        <v>37.340860215053759</v>
      </c>
      <c r="AF596" s="120"/>
      <c r="AG596" s="120">
        <v>49.787813620071681</v>
      </c>
      <c r="AH596" s="120">
        <v>100</v>
      </c>
      <c r="AI596" s="120"/>
      <c r="AJ596" s="120"/>
      <c r="AK596" s="120"/>
      <c r="AL596" s="52">
        <v>0</v>
      </c>
      <c r="AM596" s="124">
        <v>0.97619047619047616</v>
      </c>
      <c r="AN596" s="124">
        <v>0.97297297297297303</v>
      </c>
      <c r="AO596" s="124">
        <v>0.97619047619047616</v>
      </c>
      <c r="AP596" s="124">
        <v>0.97297297297297303</v>
      </c>
      <c r="AQ596" s="124">
        <v>0.95348837209302328</v>
      </c>
      <c r="AR596" s="124">
        <v>0.96875</v>
      </c>
      <c r="AS596" s="124">
        <v>0.44047619047619047</v>
      </c>
      <c r="AT596" s="120">
        <v>0</v>
      </c>
      <c r="AU596" s="120">
        <v>50</v>
      </c>
      <c r="AV596" s="124">
        <v>0.52272727272727271</v>
      </c>
      <c r="AW596" s="120">
        <v>0</v>
      </c>
      <c r="AX596" s="120">
        <v>50</v>
      </c>
      <c r="AY596" s="124">
        <v>0.9885057471264368</v>
      </c>
      <c r="AZ596" s="120">
        <v>50</v>
      </c>
      <c r="BA596" s="120">
        <v>50</v>
      </c>
      <c r="BB596" s="124">
        <v>3.4482758620689655E-2</v>
      </c>
      <c r="BC596" s="120">
        <v>2.2988505747126435</v>
      </c>
      <c r="BD596" s="120">
        <v>50</v>
      </c>
      <c r="BE596" s="124">
        <v>0.73170731707317072</v>
      </c>
      <c r="BF596" s="120">
        <v>38.92060197197717</v>
      </c>
      <c r="BG596" s="120">
        <v>50</v>
      </c>
      <c r="BH596" s="124">
        <v>0.89189189189189189</v>
      </c>
      <c r="BI596" s="120">
        <v>94.882116158711909</v>
      </c>
      <c r="BJ596" s="120">
        <v>100</v>
      </c>
      <c r="BK596" s="124">
        <v>0.81818181818181823</v>
      </c>
      <c r="BL596" s="120">
        <v>87.040618955512585</v>
      </c>
      <c r="BM596" s="120">
        <v>100</v>
      </c>
      <c r="BN596" s="52">
        <v>0</v>
      </c>
      <c r="BO596" s="124">
        <v>0.7142857142857143</v>
      </c>
      <c r="BP596" s="120">
        <v>95.238095238095241</v>
      </c>
      <c r="BQ596" s="120">
        <v>100</v>
      </c>
      <c r="BR596" s="124">
        <v>1</v>
      </c>
      <c r="BS596" s="124">
        <v>0.05</v>
      </c>
      <c r="BT596" s="120">
        <v>0</v>
      </c>
      <c r="BU596" s="120">
        <v>50</v>
      </c>
      <c r="BV596" s="124">
        <v>0.35714285714285715</v>
      </c>
      <c r="BW596" s="120">
        <v>29.761904761904763</v>
      </c>
      <c r="BX596" s="120">
        <v>50</v>
      </c>
      <c r="BY596" s="124">
        <v>0.81818181818181823</v>
      </c>
      <c r="BZ596" s="124"/>
      <c r="CA596" s="124"/>
      <c r="CB596" s="120">
        <v>16.823939048191338</v>
      </c>
      <c r="CC596" s="120">
        <v>19.496255895940152</v>
      </c>
      <c r="CD596" s="120">
        <v>17.335082511020332</v>
      </c>
      <c r="CE596" s="120">
        <v>12.629206143265662</v>
      </c>
      <c r="CF596" s="52" t="s">
        <v>3739</v>
      </c>
      <c r="CG596" s="52">
        <v>4</v>
      </c>
      <c r="CH596" s="107">
        <v>0</v>
      </c>
      <c r="CI596" s="107"/>
      <c r="CJ596" s="107"/>
    </row>
    <row r="597" spans="1:88" x14ac:dyDescent="0.25">
      <c r="A597" s="50" t="s">
        <v>740</v>
      </c>
      <c r="B597" s="56" t="s">
        <v>1557</v>
      </c>
      <c r="C597" s="50" t="s">
        <v>3179</v>
      </c>
      <c r="D597" s="56" t="s">
        <v>2254</v>
      </c>
      <c r="E597" s="50" t="s">
        <v>106</v>
      </c>
      <c r="F597" s="24">
        <v>9</v>
      </c>
      <c r="G597" s="24">
        <v>12</v>
      </c>
      <c r="H597" s="50" t="s">
        <v>2644</v>
      </c>
      <c r="I597" s="50" t="s">
        <v>109</v>
      </c>
      <c r="J597" s="120">
        <v>777.36451847848025</v>
      </c>
      <c r="K597" s="52">
        <v>1250</v>
      </c>
      <c r="L597" s="120">
        <v>62.189161478278422</v>
      </c>
      <c r="M597" s="52">
        <v>0</v>
      </c>
      <c r="N597" s="120">
        <v>41.666935483870965</v>
      </c>
      <c r="O597" s="120">
        <v>55.555913978494623</v>
      </c>
      <c r="P597" s="120">
        <v>100</v>
      </c>
      <c r="Q597" s="120">
        <v>38.992655529953915</v>
      </c>
      <c r="R597" s="120">
        <v>40.369415807560131</v>
      </c>
      <c r="S597" s="120">
        <v>45.070564516129025</v>
      </c>
      <c r="T597" s="120">
        <v>51.990207373271893</v>
      </c>
      <c r="U597" s="120">
        <v>100</v>
      </c>
      <c r="V597" s="120">
        <v>33.922616774850447</v>
      </c>
      <c r="W597" s="120">
        <v>45.230155699800598</v>
      </c>
      <c r="X597" s="120">
        <v>100</v>
      </c>
      <c r="Y597" s="120">
        <v>29.490442439862544</v>
      </c>
      <c r="Z597" s="120">
        <v>39.320589919816726</v>
      </c>
      <c r="AA597" s="120">
        <v>100</v>
      </c>
      <c r="AB597" s="120">
        <v>46.088135593220358</v>
      </c>
      <c r="AC597" s="120">
        <v>61.450847457627148</v>
      </c>
      <c r="AD597" s="120">
        <v>100</v>
      </c>
      <c r="AE597" s="120">
        <v>42.277519379844954</v>
      </c>
      <c r="AF597" s="120"/>
      <c r="AG597" s="120">
        <v>56.370025839793271</v>
      </c>
      <c r="AH597" s="120">
        <v>100</v>
      </c>
      <c r="AI597" s="120">
        <v>6.07</v>
      </c>
      <c r="AJ597" s="120">
        <v>10.87</v>
      </c>
      <c r="AK597" s="120"/>
      <c r="AL597" s="52">
        <v>1</v>
      </c>
      <c r="AM597" s="124">
        <v>0.86206896551724133</v>
      </c>
      <c r="AN597" s="124">
        <v>0.82352941176470584</v>
      </c>
      <c r="AO597" s="124">
        <v>0.93103448275862066</v>
      </c>
      <c r="AP597" s="124">
        <v>0.94117647058823528</v>
      </c>
      <c r="AQ597" s="124">
        <v>0.96721311475409832</v>
      </c>
      <c r="AR597" s="124">
        <v>0.9555555555555556</v>
      </c>
      <c r="AS597" s="124">
        <v>0.15537848605577689</v>
      </c>
      <c r="AT597" s="120">
        <v>28.924302788844638</v>
      </c>
      <c r="AU597" s="120">
        <v>50</v>
      </c>
      <c r="AV597" s="124">
        <v>0.21379310344827587</v>
      </c>
      <c r="AW597" s="120">
        <v>17.24137931034484</v>
      </c>
      <c r="AX597" s="120">
        <v>50</v>
      </c>
      <c r="AY597" s="124">
        <v>0.91150442477876104</v>
      </c>
      <c r="AZ597" s="120">
        <v>50</v>
      </c>
      <c r="BA597" s="120">
        <v>50</v>
      </c>
      <c r="BB597" s="124">
        <v>0.21238938053097345</v>
      </c>
      <c r="BC597" s="120">
        <v>14.159292035398231</v>
      </c>
      <c r="BD597" s="120">
        <v>50</v>
      </c>
      <c r="BE597" s="124">
        <v>0.79220779220779225</v>
      </c>
      <c r="BF597" s="120">
        <v>42.138712351478311</v>
      </c>
      <c r="BG597" s="120">
        <v>50</v>
      </c>
      <c r="BH597" s="124">
        <v>0.84615384615384615</v>
      </c>
      <c r="BI597" s="120">
        <v>90.016366612111298</v>
      </c>
      <c r="BJ597" s="120">
        <v>100</v>
      </c>
      <c r="BK597" s="124">
        <v>0.81578947368421051</v>
      </c>
      <c r="BL597" s="120">
        <v>86.786114221724532</v>
      </c>
      <c r="BM597" s="120">
        <v>100</v>
      </c>
      <c r="BN597" s="52">
        <v>0</v>
      </c>
      <c r="BO597" s="124">
        <v>0.75409836065573765</v>
      </c>
      <c r="BP597" s="120">
        <v>100</v>
      </c>
      <c r="BQ597" s="120">
        <v>100</v>
      </c>
      <c r="BR597" s="124">
        <v>0.25</v>
      </c>
      <c r="BS597" s="124">
        <v>0.32786885245901637</v>
      </c>
      <c r="BT597" s="120">
        <v>0</v>
      </c>
      <c r="BU597" s="120">
        <v>50</v>
      </c>
      <c r="BV597" s="124">
        <v>0.45816733067729082</v>
      </c>
      <c r="BW597" s="120">
        <v>38.180610889774236</v>
      </c>
      <c r="BX597" s="120">
        <v>50</v>
      </c>
      <c r="BY597" s="124">
        <v>0.81578947368421051</v>
      </c>
      <c r="BZ597" s="124"/>
      <c r="CA597" s="124"/>
      <c r="CB597" s="120">
        <v>16.823939048191338</v>
      </c>
      <c r="CC597" s="120">
        <v>19.496255895940152</v>
      </c>
      <c r="CD597" s="120">
        <v>17.335082511020332</v>
      </c>
      <c r="CE597" s="120">
        <v>12.629206143265662</v>
      </c>
      <c r="CF597" s="107" t="s">
        <v>3738</v>
      </c>
      <c r="CG597" s="107">
        <v>4</v>
      </c>
      <c r="CH597" s="107">
        <v>0</v>
      </c>
      <c r="CI597" s="107"/>
      <c r="CJ597" s="107"/>
    </row>
    <row r="598" spans="1:88" x14ac:dyDescent="0.25">
      <c r="A598" s="50" t="s">
        <v>779</v>
      </c>
      <c r="B598" s="56" t="s">
        <v>1560</v>
      </c>
      <c r="C598" s="50" t="s">
        <v>2665</v>
      </c>
      <c r="D598" s="56" t="s">
        <v>101</v>
      </c>
      <c r="E598" s="50" t="s">
        <v>102</v>
      </c>
      <c r="F598" s="24" t="s">
        <v>102</v>
      </c>
      <c r="G598" s="24" t="s">
        <v>102</v>
      </c>
      <c r="H598" s="50" t="s">
        <v>2644</v>
      </c>
      <c r="I598" s="50" t="s">
        <v>103</v>
      </c>
      <c r="J598" s="120">
        <v>1066.7376961979003</v>
      </c>
      <c r="K598" s="52">
        <v>1250</v>
      </c>
      <c r="L598" s="120">
        <v>85.339015695832018</v>
      </c>
      <c r="M598" s="52">
        <v>0</v>
      </c>
      <c r="N598" s="120">
        <v>70.294633246560593</v>
      </c>
      <c r="O598" s="120">
        <v>93.726177662080786</v>
      </c>
      <c r="P598" s="120">
        <v>100</v>
      </c>
      <c r="Q598" s="120">
        <v>61.059886853821908</v>
      </c>
      <c r="R598" s="120">
        <v>69.335520571217614</v>
      </c>
      <c r="S598" s="120">
        <v>74.921672960438059</v>
      </c>
      <c r="T598" s="120">
        <v>81.413182471762553</v>
      </c>
      <c r="U598" s="120">
        <v>100</v>
      </c>
      <c r="V598" s="120">
        <v>64.740895825882774</v>
      </c>
      <c r="W598" s="120">
        <v>86.32119443451036</v>
      </c>
      <c r="X598" s="120">
        <v>100</v>
      </c>
      <c r="Y598" s="120">
        <v>55.500093743400072</v>
      </c>
      <c r="Z598" s="120">
        <v>74.000124991200096</v>
      </c>
      <c r="AA598" s="120">
        <v>100</v>
      </c>
      <c r="AB598" s="120">
        <v>61.646792189679395</v>
      </c>
      <c r="AC598" s="120">
        <v>82.195722919572518</v>
      </c>
      <c r="AD598" s="120">
        <v>100</v>
      </c>
      <c r="AE598" s="120">
        <v>51.586892655367251</v>
      </c>
      <c r="AF598" s="120">
        <v>66.136459909228563</v>
      </c>
      <c r="AG598" s="120">
        <v>68.782523540489677</v>
      </c>
      <c r="AH598" s="120">
        <v>100</v>
      </c>
      <c r="AI598" s="120">
        <v>13.86</v>
      </c>
      <c r="AJ598" s="120">
        <v>13.83</v>
      </c>
      <c r="AK598" s="120">
        <v>14.54</v>
      </c>
      <c r="AL598" s="52">
        <v>0</v>
      </c>
      <c r="AM598" s="124">
        <v>0.98287516899504279</v>
      </c>
      <c r="AN598" s="124">
        <v>0.9760956175298805</v>
      </c>
      <c r="AO598" s="124">
        <v>0.98244034218820353</v>
      </c>
      <c r="AP598" s="124">
        <v>0.97483443708609274</v>
      </c>
      <c r="AQ598" s="124">
        <v>0.98369011213047908</v>
      </c>
      <c r="AR598" s="124">
        <v>0.97689768976897695</v>
      </c>
      <c r="AS598" s="124">
        <v>6.5116279069767441E-2</v>
      </c>
      <c r="AT598" s="120">
        <v>46.976744186046517</v>
      </c>
      <c r="AU598" s="120">
        <v>50</v>
      </c>
      <c r="AV598" s="124">
        <v>0.10841546626231995</v>
      </c>
      <c r="AW598" s="120">
        <v>38.316906747536031</v>
      </c>
      <c r="AX598" s="120">
        <v>50</v>
      </c>
      <c r="AY598" s="124">
        <v>0.71879699248120299</v>
      </c>
      <c r="AZ598" s="120">
        <v>47.919799498746869</v>
      </c>
      <c r="BA598" s="120">
        <v>50</v>
      </c>
      <c r="BB598" s="124">
        <v>0.34135338345864663</v>
      </c>
      <c r="BC598" s="120">
        <v>22.75689223057644</v>
      </c>
      <c r="BD598" s="120">
        <v>50</v>
      </c>
      <c r="BE598" s="124">
        <v>0.93759750390015606</v>
      </c>
      <c r="BF598" s="120">
        <v>49.872207654263626</v>
      </c>
      <c r="BG598" s="120">
        <v>50</v>
      </c>
      <c r="BH598" s="124">
        <v>0.9285714285714286</v>
      </c>
      <c r="BI598" s="120">
        <v>98.784194528875389</v>
      </c>
      <c r="BJ598" s="120">
        <v>100</v>
      </c>
      <c r="BK598" s="124">
        <v>0.87378640776699001</v>
      </c>
      <c r="BL598" s="120">
        <v>92.956000826275542</v>
      </c>
      <c r="BM598" s="120">
        <v>100</v>
      </c>
      <c r="BN598" s="52">
        <v>0</v>
      </c>
      <c r="BO598" s="124">
        <v>0.80400000000000005</v>
      </c>
      <c r="BP598" s="120">
        <v>100</v>
      </c>
      <c r="BQ598" s="120">
        <v>100</v>
      </c>
      <c r="BR598" s="124">
        <v>0.50249169435215946</v>
      </c>
      <c r="BS598" s="124">
        <v>0.92901234567901236</v>
      </c>
      <c r="BT598" s="120">
        <v>33.499446290143965</v>
      </c>
      <c r="BU598" s="120">
        <v>50</v>
      </c>
      <c r="BV598" s="124">
        <v>0.59059893858984081</v>
      </c>
      <c r="BW598" s="120">
        <v>49.216578215820064</v>
      </c>
      <c r="BX598" s="120">
        <v>50</v>
      </c>
      <c r="BY598" s="124">
        <v>0.87378640776699001</v>
      </c>
      <c r="BZ598" s="124">
        <v>0.94</v>
      </c>
      <c r="CA598" s="124">
        <v>6.6213592233009988E-2</v>
      </c>
      <c r="CB598" s="120">
        <v>17.263974516166829</v>
      </c>
      <c r="CC598" s="120">
        <v>19.631524517014228</v>
      </c>
      <c r="CD598" s="120">
        <v>17.168861804494096</v>
      </c>
      <c r="CE598" s="120">
        <v>15.161501169955377</v>
      </c>
      <c r="CF598" s="107"/>
      <c r="CG598" s="107"/>
      <c r="CH598" s="107">
        <v>0</v>
      </c>
      <c r="CI598" s="107"/>
      <c r="CJ598" s="107"/>
    </row>
    <row r="599" spans="1:88" x14ac:dyDescent="0.25">
      <c r="A599" s="50" t="s">
        <v>779</v>
      </c>
      <c r="B599" s="56" t="s">
        <v>1560</v>
      </c>
      <c r="C599" s="50" t="s">
        <v>3180</v>
      </c>
      <c r="D599" s="56" t="s">
        <v>1904</v>
      </c>
      <c r="E599" s="50" t="s">
        <v>106</v>
      </c>
      <c r="F599" s="24" t="s">
        <v>107</v>
      </c>
      <c r="G599" s="24">
        <v>4</v>
      </c>
      <c r="H599" s="50" t="s">
        <v>1453</v>
      </c>
      <c r="I599" s="50" t="s">
        <v>109</v>
      </c>
      <c r="J599" s="120">
        <v>493.0314607762221</v>
      </c>
      <c r="K599" s="52">
        <v>550</v>
      </c>
      <c r="L599" s="120">
        <v>89.642083777494932</v>
      </c>
      <c r="M599" s="52">
        <v>0</v>
      </c>
      <c r="N599" s="120">
        <v>72.2468403861794</v>
      </c>
      <c r="O599" s="120">
        <v>96.329120514905867</v>
      </c>
      <c r="P599" s="120">
        <v>100</v>
      </c>
      <c r="Q599" s="120">
        <v>62.886678006000579</v>
      </c>
      <c r="R599" s="120">
        <v>75</v>
      </c>
      <c r="S599" s="120">
        <v>75</v>
      </c>
      <c r="T599" s="120">
        <v>83.848904008000773</v>
      </c>
      <c r="U599" s="120">
        <v>100</v>
      </c>
      <c r="V599" s="120">
        <v>69.132365380191473</v>
      </c>
      <c r="W599" s="120">
        <v>92.176487173588626</v>
      </c>
      <c r="X599" s="120">
        <v>100</v>
      </c>
      <c r="Y599" s="120">
        <v>57.174378476461811</v>
      </c>
      <c r="Z599" s="120">
        <v>76.23250463528241</v>
      </c>
      <c r="AA599" s="120">
        <v>100</v>
      </c>
      <c r="AB599" s="120"/>
      <c r="AC599" s="120"/>
      <c r="AD599" s="120">
        <v>0</v>
      </c>
      <c r="AE599" s="120"/>
      <c r="AF599" s="120"/>
      <c r="AG599" s="120"/>
      <c r="AH599" s="120">
        <v>0</v>
      </c>
      <c r="AI599" s="120">
        <v>12.11</v>
      </c>
      <c r="AJ599" s="120">
        <v>17.82</v>
      </c>
      <c r="AK599" s="120"/>
      <c r="AL599" s="52">
        <v>0</v>
      </c>
      <c r="AM599" s="124">
        <v>1</v>
      </c>
      <c r="AN599" s="124">
        <v>1</v>
      </c>
      <c r="AO599" s="124">
        <v>1</v>
      </c>
      <c r="AP599" s="124">
        <v>1</v>
      </c>
      <c r="AQ599" s="124"/>
      <c r="AR599" s="124"/>
      <c r="AS599" s="124">
        <v>3.2967032967032968E-2</v>
      </c>
      <c r="AT599" s="120">
        <v>50</v>
      </c>
      <c r="AU599" s="120">
        <v>50</v>
      </c>
      <c r="AV599" s="124">
        <v>4.3103448275862072E-2</v>
      </c>
      <c r="AW599" s="120">
        <v>50</v>
      </c>
      <c r="AX599" s="120">
        <v>50</v>
      </c>
      <c r="AY599" s="124"/>
      <c r="AZ599" s="120"/>
      <c r="BA599" s="120"/>
      <c r="BB599" s="124"/>
      <c r="BC599" s="120"/>
      <c r="BD599" s="120"/>
      <c r="BE599" s="124"/>
      <c r="BF599" s="120"/>
      <c r="BG599" s="120"/>
      <c r="BH599" s="124"/>
      <c r="BI599" s="120"/>
      <c r="BJ599" s="120"/>
      <c r="BK599" s="124"/>
      <c r="BL599" s="120"/>
      <c r="BM599" s="120"/>
      <c r="BN599" s="52"/>
      <c r="BO599" s="124"/>
      <c r="BP599" s="120"/>
      <c r="BQ599" s="120"/>
      <c r="BR599" s="124">
        <v>0.66666666666666663</v>
      </c>
      <c r="BS599" s="124">
        <v>1</v>
      </c>
      <c r="BT599" s="120">
        <v>44.444444444444443</v>
      </c>
      <c r="BU599" s="120">
        <v>50</v>
      </c>
      <c r="BV599" s="124"/>
      <c r="BW599" s="120"/>
      <c r="BX599" s="120"/>
      <c r="BY599" s="124"/>
      <c r="BZ599" s="124"/>
      <c r="CA599" s="124"/>
      <c r="CB599" s="120">
        <v>16.823939048191338</v>
      </c>
      <c r="CC599" s="120">
        <v>19.496255895940152</v>
      </c>
      <c r="CD599" s="120">
        <v>17.335082511020332</v>
      </c>
      <c r="CE599" s="120"/>
      <c r="CF599" s="107"/>
      <c r="CG599" s="107"/>
      <c r="CH599" s="107">
        <v>0</v>
      </c>
      <c r="CI599" s="107"/>
      <c r="CJ599" s="107"/>
    </row>
    <row r="600" spans="1:88" x14ac:dyDescent="0.25">
      <c r="A600" s="50" t="s">
        <v>779</v>
      </c>
      <c r="B600" s="56" t="s">
        <v>1560</v>
      </c>
      <c r="C600" s="50" t="s">
        <v>3181</v>
      </c>
      <c r="D600" s="56" t="s">
        <v>1680</v>
      </c>
      <c r="E600" s="50" t="s">
        <v>106</v>
      </c>
      <c r="F600" s="24" t="s">
        <v>107</v>
      </c>
      <c r="G600" s="24">
        <v>4</v>
      </c>
      <c r="H600" s="50" t="s">
        <v>1453</v>
      </c>
      <c r="I600" s="50" t="s">
        <v>109</v>
      </c>
      <c r="J600" s="120">
        <v>525.99765790523099</v>
      </c>
      <c r="K600" s="52">
        <v>550</v>
      </c>
      <c r="L600" s="120">
        <v>95.635937800951083</v>
      </c>
      <c r="M600" s="52">
        <v>0</v>
      </c>
      <c r="N600" s="120">
        <v>77.828293145602402</v>
      </c>
      <c r="O600" s="120">
        <v>100</v>
      </c>
      <c r="P600" s="120">
        <v>100</v>
      </c>
      <c r="Q600" s="120">
        <v>69.665396546375788</v>
      </c>
      <c r="R600" s="120">
        <v>74.518376329273764</v>
      </c>
      <c r="S600" s="120">
        <v>75</v>
      </c>
      <c r="T600" s="120">
        <v>92.887195395167723</v>
      </c>
      <c r="U600" s="120">
        <v>100</v>
      </c>
      <c r="V600" s="120">
        <v>71.821623846324442</v>
      </c>
      <c r="W600" s="120">
        <v>95.762165128432585</v>
      </c>
      <c r="X600" s="120">
        <v>100</v>
      </c>
      <c r="Y600" s="120">
        <v>65.511223036223015</v>
      </c>
      <c r="Z600" s="120">
        <v>87.348297381630687</v>
      </c>
      <c r="AA600" s="120">
        <v>100</v>
      </c>
      <c r="AB600" s="120"/>
      <c r="AC600" s="120"/>
      <c r="AD600" s="120">
        <v>0</v>
      </c>
      <c r="AE600" s="120"/>
      <c r="AF600" s="120"/>
      <c r="AG600" s="120"/>
      <c r="AH600" s="120">
        <v>0</v>
      </c>
      <c r="AI600" s="120">
        <v>5.33</v>
      </c>
      <c r="AJ600" s="120">
        <v>9</v>
      </c>
      <c r="AK600" s="120"/>
      <c r="AL600" s="52">
        <v>0</v>
      </c>
      <c r="AM600" s="124">
        <v>1</v>
      </c>
      <c r="AN600" s="124">
        <v>1</v>
      </c>
      <c r="AO600" s="124">
        <v>1</v>
      </c>
      <c r="AP600" s="124">
        <v>1</v>
      </c>
      <c r="AQ600" s="124"/>
      <c r="AR600" s="124"/>
      <c r="AS600" s="124">
        <v>2.6726057906458798E-2</v>
      </c>
      <c r="AT600" s="120">
        <v>50</v>
      </c>
      <c r="AU600" s="120">
        <v>50</v>
      </c>
      <c r="AV600" s="124">
        <v>4.8951048951048952E-2</v>
      </c>
      <c r="AW600" s="120">
        <v>50</v>
      </c>
      <c r="AX600" s="120">
        <v>50</v>
      </c>
      <c r="AY600" s="124"/>
      <c r="AZ600" s="120"/>
      <c r="BA600" s="120"/>
      <c r="BB600" s="124"/>
      <c r="BC600" s="120"/>
      <c r="BD600" s="120"/>
      <c r="BE600" s="124"/>
      <c r="BF600" s="120"/>
      <c r="BG600" s="120"/>
      <c r="BH600" s="124"/>
      <c r="BI600" s="120"/>
      <c r="BJ600" s="120"/>
      <c r="BK600" s="124"/>
      <c r="BL600" s="120"/>
      <c r="BM600" s="120"/>
      <c r="BN600" s="52"/>
      <c r="BO600" s="124"/>
      <c r="BP600" s="120"/>
      <c r="BQ600" s="120"/>
      <c r="BR600" s="124">
        <v>0.8651685393258427</v>
      </c>
      <c r="BS600" s="124">
        <v>0.96739130434782605</v>
      </c>
      <c r="BT600" s="120">
        <v>50</v>
      </c>
      <c r="BU600" s="120">
        <v>50</v>
      </c>
      <c r="BV600" s="124"/>
      <c r="BW600" s="120"/>
      <c r="BX600" s="120"/>
      <c r="BY600" s="124"/>
      <c r="BZ600" s="124"/>
      <c r="CA600" s="124"/>
      <c r="CB600" s="120">
        <v>16.823939048191338</v>
      </c>
      <c r="CC600" s="120">
        <v>19.496255895940152</v>
      </c>
      <c r="CD600" s="120">
        <v>17.335082511020332</v>
      </c>
      <c r="CE600" s="120"/>
      <c r="CF600" s="107"/>
      <c r="CG600" s="107"/>
      <c r="CH600" s="107">
        <v>2</v>
      </c>
      <c r="CI600" s="107">
        <v>1</v>
      </c>
      <c r="CJ600" s="107">
        <v>1</v>
      </c>
    </row>
    <row r="601" spans="1:88" x14ac:dyDescent="0.25">
      <c r="A601" s="50" t="s">
        <v>779</v>
      </c>
      <c r="B601" s="56" t="s">
        <v>1560</v>
      </c>
      <c r="C601" s="50" t="s">
        <v>3182</v>
      </c>
      <c r="D601" s="56" t="s">
        <v>2398</v>
      </c>
      <c r="E601" s="50" t="s">
        <v>106</v>
      </c>
      <c r="F601" s="24" t="s">
        <v>114</v>
      </c>
      <c r="G601" s="24">
        <v>4</v>
      </c>
      <c r="H601" s="50" t="s">
        <v>2644</v>
      </c>
      <c r="I601" s="50" t="s">
        <v>109</v>
      </c>
      <c r="J601" s="120">
        <v>495.27915235397006</v>
      </c>
      <c r="K601" s="52">
        <v>550</v>
      </c>
      <c r="L601" s="120">
        <v>90.050754973449102</v>
      </c>
      <c r="M601" s="52">
        <v>0</v>
      </c>
      <c r="N601" s="120">
        <v>74.214989349734964</v>
      </c>
      <c r="O601" s="120">
        <v>98.953319132979956</v>
      </c>
      <c r="P601" s="120">
        <v>100</v>
      </c>
      <c r="Q601" s="120">
        <v>65.422213749009046</v>
      </c>
      <c r="R601" s="120">
        <v>74.362575980782495</v>
      </c>
      <c r="S601" s="120">
        <v>75</v>
      </c>
      <c r="T601" s="120">
        <v>87.229618332012066</v>
      </c>
      <c r="U601" s="120">
        <v>100</v>
      </c>
      <c r="V601" s="120">
        <v>68.874214186714184</v>
      </c>
      <c r="W601" s="120">
        <v>91.832285582285579</v>
      </c>
      <c r="X601" s="120">
        <v>100</v>
      </c>
      <c r="Y601" s="120">
        <v>59.857619810744815</v>
      </c>
      <c r="Z601" s="120">
        <v>79.810159747659753</v>
      </c>
      <c r="AA601" s="120">
        <v>100</v>
      </c>
      <c r="AB601" s="120"/>
      <c r="AC601" s="120"/>
      <c r="AD601" s="120">
        <v>0</v>
      </c>
      <c r="AE601" s="120"/>
      <c r="AF601" s="120"/>
      <c r="AG601" s="120"/>
      <c r="AH601" s="120">
        <v>0</v>
      </c>
      <c r="AI601" s="120">
        <v>9.57</v>
      </c>
      <c r="AJ601" s="120">
        <v>14.5</v>
      </c>
      <c r="AK601" s="120"/>
      <c r="AL601" s="52">
        <v>0</v>
      </c>
      <c r="AM601" s="124">
        <v>1</v>
      </c>
      <c r="AN601" s="124">
        <v>1</v>
      </c>
      <c r="AO601" s="124">
        <v>1</v>
      </c>
      <c r="AP601" s="124">
        <v>1</v>
      </c>
      <c r="AQ601" s="124"/>
      <c r="AR601" s="124"/>
      <c r="AS601" s="124">
        <v>3.2258064516129031E-2</v>
      </c>
      <c r="AT601" s="120">
        <v>50</v>
      </c>
      <c r="AU601" s="120">
        <v>50</v>
      </c>
      <c r="AV601" s="124">
        <v>7.8947368421052627E-2</v>
      </c>
      <c r="AW601" s="120">
        <v>44.21052631578948</v>
      </c>
      <c r="AX601" s="120">
        <v>50</v>
      </c>
      <c r="AY601" s="124"/>
      <c r="AZ601" s="120"/>
      <c r="BA601" s="120"/>
      <c r="BB601" s="124"/>
      <c r="BC601" s="120"/>
      <c r="BD601" s="120"/>
      <c r="BE601" s="124"/>
      <c r="BF601" s="120"/>
      <c r="BG601" s="120"/>
      <c r="BH601" s="124"/>
      <c r="BI601" s="120"/>
      <c r="BJ601" s="120"/>
      <c r="BK601" s="124"/>
      <c r="BL601" s="120"/>
      <c r="BM601" s="120"/>
      <c r="BN601" s="52"/>
      <c r="BO601" s="124"/>
      <c r="BP601" s="120"/>
      <c r="BQ601" s="120"/>
      <c r="BR601" s="124">
        <v>0.64864864864864868</v>
      </c>
      <c r="BS601" s="124">
        <v>1.0136986301369864</v>
      </c>
      <c r="BT601" s="120">
        <v>43.243243243243242</v>
      </c>
      <c r="BU601" s="120">
        <v>50</v>
      </c>
      <c r="BV601" s="124"/>
      <c r="BW601" s="120"/>
      <c r="BX601" s="120"/>
      <c r="BY601" s="124"/>
      <c r="BZ601" s="124"/>
      <c r="CA601" s="124"/>
      <c r="CB601" s="120">
        <v>16.823939048191338</v>
      </c>
      <c r="CC601" s="120">
        <v>19.496255895940152</v>
      </c>
      <c r="CD601" s="120">
        <v>17.335082511020332</v>
      </c>
      <c r="CE601" s="120"/>
      <c r="CF601" s="107"/>
      <c r="CG601" s="107"/>
      <c r="CH601" s="107">
        <v>0</v>
      </c>
      <c r="CI601" s="107"/>
      <c r="CJ601" s="107"/>
    </row>
    <row r="602" spans="1:88" x14ac:dyDescent="0.25">
      <c r="A602" s="50" t="s">
        <v>779</v>
      </c>
      <c r="B602" s="56" t="s">
        <v>1560</v>
      </c>
      <c r="C602" s="50" t="s">
        <v>3183</v>
      </c>
      <c r="D602" s="56" t="s">
        <v>2094</v>
      </c>
      <c r="E602" s="50" t="s">
        <v>106</v>
      </c>
      <c r="F602" s="24" t="s">
        <v>107</v>
      </c>
      <c r="G602" s="24">
        <v>4</v>
      </c>
      <c r="H602" s="50" t="s">
        <v>2644</v>
      </c>
      <c r="I602" s="50" t="s">
        <v>109</v>
      </c>
      <c r="J602" s="120">
        <v>491.39099476957443</v>
      </c>
      <c r="K602" s="52">
        <v>550</v>
      </c>
      <c r="L602" s="120">
        <v>89.343817230831718</v>
      </c>
      <c r="M602" s="52">
        <v>0</v>
      </c>
      <c r="N602" s="120">
        <v>74.706715536822202</v>
      </c>
      <c r="O602" s="120">
        <v>99.608954049096269</v>
      </c>
      <c r="P602" s="120">
        <v>100</v>
      </c>
      <c r="Q602" s="120">
        <v>67.165030896765842</v>
      </c>
      <c r="R602" s="120">
        <v>70.895654761904794</v>
      </c>
      <c r="S602" s="120">
        <v>75</v>
      </c>
      <c r="T602" s="120">
        <v>89.553374529021127</v>
      </c>
      <c r="U602" s="120">
        <v>100</v>
      </c>
      <c r="V602" s="120">
        <v>66.551974012539517</v>
      </c>
      <c r="W602" s="120">
        <v>88.735965350052695</v>
      </c>
      <c r="X602" s="120">
        <v>100</v>
      </c>
      <c r="Y602" s="120">
        <v>60.164208204649377</v>
      </c>
      <c r="Z602" s="120">
        <v>80.218944272865826</v>
      </c>
      <c r="AA602" s="120">
        <v>100</v>
      </c>
      <c r="AB602" s="120"/>
      <c r="AC602" s="120"/>
      <c r="AD602" s="120">
        <v>0</v>
      </c>
      <c r="AE602" s="120"/>
      <c r="AF602" s="120"/>
      <c r="AG602" s="120"/>
      <c r="AH602" s="120">
        <v>0</v>
      </c>
      <c r="AI602" s="120">
        <v>7.83</v>
      </c>
      <c r="AJ602" s="120">
        <v>10.73</v>
      </c>
      <c r="AK602" s="120"/>
      <c r="AL602" s="52">
        <v>0</v>
      </c>
      <c r="AM602" s="124">
        <v>1</v>
      </c>
      <c r="AN602" s="124">
        <v>1</v>
      </c>
      <c r="AO602" s="124">
        <v>0.9941860465116279</v>
      </c>
      <c r="AP602" s="124">
        <v>0.98611111111111116</v>
      </c>
      <c r="AQ602" s="124"/>
      <c r="AR602" s="124"/>
      <c r="AS602" s="124">
        <v>5.5696202531645568E-2</v>
      </c>
      <c r="AT602" s="120">
        <v>48.860759493670905</v>
      </c>
      <c r="AU602" s="120">
        <v>50</v>
      </c>
      <c r="AV602" s="124">
        <v>6.4748201438848921E-2</v>
      </c>
      <c r="AW602" s="120">
        <v>47.050359712230218</v>
      </c>
      <c r="AX602" s="120">
        <v>50</v>
      </c>
      <c r="AY602" s="124"/>
      <c r="AZ602" s="120"/>
      <c r="BA602" s="120"/>
      <c r="BB602" s="124"/>
      <c r="BC602" s="120"/>
      <c r="BD602" s="120"/>
      <c r="BE602" s="124"/>
      <c r="BF602" s="120"/>
      <c r="BG602" s="120"/>
      <c r="BH602" s="124"/>
      <c r="BI602" s="120"/>
      <c r="BJ602" s="120"/>
      <c r="BK602" s="124"/>
      <c r="BL602" s="120"/>
      <c r="BM602" s="120"/>
      <c r="BN602" s="52"/>
      <c r="BO602" s="124"/>
      <c r="BP602" s="120"/>
      <c r="BQ602" s="120"/>
      <c r="BR602" s="124">
        <v>0.56043956043956045</v>
      </c>
      <c r="BS602" s="124">
        <v>1.0111111111111111</v>
      </c>
      <c r="BT602" s="120">
        <v>37.362637362637365</v>
      </c>
      <c r="BU602" s="120">
        <v>50</v>
      </c>
      <c r="BV602" s="124"/>
      <c r="BW602" s="120"/>
      <c r="BX602" s="120"/>
      <c r="BY602" s="124"/>
      <c r="BZ602" s="124"/>
      <c r="CA602" s="124"/>
      <c r="CB602" s="120">
        <v>16.823939048191338</v>
      </c>
      <c r="CC602" s="120">
        <v>19.496255895940152</v>
      </c>
      <c r="CD602" s="120">
        <v>17.335082511020332</v>
      </c>
      <c r="CE602" s="120"/>
      <c r="CF602" s="107"/>
      <c r="CG602" s="107"/>
      <c r="CH602" s="107">
        <v>0</v>
      </c>
      <c r="CI602" s="107"/>
      <c r="CJ602" s="107"/>
    </row>
    <row r="603" spans="1:88" x14ac:dyDescent="0.25">
      <c r="A603" s="50" t="s">
        <v>779</v>
      </c>
      <c r="B603" s="56" t="s">
        <v>1560</v>
      </c>
      <c r="C603" s="50" t="s">
        <v>3184</v>
      </c>
      <c r="D603" s="56" t="s">
        <v>2180</v>
      </c>
      <c r="E603" s="50" t="s">
        <v>106</v>
      </c>
      <c r="F603" s="24">
        <v>5</v>
      </c>
      <c r="G603" s="24">
        <v>8</v>
      </c>
      <c r="H603" s="50" t="s">
        <v>1453</v>
      </c>
      <c r="I603" s="50" t="s">
        <v>109</v>
      </c>
      <c r="J603" s="120">
        <v>643.47444320860973</v>
      </c>
      <c r="K603" s="52">
        <v>800</v>
      </c>
      <c r="L603" s="120">
        <v>80.434305401076216</v>
      </c>
      <c r="M603" s="52">
        <v>0</v>
      </c>
      <c r="N603" s="120">
        <v>69.20125707779809</v>
      </c>
      <c r="O603" s="120">
        <v>92.268342770397453</v>
      </c>
      <c r="P603" s="120">
        <v>100</v>
      </c>
      <c r="Q603" s="120">
        <v>59.13894241001325</v>
      </c>
      <c r="R603" s="120">
        <v>69.663224353761592</v>
      </c>
      <c r="S603" s="120">
        <v>74.459954190610262</v>
      </c>
      <c r="T603" s="120">
        <v>78.851923213351</v>
      </c>
      <c r="U603" s="120">
        <v>100</v>
      </c>
      <c r="V603" s="120">
        <v>64.613610740222967</v>
      </c>
      <c r="W603" s="120">
        <v>86.151480986963961</v>
      </c>
      <c r="X603" s="120">
        <v>100</v>
      </c>
      <c r="Y603" s="120">
        <v>54.809970651499164</v>
      </c>
      <c r="Z603" s="120">
        <v>73.079960868665552</v>
      </c>
      <c r="AA603" s="120">
        <v>100</v>
      </c>
      <c r="AB603" s="120">
        <v>58.82471264367819</v>
      </c>
      <c r="AC603" s="120">
        <v>78.43295019157091</v>
      </c>
      <c r="AD603" s="120">
        <v>100</v>
      </c>
      <c r="AE603" s="120">
        <v>51.136419753086408</v>
      </c>
      <c r="AF603" s="120">
        <v>63.386996336996354</v>
      </c>
      <c r="AG603" s="120">
        <v>68.18189300411521</v>
      </c>
      <c r="AH603" s="120">
        <v>100</v>
      </c>
      <c r="AI603" s="120">
        <v>15.32</v>
      </c>
      <c r="AJ603" s="120">
        <v>14.85</v>
      </c>
      <c r="AK603" s="120">
        <v>12.25</v>
      </c>
      <c r="AL603" s="52">
        <v>0</v>
      </c>
      <c r="AM603" s="124">
        <v>0.99513776337115067</v>
      </c>
      <c r="AN603" s="124">
        <v>0.99061032863849763</v>
      </c>
      <c r="AO603" s="124">
        <v>0.99674796747967476</v>
      </c>
      <c r="AP603" s="124">
        <v>0.99526066350710896</v>
      </c>
      <c r="AQ603" s="124">
        <v>1</v>
      </c>
      <c r="AR603" s="124">
        <v>1</v>
      </c>
      <c r="AS603" s="124">
        <v>2.6058631921824105E-2</v>
      </c>
      <c r="AT603" s="120">
        <v>50</v>
      </c>
      <c r="AU603" s="120">
        <v>50</v>
      </c>
      <c r="AV603" s="124">
        <v>5.5E-2</v>
      </c>
      <c r="AW603" s="120">
        <v>49</v>
      </c>
      <c r="AX603" s="120">
        <v>50</v>
      </c>
      <c r="AY603" s="124"/>
      <c r="AZ603" s="120"/>
      <c r="BA603" s="120"/>
      <c r="BB603" s="124"/>
      <c r="BC603" s="120"/>
      <c r="BD603" s="120"/>
      <c r="BE603" s="124">
        <v>0.93918918918918914</v>
      </c>
      <c r="BF603" s="120">
        <v>49.956871765382402</v>
      </c>
      <c r="BG603" s="120">
        <v>50</v>
      </c>
      <c r="BH603" s="124"/>
      <c r="BI603" s="120"/>
      <c r="BJ603" s="120"/>
      <c r="BK603" s="124"/>
      <c r="BL603" s="120"/>
      <c r="BM603" s="120"/>
      <c r="BN603" s="52"/>
      <c r="BO603" s="124"/>
      <c r="BP603" s="120"/>
      <c r="BQ603" s="120"/>
      <c r="BR603" s="124">
        <v>0.52653061224489794</v>
      </c>
      <c r="BS603" s="124">
        <v>0.83617747440273038</v>
      </c>
      <c r="BT603" s="120">
        <v>17.551020408163264</v>
      </c>
      <c r="BU603" s="120">
        <v>50</v>
      </c>
      <c r="BV603" s="124"/>
      <c r="BW603" s="120"/>
      <c r="BX603" s="120"/>
      <c r="BY603" s="124"/>
      <c r="BZ603" s="124"/>
      <c r="CA603" s="124"/>
      <c r="CB603" s="120">
        <v>16.823939048191338</v>
      </c>
      <c r="CC603" s="120">
        <v>19.496255895940152</v>
      </c>
      <c r="CD603" s="120">
        <v>17.335082511020332</v>
      </c>
      <c r="CE603" s="120"/>
      <c r="CF603" s="107"/>
      <c r="CG603" s="107"/>
      <c r="CH603" s="107">
        <v>0</v>
      </c>
      <c r="CI603" s="107"/>
      <c r="CJ603" s="107"/>
    </row>
    <row r="604" spans="1:88" x14ac:dyDescent="0.25">
      <c r="A604" s="50" t="s">
        <v>779</v>
      </c>
      <c r="B604" s="56" t="s">
        <v>1560</v>
      </c>
      <c r="C604" s="50" t="s">
        <v>3185</v>
      </c>
      <c r="D604" s="56" t="s">
        <v>2098</v>
      </c>
      <c r="E604" s="50" t="s">
        <v>106</v>
      </c>
      <c r="F604" s="24">
        <v>5</v>
      </c>
      <c r="G604" s="24">
        <v>8</v>
      </c>
      <c r="H604" s="50" t="s">
        <v>2644</v>
      </c>
      <c r="I604" s="50" t="s">
        <v>109</v>
      </c>
      <c r="J604" s="120">
        <v>671.8304424532148</v>
      </c>
      <c r="K604" s="52">
        <v>800</v>
      </c>
      <c r="L604" s="120">
        <v>83.97880530665185</v>
      </c>
      <c r="M604" s="52">
        <v>0</v>
      </c>
      <c r="N604" s="120">
        <v>73.532324014390539</v>
      </c>
      <c r="O604" s="120">
        <v>98.043098685854062</v>
      </c>
      <c r="P604" s="120">
        <v>100</v>
      </c>
      <c r="Q604" s="120">
        <v>63.212808353736897</v>
      </c>
      <c r="R604" s="120">
        <v>70.432974625002842</v>
      </c>
      <c r="S604" s="120">
        <v>75</v>
      </c>
      <c r="T604" s="120">
        <v>84.283744471649186</v>
      </c>
      <c r="U604" s="120">
        <v>100</v>
      </c>
      <c r="V604" s="120">
        <v>66.190235674170097</v>
      </c>
      <c r="W604" s="120">
        <v>88.253647565560129</v>
      </c>
      <c r="X604" s="120">
        <v>100</v>
      </c>
      <c r="Y604" s="120">
        <v>55.638921529428984</v>
      </c>
      <c r="Z604" s="120">
        <v>74.185228705905317</v>
      </c>
      <c r="AA604" s="120">
        <v>100</v>
      </c>
      <c r="AB604" s="120">
        <v>63.890613026819956</v>
      </c>
      <c r="AC604" s="120">
        <v>85.187484035759937</v>
      </c>
      <c r="AD604" s="120">
        <v>100</v>
      </c>
      <c r="AE604" s="120">
        <v>53.837037037037049</v>
      </c>
      <c r="AF604" s="120">
        <v>67.887817938420383</v>
      </c>
      <c r="AG604" s="120">
        <v>71.782716049382728</v>
      </c>
      <c r="AH604" s="120">
        <v>100</v>
      </c>
      <c r="AI604" s="120">
        <v>11.78</v>
      </c>
      <c r="AJ604" s="120">
        <v>14.79</v>
      </c>
      <c r="AK604" s="120">
        <v>14.05</v>
      </c>
      <c r="AL604" s="52">
        <v>0</v>
      </c>
      <c r="AM604" s="124">
        <v>0.99558823529411766</v>
      </c>
      <c r="AN604" s="124">
        <v>0.99494949494949492</v>
      </c>
      <c r="AO604" s="124">
        <v>0.99266862170087977</v>
      </c>
      <c r="AP604" s="124">
        <v>0.99</v>
      </c>
      <c r="AQ604" s="124">
        <v>1</v>
      </c>
      <c r="AR604" s="124">
        <v>1</v>
      </c>
      <c r="AS604" s="124">
        <v>1.906158357771261E-2</v>
      </c>
      <c r="AT604" s="120">
        <v>50</v>
      </c>
      <c r="AU604" s="120">
        <v>50</v>
      </c>
      <c r="AV604" s="124">
        <v>5.1724137931034482E-2</v>
      </c>
      <c r="AW604" s="120">
        <v>49.655172413793117</v>
      </c>
      <c r="AX604" s="120">
        <v>50</v>
      </c>
      <c r="AY604" s="124"/>
      <c r="AZ604" s="120"/>
      <c r="BA604" s="120"/>
      <c r="BB604" s="124"/>
      <c r="BC604" s="120"/>
      <c r="BD604" s="120"/>
      <c r="BE604" s="124">
        <v>0.95930232558139539</v>
      </c>
      <c r="BF604" s="120">
        <v>50</v>
      </c>
      <c r="BG604" s="120">
        <v>50</v>
      </c>
      <c r="BH604" s="124"/>
      <c r="BI604" s="120"/>
      <c r="BJ604" s="120"/>
      <c r="BK604" s="124"/>
      <c r="BL604" s="120"/>
      <c r="BM604" s="120"/>
      <c r="BN604" s="52"/>
      <c r="BO604" s="124"/>
      <c r="BP604" s="120"/>
      <c r="BQ604" s="120"/>
      <c r="BR604" s="124">
        <v>0.30659025787965616</v>
      </c>
      <c r="BS604" s="124">
        <v>0.9803370786516854</v>
      </c>
      <c r="BT604" s="120">
        <v>20.43935052531041</v>
      </c>
      <c r="BU604" s="120">
        <v>50</v>
      </c>
      <c r="BV604" s="124"/>
      <c r="BW604" s="120"/>
      <c r="BX604" s="120"/>
      <c r="BY604" s="124"/>
      <c r="BZ604" s="124"/>
      <c r="CA604" s="124"/>
      <c r="CB604" s="120">
        <v>16.823939048191338</v>
      </c>
      <c r="CC604" s="120">
        <v>19.496255895940152</v>
      </c>
      <c r="CD604" s="120">
        <v>17.335082511020332</v>
      </c>
      <c r="CE604" s="120"/>
      <c r="CF604" s="114"/>
      <c r="CG604" s="52"/>
      <c r="CH604" s="107">
        <v>0</v>
      </c>
      <c r="CI604" s="107"/>
      <c r="CJ604" s="107"/>
    </row>
    <row r="605" spans="1:88" x14ac:dyDescent="0.25">
      <c r="A605" s="50" t="s">
        <v>779</v>
      </c>
      <c r="B605" s="56" t="s">
        <v>1560</v>
      </c>
      <c r="C605" s="50" t="s">
        <v>3186</v>
      </c>
      <c r="D605" s="56" t="s">
        <v>2260</v>
      </c>
      <c r="E605" s="50" t="s">
        <v>106</v>
      </c>
      <c r="F605" s="24">
        <v>9</v>
      </c>
      <c r="G605" s="24">
        <v>12</v>
      </c>
      <c r="H605" s="50" t="s">
        <v>2644</v>
      </c>
      <c r="I605" s="50" t="s">
        <v>109</v>
      </c>
      <c r="J605" s="120">
        <v>967.59974890228705</v>
      </c>
      <c r="K605" s="52">
        <v>1250</v>
      </c>
      <c r="L605" s="120">
        <v>77.407979912182967</v>
      </c>
      <c r="M605" s="52">
        <v>0</v>
      </c>
      <c r="N605" s="120">
        <v>55.033130272428686</v>
      </c>
      <c r="O605" s="120">
        <v>73.377507029904905</v>
      </c>
      <c r="P605" s="120">
        <v>100</v>
      </c>
      <c r="Q605" s="120">
        <v>48.048179883512539</v>
      </c>
      <c r="R605" s="120">
        <v>56.162626544069873</v>
      </c>
      <c r="S605" s="120">
        <v>58.086660497091486</v>
      </c>
      <c r="T605" s="120">
        <v>64.064239844683385</v>
      </c>
      <c r="U605" s="120">
        <v>100</v>
      </c>
      <c r="V605" s="120">
        <v>52.748727488825182</v>
      </c>
      <c r="W605" s="120">
        <v>70.3316366517669</v>
      </c>
      <c r="X605" s="120">
        <v>100</v>
      </c>
      <c r="Y605" s="120">
        <v>44.951550634253969</v>
      </c>
      <c r="Z605" s="120">
        <v>59.935400845671957</v>
      </c>
      <c r="AA605" s="120">
        <v>100</v>
      </c>
      <c r="AB605" s="120">
        <v>62.411650485436859</v>
      </c>
      <c r="AC605" s="120">
        <v>83.215533980582478</v>
      </c>
      <c r="AD605" s="120">
        <v>100</v>
      </c>
      <c r="AE605" s="120">
        <v>50.753164556962041</v>
      </c>
      <c r="AF605" s="120">
        <v>66.416086956521738</v>
      </c>
      <c r="AG605" s="120">
        <v>67.670886075949383</v>
      </c>
      <c r="AH605" s="120">
        <v>100</v>
      </c>
      <c r="AI605" s="120">
        <v>10.029999999999999</v>
      </c>
      <c r="AJ605" s="120">
        <v>11.21</v>
      </c>
      <c r="AK605" s="120">
        <v>15.66</v>
      </c>
      <c r="AL605" s="52">
        <v>1</v>
      </c>
      <c r="AM605" s="124">
        <v>0.89597315436241609</v>
      </c>
      <c r="AN605" s="124">
        <v>0.85567010309278346</v>
      </c>
      <c r="AO605" s="124">
        <v>0.90268456375838924</v>
      </c>
      <c r="AP605" s="124">
        <v>0.865979381443299</v>
      </c>
      <c r="AQ605" s="124">
        <v>0.95412844036697253</v>
      </c>
      <c r="AR605" s="124">
        <v>0.93023255813953487</v>
      </c>
      <c r="AS605" s="124">
        <v>0.13159908186687069</v>
      </c>
      <c r="AT605" s="120">
        <v>33.680183626625883</v>
      </c>
      <c r="AU605" s="120">
        <v>50</v>
      </c>
      <c r="AV605" s="124">
        <v>0.20048899755501223</v>
      </c>
      <c r="AW605" s="120">
        <v>19.902200488997558</v>
      </c>
      <c r="AX605" s="120">
        <v>50</v>
      </c>
      <c r="AY605" s="124">
        <v>0.71927162367223063</v>
      </c>
      <c r="AZ605" s="120">
        <v>47.95144157814871</v>
      </c>
      <c r="BA605" s="120">
        <v>50</v>
      </c>
      <c r="BB605" s="124">
        <v>0.34446130500758726</v>
      </c>
      <c r="BC605" s="120">
        <v>22.964087000505817</v>
      </c>
      <c r="BD605" s="120">
        <v>50</v>
      </c>
      <c r="BE605" s="124">
        <v>0.92812499999999998</v>
      </c>
      <c r="BF605" s="120">
        <v>49.368351063829792</v>
      </c>
      <c r="BG605" s="120">
        <v>50</v>
      </c>
      <c r="BH605" s="124">
        <v>0.93093922651933703</v>
      </c>
      <c r="BI605" s="120">
        <v>99.036087927589051</v>
      </c>
      <c r="BJ605" s="120">
        <v>100</v>
      </c>
      <c r="BK605" s="124">
        <v>0.86868686868686884</v>
      </c>
      <c r="BL605" s="120">
        <v>92.413496668815839</v>
      </c>
      <c r="BM605" s="120">
        <v>100</v>
      </c>
      <c r="BN605" s="52">
        <v>0</v>
      </c>
      <c r="BO605" s="124">
        <v>0.80403458213256485</v>
      </c>
      <c r="BP605" s="120">
        <v>100</v>
      </c>
      <c r="BQ605" s="120">
        <v>100</v>
      </c>
      <c r="BR605" s="124">
        <v>0.51986754966887416</v>
      </c>
      <c r="BS605" s="124">
        <v>0.92073170731707321</v>
      </c>
      <c r="BT605" s="120">
        <v>34.657836644591612</v>
      </c>
      <c r="BU605" s="120">
        <v>50</v>
      </c>
      <c r="BV605" s="124">
        <v>0.58837031369548587</v>
      </c>
      <c r="BW605" s="120">
        <v>49.030859474623824</v>
      </c>
      <c r="BX605" s="120">
        <v>50</v>
      </c>
      <c r="BY605" s="124">
        <v>0.86868686868686884</v>
      </c>
      <c r="BZ605" s="124">
        <v>0.94</v>
      </c>
      <c r="CA605" s="124">
        <v>7.1313131313131203E-2</v>
      </c>
      <c r="CB605" s="120">
        <v>16.823939048191338</v>
      </c>
      <c r="CC605" s="120">
        <v>19.496255895940152</v>
      </c>
      <c r="CD605" s="120">
        <v>17.335082511020332</v>
      </c>
      <c r="CE605" s="120">
        <v>12.629206143265662</v>
      </c>
      <c r="CF605" s="107"/>
      <c r="CG605" s="107"/>
      <c r="CH605" s="107">
        <v>0</v>
      </c>
      <c r="CI605" s="107"/>
      <c r="CJ605" s="107"/>
    </row>
    <row r="606" spans="1:88" x14ac:dyDescent="0.25">
      <c r="A606" s="50" t="s">
        <v>787</v>
      </c>
      <c r="B606" s="56" t="s">
        <v>1558</v>
      </c>
      <c r="C606" s="50" t="s">
        <v>2665</v>
      </c>
      <c r="D606" s="56" t="s">
        <v>101</v>
      </c>
      <c r="E606" s="50" t="s">
        <v>102</v>
      </c>
      <c r="F606" s="24" t="s">
        <v>102</v>
      </c>
      <c r="G606" s="24" t="s">
        <v>102</v>
      </c>
      <c r="H606" s="50" t="s">
        <v>2644</v>
      </c>
      <c r="I606" s="50" t="s">
        <v>103</v>
      </c>
      <c r="J606" s="120">
        <v>780.51520901131357</v>
      </c>
      <c r="K606" s="52">
        <v>1250</v>
      </c>
      <c r="L606" s="120">
        <v>62.441216720905089</v>
      </c>
      <c r="M606" s="52">
        <v>1</v>
      </c>
      <c r="N606" s="120">
        <v>56.978217165625992</v>
      </c>
      <c r="O606" s="120">
        <v>75.970956220834651</v>
      </c>
      <c r="P606" s="120">
        <v>100</v>
      </c>
      <c r="Q606" s="120">
        <v>55.106765938004692</v>
      </c>
      <c r="R606" s="120">
        <v>61.538867322498561</v>
      </c>
      <c r="S606" s="120">
        <v>70.098607664138612</v>
      </c>
      <c r="T606" s="120">
        <v>73.475687917339599</v>
      </c>
      <c r="U606" s="120">
        <v>100</v>
      </c>
      <c r="V606" s="120">
        <v>49.659542166073443</v>
      </c>
      <c r="W606" s="120">
        <v>66.212722888097915</v>
      </c>
      <c r="X606" s="120">
        <v>100</v>
      </c>
      <c r="Y606" s="120">
        <v>47.946623106105676</v>
      </c>
      <c r="Z606" s="120">
        <v>63.928830808140901</v>
      </c>
      <c r="AA606" s="120">
        <v>100</v>
      </c>
      <c r="AB606" s="120">
        <v>44.896311681772374</v>
      </c>
      <c r="AC606" s="120">
        <v>59.861748909029835</v>
      </c>
      <c r="AD606" s="120">
        <v>100</v>
      </c>
      <c r="AE606" s="120">
        <v>42.282788574793898</v>
      </c>
      <c r="AF606" s="120">
        <v>60.305208333333333</v>
      </c>
      <c r="AG606" s="120">
        <v>56.377051433058533</v>
      </c>
      <c r="AH606" s="120">
        <v>100</v>
      </c>
      <c r="AI606" s="120">
        <v>14.99</v>
      </c>
      <c r="AJ606" s="120">
        <v>13.59</v>
      </c>
      <c r="AK606" s="120">
        <v>18.02</v>
      </c>
      <c r="AL606" s="52">
        <v>0</v>
      </c>
      <c r="AM606" s="124">
        <v>0.98313554028732042</v>
      </c>
      <c r="AN606" s="124">
        <v>0.98218104062722733</v>
      </c>
      <c r="AO606" s="124">
        <v>0.98203221809169761</v>
      </c>
      <c r="AP606" s="124">
        <v>0.98023994354269584</v>
      </c>
      <c r="AQ606" s="124">
        <v>0.98414985590778103</v>
      </c>
      <c r="AR606" s="124">
        <v>0.98319327731092432</v>
      </c>
      <c r="AS606" s="124">
        <v>0.17765856737141053</v>
      </c>
      <c r="AT606" s="120">
        <v>24.468286525717907</v>
      </c>
      <c r="AU606" s="120">
        <v>50</v>
      </c>
      <c r="AV606" s="124">
        <v>0.19101123595505617</v>
      </c>
      <c r="AW606" s="120">
        <v>21.797752808988768</v>
      </c>
      <c r="AX606" s="120">
        <v>50</v>
      </c>
      <c r="AY606" s="124">
        <v>0.40703517587939697</v>
      </c>
      <c r="AZ606" s="120">
        <v>27.1356783919598</v>
      </c>
      <c r="BA606" s="120">
        <v>50</v>
      </c>
      <c r="BB606" s="124">
        <v>0.18341708542713567</v>
      </c>
      <c r="BC606" s="120">
        <v>12.227805695142377</v>
      </c>
      <c r="BD606" s="120">
        <v>50</v>
      </c>
      <c r="BE606" s="124">
        <v>0.73966942148760328</v>
      </c>
      <c r="BF606" s="120">
        <v>39.344118164234217</v>
      </c>
      <c r="BG606" s="120">
        <v>50</v>
      </c>
      <c r="BH606" s="124">
        <v>0.71052631578947367</v>
      </c>
      <c r="BI606" s="120">
        <v>75.587905935050387</v>
      </c>
      <c r="BJ606" s="120">
        <v>100</v>
      </c>
      <c r="BK606" s="124">
        <v>0.70762711864406791</v>
      </c>
      <c r="BL606" s="120">
        <v>75.279480706815733</v>
      </c>
      <c r="BM606" s="120">
        <v>100</v>
      </c>
      <c r="BN606" s="52">
        <v>0</v>
      </c>
      <c r="BO606" s="124">
        <v>0.58099999999999996</v>
      </c>
      <c r="BP606" s="120">
        <v>77.467411545623847</v>
      </c>
      <c r="BQ606" s="120">
        <v>100</v>
      </c>
      <c r="BR606" s="124">
        <v>0.31372549019607843</v>
      </c>
      <c r="BS606" s="124">
        <v>0.69703872437357628</v>
      </c>
      <c r="BT606" s="120">
        <v>5.2287581699346406</v>
      </c>
      <c r="BU606" s="120">
        <v>50</v>
      </c>
      <c r="BV606" s="124">
        <v>0.31381215469613261</v>
      </c>
      <c r="BW606" s="120">
        <v>26.151012891344383</v>
      </c>
      <c r="BX606" s="120">
        <v>50</v>
      </c>
      <c r="BY606" s="124">
        <v>0.70762711864406791</v>
      </c>
      <c r="BZ606" s="124"/>
      <c r="CA606" s="124"/>
      <c r="CB606" s="120">
        <v>17.263974516166829</v>
      </c>
      <c r="CC606" s="120">
        <v>19.631524517014228</v>
      </c>
      <c r="CD606" s="120">
        <v>17.168861804494096</v>
      </c>
      <c r="CE606" s="120">
        <v>15.161501169955377</v>
      </c>
      <c r="CF606" s="107"/>
      <c r="CG606" s="107"/>
      <c r="CH606" s="107">
        <v>0</v>
      </c>
      <c r="CI606" s="107"/>
      <c r="CJ606" s="107"/>
    </row>
    <row r="607" spans="1:88" x14ac:dyDescent="0.25">
      <c r="A607" s="50" t="s">
        <v>787</v>
      </c>
      <c r="B607" s="56" t="s">
        <v>1558</v>
      </c>
      <c r="C607" s="50" t="s">
        <v>3187</v>
      </c>
      <c r="D607" s="56" t="s">
        <v>2081</v>
      </c>
      <c r="E607" s="50" t="s">
        <v>106</v>
      </c>
      <c r="F607" s="24" t="s">
        <v>107</v>
      </c>
      <c r="G607" s="24">
        <v>5</v>
      </c>
      <c r="H607" s="50" t="s">
        <v>1454</v>
      </c>
      <c r="I607" s="50" t="s">
        <v>109</v>
      </c>
      <c r="J607" s="120">
        <v>423.23972609018614</v>
      </c>
      <c r="K607" s="52">
        <v>750</v>
      </c>
      <c r="L607" s="120">
        <v>56.431963478691486</v>
      </c>
      <c r="M607" s="52">
        <v>0</v>
      </c>
      <c r="N607" s="120">
        <v>53.983863945296029</v>
      </c>
      <c r="O607" s="120">
        <v>71.978485260394706</v>
      </c>
      <c r="P607" s="120">
        <v>100</v>
      </c>
      <c r="Q607" s="120">
        <v>53.805198729948359</v>
      </c>
      <c r="R607" s="120"/>
      <c r="S607" s="120"/>
      <c r="T607" s="120">
        <v>71.740264973264473</v>
      </c>
      <c r="U607" s="120">
        <v>100</v>
      </c>
      <c r="V607" s="120">
        <v>51.092083824379934</v>
      </c>
      <c r="W607" s="120">
        <v>68.122778432506578</v>
      </c>
      <c r="X607" s="120">
        <v>100</v>
      </c>
      <c r="Y607" s="120">
        <v>50.717483443974245</v>
      </c>
      <c r="Z607" s="120">
        <v>67.623311258632327</v>
      </c>
      <c r="AA607" s="120">
        <v>100</v>
      </c>
      <c r="AB607" s="120">
        <v>36.647619047619052</v>
      </c>
      <c r="AC607" s="120">
        <v>48.863492063492068</v>
      </c>
      <c r="AD607" s="120">
        <v>100</v>
      </c>
      <c r="AE607" s="120">
        <v>36.603111111111112</v>
      </c>
      <c r="AF607" s="120"/>
      <c r="AG607" s="120">
        <v>48.804148148148144</v>
      </c>
      <c r="AH607" s="120">
        <v>100</v>
      </c>
      <c r="AI607" s="120"/>
      <c r="AJ607" s="120"/>
      <c r="AK607" s="120"/>
      <c r="AL607" s="52">
        <v>0</v>
      </c>
      <c r="AM607" s="124">
        <v>0.98393574297188757</v>
      </c>
      <c r="AN607" s="124">
        <v>0.98290598290598286</v>
      </c>
      <c r="AO607" s="124">
        <v>0.99606299212598426</v>
      </c>
      <c r="AP607" s="124">
        <v>0.99581589958159</v>
      </c>
      <c r="AQ607" s="124">
        <v>1</v>
      </c>
      <c r="AR607" s="124">
        <v>1</v>
      </c>
      <c r="AS607" s="124">
        <v>0.19573643410852712</v>
      </c>
      <c r="AT607" s="120">
        <v>20.852713178294582</v>
      </c>
      <c r="AU607" s="120">
        <v>50</v>
      </c>
      <c r="AV607" s="124">
        <v>0.19456066945606695</v>
      </c>
      <c r="AW607" s="120">
        <v>21.08786610878661</v>
      </c>
      <c r="AX607" s="120">
        <v>50</v>
      </c>
      <c r="AY607" s="124"/>
      <c r="AZ607" s="120"/>
      <c r="BA607" s="120"/>
      <c r="BB607" s="124"/>
      <c r="BC607" s="120"/>
      <c r="BD607" s="120"/>
      <c r="BE607" s="124"/>
      <c r="BF607" s="120"/>
      <c r="BG607" s="120"/>
      <c r="BH607" s="124"/>
      <c r="BI607" s="120"/>
      <c r="BJ607" s="120"/>
      <c r="BK607" s="124"/>
      <c r="BL607" s="120"/>
      <c r="BM607" s="120"/>
      <c r="BN607" s="52"/>
      <c r="BO607" s="124"/>
      <c r="BP607" s="120"/>
      <c r="BQ607" s="120"/>
      <c r="BR607" s="124">
        <v>0.125</v>
      </c>
      <c r="BS607" s="124">
        <v>0.8571428571428571</v>
      </c>
      <c r="BT607" s="120">
        <v>4.1666666666666661</v>
      </c>
      <c r="BU607" s="120">
        <v>50</v>
      </c>
      <c r="BV607" s="124"/>
      <c r="BW607" s="120"/>
      <c r="BX607" s="120"/>
      <c r="BY607" s="124"/>
      <c r="BZ607" s="124"/>
      <c r="CA607" s="124"/>
      <c r="CB607" s="120">
        <v>16.823939048191338</v>
      </c>
      <c r="CC607" s="120">
        <v>19.496255895940152</v>
      </c>
      <c r="CD607" s="120">
        <v>17.335082511020332</v>
      </c>
      <c r="CE607" s="120"/>
      <c r="CF607" s="107" t="s">
        <v>3740</v>
      </c>
      <c r="CG607" s="107">
        <v>5</v>
      </c>
      <c r="CH607" s="107">
        <v>0</v>
      </c>
      <c r="CI607" s="107"/>
      <c r="CJ607" s="107"/>
    </row>
    <row r="608" spans="1:88" x14ac:dyDescent="0.25">
      <c r="A608" s="50" t="s">
        <v>787</v>
      </c>
      <c r="B608" s="56" t="s">
        <v>1558</v>
      </c>
      <c r="C608" s="50" t="s">
        <v>3188</v>
      </c>
      <c r="D608" s="56" t="s">
        <v>1871</v>
      </c>
      <c r="E608" s="50" t="s">
        <v>106</v>
      </c>
      <c r="F608" s="24" t="s">
        <v>107</v>
      </c>
      <c r="G608" s="24">
        <v>1</v>
      </c>
      <c r="H608" s="50" t="s">
        <v>2644</v>
      </c>
      <c r="I608" s="50" t="s">
        <v>109</v>
      </c>
      <c r="J608" s="120">
        <v>13.993619087252075</v>
      </c>
      <c r="K608" s="52">
        <v>100</v>
      </c>
      <c r="L608" s="120">
        <v>13.993619087252075</v>
      </c>
      <c r="M608" s="52"/>
      <c r="N608" s="120"/>
      <c r="O608" s="120"/>
      <c r="P608" s="120"/>
      <c r="Q608" s="120"/>
      <c r="R608" s="120"/>
      <c r="S608" s="120"/>
      <c r="T608" s="120"/>
      <c r="U608" s="120"/>
      <c r="V608" s="120"/>
      <c r="W608" s="120"/>
      <c r="X608" s="120"/>
      <c r="Y608" s="120"/>
      <c r="Z608" s="120"/>
      <c r="AA608" s="120"/>
      <c r="AB608" s="120"/>
      <c r="AC608" s="120"/>
      <c r="AD608" s="120"/>
      <c r="AE608" s="120"/>
      <c r="AF608" s="120"/>
      <c r="AG608" s="120"/>
      <c r="AH608" s="120"/>
      <c r="AI608" s="120"/>
      <c r="AJ608" s="120"/>
      <c r="AK608" s="120"/>
      <c r="AL608" s="52"/>
      <c r="AM608" s="124"/>
      <c r="AN608" s="124"/>
      <c r="AO608" s="124"/>
      <c r="AP608" s="124"/>
      <c r="AQ608" s="124"/>
      <c r="AR608" s="124"/>
      <c r="AS608" s="124">
        <v>0.25842696629213485</v>
      </c>
      <c r="AT608" s="120">
        <v>8.3146067415730496</v>
      </c>
      <c r="AU608" s="120">
        <v>50</v>
      </c>
      <c r="AV608" s="124">
        <v>0.27160493827160492</v>
      </c>
      <c r="AW608" s="120">
        <v>5.6790123456790242</v>
      </c>
      <c r="AX608" s="120">
        <v>50</v>
      </c>
      <c r="AY608" s="124"/>
      <c r="AZ608" s="120"/>
      <c r="BA608" s="120"/>
      <c r="BB608" s="124"/>
      <c r="BC608" s="120"/>
      <c r="BD608" s="120"/>
      <c r="BE608" s="124"/>
      <c r="BF608" s="120"/>
      <c r="BG608" s="120"/>
      <c r="BH608" s="124"/>
      <c r="BI608" s="120"/>
      <c r="BJ608" s="120"/>
      <c r="BK608" s="124"/>
      <c r="BL608" s="120"/>
      <c r="BM608" s="120"/>
      <c r="BN608" s="52"/>
      <c r="BO608" s="124"/>
      <c r="BP608" s="120"/>
      <c r="BQ608" s="120"/>
      <c r="BR608" s="124"/>
      <c r="BS608" s="124"/>
      <c r="BT608" s="120"/>
      <c r="BU608" s="120"/>
      <c r="BV608" s="124"/>
      <c r="BW608" s="120"/>
      <c r="BX608" s="120"/>
      <c r="BY608" s="124"/>
      <c r="BZ608" s="124"/>
      <c r="CA608" s="124"/>
      <c r="CB608" s="120"/>
      <c r="CC608" s="120"/>
      <c r="CD608" s="120"/>
      <c r="CE608" s="120"/>
      <c r="CF608" s="107"/>
      <c r="CG608" s="107"/>
      <c r="CH608" s="107">
        <v>0</v>
      </c>
      <c r="CI608" s="107"/>
      <c r="CJ608" s="107"/>
    </row>
    <row r="609" spans="1:88" x14ac:dyDescent="0.25">
      <c r="A609" s="50" t="s">
        <v>787</v>
      </c>
      <c r="B609" s="56" t="s">
        <v>1558</v>
      </c>
      <c r="C609" s="50" t="s">
        <v>3189</v>
      </c>
      <c r="D609" s="56" t="s">
        <v>2625</v>
      </c>
      <c r="E609" s="50" t="s">
        <v>106</v>
      </c>
      <c r="F609" s="24" t="s">
        <v>107</v>
      </c>
      <c r="G609" s="24">
        <v>5</v>
      </c>
      <c r="H609" s="50" t="s">
        <v>1454</v>
      </c>
      <c r="I609" s="50" t="s">
        <v>109</v>
      </c>
      <c r="J609" s="120">
        <v>511.51727366695155</v>
      </c>
      <c r="K609" s="52">
        <v>750</v>
      </c>
      <c r="L609" s="120">
        <v>68.20230315559354</v>
      </c>
      <c r="M609" s="52">
        <v>0</v>
      </c>
      <c r="N609" s="120">
        <v>66.287736331200136</v>
      </c>
      <c r="O609" s="120">
        <v>88.383648441600187</v>
      </c>
      <c r="P609" s="120">
        <v>100</v>
      </c>
      <c r="Q609" s="120">
        <v>63.492998674317271</v>
      </c>
      <c r="R609" s="120">
        <v>68.714986645219199</v>
      </c>
      <c r="S609" s="120">
        <v>75</v>
      </c>
      <c r="T609" s="120">
        <v>84.657331565756351</v>
      </c>
      <c r="U609" s="120">
        <v>100</v>
      </c>
      <c r="V609" s="120">
        <v>55.356329899641295</v>
      </c>
      <c r="W609" s="120">
        <v>73.808439866188394</v>
      </c>
      <c r="X609" s="120">
        <v>100</v>
      </c>
      <c r="Y609" s="120">
        <v>52.251344818236703</v>
      </c>
      <c r="Z609" s="120">
        <v>69.668459757648932</v>
      </c>
      <c r="AA609" s="120">
        <v>100</v>
      </c>
      <c r="AB609" s="120">
        <v>52.442386831275726</v>
      </c>
      <c r="AC609" s="120">
        <v>69.923182441700973</v>
      </c>
      <c r="AD609" s="120">
        <v>100</v>
      </c>
      <c r="AE609" s="120">
        <v>50.254901960784331</v>
      </c>
      <c r="AF609" s="120"/>
      <c r="AG609" s="120">
        <v>67.006535947712436</v>
      </c>
      <c r="AH609" s="120">
        <v>100</v>
      </c>
      <c r="AI609" s="120">
        <v>11.5</v>
      </c>
      <c r="AJ609" s="120">
        <v>16.46</v>
      </c>
      <c r="AK609" s="120"/>
      <c r="AL609" s="52">
        <v>0</v>
      </c>
      <c r="AM609" s="124">
        <v>0.99196787148594379</v>
      </c>
      <c r="AN609" s="124">
        <v>0.99507389162561577</v>
      </c>
      <c r="AO609" s="124">
        <v>0.99601593625498008</v>
      </c>
      <c r="AP609" s="124">
        <v>0.99514563106796117</v>
      </c>
      <c r="AQ609" s="124">
        <v>1</v>
      </c>
      <c r="AR609" s="124">
        <v>1</v>
      </c>
      <c r="AS609" s="124">
        <v>0.20620437956204379</v>
      </c>
      <c r="AT609" s="120">
        <v>18.759124087591239</v>
      </c>
      <c r="AU609" s="120">
        <v>50</v>
      </c>
      <c r="AV609" s="124">
        <v>0.23261390887290168</v>
      </c>
      <c r="AW609" s="120">
        <v>13.477218225419673</v>
      </c>
      <c r="AX609" s="120">
        <v>50</v>
      </c>
      <c r="AY609" s="124"/>
      <c r="AZ609" s="120"/>
      <c r="BA609" s="120"/>
      <c r="BB609" s="124"/>
      <c r="BC609" s="120"/>
      <c r="BD609" s="120"/>
      <c r="BE609" s="124"/>
      <c r="BF609" s="120"/>
      <c r="BG609" s="120"/>
      <c r="BH609" s="124"/>
      <c r="BI609" s="120"/>
      <c r="BJ609" s="120"/>
      <c r="BK609" s="124"/>
      <c r="BL609" s="120"/>
      <c r="BM609" s="120"/>
      <c r="BN609" s="52"/>
      <c r="BO609" s="124"/>
      <c r="BP609" s="120"/>
      <c r="BQ609" s="120"/>
      <c r="BR609" s="124">
        <v>0.38750000000000001</v>
      </c>
      <c r="BS609" s="124">
        <v>0.96385542168674698</v>
      </c>
      <c r="BT609" s="120">
        <v>25.833333333333336</v>
      </c>
      <c r="BU609" s="120">
        <v>50</v>
      </c>
      <c r="BV609" s="124"/>
      <c r="BW609" s="120"/>
      <c r="BX609" s="120"/>
      <c r="BY609" s="124"/>
      <c r="BZ609" s="124"/>
      <c r="CA609" s="124"/>
      <c r="CB609" s="120">
        <v>16.823939048191338</v>
      </c>
      <c r="CC609" s="120">
        <v>19.496255895940152</v>
      </c>
      <c r="CD609" s="120">
        <v>17.335082511020332</v>
      </c>
      <c r="CE609" s="120"/>
      <c r="CF609" s="107"/>
      <c r="CG609" s="107"/>
      <c r="CH609" s="107">
        <v>0</v>
      </c>
      <c r="CI609" s="107"/>
      <c r="CJ609" s="107"/>
    </row>
    <row r="610" spans="1:88" x14ac:dyDescent="0.25">
      <c r="A610" s="50" t="s">
        <v>787</v>
      </c>
      <c r="B610" s="56" t="s">
        <v>1558</v>
      </c>
      <c r="C610" s="50" t="s">
        <v>3190</v>
      </c>
      <c r="D610" s="56" t="s">
        <v>2238</v>
      </c>
      <c r="E610" s="50" t="s">
        <v>106</v>
      </c>
      <c r="F610" s="24" t="s">
        <v>107</v>
      </c>
      <c r="G610" s="24">
        <v>5</v>
      </c>
      <c r="H610" s="50" t="s">
        <v>1454</v>
      </c>
      <c r="I610" s="50" t="s">
        <v>109</v>
      </c>
      <c r="J610" s="120">
        <v>484.45661665910148</v>
      </c>
      <c r="K610" s="52">
        <v>750</v>
      </c>
      <c r="L610" s="120">
        <v>64.594215554546864</v>
      </c>
      <c r="M610" s="52">
        <v>0</v>
      </c>
      <c r="N610" s="120">
        <v>61.47597538139339</v>
      </c>
      <c r="O610" s="120">
        <v>81.967967175191177</v>
      </c>
      <c r="P610" s="120">
        <v>100</v>
      </c>
      <c r="Q610" s="120">
        <v>60.345163611385985</v>
      </c>
      <c r="R610" s="120">
        <v>64.713126980984114</v>
      </c>
      <c r="S610" s="120">
        <v>73.322574876709012</v>
      </c>
      <c r="T610" s="120">
        <v>80.460218148514656</v>
      </c>
      <c r="U610" s="120">
        <v>100</v>
      </c>
      <c r="V610" s="120">
        <v>55.39668245373641</v>
      </c>
      <c r="W610" s="120">
        <v>73.862243271648538</v>
      </c>
      <c r="X610" s="120">
        <v>100</v>
      </c>
      <c r="Y610" s="120">
        <v>54.507385476135489</v>
      </c>
      <c r="Z610" s="120">
        <v>72.676513968180657</v>
      </c>
      <c r="AA610" s="120">
        <v>100</v>
      </c>
      <c r="AB610" s="120">
        <v>46.301315789473669</v>
      </c>
      <c r="AC610" s="120">
        <v>61.735087719298221</v>
      </c>
      <c r="AD610" s="120">
        <v>100</v>
      </c>
      <c r="AE610" s="120">
        <v>44.59190476190475</v>
      </c>
      <c r="AF610" s="120"/>
      <c r="AG610" s="120">
        <v>59.455873015872996</v>
      </c>
      <c r="AH610" s="120">
        <v>100</v>
      </c>
      <c r="AI610" s="120">
        <v>12.97</v>
      </c>
      <c r="AJ610" s="120">
        <v>10.199999999999999</v>
      </c>
      <c r="AK610" s="120"/>
      <c r="AL610" s="52">
        <v>0</v>
      </c>
      <c r="AM610" s="124">
        <v>0.99239543726235746</v>
      </c>
      <c r="AN610" s="124">
        <v>0.9916666666666667</v>
      </c>
      <c r="AO610" s="124">
        <v>0.99621212121212122</v>
      </c>
      <c r="AP610" s="124">
        <v>0.99585062240663902</v>
      </c>
      <c r="AQ610" s="124">
        <v>1</v>
      </c>
      <c r="AR610" s="124">
        <v>1</v>
      </c>
      <c r="AS610" s="124">
        <v>0.16033755274261605</v>
      </c>
      <c r="AT610" s="120">
        <v>27.932489451476791</v>
      </c>
      <c r="AU610" s="120">
        <v>50</v>
      </c>
      <c r="AV610" s="124">
        <v>0.17892156862745098</v>
      </c>
      <c r="AW610" s="120">
        <v>24.215686274509807</v>
      </c>
      <c r="AX610" s="120">
        <v>50</v>
      </c>
      <c r="AY610" s="124"/>
      <c r="AZ610" s="120"/>
      <c r="BA610" s="120"/>
      <c r="BB610" s="124"/>
      <c r="BC610" s="120"/>
      <c r="BD610" s="120"/>
      <c r="BE610" s="124"/>
      <c r="BF610" s="120"/>
      <c r="BG610" s="120"/>
      <c r="BH610" s="124"/>
      <c r="BI610" s="120"/>
      <c r="BJ610" s="120"/>
      <c r="BK610" s="124"/>
      <c r="BL610" s="120"/>
      <c r="BM610" s="120"/>
      <c r="BN610" s="52"/>
      <c r="BO610" s="124"/>
      <c r="BP610" s="120"/>
      <c r="BQ610" s="120"/>
      <c r="BR610" s="124">
        <v>3.2258064516129031E-2</v>
      </c>
      <c r="BS610" s="124">
        <v>0.94897959183673475</v>
      </c>
      <c r="BT610" s="120">
        <v>2.150537634408602</v>
      </c>
      <c r="BU610" s="120">
        <v>50</v>
      </c>
      <c r="BV610" s="124"/>
      <c r="BW610" s="120"/>
      <c r="BX610" s="120"/>
      <c r="BY610" s="124"/>
      <c r="BZ610" s="124"/>
      <c r="CA610" s="124"/>
      <c r="CB610" s="120">
        <v>16.823939048191338</v>
      </c>
      <c r="CC610" s="120">
        <v>19.496255895940152</v>
      </c>
      <c r="CD610" s="120">
        <v>17.335082511020332</v>
      </c>
      <c r="CE610" s="120"/>
      <c r="CF610" s="107"/>
      <c r="CG610" s="107"/>
      <c r="CH610" s="107">
        <v>0</v>
      </c>
      <c r="CI610" s="107"/>
      <c r="CJ610" s="107"/>
    </row>
    <row r="611" spans="1:88" x14ac:dyDescent="0.25">
      <c r="A611" s="50" t="s">
        <v>787</v>
      </c>
      <c r="B611" s="56" t="s">
        <v>1558</v>
      </c>
      <c r="C611" s="50" t="s">
        <v>3191</v>
      </c>
      <c r="D611" s="56" t="s">
        <v>1700</v>
      </c>
      <c r="E611" s="50" t="s">
        <v>106</v>
      </c>
      <c r="F611" s="24">
        <v>5</v>
      </c>
      <c r="G611" s="24">
        <v>8</v>
      </c>
      <c r="H611" s="50" t="s">
        <v>2644</v>
      </c>
      <c r="I611" s="50" t="s">
        <v>109</v>
      </c>
      <c r="J611" s="120">
        <v>478.80086065667763</v>
      </c>
      <c r="K611" s="52">
        <v>800</v>
      </c>
      <c r="L611" s="120">
        <v>59.850107582084696</v>
      </c>
      <c r="M611" s="52">
        <v>0</v>
      </c>
      <c r="N611" s="120">
        <v>52.765557284609635</v>
      </c>
      <c r="O611" s="120">
        <v>70.354076379479508</v>
      </c>
      <c r="P611" s="120">
        <v>100</v>
      </c>
      <c r="Q611" s="120">
        <v>51.376812337265505</v>
      </c>
      <c r="R611" s="120">
        <v>56.281160238214561</v>
      </c>
      <c r="S611" s="120">
        <v>64.996258399815858</v>
      </c>
      <c r="T611" s="120">
        <v>68.502416449687345</v>
      </c>
      <c r="U611" s="120">
        <v>100</v>
      </c>
      <c r="V611" s="120">
        <v>45.133154467201237</v>
      </c>
      <c r="W611" s="120">
        <v>60.177539289601647</v>
      </c>
      <c r="X611" s="120">
        <v>100</v>
      </c>
      <c r="Y611" s="120">
        <v>43.821624376493787</v>
      </c>
      <c r="Z611" s="120">
        <v>58.428832501991714</v>
      </c>
      <c r="AA611" s="120">
        <v>100</v>
      </c>
      <c r="AB611" s="120">
        <v>43.87476525821598</v>
      </c>
      <c r="AC611" s="120">
        <v>58.499687010954638</v>
      </c>
      <c r="AD611" s="120">
        <v>100</v>
      </c>
      <c r="AE611" s="120">
        <v>42.839048865619553</v>
      </c>
      <c r="AF611" s="120">
        <v>52.866666666666674</v>
      </c>
      <c r="AG611" s="120">
        <v>57.118731820826071</v>
      </c>
      <c r="AH611" s="120">
        <v>100</v>
      </c>
      <c r="AI611" s="120">
        <v>13.61</v>
      </c>
      <c r="AJ611" s="120">
        <v>12.45</v>
      </c>
      <c r="AK611" s="120">
        <v>10.02</v>
      </c>
      <c r="AL611" s="52">
        <v>0</v>
      </c>
      <c r="AM611" s="124">
        <v>0.9917491749174917</v>
      </c>
      <c r="AN611" s="124">
        <v>0.99261992619926198</v>
      </c>
      <c r="AO611" s="124">
        <v>0.98690671031096566</v>
      </c>
      <c r="AP611" s="124">
        <v>0.98537477148080443</v>
      </c>
      <c r="AQ611" s="124">
        <v>0.98198198198198194</v>
      </c>
      <c r="AR611" s="124">
        <v>0.98</v>
      </c>
      <c r="AS611" s="124">
        <v>0.15946843853820597</v>
      </c>
      <c r="AT611" s="120">
        <v>28.106312292358826</v>
      </c>
      <c r="AU611" s="120">
        <v>50</v>
      </c>
      <c r="AV611" s="124">
        <v>0.15867158671586715</v>
      </c>
      <c r="AW611" s="120">
        <v>28.265682656826584</v>
      </c>
      <c r="AX611" s="120">
        <v>50</v>
      </c>
      <c r="AY611" s="124"/>
      <c r="AZ611" s="120"/>
      <c r="BA611" s="120"/>
      <c r="BB611" s="124"/>
      <c r="BC611" s="120"/>
      <c r="BD611" s="120"/>
      <c r="BE611" s="124">
        <v>0.81707317073170727</v>
      </c>
      <c r="BF611" s="120">
        <v>43.461338868707841</v>
      </c>
      <c r="BG611" s="120">
        <v>50</v>
      </c>
      <c r="BH611" s="124"/>
      <c r="BI611" s="120"/>
      <c r="BJ611" s="120"/>
      <c r="BK611" s="124"/>
      <c r="BL611" s="120"/>
      <c r="BM611" s="120"/>
      <c r="BN611" s="52"/>
      <c r="BO611" s="124"/>
      <c r="BP611" s="120"/>
      <c r="BQ611" s="120"/>
      <c r="BR611" s="124">
        <v>0.3531746031746032</v>
      </c>
      <c r="BS611" s="124">
        <v>0.63797468354430376</v>
      </c>
      <c r="BT611" s="120">
        <v>5.8862433862433869</v>
      </c>
      <c r="BU611" s="120">
        <v>50</v>
      </c>
      <c r="BV611" s="124"/>
      <c r="BW611" s="120"/>
      <c r="BX611" s="120"/>
      <c r="BY611" s="124"/>
      <c r="BZ611" s="124"/>
      <c r="CA611" s="124"/>
      <c r="CB611" s="120">
        <v>16.823939048191338</v>
      </c>
      <c r="CC611" s="120">
        <v>19.496255895940152</v>
      </c>
      <c r="CD611" s="120">
        <v>17.335082511020332</v>
      </c>
      <c r="CE611" s="120"/>
      <c r="CF611" s="107"/>
      <c r="CG611" s="107"/>
      <c r="CH611" s="107">
        <v>0</v>
      </c>
      <c r="CI611" s="107"/>
      <c r="CJ611" s="107"/>
    </row>
    <row r="612" spans="1:88" x14ac:dyDescent="0.25">
      <c r="A612" s="50" t="s">
        <v>787</v>
      </c>
      <c r="B612" s="56" t="s">
        <v>1558</v>
      </c>
      <c r="C612" s="50" t="s">
        <v>3192</v>
      </c>
      <c r="D612" s="56" t="s">
        <v>2257</v>
      </c>
      <c r="E612" s="50" t="s">
        <v>106</v>
      </c>
      <c r="F612" s="24">
        <v>9</v>
      </c>
      <c r="G612" s="24">
        <v>12</v>
      </c>
      <c r="H612" s="50" t="s">
        <v>2644</v>
      </c>
      <c r="I612" s="50" t="s">
        <v>109</v>
      </c>
      <c r="J612" s="120">
        <v>779.8434456446123</v>
      </c>
      <c r="K612" s="52">
        <v>1250</v>
      </c>
      <c r="L612" s="120">
        <v>62.387475651568977</v>
      </c>
      <c r="M612" s="52">
        <v>1</v>
      </c>
      <c r="N612" s="120">
        <v>59.019949066213918</v>
      </c>
      <c r="O612" s="120">
        <v>78.693265421618548</v>
      </c>
      <c r="P612" s="120">
        <v>100</v>
      </c>
      <c r="Q612" s="120">
        <v>54.745428214447976</v>
      </c>
      <c r="R612" s="120">
        <v>61.494479783578278</v>
      </c>
      <c r="S612" s="120">
        <v>71.66540658602149</v>
      </c>
      <c r="T612" s="120">
        <v>72.99390428593064</v>
      </c>
      <c r="U612" s="120">
        <v>100</v>
      </c>
      <c r="V612" s="120">
        <v>48.493026076409933</v>
      </c>
      <c r="W612" s="120">
        <v>64.657368101879911</v>
      </c>
      <c r="X612" s="120">
        <v>100</v>
      </c>
      <c r="Y612" s="120">
        <v>44.128252331860558</v>
      </c>
      <c r="Z612" s="120">
        <v>58.837669775814085</v>
      </c>
      <c r="AA612" s="120">
        <v>100</v>
      </c>
      <c r="AB612" s="120">
        <v>46.701851851851835</v>
      </c>
      <c r="AC612" s="120">
        <v>62.269135802469108</v>
      </c>
      <c r="AD612" s="120">
        <v>100</v>
      </c>
      <c r="AE612" s="120">
        <v>40.864367816091978</v>
      </c>
      <c r="AF612" s="120">
        <v>62.672327044025181</v>
      </c>
      <c r="AG612" s="120">
        <v>54.485823754789308</v>
      </c>
      <c r="AH612" s="120">
        <v>100</v>
      </c>
      <c r="AI612" s="120">
        <v>16.91</v>
      </c>
      <c r="AJ612" s="120">
        <v>17.36</v>
      </c>
      <c r="AK612" s="120">
        <v>21.8</v>
      </c>
      <c r="AL612" s="52">
        <v>1</v>
      </c>
      <c r="AM612" s="124">
        <v>0.96551724137931039</v>
      </c>
      <c r="AN612" s="124">
        <v>0.95424836601307195</v>
      </c>
      <c r="AO612" s="124">
        <v>0.94581280788177335</v>
      </c>
      <c r="AP612" s="124">
        <v>0.934640522875817</v>
      </c>
      <c r="AQ612" s="124">
        <v>0.96713615023474175</v>
      </c>
      <c r="AR612" s="124">
        <v>0.96226415094339623</v>
      </c>
      <c r="AS612" s="124">
        <v>0.17599999999999999</v>
      </c>
      <c r="AT612" s="120">
        <v>24.800000000000022</v>
      </c>
      <c r="AU612" s="120">
        <v>50</v>
      </c>
      <c r="AV612" s="124">
        <v>0.20441176470588235</v>
      </c>
      <c r="AW612" s="120">
        <v>19.11764705882355</v>
      </c>
      <c r="AX612" s="120">
        <v>50</v>
      </c>
      <c r="AY612" s="124">
        <v>0.4120734908136483</v>
      </c>
      <c r="AZ612" s="120">
        <v>27.471566054243219</v>
      </c>
      <c r="BA612" s="120">
        <v>50</v>
      </c>
      <c r="BB612" s="124">
        <v>0.19160104986876642</v>
      </c>
      <c r="BC612" s="120">
        <v>12.773403324584429</v>
      </c>
      <c r="BD612" s="120">
        <v>50</v>
      </c>
      <c r="BE612" s="124">
        <v>0.69407894736842102</v>
      </c>
      <c r="BF612" s="120">
        <v>36.919092945128781</v>
      </c>
      <c r="BG612" s="120">
        <v>50</v>
      </c>
      <c r="BH612" s="124">
        <v>0.726457399103139</v>
      </c>
      <c r="BI612" s="120">
        <v>77.282702032248835</v>
      </c>
      <c r="BJ612" s="120">
        <v>100</v>
      </c>
      <c r="BK612" s="124">
        <v>0.73094170403587444</v>
      </c>
      <c r="BL612" s="120">
        <v>77.759755748497284</v>
      </c>
      <c r="BM612" s="120">
        <v>100</v>
      </c>
      <c r="BN612" s="52">
        <v>0</v>
      </c>
      <c r="BO612" s="124">
        <v>0.58100558659217882</v>
      </c>
      <c r="BP612" s="120">
        <v>77.467411545623847</v>
      </c>
      <c r="BQ612" s="120">
        <v>100</v>
      </c>
      <c r="BR612" s="124">
        <v>0.52173913043478259</v>
      </c>
      <c r="BS612" s="124">
        <v>0.59895833333333337</v>
      </c>
      <c r="BT612" s="120">
        <v>8.695652173913043</v>
      </c>
      <c r="BU612" s="120">
        <v>50</v>
      </c>
      <c r="BV612" s="124">
        <v>0.30742857142857144</v>
      </c>
      <c r="BW612" s="120">
        <v>25.61904761904762</v>
      </c>
      <c r="BX612" s="120">
        <v>50</v>
      </c>
      <c r="BY612" s="124">
        <v>0.73094170403587444</v>
      </c>
      <c r="BZ612" s="124"/>
      <c r="CA612" s="124"/>
      <c r="CB612" s="120">
        <v>16.823939048191338</v>
      </c>
      <c r="CC612" s="120">
        <v>19.496255895940152</v>
      </c>
      <c r="CD612" s="120">
        <v>17.335082511020332</v>
      </c>
      <c r="CE612" s="120">
        <v>12.629206143265662</v>
      </c>
      <c r="CF612" s="107"/>
      <c r="CG612" s="107"/>
      <c r="CH612" s="107">
        <v>0</v>
      </c>
      <c r="CI612" s="107"/>
      <c r="CJ612" s="107"/>
    </row>
    <row r="613" spans="1:88" x14ac:dyDescent="0.25">
      <c r="A613" s="50" t="s">
        <v>793</v>
      </c>
      <c r="B613" s="56" t="s">
        <v>1559</v>
      </c>
      <c r="C613" s="50" t="s">
        <v>2665</v>
      </c>
      <c r="D613" s="56" t="s">
        <v>101</v>
      </c>
      <c r="E613" s="50" t="s">
        <v>102</v>
      </c>
      <c r="F613" s="24" t="s">
        <v>102</v>
      </c>
      <c r="G613" s="24" t="s">
        <v>102</v>
      </c>
      <c r="H613" s="50" t="s">
        <v>2644</v>
      </c>
      <c r="I613" s="50" t="s">
        <v>103</v>
      </c>
      <c r="J613" s="120">
        <v>1017.1681529973599</v>
      </c>
      <c r="K613" s="52">
        <v>1250</v>
      </c>
      <c r="L613" s="120">
        <v>81.37345223978879</v>
      </c>
      <c r="M613" s="52">
        <v>0</v>
      </c>
      <c r="N613" s="120">
        <v>66.828733050789779</v>
      </c>
      <c r="O613" s="120">
        <v>89.104977401053048</v>
      </c>
      <c r="P613" s="120">
        <v>100</v>
      </c>
      <c r="Q613" s="120">
        <v>55.930107860794202</v>
      </c>
      <c r="R613" s="120">
        <v>65.788576763738476</v>
      </c>
      <c r="S613" s="120">
        <v>71.802551610489985</v>
      </c>
      <c r="T613" s="120">
        <v>74.573477147725598</v>
      </c>
      <c r="U613" s="120">
        <v>100</v>
      </c>
      <c r="V613" s="120">
        <v>60.766673393904277</v>
      </c>
      <c r="W613" s="120">
        <v>81.022231191872379</v>
      </c>
      <c r="X613" s="120">
        <v>100</v>
      </c>
      <c r="Y613" s="120">
        <v>49.688050202270041</v>
      </c>
      <c r="Z613" s="120">
        <v>66.250733603026717</v>
      </c>
      <c r="AA613" s="120">
        <v>100</v>
      </c>
      <c r="AB613" s="120">
        <v>60.024129610479299</v>
      </c>
      <c r="AC613" s="120">
        <v>80.032172813972409</v>
      </c>
      <c r="AD613" s="120">
        <v>100</v>
      </c>
      <c r="AE613" s="120">
        <v>51.284752891692953</v>
      </c>
      <c r="AF613" s="120">
        <v>64.286256410256513</v>
      </c>
      <c r="AG613" s="120">
        <v>68.379670522257271</v>
      </c>
      <c r="AH613" s="120">
        <v>100</v>
      </c>
      <c r="AI613" s="120">
        <v>15.87</v>
      </c>
      <c r="AJ613" s="120">
        <v>16.100000000000001</v>
      </c>
      <c r="AK613" s="120">
        <v>13</v>
      </c>
      <c r="AL613" s="52">
        <v>1</v>
      </c>
      <c r="AM613" s="124">
        <v>0.92099613568054961</v>
      </c>
      <c r="AN613" s="124">
        <v>0.91298527443105759</v>
      </c>
      <c r="AO613" s="124">
        <v>0.92703862660944203</v>
      </c>
      <c r="AP613" s="124">
        <v>0.91577540106951871</v>
      </c>
      <c r="AQ613" s="124">
        <v>0.99392097264437695</v>
      </c>
      <c r="AR613" s="124">
        <v>0.99088145896656532</v>
      </c>
      <c r="AS613" s="124">
        <v>6.4417896462871868E-2</v>
      </c>
      <c r="AT613" s="120">
        <v>47.116420707425632</v>
      </c>
      <c r="AU613" s="120">
        <v>50</v>
      </c>
      <c r="AV613" s="124">
        <v>0.1332813717848792</v>
      </c>
      <c r="AW613" s="120">
        <v>33.343725643024165</v>
      </c>
      <c r="AX613" s="120">
        <v>50</v>
      </c>
      <c r="AY613" s="124">
        <v>0.66214177978883859</v>
      </c>
      <c r="AZ613" s="120">
        <v>44.142785319255907</v>
      </c>
      <c r="BA613" s="120">
        <v>50</v>
      </c>
      <c r="BB613" s="124">
        <v>0.48567119155354449</v>
      </c>
      <c r="BC613" s="120">
        <v>32.378079436902965</v>
      </c>
      <c r="BD613" s="120">
        <v>50</v>
      </c>
      <c r="BE613" s="124">
        <v>0.93783068783068779</v>
      </c>
      <c r="BF613" s="120">
        <v>49.884611054823822</v>
      </c>
      <c r="BG613" s="120">
        <v>50</v>
      </c>
      <c r="BH613" s="124">
        <v>0.89817232375979117</v>
      </c>
      <c r="BI613" s="120">
        <v>95.550247208488429</v>
      </c>
      <c r="BJ613" s="120">
        <v>100</v>
      </c>
      <c r="BK613" s="124">
        <v>0.85185185185185208</v>
      </c>
      <c r="BL613" s="120">
        <v>90.622537431048102</v>
      </c>
      <c r="BM613" s="120">
        <v>100</v>
      </c>
      <c r="BN613" s="52">
        <v>0</v>
      </c>
      <c r="BO613" s="124">
        <v>0.77100000000000002</v>
      </c>
      <c r="BP613" s="120">
        <v>100</v>
      </c>
      <c r="BQ613" s="120">
        <v>100</v>
      </c>
      <c r="BR613" s="124">
        <v>0.41346153846153844</v>
      </c>
      <c r="BS613" s="124">
        <v>0.94545454545454544</v>
      </c>
      <c r="BT613" s="120">
        <v>27.564102564102562</v>
      </c>
      <c r="BU613" s="120">
        <v>50</v>
      </c>
      <c r="BV613" s="124">
        <v>0.44642857142857145</v>
      </c>
      <c r="BW613" s="120">
        <v>37.202380952380956</v>
      </c>
      <c r="BX613" s="120">
        <v>50</v>
      </c>
      <c r="BY613" s="124">
        <v>0.85185185185185208</v>
      </c>
      <c r="BZ613" s="124">
        <v>0.94</v>
      </c>
      <c r="CA613" s="124">
        <v>8.8148148148147948E-2</v>
      </c>
      <c r="CB613" s="120">
        <v>17.263974516166829</v>
      </c>
      <c r="CC613" s="120">
        <v>19.631524517014228</v>
      </c>
      <c r="CD613" s="120">
        <v>17.168861804494096</v>
      </c>
      <c r="CE613" s="120">
        <v>15.161501169955377</v>
      </c>
      <c r="CF613" s="107"/>
      <c r="CG613" s="107"/>
      <c r="CH613" s="107">
        <v>0</v>
      </c>
      <c r="CI613" s="107"/>
      <c r="CJ613" s="107"/>
    </row>
    <row r="614" spans="1:88" x14ac:dyDescent="0.25">
      <c r="A614" s="50" t="s">
        <v>793</v>
      </c>
      <c r="B614" s="56" t="s">
        <v>1559</v>
      </c>
      <c r="C614" s="50" t="s">
        <v>3193</v>
      </c>
      <c r="D614" s="56" t="s">
        <v>2034</v>
      </c>
      <c r="E614" s="50" t="s">
        <v>106</v>
      </c>
      <c r="F614" s="24" t="s">
        <v>107</v>
      </c>
      <c r="G614" s="24">
        <v>2</v>
      </c>
      <c r="H614" s="50" t="s">
        <v>1453</v>
      </c>
      <c r="I614" s="50" t="s">
        <v>109</v>
      </c>
      <c r="J614" s="120">
        <v>400.55532154491635</v>
      </c>
      <c r="K614" s="52">
        <v>500</v>
      </c>
      <c r="L614" s="120">
        <v>80.111064308983273</v>
      </c>
      <c r="M614" s="52">
        <v>0</v>
      </c>
      <c r="N614" s="120">
        <v>70.868792171346215</v>
      </c>
      <c r="O614" s="120">
        <v>94.491722895128277</v>
      </c>
      <c r="P614" s="120">
        <v>100</v>
      </c>
      <c r="Q614" s="120">
        <v>62.535621682346488</v>
      </c>
      <c r="R614" s="120">
        <v>65.836309523809504</v>
      </c>
      <c r="S614" s="120">
        <v>75</v>
      </c>
      <c r="T614" s="120">
        <v>83.380828909795312</v>
      </c>
      <c r="U614" s="120">
        <v>100</v>
      </c>
      <c r="V614" s="120">
        <v>60.069194194194182</v>
      </c>
      <c r="W614" s="120">
        <v>80.092258925592247</v>
      </c>
      <c r="X614" s="120">
        <v>100</v>
      </c>
      <c r="Y614" s="120">
        <v>50.222899728997284</v>
      </c>
      <c r="Z614" s="120">
        <v>66.963866305329717</v>
      </c>
      <c r="AA614" s="120">
        <v>100</v>
      </c>
      <c r="AB614" s="120"/>
      <c r="AC614" s="120"/>
      <c r="AD614" s="120">
        <v>0</v>
      </c>
      <c r="AE614" s="120"/>
      <c r="AF614" s="120"/>
      <c r="AG614" s="120"/>
      <c r="AH614" s="120">
        <v>0</v>
      </c>
      <c r="AI614" s="120">
        <v>12.46</v>
      </c>
      <c r="AJ614" s="120">
        <v>15.61</v>
      </c>
      <c r="AK614" s="120"/>
      <c r="AL614" s="52">
        <v>0</v>
      </c>
      <c r="AM614" s="124">
        <v>1</v>
      </c>
      <c r="AN614" s="124">
        <v>1</v>
      </c>
      <c r="AO614" s="124">
        <v>1</v>
      </c>
      <c r="AP614" s="124">
        <v>1</v>
      </c>
      <c r="AQ614" s="124"/>
      <c r="AR614" s="124"/>
      <c r="AS614" s="124">
        <v>7.1264367816091953E-2</v>
      </c>
      <c r="AT614" s="120">
        <v>45.747126436781627</v>
      </c>
      <c r="AU614" s="120">
        <v>50</v>
      </c>
      <c r="AV614" s="124">
        <v>0.15060240963855423</v>
      </c>
      <c r="AW614" s="120">
        <v>29.879518072289169</v>
      </c>
      <c r="AX614" s="120">
        <v>50</v>
      </c>
      <c r="AY614" s="124"/>
      <c r="AZ614" s="120"/>
      <c r="BA614" s="120"/>
      <c r="BB614" s="124"/>
      <c r="BC614" s="120"/>
      <c r="BD614" s="120"/>
      <c r="BE614" s="124"/>
      <c r="BF614" s="120"/>
      <c r="BG614" s="120"/>
      <c r="BH614" s="124"/>
      <c r="BI614" s="120"/>
      <c r="BJ614" s="120"/>
      <c r="BK614" s="124"/>
      <c r="BL614" s="120"/>
      <c r="BM614" s="120"/>
      <c r="BN614" s="52"/>
      <c r="BO614" s="124"/>
      <c r="BP614" s="120"/>
      <c r="BQ614" s="120"/>
      <c r="BR614" s="124"/>
      <c r="BS614" s="124"/>
      <c r="BT614" s="120"/>
      <c r="BU614" s="120"/>
      <c r="BV614" s="124"/>
      <c r="BW614" s="120"/>
      <c r="BX614" s="120"/>
      <c r="BY614" s="124"/>
      <c r="BZ614" s="124"/>
      <c r="CA614" s="124"/>
      <c r="CB614" s="120">
        <v>16.823939048191338</v>
      </c>
      <c r="CC614" s="120">
        <v>19.496255895940152</v>
      </c>
      <c r="CD614" s="120">
        <v>17.335082511020332</v>
      </c>
      <c r="CE614" s="120"/>
      <c r="CF614" s="107"/>
      <c r="CG614" s="107"/>
      <c r="CH614" s="107">
        <v>0</v>
      </c>
      <c r="CI614" s="107"/>
      <c r="CJ614" s="107"/>
    </row>
    <row r="615" spans="1:88" x14ac:dyDescent="0.25">
      <c r="A615" s="50" t="s">
        <v>793</v>
      </c>
      <c r="B615" s="56" t="s">
        <v>1559</v>
      </c>
      <c r="C615" s="50" t="s">
        <v>3711</v>
      </c>
      <c r="D615" s="56" t="s">
        <v>3716</v>
      </c>
      <c r="E615" s="50" t="s">
        <v>106</v>
      </c>
      <c r="F615" s="24" t="s">
        <v>107</v>
      </c>
      <c r="G615" s="24">
        <v>3</v>
      </c>
      <c r="H615" s="50" t="s">
        <v>1453</v>
      </c>
      <c r="I615" s="50" t="s">
        <v>109</v>
      </c>
      <c r="J615" s="120">
        <v>429.57010389578465</v>
      </c>
      <c r="K615" s="52">
        <v>500</v>
      </c>
      <c r="L615" s="120">
        <v>85.914020779156928</v>
      </c>
      <c r="M615" s="52">
        <v>0</v>
      </c>
      <c r="N615" s="120">
        <v>70.952445295510628</v>
      </c>
      <c r="O615" s="120">
        <v>94.603260394014171</v>
      </c>
      <c r="P615" s="120">
        <v>100</v>
      </c>
      <c r="Q615" s="120">
        <v>62.98480982167726</v>
      </c>
      <c r="R615" s="120">
        <v>69.162499999999994</v>
      </c>
      <c r="S615" s="120">
        <v>75</v>
      </c>
      <c r="T615" s="120">
        <v>83.979746428903013</v>
      </c>
      <c r="U615" s="120">
        <v>100</v>
      </c>
      <c r="V615" s="120">
        <v>62.609880450070314</v>
      </c>
      <c r="W615" s="120">
        <v>83.479840600093752</v>
      </c>
      <c r="X615" s="120">
        <v>100</v>
      </c>
      <c r="Y615" s="120">
        <v>51.312260536398455</v>
      </c>
      <c r="Z615" s="120">
        <v>68.416347381864611</v>
      </c>
      <c r="AA615" s="120">
        <v>100</v>
      </c>
      <c r="AB615" s="120"/>
      <c r="AC615" s="120"/>
      <c r="AD615" s="120">
        <v>0</v>
      </c>
      <c r="AE615" s="120"/>
      <c r="AF615" s="120"/>
      <c r="AG615" s="120"/>
      <c r="AH615" s="120">
        <v>0</v>
      </c>
      <c r="AI615" s="120">
        <v>12.01</v>
      </c>
      <c r="AJ615" s="120">
        <v>17.850000000000001</v>
      </c>
      <c r="AK615" s="120"/>
      <c r="AL615" s="52">
        <v>0</v>
      </c>
      <c r="AM615" s="124">
        <v>0.96551724137931039</v>
      </c>
      <c r="AN615" s="124">
        <v>0.96969696969696972</v>
      </c>
      <c r="AO615" s="124">
        <v>0.96590909090909094</v>
      </c>
      <c r="AP615" s="124">
        <v>0.97058823529411764</v>
      </c>
      <c r="AQ615" s="124"/>
      <c r="AR615" s="124"/>
      <c r="AS615" s="124">
        <v>2.4096385542168676E-2</v>
      </c>
      <c r="AT615" s="120">
        <v>50</v>
      </c>
      <c r="AU615" s="120">
        <v>50</v>
      </c>
      <c r="AV615" s="124">
        <v>5.4545454545454543E-2</v>
      </c>
      <c r="AW615" s="120">
        <v>49.090909090909101</v>
      </c>
      <c r="AX615" s="120">
        <v>50</v>
      </c>
      <c r="AY615" s="124"/>
      <c r="AZ615" s="120"/>
      <c r="BA615" s="120"/>
      <c r="BB615" s="124"/>
      <c r="BC615" s="120"/>
      <c r="BD615" s="120"/>
      <c r="BE615" s="124"/>
      <c r="BF615" s="120"/>
      <c r="BG615" s="120"/>
      <c r="BH615" s="124"/>
      <c r="BI615" s="120"/>
      <c r="BJ615" s="120"/>
      <c r="BK615" s="124"/>
      <c r="BL615" s="120"/>
      <c r="BM615" s="120"/>
      <c r="BN615" s="52"/>
      <c r="BO615" s="124"/>
      <c r="BP615" s="120"/>
      <c r="BQ615" s="120"/>
      <c r="BR615" s="124"/>
      <c r="BS615" s="124"/>
      <c r="BT615" s="120"/>
      <c r="BU615" s="120"/>
      <c r="BV615" s="124"/>
      <c r="BW615" s="120"/>
      <c r="BX615" s="120"/>
      <c r="BY615" s="124"/>
      <c r="BZ615" s="124"/>
      <c r="CA615" s="124"/>
      <c r="CB615" s="120">
        <v>16.823939048191338</v>
      </c>
      <c r="CC615" s="120">
        <v>19.496255895940152</v>
      </c>
      <c r="CD615" s="120">
        <v>17.335082511020332</v>
      </c>
      <c r="CE615" s="120"/>
      <c r="CF615" s="107"/>
      <c r="CG615" s="107"/>
      <c r="CH615" s="107">
        <v>0</v>
      </c>
      <c r="CI615" s="107"/>
      <c r="CJ615" s="107"/>
    </row>
    <row r="616" spans="1:88" x14ac:dyDescent="0.25">
      <c r="A616" s="50" t="s">
        <v>793</v>
      </c>
      <c r="B616" s="56" t="s">
        <v>1559</v>
      </c>
      <c r="C616" s="50" t="s">
        <v>3194</v>
      </c>
      <c r="D616" s="56" t="s">
        <v>2287</v>
      </c>
      <c r="E616" s="50" t="s">
        <v>106</v>
      </c>
      <c r="F616" s="24" t="s">
        <v>107</v>
      </c>
      <c r="G616" s="24">
        <v>2</v>
      </c>
      <c r="H616" s="50" t="s">
        <v>2644</v>
      </c>
      <c r="I616" s="50" t="s">
        <v>109</v>
      </c>
      <c r="J616" s="120">
        <v>425.00457260172249</v>
      </c>
      <c r="K616" s="52">
        <v>500</v>
      </c>
      <c r="L616" s="120">
        <v>85.000914520344494</v>
      </c>
      <c r="M616" s="52">
        <v>0</v>
      </c>
      <c r="N616" s="120">
        <v>74.071184694909107</v>
      </c>
      <c r="O616" s="120">
        <v>98.761579593212147</v>
      </c>
      <c r="P616" s="120">
        <v>100</v>
      </c>
      <c r="Q616" s="120">
        <v>63.231827111984281</v>
      </c>
      <c r="R616" s="120">
        <v>68.995198902606276</v>
      </c>
      <c r="S616" s="120">
        <v>75</v>
      </c>
      <c r="T616" s="120">
        <v>84.309102815979045</v>
      </c>
      <c r="U616" s="120">
        <v>100</v>
      </c>
      <c r="V616" s="120">
        <v>65.662306724199908</v>
      </c>
      <c r="W616" s="120">
        <v>87.549742298933211</v>
      </c>
      <c r="X616" s="120">
        <v>100</v>
      </c>
      <c r="Y616" s="120">
        <v>53.391203703703717</v>
      </c>
      <c r="Z616" s="120">
        <v>71.188271604938294</v>
      </c>
      <c r="AA616" s="120">
        <v>100</v>
      </c>
      <c r="AB616" s="120"/>
      <c r="AC616" s="120"/>
      <c r="AD616" s="120">
        <v>0</v>
      </c>
      <c r="AE616" s="120"/>
      <c r="AF616" s="120"/>
      <c r="AG616" s="120"/>
      <c r="AH616" s="120">
        <v>0</v>
      </c>
      <c r="AI616" s="120">
        <v>11.76</v>
      </c>
      <c r="AJ616" s="120">
        <v>15.6</v>
      </c>
      <c r="AK616" s="120"/>
      <c r="AL616" s="52">
        <v>1</v>
      </c>
      <c r="AM616" s="124">
        <v>0.95614035087719296</v>
      </c>
      <c r="AN616" s="124">
        <v>0.8666666666666667</v>
      </c>
      <c r="AO616" s="124">
        <v>0.95614035087719296</v>
      </c>
      <c r="AP616" s="124">
        <v>0.8666666666666667</v>
      </c>
      <c r="AQ616" s="124"/>
      <c r="AR616" s="124"/>
      <c r="AS616" s="124">
        <v>4.2929292929292928E-2</v>
      </c>
      <c r="AT616" s="120">
        <v>50</v>
      </c>
      <c r="AU616" s="120">
        <v>50</v>
      </c>
      <c r="AV616" s="124">
        <v>0.13402061855670103</v>
      </c>
      <c r="AW616" s="120">
        <v>33.195876288659804</v>
      </c>
      <c r="AX616" s="120">
        <v>50</v>
      </c>
      <c r="AY616" s="124"/>
      <c r="AZ616" s="120"/>
      <c r="BA616" s="120"/>
      <c r="BB616" s="124"/>
      <c r="BC616" s="120"/>
      <c r="BD616" s="120"/>
      <c r="BE616" s="124"/>
      <c r="BF616" s="120"/>
      <c r="BG616" s="120"/>
      <c r="BH616" s="124"/>
      <c r="BI616" s="120"/>
      <c r="BJ616" s="120"/>
      <c r="BK616" s="124"/>
      <c r="BL616" s="120"/>
      <c r="BM616" s="120"/>
      <c r="BN616" s="52"/>
      <c r="BO616" s="124"/>
      <c r="BP616" s="120"/>
      <c r="BQ616" s="120"/>
      <c r="BR616" s="124"/>
      <c r="BS616" s="124"/>
      <c r="BT616" s="120"/>
      <c r="BU616" s="120"/>
      <c r="BV616" s="124"/>
      <c r="BW616" s="120"/>
      <c r="BX616" s="120"/>
      <c r="BY616" s="124"/>
      <c r="BZ616" s="124"/>
      <c r="CA616" s="124"/>
      <c r="CB616" s="120">
        <v>16.823939048191338</v>
      </c>
      <c r="CC616" s="120">
        <v>19.496255895940152</v>
      </c>
      <c r="CD616" s="120">
        <v>17.335082511020332</v>
      </c>
      <c r="CE616" s="120"/>
      <c r="CF616" s="107"/>
      <c r="CG616" s="107"/>
      <c r="CH616" s="107">
        <v>0</v>
      </c>
      <c r="CI616" s="107"/>
      <c r="CJ616" s="107"/>
    </row>
    <row r="617" spans="1:88" x14ac:dyDescent="0.25">
      <c r="A617" s="50" t="s">
        <v>793</v>
      </c>
      <c r="B617" s="56" t="s">
        <v>1559</v>
      </c>
      <c r="C617" s="50" t="s">
        <v>3195</v>
      </c>
      <c r="D617" s="56" t="s">
        <v>2411</v>
      </c>
      <c r="E617" s="50" t="s">
        <v>106</v>
      </c>
      <c r="F617" s="24">
        <v>3</v>
      </c>
      <c r="G617" s="24">
        <v>5</v>
      </c>
      <c r="H617" s="50" t="s">
        <v>1453</v>
      </c>
      <c r="I617" s="50" t="s">
        <v>109</v>
      </c>
      <c r="J617" s="120">
        <v>580.2687421415385</v>
      </c>
      <c r="K617" s="52">
        <v>750</v>
      </c>
      <c r="L617" s="120">
        <v>77.369165618871804</v>
      </c>
      <c r="M617" s="52">
        <v>1</v>
      </c>
      <c r="N617" s="120">
        <v>69.116392853775636</v>
      </c>
      <c r="O617" s="120">
        <v>92.155190471700848</v>
      </c>
      <c r="P617" s="120">
        <v>100</v>
      </c>
      <c r="Q617" s="120">
        <v>56.990380007711849</v>
      </c>
      <c r="R617" s="120">
        <v>68.118277577697185</v>
      </c>
      <c r="S617" s="120">
        <v>75</v>
      </c>
      <c r="T617" s="120">
        <v>75.987173343615794</v>
      </c>
      <c r="U617" s="120">
        <v>100</v>
      </c>
      <c r="V617" s="120">
        <v>62.277061648568974</v>
      </c>
      <c r="W617" s="120">
        <v>83.036082198091961</v>
      </c>
      <c r="X617" s="120">
        <v>100</v>
      </c>
      <c r="Y617" s="120">
        <v>50.296037282753282</v>
      </c>
      <c r="Z617" s="120">
        <v>67.061383043671043</v>
      </c>
      <c r="AA617" s="120">
        <v>100</v>
      </c>
      <c r="AB617" s="120">
        <v>56.304067460317476</v>
      </c>
      <c r="AC617" s="120">
        <v>75.072089947089964</v>
      </c>
      <c r="AD617" s="120">
        <v>100</v>
      </c>
      <c r="AE617" s="120">
        <v>49.130225988700559</v>
      </c>
      <c r="AF617" s="120">
        <v>60.187155963302764</v>
      </c>
      <c r="AG617" s="120">
        <v>65.506967984934079</v>
      </c>
      <c r="AH617" s="120">
        <v>100</v>
      </c>
      <c r="AI617" s="120">
        <v>18</v>
      </c>
      <c r="AJ617" s="120">
        <v>17.82</v>
      </c>
      <c r="AK617" s="120">
        <v>11.05</v>
      </c>
      <c r="AL617" s="52">
        <v>1</v>
      </c>
      <c r="AM617" s="124">
        <v>0.95792563600782776</v>
      </c>
      <c r="AN617" s="124">
        <v>0.94782608695652171</v>
      </c>
      <c r="AO617" s="124">
        <v>0.95107632093933459</v>
      </c>
      <c r="AP617" s="124">
        <v>0.93913043478260871</v>
      </c>
      <c r="AQ617" s="124">
        <v>0.99711815561959649</v>
      </c>
      <c r="AR617" s="124">
        <v>1</v>
      </c>
      <c r="AS617" s="124">
        <v>3.3333333333333333E-2</v>
      </c>
      <c r="AT617" s="120">
        <v>50</v>
      </c>
      <c r="AU617" s="120">
        <v>50</v>
      </c>
      <c r="AV617" s="124">
        <v>6.0606060606060608E-2</v>
      </c>
      <c r="AW617" s="120">
        <v>47.878787878787897</v>
      </c>
      <c r="AX617" s="120">
        <v>50</v>
      </c>
      <c r="AY617" s="124"/>
      <c r="AZ617" s="120"/>
      <c r="BA617" s="120"/>
      <c r="BB617" s="124"/>
      <c r="BC617" s="120"/>
      <c r="BD617" s="120"/>
      <c r="BE617" s="124"/>
      <c r="BF617" s="120"/>
      <c r="BG617" s="120"/>
      <c r="BH617" s="124"/>
      <c r="BI617" s="120"/>
      <c r="BJ617" s="120"/>
      <c r="BK617" s="124"/>
      <c r="BL617" s="120"/>
      <c r="BM617" s="120"/>
      <c r="BN617" s="52"/>
      <c r="BO617" s="124"/>
      <c r="BP617" s="120"/>
      <c r="BQ617" s="120"/>
      <c r="BR617" s="124">
        <v>0.35356600910470409</v>
      </c>
      <c r="BS617" s="124">
        <v>0.9748520710059172</v>
      </c>
      <c r="BT617" s="120">
        <v>23.571067273646939</v>
      </c>
      <c r="BU617" s="120">
        <v>50</v>
      </c>
      <c r="BV617" s="124"/>
      <c r="BW617" s="120"/>
      <c r="BX617" s="120"/>
      <c r="BY617" s="124"/>
      <c r="BZ617" s="124"/>
      <c r="CA617" s="124"/>
      <c r="CB617" s="120">
        <v>16.823939048191338</v>
      </c>
      <c r="CC617" s="120">
        <v>19.496255895940152</v>
      </c>
      <c r="CD617" s="120">
        <v>17.335082511020332</v>
      </c>
      <c r="CE617" s="120"/>
      <c r="CF617" s="107"/>
      <c r="CG617" s="107"/>
      <c r="CH617" s="107">
        <v>0</v>
      </c>
      <c r="CI617" s="107"/>
      <c r="CJ617" s="107"/>
    </row>
    <row r="618" spans="1:88" x14ac:dyDescent="0.25">
      <c r="A618" s="50" t="s">
        <v>793</v>
      </c>
      <c r="B618" s="56" t="s">
        <v>1559</v>
      </c>
      <c r="C618" s="50" t="s">
        <v>3196</v>
      </c>
      <c r="D618" s="56" t="s">
        <v>2416</v>
      </c>
      <c r="E618" s="50" t="s">
        <v>106</v>
      </c>
      <c r="F618" s="24">
        <v>6</v>
      </c>
      <c r="G618" s="24">
        <v>8</v>
      </c>
      <c r="H618" s="50" t="s">
        <v>1453</v>
      </c>
      <c r="I618" s="50" t="s">
        <v>109</v>
      </c>
      <c r="J618" s="120">
        <v>610.95826877264119</v>
      </c>
      <c r="K618" s="52">
        <v>800</v>
      </c>
      <c r="L618" s="120">
        <v>76.369783596580149</v>
      </c>
      <c r="M618" s="52">
        <v>0</v>
      </c>
      <c r="N618" s="120">
        <v>62.175120480793851</v>
      </c>
      <c r="O618" s="120">
        <v>82.900160641058463</v>
      </c>
      <c r="P618" s="120">
        <v>100</v>
      </c>
      <c r="Q618" s="120">
        <v>52.057901437778227</v>
      </c>
      <c r="R618" s="120">
        <v>62.934892923649933</v>
      </c>
      <c r="S618" s="120">
        <v>67.468407763608724</v>
      </c>
      <c r="T618" s="120">
        <v>69.41053525037097</v>
      </c>
      <c r="U618" s="120">
        <v>100</v>
      </c>
      <c r="V618" s="120">
        <v>57.842338540758888</v>
      </c>
      <c r="W618" s="120">
        <v>77.123118054345184</v>
      </c>
      <c r="X618" s="120">
        <v>100</v>
      </c>
      <c r="Y618" s="120">
        <v>48.095822975417171</v>
      </c>
      <c r="Z618" s="120">
        <v>64.12776396722289</v>
      </c>
      <c r="AA618" s="120">
        <v>100</v>
      </c>
      <c r="AB618" s="120">
        <v>60.735798499464032</v>
      </c>
      <c r="AC618" s="120">
        <v>80.981064665952047</v>
      </c>
      <c r="AD618" s="120">
        <v>100</v>
      </c>
      <c r="AE618" s="120">
        <v>52.781481481481499</v>
      </c>
      <c r="AF618" s="120">
        <v>64.450314465408752</v>
      </c>
      <c r="AG618" s="120">
        <v>70.375308641975337</v>
      </c>
      <c r="AH618" s="120">
        <v>100</v>
      </c>
      <c r="AI618" s="120">
        <v>15.41</v>
      </c>
      <c r="AJ618" s="120">
        <v>14.83</v>
      </c>
      <c r="AK618" s="120">
        <v>11.66</v>
      </c>
      <c r="AL618" s="52">
        <v>1</v>
      </c>
      <c r="AM618" s="124">
        <v>0.87865497076023391</v>
      </c>
      <c r="AN618" s="124">
        <v>0.87659574468085111</v>
      </c>
      <c r="AO618" s="124">
        <v>0.9064327485380117</v>
      </c>
      <c r="AP618" s="124">
        <v>0.90638297872340423</v>
      </c>
      <c r="AQ618" s="124">
        <v>0.99681528662420382</v>
      </c>
      <c r="AR618" s="124">
        <v>1</v>
      </c>
      <c r="AS618" s="124">
        <v>6.0029282576866766E-2</v>
      </c>
      <c r="AT618" s="120">
        <v>47.994143484626647</v>
      </c>
      <c r="AU618" s="120">
        <v>50</v>
      </c>
      <c r="AV618" s="124">
        <v>0.10526315789473684</v>
      </c>
      <c r="AW618" s="120">
        <v>38.947368421052644</v>
      </c>
      <c r="AX618" s="120">
        <v>50</v>
      </c>
      <c r="AY618" s="124"/>
      <c r="AZ618" s="120"/>
      <c r="BA618" s="120"/>
      <c r="BB618" s="124"/>
      <c r="BC618" s="120"/>
      <c r="BD618" s="120"/>
      <c r="BE618" s="124">
        <v>0.96209912536443154</v>
      </c>
      <c r="BF618" s="120">
        <v>50</v>
      </c>
      <c r="BG618" s="120">
        <v>50</v>
      </c>
      <c r="BH618" s="124"/>
      <c r="BI618" s="120"/>
      <c r="BJ618" s="120"/>
      <c r="BK618" s="124"/>
      <c r="BL618" s="120"/>
      <c r="BM618" s="120"/>
      <c r="BN618" s="52"/>
      <c r="BO618" s="124"/>
      <c r="BP618" s="120"/>
      <c r="BQ618" s="120"/>
      <c r="BR618" s="124">
        <v>0.43648208469055377</v>
      </c>
      <c r="BS618" s="124">
        <v>0.96540880503144655</v>
      </c>
      <c r="BT618" s="120">
        <v>29.098805646036919</v>
      </c>
      <c r="BU618" s="120">
        <v>50</v>
      </c>
      <c r="BV618" s="124"/>
      <c r="BW618" s="120"/>
      <c r="BX618" s="120"/>
      <c r="BY618" s="124"/>
      <c r="BZ618" s="124"/>
      <c r="CA618" s="124"/>
      <c r="CB618" s="120">
        <v>16.823939048191338</v>
      </c>
      <c r="CC618" s="120">
        <v>19.496255895940152</v>
      </c>
      <c r="CD618" s="120">
        <v>17.335082511020332</v>
      </c>
      <c r="CE618" s="120"/>
      <c r="CF618" s="107"/>
      <c r="CG618" s="107"/>
      <c r="CH618" s="107">
        <v>0</v>
      </c>
      <c r="CI618" s="107"/>
      <c r="CJ618" s="107"/>
    </row>
    <row r="619" spans="1:88" x14ac:dyDescent="0.25">
      <c r="A619" s="50" t="s">
        <v>793</v>
      </c>
      <c r="B619" s="56" t="s">
        <v>1559</v>
      </c>
      <c r="C619" s="50" t="s">
        <v>3197</v>
      </c>
      <c r="D619" s="56" t="s">
        <v>2258</v>
      </c>
      <c r="E619" s="50" t="s">
        <v>106</v>
      </c>
      <c r="F619" s="24">
        <v>9</v>
      </c>
      <c r="G619" s="24">
        <v>12</v>
      </c>
      <c r="H619" s="50" t="s">
        <v>2644</v>
      </c>
      <c r="I619" s="50" t="s">
        <v>109</v>
      </c>
      <c r="J619" s="120">
        <v>986.47262914077328</v>
      </c>
      <c r="K619" s="52">
        <v>1250</v>
      </c>
      <c r="L619" s="120">
        <v>78.917810331261862</v>
      </c>
      <c r="M619" s="52">
        <v>0</v>
      </c>
      <c r="N619" s="120">
        <v>63.475661868654427</v>
      </c>
      <c r="O619" s="120">
        <v>84.63421582487257</v>
      </c>
      <c r="P619" s="120">
        <v>100</v>
      </c>
      <c r="Q619" s="120">
        <v>53.197955738934724</v>
      </c>
      <c r="R619" s="120">
        <v>62.087628865979397</v>
      </c>
      <c r="S619" s="120">
        <v>65.600379962779172</v>
      </c>
      <c r="T619" s="120">
        <v>70.930607651912965</v>
      </c>
      <c r="U619" s="120">
        <v>100</v>
      </c>
      <c r="V619" s="120">
        <v>60.340255988844078</v>
      </c>
      <c r="W619" s="120">
        <v>80.453674651792113</v>
      </c>
      <c r="X619" s="120">
        <v>100</v>
      </c>
      <c r="Y619" s="120">
        <v>51.30505964853463</v>
      </c>
      <c r="Z619" s="120">
        <v>68.406746198046179</v>
      </c>
      <c r="AA619" s="120">
        <v>100</v>
      </c>
      <c r="AB619" s="120">
        <v>64.049893842887414</v>
      </c>
      <c r="AC619" s="120">
        <v>85.399858457183214</v>
      </c>
      <c r="AD619" s="120">
        <v>100</v>
      </c>
      <c r="AE619" s="120">
        <v>54.360283687943273</v>
      </c>
      <c r="AF619" s="120">
        <v>68.189999999999984</v>
      </c>
      <c r="AG619" s="120">
        <v>72.480378250591031</v>
      </c>
      <c r="AH619" s="120">
        <v>100</v>
      </c>
      <c r="AI619" s="120">
        <v>12.4</v>
      </c>
      <c r="AJ619" s="120">
        <v>10.78</v>
      </c>
      <c r="AK619" s="120">
        <v>13.82</v>
      </c>
      <c r="AL619" s="52">
        <v>1</v>
      </c>
      <c r="AM619" s="124">
        <v>0.83774834437086088</v>
      </c>
      <c r="AN619" s="124">
        <v>0.78181818181818186</v>
      </c>
      <c r="AO619" s="124">
        <v>0.8443708609271523</v>
      </c>
      <c r="AP619" s="124">
        <v>0.74545454545454548</v>
      </c>
      <c r="AQ619" s="124">
        <v>0.98746081504702199</v>
      </c>
      <c r="AR619" s="124">
        <v>0.96907216494845361</v>
      </c>
      <c r="AS619" s="124">
        <v>0.10174418604651163</v>
      </c>
      <c r="AT619" s="120">
        <v>39.65116279069769</v>
      </c>
      <c r="AU619" s="120">
        <v>50</v>
      </c>
      <c r="AV619" s="124">
        <v>0.23546511627906977</v>
      </c>
      <c r="AW619" s="120">
        <v>12.906976744186061</v>
      </c>
      <c r="AX619" s="120">
        <v>50</v>
      </c>
      <c r="AY619" s="124">
        <v>0.67601246105919</v>
      </c>
      <c r="AZ619" s="120">
        <v>45.067497403946</v>
      </c>
      <c r="BA619" s="120">
        <v>50</v>
      </c>
      <c r="BB619" s="124">
        <v>0.50155763239875384</v>
      </c>
      <c r="BC619" s="120">
        <v>33.437175493250251</v>
      </c>
      <c r="BD619" s="120">
        <v>50</v>
      </c>
      <c r="BE619" s="124">
        <v>0.91747572815533984</v>
      </c>
      <c r="BF619" s="120">
        <v>48.801900433794678</v>
      </c>
      <c r="BG619" s="120">
        <v>50</v>
      </c>
      <c r="BH619" s="124">
        <v>0.90981432360742709</v>
      </c>
      <c r="BI619" s="120">
        <v>96.788757830577353</v>
      </c>
      <c r="BJ619" s="120">
        <v>100</v>
      </c>
      <c r="BK619" s="124">
        <v>0.86868686868686884</v>
      </c>
      <c r="BL619" s="120">
        <v>92.413496668815839</v>
      </c>
      <c r="BM619" s="120">
        <v>100</v>
      </c>
      <c r="BN619" s="52">
        <v>0</v>
      </c>
      <c r="BO619" s="124">
        <v>0.77714285714285714</v>
      </c>
      <c r="BP619" s="120">
        <v>100</v>
      </c>
      <c r="BQ619" s="120">
        <v>100</v>
      </c>
      <c r="BR619" s="124">
        <v>0.52836879432624118</v>
      </c>
      <c r="BS619" s="124">
        <v>0.87577639751552794</v>
      </c>
      <c r="BT619" s="120">
        <v>17.612293144208039</v>
      </c>
      <c r="BU619" s="120">
        <v>50</v>
      </c>
      <c r="BV619" s="124">
        <v>0.44985465116279072</v>
      </c>
      <c r="BW619" s="120">
        <v>37.487887596899228</v>
      </c>
      <c r="BX619" s="120">
        <v>50</v>
      </c>
      <c r="BY619" s="124">
        <v>0.86868686868686884</v>
      </c>
      <c r="BZ619" s="124">
        <v>0.94</v>
      </c>
      <c r="CA619" s="124">
        <v>7.1313131313131203E-2</v>
      </c>
      <c r="CB619" s="120">
        <v>16.823939048191338</v>
      </c>
      <c r="CC619" s="120">
        <v>19.496255895940152</v>
      </c>
      <c r="CD619" s="120">
        <v>17.335082511020332</v>
      </c>
      <c r="CE619" s="120">
        <v>12.629206143265662</v>
      </c>
      <c r="CF619" s="107"/>
      <c r="CG619" s="107"/>
      <c r="CH619" s="107">
        <v>0</v>
      </c>
      <c r="CI619" s="107"/>
      <c r="CJ619" s="107"/>
    </row>
    <row r="620" spans="1:88" x14ac:dyDescent="0.25">
      <c r="A620" s="50" t="s">
        <v>799</v>
      </c>
      <c r="B620" s="56" t="s">
        <v>1561</v>
      </c>
      <c r="C620" s="50" t="s">
        <v>2665</v>
      </c>
      <c r="D620" s="56" t="s">
        <v>101</v>
      </c>
      <c r="E620" s="50" t="s">
        <v>102</v>
      </c>
      <c r="F620" s="24" t="s">
        <v>102</v>
      </c>
      <c r="G620" s="24" t="s">
        <v>102</v>
      </c>
      <c r="H620" s="50" t="s">
        <v>2644</v>
      </c>
      <c r="I620" s="50" t="s">
        <v>103</v>
      </c>
      <c r="J620" s="120">
        <v>1059.7933422601627</v>
      </c>
      <c r="K620" s="52">
        <v>1250</v>
      </c>
      <c r="L620" s="120">
        <v>84.783467380813022</v>
      </c>
      <c r="M620" s="52">
        <v>0</v>
      </c>
      <c r="N620" s="120">
        <v>76.408686189183271</v>
      </c>
      <c r="O620" s="120">
        <v>100</v>
      </c>
      <c r="P620" s="120">
        <v>100</v>
      </c>
      <c r="Q620" s="120">
        <v>61.904022125920967</v>
      </c>
      <c r="R620" s="120">
        <v>72.35239801821389</v>
      </c>
      <c r="S620" s="120">
        <v>75</v>
      </c>
      <c r="T620" s="120">
        <v>82.538696167894614</v>
      </c>
      <c r="U620" s="120">
        <v>100</v>
      </c>
      <c r="V620" s="120">
        <v>69.674003492293636</v>
      </c>
      <c r="W620" s="120">
        <v>92.898671323058181</v>
      </c>
      <c r="X620" s="120">
        <v>100</v>
      </c>
      <c r="Y620" s="120">
        <v>55.86735556807016</v>
      </c>
      <c r="Z620" s="120">
        <v>74.489807424093541</v>
      </c>
      <c r="AA620" s="120">
        <v>100</v>
      </c>
      <c r="AB620" s="120">
        <v>65.388757861635355</v>
      </c>
      <c r="AC620" s="120">
        <v>87.185010482180473</v>
      </c>
      <c r="AD620" s="120">
        <v>100</v>
      </c>
      <c r="AE620" s="120">
        <v>53.189237855946402</v>
      </c>
      <c r="AF620" s="120">
        <v>67.899310582557945</v>
      </c>
      <c r="AG620" s="120">
        <v>70.918983807928541</v>
      </c>
      <c r="AH620" s="120">
        <v>100</v>
      </c>
      <c r="AI620" s="120">
        <v>13.09</v>
      </c>
      <c r="AJ620" s="120">
        <v>16.48</v>
      </c>
      <c r="AK620" s="120">
        <v>14.71</v>
      </c>
      <c r="AL620" s="52">
        <v>1</v>
      </c>
      <c r="AM620" s="124">
        <v>0.95605655330531147</v>
      </c>
      <c r="AN620" s="124">
        <v>0.93288590604026844</v>
      </c>
      <c r="AO620" s="124">
        <v>0.93852615502100034</v>
      </c>
      <c r="AP620" s="124">
        <v>0.9084821428571429</v>
      </c>
      <c r="AQ620" s="124">
        <v>0.98573825503355705</v>
      </c>
      <c r="AR620" s="124">
        <v>0.97596153846153844</v>
      </c>
      <c r="AS620" s="124">
        <v>3.7337315980371238E-2</v>
      </c>
      <c r="AT620" s="120">
        <v>50</v>
      </c>
      <c r="AU620" s="120">
        <v>50</v>
      </c>
      <c r="AV620" s="124">
        <v>9.5046854082998664E-2</v>
      </c>
      <c r="AW620" s="120">
        <v>40.990629183400287</v>
      </c>
      <c r="AX620" s="120">
        <v>50</v>
      </c>
      <c r="AY620" s="124">
        <v>0.62967289719626163</v>
      </c>
      <c r="AZ620" s="120">
        <v>41.978193146417439</v>
      </c>
      <c r="BA620" s="120">
        <v>50</v>
      </c>
      <c r="BB620" s="124">
        <v>0.64485981308411211</v>
      </c>
      <c r="BC620" s="120">
        <v>42.990654205607477</v>
      </c>
      <c r="BD620" s="120">
        <v>50</v>
      </c>
      <c r="BE620" s="124">
        <v>0.29009433962264153</v>
      </c>
      <c r="BF620" s="120">
        <v>15.43054997992774</v>
      </c>
      <c r="BG620" s="120">
        <v>50</v>
      </c>
      <c r="BH620" s="124">
        <v>0.96690307328605196</v>
      </c>
      <c r="BI620" s="120">
        <v>100</v>
      </c>
      <c r="BJ620" s="120">
        <v>100</v>
      </c>
      <c r="BK620" s="124">
        <v>0.9</v>
      </c>
      <c r="BL620" s="120">
        <v>95.744680851063833</v>
      </c>
      <c r="BM620" s="120">
        <v>100</v>
      </c>
      <c r="BN620" s="52">
        <v>0</v>
      </c>
      <c r="BO620" s="124">
        <v>0.85099999999999998</v>
      </c>
      <c r="BP620" s="120">
        <v>100</v>
      </c>
      <c r="BQ620" s="120">
        <v>100</v>
      </c>
      <c r="BR620" s="124">
        <v>0.73221757322175729</v>
      </c>
      <c r="BS620" s="124">
        <v>0.91337579617834397</v>
      </c>
      <c r="BT620" s="120">
        <v>48.814504881450489</v>
      </c>
      <c r="BU620" s="120">
        <v>50</v>
      </c>
      <c r="BV620" s="124">
        <v>0.18975552968568102</v>
      </c>
      <c r="BW620" s="120">
        <v>15.812960807140087</v>
      </c>
      <c r="BX620" s="120">
        <v>50</v>
      </c>
      <c r="BY620" s="124">
        <v>0.9</v>
      </c>
      <c r="BZ620" s="124">
        <v>0.94</v>
      </c>
      <c r="CA620" s="124">
        <v>0.04</v>
      </c>
      <c r="CB620" s="120">
        <v>17.263974516166829</v>
      </c>
      <c r="CC620" s="120">
        <v>19.631524517014228</v>
      </c>
      <c r="CD620" s="120">
        <v>17.168861804494096</v>
      </c>
      <c r="CE620" s="120">
        <v>15.161501169955377</v>
      </c>
      <c r="CF620" s="107"/>
      <c r="CG620" s="107"/>
      <c r="CH620" s="107">
        <v>0</v>
      </c>
      <c r="CI620" s="107"/>
      <c r="CJ620" s="107"/>
    </row>
    <row r="621" spans="1:88" x14ac:dyDescent="0.25">
      <c r="A621" s="50" t="s">
        <v>799</v>
      </c>
      <c r="B621" s="56" t="s">
        <v>1561</v>
      </c>
      <c r="C621" s="50" t="s">
        <v>3198</v>
      </c>
      <c r="D621" s="56" t="s">
        <v>2015</v>
      </c>
      <c r="E621" s="50" t="s">
        <v>106</v>
      </c>
      <c r="F621" s="24" t="s">
        <v>114</v>
      </c>
      <c r="G621" s="24">
        <v>4</v>
      </c>
      <c r="H621" s="50" t="s">
        <v>2644</v>
      </c>
      <c r="I621" s="50" t="s">
        <v>109</v>
      </c>
      <c r="J621" s="120">
        <v>512.6417370464286</v>
      </c>
      <c r="K621" s="52">
        <v>550</v>
      </c>
      <c r="L621" s="120">
        <v>93.207588553896116</v>
      </c>
      <c r="M621" s="52">
        <v>0</v>
      </c>
      <c r="N621" s="120">
        <v>78.395758350609682</v>
      </c>
      <c r="O621" s="120">
        <v>100</v>
      </c>
      <c r="P621" s="120">
        <v>100</v>
      </c>
      <c r="Q621" s="120">
        <v>67.799968979423014</v>
      </c>
      <c r="R621" s="120">
        <v>73.439504346555623</v>
      </c>
      <c r="S621" s="120">
        <v>75</v>
      </c>
      <c r="T621" s="120">
        <v>90.399958639230675</v>
      </c>
      <c r="U621" s="120">
        <v>100</v>
      </c>
      <c r="V621" s="120">
        <v>71.075491653722935</v>
      </c>
      <c r="W621" s="120">
        <v>94.767322204963904</v>
      </c>
      <c r="X621" s="120">
        <v>100</v>
      </c>
      <c r="Y621" s="120">
        <v>61.855842151675489</v>
      </c>
      <c r="Z621" s="120">
        <v>82.474456202233981</v>
      </c>
      <c r="AA621" s="120">
        <v>100</v>
      </c>
      <c r="AB621" s="120"/>
      <c r="AC621" s="120"/>
      <c r="AD621" s="120">
        <v>0</v>
      </c>
      <c r="AE621" s="120"/>
      <c r="AF621" s="120"/>
      <c r="AG621" s="120"/>
      <c r="AH621" s="120">
        <v>0</v>
      </c>
      <c r="AI621" s="120">
        <v>7.2</v>
      </c>
      <c r="AJ621" s="120">
        <v>11.58</v>
      </c>
      <c r="AK621" s="120"/>
      <c r="AL621" s="52">
        <v>0</v>
      </c>
      <c r="AM621" s="124">
        <v>1</v>
      </c>
      <c r="AN621" s="124">
        <v>1</v>
      </c>
      <c r="AO621" s="124">
        <v>1</v>
      </c>
      <c r="AP621" s="124">
        <v>1</v>
      </c>
      <c r="AQ621" s="124"/>
      <c r="AR621" s="124"/>
      <c r="AS621" s="124">
        <v>6.024096385542169E-3</v>
      </c>
      <c r="AT621" s="120">
        <v>50</v>
      </c>
      <c r="AU621" s="120">
        <v>50</v>
      </c>
      <c r="AV621" s="124">
        <v>0</v>
      </c>
      <c r="AW621" s="120">
        <v>50</v>
      </c>
      <c r="AX621" s="120">
        <v>50</v>
      </c>
      <c r="AY621" s="124"/>
      <c r="AZ621" s="120"/>
      <c r="BA621" s="120"/>
      <c r="BB621" s="124"/>
      <c r="BC621" s="120"/>
      <c r="BD621" s="120"/>
      <c r="BE621" s="124"/>
      <c r="BF621" s="120"/>
      <c r="BG621" s="120"/>
      <c r="BH621" s="124"/>
      <c r="BI621" s="120"/>
      <c r="BJ621" s="120"/>
      <c r="BK621" s="124"/>
      <c r="BL621" s="120"/>
      <c r="BM621" s="120"/>
      <c r="BN621" s="52"/>
      <c r="BO621" s="124"/>
      <c r="BP621" s="120"/>
      <c r="BQ621" s="120"/>
      <c r="BR621" s="124">
        <v>0.67500000000000004</v>
      </c>
      <c r="BS621" s="124">
        <v>0.97560975609756095</v>
      </c>
      <c r="BT621" s="120">
        <v>45</v>
      </c>
      <c r="BU621" s="120">
        <v>50</v>
      </c>
      <c r="BV621" s="124"/>
      <c r="BW621" s="120"/>
      <c r="BX621" s="120"/>
      <c r="BY621" s="124"/>
      <c r="BZ621" s="124"/>
      <c r="CA621" s="124"/>
      <c r="CB621" s="120">
        <v>16.823939048191338</v>
      </c>
      <c r="CC621" s="120">
        <v>19.496255895940152</v>
      </c>
      <c r="CD621" s="120">
        <v>17.335082511020332</v>
      </c>
      <c r="CE621" s="120"/>
      <c r="CF621" s="107"/>
      <c r="CG621" s="107"/>
      <c r="CH621" s="107">
        <v>1</v>
      </c>
      <c r="CI621" s="107">
        <v>1</v>
      </c>
      <c r="CJ621" s="107"/>
    </row>
    <row r="622" spans="1:88" x14ac:dyDescent="0.25">
      <c r="A622" s="50" t="s">
        <v>799</v>
      </c>
      <c r="B622" s="56" t="s">
        <v>1561</v>
      </c>
      <c r="C622" s="50" t="s">
        <v>3199</v>
      </c>
      <c r="D622" s="56" t="s">
        <v>2409</v>
      </c>
      <c r="E622" s="50" t="s">
        <v>106</v>
      </c>
      <c r="F622" s="24" t="s">
        <v>114</v>
      </c>
      <c r="G622" s="24">
        <v>4</v>
      </c>
      <c r="H622" s="50" t="s">
        <v>2644</v>
      </c>
      <c r="I622" s="50" t="s">
        <v>109</v>
      </c>
      <c r="J622" s="120">
        <v>474.26422793115654</v>
      </c>
      <c r="K622" s="52">
        <v>550</v>
      </c>
      <c r="L622" s="120">
        <v>86.229859623846636</v>
      </c>
      <c r="M622" s="52">
        <v>0</v>
      </c>
      <c r="N622" s="120">
        <v>76.521232145650529</v>
      </c>
      <c r="O622" s="120">
        <v>100</v>
      </c>
      <c r="P622" s="120">
        <v>100</v>
      </c>
      <c r="Q622" s="120">
        <v>64.953497541647693</v>
      </c>
      <c r="R622" s="120">
        <v>68.954228890767354</v>
      </c>
      <c r="S622" s="120">
        <v>75</v>
      </c>
      <c r="T622" s="120">
        <v>86.604663388863585</v>
      </c>
      <c r="U622" s="120">
        <v>100</v>
      </c>
      <c r="V622" s="120">
        <v>66.513714739676274</v>
      </c>
      <c r="W622" s="120">
        <v>88.684952986235032</v>
      </c>
      <c r="X622" s="120">
        <v>100</v>
      </c>
      <c r="Y622" s="120">
        <v>54.311143984220919</v>
      </c>
      <c r="Z622" s="120">
        <v>72.414858645627888</v>
      </c>
      <c r="AA622" s="120">
        <v>100</v>
      </c>
      <c r="AB622" s="120"/>
      <c r="AC622" s="120"/>
      <c r="AD622" s="120">
        <v>0</v>
      </c>
      <c r="AE622" s="120"/>
      <c r="AF622" s="120"/>
      <c r="AG622" s="120"/>
      <c r="AH622" s="120">
        <v>0</v>
      </c>
      <c r="AI622" s="120">
        <v>10.039999999999999</v>
      </c>
      <c r="AJ622" s="120">
        <v>14.64</v>
      </c>
      <c r="AK622" s="120"/>
      <c r="AL622" s="52">
        <v>0</v>
      </c>
      <c r="AM622" s="124">
        <v>1</v>
      </c>
      <c r="AN622" s="124">
        <v>1</v>
      </c>
      <c r="AO622" s="124">
        <v>1</v>
      </c>
      <c r="AP622" s="124">
        <v>1</v>
      </c>
      <c r="AQ622" s="124"/>
      <c r="AR622" s="124"/>
      <c r="AS622" s="124">
        <v>3.825136612021858E-2</v>
      </c>
      <c r="AT622" s="120">
        <v>50</v>
      </c>
      <c r="AU622" s="120">
        <v>50</v>
      </c>
      <c r="AV622" s="124">
        <v>9.8360655737704916E-2</v>
      </c>
      <c r="AW622" s="120">
        <v>40.327868852459027</v>
      </c>
      <c r="AX622" s="120">
        <v>50</v>
      </c>
      <c r="AY622" s="124"/>
      <c r="AZ622" s="120"/>
      <c r="BA622" s="120"/>
      <c r="BB622" s="124"/>
      <c r="BC622" s="120"/>
      <c r="BD622" s="120"/>
      <c r="BE622" s="124"/>
      <c r="BF622" s="120"/>
      <c r="BG622" s="120"/>
      <c r="BH622" s="124"/>
      <c r="BI622" s="120"/>
      <c r="BJ622" s="120"/>
      <c r="BK622" s="124"/>
      <c r="BL622" s="120"/>
      <c r="BM622" s="120"/>
      <c r="BN622" s="52"/>
      <c r="BO622" s="124"/>
      <c r="BP622" s="120"/>
      <c r="BQ622" s="120"/>
      <c r="BR622" s="124">
        <v>0.54347826086956519</v>
      </c>
      <c r="BS622" s="124">
        <v>1</v>
      </c>
      <c r="BT622" s="120">
        <v>36.231884057971016</v>
      </c>
      <c r="BU622" s="120">
        <v>50</v>
      </c>
      <c r="BV622" s="124"/>
      <c r="BW622" s="120"/>
      <c r="BX622" s="120"/>
      <c r="BY622" s="124"/>
      <c r="BZ622" s="124"/>
      <c r="CA622" s="124"/>
      <c r="CB622" s="120">
        <v>16.823939048191338</v>
      </c>
      <c r="CC622" s="120">
        <v>19.496255895940152</v>
      </c>
      <c r="CD622" s="120">
        <v>17.335082511020332</v>
      </c>
      <c r="CE622" s="120"/>
      <c r="CF622" s="107"/>
      <c r="CG622" s="107"/>
      <c r="CH622" s="107">
        <v>0</v>
      </c>
      <c r="CI622" s="107"/>
      <c r="CJ622" s="107"/>
    </row>
    <row r="623" spans="1:88" x14ac:dyDescent="0.25">
      <c r="A623" s="50" t="s">
        <v>799</v>
      </c>
      <c r="B623" s="56" t="s">
        <v>1561</v>
      </c>
      <c r="C623" s="50" t="s">
        <v>3200</v>
      </c>
      <c r="D623" s="56" t="s">
        <v>2202</v>
      </c>
      <c r="E623" s="50" t="s">
        <v>106</v>
      </c>
      <c r="F623" s="24" t="s">
        <v>114</v>
      </c>
      <c r="G623" s="24">
        <v>4</v>
      </c>
      <c r="H623" s="50" t="s">
        <v>2644</v>
      </c>
      <c r="I623" s="50" t="s">
        <v>109</v>
      </c>
      <c r="J623" s="120">
        <v>511.80086200612243</v>
      </c>
      <c r="K623" s="52">
        <v>550</v>
      </c>
      <c r="L623" s="120">
        <v>93.054702182931351</v>
      </c>
      <c r="M623" s="52">
        <v>0</v>
      </c>
      <c r="N623" s="120">
        <v>77.230526537981703</v>
      </c>
      <c r="O623" s="120">
        <v>100</v>
      </c>
      <c r="P623" s="120">
        <v>100</v>
      </c>
      <c r="Q623" s="120">
        <v>68.845066872438849</v>
      </c>
      <c r="R623" s="120">
        <v>73.206083402641411</v>
      </c>
      <c r="S623" s="120">
        <v>75</v>
      </c>
      <c r="T623" s="120">
        <v>91.793422496585137</v>
      </c>
      <c r="U623" s="120">
        <v>100</v>
      </c>
      <c r="V623" s="120">
        <v>70.755329235098046</v>
      </c>
      <c r="W623" s="120">
        <v>94.340438980130727</v>
      </c>
      <c r="X623" s="120">
        <v>100</v>
      </c>
      <c r="Y623" s="120">
        <v>61.09235566021281</v>
      </c>
      <c r="Z623" s="120">
        <v>81.456474213617085</v>
      </c>
      <c r="AA623" s="120">
        <v>100</v>
      </c>
      <c r="AB623" s="120"/>
      <c r="AC623" s="120"/>
      <c r="AD623" s="120">
        <v>0</v>
      </c>
      <c r="AE623" s="120"/>
      <c r="AF623" s="120"/>
      <c r="AG623" s="120"/>
      <c r="AH623" s="120">
        <v>0</v>
      </c>
      <c r="AI623" s="120">
        <v>6.15</v>
      </c>
      <c r="AJ623" s="120">
        <v>12.11</v>
      </c>
      <c r="AK623" s="120"/>
      <c r="AL623" s="52">
        <v>0</v>
      </c>
      <c r="AM623" s="124">
        <v>0.99431818181818177</v>
      </c>
      <c r="AN623" s="124">
        <v>0.97297297297297303</v>
      </c>
      <c r="AO623" s="124">
        <v>0.99431818181818177</v>
      </c>
      <c r="AP623" s="124">
        <v>0.97297297297297303</v>
      </c>
      <c r="AQ623" s="124"/>
      <c r="AR623" s="124"/>
      <c r="AS623" s="124">
        <v>3.6458333333333336E-2</v>
      </c>
      <c r="AT623" s="120">
        <v>50</v>
      </c>
      <c r="AU623" s="120">
        <v>50</v>
      </c>
      <c r="AV623" s="124">
        <v>7.8947368421052627E-2</v>
      </c>
      <c r="AW623" s="120">
        <v>44.21052631578948</v>
      </c>
      <c r="AX623" s="120">
        <v>50</v>
      </c>
      <c r="AY623" s="124"/>
      <c r="AZ623" s="120"/>
      <c r="BA623" s="120"/>
      <c r="BB623" s="124"/>
      <c r="BC623" s="120"/>
      <c r="BD623" s="120"/>
      <c r="BE623" s="124"/>
      <c r="BF623" s="120"/>
      <c r="BG623" s="120"/>
      <c r="BH623" s="124"/>
      <c r="BI623" s="120"/>
      <c r="BJ623" s="120"/>
      <c r="BK623" s="124"/>
      <c r="BL623" s="120"/>
      <c r="BM623" s="120"/>
      <c r="BN623" s="52"/>
      <c r="BO623" s="124"/>
      <c r="BP623" s="120"/>
      <c r="BQ623" s="120"/>
      <c r="BR623" s="124">
        <v>0.80434782608695654</v>
      </c>
      <c r="BS623" s="124">
        <v>0.97872340425531912</v>
      </c>
      <c r="BT623" s="120">
        <v>50</v>
      </c>
      <c r="BU623" s="120">
        <v>50</v>
      </c>
      <c r="BV623" s="124"/>
      <c r="BW623" s="120"/>
      <c r="BX623" s="120"/>
      <c r="BY623" s="124"/>
      <c r="BZ623" s="124"/>
      <c r="CA623" s="124"/>
      <c r="CB623" s="120">
        <v>16.823939048191338</v>
      </c>
      <c r="CC623" s="120">
        <v>19.496255895940152</v>
      </c>
      <c r="CD623" s="120">
        <v>17.335082511020332</v>
      </c>
      <c r="CE623" s="120"/>
      <c r="CF623" s="107"/>
      <c r="CG623" s="107"/>
      <c r="CH623" s="107">
        <v>1</v>
      </c>
      <c r="CI623" s="107">
        <v>1</v>
      </c>
      <c r="CJ623" s="107"/>
    </row>
    <row r="624" spans="1:88" x14ac:dyDescent="0.25">
      <c r="A624" s="50" t="s">
        <v>799</v>
      </c>
      <c r="B624" s="56" t="s">
        <v>1561</v>
      </c>
      <c r="C624" s="50" t="s">
        <v>3201</v>
      </c>
      <c r="D624" s="56" t="s">
        <v>2018</v>
      </c>
      <c r="E624" s="50" t="s">
        <v>106</v>
      </c>
      <c r="F624" s="24" t="s">
        <v>114</v>
      </c>
      <c r="G624" s="24">
        <v>4</v>
      </c>
      <c r="H624" s="50" t="s">
        <v>2644</v>
      </c>
      <c r="I624" s="50" t="s">
        <v>109</v>
      </c>
      <c r="J624" s="120">
        <v>522.86451681615733</v>
      </c>
      <c r="K624" s="52">
        <v>550</v>
      </c>
      <c r="L624" s="120">
        <v>95.066275784755888</v>
      </c>
      <c r="M624" s="52">
        <v>0</v>
      </c>
      <c r="N624" s="120">
        <v>85.923364888351315</v>
      </c>
      <c r="O624" s="120">
        <v>100</v>
      </c>
      <c r="P624" s="120">
        <v>100</v>
      </c>
      <c r="Q624" s="120">
        <v>73.59482104081421</v>
      </c>
      <c r="R624" s="120">
        <v>74.914985064538627</v>
      </c>
      <c r="S624" s="120">
        <v>75</v>
      </c>
      <c r="T624" s="120">
        <v>98.126428054418952</v>
      </c>
      <c r="U624" s="120">
        <v>100</v>
      </c>
      <c r="V624" s="120">
        <v>72.329708207445421</v>
      </c>
      <c r="W624" s="120">
        <v>96.439610943260561</v>
      </c>
      <c r="X624" s="120">
        <v>100</v>
      </c>
      <c r="Y624" s="120">
        <v>60.747667887667887</v>
      </c>
      <c r="Z624" s="120">
        <v>80.996890516890517</v>
      </c>
      <c r="AA624" s="120">
        <v>100</v>
      </c>
      <c r="AB624" s="120"/>
      <c r="AC624" s="120"/>
      <c r="AD624" s="120">
        <v>0</v>
      </c>
      <c r="AE624" s="120"/>
      <c r="AF624" s="120"/>
      <c r="AG624" s="120"/>
      <c r="AH624" s="120">
        <v>0</v>
      </c>
      <c r="AI624" s="120">
        <v>1.4</v>
      </c>
      <c r="AJ624" s="120">
        <v>14.16</v>
      </c>
      <c r="AK624" s="120"/>
      <c r="AL624" s="52">
        <v>1</v>
      </c>
      <c r="AM624" s="124">
        <v>0.98581560283687941</v>
      </c>
      <c r="AN624" s="124">
        <v>0.9285714285714286</v>
      </c>
      <c r="AO624" s="124">
        <v>0.98581560283687941</v>
      </c>
      <c r="AP624" s="124">
        <v>0.9285714285714286</v>
      </c>
      <c r="AQ624" s="124"/>
      <c r="AR624" s="124"/>
      <c r="AS624" s="124">
        <v>1.8987341772151899E-2</v>
      </c>
      <c r="AT624" s="120">
        <v>50</v>
      </c>
      <c r="AU624" s="120">
        <v>50</v>
      </c>
      <c r="AV624" s="124">
        <v>6.3492063492063489E-2</v>
      </c>
      <c r="AW624" s="120">
        <v>47.301587301587311</v>
      </c>
      <c r="AX624" s="120">
        <v>50</v>
      </c>
      <c r="AY624" s="124"/>
      <c r="AZ624" s="120"/>
      <c r="BA624" s="120"/>
      <c r="BB624" s="124"/>
      <c r="BC624" s="120"/>
      <c r="BD624" s="120"/>
      <c r="BE624" s="124"/>
      <c r="BF624" s="120"/>
      <c r="BG624" s="120"/>
      <c r="BH624" s="124"/>
      <c r="BI624" s="120"/>
      <c r="BJ624" s="120"/>
      <c r="BK624" s="124"/>
      <c r="BL624" s="120"/>
      <c r="BM624" s="120"/>
      <c r="BN624" s="52"/>
      <c r="BO624" s="124"/>
      <c r="BP624" s="120"/>
      <c r="BQ624" s="120"/>
      <c r="BR624" s="124">
        <v>0.80645161290322576</v>
      </c>
      <c r="BS624" s="124">
        <v>0.98412698412698407</v>
      </c>
      <c r="BT624" s="120">
        <v>50</v>
      </c>
      <c r="BU624" s="120">
        <v>50</v>
      </c>
      <c r="BV624" s="124"/>
      <c r="BW624" s="120"/>
      <c r="BX624" s="120"/>
      <c r="BY624" s="124"/>
      <c r="BZ624" s="124"/>
      <c r="CA624" s="124"/>
      <c r="CB624" s="120">
        <v>16.823939048191338</v>
      </c>
      <c r="CC624" s="120">
        <v>19.496255895940152</v>
      </c>
      <c r="CD624" s="120">
        <v>17.335082511020332</v>
      </c>
      <c r="CE624" s="120"/>
      <c r="CF624" s="52"/>
      <c r="CG624" s="107"/>
      <c r="CH624" s="107">
        <v>0</v>
      </c>
      <c r="CI624" s="107"/>
      <c r="CJ624" s="107"/>
    </row>
    <row r="625" spans="1:88" x14ac:dyDescent="0.25">
      <c r="A625" s="50" t="s">
        <v>799</v>
      </c>
      <c r="B625" s="56" t="s">
        <v>1561</v>
      </c>
      <c r="C625" s="50" t="s">
        <v>3202</v>
      </c>
      <c r="D625" s="56" t="s">
        <v>2364</v>
      </c>
      <c r="E625" s="50" t="s">
        <v>106</v>
      </c>
      <c r="F625" s="24">
        <v>5</v>
      </c>
      <c r="G625" s="24">
        <v>6</v>
      </c>
      <c r="H625" s="50" t="s">
        <v>2644</v>
      </c>
      <c r="I625" s="50" t="s">
        <v>109</v>
      </c>
      <c r="J625" s="120">
        <v>646.38239760817964</v>
      </c>
      <c r="K625" s="52">
        <v>750</v>
      </c>
      <c r="L625" s="120">
        <v>86.184319681090614</v>
      </c>
      <c r="M625" s="52">
        <v>0</v>
      </c>
      <c r="N625" s="120">
        <v>77.861995355823296</v>
      </c>
      <c r="O625" s="120">
        <v>100</v>
      </c>
      <c r="P625" s="120">
        <v>100</v>
      </c>
      <c r="Q625" s="120">
        <v>61.283736800838291</v>
      </c>
      <c r="R625" s="120">
        <v>75</v>
      </c>
      <c r="S625" s="120">
        <v>75</v>
      </c>
      <c r="T625" s="120">
        <v>81.711649067784393</v>
      </c>
      <c r="U625" s="120">
        <v>100</v>
      </c>
      <c r="V625" s="120">
        <v>72.856154075501379</v>
      </c>
      <c r="W625" s="120">
        <v>97.141538767335163</v>
      </c>
      <c r="X625" s="120">
        <v>100</v>
      </c>
      <c r="Y625" s="120">
        <v>56.857109425352093</v>
      </c>
      <c r="Z625" s="120">
        <v>75.80947923380279</v>
      </c>
      <c r="AA625" s="120">
        <v>100</v>
      </c>
      <c r="AB625" s="120">
        <v>59.870337301587313</v>
      </c>
      <c r="AC625" s="120">
        <v>79.827116402116417</v>
      </c>
      <c r="AD625" s="120">
        <v>100</v>
      </c>
      <c r="AE625" s="120">
        <v>49.806557377049195</v>
      </c>
      <c r="AF625" s="120">
        <v>62.10266666666675</v>
      </c>
      <c r="AG625" s="120">
        <v>66.408743169398932</v>
      </c>
      <c r="AH625" s="120">
        <v>100</v>
      </c>
      <c r="AI625" s="120">
        <v>13.71</v>
      </c>
      <c r="AJ625" s="120">
        <v>18.14</v>
      </c>
      <c r="AK625" s="120">
        <v>12.29</v>
      </c>
      <c r="AL625" s="52">
        <v>0</v>
      </c>
      <c r="AM625" s="124">
        <v>0.99455040871934608</v>
      </c>
      <c r="AN625" s="124">
        <v>0.98412698412698407</v>
      </c>
      <c r="AO625" s="124">
        <v>0.99318801089918252</v>
      </c>
      <c r="AP625" s="124">
        <v>0.98412698412698407</v>
      </c>
      <c r="AQ625" s="124">
        <v>0.99707602339181289</v>
      </c>
      <c r="AR625" s="124">
        <v>0.98461538461538467</v>
      </c>
      <c r="AS625" s="124">
        <v>2.0435967302452316E-2</v>
      </c>
      <c r="AT625" s="120">
        <v>50</v>
      </c>
      <c r="AU625" s="120">
        <v>50</v>
      </c>
      <c r="AV625" s="124">
        <v>7.2580645161290328E-2</v>
      </c>
      <c r="AW625" s="120">
        <v>45.483870967741936</v>
      </c>
      <c r="AX625" s="120">
        <v>50</v>
      </c>
      <c r="AY625" s="124"/>
      <c r="AZ625" s="120"/>
      <c r="BA625" s="120"/>
      <c r="BB625" s="124"/>
      <c r="BC625" s="120"/>
      <c r="BD625" s="120"/>
      <c r="BE625" s="124"/>
      <c r="BF625" s="120"/>
      <c r="BG625" s="120"/>
      <c r="BH625" s="124"/>
      <c r="BI625" s="120"/>
      <c r="BJ625" s="120"/>
      <c r="BK625" s="124"/>
      <c r="BL625" s="120"/>
      <c r="BM625" s="120"/>
      <c r="BN625" s="52"/>
      <c r="BO625" s="124"/>
      <c r="BP625" s="120"/>
      <c r="BQ625" s="120"/>
      <c r="BR625" s="124">
        <v>0.82058047493403696</v>
      </c>
      <c r="BS625" s="124">
        <v>0.96437659033078882</v>
      </c>
      <c r="BT625" s="120">
        <v>50</v>
      </c>
      <c r="BU625" s="120">
        <v>50</v>
      </c>
      <c r="BV625" s="124"/>
      <c r="BW625" s="120"/>
      <c r="BX625" s="120"/>
      <c r="BY625" s="124"/>
      <c r="BZ625" s="124"/>
      <c r="CA625" s="124"/>
      <c r="CB625" s="120">
        <v>16.823939048191338</v>
      </c>
      <c r="CC625" s="120">
        <v>19.496255895940152</v>
      </c>
      <c r="CD625" s="120">
        <v>17.335082511020332</v>
      </c>
      <c r="CE625" s="120"/>
      <c r="CF625" s="52"/>
      <c r="CG625" s="52"/>
      <c r="CH625" s="107">
        <v>0</v>
      </c>
      <c r="CI625" s="107"/>
      <c r="CJ625" s="107"/>
    </row>
    <row r="626" spans="1:88" x14ac:dyDescent="0.25">
      <c r="A626" s="50" t="s">
        <v>799</v>
      </c>
      <c r="B626" s="56" t="s">
        <v>1561</v>
      </c>
      <c r="C626" s="50" t="s">
        <v>3203</v>
      </c>
      <c r="D626" s="56" t="s">
        <v>2262</v>
      </c>
      <c r="E626" s="50" t="s">
        <v>106</v>
      </c>
      <c r="F626" s="24">
        <v>7</v>
      </c>
      <c r="G626" s="24">
        <v>8</v>
      </c>
      <c r="H626" s="50" t="s">
        <v>1453</v>
      </c>
      <c r="I626" s="50" t="s">
        <v>109</v>
      </c>
      <c r="J626" s="120">
        <v>645.45537502259572</v>
      </c>
      <c r="K626" s="52">
        <v>800</v>
      </c>
      <c r="L626" s="120">
        <v>80.681921877824465</v>
      </c>
      <c r="M626" s="52">
        <v>0</v>
      </c>
      <c r="N626" s="120">
        <v>76.470912120937484</v>
      </c>
      <c r="O626" s="120">
        <v>100</v>
      </c>
      <c r="P626" s="120">
        <v>100</v>
      </c>
      <c r="Q626" s="120">
        <v>61.966483255159559</v>
      </c>
      <c r="R626" s="120">
        <v>73.562732946083969</v>
      </c>
      <c r="S626" s="120">
        <v>75</v>
      </c>
      <c r="T626" s="120">
        <v>82.62197767354607</v>
      </c>
      <c r="U626" s="120">
        <v>100</v>
      </c>
      <c r="V626" s="120">
        <v>70.984865674579595</v>
      </c>
      <c r="W626" s="120">
        <v>94.646487566106131</v>
      </c>
      <c r="X626" s="120">
        <v>100</v>
      </c>
      <c r="Y626" s="120">
        <v>56.637555204485565</v>
      </c>
      <c r="Z626" s="120">
        <v>75.516740272647425</v>
      </c>
      <c r="AA626" s="120">
        <v>100</v>
      </c>
      <c r="AB626" s="120">
        <v>66.25998370008152</v>
      </c>
      <c r="AC626" s="120">
        <v>88.346644933442036</v>
      </c>
      <c r="AD626" s="120">
        <v>100</v>
      </c>
      <c r="AE626" s="120">
        <v>58.506989247311829</v>
      </c>
      <c r="AF626" s="120">
        <v>67.645244956772359</v>
      </c>
      <c r="AG626" s="120">
        <v>78.009318996415772</v>
      </c>
      <c r="AH626" s="120">
        <v>100</v>
      </c>
      <c r="AI626" s="120">
        <v>13.03</v>
      </c>
      <c r="AJ626" s="120">
        <v>16.920000000000002</v>
      </c>
      <c r="AK626" s="120">
        <v>9.1300000000000008</v>
      </c>
      <c r="AL626" s="52">
        <v>0</v>
      </c>
      <c r="AM626" s="124">
        <v>0.97463768115942029</v>
      </c>
      <c r="AN626" s="124">
        <v>0.97637795275590555</v>
      </c>
      <c r="AO626" s="124">
        <v>0.97346200241254521</v>
      </c>
      <c r="AP626" s="124">
        <v>0.96850393700787396</v>
      </c>
      <c r="AQ626" s="124">
        <v>0.99518072289156623</v>
      </c>
      <c r="AR626" s="124">
        <v>0.984375</v>
      </c>
      <c r="AS626" s="124">
        <v>6.5217391304347824E-2</v>
      </c>
      <c r="AT626" s="120">
        <v>46.956521739130451</v>
      </c>
      <c r="AU626" s="120">
        <v>50</v>
      </c>
      <c r="AV626" s="124">
        <v>0.10256410256410256</v>
      </c>
      <c r="AW626" s="120">
        <v>39.487179487179503</v>
      </c>
      <c r="AX626" s="120">
        <v>50</v>
      </c>
      <c r="AY626" s="124"/>
      <c r="AZ626" s="120"/>
      <c r="BA626" s="120"/>
      <c r="BB626" s="124"/>
      <c r="BC626" s="120"/>
      <c r="BD626" s="120"/>
      <c r="BE626" s="124">
        <v>0.30170316301703165</v>
      </c>
      <c r="BF626" s="120">
        <v>16.04804058601232</v>
      </c>
      <c r="BG626" s="120">
        <v>50</v>
      </c>
      <c r="BH626" s="124"/>
      <c r="BI626" s="120"/>
      <c r="BJ626" s="120"/>
      <c r="BK626" s="124"/>
      <c r="BL626" s="120"/>
      <c r="BM626" s="120"/>
      <c r="BN626" s="52"/>
      <c r="BO626" s="124"/>
      <c r="BP626" s="120"/>
      <c r="BQ626" s="120"/>
      <c r="BR626" s="124">
        <v>0.71467391304347827</v>
      </c>
      <c r="BS626" s="124">
        <v>0.89104116222760288</v>
      </c>
      <c r="BT626" s="120">
        <v>23.822463768115941</v>
      </c>
      <c r="BU626" s="120">
        <v>50</v>
      </c>
      <c r="BV626" s="124"/>
      <c r="BW626" s="120"/>
      <c r="BX626" s="120"/>
      <c r="BY626" s="124"/>
      <c r="BZ626" s="124"/>
      <c r="CA626" s="124"/>
      <c r="CB626" s="120">
        <v>16.823939048191338</v>
      </c>
      <c r="CC626" s="120">
        <v>19.496255895940152</v>
      </c>
      <c r="CD626" s="120">
        <v>17.335082511020332</v>
      </c>
      <c r="CE626" s="120"/>
      <c r="CF626" s="107"/>
      <c r="CG626" s="107"/>
      <c r="CH626" s="107">
        <v>0</v>
      </c>
      <c r="CI626" s="107"/>
      <c r="CJ626" s="107"/>
    </row>
    <row r="627" spans="1:88" x14ac:dyDescent="0.25">
      <c r="A627" s="50" t="s">
        <v>799</v>
      </c>
      <c r="B627" s="56" t="s">
        <v>1561</v>
      </c>
      <c r="C627" s="50" t="s">
        <v>3204</v>
      </c>
      <c r="D627" s="56" t="s">
        <v>2261</v>
      </c>
      <c r="E627" s="50" t="s">
        <v>106</v>
      </c>
      <c r="F627" s="24">
        <v>9</v>
      </c>
      <c r="G627" s="24">
        <v>12</v>
      </c>
      <c r="H627" s="50" t="s">
        <v>2644</v>
      </c>
      <c r="I627" s="50" t="s">
        <v>109</v>
      </c>
      <c r="J627" s="120">
        <v>989.87887171731359</v>
      </c>
      <c r="K627" s="52">
        <v>1250</v>
      </c>
      <c r="L627" s="120">
        <v>79.190309737385093</v>
      </c>
      <c r="M627" s="52">
        <v>1</v>
      </c>
      <c r="N627" s="120">
        <v>69.601757146603703</v>
      </c>
      <c r="O627" s="120">
        <v>92.802342862138261</v>
      </c>
      <c r="P627" s="120">
        <v>100</v>
      </c>
      <c r="Q627" s="120">
        <v>54.58482272595176</v>
      </c>
      <c r="R627" s="120">
        <v>60.285477422546691</v>
      </c>
      <c r="S627" s="120">
        <v>71.511126815208939</v>
      </c>
      <c r="T627" s="120">
        <v>72.779763634602347</v>
      </c>
      <c r="U627" s="120">
        <v>100</v>
      </c>
      <c r="V627" s="120">
        <v>58.706501075139158</v>
      </c>
      <c r="W627" s="120">
        <v>78.275334766852211</v>
      </c>
      <c r="X627" s="120">
        <v>100</v>
      </c>
      <c r="Y627" s="120">
        <v>44.213753886434297</v>
      </c>
      <c r="Z627" s="120">
        <v>58.951671848579068</v>
      </c>
      <c r="AA627" s="120">
        <v>100</v>
      </c>
      <c r="AB627" s="120">
        <v>69.835279805352698</v>
      </c>
      <c r="AC627" s="120">
        <v>93.113706407136931</v>
      </c>
      <c r="AD627" s="120">
        <v>100</v>
      </c>
      <c r="AE627" s="120">
        <v>54.46666666666669</v>
      </c>
      <c r="AF627" s="120">
        <v>72.775362318840493</v>
      </c>
      <c r="AG627" s="120">
        <v>72.622222222222248</v>
      </c>
      <c r="AH627" s="120">
        <v>100</v>
      </c>
      <c r="AI627" s="120">
        <v>16.920000000000002</v>
      </c>
      <c r="AJ627" s="120">
        <v>16.07</v>
      </c>
      <c r="AK627" s="120">
        <v>18.3</v>
      </c>
      <c r="AL627" s="52">
        <v>1</v>
      </c>
      <c r="AM627" s="124">
        <v>0.79418886198547212</v>
      </c>
      <c r="AN627" s="124">
        <v>0.64912280701754388</v>
      </c>
      <c r="AO627" s="124">
        <v>0.69007263922518158</v>
      </c>
      <c r="AP627" s="124">
        <v>0.49122807017543857</v>
      </c>
      <c r="AQ627" s="124">
        <v>0.96705882352941175</v>
      </c>
      <c r="AR627" s="124">
        <v>0.95652173913043481</v>
      </c>
      <c r="AS627" s="124">
        <v>3.8167938931297711E-2</v>
      </c>
      <c r="AT627" s="120">
        <v>50</v>
      </c>
      <c r="AU627" s="120">
        <v>50</v>
      </c>
      <c r="AV627" s="124">
        <v>0.125</v>
      </c>
      <c r="AW627" s="120">
        <v>35.000000000000007</v>
      </c>
      <c r="AX627" s="120">
        <v>50</v>
      </c>
      <c r="AY627" s="124">
        <v>0.63313609467455623</v>
      </c>
      <c r="AZ627" s="120">
        <v>42.209072978303745</v>
      </c>
      <c r="BA627" s="120">
        <v>50</v>
      </c>
      <c r="BB627" s="124">
        <v>0.65325443786982251</v>
      </c>
      <c r="BC627" s="120">
        <v>43.550295857988168</v>
      </c>
      <c r="BD627" s="120">
        <v>50</v>
      </c>
      <c r="BE627" s="124">
        <v>0.27816091954022987</v>
      </c>
      <c r="BF627" s="120">
        <v>14.79579359256542</v>
      </c>
      <c r="BG627" s="120">
        <v>50</v>
      </c>
      <c r="BH627" s="124">
        <v>0.96897374701670647</v>
      </c>
      <c r="BI627" s="120">
        <v>100</v>
      </c>
      <c r="BJ627" s="120">
        <v>100</v>
      </c>
      <c r="BK627" s="124">
        <v>0.9152542372881356</v>
      </c>
      <c r="BL627" s="120">
        <v>97.367472051929326</v>
      </c>
      <c r="BM627" s="120">
        <v>100</v>
      </c>
      <c r="BN627" s="52">
        <v>0</v>
      </c>
      <c r="BO627" s="124">
        <v>0.8530120481927711</v>
      </c>
      <c r="BP627" s="120">
        <v>100</v>
      </c>
      <c r="BQ627" s="120">
        <v>100</v>
      </c>
      <c r="BR627" s="124">
        <v>0.68698060941828254</v>
      </c>
      <c r="BS627" s="124">
        <v>0.85342789598108748</v>
      </c>
      <c r="BT627" s="120">
        <v>22.899353647276087</v>
      </c>
      <c r="BU627" s="120">
        <v>50</v>
      </c>
      <c r="BV627" s="124">
        <v>0.18614210217263652</v>
      </c>
      <c r="BW627" s="120">
        <v>15.51184184771971</v>
      </c>
      <c r="BX627" s="120">
        <v>50</v>
      </c>
      <c r="BY627" s="124">
        <v>0.9152542372881356</v>
      </c>
      <c r="BZ627" s="124">
        <v>0.94</v>
      </c>
      <c r="CA627" s="124">
        <v>2.474576271186436E-2</v>
      </c>
      <c r="CB627" s="120">
        <v>16.823939048191338</v>
      </c>
      <c r="CC627" s="120">
        <v>19.496255895940152</v>
      </c>
      <c r="CD627" s="120">
        <v>17.335082511020332</v>
      </c>
      <c r="CE627" s="120">
        <v>12.629206143265662</v>
      </c>
      <c r="CF627" s="107"/>
      <c r="CG627" s="107"/>
      <c r="CH627" s="107">
        <v>0</v>
      </c>
      <c r="CI627" s="107"/>
      <c r="CJ627" s="107"/>
    </row>
    <row r="628" spans="1:88" x14ac:dyDescent="0.25">
      <c r="A628" s="50" t="s">
        <v>807</v>
      </c>
      <c r="B628" s="56" t="s">
        <v>1562</v>
      </c>
      <c r="C628" s="50" t="s">
        <v>2665</v>
      </c>
      <c r="D628" s="56" t="s">
        <v>101</v>
      </c>
      <c r="E628" s="50" t="s">
        <v>102</v>
      </c>
      <c r="F628" s="24" t="s">
        <v>102</v>
      </c>
      <c r="G628" s="24" t="s">
        <v>102</v>
      </c>
      <c r="H628" s="50" t="s">
        <v>2644</v>
      </c>
      <c r="I628" s="50" t="s">
        <v>103</v>
      </c>
      <c r="J628" s="120">
        <v>547.40858517135416</v>
      </c>
      <c r="K628" s="52">
        <v>650</v>
      </c>
      <c r="L628" s="120">
        <v>84.216705410977568</v>
      </c>
      <c r="M628" s="52">
        <v>1</v>
      </c>
      <c r="N628" s="120">
        <v>70.602858511143637</v>
      </c>
      <c r="O628" s="120">
        <v>94.137144681524859</v>
      </c>
      <c r="P628" s="120">
        <v>100</v>
      </c>
      <c r="Q628" s="120">
        <v>56.979588489658859</v>
      </c>
      <c r="R628" s="120">
        <v>72.963730313667654</v>
      </c>
      <c r="S628" s="120">
        <v>75</v>
      </c>
      <c r="T628" s="120">
        <v>75.972784652878474</v>
      </c>
      <c r="U628" s="120">
        <v>100</v>
      </c>
      <c r="V628" s="120">
        <v>65.582938367580638</v>
      </c>
      <c r="W628" s="120">
        <v>87.443917823440856</v>
      </c>
      <c r="X628" s="120">
        <v>100</v>
      </c>
      <c r="Y628" s="120">
        <v>51.492335561414507</v>
      </c>
      <c r="Z628" s="120">
        <v>68.656447415219347</v>
      </c>
      <c r="AA628" s="120">
        <v>100</v>
      </c>
      <c r="AB628" s="120">
        <v>56.283333333333339</v>
      </c>
      <c r="AC628" s="120">
        <v>75.044444444444451</v>
      </c>
      <c r="AD628" s="120">
        <v>100</v>
      </c>
      <c r="AE628" s="120"/>
      <c r="AF628" s="120"/>
      <c r="AG628" s="120"/>
      <c r="AH628" s="120">
        <v>0</v>
      </c>
      <c r="AI628" s="120">
        <v>18.02</v>
      </c>
      <c r="AJ628" s="120">
        <v>21.47</v>
      </c>
      <c r="AK628" s="120"/>
      <c r="AL628" s="52">
        <v>0</v>
      </c>
      <c r="AM628" s="124">
        <v>1</v>
      </c>
      <c r="AN628" s="124">
        <v>1</v>
      </c>
      <c r="AO628" s="124">
        <v>1</v>
      </c>
      <c r="AP628" s="124">
        <v>1</v>
      </c>
      <c r="AQ628" s="124">
        <v>1</v>
      </c>
      <c r="AR628" s="124"/>
      <c r="AS628" s="124">
        <v>1.9607843137254902E-2</v>
      </c>
      <c r="AT628" s="120">
        <v>50</v>
      </c>
      <c r="AU628" s="120">
        <v>50</v>
      </c>
      <c r="AV628" s="124">
        <v>0</v>
      </c>
      <c r="AW628" s="120">
        <v>50</v>
      </c>
      <c r="AX628" s="120">
        <v>50</v>
      </c>
      <c r="AY628" s="124"/>
      <c r="AZ628" s="120"/>
      <c r="BA628" s="120"/>
      <c r="BB628" s="124"/>
      <c r="BC628" s="120"/>
      <c r="BD628" s="120"/>
      <c r="BE628" s="124"/>
      <c r="BF628" s="120"/>
      <c r="BG628" s="120"/>
      <c r="BH628" s="124"/>
      <c r="BI628" s="120"/>
      <c r="BJ628" s="120"/>
      <c r="BK628" s="124"/>
      <c r="BL628" s="120"/>
      <c r="BM628" s="120"/>
      <c r="BN628" s="52"/>
      <c r="BO628" s="124"/>
      <c r="BP628" s="120"/>
      <c r="BQ628" s="120"/>
      <c r="BR628" s="124">
        <v>0.69230769230769229</v>
      </c>
      <c r="BS628" s="124">
        <v>0.96296296296296291</v>
      </c>
      <c r="BT628" s="120">
        <v>46.153846153846153</v>
      </c>
      <c r="BU628" s="120">
        <v>50</v>
      </c>
      <c r="BV628" s="124"/>
      <c r="BW628" s="120"/>
      <c r="BX628" s="120"/>
      <c r="BY628" s="124"/>
      <c r="BZ628" s="124"/>
      <c r="CA628" s="124"/>
      <c r="CB628" s="120">
        <v>17.263974516166829</v>
      </c>
      <c r="CC628" s="120">
        <v>19.631524517014228</v>
      </c>
      <c r="CD628" s="120">
        <v>17.168861804494096</v>
      </c>
      <c r="CE628" s="120"/>
      <c r="CF628" s="107"/>
      <c r="CG628" s="107"/>
      <c r="CH628" s="107">
        <v>0</v>
      </c>
      <c r="CI628" s="107"/>
      <c r="CJ628" s="107"/>
    </row>
    <row r="629" spans="1:88" x14ac:dyDescent="0.25">
      <c r="A629" s="50" t="s">
        <v>807</v>
      </c>
      <c r="B629" s="56" t="s">
        <v>1562</v>
      </c>
      <c r="C629" s="50" t="s">
        <v>3205</v>
      </c>
      <c r="D629" s="56" t="s">
        <v>1712</v>
      </c>
      <c r="E629" s="50" t="s">
        <v>106</v>
      </c>
      <c r="F629" s="24" t="s">
        <v>107</v>
      </c>
      <c r="G629" s="24">
        <v>6</v>
      </c>
      <c r="H629" s="50" t="s">
        <v>1453</v>
      </c>
      <c r="I629" s="50" t="s">
        <v>109</v>
      </c>
      <c r="J629" s="120">
        <v>557.17793054769163</v>
      </c>
      <c r="K629" s="52">
        <v>650</v>
      </c>
      <c r="L629" s="120">
        <v>85.719681622721794</v>
      </c>
      <c r="M629" s="52">
        <v>0</v>
      </c>
      <c r="N629" s="120">
        <v>71.723538804971312</v>
      </c>
      <c r="O629" s="120">
        <v>95.631385073295078</v>
      </c>
      <c r="P629" s="120">
        <v>100</v>
      </c>
      <c r="Q629" s="120">
        <v>59.692902227261662</v>
      </c>
      <c r="R629" s="120">
        <v>72.963730313667654</v>
      </c>
      <c r="S629" s="120">
        <v>75</v>
      </c>
      <c r="T629" s="120">
        <v>79.59053630301554</v>
      </c>
      <c r="U629" s="120">
        <v>100</v>
      </c>
      <c r="V629" s="120">
        <v>66.623937389288272</v>
      </c>
      <c r="W629" s="120">
        <v>88.831916519051035</v>
      </c>
      <c r="X629" s="120">
        <v>100</v>
      </c>
      <c r="Y629" s="120">
        <v>53.944351540529482</v>
      </c>
      <c r="Z629" s="120">
        <v>71.925802054039309</v>
      </c>
      <c r="AA629" s="120">
        <v>100</v>
      </c>
      <c r="AB629" s="120">
        <v>56.283333333333339</v>
      </c>
      <c r="AC629" s="120">
        <v>75.044444444444451</v>
      </c>
      <c r="AD629" s="120">
        <v>100</v>
      </c>
      <c r="AE629" s="120"/>
      <c r="AF629" s="120"/>
      <c r="AG629" s="120"/>
      <c r="AH629" s="120">
        <v>0</v>
      </c>
      <c r="AI629" s="120">
        <v>15.3</v>
      </c>
      <c r="AJ629" s="120">
        <v>19.010000000000002</v>
      </c>
      <c r="AK629" s="120"/>
      <c r="AL629" s="52">
        <v>0</v>
      </c>
      <c r="AM629" s="124">
        <v>1</v>
      </c>
      <c r="AN629" s="124">
        <v>1</v>
      </c>
      <c r="AO629" s="124">
        <v>1</v>
      </c>
      <c r="AP629" s="124">
        <v>1</v>
      </c>
      <c r="AQ629" s="124">
        <v>1</v>
      </c>
      <c r="AR629" s="124"/>
      <c r="AS629" s="124">
        <v>1.9801980198019802E-2</v>
      </c>
      <c r="AT629" s="120">
        <v>50</v>
      </c>
      <c r="AU629" s="120">
        <v>50</v>
      </c>
      <c r="AV629" s="124">
        <v>0</v>
      </c>
      <c r="AW629" s="120">
        <v>50</v>
      </c>
      <c r="AX629" s="120">
        <v>50</v>
      </c>
      <c r="AY629" s="124"/>
      <c r="AZ629" s="120"/>
      <c r="BA629" s="120"/>
      <c r="BB629" s="124"/>
      <c r="BC629" s="120"/>
      <c r="BD629" s="120"/>
      <c r="BE629" s="124"/>
      <c r="BF629" s="120"/>
      <c r="BG629" s="120"/>
      <c r="BH629" s="124"/>
      <c r="BI629" s="120"/>
      <c r="BJ629" s="120"/>
      <c r="BK629" s="124"/>
      <c r="BL629" s="120"/>
      <c r="BM629" s="120"/>
      <c r="BN629" s="52"/>
      <c r="BO629" s="124"/>
      <c r="BP629" s="120"/>
      <c r="BQ629" s="120"/>
      <c r="BR629" s="124">
        <v>0.69230769230769229</v>
      </c>
      <c r="BS629" s="124">
        <v>1</v>
      </c>
      <c r="BT629" s="120">
        <v>46.153846153846153</v>
      </c>
      <c r="BU629" s="120">
        <v>50</v>
      </c>
      <c r="BV629" s="124"/>
      <c r="BW629" s="120"/>
      <c r="BX629" s="120"/>
      <c r="BY629" s="124"/>
      <c r="BZ629" s="124"/>
      <c r="CA629" s="124"/>
      <c r="CB629" s="120">
        <v>16.823939048191338</v>
      </c>
      <c r="CC629" s="120">
        <v>19.496255895940152</v>
      </c>
      <c r="CD629" s="120">
        <v>17.335082511020332</v>
      </c>
      <c r="CE629" s="120"/>
      <c r="CF629" s="107"/>
      <c r="CG629" s="107"/>
      <c r="CH629" s="107">
        <v>0</v>
      </c>
      <c r="CI629" s="107"/>
      <c r="CJ629" s="107"/>
    </row>
    <row r="630" spans="1:88" x14ac:dyDescent="0.25">
      <c r="A630" s="50" t="s">
        <v>809</v>
      </c>
      <c r="B630" s="56" t="s">
        <v>1563</v>
      </c>
      <c r="C630" s="50" t="s">
        <v>2665</v>
      </c>
      <c r="D630" s="56" t="s">
        <v>101</v>
      </c>
      <c r="E630" s="50" t="s">
        <v>102</v>
      </c>
      <c r="F630" s="24" t="s">
        <v>102</v>
      </c>
      <c r="G630" s="24" t="s">
        <v>102</v>
      </c>
      <c r="H630" s="50" t="s">
        <v>2644</v>
      </c>
      <c r="I630" s="50" t="s">
        <v>103</v>
      </c>
      <c r="J630" s="120">
        <v>998.05265190167825</v>
      </c>
      <c r="K630" s="52">
        <v>1250</v>
      </c>
      <c r="L630" s="120">
        <v>79.844212152134261</v>
      </c>
      <c r="M630" s="52">
        <v>1</v>
      </c>
      <c r="N630" s="120">
        <v>67.259225461842448</v>
      </c>
      <c r="O630" s="120">
        <v>89.678967282456597</v>
      </c>
      <c r="P630" s="120">
        <v>100</v>
      </c>
      <c r="Q630" s="120">
        <v>54.473030672286846</v>
      </c>
      <c r="R630" s="120">
        <v>64.073291827651687</v>
      </c>
      <c r="S630" s="120">
        <v>72.914315786013077</v>
      </c>
      <c r="T630" s="120">
        <v>72.630707563049128</v>
      </c>
      <c r="U630" s="120">
        <v>100</v>
      </c>
      <c r="V630" s="120">
        <v>58.976344920634759</v>
      </c>
      <c r="W630" s="120">
        <v>78.635126560846345</v>
      </c>
      <c r="X630" s="120">
        <v>100</v>
      </c>
      <c r="Y630" s="120">
        <v>47.436087772671911</v>
      </c>
      <c r="Z630" s="120">
        <v>63.24811703022921</v>
      </c>
      <c r="AA630" s="120">
        <v>100</v>
      </c>
      <c r="AB630" s="120">
        <v>57.170307971014417</v>
      </c>
      <c r="AC630" s="120">
        <v>76.227077294685884</v>
      </c>
      <c r="AD630" s="120">
        <v>100</v>
      </c>
      <c r="AE630" s="120">
        <v>47.504722222222235</v>
      </c>
      <c r="AF630" s="120">
        <v>61.847204301075216</v>
      </c>
      <c r="AG630" s="120">
        <v>63.339629629629648</v>
      </c>
      <c r="AH630" s="120">
        <v>100</v>
      </c>
      <c r="AI630" s="120">
        <v>18.440000000000001</v>
      </c>
      <c r="AJ630" s="120">
        <v>16.63</v>
      </c>
      <c r="AK630" s="120">
        <v>14.34</v>
      </c>
      <c r="AL630" s="52">
        <v>0</v>
      </c>
      <c r="AM630" s="124">
        <v>0.96507352941176472</v>
      </c>
      <c r="AN630" s="124">
        <v>0.97289156626506024</v>
      </c>
      <c r="AO630" s="124">
        <v>0.96599264705882348</v>
      </c>
      <c r="AP630" s="124">
        <v>0.97289156626506024</v>
      </c>
      <c r="AQ630" s="124">
        <v>0.98726114649681529</v>
      </c>
      <c r="AR630" s="124">
        <v>0.97468354430379744</v>
      </c>
      <c r="AS630" s="124">
        <v>4.0471311475409839E-2</v>
      </c>
      <c r="AT630" s="120">
        <v>50</v>
      </c>
      <c r="AU630" s="120">
        <v>50</v>
      </c>
      <c r="AV630" s="124">
        <v>7.9447322970639028E-2</v>
      </c>
      <c r="AW630" s="120">
        <v>44.110535405872199</v>
      </c>
      <c r="AX630" s="120">
        <v>50</v>
      </c>
      <c r="AY630" s="124">
        <v>0.75</v>
      </c>
      <c r="AZ630" s="120">
        <v>50</v>
      </c>
      <c r="BA630" s="120">
        <v>50</v>
      </c>
      <c r="BB630" s="124">
        <v>0.38157894736842107</v>
      </c>
      <c r="BC630" s="120">
        <v>25.438596491228072</v>
      </c>
      <c r="BD630" s="120">
        <v>50</v>
      </c>
      <c r="BE630" s="124">
        <v>0.9258064516129032</v>
      </c>
      <c r="BF630" s="120">
        <v>49.245024021962941</v>
      </c>
      <c r="BG630" s="120">
        <v>50</v>
      </c>
      <c r="BH630" s="124">
        <v>0.90666666666666662</v>
      </c>
      <c r="BI630" s="120">
        <v>96.453900709219866</v>
      </c>
      <c r="BJ630" s="120">
        <v>100</v>
      </c>
      <c r="BK630" s="124">
        <v>0.79411764705882304</v>
      </c>
      <c r="BL630" s="120">
        <v>84.480600750938635</v>
      </c>
      <c r="BM630" s="120">
        <v>100</v>
      </c>
      <c r="BN630" s="52">
        <v>0</v>
      </c>
      <c r="BO630" s="124">
        <v>0.71599999999999997</v>
      </c>
      <c r="BP630" s="120">
        <v>95.508274231678485</v>
      </c>
      <c r="BQ630" s="120">
        <v>100</v>
      </c>
      <c r="BR630" s="124">
        <v>0.55000000000000004</v>
      </c>
      <c r="BS630" s="124">
        <v>0.89093701996927799</v>
      </c>
      <c r="BT630" s="120">
        <v>18.333333333333336</v>
      </c>
      <c r="BU630" s="120">
        <v>50</v>
      </c>
      <c r="BV630" s="124">
        <v>0.48867313915857608</v>
      </c>
      <c r="BW630" s="120">
        <v>40.722761596548004</v>
      </c>
      <c r="BX630" s="120">
        <v>50</v>
      </c>
      <c r="BY630" s="124">
        <v>0.79411764705882304</v>
      </c>
      <c r="BZ630" s="124">
        <v>0.94</v>
      </c>
      <c r="CA630" s="124">
        <v>0.14588235294117693</v>
      </c>
      <c r="CB630" s="120">
        <v>17.263974516166829</v>
      </c>
      <c r="CC630" s="120">
        <v>19.631524517014228</v>
      </c>
      <c r="CD630" s="120">
        <v>17.168861804494096</v>
      </c>
      <c r="CE630" s="120">
        <v>15.161501169955377</v>
      </c>
      <c r="CF630" s="107"/>
      <c r="CG630" s="107"/>
      <c r="CH630" s="107">
        <v>0</v>
      </c>
      <c r="CI630" s="107"/>
      <c r="CJ630" s="107"/>
    </row>
    <row r="631" spans="1:88" x14ac:dyDescent="0.25">
      <c r="A631" s="50" t="s">
        <v>809</v>
      </c>
      <c r="B631" s="56" t="s">
        <v>1563</v>
      </c>
      <c r="C631" s="50" t="s">
        <v>3206</v>
      </c>
      <c r="D631" s="56" t="s">
        <v>2083</v>
      </c>
      <c r="E631" s="50" t="s">
        <v>106</v>
      </c>
      <c r="F631" s="24" t="s">
        <v>107</v>
      </c>
      <c r="G631" s="24">
        <v>2</v>
      </c>
      <c r="H631" s="50" t="s">
        <v>1453</v>
      </c>
      <c r="I631" s="50" t="s">
        <v>109</v>
      </c>
      <c r="J631" s="120">
        <v>100</v>
      </c>
      <c r="K631" s="52">
        <v>100</v>
      </c>
      <c r="L631" s="120">
        <v>100</v>
      </c>
      <c r="M631" s="52"/>
      <c r="N631" s="120"/>
      <c r="O631" s="120"/>
      <c r="P631" s="120"/>
      <c r="Q631" s="120"/>
      <c r="R631" s="120"/>
      <c r="S631" s="120"/>
      <c r="T631" s="120"/>
      <c r="U631" s="120"/>
      <c r="V631" s="120"/>
      <c r="W631" s="120"/>
      <c r="X631" s="120"/>
      <c r="Y631" s="120"/>
      <c r="Z631" s="120"/>
      <c r="AA631" s="120"/>
      <c r="AB631" s="120"/>
      <c r="AC631" s="120"/>
      <c r="AD631" s="120"/>
      <c r="AE631" s="120"/>
      <c r="AF631" s="120"/>
      <c r="AG631" s="120"/>
      <c r="AH631" s="120"/>
      <c r="AI631" s="120"/>
      <c r="AJ631" s="120"/>
      <c r="AK631" s="120"/>
      <c r="AL631" s="52"/>
      <c r="AM631" s="124"/>
      <c r="AN631" s="124"/>
      <c r="AO631" s="124"/>
      <c r="AP631" s="124"/>
      <c r="AQ631" s="124"/>
      <c r="AR631" s="124"/>
      <c r="AS631" s="124">
        <v>2.3017902813299233E-2</v>
      </c>
      <c r="AT631" s="120">
        <v>50</v>
      </c>
      <c r="AU631" s="120">
        <v>50</v>
      </c>
      <c r="AV631" s="124">
        <v>3.9603960396039604E-2</v>
      </c>
      <c r="AW631" s="120">
        <v>50</v>
      </c>
      <c r="AX631" s="120">
        <v>50</v>
      </c>
      <c r="AY631" s="124"/>
      <c r="AZ631" s="120"/>
      <c r="BA631" s="120"/>
      <c r="BB631" s="124"/>
      <c r="BC631" s="120"/>
      <c r="BD631" s="120"/>
      <c r="BE631" s="124"/>
      <c r="BF631" s="120"/>
      <c r="BG631" s="120"/>
      <c r="BH631" s="124"/>
      <c r="BI631" s="120"/>
      <c r="BJ631" s="120"/>
      <c r="BK631" s="124"/>
      <c r="BL631" s="120"/>
      <c r="BM631" s="120"/>
      <c r="BN631" s="52"/>
      <c r="BO631" s="124"/>
      <c r="BP631" s="120"/>
      <c r="BQ631" s="120"/>
      <c r="BR631" s="124"/>
      <c r="BS631" s="124"/>
      <c r="BT631" s="120"/>
      <c r="BU631" s="120"/>
      <c r="BV631" s="124"/>
      <c r="BW631" s="120"/>
      <c r="BX631" s="120"/>
      <c r="BY631" s="124"/>
      <c r="BZ631" s="124"/>
      <c r="CA631" s="124"/>
      <c r="CB631" s="120"/>
      <c r="CC631" s="120"/>
      <c r="CD631" s="120"/>
      <c r="CE631" s="120"/>
      <c r="CF631" s="107"/>
      <c r="CG631" s="107"/>
      <c r="CH631" s="107">
        <v>0</v>
      </c>
      <c r="CI631" s="107"/>
      <c r="CJ631" s="107"/>
    </row>
    <row r="632" spans="1:88" x14ac:dyDescent="0.25">
      <c r="A632" s="50" t="s">
        <v>809</v>
      </c>
      <c r="B632" s="56" t="s">
        <v>1563</v>
      </c>
      <c r="C632" s="50" t="s">
        <v>3207</v>
      </c>
      <c r="D632" s="56" t="s">
        <v>2522</v>
      </c>
      <c r="E632" s="50" t="s">
        <v>106</v>
      </c>
      <c r="F632" s="24">
        <v>3</v>
      </c>
      <c r="G632" s="24">
        <v>5</v>
      </c>
      <c r="H632" s="50" t="s">
        <v>1453</v>
      </c>
      <c r="I632" s="50" t="s">
        <v>109</v>
      </c>
      <c r="J632" s="120">
        <v>636.16886216519526</v>
      </c>
      <c r="K632" s="52">
        <v>750</v>
      </c>
      <c r="L632" s="120">
        <v>84.822514955359367</v>
      </c>
      <c r="M632" s="52">
        <v>0</v>
      </c>
      <c r="N632" s="120">
        <v>75.185236970496888</v>
      </c>
      <c r="O632" s="120">
        <v>100</v>
      </c>
      <c r="P632" s="120">
        <v>100</v>
      </c>
      <c r="Q632" s="120">
        <v>65.512044735282842</v>
      </c>
      <c r="R632" s="120">
        <v>69.558783019485318</v>
      </c>
      <c r="S632" s="120">
        <v>75</v>
      </c>
      <c r="T632" s="120">
        <v>87.349392980377132</v>
      </c>
      <c r="U632" s="120">
        <v>100</v>
      </c>
      <c r="V632" s="120">
        <v>65.569201449869666</v>
      </c>
      <c r="W632" s="120">
        <v>87.425601933159555</v>
      </c>
      <c r="X632" s="120">
        <v>100</v>
      </c>
      <c r="Y632" s="120">
        <v>55.628494038910688</v>
      </c>
      <c r="Z632" s="120">
        <v>74.171325385214246</v>
      </c>
      <c r="AA632" s="120">
        <v>100</v>
      </c>
      <c r="AB632" s="120">
        <v>56.507692307692281</v>
      </c>
      <c r="AC632" s="120">
        <v>75.343589743589718</v>
      </c>
      <c r="AD632" s="120">
        <v>100</v>
      </c>
      <c r="AE632" s="120">
        <v>49.186991869918693</v>
      </c>
      <c r="AF632" s="120">
        <v>59.450326797385607</v>
      </c>
      <c r="AG632" s="120">
        <v>65.582655826558252</v>
      </c>
      <c r="AH632" s="120">
        <v>100</v>
      </c>
      <c r="AI632" s="120">
        <v>9.48</v>
      </c>
      <c r="AJ632" s="120">
        <v>13.93</v>
      </c>
      <c r="AK632" s="120">
        <v>10.26</v>
      </c>
      <c r="AL632" s="52">
        <v>0</v>
      </c>
      <c r="AM632" s="124">
        <v>0.97025171624713957</v>
      </c>
      <c r="AN632" s="124">
        <v>0.97619047619047616</v>
      </c>
      <c r="AO632" s="124">
        <v>0.97025171624713957</v>
      </c>
      <c r="AP632" s="124">
        <v>0.97619047619047616</v>
      </c>
      <c r="AQ632" s="124">
        <v>1</v>
      </c>
      <c r="AR632" s="124">
        <v>1</v>
      </c>
      <c r="AS632" s="124">
        <v>2.9816513761467892E-2</v>
      </c>
      <c r="AT632" s="120">
        <v>50</v>
      </c>
      <c r="AU632" s="120">
        <v>50</v>
      </c>
      <c r="AV632" s="124">
        <v>4.9586776859504134E-2</v>
      </c>
      <c r="AW632" s="120">
        <v>50</v>
      </c>
      <c r="AX632" s="120">
        <v>50</v>
      </c>
      <c r="AY632" s="124"/>
      <c r="AZ632" s="120"/>
      <c r="BA632" s="120"/>
      <c r="BB632" s="124"/>
      <c r="BC632" s="120"/>
      <c r="BD632" s="120"/>
      <c r="BE632" s="124"/>
      <c r="BF632" s="120"/>
      <c r="BG632" s="120"/>
      <c r="BH632" s="124"/>
      <c r="BI632" s="120"/>
      <c r="BJ632" s="120"/>
      <c r="BK632" s="124"/>
      <c r="BL632" s="120"/>
      <c r="BM632" s="120"/>
      <c r="BN632" s="52"/>
      <c r="BO632" s="124"/>
      <c r="BP632" s="120"/>
      <c r="BQ632" s="120"/>
      <c r="BR632" s="124">
        <v>0.69444444444444442</v>
      </c>
      <c r="BS632" s="124">
        <v>0.99310344827586206</v>
      </c>
      <c r="BT632" s="120">
        <v>46.296296296296298</v>
      </c>
      <c r="BU632" s="120">
        <v>50</v>
      </c>
      <c r="BV632" s="124"/>
      <c r="BW632" s="120"/>
      <c r="BX632" s="120"/>
      <c r="BY632" s="124"/>
      <c r="BZ632" s="124"/>
      <c r="CA632" s="124"/>
      <c r="CB632" s="120">
        <v>16.823939048191338</v>
      </c>
      <c r="CC632" s="120">
        <v>19.496255895940152</v>
      </c>
      <c r="CD632" s="120">
        <v>17.335082511020332</v>
      </c>
      <c r="CE632" s="120"/>
      <c r="CF632" s="107"/>
      <c r="CG632" s="107"/>
      <c r="CH632" s="107">
        <v>0</v>
      </c>
      <c r="CI632" s="107"/>
      <c r="CJ632" s="107"/>
    </row>
    <row r="633" spans="1:88" x14ac:dyDescent="0.25">
      <c r="A633" s="50" t="s">
        <v>809</v>
      </c>
      <c r="B633" s="56" t="s">
        <v>1563</v>
      </c>
      <c r="C633" s="50" t="s">
        <v>3208</v>
      </c>
      <c r="D633" s="56" t="s">
        <v>2270</v>
      </c>
      <c r="E633" s="50" t="s">
        <v>106</v>
      </c>
      <c r="F633" s="24">
        <v>6</v>
      </c>
      <c r="G633" s="24">
        <v>8</v>
      </c>
      <c r="H633" s="50" t="s">
        <v>1453</v>
      </c>
      <c r="I633" s="50" t="s">
        <v>109</v>
      </c>
      <c r="J633" s="120">
        <v>573.82549564489398</v>
      </c>
      <c r="K633" s="52">
        <v>800</v>
      </c>
      <c r="L633" s="120">
        <v>71.728186955611747</v>
      </c>
      <c r="M633" s="52">
        <v>1</v>
      </c>
      <c r="N633" s="120">
        <v>61.769166622047955</v>
      </c>
      <c r="O633" s="120">
        <v>82.358888829397273</v>
      </c>
      <c r="P633" s="120">
        <v>100</v>
      </c>
      <c r="Q633" s="120">
        <v>48.963996980579459</v>
      </c>
      <c r="R633" s="120">
        <v>61.39827273683764</v>
      </c>
      <c r="S633" s="120">
        <v>68.07202270725675</v>
      </c>
      <c r="T633" s="120">
        <v>65.285329307439284</v>
      </c>
      <c r="U633" s="120">
        <v>100</v>
      </c>
      <c r="V633" s="120">
        <v>55.905385563115054</v>
      </c>
      <c r="W633" s="120">
        <v>74.540514084153415</v>
      </c>
      <c r="X633" s="120">
        <v>100</v>
      </c>
      <c r="Y633" s="120">
        <v>44.711020563503212</v>
      </c>
      <c r="Z633" s="120">
        <v>59.614694084670951</v>
      </c>
      <c r="AA633" s="120">
        <v>100</v>
      </c>
      <c r="AB633" s="120">
        <v>53.479377637130817</v>
      </c>
      <c r="AC633" s="120">
        <v>71.305836849507756</v>
      </c>
      <c r="AD633" s="120">
        <v>100</v>
      </c>
      <c r="AE633" s="120">
        <v>44.315544871794877</v>
      </c>
      <c r="AF633" s="120">
        <v>57.974842767295577</v>
      </c>
      <c r="AG633" s="120">
        <v>59.087393162393163</v>
      </c>
      <c r="AH633" s="120">
        <v>100</v>
      </c>
      <c r="AI633" s="120">
        <v>19.100000000000001</v>
      </c>
      <c r="AJ633" s="120">
        <v>16.68</v>
      </c>
      <c r="AK633" s="120">
        <v>13.65</v>
      </c>
      <c r="AL633" s="52">
        <v>0</v>
      </c>
      <c r="AM633" s="124">
        <v>0.95660749506903353</v>
      </c>
      <c r="AN633" s="124">
        <v>0.98159509202453987</v>
      </c>
      <c r="AO633" s="124">
        <v>0.95857988165680474</v>
      </c>
      <c r="AP633" s="124">
        <v>0.98159509202453987</v>
      </c>
      <c r="AQ633" s="124">
        <v>1</v>
      </c>
      <c r="AR633" s="124">
        <v>1</v>
      </c>
      <c r="AS633" s="124">
        <v>4.7619047619047616E-2</v>
      </c>
      <c r="AT633" s="120">
        <v>50</v>
      </c>
      <c r="AU633" s="120">
        <v>50</v>
      </c>
      <c r="AV633" s="124">
        <v>7.8431372549019607E-2</v>
      </c>
      <c r="AW633" s="120">
        <v>44.313725490196099</v>
      </c>
      <c r="AX633" s="120">
        <v>50</v>
      </c>
      <c r="AY633" s="124"/>
      <c r="AZ633" s="120"/>
      <c r="BA633" s="120"/>
      <c r="BB633" s="124"/>
      <c r="BC633" s="120"/>
      <c r="BD633" s="120"/>
      <c r="BE633" s="124">
        <v>0.92452830188679247</v>
      </c>
      <c r="BF633" s="120">
        <v>49.177037334403856</v>
      </c>
      <c r="BG633" s="120">
        <v>50</v>
      </c>
      <c r="BH633" s="124"/>
      <c r="BI633" s="120"/>
      <c r="BJ633" s="120"/>
      <c r="BK633" s="124"/>
      <c r="BL633" s="120"/>
      <c r="BM633" s="120"/>
      <c r="BN633" s="52"/>
      <c r="BO633" s="124"/>
      <c r="BP633" s="120"/>
      <c r="BQ633" s="120"/>
      <c r="BR633" s="124">
        <v>0.54426229508196722</v>
      </c>
      <c r="BS633" s="124">
        <v>0.8944281524926686</v>
      </c>
      <c r="BT633" s="120">
        <v>18.142076502732241</v>
      </c>
      <c r="BU633" s="120">
        <v>50</v>
      </c>
      <c r="BV633" s="124"/>
      <c r="BW633" s="120"/>
      <c r="BX633" s="120"/>
      <c r="BY633" s="124"/>
      <c r="BZ633" s="124"/>
      <c r="CA633" s="124"/>
      <c r="CB633" s="120">
        <v>16.823939048191338</v>
      </c>
      <c r="CC633" s="120">
        <v>19.496255895940152</v>
      </c>
      <c r="CD633" s="120">
        <v>17.335082511020332</v>
      </c>
      <c r="CE633" s="120"/>
      <c r="CF633" s="107" t="s">
        <v>3738</v>
      </c>
      <c r="CG633" s="107">
        <v>4</v>
      </c>
      <c r="CH633" s="107">
        <v>0</v>
      </c>
      <c r="CI633" s="107"/>
      <c r="CJ633" s="107"/>
    </row>
    <row r="634" spans="1:88" x14ac:dyDescent="0.25">
      <c r="A634" s="50" t="s">
        <v>809</v>
      </c>
      <c r="B634" s="56" t="s">
        <v>1563</v>
      </c>
      <c r="C634" s="50" t="s">
        <v>3209</v>
      </c>
      <c r="D634" s="56" t="s">
        <v>2269</v>
      </c>
      <c r="E634" s="50" t="s">
        <v>106</v>
      </c>
      <c r="F634" s="24">
        <v>9</v>
      </c>
      <c r="G634" s="24">
        <v>12</v>
      </c>
      <c r="H634" s="50" t="s">
        <v>2644</v>
      </c>
      <c r="I634" s="50" t="s">
        <v>109</v>
      </c>
      <c r="J634" s="120">
        <v>961.36280829238672</v>
      </c>
      <c r="K634" s="52">
        <v>1250</v>
      </c>
      <c r="L634" s="120">
        <v>76.909024663390937</v>
      </c>
      <c r="M634" s="52">
        <v>1</v>
      </c>
      <c r="N634" s="120">
        <v>63.233366935483872</v>
      </c>
      <c r="O634" s="120">
        <v>84.311155913978496</v>
      </c>
      <c r="P634" s="120">
        <v>100</v>
      </c>
      <c r="Q634" s="120">
        <v>45.044136878814292</v>
      </c>
      <c r="R634" s="120">
        <v>56.206567392134396</v>
      </c>
      <c r="S634" s="120">
        <v>70.031362007168468</v>
      </c>
      <c r="T634" s="120">
        <v>60.058849171752392</v>
      </c>
      <c r="U634" s="120">
        <v>100</v>
      </c>
      <c r="V634" s="120">
        <v>50.565645845967246</v>
      </c>
      <c r="W634" s="120">
        <v>67.420861127956329</v>
      </c>
      <c r="X634" s="120">
        <v>100</v>
      </c>
      <c r="Y634" s="120">
        <v>35.472369276492984</v>
      </c>
      <c r="Z634" s="120">
        <v>47.296492368657312</v>
      </c>
      <c r="AA634" s="120">
        <v>100</v>
      </c>
      <c r="AB634" s="120">
        <v>61.702109704641344</v>
      </c>
      <c r="AC634" s="120">
        <v>82.269479606188455</v>
      </c>
      <c r="AD634" s="120">
        <v>100</v>
      </c>
      <c r="AE634" s="120">
        <v>49.742261904761918</v>
      </c>
      <c r="AF634" s="120">
        <v>68.268300653594778</v>
      </c>
      <c r="AG634" s="120">
        <v>66.323015873015891</v>
      </c>
      <c r="AH634" s="120">
        <v>100</v>
      </c>
      <c r="AI634" s="120">
        <v>24.98</v>
      </c>
      <c r="AJ634" s="120">
        <v>20.73</v>
      </c>
      <c r="AK634" s="120">
        <v>18.52</v>
      </c>
      <c r="AL634" s="52">
        <v>1</v>
      </c>
      <c r="AM634" s="124">
        <v>1</v>
      </c>
      <c r="AN634" s="124">
        <v>1</v>
      </c>
      <c r="AO634" s="124">
        <v>1</v>
      </c>
      <c r="AP634" s="124">
        <v>1</v>
      </c>
      <c r="AQ634" s="124">
        <v>0.96932515337423308</v>
      </c>
      <c r="AR634" s="124">
        <v>0.94915254237288138</v>
      </c>
      <c r="AS634" s="124">
        <v>4.5977011494252873E-2</v>
      </c>
      <c r="AT634" s="120">
        <v>50</v>
      </c>
      <c r="AU634" s="120">
        <v>50</v>
      </c>
      <c r="AV634" s="124">
        <v>9.8958333333333329E-2</v>
      </c>
      <c r="AW634" s="120">
        <v>40.208333333333336</v>
      </c>
      <c r="AX634" s="120">
        <v>50</v>
      </c>
      <c r="AY634" s="124">
        <v>0.76430976430976427</v>
      </c>
      <c r="AZ634" s="120">
        <v>50</v>
      </c>
      <c r="BA634" s="120">
        <v>50</v>
      </c>
      <c r="BB634" s="124">
        <v>0.39057239057239057</v>
      </c>
      <c r="BC634" s="120">
        <v>26.038159371492704</v>
      </c>
      <c r="BD634" s="120">
        <v>50</v>
      </c>
      <c r="BE634" s="124">
        <v>0.92715231788079466</v>
      </c>
      <c r="BF634" s="120">
        <v>49.316612653233761</v>
      </c>
      <c r="BG634" s="120">
        <v>50</v>
      </c>
      <c r="BH634" s="124">
        <v>0.92465753424657537</v>
      </c>
      <c r="BI634" s="120">
        <v>98.367822792188875</v>
      </c>
      <c r="BJ634" s="120">
        <v>100</v>
      </c>
      <c r="BK634" s="124">
        <v>0.82758620689655171</v>
      </c>
      <c r="BL634" s="120">
        <v>88.041085840058699</v>
      </c>
      <c r="BM634" s="120">
        <v>100</v>
      </c>
      <c r="BN634" s="52">
        <v>0</v>
      </c>
      <c r="BO634" s="124">
        <v>0.73188405797101452</v>
      </c>
      <c r="BP634" s="120">
        <v>97.584541062801932</v>
      </c>
      <c r="BQ634" s="120">
        <v>100</v>
      </c>
      <c r="BR634" s="124">
        <v>0.40458015267175573</v>
      </c>
      <c r="BS634" s="124">
        <v>0.81366459627329191</v>
      </c>
      <c r="BT634" s="120">
        <v>13.486005089058525</v>
      </c>
      <c r="BU634" s="120">
        <v>50</v>
      </c>
      <c r="BV634" s="124">
        <v>0.48768472906403942</v>
      </c>
      <c r="BW634" s="120">
        <v>40.64039408866995</v>
      </c>
      <c r="BX634" s="120">
        <v>50</v>
      </c>
      <c r="BY634" s="124">
        <v>0.82758620689655171</v>
      </c>
      <c r="BZ634" s="124">
        <v>0.94</v>
      </c>
      <c r="CA634" s="124">
        <v>0.11241379310344826</v>
      </c>
      <c r="CB634" s="120">
        <v>16.823939048191338</v>
      </c>
      <c r="CC634" s="120">
        <v>19.496255895940152</v>
      </c>
      <c r="CD634" s="120">
        <v>17.335082511020332</v>
      </c>
      <c r="CE634" s="120">
        <v>12.629206143265662</v>
      </c>
      <c r="CF634" s="107"/>
      <c r="CG634" s="107"/>
      <c r="CH634" s="107">
        <v>0</v>
      </c>
      <c r="CI634" s="107"/>
      <c r="CJ634" s="107"/>
    </row>
    <row r="635" spans="1:88" x14ac:dyDescent="0.25">
      <c r="A635" s="50" t="s">
        <v>814</v>
      </c>
      <c r="B635" s="56" t="s">
        <v>1564</v>
      </c>
      <c r="C635" s="50" t="s">
        <v>2665</v>
      </c>
      <c r="D635" s="56" t="s">
        <v>101</v>
      </c>
      <c r="E635" s="50" t="s">
        <v>102</v>
      </c>
      <c r="F635" s="24" t="s">
        <v>102</v>
      </c>
      <c r="G635" s="24" t="s">
        <v>102</v>
      </c>
      <c r="H635" s="50" t="s">
        <v>2644</v>
      </c>
      <c r="I635" s="50" t="s">
        <v>103</v>
      </c>
      <c r="J635" s="120">
        <v>627.72586836600681</v>
      </c>
      <c r="K635" s="52">
        <v>800</v>
      </c>
      <c r="L635" s="120">
        <v>78.465733545750851</v>
      </c>
      <c r="M635" s="52">
        <v>0</v>
      </c>
      <c r="N635" s="120">
        <v>68.260496625522222</v>
      </c>
      <c r="O635" s="120">
        <v>91.013995500696296</v>
      </c>
      <c r="P635" s="120">
        <v>100</v>
      </c>
      <c r="Q635" s="120">
        <v>60.831117161580373</v>
      </c>
      <c r="R635" s="120">
        <v>65.057037142988264</v>
      </c>
      <c r="S635" s="120">
        <v>73.030940281316461</v>
      </c>
      <c r="T635" s="120">
        <v>81.108156215440502</v>
      </c>
      <c r="U635" s="120">
        <v>100</v>
      </c>
      <c r="V635" s="120">
        <v>60.856630759969669</v>
      </c>
      <c r="W635" s="120">
        <v>81.142174346626234</v>
      </c>
      <c r="X635" s="120">
        <v>100</v>
      </c>
      <c r="Y635" s="120">
        <v>54.315014261825944</v>
      </c>
      <c r="Z635" s="120">
        <v>72.42001901576792</v>
      </c>
      <c r="AA635" s="120">
        <v>100</v>
      </c>
      <c r="AB635" s="120">
        <v>57.268095238095263</v>
      </c>
      <c r="AC635" s="120">
        <v>76.357460317460351</v>
      </c>
      <c r="AD635" s="120">
        <v>100</v>
      </c>
      <c r="AE635" s="120">
        <v>51.211111111111109</v>
      </c>
      <c r="AF635" s="120">
        <v>61.810833333333335</v>
      </c>
      <c r="AG635" s="120">
        <v>68.281481481481478</v>
      </c>
      <c r="AH635" s="120">
        <v>100</v>
      </c>
      <c r="AI635" s="120">
        <v>12.19</v>
      </c>
      <c r="AJ635" s="120">
        <v>10.74</v>
      </c>
      <c r="AK635" s="120">
        <v>10.59</v>
      </c>
      <c r="AL635" s="52">
        <v>1</v>
      </c>
      <c r="AM635" s="124">
        <v>0.95757575757575752</v>
      </c>
      <c r="AN635" s="124">
        <v>0.92647058823529416</v>
      </c>
      <c r="AO635" s="124">
        <v>0.95757575757575752</v>
      </c>
      <c r="AP635" s="124">
        <v>0.92647058823529416</v>
      </c>
      <c r="AQ635" s="124">
        <v>1</v>
      </c>
      <c r="AR635" s="124">
        <v>1</v>
      </c>
      <c r="AS635" s="124">
        <v>5.9701492537313432E-2</v>
      </c>
      <c r="AT635" s="120">
        <v>48.059701492537329</v>
      </c>
      <c r="AU635" s="120">
        <v>50</v>
      </c>
      <c r="AV635" s="124">
        <v>9.9009900990099015E-2</v>
      </c>
      <c r="AW635" s="120">
        <v>40.198019801980209</v>
      </c>
      <c r="AX635" s="120">
        <v>50</v>
      </c>
      <c r="AY635" s="124"/>
      <c r="AZ635" s="120"/>
      <c r="BA635" s="120"/>
      <c r="BB635" s="124"/>
      <c r="BC635" s="120"/>
      <c r="BD635" s="120"/>
      <c r="BE635" s="124">
        <v>0.89655172413793105</v>
      </c>
      <c r="BF635" s="120">
        <v>47.688921496698462</v>
      </c>
      <c r="BG635" s="120">
        <v>50</v>
      </c>
      <c r="BH635" s="124"/>
      <c r="BI635" s="120"/>
      <c r="BJ635" s="120"/>
      <c r="BK635" s="124"/>
      <c r="BL635" s="120"/>
      <c r="BM635" s="120"/>
      <c r="BN635" s="52"/>
      <c r="BO635" s="124"/>
      <c r="BP635" s="120"/>
      <c r="BQ635" s="120"/>
      <c r="BR635" s="124">
        <v>0.32183908045977011</v>
      </c>
      <c r="BS635" s="124">
        <v>0.93548387096774188</v>
      </c>
      <c r="BT635" s="120">
        <v>21.455938697318008</v>
      </c>
      <c r="BU635" s="120">
        <v>50</v>
      </c>
      <c r="BV635" s="124"/>
      <c r="BW635" s="120"/>
      <c r="BX635" s="120"/>
      <c r="BY635" s="124"/>
      <c r="BZ635" s="124"/>
      <c r="CA635" s="124"/>
      <c r="CB635" s="120">
        <v>17.263974516166829</v>
      </c>
      <c r="CC635" s="120">
        <v>19.631524517014228</v>
      </c>
      <c r="CD635" s="120">
        <v>17.168861804494096</v>
      </c>
      <c r="CE635" s="120"/>
      <c r="CF635" s="107"/>
      <c r="CG635" s="107"/>
      <c r="CH635" s="107">
        <v>0</v>
      </c>
      <c r="CI635" s="107"/>
      <c r="CJ635" s="107"/>
    </row>
    <row r="636" spans="1:88" x14ac:dyDescent="0.25">
      <c r="A636" s="50" t="s">
        <v>814</v>
      </c>
      <c r="B636" s="56" t="s">
        <v>1564</v>
      </c>
      <c r="C636" s="50" t="s">
        <v>3210</v>
      </c>
      <c r="D636" s="56" t="s">
        <v>2271</v>
      </c>
      <c r="E636" s="50" t="s">
        <v>106</v>
      </c>
      <c r="F636" s="24" t="s">
        <v>107</v>
      </c>
      <c r="G636" s="24">
        <v>8</v>
      </c>
      <c r="H636" s="50" t="s">
        <v>1453</v>
      </c>
      <c r="I636" s="50" t="s">
        <v>109</v>
      </c>
      <c r="J636" s="120">
        <v>627.72586836600681</v>
      </c>
      <c r="K636" s="52">
        <v>800</v>
      </c>
      <c r="L636" s="120">
        <v>78.465733545750851</v>
      </c>
      <c r="M636" s="52">
        <v>0</v>
      </c>
      <c r="N636" s="120">
        <v>68.260496625522222</v>
      </c>
      <c r="O636" s="120">
        <v>91.013995500696296</v>
      </c>
      <c r="P636" s="120">
        <v>100</v>
      </c>
      <c r="Q636" s="120">
        <v>60.831117161580373</v>
      </c>
      <c r="R636" s="120">
        <v>65.057037142988264</v>
      </c>
      <c r="S636" s="120">
        <v>73.030940281316461</v>
      </c>
      <c r="T636" s="120">
        <v>81.108156215440502</v>
      </c>
      <c r="U636" s="120">
        <v>100</v>
      </c>
      <c r="V636" s="120">
        <v>60.856630759969669</v>
      </c>
      <c r="W636" s="120">
        <v>81.142174346626234</v>
      </c>
      <c r="X636" s="120">
        <v>100</v>
      </c>
      <c r="Y636" s="120">
        <v>54.315014261825944</v>
      </c>
      <c r="Z636" s="120">
        <v>72.42001901576792</v>
      </c>
      <c r="AA636" s="120">
        <v>100</v>
      </c>
      <c r="AB636" s="120">
        <v>57.268095238095263</v>
      </c>
      <c r="AC636" s="120">
        <v>76.357460317460351</v>
      </c>
      <c r="AD636" s="120">
        <v>100</v>
      </c>
      <c r="AE636" s="120">
        <v>51.211111111111109</v>
      </c>
      <c r="AF636" s="120">
        <v>61.810833333333335</v>
      </c>
      <c r="AG636" s="120">
        <v>68.281481481481478</v>
      </c>
      <c r="AH636" s="120">
        <v>100</v>
      </c>
      <c r="AI636" s="120">
        <v>12.19</v>
      </c>
      <c r="AJ636" s="120">
        <v>10.74</v>
      </c>
      <c r="AK636" s="120">
        <v>10.59</v>
      </c>
      <c r="AL636" s="52">
        <v>1</v>
      </c>
      <c r="AM636" s="124">
        <v>0.95757575757575752</v>
      </c>
      <c r="AN636" s="124">
        <v>0.92647058823529416</v>
      </c>
      <c r="AO636" s="124">
        <v>0.95757575757575752</v>
      </c>
      <c r="AP636" s="124">
        <v>0.92647058823529416</v>
      </c>
      <c r="AQ636" s="124">
        <v>1</v>
      </c>
      <c r="AR636" s="124">
        <v>1</v>
      </c>
      <c r="AS636" s="124">
        <v>5.9701492537313432E-2</v>
      </c>
      <c r="AT636" s="120">
        <v>48.059701492537329</v>
      </c>
      <c r="AU636" s="120">
        <v>50</v>
      </c>
      <c r="AV636" s="124">
        <v>9.9009900990099015E-2</v>
      </c>
      <c r="AW636" s="120">
        <v>40.198019801980209</v>
      </c>
      <c r="AX636" s="120">
        <v>50</v>
      </c>
      <c r="AY636" s="124"/>
      <c r="AZ636" s="120"/>
      <c r="BA636" s="120"/>
      <c r="BB636" s="124"/>
      <c r="BC636" s="120"/>
      <c r="BD636" s="120"/>
      <c r="BE636" s="124">
        <v>0.89655172413793105</v>
      </c>
      <c r="BF636" s="120">
        <v>47.688921496698462</v>
      </c>
      <c r="BG636" s="120">
        <v>50</v>
      </c>
      <c r="BH636" s="124"/>
      <c r="BI636" s="120"/>
      <c r="BJ636" s="120"/>
      <c r="BK636" s="124"/>
      <c r="BL636" s="120"/>
      <c r="BM636" s="120"/>
      <c r="BN636" s="52"/>
      <c r="BO636" s="124"/>
      <c r="BP636" s="120"/>
      <c r="BQ636" s="120"/>
      <c r="BR636" s="124">
        <v>0.32183908045977011</v>
      </c>
      <c r="BS636" s="124">
        <v>0.93548387096774188</v>
      </c>
      <c r="BT636" s="120">
        <v>21.455938697318008</v>
      </c>
      <c r="BU636" s="120">
        <v>50</v>
      </c>
      <c r="BV636" s="124"/>
      <c r="BW636" s="120"/>
      <c r="BX636" s="120"/>
      <c r="BY636" s="124"/>
      <c r="BZ636" s="124"/>
      <c r="CA636" s="124"/>
      <c r="CB636" s="120">
        <v>16.823939048191338</v>
      </c>
      <c r="CC636" s="120">
        <v>19.496255895940152</v>
      </c>
      <c r="CD636" s="120">
        <v>17.335082511020332</v>
      </c>
      <c r="CE636" s="120"/>
      <c r="CF636" s="107"/>
      <c r="CG636" s="107"/>
      <c r="CH636" s="107">
        <v>0</v>
      </c>
      <c r="CI636" s="107"/>
      <c r="CJ636" s="107"/>
    </row>
    <row r="637" spans="1:88" x14ac:dyDescent="0.25">
      <c r="A637" s="50" t="s">
        <v>816</v>
      </c>
      <c r="B637" s="56" t="s">
        <v>1565</v>
      </c>
      <c r="C637" s="50" t="s">
        <v>2665</v>
      </c>
      <c r="D637" s="56" t="s">
        <v>101</v>
      </c>
      <c r="E637" s="50" t="s">
        <v>102</v>
      </c>
      <c r="F637" s="24" t="s">
        <v>102</v>
      </c>
      <c r="G637" s="24" t="s">
        <v>102</v>
      </c>
      <c r="H637" s="50" t="s">
        <v>2644</v>
      </c>
      <c r="I637" s="50" t="s">
        <v>103</v>
      </c>
      <c r="J637" s="120">
        <v>967.33810320067016</v>
      </c>
      <c r="K637" s="52">
        <v>1250</v>
      </c>
      <c r="L637" s="120">
        <v>77.387048256053617</v>
      </c>
      <c r="M637" s="52">
        <v>0</v>
      </c>
      <c r="N637" s="120">
        <v>67.125188170748515</v>
      </c>
      <c r="O637" s="120">
        <v>89.500250894331359</v>
      </c>
      <c r="P637" s="120">
        <v>100</v>
      </c>
      <c r="Q637" s="120">
        <v>55.986855660819913</v>
      </c>
      <c r="R637" s="120">
        <v>65.509725761476346</v>
      </c>
      <c r="S637" s="120">
        <v>70.951727658839133</v>
      </c>
      <c r="T637" s="120">
        <v>74.649140881093217</v>
      </c>
      <c r="U637" s="120">
        <v>100</v>
      </c>
      <c r="V637" s="120">
        <v>61.919110980021166</v>
      </c>
      <c r="W637" s="120">
        <v>82.558814640028217</v>
      </c>
      <c r="X637" s="120">
        <v>100</v>
      </c>
      <c r="Y637" s="120">
        <v>51.470128455241493</v>
      </c>
      <c r="Z637" s="120">
        <v>68.626837940321991</v>
      </c>
      <c r="AA637" s="120">
        <v>100</v>
      </c>
      <c r="AB637" s="120">
        <v>59.530601615646418</v>
      </c>
      <c r="AC637" s="120">
        <v>79.374135487528548</v>
      </c>
      <c r="AD637" s="120">
        <v>100</v>
      </c>
      <c r="AE637" s="120">
        <v>48.423152920962202</v>
      </c>
      <c r="AF637" s="120">
        <v>63.182881355932196</v>
      </c>
      <c r="AG637" s="120">
        <v>64.56420389461627</v>
      </c>
      <c r="AH637" s="120">
        <v>100</v>
      </c>
      <c r="AI637" s="120">
        <v>14.96</v>
      </c>
      <c r="AJ637" s="120">
        <v>14.03</v>
      </c>
      <c r="AK637" s="120">
        <v>14.75</v>
      </c>
      <c r="AL637" s="52">
        <v>1</v>
      </c>
      <c r="AM637" s="124">
        <v>0.82709750566893425</v>
      </c>
      <c r="AN637" s="124">
        <v>0.85487528344671204</v>
      </c>
      <c r="AO637" s="124">
        <v>0.82049830124575307</v>
      </c>
      <c r="AP637" s="124">
        <v>0.84875846501128671</v>
      </c>
      <c r="AQ637" s="124">
        <v>0.99242424242424243</v>
      </c>
      <c r="AR637" s="124">
        <v>0.97512437810945274</v>
      </c>
      <c r="AS637" s="124">
        <v>0.17480798771121353</v>
      </c>
      <c r="AT637" s="120">
        <v>25.038402457757304</v>
      </c>
      <c r="AU637" s="120">
        <v>50</v>
      </c>
      <c r="AV637" s="124">
        <v>0.22292993630573249</v>
      </c>
      <c r="AW637" s="120">
        <v>15.414012738853524</v>
      </c>
      <c r="AX637" s="120">
        <v>50</v>
      </c>
      <c r="AY637" s="124">
        <v>0.65529622980251345</v>
      </c>
      <c r="AZ637" s="120">
        <v>43.686415320167562</v>
      </c>
      <c r="BA637" s="120">
        <v>50</v>
      </c>
      <c r="BB637" s="124">
        <v>0.38420107719928187</v>
      </c>
      <c r="BC637" s="120">
        <v>25.613405146618788</v>
      </c>
      <c r="BD637" s="120">
        <v>50</v>
      </c>
      <c r="BE637" s="124">
        <v>0.96767676767676769</v>
      </c>
      <c r="BF637" s="120">
        <v>50</v>
      </c>
      <c r="BG637" s="120">
        <v>50</v>
      </c>
      <c r="BH637" s="124">
        <v>0.88437500000000002</v>
      </c>
      <c r="BI637" s="120">
        <v>94.082446808510639</v>
      </c>
      <c r="BJ637" s="120">
        <v>100</v>
      </c>
      <c r="BK637" s="124">
        <v>0.81159420289855111</v>
      </c>
      <c r="BL637" s="120">
        <v>86.339808818994797</v>
      </c>
      <c r="BM637" s="120">
        <v>100</v>
      </c>
      <c r="BN637" s="52">
        <v>0</v>
      </c>
      <c r="BO637" s="124">
        <v>0.78800000000000003</v>
      </c>
      <c r="BP637" s="120">
        <v>100</v>
      </c>
      <c r="BQ637" s="120">
        <v>100</v>
      </c>
      <c r="BR637" s="124">
        <v>0.52614379084967322</v>
      </c>
      <c r="BS637" s="124">
        <v>0.93103448275862066</v>
      </c>
      <c r="BT637" s="120">
        <v>35.076252723311548</v>
      </c>
      <c r="BU637" s="120">
        <v>50</v>
      </c>
      <c r="BV637" s="124">
        <v>0.39376770538243627</v>
      </c>
      <c r="BW637" s="120">
        <v>32.813975448536361</v>
      </c>
      <c r="BX637" s="120">
        <v>50</v>
      </c>
      <c r="BY637" s="124">
        <v>0.81159420289855111</v>
      </c>
      <c r="BZ637" s="124">
        <v>0.94</v>
      </c>
      <c r="CA637" s="124">
        <v>0.12840579710144895</v>
      </c>
      <c r="CB637" s="120">
        <v>17.263974516166829</v>
      </c>
      <c r="CC637" s="120">
        <v>19.631524517014228</v>
      </c>
      <c r="CD637" s="120">
        <v>17.168861804494096</v>
      </c>
      <c r="CE637" s="120">
        <v>15.161501169955377</v>
      </c>
      <c r="CF637" s="107"/>
      <c r="CG637" s="107"/>
      <c r="CH637" s="107">
        <v>0</v>
      </c>
      <c r="CI637" s="107"/>
      <c r="CJ637" s="107"/>
    </row>
    <row r="638" spans="1:88" x14ac:dyDescent="0.25">
      <c r="A638" s="50" t="s">
        <v>816</v>
      </c>
      <c r="B638" s="56" t="s">
        <v>1565</v>
      </c>
      <c r="C638" s="50" t="s">
        <v>3211</v>
      </c>
      <c r="D638" s="56" t="s">
        <v>2223</v>
      </c>
      <c r="E638" s="50" t="s">
        <v>106</v>
      </c>
      <c r="F638" s="24" t="s">
        <v>114</v>
      </c>
      <c r="G638" s="24">
        <v>5</v>
      </c>
      <c r="H638" s="50" t="s">
        <v>1453</v>
      </c>
      <c r="I638" s="50" t="s">
        <v>109</v>
      </c>
      <c r="J638" s="120">
        <v>539.25374942794883</v>
      </c>
      <c r="K638" s="52">
        <v>650</v>
      </c>
      <c r="L638" s="120">
        <v>82.962115296607507</v>
      </c>
      <c r="M638" s="52">
        <v>1</v>
      </c>
      <c r="N638" s="120">
        <v>73.953743949081286</v>
      </c>
      <c r="O638" s="120">
        <v>98.604991932108376</v>
      </c>
      <c r="P638" s="120">
        <v>100</v>
      </c>
      <c r="Q638" s="120">
        <v>59.365462586577166</v>
      </c>
      <c r="R638" s="120">
        <v>71.035969928361254</v>
      </c>
      <c r="S638" s="120">
        <v>75</v>
      </c>
      <c r="T638" s="120">
        <v>79.153950115436217</v>
      </c>
      <c r="U638" s="120">
        <v>100</v>
      </c>
      <c r="V638" s="120">
        <v>65.260095173069871</v>
      </c>
      <c r="W638" s="120">
        <v>87.013460230759833</v>
      </c>
      <c r="X638" s="120">
        <v>100</v>
      </c>
      <c r="Y638" s="120">
        <v>49.812988269383631</v>
      </c>
      <c r="Z638" s="120">
        <v>66.417317692511517</v>
      </c>
      <c r="AA638" s="120">
        <v>100</v>
      </c>
      <c r="AB638" s="120">
        <v>56.340229885057475</v>
      </c>
      <c r="AC638" s="120">
        <v>75.120306513409957</v>
      </c>
      <c r="AD638" s="120">
        <v>100</v>
      </c>
      <c r="AE638" s="120"/>
      <c r="AF638" s="120">
        <v>58.400000000000006</v>
      </c>
      <c r="AG638" s="120"/>
      <c r="AH638" s="120">
        <v>0</v>
      </c>
      <c r="AI638" s="120">
        <v>15.63</v>
      </c>
      <c r="AJ638" s="120">
        <v>21.22</v>
      </c>
      <c r="AK638" s="120"/>
      <c r="AL638" s="52">
        <v>0</v>
      </c>
      <c r="AM638" s="124">
        <v>0.98750000000000004</v>
      </c>
      <c r="AN638" s="124">
        <v>1</v>
      </c>
      <c r="AO638" s="124">
        <v>0.98750000000000004</v>
      </c>
      <c r="AP638" s="124">
        <v>1</v>
      </c>
      <c r="AQ638" s="124">
        <v>1</v>
      </c>
      <c r="AR638" s="124"/>
      <c r="AS638" s="124">
        <v>2.564102564102564E-2</v>
      </c>
      <c r="AT638" s="120">
        <v>50</v>
      </c>
      <c r="AU638" s="120">
        <v>50</v>
      </c>
      <c r="AV638" s="124">
        <v>5.1948051948051951E-2</v>
      </c>
      <c r="AW638" s="120">
        <v>49.61038961038961</v>
      </c>
      <c r="AX638" s="120">
        <v>50</v>
      </c>
      <c r="AY638" s="124"/>
      <c r="AZ638" s="120"/>
      <c r="BA638" s="120"/>
      <c r="BB638" s="124"/>
      <c r="BC638" s="120"/>
      <c r="BD638" s="120"/>
      <c r="BE638" s="124"/>
      <c r="BF638" s="120"/>
      <c r="BG638" s="120"/>
      <c r="BH638" s="124"/>
      <c r="BI638" s="120"/>
      <c r="BJ638" s="120"/>
      <c r="BK638" s="124"/>
      <c r="BL638" s="120"/>
      <c r="BM638" s="120"/>
      <c r="BN638" s="52"/>
      <c r="BO638" s="124"/>
      <c r="BP638" s="120"/>
      <c r="BQ638" s="120"/>
      <c r="BR638" s="124">
        <v>0.5</v>
      </c>
      <c r="BS638" s="124">
        <v>0.96296296296296291</v>
      </c>
      <c r="BT638" s="120">
        <v>33.333333333333329</v>
      </c>
      <c r="BU638" s="120">
        <v>50</v>
      </c>
      <c r="BV638" s="124"/>
      <c r="BW638" s="120"/>
      <c r="BX638" s="120"/>
      <c r="BY638" s="124"/>
      <c r="BZ638" s="124"/>
      <c r="CA638" s="124"/>
      <c r="CB638" s="120">
        <v>16.823939048191338</v>
      </c>
      <c r="CC638" s="120">
        <v>19.496255895940152</v>
      </c>
      <c r="CD638" s="120">
        <v>17.335082511020332</v>
      </c>
      <c r="CE638" s="120"/>
      <c r="CF638" s="107"/>
      <c r="CG638" s="107"/>
      <c r="CH638" s="107">
        <v>0</v>
      </c>
      <c r="CI638" s="107"/>
      <c r="CJ638" s="107"/>
    </row>
    <row r="639" spans="1:88" x14ac:dyDescent="0.25">
      <c r="A639" s="50" t="s">
        <v>816</v>
      </c>
      <c r="B639" s="56" t="s">
        <v>1565</v>
      </c>
      <c r="C639" s="50" t="s">
        <v>3212</v>
      </c>
      <c r="D639" s="56" t="s">
        <v>2373</v>
      </c>
      <c r="E639" s="50" t="s">
        <v>106</v>
      </c>
      <c r="F639" s="24" t="s">
        <v>114</v>
      </c>
      <c r="G639" s="24">
        <v>5</v>
      </c>
      <c r="H639" s="50" t="s">
        <v>1453</v>
      </c>
      <c r="I639" s="50" t="s">
        <v>109</v>
      </c>
      <c r="J639" s="120">
        <v>605.23363376201246</v>
      </c>
      <c r="K639" s="52">
        <v>750</v>
      </c>
      <c r="L639" s="120">
        <v>80.697817834934995</v>
      </c>
      <c r="M639" s="52">
        <v>1</v>
      </c>
      <c r="N639" s="120">
        <v>73.175356600471119</v>
      </c>
      <c r="O639" s="120">
        <v>97.567142133961497</v>
      </c>
      <c r="P639" s="120">
        <v>100</v>
      </c>
      <c r="Q639" s="120">
        <v>55.988524552334454</v>
      </c>
      <c r="R639" s="120">
        <v>69.164122628745233</v>
      </c>
      <c r="S639" s="120">
        <v>75</v>
      </c>
      <c r="T639" s="120">
        <v>74.651366069779272</v>
      </c>
      <c r="U639" s="120">
        <v>100</v>
      </c>
      <c r="V639" s="120">
        <v>65.065869227276963</v>
      </c>
      <c r="W639" s="120">
        <v>86.754492303035946</v>
      </c>
      <c r="X639" s="120">
        <v>100</v>
      </c>
      <c r="Y639" s="120">
        <v>51.201565166990697</v>
      </c>
      <c r="Z639" s="120">
        <v>68.268753555987587</v>
      </c>
      <c r="AA639" s="120">
        <v>100</v>
      </c>
      <c r="AB639" s="120">
        <v>61.442857142857143</v>
      </c>
      <c r="AC639" s="120">
        <v>81.923809523809524</v>
      </c>
      <c r="AD639" s="120">
        <v>100</v>
      </c>
      <c r="AE639" s="120">
        <v>49.463333333333331</v>
      </c>
      <c r="AF639" s="120">
        <v>65.186458333333363</v>
      </c>
      <c r="AG639" s="120">
        <v>65.951111111111103</v>
      </c>
      <c r="AH639" s="120">
        <v>100</v>
      </c>
      <c r="AI639" s="120">
        <v>19.010000000000002</v>
      </c>
      <c r="AJ639" s="120">
        <v>17.96</v>
      </c>
      <c r="AK639" s="120">
        <v>15.72</v>
      </c>
      <c r="AL639" s="52">
        <v>0</v>
      </c>
      <c r="AM639" s="124">
        <v>0.96330275229357798</v>
      </c>
      <c r="AN639" s="124">
        <v>0.96153846153846156</v>
      </c>
      <c r="AO639" s="124">
        <v>0.96330275229357798</v>
      </c>
      <c r="AP639" s="124">
        <v>0.96153846153846156</v>
      </c>
      <c r="AQ639" s="124">
        <v>1</v>
      </c>
      <c r="AR639" s="124">
        <v>1</v>
      </c>
      <c r="AS639" s="124">
        <v>2.3255813953488372E-2</v>
      </c>
      <c r="AT639" s="120">
        <v>50</v>
      </c>
      <c r="AU639" s="120">
        <v>50</v>
      </c>
      <c r="AV639" s="124">
        <v>6.3157894736842107E-2</v>
      </c>
      <c r="AW639" s="120">
        <v>47.368421052631589</v>
      </c>
      <c r="AX639" s="120">
        <v>50</v>
      </c>
      <c r="AY639" s="124"/>
      <c r="AZ639" s="120"/>
      <c r="BA639" s="120"/>
      <c r="BB639" s="124"/>
      <c r="BC639" s="120"/>
      <c r="BD639" s="120"/>
      <c r="BE639" s="124"/>
      <c r="BF639" s="120"/>
      <c r="BG639" s="120"/>
      <c r="BH639" s="124"/>
      <c r="BI639" s="120"/>
      <c r="BJ639" s="120"/>
      <c r="BK639" s="124"/>
      <c r="BL639" s="120"/>
      <c r="BM639" s="120"/>
      <c r="BN639" s="52"/>
      <c r="BO639" s="124"/>
      <c r="BP639" s="120"/>
      <c r="BQ639" s="120"/>
      <c r="BR639" s="124">
        <v>0.49122807017543857</v>
      </c>
      <c r="BS639" s="124">
        <v>0.95</v>
      </c>
      <c r="BT639" s="120">
        <v>32.748538011695906</v>
      </c>
      <c r="BU639" s="120">
        <v>50</v>
      </c>
      <c r="BV639" s="124"/>
      <c r="BW639" s="120"/>
      <c r="BX639" s="120"/>
      <c r="BY639" s="124"/>
      <c r="BZ639" s="124"/>
      <c r="CA639" s="124"/>
      <c r="CB639" s="120">
        <v>16.823939048191338</v>
      </c>
      <c r="CC639" s="120">
        <v>19.496255895940152</v>
      </c>
      <c r="CD639" s="120">
        <v>17.335082511020332</v>
      </c>
      <c r="CE639" s="120"/>
      <c r="CF639" s="52"/>
      <c r="CG639" s="52"/>
      <c r="CH639" s="107">
        <v>0</v>
      </c>
      <c r="CI639" s="107"/>
      <c r="CJ639" s="107"/>
    </row>
    <row r="640" spans="1:88" x14ac:dyDescent="0.25">
      <c r="A640" s="50" t="s">
        <v>816</v>
      </c>
      <c r="B640" s="56" t="s">
        <v>1565</v>
      </c>
      <c r="C640" s="50" t="s">
        <v>3213</v>
      </c>
      <c r="D640" s="56" t="s">
        <v>1979</v>
      </c>
      <c r="E640" s="50" t="s">
        <v>106</v>
      </c>
      <c r="F640" s="24" t="s">
        <v>107</v>
      </c>
      <c r="G640" s="24">
        <v>5</v>
      </c>
      <c r="H640" s="50" t="s">
        <v>1453</v>
      </c>
      <c r="I640" s="50" t="s">
        <v>109</v>
      </c>
      <c r="J640" s="120">
        <v>626.21213511612666</v>
      </c>
      <c r="K640" s="52">
        <v>750</v>
      </c>
      <c r="L640" s="120">
        <v>83.494951348816898</v>
      </c>
      <c r="M640" s="52">
        <v>0</v>
      </c>
      <c r="N640" s="120">
        <v>76.492113262035247</v>
      </c>
      <c r="O640" s="120">
        <v>100</v>
      </c>
      <c r="P640" s="120">
        <v>100</v>
      </c>
      <c r="Q640" s="120">
        <v>68.629757928711768</v>
      </c>
      <c r="R640" s="120">
        <v>73.435716145239951</v>
      </c>
      <c r="S640" s="120">
        <v>75</v>
      </c>
      <c r="T640" s="120">
        <v>91.506343904949034</v>
      </c>
      <c r="U640" s="120">
        <v>100</v>
      </c>
      <c r="V640" s="120">
        <v>68.680153901427175</v>
      </c>
      <c r="W640" s="120">
        <v>91.573538535236239</v>
      </c>
      <c r="X640" s="120">
        <v>100</v>
      </c>
      <c r="Y640" s="120">
        <v>59.763474694278266</v>
      </c>
      <c r="Z640" s="120">
        <v>79.684632925704364</v>
      </c>
      <c r="AA640" s="120">
        <v>100</v>
      </c>
      <c r="AB640" s="120">
        <v>60.377777777777794</v>
      </c>
      <c r="AC640" s="120">
        <v>80.503703703703721</v>
      </c>
      <c r="AD640" s="120">
        <v>100</v>
      </c>
      <c r="AE640" s="120">
        <v>52.084126984126982</v>
      </c>
      <c r="AF640" s="120">
        <v>65.215740740740728</v>
      </c>
      <c r="AG640" s="120">
        <v>69.445502645502643</v>
      </c>
      <c r="AH640" s="120">
        <v>100</v>
      </c>
      <c r="AI640" s="120">
        <v>6.37</v>
      </c>
      <c r="AJ640" s="120">
        <v>13.67</v>
      </c>
      <c r="AK640" s="120">
        <v>13.13</v>
      </c>
      <c r="AL640" s="52">
        <v>0</v>
      </c>
      <c r="AM640" s="124">
        <v>0.96470588235294119</v>
      </c>
      <c r="AN640" s="124">
        <v>0.95081967213114749</v>
      </c>
      <c r="AO640" s="124">
        <v>0.97058823529411764</v>
      </c>
      <c r="AP640" s="124">
        <v>0.95081967213114749</v>
      </c>
      <c r="AQ640" s="124">
        <v>0.98275862068965514</v>
      </c>
      <c r="AR640" s="124">
        <v>1</v>
      </c>
      <c r="AS640" s="124">
        <v>5.5718475073313782E-2</v>
      </c>
      <c r="AT640" s="120">
        <v>48.856304985337268</v>
      </c>
      <c r="AU640" s="120">
        <v>50</v>
      </c>
      <c r="AV640" s="124">
        <v>0.10377358490566038</v>
      </c>
      <c r="AW640" s="120">
        <v>39.245283018867937</v>
      </c>
      <c r="AX640" s="120">
        <v>50</v>
      </c>
      <c r="AY640" s="124"/>
      <c r="AZ640" s="120"/>
      <c r="BA640" s="120"/>
      <c r="BB640" s="124"/>
      <c r="BC640" s="120"/>
      <c r="BD640" s="120"/>
      <c r="BE640" s="124"/>
      <c r="BF640" s="120"/>
      <c r="BG640" s="120"/>
      <c r="BH640" s="124"/>
      <c r="BI640" s="120"/>
      <c r="BJ640" s="120"/>
      <c r="BK640" s="124"/>
      <c r="BL640" s="120"/>
      <c r="BM640" s="120"/>
      <c r="BN640" s="52"/>
      <c r="BO640" s="124"/>
      <c r="BP640" s="120"/>
      <c r="BQ640" s="120"/>
      <c r="BR640" s="124">
        <v>0.38095238095238093</v>
      </c>
      <c r="BS640" s="124">
        <v>1.05</v>
      </c>
      <c r="BT640" s="120">
        <v>25.396825396825395</v>
      </c>
      <c r="BU640" s="120">
        <v>50</v>
      </c>
      <c r="BV640" s="124"/>
      <c r="BW640" s="120"/>
      <c r="BX640" s="120"/>
      <c r="BY640" s="124"/>
      <c r="BZ640" s="124"/>
      <c r="CA640" s="124"/>
      <c r="CB640" s="120">
        <v>16.823939048191338</v>
      </c>
      <c r="CC640" s="120">
        <v>19.496255895940152</v>
      </c>
      <c r="CD640" s="120">
        <v>17.335082511020332</v>
      </c>
      <c r="CE640" s="120"/>
      <c r="CF640" s="107"/>
      <c r="CG640" s="107"/>
      <c r="CH640" s="107">
        <v>0</v>
      </c>
      <c r="CI640" s="107"/>
      <c r="CJ640" s="107"/>
    </row>
    <row r="641" spans="1:88" x14ac:dyDescent="0.25">
      <c r="A641" s="50" t="s">
        <v>816</v>
      </c>
      <c r="B641" s="56" t="s">
        <v>1565</v>
      </c>
      <c r="C641" s="50" t="s">
        <v>3214</v>
      </c>
      <c r="D641" s="56" t="s">
        <v>1798</v>
      </c>
      <c r="E641" s="50" t="s">
        <v>106</v>
      </c>
      <c r="F641" s="24" t="s">
        <v>114</v>
      </c>
      <c r="G641" s="24">
        <v>5</v>
      </c>
      <c r="H641" s="50" t="s">
        <v>1453</v>
      </c>
      <c r="I641" s="50" t="s">
        <v>109</v>
      </c>
      <c r="J641" s="120">
        <v>584.55835609128917</v>
      </c>
      <c r="K641" s="52">
        <v>750</v>
      </c>
      <c r="L641" s="120">
        <v>77.941114145505225</v>
      </c>
      <c r="M641" s="52">
        <v>0</v>
      </c>
      <c r="N641" s="120">
        <v>71.659489423894897</v>
      </c>
      <c r="O641" s="120">
        <v>95.545985898526524</v>
      </c>
      <c r="P641" s="120">
        <v>100</v>
      </c>
      <c r="Q641" s="120">
        <v>62.551633011802572</v>
      </c>
      <c r="R641" s="120">
        <v>63.41347764562051</v>
      </c>
      <c r="S641" s="120">
        <v>74.840010710657296</v>
      </c>
      <c r="T641" s="120">
        <v>83.402177349070101</v>
      </c>
      <c r="U641" s="120">
        <v>100</v>
      </c>
      <c r="V641" s="120">
        <v>61.423715012685612</v>
      </c>
      <c r="W641" s="120">
        <v>81.898286683580807</v>
      </c>
      <c r="X641" s="120">
        <v>100</v>
      </c>
      <c r="Y641" s="120">
        <v>55.725758382008387</v>
      </c>
      <c r="Z641" s="120">
        <v>74.301011176011173</v>
      </c>
      <c r="AA641" s="120">
        <v>100</v>
      </c>
      <c r="AB641" s="120">
        <v>53.144444444444474</v>
      </c>
      <c r="AC641" s="120">
        <v>70.859259259259304</v>
      </c>
      <c r="AD641" s="120">
        <v>100</v>
      </c>
      <c r="AE641" s="120">
        <v>46.898412698412692</v>
      </c>
      <c r="AF641" s="120">
        <v>56.059259259259257</v>
      </c>
      <c r="AG641" s="120">
        <v>62.531216931216925</v>
      </c>
      <c r="AH641" s="120">
        <v>100</v>
      </c>
      <c r="AI641" s="120">
        <v>12.28</v>
      </c>
      <c r="AJ641" s="120">
        <v>7.68</v>
      </c>
      <c r="AK641" s="120">
        <v>9.16</v>
      </c>
      <c r="AL641" s="52">
        <v>0</v>
      </c>
      <c r="AM641" s="124">
        <v>0.9941860465116279</v>
      </c>
      <c r="AN641" s="124">
        <v>0.97826086956521741</v>
      </c>
      <c r="AO641" s="124">
        <v>0.9942196531791907</v>
      </c>
      <c r="AP641" s="124">
        <v>0.97872340425531912</v>
      </c>
      <c r="AQ641" s="124">
        <v>1</v>
      </c>
      <c r="AR641" s="124">
        <v>1</v>
      </c>
      <c r="AS641" s="124">
        <v>5.4380664652567974E-2</v>
      </c>
      <c r="AT641" s="120">
        <v>49.123867069486415</v>
      </c>
      <c r="AU641" s="120">
        <v>50</v>
      </c>
      <c r="AV641" s="124">
        <v>0.13793103448275862</v>
      </c>
      <c r="AW641" s="120">
        <v>32.413793103448278</v>
      </c>
      <c r="AX641" s="120">
        <v>50</v>
      </c>
      <c r="AY641" s="124"/>
      <c r="AZ641" s="120"/>
      <c r="BA641" s="120"/>
      <c r="BB641" s="124"/>
      <c r="BC641" s="120"/>
      <c r="BD641" s="120"/>
      <c r="BE641" s="124"/>
      <c r="BF641" s="120"/>
      <c r="BG641" s="120"/>
      <c r="BH641" s="124"/>
      <c r="BI641" s="120"/>
      <c r="BJ641" s="120"/>
      <c r="BK641" s="124"/>
      <c r="BL641" s="120"/>
      <c r="BM641" s="120"/>
      <c r="BN641" s="52"/>
      <c r="BO641" s="124"/>
      <c r="BP641" s="120"/>
      <c r="BQ641" s="120"/>
      <c r="BR641" s="124">
        <v>0.51724137931034486</v>
      </c>
      <c r="BS641" s="124">
        <v>1</v>
      </c>
      <c r="BT641" s="120">
        <v>34.482758620689658</v>
      </c>
      <c r="BU641" s="120">
        <v>50</v>
      </c>
      <c r="BV641" s="124"/>
      <c r="BW641" s="120"/>
      <c r="BX641" s="120"/>
      <c r="BY641" s="124"/>
      <c r="BZ641" s="124"/>
      <c r="CA641" s="124"/>
      <c r="CB641" s="120">
        <v>16.823939048191338</v>
      </c>
      <c r="CC641" s="120">
        <v>19.496255895940152</v>
      </c>
      <c r="CD641" s="120">
        <v>17.335082511020332</v>
      </c>
      <c r="CE641" s="120"/>
      <c r="CF641" s="107"/>
      <c r="CG641" s="107"/>
      <c r="CH641" s="107">
        <v>0</v>
      </c>
      <c r="CI641" s="107"/>
      <c r="CJ641" s="107"/>
    </row>
    <row r="642" spans="1:88" x14ac:dyDescent="0.25">
      <c r="A642" s="50" t="s">
        <v>816</v>
      </c>
      <c r="B642" s="56" t="s">
        <v>1565</v>
      </c>
      <c r="C642" s="50" t="s">
        <v>3215</v>
      </c>
      <c r="D642" s="56" t="s">
        <v>2274</v>
      </c>
      <c r="E642" s="50" t="s">
        <v>106</v>
      </c>
      <c r="F642" s="24">
        <v>6</v>
      </c>
      <c r="G642" s="24">
        <v>8</v>
      </c>
      <c r="H642" s="50" t="s">
        <v>1453</v>
      </c>
      <c r="I642" s="50" t="s">
        <v>109</v>
      </c>
      <c r="J642" s="120">
        <v>595.73853651144702</v>
      </c>
      <c r="K642" s="52">
        <v>800</v>
      </c>
      <c r="L642" s="120">
        <v>74.467317063930878</v>
      </c>
      <c r="M642" s="52">
        <v>0</v>
      </c>
      <c r="N642" s="120">
        <v>62.812788263561821</v>
      </c>
      <c r="O642" s="120">
        <v>83.750384351415761</v>
      </c>
      <c r="P642" s="120">
        <v>100</v>
      </c>
      <c r="Q642" s="120">
        <v>50.972292169752578</v>
      </c>
      <c r="R642" s="120">
        <v>62.450723656452546</v>
      </c>
      <c r="S642" s="120">
        <v>66.335229753834824</v>
      </c>
      <c r="T642" s="120">
        <v>67.963056226336775</v>
      </c>
      <c r="U642" s="120">
        <v>100</v>
      </c>
      <c r="V642" s="120">
        <v>59.368195810610835</v>
      </c>
      <c r="W642" s="120">
        <v>79.157594414147781</v>
      </c>
      <c r="X642" s="120">
        <v>100</v>
      </c>
      <c r="Y642" s="120">
        <v>48.994658988077624</v>
      </c>
      <c r="Z642" s="120">
        <v>65.326211984103495</v>
      </c>
      <c r="AA642" s="120">
        <v>100</v>
      </c>
      <c r="AB642" s="120">
        <v>59.708268983268972</v>
      </c>
      <c r="AC642" s="120">
        <v>79.611025311025301</v>
      </c>
      <c r="AD642" s="120">
        <v>100</v>
      </c>
      <c r="AE642" s="120">
        <v>50.321994535519138</v>
      </c>
      <c r="AF642" s="120">
        <v>62.599999999999994</v>
      </c>
      <c r="AG642" s="120">
        <v>67.095992714025527</v>
      </c>
      <c r="AH642" s="120">
        <v>100</v>
      </c>
      <c r="AI642" s="120">
        <v>15.36</v>
      </c>
      <c r="AJ642" s="120">
        <v>13.45</v>
      </c>
      <c r="AK642" s="120">
        <v>12.27</v>
      </c>
      <c r="AL642" s="52">
        <v>1</v>
      </c>
      <c r="AM642" s="124">
        <v>0.9393548387096774</v>
      </c>
      <c r="AN642" s="124">
        <v>0.96551724137931039</v>
      </c>
      <c r="AO642" s="124">
        <v>0.94587628865979378</v>
      </c>
      <c r="AP642" s="124">
        <v>0.97142857142857142</v>
      </c>
      <c r="AQ642" s="124">
        <v>0.9923371647509579</v>
      </c>
      <c r="AR642" s="124">
        <v>0.96825396825396826</v>
      </c>
      <c r="AS642" s="124">
        <v>0.10064516129032258</v>
      </c>
      <c r="AT642" s="120">
        <v>39.870967741935502</v>
      </c>
      <c r="AU642" s="120">
        <v>50</v>
      </c>
      <c r="AV642" s="124">
        <v>0.15527950310559005</v>
      </c>
      <c r="AW642" s="120">
        <v>28.944099378882004</v>
      </c>
      <c r="AX642" s="120">
        <v>50</v>
      </c>
      <c r="AY642" s="124"/>
      <c r="AZ642" s="120"/>
      <c r="BA642" s="120"/>
      <c r="BB642" s="124"/>
      <c r="BC642" s="120"/>
      <c r="BD642" s="120"/>
      <c r="BE642" s="124">
        <v>0.98326359832635979</v>
      </c>
      <c r="BF642" s="120">
        <v>50</v>
      </c>
      <c r="BG642" s="120">
        <v>50</v>
      </c>
      <c r="BH642" s="124"/>
      <c r="BI642" s="120"/>
      <c r="BJ642" s="120"/>
      <c r="BK642" s="124"/>
      <c r="BL642" s="120"/>
      <c r="BM642" s="120"/>
      <c r="BN642" s="52"/>
      <c r="BO642" s="124"/>
      <c r="BP642" s="120"/>
      <c r="BQ642" s="120"/>
      <c r="BR642" s="124">
        <v>0.51028806584362141</v>
      </c>
      <c r="BS642" s="124">
        <v>0.97590361445783136</v>
      </c>
      <c r="BT642" s="120">
        <v>34.01920438957476</v>
      </c>
      <c r="BU642" s="120">
        <v>50</v>
      </c>
      <c r="BV642" s="124"/>
      <c r="BW642" s="120"/>
      <c r="BX642" s="120"/>
      <c r="BY642" s="124"/>
      <c r="BZ642" s="124"/>
      <c r="CA642" s="124"/>
      <c r="CB642" s="120">
        <v>16.823939048191338</v>
      </c>
      <c r="CC642" s="120">
        <v>19.496255895940152</v>
      </c>
      <c r="CD642" s="120">
        <v>17.335082511020332</v>
      </c>
      <c r="CE642" s="120"/>
      <c r="CF642" s="107"/>
      <c r="CG642" s="107"/>
      <c r="CH642" s="107">
        <v>0</v>
      </c>
      <c r="CI642" s="107"/>
      <c r="CJ642" s="107"/>
    </row>
    <row r="643" spans="1:88" x14ac:dyDescent="0.25">
      <c r="A643" s="50" t="s">
        <v>816</v>
      </c>
      <c r="B643" s="56" t="s">
        <v>1565</v>
      </c>
      <c r="C643" s="50" t="s">
        <v>3216</v>
      </c>
      <c r="D643" s="56" t="s">
        <v>2273</v>
      </c>
      <c r="E643" s="50" t="s">
        <v>106</v>
      </c>
      <c r="F643" s="24">
        <v>9</v>
      </c>
      <c r="G643" s="24">
        <v>12</v>
      </c>
      <c r="H643" s="50" t="s">
        <v>1453</v>
      </c>
      <c r="I643" s="50" t="s">
        <v>109</v>
      </c>
      <c r="J643" s="120">
        <v>617.59005726861062</v>
      </c>
      <c r="K643" s="52">
        <v>950</v>
      </c>
      <c r="L643" s="120">
        <v>65.00947971248533</v>
      </c>
      <c r="M643" s="52">
        <v>1</v>
      </c>
      <c r="N643" s="120">
        <v>7.7777777777777777</v>
      </c>
      <c r="O643" s="120">
        <v>10.37037037037037</v>
      </c>
      <c r="P643" s="120">
        <v>100</v>
      </c>
      <c r="Q643" s="120"/>
      <c r="R643" s="120"/>
      <c r="S643" s="120"/>
      <c r="T643" s="120"/>
      <c r="U643" s="120">
        <v>0</v>
      </c>
      <c r="V643" s="120"/>
      <c r="W643" s="120"/>
      <c r="X643" s="120">
        <v>0</v>
      </c>
      <c r="Y643" s="120"/>
      <c r="Z643" s="120"/>
      <c r="AA643" s="120">
        <v>0</v>
      </c>
      <c r="AB643" s="120">
        <v>61.915127175368127</v>
      </c>
      <c r="AC643" s="120">
        <v>82.553502900490841</v>
      </c>
      <c r="AD643" s="120">
        <v>100</v>
      </c>
      <c r="AE643" s="120">
        <v>46.383333333333333</v>
      </c>
      <c r="AF643" s="120">
        <v>65.624212271973462</v>
      </c>
      <c r="AG643" s="120">
        <v>61.844444444444449</v>
      </c>
      <c r="AH643" s="120">
        <v>100</v>
      </c>
      <c r="AI643" s="120"/>
      <c r="AJ643" s="120"/>
      <c r="AK643" s="120">
        <v>19.239999999999998</v>
      </c>
      <c r="AL643" s="52">
        <v>1</v>
      </c>
      <c r="AM643" s="124">
        <v>8.4291187739463605E-2</v>
      </c>
      <c r="AN643" s="124">
        <v>0.12280701754385964</v>
      </c>
      <c r="AO643" s="124">
        <v>1.532567049808429E-2</v>
      </c>
      <c r="AP643" s="124">
        <v>5.2631578947368418E-2</v>
      </c>
      <c r="AQ643" s="124">
        <v>0.99212598425196852</v>
      </c>
      <c r="AR643" s="124">
        <v>0.96078431372549022</v>
      </c>
      <c r="AS643" s="124">
        <v>0.41982507288629739</v>
      </c>
      <c r="AT643" s="120">
        <v>0</v>
      </c>
      <c r="AU643" s="120">
        <v>50</v>
      </c>
      <c r="AV643" s="124">
        <v>0.50900900900900903</v>
      </c>
      <c r="AW643" s="120">
        <v>0</v>
      </c>
      <c r="AX643" s="120">
        <v>50</v>
      </c>
      <c r="AY643" s="124">
        <v>0.66914498141263945</v>
      </c>
      <c r="AZ643" s="120">
        <v>44.609665427509299</v>
      </c>
      <c r="BA643" s="120">
        <v>50</v>
      </c>
      <c r="BB643" s="124">
        <v>0.39776951672862454</v>
      </c>
      <c r="BC643" s="120">
        <v>26.517967781908304</v>
      </c>
      <c r="BD643" s="120">
        <v>50</v>
      </c>
      <c r="BE643" s="124">
        <v>0.95491803278688525</v>
      </c>
      <c r="BF643" s="120">
        <v>50</v>
      </c>
      <c r="BG643" s="120">
        <v>50</v>
      </c>
      <c r="BH643" s="124">
        <v>0.91585760517799353</v>
      </c>
      <c r="BI643" s="120">
        <v>97.431660125318459</v>
      </c>
      <c r="BJ643" s="120">
        <v>100</v>
      </c>
      <c r="BK643" s="124">
        <v>0.85</v>
      </c>
      <c r="BL643" s="120">
        <v>90.425531914893625</v>
      </c>
      <c r="BM643" s="120">
        <v>100</v>
      </c>
      <c r="BN643" s="52">
        <v>0</v>
      </c>
      <c r="BO643" s="124">
        <v>0.78839590443686003</v>
      </c>
      <c r="BP643" s="120">
        <v>100</v>
      </c>
      <c r="BQ643" s="120">
        <v>100</v>
      </c>
      <c r="BR643" s="124">
        <v>0.62871287128712872</v>
      </c>
      <c r="BS643" s="124">
        <v>0.81781376518218618</v>
      </c>
      <c r="BT643" s="120">
        <v>20.957095709570957</v>
      </c>
      <c r="BU643" s="120">
        <v>50</v>
      </c>
      <c r="BV643" s="124">
        <v>0.39455782312925169</v>
      </c>
      <c r="BW643" s="120">
        <v>32.879818594104307</v>
      </c>
      <c r="BX643" s="120">
        <v>50</v>
      </c>
      <c r="BY643" s="124">
        <v>0.85</v>
      </c>
      <c r="BZ643" s="124">
        <v>0.94</v>
      </c>
      <c r="CA643" s="124">
        <v>0.09</v>
      </c>
      <c r="CB643" s="120">
        <v>16.823939048191338</v>
      </c>
      <c r="CC643" s="120">
        <v>19.496255895940152</v>
      </c>
      <c r="CD643" s="120">
        <v>17.335082511020332</v>
      </c>
      <c r="CE643" s="120">
        <v>12.629206143265662</v>
      </c>
      <c r="CF643" s="107"/>
      <c r="CG643" s="107"/>
      <c r="CH643" s="107">
        <v>0</v>
      </c>
      <c r="CI643" s="107"/>
      <c r="CJ643" s="107"/>
    </row>
    <row r="644" spans="1:88" x14ac:dyDescent="0.25">
      <c r="A644" s="50" t="s">
        <v>823</v>
      </c>
      <c r="B644" s="56" t="s">
        <v>1566</v>
      </c>
      <c r="C644" s="50" t="s">
        <v>2665</v>
      </c>
      <c r="D644" s="56" t="s">
        <v>101</v>
      </c>
      <c r="E644" s="50" t="s">
        <v>102</v>
      </c>
      <c r="F644" s="24" t="s">
        <v>102</v>
      </c>
      <c r="G644" s="24" t="s">
        <v>102</v>
      </c>
      <c r="H644" s="50" t="s">
        <v>2644</v>
      </c>
      <c r="I644" s="50" t="s">
        <v>103</v>
      </c>
      <c r="J644" s="120">
        <v>998.70969031099742</v>
      </c>
      <c r="K644" s="52">
        <v>1150</v>
      </c>
      <c r="L644" s="120">
        <v>86.84432089660848</v>
      </c>
      <c r="M644" s="52">
        <v>1</v>
      </c>
      <c r="N644" s="120">
        <v>73.798562014264476</v>
      </c>
      <c r="O644" s="120">
        <v>98.398082685685978</v>
      </c>
      <c r="P644" s="120">
        <v>100</v>
      </c>
      <c r="Q644" s="120">
        <v>58.864093297249006</v>
      </c>
      <c r="R644" s="120">
        <v>72.056523884132659</v>
      </c>
      <c r="S644" s="120">
        <v>75</v>
      </c>
      <c r="T644" s="120">
        <v>78.485457729665342</v>
      </c>
      <c r="U644" s="120">
        <v>100</v>
      </c>
      <c r="V644" s="120">
        <v>68.571921650221412</v>
      </c>
      <c r="W644" s="120">
        <v>91.429228866961893</v>
      </c>
      <c r="X644" s="120">
        <v>100</v>
      </c>
      <c r="Y644" s="120">
        <v>56.790647430807176</v>
      </c>
      <c r="Z644" s="120">
        <v>75.720863241076231</v>
      </c>
      <c r="AA644" s="120">
        <v>100</v>
      </c>
      <c r="AB644" s="120">
        <v>65.734739583333365</v>
      </c>
      <c r="AC644" s="120">
        <v>87.646319444444487</v>
      </c>
      <c r="AD644" s="120">
        <v>100</v>
      </c>
      <c r="AE644" s="120">
        <v>51.652927927927919</v>
      </c>
      <c r="AF644" s="120">
        <v>69.970731707317043</v>
      </c>
      <c r="AG644" s="120">
        <v>68.87057057057055</v>
      </c>
      <c r="AH644" s="120">
        <v>100</v>
      </c>
      <c r="AI644" s="120">
        <v>16.13</v>
      </c>
      <c r="AJ644" s="120">
        <v>15.26</v>
      </c>
      <c r="AK644" s="120">
        <v>18.309999999999999</v>
      </c>
      <c r="AL644" s="52">
        <v>0</v>
      </c>
      <c r="AM644" s="124">
        <v>0.98177083333333337</v>
      </c>
      <c r="AN644" s="124">
        <v>0.95604395604395609</v>
      </c>
      <c r="AO644" s="124">
        <v>0.98177083333333337</v>
      </c>
      <c r="AP644" s="124">
        <v>0.95604395604395609</v>
      </c>
      <c r="AQ644" s="124">
        <v>1</v>
      </c>
      <c r="AR644" s="124">
        <v>1</v>
      </c>
      <c r="AS644" s="124">
        <v>1.8207282913165267E-2</v>
      </c>
      <c r="AT644" s="120">
        <v>50</v>
      </c>
      <c r="AU644" s="120">
        <v>50</v>
      </c>
      <c r="AV644" s="124">
        <v>3.9106145251396648E-2</v>
      </c>
      <c r="AW644" s="120">
        <v>50</v>
      </c>
      <c r="AX644" s="120">
        <v>50</v>
      </c>
      <c r="AY644" s="124">
        <v>0.91489361702127658</v>
      </c>
      <c r="AZ644" s="120">
        <v>50</v>
      </c>
      <c r="BA644" s="120">
        <v>50</v>
      </c>
      <c r="BB644" s="124">
        <v>0.43617021276595747</v>
      </c>
      <c r="BC644" s="120">
        <v>29.078014184397166</v>
      </c>
      <c r="BD644" s="120">
        <v>50</v>
      </c>
      <c r="BE644" s="124">
        <v>0.96969696969696972</v>
      </c>
      <c r="BF644" s="120">
        <v>50</v>
      </c>
      <c r="BG644" s="120">
        <v>50</v>
      </c>
      <c r="BH644" s="124">
        <v>0.9642857142857143</v>
      </c>
      <c r="BI644" s="120">
        <v>100</v>
      </c>
      <c r="BJ644" s="120">
        <v>100</v>
      </c>
      <c r="BK644" s="124"/>
      <c r="BL644" s="120"/>
      <c r="BM644" s="120"/>
      <c r="BN644" s="52">
        <v>0</v>
      </c>
      <c r="BO644" s="124">
        <v>0.66100000000000003</v>
      </c>
      <c r="BP644" s="120">
        <v>88.095238095238088</v>
      </c>
      <c r="BQ644" s="120">
        <v>100</v>
      </c>
      <c r="BR644" s="124">
        <v>0.46478873239436619</v>
      </c>
      <c r="BS644" s="124">
        <v>0.93013100436681218</v>
      </c>
      <c r="BT644" s="120">
        <v>30.985915492957744</v>
      </c>
      <c r="BU644" s="120">
        <v>50</v>
      </c>
      <c r="BV644" s="124">
        <v>0.61111111111111116</v>
      </c>
      <c r="BW644" s="120">
        <v>50</v>
      </c>
      <c r="BX644" s="120">
        <v>50</v>
      </c>
      <c r="BY644" s="124"/>
      <c r="BZ644" s="124"/>
      <c r="CA644" s="124"/>
      <c r="CB644" s="120">
        <v>17.263974516166829</v>
      </c>
      <c r="CC644" s="120">
        <v>19.631524517014228</v>
      </c>
      <c r="CD644" s="120">
        <v>17.168861804494096</v>
      </c>
      <c r="CE644" s="120">
        <v>15.161501169955377</v>
      </c>
      <c r="CF644" s="107"/>
      <c r="CG644" s="107"/>
      <c r="CH644" s="107">
        <v>0</v>
      </c>
      <c r="CI644" s="107"/>
      <c r="CJ644" s="107"/>
    </row>
    <row r="645" spans="1:88" x14ac:dyDescent="0.25">
      <c r="A645" s="50" t="s">
        <v>823</v>
      </c>
      <c r="B645" s="56" t="s">
        <v>1566</v>
      </c>
      <c r="C645" s="50" t="s">
        <v>3217</v>
      </c>
      <c r="D645" s="56" t="s">
        <v>2276</v>
      </c>
      <c r="E645" s="50" t="s">
        <v>106</v>
      </c>
      <c r="F645" s="24" t="s">
        <v>107</v>
      </c>
      <c r="G645" s="24">
        <v>5</v>
      </c>
      <c r="H645" s="50" t="s">
        <v>1453</v>
      </c>
      <c r="I645" s="50" t="s">
        <v>109</v>
      </c>
      <c r="J645" s="120">
        <v>583.62458255354738</v>
      </c>
      <c r="K645" s="52">
        <v>650</v>
      </c>
      <c r="L645" s="120">
        <v>89.788397315930368</v>
      </c>
      <c r="M645" s="52">
        <v>0</v>
      </c>
      <c r="N645" s="120">
        <v>82.17039452265243</v>
      </c>
      <c r="O645" s="120">
        <v>100</v>
      </c>
      <c r="P645" s="120">
        <v>100</v>
      </c>
      <c r="Q645" s="120">
        <v>73.500618982019972</v>
      </c>
      <c r="R645" s="120">
        <v>75</v>
      </c>
      <c r="S645" s="120">
        <v>75</v>
      </c>
      <c r="T645" s="120">
        <v>98.000825309359968</v>
      </c>
      <c r="U645" s="120">
        <v>100</v>
      </c>
      <c r="V645" s="120">
        <v>79.005259825112716</v>
      </c>
      <c r="W645" s="120">
        <v>100</v>
      </c>
      <c r="X645" s="120">
        <v>100</v>
      </c>
      <c r="Y645" s="120">
        <v>70.050225340547925</v>
      </c>
      <c r="Z645" s="120">
        <v>93.400300454063895</v>
      </c>
      <c r="AA645" s="120">
        <v>100</v>
      </c>
      <c r="AB645" s="120">
        <v>64.075000000000017</v>
      </c>
      <c r="AC645" s="120">
        <v>85.433333333333366</v>
      </c>
      <c r="AD645" s="120">
        <v>100</v>
      </c>
      <c r="AE645" s="120"/>
      <c r="AF645" s="120">
        <v>65.864492753623196</v>
      </c>
      <c r="AG645" s="120"/>
      <c r="AH645" s="120">
        <v>0</v>
      </c>
      <c r="AI645" s="120">
        <v>1.49</v>
      </c>
      <c r="AJ645" s="120">
        <v>4.9400000000000004</v>
      </c>
      <c r="AK645" s="120"/>
      <c r="AL645" s="52">
        <v>0</v>
      </c>
      <c r="AM645" s="124">
        <v>1</v>
      </c>
      <c r="AN645" s="124">
        <v>1</v>
      </c>
      <c r="AO645" s="124">
        <v>1</v>
      </c>
      <c r="AP645" s="124">
        <v>1</v>
      </c>
      <c r="AQ645" s="124">
        <v>1</v>
      </c>
      <c r="AR645" s="124"/>
      <c r="AS645" s="124">
        <v>0</v>
      </c>
      <c r="AT645" s="120">
        <v>50</v>
      </c>
      <c r="AU645" s="120">
        <v>50</v>
      </c>
      <c r="AV645" s="124">
        <v>0</v>
      </c>
      <c r="AW645" s="120">
        <v>50</v>
      </c>
      <c r="AX645" s="120">
        <v>50</v>
      </c>
      <c r="AY645" s="124"/>
      <c r="AZ645" s="120"/>
      <c r="BA645" s="120"/>
      <c r="BB645" s="124"/>
      <c r="BC645" s="120"/>
      <c r="BD645" s="120"/>
      <c r="BE645" s="124"/>
      <c r="BF645" s="120"/>
      <c r="BG645" s="120"/>
      <c r="BH645" s="124"/>
      <c r="BI645" s="120"/>
      <c r="BJ645" s="120"/>
      <c r="BK645" s="124"/>
      <c r="BL645" s="120"/>
      <c r="BM645" s="120"/>
      <c r="BN645" s="52"/>
      <c r="BO645" s="124"/>
      <c r="BP645" s="120"/>
      <c r="BQ645" s="120"/>
      <c r="BR645" s="124">
        <v>0.20370370370370369</v>
      </c>
      <c r="BS645" s="124">
        <v>0.87096774193548387</v>
      </c>
      <c r="BT645" s="120">
        <v>6.7901234567901234</v>
      </c>
      <c r="BU645" s="120">
        <v>50</v>
      </c>
      <c r="BV645" s="124"/>
      <c r="BW645" s="120"/>
      <c r="BX645" s="120"/>
      <c r="BY645" s="124"/>
      <c r="BZ645" s="124"/>
      <c r="CA645" s="124"/>
      <c r="CB645" s="120">
        <v>16.823939048191338</v>
      </c>
      <c r="CC645" s="120">
        <v>19.496255895940152</v>
      </c>
      <c r="CD645" s="120">
        <v>17.335082511020332</v>
      </c>
      <c r="CE645" s="120"/>
      <c r="CF645" s="107"/>
      <c r="CG645" s="107"/>
      <c r="CH645" s="107">
        <v>1</v>
      </c>
      <c r="CI645" s="107"/>
      <c r="CJ645" s="107">
        <v>1</v>
      </c>
    </row>
    <row r="646" spans="1:88" x14ac:dyDescent="0.25">
      <c r="A646" s="50" t="s">
        <v>823</v>
      </c>
      <c r="B646" s="56" t="s">
        <v>1566</v>
      </c>
      <c r="C646" s="50" t="s">
        <v>3218</v>
      </c>
      <c r="D646" s="56" t="s">
        <v>2604</v>
      </c>
      <c r="E646" s="50" t="s">
        <v>106</v>
      </c>
      <c r="F646" s="24">
        <v>6</v>
      </c>
      <c r="G646" s="24">
        <v>8</v>
      </c>
      <c r="H646" s="50" t="s">
        <v>1453</v>
      </c>
      <c r="I646" s="50" t="s">
        <v>109</v>
      </c>
      <c r="J646" s="120">
        <v>573.94350474326927</v>
      </c>
      <c r="K646" s="52">
        <v>700</v>
      </c>
      <c r="L646" s="120">
        <v>81.991929249038463</v>
      </c>
      <c r="M646" s="52">
        <v>1</v>
      </c>
      <c r="N646" s="120">
        <v>68.125335100929277</v>
      </c>
      <c r="O646" s="120">
        <v>90.833780134572379</v>
      </c>
      <c r="P646" s="120">
        <v>100</v>
      </c>
      <c r="Q646" s="120">
        <v>54.438144504629939</v>
      </c>
      <c r="R646" s="120">
        <v>64.147291225930374</v>
      </c>
      <c r="S646" s="120">
        <v>73.408110418799197</v>
      </c>
      <c r="T646" s="120">
        <v>72.584192672839919</v>
      </c>
      <c r="U646" s="120">
        <v>100</v>
      </c>
      <c r="V646" s="120">
        <v>60.219882163873642</v>
      </c>
      <c r="W646" s="120">
        <v>80.293176218498189</v>
      </c>
      <c r="X646" s="120">
        <v>100</v>
      </c>
      <c r="Y646" s="120">
        <v>50.044322321272098</v>
      </c>
      <c r="Z646" s="120">
        <v>66.725763095029464</v>
      </c>
      <c r="AA646" s="120">
        <v>100</v>
      </c>
      <c r="AB646" s="120">
        <v>57.771453900709226</v>
      </c>
      <c r="AC646" s="120">
        <v>77.028605200945634</v>
      </c>
      <c r="AD646" s="120">
        <v>100</v>
      </c>
      <c r="AE646" s="120"/>
      <c r="AF646" s="120">
        <v>65.467741935483872</v>
      </c>
      <c r="AG646" s="120"/>
      <c r="AH646" s="120">
        <v>0</v>
      </c>
      <c r="AI646" s="120">
        <v>18.96</v>
      </c>
      <c r="AJ646" s="120">
        <v>14.1</v>
      </c>
      <c r="AK646" s="120"/>
      <c r="AL646" s="52">
        <v>1</v>
      </c>
      <c r="AM646" s="124">
        <v>0.97590361445783136</v>
      </c>
      <c r="AN646" s="124">
        <v>0.9375</v>
      </c>
      <c r="AO646" s="124">
        <v>0.97590361445783136</v>
      </c>
      <c r="AP646" s="124">
        <v>0.9375</v>
      </c>
      <c r="AQ646" s="124">
        <v>1</v>
      </c>
      <c r="AR646" s="124"/>
      <c r="AS646" s="124">
        <v>1.8072289156626505E-2</v>
      </c>
      <c r="AT646" s="120">
        <v>50</v>
      </c>
      <c r="AU646" s="120">
        <v>50</v>
      </c>
      <c r="AV646" s="124">
        <v>4.1666666666666664E-2</v>
      </c>
      <c r="AW646" s="120">
        <v>50</v>
      </c>
      <c r="AX646" s="120">
        <v>50</v>
      </c>
      <c r="AY646" s="124"/>
      <c r="AZ646" s="120"/>
      <c r="BA646" s="120"/>
      <c r="BB646" s="124"/>
      <c r="BC646" s="120"/>
      <c r="BD646" s="120"/>
      <c r="BE646" s="124">
        <v>1</v>
      </c>
      <c r="BF646" s="120">
        <v>50</v>
      </c>
      <c r="BG646" s="120">
        <v>50</v>
      </c>
      <c r="BH646" s="124"/>
      <c r="BI646" s="120"/>
      <c r="BJ646" s="120"/>
      <c r="BK646" s="124"/>
      <c r="BL646" s="120"/>
      <c r="BM646" s="120"/>
      <c r="BN646" s="52"/>
      <c r="BO646" s="124"/>
      <c r="BP646" s="120"/>
      <c r="BQ646" s="120"/>
      <c r="BR646" s="124">
        <v>0.54716981132075471</v>
      </c>
      <c r="BS646" s="124">
        <v>0.95495495495495497</v>
      </c>
      <c r="BT646" s="120">
        <v>36.477987421383645</v>
      </c>
      <c r="BU646" s="120">
        <v>50</v>
      </c>
      <c r="BV646" s="124"/>
      <c r="BW646" s="120"/>
      <c r="BX646" s="120"/>
      <c r="BY646" s="124"/>
      <c r="BZ646" s="124"/>
      <c r="CA646" s="124"/>
      <c r="CB646" s="120">
        <v>16.823939048191338</v>
      </c>
      <c r="CC646" s="120">
        <v>19.496255895940152</v>
      </c>
      <c r="CD646" s="120">
        <v>17.335082511020332</v>
      </c>
      <c r="CE646" s="120"/>
      <c r="CF646" s="107"/>
      <c r="CG646" s="107"/>
      <c r="CH646" s="107">
        <v>0</v>
      </c>
      <c r="CI646" s="107"/>
      <c r="CJ646" s="107"/>
    </row>
    <row r="647" spans="1:88" x14ac:dyDescent="0.25">
      <c r="A647" s="50" t="s">
        <v>823</v>
      </c>
      <c r="B647" s="56" t="s">
        <v>1566</v>
      </c>
      <c r="C647" s="50" t="s">
        <v>3219</v>
      </c>
      <c r="D647" s="56" t="s">
        <v>2603</v>
      </c>
      <c r="E647" s="50" t="s">
        <v>106</v>
      </c>
      <c r="F647" s="24">
        <v>9</v>
      </c>
      <c r="G647" s="24">
        <v>12</v>
      </c>
      <c r="H647" s="50" t="s">
        <v>1453</v>
      </c>
      <c r="I647" s="50" t="s">
        <v>109</v>
      </c>
      <c r="J647" s="120">
        <v>750.09689308369104</v>
      </c>
      <c r="K647" s="52">
        <v>850</v>
      </c>
      <c r="L647" s="120">
        <v>88.246693303963653</v>
      </c>
      <c r="M647" s="52">
        <v>0</v>
      </c>
      <c r="N647" s="120">
        <v>60.62752016129032</v>
      </c>
      <c r="O647" s="120">
        <v>80.836693548387089</v>
      </c>
      <c r="P647" s="120">
        <v>100</v>
      </c>
      <c r="Q647" s="120"/>
      <c r="R647" s="120">
        <v>61.029819310497736</v>
      </c>
      <c r="S647" s="120">
        <v>69.494016649323626</v>
      </c>
      <c r="T647" s="120"/>
      <c r="U647" s="120">
        <v>0</v>
      </c>
      <c r="V647" s="120">
        <v>57.220790378006882</v>
      </c>
      <c r="W647" s="120">
        <v>76.294387170675833</v>
      </c>
      <c r="X647" s="120">
        <v>100</v>
      </c>
      <c r="Y647" s="120"/>
      <c r="Z647" s="120"/>
      <c r="AA647" s="120">
        <v>0</v>
      </c>
      <c r="AB647" s="120">
        <v>74.675471698113228</v>
      </c>
      <c r="AC647" s="120">
        <v>99.567295597484303</v>
      </c>
      <c r="AD647" s="120">
        <v>100</v>
      </c>
      <c r="AE647" s="120"/>
      <c r="AF647" s="120">
        <v>75</v>
      </c>
      <c r="AG647" s="120"/>
      <c r="AH647" s="120">
        <v>0</v>
      </c>
      <c r="AI647" s="120"/>
      <c r="AJ647" s="120"/>
      <c r="AK647" s="120"/>
      <c r="AL647" s="52">
        <v>1</v>
      </c>
      <c r="AM647" s="124">
        <v>0.93181818181818177</v>
      </c>
      <c r="AN647" s="124"/>
      <c r="AO647" s="124">
        <v>0.93181818181818177</v>
      </c>
      <c r="AP647" s="124"/>
      <c r="AQ647" s="124">
        <v>1</v>
      </c>
      <c r="AR647" s="124"/>
      <c r="AS647" s="124">
        <v>5.0505050505050504E-2</v>
      </c>
      <c r="AT647" s="120">
        <v>49.89898989898991</v>
      </c>
      <c r="AU647" s="120">
        <v>50</v>
      </c>
      <c r="AV647" s="124">
        <v>0.10638297872340426</v>
      </c>
      <c r="AW647" s="120">
        <v>38.723404255319153</v>
      </c>
      <c r="AX647" s="120">
        <v>50</v>
      </c>
      <c r="AY647" s="124">
        <v>0.91489361702127658</v>
      </c>
      <c r="AZ647" s="120">
        <v>50</v>
      </c>
      <c r="BA647" s="120">
        <v>50</v>
      </c>
      <c r="BB647" s="124">
        <v>0.43617021276595747</v>
      </c>
      <c r="BC647" s="120">
        <v>29.078014184397166</v>
      </c>
      <c r="BD647" s="120">
        <v>50</v>
      </c>
      <c r="BE647" s="124">
        <v>0.9375</v>
      </c>
      <c r="BF647" s="120">
        <v>49.86702127659575</v>
      </c>
      <c r="BG647" s="120">
        <v>50</v>
      </c>
      <c r="BH647" s="124">
        <v>0.9642857142857143</v>
      </c>
      <c r="BI647" s="120">
        <v>100</v>
      </c>
      <c r="BJ647" s="120">
        <v>100</v>
      </c>
      <c r="BK647" s="124"/>
      <c r="BL647" s="120"/>
      <c r="BM647" s="120"/>
      <c r="BN647" s="52">
        <v>0</v>
      </c>
      <c r="BO647" s="124">
        <v>0.6607142857142857</v>
      </c>
      <c r="BP647" s="120">
        <v>88.095238095238088</v>
      </c>
      <c r="BQ647" s="120">
        <v>100</v>
      </c>
      <c r="BR647" s="124">
        <v>0.56603773584905659</v>
      </c>
      <c r="BS647" s="124">
        <v>0.9464285714285714</v>
      </c>
      <c r="BT647" s="120">
        <v>37.735849056603769</v>
      </c>
      <c r="BU647" s="120">
        <v>50</v>
      </c>
      <c r="BV647" s="124">
        <v>0.61111111111111116</v>
      </c>
      <c r="BW647" s="120">
        <v>50</v>
      </c>
      <c r="BX647" s="120">
        <v>50</v>
      </c>
      <c r="BY647" s="124"/>
      <c r="BZ647" s="124"/>
      <c r="CA647" s="124"/>
      <c r="CB647" s="120">
        <v>16.823939048191338</v>
      </c>
      <c r="CC647" s="120">
        <v>19.496255895940152</v>
      </c>
      <c r="CD647" s="120">
        <v>17.335082511020332</v>
      </c>
      <c r="CE647" s="120">
        <v>12.629206143265662</v>
      </c>
      <c r="CF647" s="107"/>
      <c r="CG647" s="107"/>
      <c r="CH647" s="107">
        <v>0</v>
      </c>
      <c r="CI647" s="107"/>
      <c r="CJ647" s="107"/>
    </row>
    <row r="648" spans="1:88" x14ac:dyDescent="0.25">
      <c r="A648" s="50" t="s">
        <v>827</v>
      </c>
      <c r="B648" s="56" t="s">
        <v>1567</v>
      </c>
      <c r="C648" s="50" t="s">
        <v>2665</v>
      </c>
      <c r="D648" s="56" t="s">
        <v>101</v>
      </c>
      <c r="E648" s="50" t="s">
        <v>102</v>
      </c>
      <c r="F648" s="24" t="s">
        <v>102</v>
      </c>
      <c r="G648" s="24" t="s">
        <v>102</v>
      </c>
      <c r="H648" s="50" t="s">
        <v>2644</v>
      </c>
      <c r="I648" s="50" t="s">
        <v>103</v>
      </c>
      <c r="J648" s="120">
        <v>973.62896842063856</v>
      </c>
      <c r="K648" s="52">
        <v>1250</v>
      </c>
      <c r="L648" s="120">
        <v>77.890317473651081</v>
      </c>
      <c r="M648" s="52">
        <v>0</v>
      </c>
      <c r="N648" s="120">
        <v>64.742276549986215</v>
      </c>
      <c r="O648" s="120">
        <v>86.32303539998162</v>
      </c>
      <c r="P648" s="120">
        <v>100</v>
      </c>
      <c r="Q648" s="120">
        <v>58.376795006043942</v>
      </c>
      <c r="R648" s="120">
        <v>62.869152306571351</v>
      </c>
      <c r="S648" s="120">
        <v>73.346557799340673</v>
      </c>
      <c r="T648" s="120">
        <v>77.835726674725265</v>
      </c>
      <c r="U648" s="120">
        <v>100</v>
      </c>
      <c r="V648" s="120">
        <v>54.514402416178257</v>
      </c>
      <c r="W648" s="120">
        <v>72.685869888237676</v>
      </c>
      <c r="X648" s="120">
        <v>100</v>
      </c>
      <c r="Y648" s="120">
        <v>48.326384685453284</v>
      </c>
      <c r="Z648" s="120">
        <v>64.43517958060437</v>
      </c>
      <c r="AA648" s="120">
        <v>100</v>
      </c>
      <c r="AB648" s="120">
        <v>54.603757285595293</v>
      </c>
      <c r="AC648" s="120">
        <v>72.805009714127053</v>
      </c>
      <c r="AD648" s="120">
        <v>100</v>
      </c>
      <c r="AE648" s="120">
        <v>47.978856749311426</v>
      </c>
      <c r="AF648" s="120">
        <v>62.836943666355623</v>
      </c>
      <c r="AG648" s="120">
        <v>63.971808999081901</v>
      </c>
      <c r="AH648" s="120">
        <v>100</v>
      </c>
      <c r="AI648" s="120">
        <v>14.96</v>
      </c>
      <c r="AJ648" s="120">
        <v>14.54</v>
      </c>
      <c r="AK648" s="120">
        <v>14.85</v>
      </c>
      <c r="AL648" s="52">
        <v>0</v>
      </c>
      <c r="AM648" s="124">
        <v>0.98375829549423677</v>
      </c>
      <c r="AN648" s="124">
        <v>0.979890310786106</v>
      </c>
      <c r="AO648" s="124">
        <v>0.98213058419243982</v>
      </c>
      <c r="AP648" s="124">
        <v>0.97866034380557199</v>
      </c>
      <c r="AQ648" s="124">
        <v>0.98725099601593624</v>
      </c>
      <c r="AR648" s="124">
        <v>0.984375</v>
      </c>
      <c r="AS648" s="124">
        <v>8.2936043896734729E-2</v>
      </c>
      <c r="AT648" s="120">
        <v>43.41279122065307</v>
      </c>
      <c r="AU648" s="120">
        <v>50</v>
      </c>
      <c r="AV648" s="124">
        <v>0.10373906125696102</v>
      </c>
      <c r="AW648" s="120">
        <v>39.252187748607817</v>
      </c>
      <c r="AX648" s="120">
        <v>50</v>
      </c>
      <c r="AY648" s="124">
        <v>0.78862793572311496</v>
      </c>
      <c r="AZ648" s="120">
        <v>50</v>
      </c>
      <c r="BA648" s="120">
        <v>50</v>
      </c>
      <c r="BB648" s="124">
        <v>0.27441285537700866</v>
      </c>
      <c r="BC648" s="120">
        <v>18.294190358467244</v>
      </c>
      <c r="BD648" s="120">
        <v>50</v>
      </c>
      <c r="BE648" s="124">
        <v>0.88875379939209731</v>
      </c>
      <c r="BF648" s="120">
        <v>47.27413826553709</v>
      </c>
      <c r="BG648" s="120">
        <v>50</v>
      </c>
      <c r="BH648" s="124">
        <v>0.83819951338199516</v>
      </c>
      <c r="BI648" s="120">
        <v>89.170160998084597</v>
      </c>
      <c r="BJ648" s="120">
        <v>100</v>
      </c>
      <c r="BK648" s="124">
        <v>0.82232346241457899</v>
      </c>
      <c r="BL648" s="120">
        <v>87.481219405806272</v>
      </c>
      <c r="BM648" s="120">
        <v>100</v>
      </c>
      <c r="BN648" s="52">
        <v>0</v>
      </c>
      <c r="BO648" s="124">
        <v>0.75600000000000001</v>
      </c>
      <c r="BP648" s="120">
        <v>100</v>
      </c>
      <c r="BQ648" s="120">
        <v>100</v>
      </c>
      <c r="BR648" s="124">
        <v>0.50947198710197505</v>
      </c>
      <c r="BS648" s="124">
        <v>0.75594149908592323</v>
      </c>
      <c r="BT648" s="120">
        <v>16.982399570065834</v>
      </c>
      <c r="BU648" s="120">
        <v>50</v>
      </c>
      <c r="BV648" s="124">
        <v>0.52446300715990457</v>
      </c>
      <c r="BW648" s="120">
        <v>43.705250596658715</v>
      </c>
      <c r="BX648" s="120">
        <v>50</v>
      </c>
      <c r="BY648" s="124">
        <v>0.82232346241457899</v>
      </c>
      <c r="BZ648" s="124">
        <v>0.93981481481481499</v>
      </c>
      <c r="CA648" s="124">
        <v>0.11749135240023591</v>
      </c>
      <c r="CB648" s="120">
        <v>17.263974516166829</v>
      </c>
      <c r="CC648" s="120">
        <v>19.631524517014228</v>
      </c>
      <c r="CD648" s="120">
        <v>17.168861804494096</v>
      </c>
      <c r="CE648" s="120">
        <v>15.161501169955377</v>
      </c>
      <c r="CF648" s="114"/>
      <c r="CG648" s="52"/>
      <c r="CH648" s="107">
        <v>0</v>
      </c>
      <c r="CI648" s="107"/>
      <c r="CJ648" s="107"/>
    </row>
    <row r="649" spans="1:88" x14ac:dyDescent="0.25">
      <c r="A649" s="50" t="s">
        <v>827</v>
      </c>
      <c r="B649" s="56" t="s">
        <v>1567</v>
      </c>
      <c r="C649" s="50" t="s">
        <v>3220</v>
      </c>
      <c r="D649" s="56" t="s">
        <v>1731</v>
      </c>
      <c r="E649" s="50" t="s">
        <v>106</v>
      </c>
      <c r="F649" s="24" t="s">
        <v>107</v>
      </c>
      <c r="G649" s="24">
        <v>5</v>
      </c>
      <c r="H649" s="50" t="s">
        <v>1453</v>
      </c>
      <c r="I649" s="50" t="s">
        <v>109</v>
      </c>
      <c r="J649" s="120">
        <v>600.82344013556531</v>
      </c>
      <c r="K649" s="52">
        <v>750</v>
      </c>
      <c r="L649" s="120">
        <v>80.109792018075382</v>
      </c>
      <c r="M649" s="52">
        <v>0</v>
      </c>
      <c r="N649" s="120">
        <v>67.46766808683337</v>
      </c>
      <c r="O649" s="120">
        <v>89.956890782444503</v>
      </c>
      <c r="P649" s="120">
        <v>100</v>
      </c>
      <c r="Q649" s="120">
        <v>62.092589142055893</v>
      </c>
      <c r="R649" s="120">
        <v>70.653155372798253</v>
      </c>
      <c r="S649" s="120">
        <v>75</v>
      </c>
      <c r="T649" s="120">
        <v>82.790118856074528</v>
      </c>
      <c r="U649" s="120">
        <v>100</v>
      </c>
      <c r="V649" s="120">
        <v>61.013875224812743</v>
      </c>
      <c r="W649" s="120">
        <v>81.351833633083658</v>
      </c>
      <c r="X649" s="120">
        <v>100</v>
      </c>
      <c r="Y649" s="120">
        <v>56.124385294675157</v>
      </c>
      <c r="Z649" s="120">
        <v>74.832513726233543</v>
      </c>
      <c r="AA649" s="120">
        <v>100</v>
      </c>
      <c r="AB649" s="120">
        <v>56.375</v>
      </c>
      <c r="AC649" s="120">
        <v>75.166666666666671</v>
      </c>
      <c r="AD649" s="120">
        <v>100</v>
      </c>
      <c r="AE649" s="120">
        <v>51.102173913043472</v>
      </c>
      <c r="AF649" s="120">
        <v>65.703846153846129</v>
      </c>
      <c r="AG649" s="120">
        <v>68.136231884057963</v>
      </c>
      <c r="AH649" s="120">
        <v>100</v>
      </c>
      <c r="AI649" s="120">
        <v>12.9</v>
      </c>
      <c r="AJ649" s="120">
        <v>14.52</v>
      </c>
      <c r="AK649" s="120">
        <v>14.6</v>
      </c>
      <c r="AL649" s="52">
        <v>0</v>
      </c>
      <c r="AM649" s="124">
        <v>1</v>
      </c>
      <c r="AN649" s="124">
        <v>1</v>
      </c>
      <c r="AO649" s="124">
        <v>1</v>
      </c>
      <c r="AP649" s="124">
        <v>1</v>
      </c>
      <c r="AQ649" s="124">
        <v>1</v>
      </c>
      <c r="AR649" s="124">
        <v>1</v>
      </c>
      <c r="AS649" s="124">
        <v>6.741573033707865E-2</v>
      </c>
      <c r="AT649" s="120">
        <v>46.51685393258429</v>
      </c>
      <c r="AU649" s="120">
        <v>50</v>
      </c>
      <c r="AV649" s="124">
        <v>7.371794871794872E-2</v>
      </c>
      <c r="AW649" s="120">
        <v>45.25641025641027</v>
      </c>
      <c r="AX649" s="120">
        <v>50</v>
      </c>
      <c r="AY649" s="124"/>
      <c r="AZ649" s="120"/>
      <c r="BA649" s="120"/>
      <c r="BB649" s="124"/>
      <c r="BC649" s="120"/>
      <c r="BD649" s="120"/>
      <c r="BE649" s="124"/>
      <c r="BF649" s="120"/>
      <c r="BG649" s="120"/>
      <c r="BH649" s="124"/>
      <c r="BI649" s="120"/>
      <c r="BJ649" s="120"/>
      <c r="BK649" s="124"/>
      <c r="BL649" s="120"/>
      <c r="BM649" s="120"/>
      <c r="BN649" s="52"/>
      <c r="BO649" s="124"/>
      <c r="BP649" s="120"/>
      <c r="BQ649" s="120"/>
      <c r="BR649" s="124">
        <v>0.55223880597014929</v>
      </c>
      <c r="BS649" s="124">
        <v>0.98529411764705888</v>
      </c>
      <c r="BT649" s="120">
        <v>36.815920398009958</v>
      </c>
      <c r="BU649" s="120">
        <v>50</v>
      </c>
      <c r="BV649" s="124"/>
      <c r="BW649" s="120"/>
      <c r="BX649" s="120"/>
      <c r="BY649" s="124"/>
      <c r="BZ649" s="124"/>
      <c r="CA649" s="124"/>
      <c r="CB649" s="120">
        <v>16.823939048191338</v>
      </c>
      <c r="CC649" s="120">
        <v>19.496255895940152</v>
      </c>
      <c r="CD649" s="120">
        <v>17.335082511020332</v>
      </c>
      <c r="CE649" s="120"/>
      <c r="CF649" s="108"/>
      <c r="CG649" s="108"/>
      <c r="CH649" s="108">
        <v>0</v>
      </c>
      <c r="CI649" s="107"/>
      <c r="CJ649" s="107"/>
    </row>
    <row r="650" spans="1:88" x14ac:dyDescent="0.25">
      <c r="A650" s="50" t="s">
        <v>827</v>
      </c>
      <c r="B650" s="56" t="s">
        <v>1567</v>
      </c>
      <c r="C650" s="50" t="s">
        <v>3221</v>
      </c>
      <c r="D650" s="56" t="s">
        <v>1806</v>
      </c>
      <c r="E650" s="50" t="s">
        <v>106</v>
      </c>
      <c r="F650" s="24" t="s">
        <v>114</v>
      </c>
      <c r="G650" s="24">
        <v>5</v>
      </c>
      <c r="H650" s="50" t="s">
        <v>2644</v>
      </c>
      <c r="I650" s="50" t="s">
        <v>109</v>
      </c>
      <c r="J650" s="120">
        <v>554.61253102245473</v>
      </c>
      <c r="K650" s="52">
        <v>750</v>
      </c>
      <c r="L650" s="120">
        <v>73.948337469660629</v>
      </c>
      <c r="M650" s="52">
        <v>1</v>
      </c>
      <c r="N650" s="120">
        <v>71.582376079940175</v>
      </c>
      <c r="O650" s="120">
        <v>95.443168106586896</v>
      </c>
      <c r="P650" s="120">
        <v>100</v>
      </c>
      <c r="Q650" s="120">
        <v>58.056081741303537</v>
      </c>
      <c r="R650" s="120">
        <v>69.06413616569867</v>
      </c>
      <c r="S650" s="120">
        <v>75</v>
      </c>
      <c r="T650" s="120">
        <v>77.408108988404706</v>
      </c>
      <c r="U650" s="120">
        <v>100</v>
      </c>
      <c r="V650" s="120">
        <v>61.254575404951339</v>
      </c>
      <c r="W650" s="120">
        <v>81.672767206601776</v>
      </c>
      <c r="X650" s="120">
        <v>100</v>
      </c>
      <c r="Y650" s="120">
        <v>49.466559162313871</v>
      </c>
      <c r="Z650" s="120">
        <v>65.955412216418495</v>
      </c>
      <c r="AA650" s="120">
        <v>100</v>
      </c>
      <c r="AB650" s="120">
        <v>52.565333333333335</v>
      </c>
      <c r="AC650" s="120">
        <v>70.087111111111113</v>
      </c>
      <c r="AD650" s="120">
        <v>100</v>
      </c>
      <c r="AE650" s="120">
        <v>43.86666666666666</v>
      </c>
      <c r="AF650" s="120">
        <v>59.4</v>
      </c>
      <c r="AG650" s="120">
        <v>58.48888888888888</v>
      </c>
      <c r="AH650" s="120">
        <v>100</v>
      </c>
      <c r="AI650" s="120">
        <v>16.940000000000001</v>
      </c>
      <c r="AJ650" s="120">
        <v>19.59</v>
      </c>
      <c r="AK650" s="120">
        <v>15.53</v>
      </c>
      <c r="AL650" s="52">
        <v>1</v>
      </c>
      <c r="AM650" s="124">
        <v>0.9779411764705882</v>
      </c>
      <c r="AN650" s="124">
        <v>0.94545454545454544</v>
      </c>
      <c r="AO650" s="124">
        <v>0.9779411764705882</v>
      </c>
      <c r="AP650" s="124">
        <v>0.96363636363636362</v>
      </c>
      <c r="AQ650" s="124">
        <v>1</v>
      </c>
      <c r="AR650" s="124">
        <v>1</v>
      </c>
      <c r="AS650" s="124">
        <v>2.7777777777777776E-2</v>
      </c>
      <c r="AT650" s="120">
        <v>50</v>
      </c>
      <c r="AU650" s="120">
        <v>50</v>
      </c>
      <c r="AV650" s="124">
        <v>6.7669172932330823E-2</v>
      </c>
      <c r="AW650" s="120">
        <v>46.46616541353383</v>
      </c>
      <c r="AX650" s="120">
        <v>50</v>
      </c>
      <c r="AY650" s="124"/>
      <c r="AZ650" s="120"/>
      <c r="BA650" s="120"/>
      <c r="BB650" s="124"/>
      <c r="BC650" s="120"/>
      <c r="BD650" s="120"/>
      <c r="BE650" s="124"/>
      <c r="BF650" s="120"/>
      <c r="BG650" s="120"/>
      <c r="BH650" s="124"/>
      <c r="BI650" s="120"/>
      <c r="BJ650" s="120"/>
      <c r="BK650" s="124"/>
      <c r="BL650" s="120"/>
      <c r="BM650" s="120"/>
      <c r="BN650" s="52"/>
      <c r="BO650" s="124"/>
      <c r="BP650" s="120"/>
      <c r="BQ650" s="120"/>
      <c r="BR650" s="124">
        <v>0.13636363636363635</v>
      </c>
      <c r="BS650" s="124">
        <v>1.0232558139534884</v>
      </c>
      <c r="BT650" s="120">
        <v>9.0909090909090899</v>
      </c>
      <c r="BU650" s="120">
        <v>50</v>
      </c>
      <c r="BV650" s="124"/>
      <c r="BW650" s="120"/>
      <c r="BX650" s="120"/>
      <c r="BY650" s="124"/>
      <c r="BZ650" s="124"/>
      <c r="CA650" s="124"/>
      <c r="CB650" s="120">
        <v>16.823939048191338</v>
      </c>
      <c r="CC650" s="120">
        <v>19.496255895940152</v>
      </c>
      <c r="CD650" s="120">
        <v>17.335082511020332</v>
      </c>
      <c r="CE650" s="120"/>
      <c r="CF650" s="107"/>
      <c r="CG650" s="107"/>
      <c r="CH650" s="107">
        <v>0</v>
      </c>
      <c r="CI650" s="107"/>
      <c r="CJ650" s="107"/>
    </row>
    <row r="651" spans="1:88" x14ac:dyDescent="0.25">
      <c r="A651" s="50" t="s">
        <v>827</v>
      </c>
      <c r="B651" s="56" t="s">
        <v>1567</v>
      </c>
      <c r="C651" s="50" t="s">
        <v>3222</v>
      </c>
      <c r="D651" s="56" t="s">
        <v>1822</v>
      </c>
      <c r="E651" s="50" t="s">
        <v>106</v>
      </c>
      <c r="F651" s="24" t="s">
        <v>107</v>
      </c>
      <c r="G651" s="24">
        <v>5</v>
      </c>
      <c r="H651" s="50" t="s">
        <v>2644</v>
      </c>
      <c r="I651" s="50" t="s">
        <v>109</v>
      </c>
      <c r="J651" s="120">
        <v>634.33631042569266</v>
      </c>
      <c r="K651" s="52">
        <v>750</v>
      </c>
      <c r="L651" s="120">
        <v>84.57817472342569</v>
      </c>
      <c r="M651" s="52">
        <v>0</v>
      </c>
      <c r="N651" s="120">
        <v>74.322036346286168</v>
      </c>
      <c r="O651" s="120">
        <v>99.096048461714886</v>
      </c>
      <c r="P651" s="120">
        <v>100</v>
      </c>
      <c r="Q651" s="120">
        <v>65.958430197851328</v>
      </c>
      <c r="R651" s="120">
        <v>72.2638362444564</v>
      </c>
      <c r="S651" s="120">
        <v>75</v>
      </c>
      <c r="T651" s="120">
        <v>87.944573597135104</v>
      </c>
      <c r="U651" s="120">
        <v>100</v>
      </c>
      <c r="V651" s="120">
        <v>65.380872903395399</v>
      </c>
      <c r="W651" s="120">
        <v>87.174497204527199</v>
      </c>
      <c r="X651" s="120">
        <v>100</v>
      </c>
      <c r="Y651" s="120">
        <v>55.833536656117268</v>
      </c>
      <c r="Z651" s="120">
        <v>74.444715541489686</v>
      </c>
      <c r="AA651" s="120">
        <v>100</v>
      </c>
      <c r="AB651" s="120">
        <v>61.501123595505625</v>
      </c>
      <c r="AC651" s="120">
        <v>82.001498127340838</v>
      </c>
      <c r="AD651" s="120">
        <v>100</v>
      </c>
      <c r="AE651" s="120">
        <v>54.979047619047613</v>
      </c>
      <c r="AF651" s="120">
        <v>65.728395061728392</v>
      </c>
      <c r="AG651" s="120">
        <v>73.305396825396812</v>
      </c>
      <c r="AH651" s="120">
        <v>100</v>
      </c>
      <c r="AI651" s="120">
        <v>9.0399999999999991</v>
      </c>
      <c r="AJ651" s="120">
        <v>16.43</v>
      </c>
      <c r="AK651" s="120">
        <v>10.74</v>
      </c>
      <c r="AL651" s="52">
        <v>0</v>
      </c>
      <c r="AM651" s="124">
        <v>0.9826086956521739</v>
      </c>
      <c r="AN651" s="124">
        <v>0.96</v>
      </c>
      <c r="AO651" s="124">
        <v>0.98290598290598286</v>
      </c>
      <c r="AP651" s="124">
        <v>0.96153846153846156</v>
      </c>
      <c r="AQ651" s="124">
        <v>0.98901098901098905</v>
      </c>
      <c r="AR651" s="124">
        <v>1</v>
      </c>
      <c r="AS651" s="124">
        <v>4.1304347826086954E-2</v>
      </c>
      <c r="AT651" s="120">
        <v>50</v>
      </c>
      <c r="AU651" s="120">
        <v>50</v>
      </c>
      <c r="AV651" s="124">
        <v>5.2380952380952382E-2</v>
      </c>
      <c r="AW651" s="120">
        <v>49.523809523809526</v>
      </c>
      <c r="AX651" s="120">
        <v>50</v>
      </c>
      <c r="AY651" s="124"/>
      <c r="AZ651" s="120"/>
      <c r="BA651" s="120"/>
      <c r="BB651" s="124"/>
      <c r="BC651" s="120"/>
      <c r="BD651" s="120"/>
      <c r="BE651" s="124"/>
      <c r="BF651" s="120"/>
      <c r="BG651" s="120"/>
      <c r="BH651" s="124"/>
      <c r="BI651" s="120"/>
      <c r="BJ651" s="120"/>
      <c r="BK651" s="124"/>
      <c r="BL651" s="120"/>
      <c r="BM651" s="120"/>
      <c r="BN651" s="52"/>
      <c r="BO651" s="124"/>
      <c r="BP651" s="120"/>
      <c r="BQ651" s="120"/>
      <c r="BR651" s="124">
        <v>0.46268656716417911</v>
      </c>
      <c r="BS651" s="124">
        <v>0.98529411764705888</v>
      </c>
      <c r="BT651" s="120">
        <v>30.845771144278604</v>
      </c>
      <c r="BU651" s="120">
        <v>50</v>
      </c>
      <c r="BV651" s="124"/>
      <c r="BW651" s="120"/>
      <c r="BX651" s="120"/>
      <c r="BY651" s="124"/>
      <c r="BZ651" s="124"/>
      <c r="CA651" s="124"/>
      <c r="CB651" s="120">
        <v>16.823939048191338</v>
      </c>
      <c r="CC651" s="120">
        <v>19.496255895940152</v>
      </c>
      <c r="CD651" s="120">
        <v>17.335082511020332</v>
      </c>
      <c r="CE651" s="120"/>
      <c r="CF651" s="108"/>
      <c r="CG651" s="108"/>
      <c r="CH651" s="108">
        <v>0</v>
      </c>
      <c r="CI651" s="107"/>
      <c r="CJ651" s="107"/>
    </row>
    <row r="652" spans="1:88" x14ac:dyDescent="0.25">
      <c r="A652" s="50" t="s">
        <v>827</v>
      </c>
      <c r="B652" s="56" t="s">
        <v>1567</v>
      </c>
      <c r="C652" s="50" t="s">
        <v>3223</v>
      </c>
      <c r="D652" s="56" t="s">
        <v>2079</v>
      </c>
      <c r="E652" s="50" t="s">
        <v>106</v>
      </c>
      <c r="F652" s="24" t="s">
        <v>114</v>
      </c>
      <c r="G652" s="24">
        <v>5</v>
      </c>
      <c r="H652" s="50" t="s">
        <v>1453</v>
      </c>
      <c r="I652" s="50" t="s">
        <v>109</v>
      </c>
      <c r="J652" s="120">
        <v>577.53108122217918</v>
      </c>
      <c r="K652" s="52">
        <v>750</v>
      </c>
      <c r="L652" s="120">
        <v>77.004144162957218</v>
      </c>
      <c r="M652" s="52">
        <v>0</v>
      </c>
      <c r="N652" s="120">
        <v>68.429883409596968</v>
      </c>
      <c r="O652" s="120">
        <v>91.239844546129291</v>
      </c>
      <c r="P652" s="120">
        <v>100</v>
      </c>
      <c r="Q652" s="120">
        <v>65.280278047224556</v>
      </c>
      <c r="R652" s="120">
        <v>65.216322613474546</v>
      </c>
      <c r="S652" s="120">
        <v>75</v>
      </c>
      <c r="T652" s="120">
        <v>87.040370729632741</v>
      </c>
      <c r="U652" s="120">
        <v>100</v>
      </c>
      <c r="V652" s="120">
        <v>58.36775458890844</v>
      </c>
      <c r="W652" s="120">
        <v>77.823672785211244</v>
      </c>
      <c r="X652" s="120">
        <v>100</v>
      </c>
      <c r="Y652" s="120">
        <v>55.754049883880789</v>
      </c>
      <c r="Z652" s="120">
        <v>74.338733178507724</v>
      </c>
      <c r="AA652" s="120">
        <v>100</v>
      </c>
      <c r="AB652" s="120">
        <v>58.912454212454215</v>
      </c>
      <c r="AC652" s="120">
        <v>78.549938949938962</v>
      </c>
      <c r="AD652" s="120">
        <v>100</v>
      </c>
      <c r="AE652" s="120">
        <v>54.615873015873035</v>
      </c>
      <c r="AF652" s="120">
        <v>68.579761904761909</v>
      </c>
      <c r="AG652" s="120">
        <v>72.821164021164037</v>
      </c>
      <c r="AH652" s="120">
        <v>100</v>
      </c>
      <c r="AI652" s="120">
        <v>9.7100000000000009</v>
      </c>
      <c r="AJ652" s="120">
        <v>9.4600000000000009</v>
      </c>
      <c r="AK652" s="120">
        <v>13.96</v>
      </c>
      <c r="AL652" s="52">
        <v>0</v>
      </c>
      <c r="AM652" s="124">
        <v>1</v>
      </c>
      <c r="AN652" s="124">
        <v>1</v>
      </c>
      <c r="AO652" s="124">
        <v>1</v>
      </c>
      <c r="AP652" s="124">
        <v>1</v>
      </c>
      <c r="AQ652" s="124">
        <v>1</v>
      </c>
      <c r="AR652" s="124">
        <v>1</v>
      </c>
      <c r="AS652" s="124">
        <v>0.12730318257956449</v>
      </c>
      <c r="AT652" s="120">
        <v>34.539363484087104</v>
      </c>
      <c r="AU652" s="120">
        <v>50</v>
      </c>
      <c r="AV652" s="124">
        <v>0.14077669902912621</v>
      </c>
      <c r="AW652" s="120">
        <v>31.844660194174779</v>
      </c>
      <c r="AX652" s="120">
        <v>50</v>
      </c>
      <c r="AY652" s="124"/>
      <c r="AZ652" s="120"/>
      <c r="BA652" s="120"/>
      <c r="BB652" s="124"/>
      <c r="BC652" s="120"/>
      <c r="BD652" s="120"/>
      <c r="BE652" s="124"/>
      <c r="BF652" s="120"/>
      <c r="BG652" s="120"/>
      <c r="BH652" s="124"/>
      <c r="BI652" s="120"/>
      <c r="BJ652" s="120"/>
      <c r="BK652" s="124"/>
      <c r="BL652" s="120"/>
      <c r="BM652" s="120"/>
      <c r="BN652" s="52"/>
      <c r="BO652" s="124"/>
      <c r="BP652" s="120"/>
      <c r="BQ652" s="120"/>
      <c r="BR652" s="124">
        <v>0.44</v>
      </c>
      <c r="BS652" s="124">
        <v>0.98039215686274506</v>
      </c>
      <c r="BT652" s="120">
        <v>29.333333333333332</v>
      </c>
      <c r="BU652" s="120">
        <v>50</v>
      </c>
      <c r="BV652" s="124"/>
      <c r="BW652" s="120"/>
      <c r="BX652" s="120"/>
      <c r="BY652" s="124"/>
      <c r="BZ652" s="124"/>
      <c r="CA652" s="124"/>
      <c r="CB652" s="120">
        <v>16.823939048191338</v>
      </c>
      <c r="CC652" s="120">
        <v>19.496255895940152</v>
      </c>
      <c r="CD652" s="120">
        <v>17.335082511020332</v>
      </c>
      <c r="CE652" s="120"/>
      <c r="CF652" s="108"/>
      <c r="CG652" s="108"/>
      <c r="CH652" s="108">
        <v>0</v>
      </c>
      <c r="CI652" s="107"/>
      <c r="CJ652" s="107"/>
    </row>
    <row r="653" spans="1:88" x14ac:dyDescent="0.25">
      <c r="A653" s="50" t="s">
        <v>827</v>
      </c>
      <c r="B653" s="56" t="s">
        <v>1567</v>
      </c>
      <c r="C653" s="50" t="s">
        <v>3224</v>
      </c>
      <c r="D653" s="56" t="s">
        <v>2118</v>
      </c>
      <c r="E653" s="50" t="s">
        <v>106</v>
      </c>
      <c r="F653" s="24" t="s">
        <v>107</v>
      </c>
      <c r="G653" s="24">
        <v>5</v>
      </c>
      <c r="H653" s="50" t="s">
        <v>1453</v>
      </c>
      <c r="I653" s="50" t="s">
        <v>109</v>
      </c>
      <c r="J653" s="120">
        <v>547.01711053018562</v>
      </c>
      <c r="K653" s="52">
        <v>750</v>
      </c>
      <c r="L653" s="120">
        <v>72.93561473735808</v>
      </c>
      <c r="M653" s="52">
        <v>0</v>
      </c>
      <c r="N653" s="120">
        <v>61.717369018550322</v>
      </c>
      <c r="O653" s="120">
        <v>82.289825358067091</v>
      </c>
      <c r="P653" s="120">
        <v>100</v>
      </c>
      <c r="Q653" s="120">
        <v>59.47654703195446</v>
      </c>
      <c r="R653" s="120">
        <v>66.01636361636362</v>
      </c>
      <c r="S653" s="120">
        <v>69.86581260617163</v>
      </c>
      <c r="T653" s="120">
        <v>79.302062709272619</v>
      </c>
      <c r="U653" s="120">
        <v>100</v>
      </c>
      <c r="V653" s="120">
        <v>56.998147360892432</v>
      </c>
      <c r="W653" s="120">
        <v>75.997529814523247</v>
      </c>
      <c r="X653" s="120">
        <v>100</v>
      </c>
      <c r="Y653" s="120">
        <v>54.518137890637853</v>
      </c>
      <c r="Z653" s="120">
        <v>72.690850520850475</v>
      </c>
      <c r="AA653" s="120">
        <v>100</v>
      </c>
      <c r="AB653" s="120">
        <v>45.352873563218402</v>
      </c>
      <c r="AC653" s="120">
        <v>60.470498084291201</v>
      </c>
      <c r="AD653" s="120">
        <v>100</v>
      </c>
      <c r="AE653" s="120">
        <v>41.534871794871819</v>
      </c>
      <c r="AF653" s="120">
        <v>56.633333333333326</v>
      </c>
      <c r="AG653" s="120">
        <v>55.379829059829092</v>
      </c>
      <c r="AH653" s="120">
        <v>100</v>
      </c>
      <c r="AI653" s="120">
        <v>10.38</v>
      </c>
      <c r="AJ653" s="120">
        <v>11.49</v>
      </c>
      <c r="AK653" s="120">
        <v>15.09</v>
      </c>
      <c r="AL653" s="52">
        <v>0</v>
      </c>
      <c r="AM653" s="124">
        <v>0.99250936329588013</v>
      </c>
      <c r="AN653" s="124">
        <v>0.99052132701421802</v>
      </c>
      <c r="AO653" s="124">
        <v>0.99259259259259258</v>
      </c>
      <c r="AP653" s="124">
        <v>0.99065420560747663</v>
      </c>
      <c r="AQ653" s="124">
        <v>1</v>
      </c>
      <c r="AR653" s="124">
        <v>1</v>
      </c>
      <c r="AS653" s="124">
        <v>7.5367647058823525E-2</v>
      </c>
      <c r="AT653" s="120">
        <v>44.926470588235311</v>
      </c>
      <c r="AU653" s="120">
        <v>50</v>
      </c>
      <c r="AV653" s="124">
        <v>8.4905660377358486E-2</v>
      </c>
      <c r="AW653" s="120">
        <v>43.018867924528315</v>
      </c>
      <c r="AX653" s="120">
        <v>50</v>
      </c>
      <c r="AY653" s="124"/>
      <c r="AZ653" s="120"/>
      <c r="BA653" s="120"/>
      <c r="BB653" s="124"/>
      <c r="BC653" s="120"/>
      <c r="BD653" s="120"/>
      <c r="BE653" s="124"/>
      <c r="BF653" s="120"/>
      <c r="BG653" s="120"/>
      <c r="BH653" s="124"/>
      <c r="BI653" s="120"/>
      <c r="BJ653" s="120"/>
      <c r="BK653" s="124"/>
      <c r="BL653" s="120"/>
      <c r="BM653" s="120"/>
      <c r="BN653" s="52"/>
      <c r="BO653" s="124"/>
      <c r="BP653" s="120"/>
      <c r="BQ653" s="120"/>
      <c r="BR653" s="124">
        <v>0.49411764705882355</v>
      </c>
      <c r="BS653" s="124">
        <v>1.0119047619047619</v>
      </c>
      <c r="BT653" s="120">
        <v>32.941176470588232</v>
      </c>
      <c r="BU653" s="120">
        <v>50</v>
      </c>
      <c r="BV653" s="124"/>
      <c r="BW653" s="120"/>
      <c r="BX653" s="120"/>
      <c r="BY653" s="124"/>
      <c r="BZ653" s="124"/>
      <c r="CA653" s="124"/>
      <c r="CB653" s="120">
        <v>16.823939048191338</v>
      </c>
      <c r="CC653" s="120">
        <v>19.496255895940152</v>
      </c>
      <c r="CD653" s="120">
        <v>17.335082511020332</v>
      </c>
      <c r="CE653" s="120"/>
      <c r="CF653" s="108"/>
      <c r="CG653" s="108"/>
      <c r="CH653" s="108">
        <v>0</v>
      </c>
      <c r="CI653" s="107"/>
      <c r="CJ653" s="107"/>
    </row>
    <row r="654" spans="1:88" x14ac:dyDescent="0.25">
      <c r="A654" s="50" t="s">
        <v>827</v>
      </c>
      <c r="B654" s="56" t="s">
        <v>1567</v>
      </c>
      <c r="C654" s="50" t="s">
        <v>3225</v>
      </c>
      <c r="D654" s="56" t="s">
        <v>2395</v>
      </c>
      <c r="E654" s="50" t="s">
        <v>106</v>
      </c>
      <c r="F654" s="24" t="s">
        <v>107</v>
      </c>
      <c r="G654" s="24">
        <v>5</v>
      </c>
      <c r="H654" s="50" t="s">
        <v>2644</v>
      </c>
      <c r="I654" s="50" t="s">
        <v>109</v>
      </c>
      <c r="J654" s="120">
        <v>621.61450354287069</v>
      </c>
      <c r="K654" s="52">
        <v>750</v>
      </c>
      <c r="L654" s="120">
        <v>82.881933805716088</v>
      </c>
      <c r="M654" s="52">
        <v>1</v>
      </c>
      <c r="N654" s="120">
        <v>77.352566922493907</v>
      </c>
      <c r="O654" s="120">
        <v>100</v>
      </c>
      <c r="P654" s="120">
        <v>100</v>
      </c>
      <c r="Q654" s="120">
        <v>59.277143344222885</v>
      </c>
      <c r="R654" s="120">
        <v>75</v>
      </c>
      <c r="S654" s="120">
        <v>75</v>
      </c>
      <c r="T654" s="120">
        <v>79.036191125630523</v>
      </c>
      <c r="U654" s="120">
        <v>100</v>
      </c>
      <c r="V654" s="120">
        <v>69.044246196206956</v>
      </c>
      <c r="W654" s="120">
        <v>92.058994928275936</v>
      </c>
      <c r="X654" s="120">
        <v>100</v>
      </c>
      <c r="Y654" s="120">
        <v>50.631392725142724</v>
      </c>
      <c r="Z654" s="120">
        <v>67.508523633523637</v>
      </c>
      <c r="AA654" s="120">
        <v>100</v>
      </c>
      <c r="AB654" s="120">
        <v>66.028205128205158</v>
      </c>
      <c r="AC654" s="120">
        <v>88.037606837606873</v>
      </c>
      <c r="AD654" s="120">
        <v>100</v>
      </c>
      <c r="AE654" s="120">
        <v>54.798333333333332</v>
      </c>
      <c r="AF654" s="120">
        <v>71.019259259259286</v>
      </c>
      <c r="AG654" s="120">
        <v>73.064444444444447</v>
      </c>
      <c r="AH654" s="120">
        <v>100</v>
      </c>
      <c r="AI654" s="120">
        <v>15.72</v>
      </c>
      <c r="AJ654" s="120">
        <v>24.36</v>
      </c>
      <c r="AK654" s="120">
        <v>16.22</v>
      </c>
      <c r="AL654" s="52">
        <v>0</v>
      </c>
      <c r="AM654" s="124">
        <v>1</v>
      </c>
      <c r="AN654" s="124">
        <v>1</v>
      </c>
      <c r="AO654" s="124">
        <v>1</v>
      </c>
      <c r="AP654" s="124">
        <v>1</v>
      </c>
      <c r="AQ654" s="124">
        <v>1</v>
      </c>
      <c r="AR654" s="124">
        <v>1</v>
      </c>
      <c r="AS654" s="124">
        <v>6.8736141906873618E-2</v>
      </c>
      <c r="AT654" s="120">
        <v>46.252771618625289</v>
      </c>
      <c r="AU654" s="120">
        <v>50</v>
      </c>
      <c r="AV654" s="124">
        <v>0.14534883720930233</v>
      </c>
      <c r="AW654" s="120">
        <v>30.930232558139537</v>
      </c>
      <c r="AX654" s="120">
        <v>50</v>
      </c>
      <c r="AY654" s="124"/>
      <c r="AZ654" s="120"/>
      <c r="BA654" s="120"/>
      <c r="BB654" s="124"/>
      <c r="BC654" s="120"/>
      <c r="BD654" s="120"/>
      <c r="BE654" s="124"/>
      <c r="BF654" s="120"/>
      <c r="BG654" s="120"/>
      <c r="BH654" s="124"/>
      <c r="BI654" s="120"/>
      <c r="BJ654" s="120"/>
      <c r="BK654" s="124"/>
      <c r="BL654" s="120"/>
      <c r="BM654" s="120"/>
      <c r="BN654" s="52"/>
      <c r="BO654" s="124"/>
      <c r="BP654" s="120"/>
      <c r="BQ654" s="120"/>
      <c r="BR654" s="124">
        <v>0.67088607594936711</v>
      </c>
      <c r="BS654" s="124">
        <v>0.98750000000000004</v>
      </c>
      <c r="BT654" s="120">
        <v>44.725738396624479</v>
      </c>
      <c r="BU654" s="120">
        <v>50</v>
      </c>
      <c r="BV654" s="124"/>
      <c r="BW654" s="120"/>
      <c r="BX654" s="120"/>
      <c r="BY654" s="124"/>
      <c r="BZ654" s="124"/>
      <c r="CA654" s="124"/>
      <c r="CB654" s="120">
        <v>16.823939048191338</v>
      </c>
      <c r="CC654" s="120">
        <v>19.496255895940152</v>
      </c>
      <c r="CD654" s="120">
        <v>17.335082511020332</v>
      </c>
      <c r="CE654" s="120"/>
      <c r="CF654" s="107"/>
      <c r="CG654" s="107"/>
      <c r="CH654" s="107">
        <v>0</v>
      </c>
      <c r="CI654" s="107"/>
      <c r="CJ654" s="107"/>
    </row>
    <row r="655" spans="1:88" x14ac:dyDescent="0.25">
      <c r="A655" s="50" t="s">
        <v>827</v>
      </c>
      <c r="B655" s="56" t="s">
        <v>1567</v>
      </c>
      <c r="C655" s="50" t="s">
        <v>3226</v>
      </c>
      <c r="D655" s="56" t="s">
        <v>2524</v>
      </c>
      <c r="E655" s="50" t="s">
        <v>106</v>
      </c>
      <c r="F655" s="24" t="s">
        <v>107</v>
      </c>
      <c r="G655" s="24">
        <v>5</v>
      </c>
      <c r="H655" s="50" t="s">
        <v>1453</v>
      </c>
      <c r="I655" s="50" t="s">
        <v>109</v>
      </c>
      <c r="J655" s="120">
        <v>577.35094981996849</v>
      </c>
      <c r="K655" s="52">
        <v>750</v>
      </c>
      <c r="L655" s="120">
        <v>76.980126642662455</v>
      </c>
      <c r="M655" s="52">
        <v>0</v>
      </c>
      <c r="N655" s="120">
        <v>68.56723324722094</v>
      </c>
      <c r="O655" s="120">
        <v>91.422977662961259</v>
      </c>
      <c r="P655" s="120">
        <v>100</v>
      </c>
      <c r="Q655" s="120">
        <v>63.765268292169829</v>
      </c>
      <c r="R655" s="120">
        <v>71.749667734961861</v>
      </c>
      <c r="S655" s="120">
        <v>75</v>
      </c>
      <c r="T655" s="120">
        <v>85.02035772289311</v>
      </c>
      <c r="U655" s="120">
        <v>100</v>
      </c>
      <c r="V655" s="120">
        <v>59.376406221994465</v>
      </c>
      <c r="W655" s="120">
        <v>79.168541629325944</v>
      </c>
      <c r="X655" s="120">
        <v>100</v>
      </c>
      <c r="Y655" s="120">
        <v>54.736433154631698</v>
      </c>
      <c r="Z655" s="120">
        <v>72.981910872842263</v>
      </c>
      <c r="AA655" s="120">
        <v>100</v>
      </c>
      <c r="AB655" s="120">
        <v>50.302415458937205</v>
      </c>
      <c r="AC655" s="120">
        <v>67.069887278582939</v>
      </c>
      <c r="AD655" s="120">
        <v>100</v>
      </c>
      <c r="AE655" s="120">
        <v>47.624358974358991</v>
      </c>
      <c r="AF655" s="120"/>
      <c r="AG655" s="120">
        <v>63.499145299145319</v>
      </c>
      <c r="AH655" s="120">
        <v>100</v>
      </c>
      <c r="AI655" s="120">
        <v>11.23</v>
      </c>
      <c r="AJ655" s="120">
        <v>17.010000000000002</v>
      </c>
      <c r="AK655" s="120"/>
      <c r="AL655" s="52">
        <v>0</v>
      </c>
      <c r="AM655" s="124">
        <v>0.98984771573604058</v>
      </c>
      <c r="AN655" s="124">
        <v>0.98611111111111116</v>
      </c>
      <c r="AO655" s="124">
        <v>0.98989898989898994</v>
      </c>
      <c r="AP655" s="124">
        <v>0.98620689655172411</v>
      </c>
      <c r="AQ655" s="124">
        <v>1</v>
      </c>
      <c r="AR655" s="124">
        <v>1</v>
      </c>
      <c r="AS655" s="124">
        <v>9.0206185567010308E-2</v>
      </c>
      <c r="AT655" s="120">
        <v>41.958762886597945</v>
      </c>
      <c r="AU655" s="120">
        <v>50</v>
      </c>
      <c r="AV655" s="124">
        <v>9.9644128113879002E-2</v>
      </c>
      <c r="AW655" s="120">
        <v>40.07117437722421</v>
      </c>
      <c r="AX655" s="120">
        <v>50</v>
      </c>
      <c r="AY655" s="124"/>
      <c r="AZ655" s="120"/>
      <c r="BA655" s="120"/>
      <c r="BB655" s="124"/>
      <c r="BC655" s="120"/>
      <c r="BD655" s="120"/>
      <c r="BE655" s="124"/>
      <c r="BF655" s="120"/>
      <c r="BG655" s="120"/>
      <c r="BH655" s="124"/>
      <c r="BI655" s="120"/>
      <c r="BJ655" s="120"/>
      <c r="BK655" s="124"/>
      <c r="BL655" s="120"/>
      <c r="BM655" s="120"/>
      <c r="BN655" s="52"/>
      <c r="BO655" s="124"/>
      <c r="BP655" s="120"/>
      <c r="BQ655" s="120"/>
      <c r="BR655" s="124">
        <v>0.5423728813559322</v>
      </c>
      <c r="BS655" s="124">
        <v>0.98333333333333328</v>
      </c>
      <c r="BT655" s="120">
        <v>36.158192090395481</v>
      </c>
      <c r="BU655" s="120">
        <v>50</v>
      </c>
      <c r="BV655" s="124"/>
      <c r="BW655" s="120"/>
      <c r="BX655" s="120"/>
      <c r="BY655" s="124"/>
      <c r="BZ655" s="124"/>
      <c r="CA655" s="124"/>
      <c r="CB655" s="120">
        <v>16.823939048191338</v>
      </c>
      <c r="CC655" s="120">
        <v>19.496255895940152</v>
      </c>
      <c r="CD655" s="120">
        <v>17.335082511020332</v>
      </c>
      <c r="CE655" s="120"/>
      <c r="CF655" s="108"/>
      <c r="CG655" s="108"/>
      <c r="CH655" s="108">
        <v>0</v>
      </c>
      <c r="CI655" s="107"/>
      <c r="CJ655" s="107"/>
    </row>
    <row r="656" spans="1:88" x14ac:dyDescent="0.25">
      <c r="A656" s="50" t="s">
        <v>827</v>
      </c>
      <c r="B656" s="56" t="s">
        <v>1567</v>
      </c>
      <c r="C656" s="50" t="s">
        <v>3227</v>
      </c>
      <c r="D656" s="56" t="s">
        <v>1940</v>
      </c>
      <c r="E656" s="50" t="s">
        <v>106</v>
      </c>
      <c r="F656" s="24" t="s">
        <v>107</v>
      </c>
      <c r="G656" s="24">
        <v>5</v>
      </c>
      <c r="H656" s="50" t="s">
        <v>2644</v>
      </c>
      <c r="I656" s="50" t="s">
        <v>109</v>
      </c>
      <c r="J656" s="120">
        <v>605.96115862972442</v>
      </c>
      <c r="K656" s="52">
        <v>750</v>
      </c>
      <c r="L656" s="120">
        <v>80.794821150629929</v>
      </c>
      <c r="M656" s="52">
        <v>0</v>
      </c>
      <c r="N656" s="120">
        <v>69.861164996308744</v>
      </c>
      <c r="O656" s="120">
        <v>93.148219995078335</v>
      </c>
      <c r="P656" s="120">
        <v>100</v>
      </c>
      <c r="Q656" s="120">
        <v>62.933327624462478</v>
      </c>
      <c r="R656" s="120">
        <v>69.542656667656672</v>
      </c>
      <c r="S656" s="120">
        <v>75</v>
      </c>
      <c r="T656" s="120">
        <v>83.9111034992833</v>
      </c>
      <c r="U656" s="120">
        <v>100</v>
      </c>
      <c r="V656" s="120">
        <v>63.216989240621082</v>
      </c>
      <c r="W656" s="120">
        <v>84.289318987494781</v>
      </c>
      <c r="X656" s="120">
        <v>100</v>
      </c>
      <c r="Y656" s="120">
        <v>55.72244848467674</v>
      </c>
      <c r="Z656" s="120">
        <v>74.296597979568986</v>
      </c>
      <c r="AA656" s="120">
        <v>100</v>
      </c>
      <c r="AB656" s="120">
        <v>53.681094527363193</v>
      </c>
      <c r="AC656" s="120">
        <v>71.574792703150919</v>
      </c>
      <c r="AD656" s="120">
        <v>100</v>
      </c>
      <c r="AE656" s="120">
        <v>49.290476190476177</v>
      </c>
      <c r="AF656" s="120">
        <v>58.483333333333306</v>
      </c>
      <c r="AG656" s="120">
        <v>65.720634920634907</v>
      </c>
      <c r="AH656" s="120">
        <v>100</v>
      </c>
      <c r="AI656" s="120">
        <v>12.06</v>
      </c>
      <c r="AJ656" s="120">
        <v>13.82</v>
      </c>
      <c r="AK656" s="120">
        <v>9.19</v>
      </c>
      <c r="AL656" s="52">
        <v>0</v>
      </c>
      <c r="AM656" s="124">
        <v>0.99521531100478466</v>
      </c>
      <c r="AN656" s="124">
        <v>1</v>
      </c>
      <c r="AO656" s="124">
        <v>0.99526066350710896</v>
      </c>
      <c r="AP656" s="124">
        <v>1</v>
      </c>
      <c r="AQ656" s="124">
        <v>0.9859154929577465</v>
      </c>
      <c r="AR656" s="124">
        <v>0.97297297297297303</v>
      </c>
      <c r="AS656" s="124">
        <v>6.8075117370892016E-2</v>
      </c>
      <c r="AT656" s="120">
        <v>46.384976525821614</v>
      </c>
      <c r="AU656" s="120">
        <v>50</v>
      </c>
      <c r="AV656" s="124">
        <v>0.11682242990654206</v>
      </c>
      <c r="AW656" s="120">
        <v>36.635514018691602</v>
      </c>
      <c r="AX656" s="120">
        <v>50</v>
      </c>
      <c r="AY656" s="124"/>
      <c r="AZ656" s="120"/>
      <c r="BA656" s="120"/>
      <c r="BB656" s="124"/>
      <c r="BC656" s="120"/>
      <c r="BD656" s="120"/>
      <c r="BE656" s="124"/>
      <c r="BF656" s="120"/>
      <c r="BG656" s="120"/>
      <c r="BH656" s="124"/>
      <c r="BI656" s="120"/>
      <c r="BJ656" s="120"/>
      <c r="BK656" s="124"/>
      <c r="BL656" s="120"/>
      <c r="BM656" s="120"/>
      <c r="BN656" s="52"/>
      <c r="BO656" s="124"/>
      <c r="BP656" s="120"/>
      <c r="BQ656" s="120"/>
      <c r="BR656" s="124">
        <v>0.78688524590163933</v>
      </c>
      <c r="BS656" s="124">
        <v>0.91044776119402981</v>
      </c>
      <c r="BT656" s="120">
        <v>50</v>
      </c>
      <c r="BU656" s="120">
        <v>50</v>
      </c>
      <c r="BV656" s="124"/>
      <c r="BW656" s="120"/>
      <c r="BX656" s="120"/>
      <c r="BY656" s="124"/>
      <c r="BZ656" s="124"/>
      <c r="CA656" s="124"/>
      <c r="CB656" s="120">
        <v>16.823939048191338</v>
      </c>
      <c r="CC656" s="120">
        <v>19.496255895940152</v>
      </c>
      <c r="CD656" s="120">
        <v>17.335082511020332</v>
      </c>
      <c r="CE656" s="120"/>
      <c r="CF656" s="108"/>
      <c r="CG656" s="108"/>
      <c r="CH656" s="108">
        <v>0</v>
      </c>
      <c r="CI656" s="107"/>
      <c r="CJ656" s="107"/>
    </row>
    <row r="657" spans="1:88" x14ac:dyDescent="0.25">
      <c r="A657" s="50" t="s">
        <v>827</v>
      </c>
      <c r="B657" s="56" t="s">
        <v>1567</v>
      </c>
      <c r="C657" s="50" t="s">
        <v>3228</v>
      </c>
      <c r="D657" s="56" t="s">
        <v>2236</v>
      </c>
      <c r="E657" s="50" t="s">
        <v>106</v>
      </c>
      <c r="F657" s="24" t="s">
        <v>107</v>
      </c>
      <c r="G657" s="24">
        <v>5</v>
      </c>
      <c r="H657" s="50" t="s">
        <v>2644</v>
      </c>
      <c r="I657" s="50" t="s">
        <v>109</v>
      </c>
      <c r="J657" s="120">
        <v>574.81550143106722</v>
      </c>
      <c r="K657" s="52">
        <v>750</v>
      </c>
      <c r="L657" s="120">
        <v>76.642066857475626</v>
      </c>
      <c r="M657" s="52">
        <v>0</v>
      </c>
      <c r="N657" s="120">
        <v>66.355877484721645</v>
      </c>
      <c r="O657" s="120">
        <v>88.474503312962199</v>
      </c>
      <c r="P657" s="120">
        <v>100</v>
      </c>
      <c r="Q657" s="120">
        <v>58.596388128206414</v>
      </c>
      <c r="R657" s="120">
        <v>68.30835860370172</v>
      </c>
      <c r="S657" s="120">
        <v>74.647880816683994</v>
      </c>
      <c r="T657" s="120">
        <v>78.128517504275223</v>
      </c>
      <c r="U657" s="120">
        <v>100</v>
      </c>
      <c r="V657" s="120">
        <v>60.058510171605391</v>
      </c>
      <c r="W657" s="120">
        <v>80.078013562140526</v>
      </c>
      <c r="X657" s="120">
        <v>100</v>
      </c>
      <c r="Y657" s="120">
        <v>52.266986652403311</v>
      </c>
      <c r="Z657" s="120">
        <v>69.689315536537748</v>
      </c>
      <c r="AA657" s="120">
        <v>100</v>
      </c>
      <c r="AB657" s="120">
        <v>54.95238095238097</v>
      </c>
      <c r="AC657" s="120">
        <v>73.269841269841294</v>
      </c>
      <c r="AD657" s="120">
        <v>100</v>
      </c>
      <c r="AE657" s="120">
        <v>48.28083333333332</v>
      </c>
      <c r="AF657" s="120">
        <v>62.16486486486486</v>
      </c>
      <c r="AG657" s="120">
        <v>64.374444444444421</v>
      </c>
      <c r="AH657" s="120">
        <v>100</v>
      </c>
      <c r="AI657" s="120">
        <v>16.05</v>
      </c>
      <c r="AJ657" s="120">
        <v>16.04</v>
      </c>
      <c r="AK657" s="120">
        <v>13.88</v>
      </c>
      <c r="AL657" s="52">
        <v>0</v>
      </c>
      <c r="AM657" s="124">
        <v>0.99543378995433784</v>
      </c>
      <c r="AN657" s="124">
        <v>0.99115044247787609</v>
      </c>
      <c r="AO657" s="124">
        <v>0.98648648648648651</v>
      </c>
      <c r="AP657" s="124">
        <v>0.98275862068965514</v>
      </c>
      <c r="AQ657" s="124">
        <v>0.98750000000000004</v>
      </c>
      <c r="AR657" s="124">
        <v>0.97619047619047616</v>
      </c>
      <c r="AS657" s="124">
        <v>3.8812785388127852E-2</v>
      </c>
      <c r="AT657" s="120">
        <v>50</v>
      </c>
      <c r="AU657" s="120">
        <v>50</v>
      </c>
      <c r="AV657" s="124">
        <v>5.909090909090909E-2</v>
      </c>
      <c r="AW657" s="120">
        <v>48.181818181818194</v>
      </c>
      <c r="AX657" s="120">
        <v>50</v>
      </c>
      <c r="AY657" s="124"/>
      <c r="AZ657" s="120"/>
      <c r="BA657" s="120"/>
      <c r="BB657" s="124"/>
      <c r="BC657" s="120"/>
      <c r="BD657" s="120"/>
      <c r="BE657" s="124"/>
      <c r="BF657" s="120"/>
      <c r="BG657" s="120"/>
      <c r="BH657" s="124"/>
      <c r="BI657" s="120"/>
      <c r="BJ657" s="120"/>
      <c r="BK657" s="124"/>
      <c r="BL657" s="120"/>
      <c r="BM657" s="120"/>
      <c r="BN657" s="52"/>
      <c r="BO657" s="124"/>
      <c r="BP657" s="120"/>
      <c r="BQ657" s="120"/>
      <c r="BR657" s="124">
        <v>0.3392857142857143</v>
      </c>
      <c r="BS657" s="124">
        <v>0.91803278688524592</v>
      </c>
      <c r="BT657" s="120">
        <v>22.61904761904762</v>
      </c>
      <c r="BU657" s="120">
        <v>50</v>
      </c>
      <c r="BV657" s="124"/>
      <c r="BW657" s="120"/>
      <c r="BX657" s="120"/>
      <c r="BY657" s="124"/>
      <c r="BZ657" s="124"/>
      <c r="CA657" s="124"/>
      <c r="CB657" s="120">
        <v>16.823939048191338</v>
      </c>
      <c r="CC657" s="120">
        <v>19.496255895940152</v>
      </c>
      <c r="CD657" s="120">
        <v>17.335082511020332</v>
      </c>
      <c r="CE657" s="120"/>
      <c r="CF657" s="108"/>
      <c r="CG657" s="108"/>
      <c r="CH657" s="108">
        <v>0</v>
      </c>
      <c r="CI657" s="107"/>
      <c r="CJ657" s="107"/>
    </row>
    <row r="658" spans="1:88" x14ac:dyDescent="0.25">
      <c r="A658" s="50" t="s">
        <v>827</v>
      </c>
      <c r="B658" s="56" t="s">
        <v>1567</v>
      </c>
      <c r="C658" s="50" t="s">
        <v>3229</v>
      </c>
      <c r="D658" s="56" t="s">
        <v>2182</v>
      </c>
      <c r="E658" s="50" t="s">
        <v>106</v>
      </c>
      <c r="F658" s="24" t="s">
        <v>107</v>
      </c>
      <c r="G658" s="24">
        <v>5</v>
      </c>
      <c r="H658" s="50" t="s">
        <v>1453</v>
      </c>
      <c r="I658" s="50" t="s">
        <v>109</v>
      </c>
      <c r="J658" s="120">
        <v>606.9229381014145</v>
      </c>
      <c r="K658" s="52">
        <v>750</v>
      </c>
      <c r="L658" s="120">
        <v>80.923058413521929</v>
      </c>
      <c r="M658" s="52">
        <v>0</v>
      </c>
      <c r="N658" s="120">
        <v>70.229616289641541</v>
      </c>
      <c r="O658" s="120">
        <v>93.639488386188717</v>
      </c>
      <c r="P658" s="120">
        <v>100</v>
      </c>
      <c r="Q658" s="120">
        <v>62.243574164521156</v>
      </c>
      <c r="R658" s="120">
        <v>70.038222746556073</v>
      </c>
      <c r="S658" s="120">
        <v>75</v>
      </c>
      <c r="T658" s="120">
        <v>82.991432219361542</v>
      </c>
      <c r="U658" s="120">
        <v>100</v>
      </c>
      <c r="V658" s="120">
        <v>60.153891522780384</v>
      </c>
      <c r="W658" s="120">
        <v>80.205188697040512</v>
      </c>
      <c r="X658" s="120">
        <v>100</v>
      </c>
      <c r="Y658" s="120">
        <v>53.18993088784751</v>
      </c>
      <c r="Z658" s="120">
        <v>70.919907850463346</v>
      </c>
      <c r="AA658" s="120">
        <v>100</v>
      </c>
      <c r="AB658" s="120">
        <v>54.507894736842111</v>
      </c>
      <c r="AC658" s="120">
        <v>72.677192982456148</v>
      </c>
      <c r="AD658" s="120">
        <v>100</v>
      </c>
      <c r="AE658" s="120">
        <v>49.656028368794345</v>
      </c>
      <c r="AF658" s="120">
        <v>62.371264367816075</v>
      </c>
      <c r="AG658" s="120">
        <v>66.208037825059137</v>
      </c>
      <c r="AH658" s="120">
        <v>100</v>
      </c>
      <c r="AI658" s="120">
        <v>12.75</v>
      </c>
      <c r="AJ658" s="120">
        <v>16.84</v>
      </c>
      <c r="AK658" s="120">
        <v>12.71</v>
      </c>
      <c r="AL658" s="52">
        <v>0</v>
      </c>
      <c r="AM658" s="124">
        <v>1</v>
      </c>
      <c r="AN658" s="124">
        <v>1</v>
      </c>
      <c r="AO658" s="124">
        <v>0.99586776859504134</v>
      </c>
      <c r="AP658" s="124">
        <v>0.99305555555555558</v>
      </c>
      <c r="AQ658" s="124">
        <v>1</v>
      </c>
      <c r="AR658" s="124">
        <v>1</v>
      </c>
      <c r="AS658" s="124">
        <v>4.4967880085653104E-2</v>
      </c>
      <c r="AT658" s="120">
        <v>50</v>
      </c>
      <c r="AU658" s="120">
        <v>50</v>
      </c>
      <c r="AV658" s="124">
        <v>5.9859154929577461E-2</v>
      </c>
      <c r="AW658" s="120">
        <v>48.028169014084511</v>
      </c>
      <c r="AX658" s="120">
        <v>50</v>
      </c>
      <c r="AY658" s="124"/>
      <c r="AZ658" s="120"/>
      <c r="BA658" s="120"/>
      <c r="BB658" s="124"/>
      <c r="BC658" s="120"/>
      <c r="BD658" s="120"/>
      <c r="BE658" s="124"/>
      <c r="BF658" s="120"/>
      <c r="BG658" s="120"/>
      <c r="BH658" s="124"/>
      <c r="BI658" s="120"/>
      <c r="BJ658" s="120"/>
      <c r="BK658" s="124"/>
      <c r="BL658" s="120"/>
      <c r="BM658" s="120"/>
      <c r="BN658" s="52"/>
      <c r="BO658" s="124"/>
      <c r="BP658" s="120"/>
      <c r="BQ658" s="120"/>
      <c r="BR658" s="124">
        <v>0.63380281690140849</v>
      </c>
      <c r="BS658" s="124">
        <v>0.95945945945945943</v>
      </c>
      <c r="BT658" s="120">
        <v>42.253521126760567</v>
      </c>
      <c r="BU658" s="120">
        <v>50</v>
      </c>
      <c r="BV658" s="124"/>
      <c r="BW658" s="120"/>
      <c r="BX658" s="120"/>
      <c r="BY658" s="124"/>
      <c r="BZ658" s="124"/>
      <c r="CA658" s="124"/>
      <c r="CB658" s="120">
        <v>16.823939048191338</v>
      </c>
      <c r="CC658" s="120">
        <v>19.496255895940152</v>
      </c>
      <c r="CD658" s="120">
        <v>17.335082511020332</v>
      </c>
      <c r="CE658" s="120"/>
      <c r="CF658" s="108"/>
      <c r="CG658" s="108"/>
      <c r="CH658" s="108">
        <v>0</v>
      </c>
      <c r="CI658" s="107"/>
      <c r="CJ658" s="107"/>
    </row>
    <row r="659" spans="1:88" x14ac:dyDescent="0.25">
      <c r="A659" s="50" t="s">
        <v>827</v>
      </c>
      <c r="B659" s="56" t="s">
        <v>1567</v>
      </c>
      <c r="C659" s="50" t="s">
        <v>3230</v>
      </c>
      <c r="D659" s="56" t="s">
        <v>2437</v>
      </c>
      <c r="E659" s="50" t="s">
        <v>106</v>
      </c>
      <c r="F659" s="24" t="s">
        <v>107</v>
      </c>
      <c r="G659" s="24">
        <v>5</v>
      </c>
      <c r="H659" s="50" t="s">
        <v>1453</v>
      </c>
      <c r="I659" s="50" t="s">
        <v>109</v>
      </c>
      <c r="J659" s="120">
        <v>581.17357654957175</v>
      </c>
      <c r="K659" s="52">
        <v>750</v>
      </c>
      <c r="L659" s="120">
        <v>77.489810206609562</v>
      </c>
      <c r="M659" s="52">
        <v>0</v>
      </c>
      <c r="N659" s="120">
        <v>66.842569593370087</v>
      </c>
      <c r="O659" s="120">
        <v>89.123426124493449</v>
      </c>
      <c r="P659" s="120">
        <v>100</v>
      </c>
      <c r="Q659" s="120">
        <v>63.711058239355182</v>
      </c>
      <c r="R659" s="120">
        <v>71.490711350086343</v>
      </c>
      <c r="S659" s="120">
        <v>75</v>
      </c>
      <c r="T659" s="120">
        <v>84.948077652473572</v>
      </c>
      <c r="U659" s="120">
        <v>100</v>
      </c>
      <c r="V659" s="120">
        <v>59.450226461365077</v>
      </c>
      <c r="W659" s="120">
        <v>79.266968615153431</v>
      </c>
      <c r="X659" s="120">
        <v>100</v>
      </c>
      <c r="Y659" s="120">
        <v>56.477267229582047</v>
      </c>
      <c r="Z659" s="120">
        <v>75.303022972776063</v>
      </c>
      <c r="AA659" s="120">
        <v>100</v>
      </c>
      <c r="AB659" s="120">
        <v>50.289743589743608</v>
      </c>
      <c r="AC659" s="120">
        <v>67.052991452991478</v>
      </c>
      <c r="AD659" s="120">
        <v>100</v>
      </c>
      <c r="AE659" s="120">
        <v>47.441666666666656</v>
      </c>
      <c r="AF659" s="120"/>
      <c r="AG659" s="120">
        <v>63.255555555555546</v>
      </c>
      <c r="AH659" s="120">
        <v>100</v>
      </c>
      <c r="AI659" s="120">
        <v>11.28</v>
      </c>
      <c r="AJ659" s="120">
        <v>15.01</v>
      </c>
      <c r="AK659" s="120"/>
      <c r="AL659" s="52">
        <v>0</v>
      </c>
      <c r="AM659" s="124">
        <v>1</v>
      </c>
      <c r="AN659" s="124">
        <v>1</v>
      </c>
      <c r="AO659" s="124">
        <v>1</v>
      </c>
      <c r="AP659" s="124">
        <v>1</v>
      </c>
      <c r="AQ659" s="124">
        <v>1</v>
      </c>
      <c r="AR659" s="124">
        <v>1</v>
      </c>
      <c r="AS659" s="124">
        <v>0.10351966873706005</v>
      </c>
      <c r="AT659" s="120">
        <v>39.296066252587991</v>
      </c>
      <c r="AU659" s="120">
        <v>50</v>
      </c>
      <c r="AV659" s="124">
        <v>0.11343283582089553</v>
      </c>
      <c r="AW659" s="120">
        <v>37.31343283582089</v>
      </c>
      <c r="AX659" s="120">
        <v>50</v>
      </c>
      <c r="AY659" s="124"/>
      <c r="AZ659" s="120"/>
      <c r="BA659" s="120"/>
      <c r="BB659" s="124"/>
      <c r="BC659" s="120"/>
      <c r="BD659" s="120"/>
      <c r="BE659" s="124"/>
      <c r="BF659" s="120"/>
      <c r="BG659" s="120"/>
      <c r="BH659" s="124"/>
      <c r="BI659" s="120"/>
      <c r="BJ659" s="120"/>
      <c r="BK659" s="124"/>
      <c r="BL659" s="120"/>
      <c r="BM659" s="120"/>
      <c r="BN659" s="52"/>
      <c r="BO659" s="124"/>
      <c r="BP659" s="120"/>
      <c r="BQ659" s="120"/>
      <c r="BR659" s="124">
        <v>0.68421052631578949</v>
      </c>
      <c r="BS659" s="124">
        <v>0.98701298701298701</v>
      </c>
      <c r="BT659" s="120">
        <v>45.614035087719301</v>
      </c>
      <c r="BU659" s="120">
        <v>50</v>
      </c>
      <c r="BV659" s="124"/>
      <c r="BW659" s="120"/>
      <c r="BX659" s="120"/>
      <c r="BY659" s="124"/>
      <c r="BZ659" s="124"/>
      <c r="CA659" s="124"/>
      <c r="CB659" s="120">
        <v>16.823939048191338</v>
      </c>
      <c r="CC659" s="120">
        <v>19.496255895940152</v>
      </c>
      <c r="CD659" s="120">
        <v>17.335082511020332</v>
      </c>
      <c r="CE659" s="120"/>
      <c r="CF659" s="108"/>
      <c r="CG659" s="108"/>
      <c r="CH659" s="108">
        <v>0</v>
      </c>
      <c r="CI659" s="107"/>
      <c r="CJ659" s="107"/>
    </row>
    <row r="660" spans="1:88" x14ac:dyDescent="0.25">
      <c r="A660" s="50" t="s">
        <v>827</v>
      </c>
      <c r="B660" s="56" t="s">
        <v>1567</v>
      </c>
      <c r="C660" s="50" t="s">
        <v>3231</v>
      </c>
      <c r="D660" s="56" t="s">
        <v>2628</v>
      </c>
      <c r="E660" s="50" t="s">
        <v>106</v>
      </c>
      <c r="F660" s="24" t="s">
        <v>107</v>
      </c>
      <c r="G660" s="24">
        <v>5</v>
      </c>
      <c r="H660" s="50" t="s">
        <v>2644</v>
      </c>
      <c r="I660" s="50" t="s">
        <v>109</v>
      </c>
      <c r="J660" s="120">
        <v>578.81967496242669</v>
      </c>
      <c r="K660" s="52">
        <v>750</v>
      </c>
      <c r="L660" s="120">
        <v>77.175956661656897</v>
      </c>
      <c r="M660" s="52">
        <v>1</v>
      </c>
      <c r="N660" s="120">
        <v>73.387030444480558</v>
      </c>
      <c r="O660" s="120">
        <v>97.849373925974078</v>
      </c>
      <c r="P660" s="120">
        <v>100</v>
      </c>
      <c r="Q660" s="120">
        <v>67.269093800877059</v>
      </c>
      <c r="R660" s="120">
        <v>73.440530797673631</v>
      </c>
      <c r="S660" s="120">
        <v>75</v>
      </c>
      <c r="T660" s="120">
        <v>89.692125067836088</v>
      </c>
      <c r="U660" s="120">
        <v>100</v>
      </c>
      <c r="V660" s="120">
        <v>62.728663696256262</v>
      </c>
      <c r="W660" s="120">
        <v>83.638218261675007</v>
      </c>
      <c r="X660" s="120">
        <v>100</v>
      </c>
      <c r="Y660" s="120">
        <v>55.135441447150292</v>
      </c>
      <c r="Z660" s="120">
        <v>73.513921929533723</v>
      </c>
      <c r="AA660" s="120">
        <v>100</v>
      </c>
      <c r="AB660" s="120">
        <v>52.686206896551745</v>
      </c>
      <c r="AC660" s="120">
        <v>70.248275862068994</v>
      </c>
      <c r="AD660" s="120">
        <v>100</v>
      </c>
      <c r="AE660" s="120">
        <v>43.644791666666663</v>
      </c>
      <c r="AF660" s="120">
        <v>63.814102564102555</v>
      </c>
      <c r="AG660" s="120">
        <v>58.193055555555553</v>
      </c>
      <c r="AH660" s="120">
        <v>100</v>
      </c>
      <c r="AI660" s="120">
        <v>7.73</v>
      </c>
      <c r="AJ660" s="120">
        <v>18.3</v>
      </c>
      <c r="AK660" s="120">
        <v>20.16</v>
      </c>
      <c r="AL660" s="52">
        <v>0</v>
      </c>
      <c r="AM660" s="124">
        <v>0.99310344827586206</v>
      </c>
      <c r="AN660" s="124">
        <v>0.98837209302325579</v>
      </c>
      <c r="AO660" s="124">
        <v>0.98666666666666669</v>
      </c>
      <c r="AP660" s="124">
        <v>0.98888888888888893</v>
      </c>
      <c r="AQ660" s="124">
        <v>1</v>
      </c>
      <c r="AR660" s="124">
        <v>1</v>
      </c>
      <c r="AS660" s="124">
        <v>5.362776025236593E-2</v>
      </c>
      <c r="AT660" s="120">
        <v>49.274447949526824</v>
      </c>
      <c r="AU660" s="120">
        <v>50</v>
      </c>
      <c r="AV660" s="124">
        <v>7.7777777777777779E-2</v>
      </c>
      <c r="AW660" s="120">
        <v>44.444444444444464</v>
      </c>
      <c r="AX660" s="120">
        <v>50</v>
      </c>
      <c r="AY660" s="124"/>
      <c r="AZ660" s="120"/>
      <c r="BA660" s="120"/>
      <c r="BB660" s="124"/>
      <c r="BC660" s="120"/>
      <c r="BD660" s="120"/>
      <c r="BE660" s="124"/>
      <c r="BF660" s="120"/>
      <c r="BG660" s="120"/>
      <c r="BH660" s="124"/>
      <c r="BI660" s="120"/>
      <c r="BJ660" s="120"/>
      <c r="BK660" s="124"/>
      <c r="BL660" s="120"/>
      <c r="BM660" s="120"/>
      <c r="BN660" s="52"/>
      <c r="BO660" s="124"/>
      <c r="BP660" s="120"/>
      <c r="BQ660" s="120"/>
      <c r="BR660" s="124">
        <v>0.35897435897435898</v>
      </c>
      <c r="BS660" s="124">
        <v>0.8666666666666667</v>
      </c>
      <c r="BT660" s="120">
        <v>11.965811965811966</v>
      </c>
      <c r="BU660" s="120">
        <v>50</v>
      </c>
      <c r="BV660" s="124"/>
      <c r="BW660" s="120"/>
      <c r="BX660" s="120"/>
      <c r="BY660" s="124"/>
      <c r="BZ660" s="124"/>
      <c r="CA660" s="124"/>
      <c r="CB660" s="120">
        <v>16.823939048191338</v>
      </c>
      <c r="CC660" s="120">
        <v>19.496255895940152</v>
      </c>
      <c r="CD660" s="120">
        <v>17.335082511020332</v>
      </c>
      <c r="CE660" s="120"/>
      <c r="CF660" s="107"/>
      <c r="CG660" s="107"/>
      <c r="CH660" s="107">
        <v>0</v>
      </c>
      <c r="CI660" s="107"/>
      <c r="CJ660" s="107"/>
    </row>
    <row r="661" spans="1:88" x14ac:dyDescent="0.25">
      <c r="A661" s="50" t="s">
        <v>827</v>
      </c>
      <c r="B661" s="56" t="s">
        <v>1567</v>
      </c>
      <c r="C661" s="50" t="s">
        <v>3232</v>
      </c>
      <c r="D661" s="56" t="s">
        <v>2239</v>
      </c>
      <c r="E661" s="50" t="s">
        <v>106</v>
      </c>
      <c r="F661" s="24">
        <v>6</v>
      </c>
      <c r="G661" s="24">
        <v>8</v>
      </c>
      <c r="H661" s="50" t="s">
        <v>2644</v>
      </c>
      <c r="I661" s="50" t="s">
        <v>109</v>
      </c>
      <c r="J661" s="120">
        <v>585.62112685303532</v>
      </c>
      <c r="K661" s="52">
        <v>800</v>
      </c>
      <c r="L661" s="120">
        <v>73.202640856629415</v>
      </c>
      <c r="M661" s="52">
        <v>0</v>
      </c>
      <c r="N661" s="120">
        <v>67.175954628018687</v>
      </c>
      <c r="O661" s="120">
        <v>89.56793950402492</v>
      </c>
      <c r="P661" s="120">
        <v>100</v>
      </c>
      <c r="Q661" s="120">
        <v>60.414127745230985</v>
      </c>
      <c r="R661" s="120">
        <v>62.788958005354331</v>
      </c>
      <c r="S661" s="120">
        <v>74.122404770404671</v>
      </c>
      <c r="T661" s="120">
        <v>80.552170326974647</v>
      </c>
      <c r="U661" s="120">
        <v>100</v>
      </c>
      <c r="V661" s="120">
        <v>55.191007334132422</v>
      </c>
      <c r="W661" s="120">
        <v>73.588009778843229</v>
      </c>
      <c r="X661" s="120">
        <v>100</v>
      </c>
      <c r="Y661" s="120">
        <v>47.794995551182197</v>
      </c>
      <c r="Z661" s="120">
        <v>63.726660734909593</v>
      </c>
      <c r="AA661" s="120">
        <v>100</v>
      </c>
      <c r="AB661" s="120">
        <v>60.074019607843127</v>
      </c>
      <c r="AC661" s="120">
        <v>80.098692810457507</v>
      </c>
      <c r="AD661" s="120">
        <v>100</v>
      </c>
      <c r="AE661" s="120">
        <v>52.459044715447149</v>
      </c>
      <c r="AF661" s="120">
        <v>66.020952380952366</v>
      </c>
      <c r="AG661" s="120">
        <v>69.945392953929527</v>
      </c>
      <c r="AH661" s="120">
        <v>100</v>
      </c>
      <c r="AI661" s="120">
        <v>13.7</v>
      </c>
      <c r="AJ661" s="120">
        <v>14.99</v>
      </c>
      <c r="AK661" s="120">
        <v>13.56</v>
      </c>
      <c r="AL661" s="52">
        <v>0</v>
      </c>
      <c r="AM661" s="124">
        <v>0.98705501618122982</v>
      </c>
      <c r="AN661" s="124">
        <v>0.99044585987261147</v>
      </c>
      <c r="AO661" s="124">
        <v>0.98573692551505543</v>
      </c>
      <c r="AP661" s="124">
        <v>0.99079754601226999</v>
      </c>
      <c r="AQ661" s="124">
        <v>0.97461928934010156</v>
      </c>
      <c r="AR661" s="124">
        <v>0.97727272727272729</v>
      </c>
      <c r="AS661" s="124">
        <v>8.5578446909667191E-2</v>
      </c>
      <c r="AT661" s="120">
        <v>42.884310618066564</v>
      </c>
      <c r="AU661" s="120">
        <v>50</v>
      </c>
      <c r="AV661" s="124">
        <v>0.1125</v>
      </c>
      <c r="AW661" s="120">
        <v>37.5</v>
      </c>
      <c r="AX661" s="120">
        <v>50</v>
      </c>
      <c r="AY661" s="124"/>
      <c r="AZ661" s="120"/>
      <c r="BA661" s="120"/>
      <c r="BB661" s="124"/>
      <c r="BC661" s="120"/>
      <c r="BD661" s="120"/>
      <c r="BE661" s="124">
        <v>0.89784946236559138</v>
      </c>
      <c r="BF661" s="120">
        <v>47.757950125829332</v>
      </c>
      <c r="BG661" s="120">
        <v>50</v>
      </c>
      <c r="BH661" s="124"/>
      <c r="BI661" s="120"/>
      <c r="BJ661" s="120"/>
      <c r="BK661" s="124"/>
      <c r="BL661" s="120"/>
      <c r="BM661" s="120"/>
      <c r="BN661" s="52"/>
      <c r="BO661" s="124"/>
      <c r="BP661" s="120"/>
      <c r="BQ661" s="120"/>
      <c r="BR661" s="124">
        <v>0.41584158415841582</v>
      </c>
      <c r="BS661" s="124">
        <v>0.24278846153846154</v>
      </c>
      <c r="BT661" s="120">
        <v>0</v>
      </c>
      <c r="BU661" s="120">
        <v>50</v>
      </c>
      <c r="BV661" s="124"/>
      <c r="BW661" s="120"/>
      <c r="BX661" s="120"/>
      <c r="BY661" s="124"/>
      <c r="BZ661" s="124"/>
      <c r="CA661" s="124"/>
      <c r="CB661" s="120">
        <v>16.823939048191338</v>
      </c>
      <c r="CC661" s="120">
        <v>19.496255895940152</v>
      </c>
      <c r="CD661" s="120">
        <v>17.335082511020332</v>
      </c>
      <c r="CE661" s="120"/>
      <c r="CF661" s="106"/>
      <c r="CG661" s="108"/>
      <c r="CH661" s="108">
        <v>0</v>
      </c>
      <c r="CI661" s="107"/>
      <c r="CJ661" s="107"/>
    </row>
    <row r="662" spans="1:88" x14ac:dyDescent="0.25">
      <c r="A662" s="50" t="s">
        <v>827</v>
      </c>
      <c r="B662" s="56" t="s">
        <v>1567</v>
      </c>
      <c r="C662" s="50" t="s">
        <v>3233</v>
      </c>
      <c r="D662" s="56" t="s">
        <v>2342</v>
      </c>
      <c r="E662" s="50" t="s">
        <v>106</v>
      </c>
      <c r="F662" s="24">
        <v>6</v>
      </c>
      <c r="G662" s="24">
        <v>8</v>
      </c>
      <c r="H662" s="50" t="s">
        <v>2644</v>
      </c>
      <c r="I662" s="50" t="s">
        <v>109</v>
      </c>
      <c r="J662" s="120">
        <v>575.44498545104079</v>
      </c>
      <c r="K662" s="52">
        <v>800</v>
      </c>
      <c r="L662" s="120">
        <v>71.930623181380099</v>
      </c>
      <c r="M662" s="52">
        <v>0</v>
      </c>
      <c r="N662" s="120">
        <v>62.473197029901684</v>
      </c>
      <c r="O662" s="120">
        <v>83.297596039868921</v>
      </c>
      <c r="P662" s="120">
        <v>100</v>
      </c>
      <c r="Q662" s="120">
        <v>58.570110559424464</v>
      </c>
      <c r="R662" s="120">
        <v>59.077516212551863</v>
      </c>
      <c r="S662" s="120">
        <v>70.455891469520907</v>
      </c>
      <c r="T662" s="120">
        <v>78.093480745899285</v>
      </c>
      <c r="U662" s="120">
        <v>100</v>
      </c>
      <c r="V662" s="120">
        <v>49.748514313272587</v>
      </c>
      <c r="W662" s="120">
        <v>66.331352417696792</v>
      </c>
      <c r="X662" s="120">
        <v>100</v>
      </c>
      <c r="Y662" s="120">
        <v>45.152946875203966</v>
      </c>
      <c r="Z662" s="120">
        <v>60.203929166938622</v>
      </c>
      <c r="AA662" s="120">
        <v>100</v>
      </c>
      <c r="AB662" s="120">
        <v>52.797974217311243</v>
      </c>
      <c r="AC662" s="120">
        <v>70.397298956414986</v>
      </c>
      <c r="AD662" s="120">
        <v>100</v>
      </c>
      <c r="AE662" s="120">
        <v>49.258858858858858</v>
      </c>
      <c r="AF662" s="120">
        <v>58.410000000000018</v>
      </c>
      <c r="AG662" s="120">
        <v>65.678478478478468</v>
      </c>
      <c r="AH662" s="120">
        <v>100</v>
      </c>
      <c r="AI662" s="120">
        <v>11.88</v>
      </c>
      <c r="AJ662" s="120">
        <v>13.92</v>
      </c>
      <c r="AK662" s="120">
        <v>9.15</v>
      </c>
      <c r="AL662" s="52">
        <v>0</v>
      </c>
      <c r="AM662" s="124">
        <v>0.98432601880877746</v>
      </c>
      <c r="AN662" s="124">
        <v>0.98337292161520184</v>
      </c>
      <c r="AO662" s="124">
        <v>0.98310291858678955</v>
      </c>
      <c r="AP662" s="124">
        <v>0.98156682027649766</v>
      </c>
      <c r="AQ662" s="124">
        <v>0.98952879581151831</v>
      </c>
      <c r="AR662" s="124">
        <v>0.99145299145299148</v>
      </c>
      <c r="AS662" s="124">
        <v>0.12307692307692308</v>
      </c>
      <c r="AT662" s="120">
        <v>35.384615384615394</v>
      </c>
      <c r="AU662" s="120">
        <v>50</v>
      </c>
      <c r="AV662" s="124">
        <v>0.12356979405034325</v>
      </c>
      <c r="AW662" s="120">
        <v>35.286041189931353</v>
      </c>
      <c r="AX662" s="120">
        <v>50</v>
      </c>
      <c r="AY662" s="124"/>
      <c r="AZ662" s="120"/>
      <c r="BA662" s="120"/>
      <c r="BB662" s="124"/>
      <c r="BC662" s="120"/>
      <c r="BD662" s="120"/>
      <c r="BE662" s="124">
        <v>0.91237113402061853</v>
      </c>
      <c r="BF662" s="120">
        <v>48.530379469181838</v>
      </c>
      <c r="BG662" s="120">
        <v>50</v>
      </c>
      <c r="BH662" s="124"/>
      <c r="BI662" s="120"/>
      <c r="BJ662" s="120"/>
      <c r="BK662" s="124"/>
      <c r="BL662" s="120"/>
      <c r="BM662" s="120"/>
      <c r="BN662" s="52"/>
      <c r="BO662" s="124"/>
      <c r="BP662" s="120"/>
      <c r="BQ662" s="120"/>
      <c r="BR662" s="124">
        <v>0.48362720403022669</v>
      </c>
      <c r="BS662" s="124">
        <v>0.9341176470588235</v>
      </c>
      <c r="BT662" s="120">
        <v>32.241813602015114</v>
      </c>
      <c r="BU662" s="120">
        <v>50</v>
      </c>
      <c r="BV662" s="124"/>
      <c r="BW662" s="120"/>
      <c r="BX662" s="120"/>
      <c r="BY662" s="124"/>
      <c r="BZ662" s="124"/>
      <c r="CA662" s="124"/>
      <c r="CB662" s="120">
        <v>16.823939048191338</v>
      </c>
      <c r="CC662" s="120">
        <v>19.496255895940152</v>
      </c>
      <c r="CD662" s="120">
        <v>17.335082511020332</v>
      </c>
      <c r="CE662" s="120"/>
      <c r="CF662" s="108"/>
      <c r="CG662" s="108"/>
      <c r="CH662" s="108">
        <v>0</v>
      </c>
      <c r="CI662" s="107"/>
      <c r="CJ662" s="107"/>
    </row>
    <row r="663" spans="1:88" x14ac:dyDescent="0.25">
      <c r="A663" s="50" t="s">
        <v>827</v>
      </c>
      <c r="B663" s="56" t="s">
        <v>1567</v>
      </c>
      <c r="C663" s="50" t="s">
        <v>3234</v>
      </c>
      <c r="D663" s="56" t="s">
        <v>2581</v>
      </c>
      <c r="E663" s="50" t="s">
        <v>106</v>
      </c>
      <c r="F663" s="24">
        <v>6</v>
      </c>
      <c r="G663" s="24">
        <v>8</v>
      </c>
      <c r="H663" s="50" t="s">
        <v>2644</v>
      </c>
      <c r="I663" s="50" t="s">
        <v>109</v>
      </c>
      <c r="J663" s="120">
        <v>562.97203375565994</v>
      </c>
      <c r="K663" s="52">
        <v>800</v>
      </c>
      <c r="L663" s="120">
        <v>70.371504219457492</v>
      </c>
      <c r="M663" s="52">
        <v>1</v>
      </c>
      <c r="N663" s="120">
        <v>60.345712847399859</v>
      </c>
      <c r="O663" s="120">
        <v>80.460950463199808</v>
      </c>
      <c r="P663" s="120">
        <v>100</v>
      </c>
      <c r="Q663" s="120">
        <v>52.727422467084978</v>
      </c>
      <c r="R663" s="120">
        <v>60.671187744903825</v>
      </c>
      <c r="S663" s="120">
        <v>72.456841144310673</v>
      </c>
      <c r="T663" s="120">
        <v>70.303229956113299</v>
      </c>
      <c r="U663" s="120">
        <v>100</v>
      </c>
      <c r="V663" s="120">
        <v>49.705297166779793</v>
      </c>
      <c r="W663" s="120">
        <v>66.273729555706396</v>
      </c>
      <c r="X663" s="120">
        <v>100</v>
      </c>
      <c r="Y663" s="120">
        <v>42.788805535294557</v>
      </c>
      <c r="Z663" s="120">
        <v>57.051740713726076</v>
      </c>
      <c r="AA663" s="120">
        <v>100</v>
      </c>
      <c r="AB663" s="120">
        <v>55.28308823529408</v>
      </c>
      <c r="AC663" s="120">
        <v>73.710784313725441</v>
      </c>
      <c r="AD663" s="120">
        <v>100</v>
      </c>
      <c r="AE663" s="120">
        <v>50.604400000000034</v>
      </c>
      <c r="AF663" s="120">
        <v>62.686075949367101</v>
      </c>
      <c r="AG663" s="120">
        <v>67.472533333333374</v>
      </c>
      <c r="AH663" s="120">
        <v>100</v>
      </c>
      <c r="AI663" s="120">
        <v>19.72</v>
      </c>
      <c r="AJ663" s="120">
        <v>17.88</v>
      </c>
      <c r="AK663" s="120">
        <v>12.08</v>
      </c>
      <c r="AL663" s="52">
        <v>0</v>
      </c>
      <c r="AM663" s="124">
        <v>0.9983974358974359</v>
      </c>
      <c r="AN663" s="124">
        <v>0.99736147757255933</v>
      </c>
      <c r="AO663" s="124">
        <v>0.99842767295597479</v>
      </c>
      <c r="AP663" s="124">
        <v>0.99744245524296671</v>
      </c>
      <c r="AQ663" s="124">
        <v>0.99532710280373837</v>
      </c>
      <c r="AR663" s="124">
        <v>0.99248120300751874</v>
      </c>
      <c r="AS663" s="124">
        <v>8.0188679245283015E-2</v>
      </c>
      <c r="AT663" s="120">
        <v>43.962264150943398</v>
      </c>
      <c r="AU663" s="120">
        <v>50</v>
      </c>
      <c r="AV663" s="124">
        <v>9.6938775510204078E-2</v>
      </c>
      <c r="AW663" s="120">
        <v>40.612244897959201</v>
      </c>
      <c r="AX663" s="120">
        <v>50</v>
      </c>
      <c r="AY663" s="124"/>
      <c r="AZ663" s="120"/>
      <c r="BA663" s="120"/>
      <c r="BB663" s="124"/>
      <c r="BC663" s="120"/>
      <c r="BD663" s="120"/>
      <c r="BE663" s="124">
        <v>0.90170940170940173</v>
      </c>
      <c r="BF663" s="120">
        <v>47.963266048372432</v>
      </c>
      <c r="BG663" s="120">
        <v>50</v>
      </c>
      <c r="BH663" s="124"/>
      <c r="BI663" s="120"/>
      <c r="BJ663" s="120"/>
      <c r="BK663" s="124"/>
      <c r="BL663" s="120"/>
      <c r="BM663" s="120"/>
      <c r="BN663" s="52"/>
      <c r="BO663" s="124"/>
      <c r="BP663" s="120"/>
      <c r="BQ663" s="120"/>
      <c r="BR663" s="124">
        <v>0.45483870967741935</v>
      </c>
      <c r="BS663" s="124">
        <v>0.72261072261072257</v>
      </c>
      <c r="BT663" s="120">
        <v>15.161290322580644</v>
      </c>
      <c r="BU663" s="120">
        <v>50</v>
      </c>
      <c r="BV663" s="124"/>
      <c r="BW663" s="120"/>
      <c r="BX663" s="120"/>
      <c r="BY663" s="124"/>
      <c r="BZ663" s="124"/>
      <c r="CA663" s="124"/>
      <c r="CB663" s="120">
        <v>16.823939048191338</v>
      </c>
      <c r="CC663" s="120">
        <v>19.496255895940152</v>
      </c>
      <c r="CD663" s="120">
        <v>17.335082511020332</v>
      </c>
      <c r="CE663" s="120"/>
      <c r="CF663" s="52" t="s">
        <v>3739</v>
      </c>
      <c r="CG663" s="52">
        <v>4</v>
      </c>
      <c r="CH663" s="107">
        <v>0</v>
      </c>
      <c r="CI663" s="107"/>
      <c r="CJ663" s="107"/>
    </row>
    <row r="664" spans="1:88" x14ac:dyDescent="0.25">
      <c r="A664" s="50" t="s">
        <v>827</v>
      </c>
      <c r="B664" s="56" t="s">
        <v>1567</v>
      </c>
      <c r="C664" s="50" t="s">
        <v>3235</v>
      </c>
      <c r="D664" s="56" t="s">
        <v>2394</v>
      </c>
      <c r="E664" s="50" t="s">
        <v>106</v>
      </c>
      <c r="F664" s="24">
        <v>6</v>
      </c>
      <c r="G664" s="24">
        <v>8</v>
      </c>
      <c r="H664" s="50" t="s">
        <v>2644</v>
      </c>
      <c r="I664" s="50" t="s">
        <v>109</v>
      </c>
      <c r="J664" s="120">
        <v>628.0831604841793</v>
      </c>
      <c r="K664" s="52">
        <v>800</v>
      </c>
      <c r="L664" s="120">
        <v>78.510395060522413</v>
      </c>
      <c r="M664" s="52">
        <v>0</v>
      </c>
      <c r="N664" s="120">
        <v>67.75980468267268</v>
      </c>
      <c r="O664" s="120">
        <v>90.346406243563564</v>
      </c>
      <c r="P664" s="120">
        <v>100</v>
      </c>
      <c r="Q664" s="120">
        <v>59.836235972907517</v>
      </c>
      <c r="R664" s="120">
        <v>65.637645574049088</v>
      </c>
      <c r="S664" s="120">
        <v>75</v>
      </c>
      <c r="T664" s="120">
        <v>79.781647963876694</v>
      </c>
      <c r="U664" s="120">
        <v>100</v>
      </c>
      <c r="V664" s="120">
        <v>55.083049246199202</v>
      </c>
      <c r="W664" s="120">
        <v>73.444065661598927</v>
      </c>
      <c r="X664" s="120">
        <v>100</v>
      </c>
      <c r="Y664" s="120">
        <v>46.543023171797849</v>
      </c>
      <c r="Z664" s="120">
        <v>62.057364229063793</v>
      </c>
      <c r="AA664" s="120">
        <v>100</v>
      </c>
      <c r="AB664" s="120">
        <v>54.797222222222231</v>
      </c>
      <c r="AC664" s="120">
        <v>73.06296296296297</v>
      </c>
      <c r="AD664" s="120">
        <v>100</v>
      </c>
      <c r="AE664" s="120">
        <v>48.534272300469489</v>
      </c>
      <c r="AF664" s="120">
        <v>62.086885245901648</v>
      </c>
      <c r="AG664" s="120">
        <v>64.712363067292657</v>
      </c>
      <c r="AH664" s="120">
        <v>100</v>
      </c>
      <c r="AI664" s="120">
        <v>15.16</v>
      </c>
      <c r="AJ664" s="120">
        <v>19.09</v>
      </c>
      <c r="AK664" s="120">
        <v>13.55</v>
      </c>
      <c r="AL664" s="52">
        <v>0</v>
      </c>
      <c r="AM664" s="124">
        <v>0.9932432432432432</v>
      </c>
      <c r="AN664" s="124">
        <v>0.99590163934426235</v>
      </c>
      <c r="AO664" s="124">
        <v>0.99561403508771928</v>
      </c>
      <c r="AP664" s="124">
        <v>1</v>
      </c>
      <c r="AQ664" s="124">
        <v>1</v>
      </c>
      <c r="AR664" s="124">
        <v>1</v>
      </c>
      <c r="AS664" s="124">
        <v>6.5789473684210523E-2</v>
      </c>
      <c r="AT664" s="120">
        <v>46.842105263157904</v>
      </c>
      <c r="AU664" s="120">
        <v>50</v>
      </c>
      <c r="AV664" s="124">
        <v>7.7821011673151752E-2</v>
      </c>
      <c r="AW664" s="120">
        <v>44.43579766536967</v>
      </c>
      <c r="AX664" s="120">
        <v>50</v>
      </c>
      <c r="AY664" s="124"/>
      <c r="AZ664" s="120"/>
      <c r="BA664" s="120"/>
      <c r="BB664" s="124"/>
      <c r="BC664" s="120"/>
      <c r="BD664" s="120"/>
      <c r="BE664" s="124">
        <v>0.94074074074074077</v>
      </c>
      <c r="BF664" s="120">
        <v>50</v>
      </c>
      <c r="BG664" s="120">
        <v>50</v>
      </c>
      <c r="BH664" s="124"/>
      <c r="BI664" s="120"/>
      <c r="BJ664" s="120"/>
      <c r="BK664" s="124"/>
      <c r="BL664" s="120"/>
      <c r="BM664" s="120"/>
      <c r="BN664" s="52"/>
      <c r="BO664" s="124"/>
      <c r="BP664" s="120"/>
      <c r="BQ664" s="120"/>
      <c r="BR664" s="124">
        <v>0.65100671140939592</v>
      </c>
      <c r="BS664" s="124">
        <v>0.96753246753246758</v>
      </c>
      <c r="BT664" s="120">
        <v>43.400447427293059</v>
      </c>
      <c r="BU664" s="120">
        <v>50</v>
      </c>
      <c r="BV664" s="124"/>
      <c r="BW664" s="120"/>
      <c r="BX664" s="120"/>
      <c r="BY664" s="124"/>
      <c r="BZ664" s="124"/>
      <c r="CA664" s="124"/>
      <c r="CB664" s="120">
        <v>16.823939048191338</v>
      </c>
      <c r="CC664" s="120">
        <v>19.496255895940152</v>
      </c>
      <c r="CD664" s="120">
        <v>17.335082511020332</v>
      </c>
      <c r="CE664" s="120"/>
      <c r="CF664" s="108"/>
      <c r="CG664" s="108"/>
      <c r="CH664" s="108">
        <v>0</v>
      </c>
      <c r="CI664" s="107"/>
      <c r="CJ664" s="107"/>
    </row>
    <row r="665" spans="1:88" x14ac:dyDescent="0.25">
      <c r="A665" s="50" t="s">
        <v>827</v>
      </c>
      <c r="B665" s="56" t="s">
        <v>1567</v>
      </c>
      <c r="C665" s="50" t="s">
        <v>3236</v>
      </c>
      <c r="D665" s="56" t="s">
        <v>2291</v>
      </c>
      <c r="E665" s="50" t="s">
        <v>106</v>
      </c>
      <c r="F665" s="24">
        <v>9</v>
      </c>
      <c r="G665" s="24">
        <v>12</v>
      </c>
      <c r="H665" s="50" t="s">
        <v>2644</v>
      </c>
      <c r="I665" s="50" t="s">
        <v>109</v>
      </c>
      <c r="J665" s="120">
        <v>904.74613759151327</v>
      </c>
      <c r="K665" s="52">
        <v>1250</v>
      </c>
      <c r="L665" s="120">
        <v>72.379691007321071</v>
      </c>
      <c r="M665" s="52">
        <v>0</v>
      </c>
      <c r="N665" s="120">
        <v>53.218377418291269</v>
      </c>
      <c r="O665" s="120">
        <v>70.957836557721691</v>
      </c>
      <c r="P665" s="120">
        <v>100</v>
      </c>
      <c r="Q665" s="120">
        <v>46.457664846105715</v>
      </c>
      <c r="R665" s="120">
        <v>43.967932118369411</v>
      </c>
      <c r="S665" s="120">
        <v>57.255580186515822</v>
      </c>
      <c r="T665" s="120">
        <v>61.943553128140948</v>
      </c>
      <c r="U665" s="120">
        <v>100</v>
      </c>
      <c r="V665" s="120">
        <v>40.794055223608488</v>
      </c>
      <c r="W665" s="120">
        <v>54.392073631477992</v>
      </c>
      <c r="X665" s="120">
        <v>100</v>
      </c>
      <c r="Y665" s="120">
        <v>35.304809118735093</v>
      </c>
      <c r="Z665" s="120">
        <v>47.073078824980122</v>
      </c>
      <c r="AA665" s="120">
        <v>100</v>
      </c>
      <c r="AB665" s="120">
        <v>55.917696629213424</v>
      </c>
      <c r="AC665" s="120">
        <v>74.556928838951237</v>
      </c>
      <c r="AD665" s="120">
        <v>100</v>
      </c>
      <c r="AE665" s="120">
        <v>46.935582822085905</v>
      </c>
      <c r="AF665" s="120">
        <v>63.503626943005173</v>
      </c>
      <c r="AG665" s="120">
        <v>62.580777096114538</v>
      </c>
      <c r="AH665" s="120">
        <v>100</v>
      </c>
      <c r="AI665" s="120">
        <v>10.79</v>
      </c>
      <c r="AJ665" s="120">
        <v>8.66</v>
      </c>
      <c r="AK665" s="120">
        <v>16.559999999999999</v>
      </c>
      <c r="AL665" s="52">
        <v>1</v>
      </c>
      <c r="AM665" s="124">
        <v>0.92972972972972978</v>
      </c>
      <c r="AN665" s="124">
        <v>0.91366906474820142</v>
      </c>
      <c r="AO665" s="124">
        <v>0.91666666666666663</v>
      </c>
      <c r="AP665" s="124">
        <v>0.88652482269503541</v>
      </c>
      <c r="AQ665" s="124">
        <v>0.96850393700787396</v>
      </c>
      <c r="AR665" s="124">
        <v>0.95027624309392267</v>
      </c>
      <c r="AS665" s="124">
        <v>8.8501291989664083E-2</v>
      </c>
      <c r="AT665" s="120">
        <v>42.299741602067193</v>
      </c>
      <c r="AU665" s="120">
        <v>50</v>
      </c>
      <c r="AV665" s="124">
        <v>0.11194029850746269</v>
      </c>
      <c r="AW665" s="120">
        <v>37.611940298507477</v>
      </c>
      <c r="AX665" s="120">
        <v>50</v>
      </c>
      <c r="AY665" s="124">
        <v>0.76827586206896548</v>
      </c>
      <c r="AZ665" s="120">
        <v>50</v>
      </c>
      <c r="BA665" s="120">
        <v>50</v>
      </c>
      <c r="BB665" s="124">
        <v>0.27448275862068966</v>
      </c>
      <c r="BC665" s="120">
        <v>18.298850574712645</v>
      </c>
      <c r="BD665" s="120">
        <v>50</v>
      </c>
      <c r="BE665" s="124">
        <v>0.87472035794183445</v>
      </c>
      <c r="BF665" s="120">
        <v>46.527678613927364</v>
      </c>
      <c r="BG665" s="120">
        <v>50</v>
      </c>
      <c r="BH665" s="124">
        <v>0.91733333333333333</v>
      </c>
      <c r="BI665" s="120">
        <v>97.588652482269509</v>
      </c>
      <c r="BJ665" s="120">
        <v>100</v>
      </c>
      <c r="BK665" s="124">
        <v>0.81081081081081086</v>
      </c>
      <c r="BL665" s="120">
        <v>86.25646923519264</v>
      </c>
      <c r="BM665" s="120">
        <v>100</v>
      </c>
      <c r="BN665" s="52">
        <v>1</v>
      </c>
      <c r="BO665" s="124">
        <v>0.77464788732394363</v>
      </c>
      <c r="BP665" s="120">
        <v>100</v>
      </c>
      <c r="BQ665" s="120">
        <v>100</v>
      </c>
      <c r="BR665" s="124">
        <v>0.40160642570281124</v>
      </c>
      <c r="BS665" s="124">
        <v>0.66047745358090182</v>
      </c>
      <c r="BT665" s="120">
        <v>6.6934404283801872</v>
      </c>
      <c r="BU665" s="120">
        <v>50</v>
      </c>
      <c r="BV665" s="124">
        <v>0.57558139534883723</v>
      </c>
      <c r="BW665" s="120">
        <v>47.965116279069768</v>
      </c>
      <c r="BX665" s="120">
        <v>50</v>
      </c>
      <c r="BY665" s="124">
        <v>0.81081081081081086</v>
      </c>
      <c r="BZ665" s="124">
        <v>0.94</v>
      </c>
      <c r="CA665" s="124">
        <v>0.1291891891891892</v>
      </c>
      <c r="CB665" s="120">
        <v>16.823939048191338</v>
      </c>
      <c r="CC665" s="120">
        <v>19.496255895940152</v>
      </c>
      <c r="CD665" s="120">
        <v>17.335082511020332</v>
      </c>
      <c r="CE665" s="120">
        <v>12.629206143265662</v>
      </c>
      <c r="CF665" s="107"/>
      <c r="CG665" s="107"/>
      <c r="CH665" s="107">
        <v>0</v>
      </c>
      <c r="CI665" s="107"/>
      <c r="CJ665" s="107"/>
    </row>
    <row r="666" spans="1:88" x14ac:dyDescent="0.25">
      <c r="A666" s="50" t="s">
        <v>827</v>
      </c>
      <c r="B666" s="56" t="s">
        <v>1567</v>
      </c>
      <c r="C666" s="50" t="s">
        <v>3237</v>
      </c>
      <c r="D666" s="56" t="s">
        <v>1721</v>
      </c>
      <c r="E666" s="50" t="s">
        <v>106</v>
      </c>
      <c r="F666" s="24">
        <v>9</v>
      </c>
      <c r="G666" s="24">
        <v>12</v>
      </c>
      <c r="H666" s="50" t="s">
        <v>2644</v>
      </c>
      <c r="I666" s="50" t="s">
        <v>109</v>
      </c>
      <c r="J666" s="120">
        <v>901.03542934076131</v>
      </c>
      <c r="K666" s="52">
        <v>1250</v>
      </c>
      <c r="L666" s="120">
        <v>72.082834347260899</v>
      </c>
      <c r="M666" s="52">
        <v>0</v>
      </c>
      <c r="N666" s="120">
        <v>51.99233425284767</v>
      </c>
      <c r="O666" s="120">
        <v>69.323112337130226</v>
      </c>
      <c r="P666" s="120">
        <v>100</v>
      </c>
      <c r="Q666" s="120">
        <v>43.400229313600796</v>
      </c>
      <c r="R666" s="120">
        <v>47.275930990953086</v>
      </c>
      <c r="S666" s="120">
        <v>60.146066491112556</v>
      </c>
      <c r="T666" s="120">
        <v>57.866972418134402</v>
      </c>
      <c r="U666" s="120">
        <v>100</v>
      </c>
      <c r="V666" s="120">
        <v>40.33841300684287</v>
      </c>
      <c r="W666" s="120">
        <v>53.784550675790499</v>
      </c>
      <c r="X666" s="120">
        <v>100</v>
      </c>
      <c r="Y666" s="120">
        <v>33.027910184877257</v>
      </c>
      <c r="Z666" s="120">
        <v>44.03721357983634</v>
      </c>
      <c r="AA666" s="120">
        <v>100</v>
      </c>
      <c r="AB666" s="120">
        <v>53.591862284819975</v>
      </c>
      <c r="AC666" s="120">
        <v>71.455816379759966</v>
      </c>
      <c r="AD666" s="120">
        <v>100</v>
      </c>
      <c r="AE666" s="120">
        <v>46.469750367107203</v>
      </c>
      <c r="AF666" s="120">
        <v>61.716080402010057</v>
      </c>
      <c r="AG666" s="120">
        <v>61.959667156142942</v>
      </c>
      <c r="AH666" s="120">
        <v>100</v>
      </c>
      <c r="AI666" s="120">
        <v>16.739999999999998</v>
      </c>
      <c r="AJ666" s="120">
        <v>14.24</v>
      </c>
      <c r="AK666" s="120">
        <v>15.24</v>
      </c>
      <c r="AL666" s="52">
        <v>0</v>
      </c>
      <c r="AM666" s="124">
        <v>0.97487437185929648</v>
      </c>
      <c r="AN666" s="124">
        <v>0.95918367346938771</v>
      </c>
      <c r="AO666" s="124">
        <v>0.97487437185929648</v>
      </c>
      <c r="AP666" s="124">
        <v>0.95918367346938771</v>
      </c>
      <c r="AQ666" s="124">
        <v>0.98663697104677062</v>
      </c>
      <c r="AR666" s="124">
        <v>0.98360655737704916</v>
      </c>
      <c r="AS666" s="124">
        <v>8.5900473933649288E-2</v>
      </c>
      <c r="AT666" s="120">
        <v>42.819905213270147</v>
      </c>
      <c r="AU666" s="120">
        <v>50</v>
      </c>
      <c r="AV666" s="124">
        <v>0.10034207525655645</v>
      </c>
      <c r="AW666" s="120">
        <v>39.931584948688716</v>
      </c>
      <c r="AX666" s="120">
        <v>50</v>
      </c>
      <c r="AY666" s="124">
        <v>0.84306569343065696</v>
      </c>
      <c r="AZ666" s="120">
        <v>50</v>
      </c>
      <c r="BA666" s="120">
        <v>50</v>
      </c>
      <c r="BB666" s="124">
        <v>0.2980535279805353</v>
      </c>
      <c r="BC666" s="120">
        <v>19.870235198702353</v>
      </c>
      <c r="BD666" s="120">
        <v>50</v>
      </c>
      <c r="BE666" s="124">
        <v>0.88361045130641325</v>
      </c>
      <c r="BF666" s="120">
        <v>47.0005559205539</v>
      </c>
      <c r="BG666" s="120">
        <v>50</v>
      </c>
      <c r="BH666" s="124">
        <v>0.8683544303797468</v>
      </c>
      <c r="BI666" s="120">
        <v>92.378130891462433</v>
      </c>
      <c r="BJ666" s="120">
        <v>100</v>
      </c>
      <c r="BK666" s="124">
        <v>0.87892376681614348</v>
      </c>
      <c r="BL666" s="120">
        <v>93.50252838469612</v>
      </c>
      <c r="BM666" s="120">
        <v>100</v>
      </c>
      <c r="BN666" s="52">
        <v>0</v>
      </c>
      <c r="BO666" s="124">
        <v>0.76177285318559562</v>
      </c>
      <c r="BP666" s="120">
        <v>100</v>
      </c>
      <c r="BQ666" s="120">
        <v>100</v>
      </c>
      <c r="BR666" s="124">
        <v>0.54313099041533541</v>
      </c>
      <c r="BS666" s="124">
        <v>0.7017937219730942</v>
      </c>
      <c r="BT666" s="120">
        <v>18.104366347177848</v>
      </c>
      <c r="BU666" s="120">
        <v>50</v>
      </c>
      <c r="BV666" s="124">
        <v>0.46800947867298576</v>
      </c>
      <c r="BW666" s="120">
        <v>39.000789889415479</v>
      </c>
      <c r="BX666" s="120">
        <v>50</v>
      </c>
      <c r="BY666" s="124">
        <v>0.87892376681614348</v>
      </c>
      <c r="BZ666" s="124">
        <v>0.9336283185840708</v>
      </c>
      <c r="CA666" s="124">
        <v>5.4704551767927254E-2</v>
      </c>
      <c r="CB666" s="120">
        <v>16.823939048191338</v>
      </c>
      <c r="CC666" s="120">
        <v>19.496255895940152</v>
      </c>
      <c r="CD666" s="120">
        <v>17.335082511020332</v>
      </c>
      <c r="CE666" s="120">
        <v>12.629206143265662</v>
      </c>
      <c r="CF666" s="52" t="s">
        <v>3739</v>
      </c>
      <c r="CG666" s="52">
        <v>4</v>
      </c>
      <c r="CH666" s="107">
        <v>0</v>
      </c>
      <c r="CI666" s="107"/>
      <c r="CJ666" s="107"/>
    </row>
    <row r="667" spans="1:88" x14ac:dyDescent="0.25">
      <c r="A667" s="50" t="s">
        <v>827</v>
      </c>
      <c r="B667" s="56" t="s">
        <v>1567</v>
      </c>
      <c r="C667" s="50" t="s">
        <v>3238</v>
      </c>
      <c r="D667" s="56" t="s">
        <v>2292</v>
      </c>
      <c r="E667" s="50" t="s">
        <v>106</v>
      </c>
      <c r="F667" s="24">
        <v>9</v>
      </c>
      <c r="G667" s="24">
        <v>12</v>
      </c>
      <c r="H667" s="50" t="s">
        <v>2644</v>
      </c>
      <c r="I667" s="50" t="s">
        <v>109</v>
      </c>
      <c r="J667" s="120">
        <v>183.422034339129</v>
      </c>
      <c r="K667" s="52">
        <v>550</v>
      </c>
      <c r="L667" s="120">
        <v>33.349460788932547</v>
      </c>
      <c r="M667" s="52"/>
      <c r="N667" s="120"/>
      <c r="O667" s="120"/>
      <c r="P667" s="120">
        <v>0</v>
      </c>
      <c r="Q667" s="120"/>
      <c r="R667" s="120"/>
      <c r="S667" s="120"/>
      <c r="T667" s="120"/>
      <c r="U667" s="120">
        <v>0</v>
      </c>
      <c r="V667" s="120"/>
      <c r="W667" s="120"/>
      <c r="X667" s="120">
        <v>0</v>
      </c>
      <c r="Y667" s="120"/>
      <c r="Z667" s="120"/>
      <c r="AA667" s="120">
        <v>0</v>
      </c>
      <c r="AB667" s="120"/>
      <c r="AC667" s="120"/>
      <c r="AD667" s="120">
        <v>0</v>
      </c>
      <c r="AE667" s="120"/>
      <c r="AF667" s="120"/>
      <c r="AG667" s="120"/>
      <c r="AH667" s="120">
        <v>0</v>
      </c>
      <c r="AI667" s="120"/>
      <c r="AJ667" s="120"/>
      <c r="AK667" s="120"/>
      <c r="AL667" s="52">
        <v>0</v>
      </c>
      <c r="AM667" s="124"/>
      <c r="AN667" s="124"/>
      <c r="AO667" s="124"/>
      <c r="AP667" s="124"/>
      <c r="AQ667" s="124">
        <v>0.95454545454545459</v>
      </c>
      <c r="AR667" s="124"/>
      <c r="AS667" s="124">
        <v>0.43661971830985913</v>
      </c>
      <c r="AT667" s="120">
        <v>0</v>
      </c>
      <c r="AU667" s="120">
        <v>50</v>
      </c>
      <c r="AV667" s="124">
        <v>0.41666666666666669</v>
      </c>
      <c r="AW667" s="120">
        <v>0</v>
      </c>
      <c r="AX667" s="120">
        <v>50</v>
      </c>
      <c r="AY667" s="124">
        <v>0.41666666666666669</v>
      </c>
      <c r="AZ667" s="120">
        <v>27.777777777777779</v>
      </c>
      <c r="BA667" s="120">
        <v>50</v>
      </c>
      <c r="BB667" s="124"/>
      <c r="BC667" s="120"/>
      <c r="BD667" s="120">
        <v>50</v>
      </c>
      <c r="BE667" s="124"/>
      <c r="BF667" s="120"/>
      <c r="BG667" s="120"/>
      <c r="BH667" s="124">
        <v>2.3809523809523808E-2</v>
      </c>
      <c r="BI667" s="120">
        <v>2.5329280648429582</v>
      </c>
      <c r="BJ667" s="120">
        <v>100</v>
      </c>
      <c r="BK667" s="124">
        <v>0.40740740740740738</v>
      </c>
      <c r="BL667" s="120">
        <v>43.341213553979514</v>
      </c>
      <c r="BM667" s="120">
        <v>100</v>
      </c>
      <c r="BN667" s="52">
        <v>0</v>
      </c>
      <c r="BO667" s="124">
        <v>0.44827586206896552</v>
      </c>
      <c r="BP667" s="120">
        <v>59.770114942528743</v>
      </c>
      <c r="BQ667" s="120">
        <v>100</v>
      </c>
      <c r="BR667" s="124"/>
      <c r="BS667" s="124"/>
      <c r="BT667" s="120">
        <v>0</v>
      </c>
      <c r="BU667" s="120">
        <v>0</v>
      </c>
      <c r="BV667" s="124">
        <v>0.73239436619718312</v>
      </c>
      <c r="BW667" s="120">
        <v>50</v>
      </c>
      <c r="BX667" s="120">
        <v>50</v>
      </c>
      <c r="BY667" s="124">
        <v>0.40740740740740738</v>
      </c>
      <c r="BZ667" s="124"/>
      <c r="CA667" s="124"/>
      <c r="CB667" s="120"/>
      <c r="CC667" s="120"/>
      <c r="CD667" s="120"/>
      <c r="CE667" s="120">
        <v>12.629206143265662</v>
      </c>
      <c r="CF667" s="107" t="s">
        <v>3741</v>
      </c>
      <c r="CG667" s="107">
        <v>4</v>
      </c>
      <c r="CH667" s="107">
        <v>0</v>
      </c>
      <c r="CI667" s="107"/>
      <c r="CJ667" s="107"/>
    </row>
    <row r="668" spans="1:88" x14ac:dyDescent="0.25">
      <c r="A668" s="50" t="s">
        <v>847</v>
      </c>
      <c r="B668" s="56" t="s">
        <v>1569</v>
      </c>
      <c r="C668" s="50" t="s">
        <v>2665</v>
      </c>
      <c r="D668" s="56" t="s">
        <v>101</v>
      </c>
      <c r="E668" s="50" t="s">
        <v>102</v>
      </c>
      <c r="F668" s="24" t="s">
        <v>102</v>
      </c>
      <c r="G668" s="24" t="s">
        <v>102</v>
      </c>
      <c r="H668" s="50" t="s">
        <v>2644</v>
      </c>
      <c r="I668" s="50" t="s">
        <v>103</v>
      </c>
      <c r="J668" s="120">
        <v>617.20366486662965</v>
      </c>
      <c r="K668" s="52">
        <v>1050</v>
      </c>
      <c r="L668" s="120">
        <v>58.781301415869493</v>
      </c>
      <c r="M668" s="52">
        <v>0</v>
      </c>
      <c r="N668" s="120">
        <v>56.768117818894382</v>
      </c>
      <c r="O668" s="120">
        <v>75.690823758525838</v>
      </c>
      <c r="P668" s="120">
        <v>100</v>
      </c>
      <c r="Q668" s="120">
        <v>54.268316522691933</v>
      </c>
      <c r="R668" s="120">
        <v>59.290918065466585</v>
      </c>
      <c r="S668" s="120">
        <v>67.123574879249929</v>
      </c>
      <c r="T668" s="120">
        <v>72.357755363589249</v>
      </c>
      <c r="U668" s="120">
        <v>100</v>
      </c>
      <c r="V668" s="120">
        <v>48.776384584904548</v>
      </c>
      <c r="W668" s="120">
        <v>65.035179446539388</v>
      </c>
      <c r="X668" s="120">
        <v>100</v>
      </c>
      <c r="Y668" s="120">
        <v>46.247495037915897</v>
      </c>
      <c r="Z668" s="120">
        <v>61.663326717221203</v>
      </c>
      <c r="AA668" s="120">
        <v>100</v>
      </c>
      <c r="AB668" s="120">
        <v>47.670130454340921</v>
      </c>
      <c r="AC668" s="120">
        <v>63.560173939121221</v>
      </c>
      <c r="AD668" s="120">
        <v>100</v>
      </c>
      <c r="AE668" s="120">
        <v>44.765870307167212</v>
      </c>
      <c r="AF668" s="120">
        <v>58.65010752688174</v>
      </c>
      <c r="AG668" s="120">
        <v>59.687827076222952</v>
      </c>
      <c r="AH668" s="120">
        <v>100</v>
      </c>
      <c r="AI668" s="120">
        <v>12.85</v>
      </c>
      <c r="AJ668" s="120">
        <v>13.04</v>
      </c>
      <c r="AK668" s="120">
        <v>13.88</v>
      </c>
      <c r="AL668" s="52">
        <v>0</v>
      </c>
      <c r="AM668" s="124">
        <v>0.98202542744410348</v>
      </c>
      <c r="AN668" s="124">
        <v>0.97925764192139741</v>
      </c>
      <c r="AO668" s="124">
        <v>0.98082788671023968</v>
      </c>
      <c r="AP668" s="124">
        <v>0.97942609637249589</v>
      </c>
      <c r="AQ668" s="124">
        <v>0.9909326424870466</v>
      </c>
      <c r="AR668" s="124">
        <v>0.98848684210526316</v>
      </c>
      <c r="AS668" s="124">
        <v>0.13371757925072045</v>
      </c>
      <c r="AT668" s="120">
        <v>33.256484149855915</v>
      </c>
      <c r="AU668" s="120">
        <v>50</v>
      </c>
      <c r="AV668" s="124">
        <v>0.15005321035828309</v>
      </c>
      <c r="AW668" s="120">
        <v>29.989357928343384</v>
      </c>
      <c r="AX668" s="120">
        <v>50</v>
      </c>
      <c r="AY668" s="124">
        <v>0.28301886792452829</v>
      </c>
      <c r="AZ668" s="120">
        <v>18.867924528301884</v>
      </c>
      <c r="BA668" s="120">
        <v>50</v>
      </c>
      <c r="BB668" s="124"/>
      <c r="BC668" s="120"/>
      <c r="BD668" s="120">
        <v>50</v>
      </c>
      <c r="BE668" s="124">
        <v>0.80758017492711365</v>
      </c>
      <c r="BF668" s="120">
        <v>42.956392283357111</v>
      </c>
      <c r="BG668" s="120">
        <v>50</v>
      </c>
      <c r="BH668" s="124"/>
      <c r="BI668" s="120"/>
      <c r="BJ668" s="120"/>
      <c r="BK668" s="124">
        <v>0.38709677419354799</v>
      </c>
      <c r="BL668" s="120">
        <v>41.180507892930642</v>
      </c>
      <c r="BM668" s="120">
        <v>100</v>
      </c>
      <c r="BN668" s="52">
        <v>0</v>
      </c>
      <c r="BO668" s="124"/>
      <c r="BP668" s="120"/>
      <c r="BQ668" s="120"/>
      <c r="BR668" s="124">
        <v>0.30054151624548736</v>
      </c>
      <c r="BS668" s="124">
        <v>0.93818797629127859</v>
      </c>
      <c r="BT668" s="120">
        <v>20.036101083032491</v>
      </c>
      <c r="BU668" s="120">
        <v>50</v>
      </c>
      <c r="BV668" s="124">
        <v>0.39506172839506171</v>
      </c>
      <c r="BW668" s="120">
        <v>32.921810699588477</v>
      </c>
      <c r="BX668" s="120">
        <v>50</v>
      </c>
      <c r="BY668" s="124">
        <v>0.38709677419354799</v>
      </c>
      <c r="BZ668" s="124"/>
      <c r="CA668" s="124"/>
      <c r="CB668" s="120">
        <v>17.263974516166829</v>
      </c>
      <c r="CC668" s="120">
        <v>19.631524517014228</v>
      </c>
      <c r="CD668" s="120">
        <v>17.168861804494096</v>
      </c>
      <c r="CE668" s="120">
        <v>15.161501169955377</v>
      </c>
      <c r="CF668" s="52"/>
      <c r="CG668" s="52"/>
      <c r="CH668" s="107">
        <v>0</v>
      </c>
      <c r="CI668" s="107"/>
      <c r="CJ668" s="107"/>
    </row>
    <row r="669" spans="1:88" x14ac:dyDescent="0.25">
      <c r="A669" s="50" t="s">
        <v>847</v>
      </c>
      <c r="B669" s="56" t="s">
        <v>1569</v>
      </c>
      <c r="C669" s="50" t="s">
        <v>3239</v>
      </c>
      <c r="D669" s="56" t="s">
        <v>2405</v>
      </c>
      <c r="E669" s="50" t="s">
        <v>106</v>
      </c>
      <c r="F669" s="24" t="s">
        <v>114</v>
      </c>
      <c r="G669" s="24">
        <v>5</v>
      </c>
      <c r="H669" s="50" t="s">
        <v>1454</v>
      </c>
      <c r="I669" s="50" t="s">
        <v>109</v>
      </c>
      <c r="J669" s="120">
        <v>516.69040899973652</v>
      </c>
      <c r="K669" s="52">
        <v>750</v>
      </c>
      <c r="L669" s="120">
        <v>68.892054533298193</v>
      </c>
      <c r="M669" s="52">
        <v>1</v>
      </c>
      <c r="N669" s="120">
        <v>61.528549605431387</v>
      </c>
      <c r="O669" s="120">
        <v>82.038066140575182</v>
      </c>
      <c r="P669" s="120">
        <v>100</v>
      </c>
      <c r="Q669" s="120">
        <v>56.064289041390943</v>
      </c>
      <c r="R669" s="120">
        <v>62.853311816853484</v>
      </c>
      <c r="S669" s="120">
        <v>69.421370420156478</v>
      </c>
      <c r="T669" s="120">
        <v>74.752385388521262</v>
      </c>
      <c r="U669" s="120">
        <v>100</v>
      </c>
      <c r="V669" s="120">
        <v>55.144593082093074</v>
      </c>
      <c r="W669" s="120">
        <v>73.526124109457442</v>
      </c>
      <c r="X669" s="120">
        <v>100</v>
      </c>
      <c r="Y669" s="120">
        <v>49.807787804182027</v>
      </c>
      <c r="Z669" s="120">
        <v>66.410383738909374</v>
      </c>
      <c r="AA669" s="120">
        <v>100</v>
      </c>
      <c r="AB669" s="120">
        <v>55.183333333333351</v>
      </c>
      <c r="AC669" s="120">
        <v>73.577777777777797</v>
      </c>
      <c r="AD669" s="120">
        <v>100</v>
      </c>
      <c r="AE669" s="120">
        <v>47.278431372549022</v>
      </c>
      <c r="AF669" s="120">
        <v>64.78214285714283</v>
      </c>
      <c r="AG669" s="120">
        <v>63.03790849673203</v>
      </c>
      <c r="AH669" s="120">
        <v>100</v>
      </c>
      <c r="AI669" s="120">
        <v>13.35</v>
      </c>
      <c r="AJ669" s="120">
        <v>13.04</v>
      </c>
      <c r="AK669" s="120">
        <v>17.5</v>
      </c>
      <c r="AL669" s="52">
        <v>0</v>
      </c>
      <c r="AM669" s="124">
        <v>0.99489795918367352</v>
      </c>
      <c r="AN669" s="124">
        <v>0.99145299145299148</v>
      </c>
      <c r="AO669" s="124">
        <v>0.99489795918367352</v>
      </c>
      <c r="AP669" s="124">
        <v>0.99145299145299148</v>
      </c>
      <c r="AQ669" s="124">
        <v>1</v>
      </c>
      <c r="AR669" s="124">
        <v>1</v>
      </c>
      <c r="AS669" s="124">
        <v>0.1038961038961039</v>
      </c>
      <c r="AT669" s="120">
        <v>39.220779220779221</v>
      </c>
      <c r="AU669" s="120">
        <v>50</v>
      </c>
      <c r="AV669" s="124">
        <v>0.13492063492063491</v>
      </c>
      <c r="AW669" s="120">
        <v>33.015873015873034</v>
      </c>
      <c r="AX669" s="120">
        <v>50</v>
      </c>
      <c r="AY669" s="124"/>
      <c r="AZ669" s="120"/>
      <c r="BA669" s="120"/>
      <c r="BB669" s="124"/>
      <c r="BC669" s="120"/>
      <c r="BD669" s="120"/>
      <c r="BE669" s="124"/>
      <c r="BF669" s="120"/>
      <c r="BG669" s="120"/>
      <c r="BH669" s="124"/>
      <c r="BI669" s="120"/>
      <c r="BJ669" s="120"/>
      <c r="BK669" s="124"/>
      <c r="BL669" s="120"/>
      <c r="BM669" s="120"/>
      <c r="BN669" s="52"/>
      <c r="BO669" s="124"/>
      <c r="BP669" s="120"/>
      <c r="BQ669" s="120"/>
      <c r="BR669" s="124">
        <v>0.33333333333333331</v>
      </c>
      <c r="BS669" s="124">
        <v>0.85</v>
      </c>
      <c r="BT669" s="120">
        <v>11.111111111111111</v>
      </c>
      <c r="BU669" s="120">
        <v>50</v>
      </c>
      <c r="BV669" s="124"/>
      <c r="BW669" s="120"/>
      <c r="BX669" s="120"/>
      <c r="BY669" s="124"/>
      <c r="BZ669" s="124"/>
      <c r="CA669" s="124"/>
      <c r="CB669" s="120">
        <v>16.823939048191338</v>
      </c>
      <c r="CC669" s="120">
        <v>19.496255895940152</v>
      </c>
      <c r="CD669" s="120">
        <v>17.335082511020332</v>
      </c>
      <c r="CE669" s="120"/>
      <c r="CF669" s="52"/>
      <c r="CG669" s="52"/>
      <c r="CH669" s="107">
        <v>0</v>
      </c>
      <c r="CI669" s="107"/>
      <c r="CJ669" s="107"/>
    </row>
    <row r="670" spans="1:88" x14ac:dyDescent="0.25">
      <c r="A670" s="50" t="s">
        <v>847</v>
      </c>
      <c r="B670" s="56" t="s">
        <v>1569</v>
      </c>
      <c r="C670" s="50" t="s">
        <v>3240</v>
      </c>
      <c r="D670" s="56" t="s">
        <v>2086</v>
      </c>
      <c r="E670" s="50" t="s">
        <v>106</v>
      </c>
      <c r="F670" s="24" t="s">
        <v>114</v>
      </c>
      <c r="G670" s="24">
        <v>5</v>
      </c>
      <c r="H670" s="50" t="s">
        <v>1454</v>
      </c>
      <c r="I670" s="50" t="s">
        <v>109</v>
      </c>
      <c r="J670" s="120">
        <v>508.18892260213079</v>
      </c>
      <c r="K670" s="52">
        <v>750</v>
      </c>
      <c r="L670" s="120">
        <v>67.758523013617435</v>
      </c>
      <c r="M670" s="52">
        <v>1</v>
      </c>
      <c r="N670" s="120">
        <v>57.652103186326748</v>
      </c>
      <c r="O670" s="120">
        <v>76.86947091510234</v>
      </c>
      <c r="P670" s="120">
        <v>100</v>
      </c>
      <c r="Q670" s="120">
        <v>55.438912159866554</v>
      </c>
      <c r="R670" s="120">
        <v>64.02618930743931</v>
      </c>
      <c r="S670" s="120">
        <v>74.029716782132155</v>
      </c>
      <c r="T670" s="120">
        <v>73.918549546488748</v>
      </c>
      <c r="U670" s="120">
        <v>100</v>
      </c>
      <c r="V670" s="120">
        <v>50.906847123164482</v>
      </c>
      <c r="W670" s="120">
        <v>67.87579616421931</v>
      </c>
      <c r="X670" s="120">
        <v>100</v>
      </c>
      <c r="Y670" s="120">
        <v>49.121902608297162</v>
      </c>
      <c r="Z670" s="120">
        <v>65.495870144396221</v>
      </c>
      <c r="AA670" s="120">
        <v>100</v>
      </c>
      <c r="AB670" s="120">
        <v>50.004918032786883</v>
      </c>
      <c r="AC670" s="120">
        <v>66.673224043715834</v>
      </c>
      <c r="AD670" s="120">
        <v>100</v>
      </c>
      <c r="AE670" s="120">
        <v>48.6559748427673</v>
      </c>
      <c r="AF670" s="120"/>
      <c r="AG670" s="120">
        <v>64.874633123689733</v>
      </c>
      <c r="AH670" s="120">
        <v>100</v>
      </c>
      <c r="AI670" s="120">
        <v>18.59</v>
      </c>
      <c r="AJ670" s="120">
        <v>14.9</v>
      </c>
      <c r="AK670" s="120"/>
      <c r="AL670" s="52">
        <v>0</v>
      </c>
      <c r="AM670" s="124">
        <v>0.9731182795698925</v>
      </c>
      <c r="AN670" s="124">
        <v>0.97530864197530864</v>
      </c>
      <c r="AO670" s="124">
        <v>0.97354497354497349</v>
      </c>
      <c r="AP670" s="124">
        <v>0.97575757575757571</v>
      </c>
      <c r="AQ670" s="124">
        <v>0.98461538461538467</v>
      </c>
      <c r="AR670" s="124">
        <v>0.98245614035087714</v>
      </c>
      <c r="AS670" s="124">
        <v>9.4285714285714292E-2</v>
      </c>
      <c r="AT670" s="120">
        <v>41.142857142857146</v>
      </c>
      <c r="AU670" s="120">
        <v>50</v>
      </c>
      <c r="AV670" s="124">
        <v>0.10610932475884244</v>
      </c>
      <c r="AW670" s="120">
        <v>38.778135048231512</v>
      </c>
      <c r="AX670" s="120">
        <v>50</v>
      </c>
      <c r="AY670" s="124"/>
      <c r="AZ670" s="120"/>
      <c r="BA670" s="120"/>
      <c r="BB670" s="124"/>
      <c r="BC670" s="120"/>
      <c r="BD670" s="120"/>
      <c r="BE670" s="124"/>
      <c r="BF670" s="120"/>
      <c r="BG670" s="120"/>
      <c r="BH670" s="124"/>
      <c r="BI670" s="120"/>
      <c r="BJ670" s="120"/>
      <c r="BK670" s="124"/>
      <c r="BL670" s="120"/>
      <c r="BM670" s="120"/>
      <c r="BN670" s="52"/>
      <c r="BO670" s="124"/>
      <c r="BP670" s="120"/>
      <c r="BQ670" s="120"/>
      <c r="BR670" s="124">
        <v>0.18840579710144928</v>
      </c>
      <c r="BS670" s="124">
        <v>1.0298507462686568</v>
      </c>
      <c r="BT670" s="120">
        <v>12.560386473429952</v>
      </c>
      <c r="BU670" s="120">
        <v>50</v>
      </c>
      <c r="BV670" s="124"/>
      <c r="BW670" s="120"/>
      <c r="BX670" s="120"/>
      <c r="BY670" s="124"/>
      <c r="BZ670" s="124"/>
      <c r="CA670" s="124"/>
      <c r="CB670" s="120">
        <v>16.823939048191338</v>
      </c>
      <c r="CC670" s="120">
        <v>19.496255895940152</v>
      </c>
      <c r="CD670" s="120">
        <v>17.335082511020332</v>
      </c>
      <c r="CE670" s="120"/>
      <c r="CF670" s="107"/>
      <c r="CG670" s="107"/>
      <c r="CH670" s="107">
        <v>0</v>
      </c>
      <c r="CI670" s="107"/>
      <c r="CJ670" s="107"/>
    </row>
    <row r="671" spans="1:88" x14ac:dyDescent="0.25">
      <c r="A671" s="50" t="s">
        <v>847</v>
      </c>
      <c r="B671" s="56" t="s">
        <v>1569</v>
      </c>
      <c r="C671" s="50" t="s">
        <v>3241</v>
      </c>
      <c r="D671" s="56" t="s">
        <v>2572</v>
      </c>
      <c r="E671" s="50" t="s">
        <v>106</v>
      </c>
      <c r="F671" s="24" t="s">
        <v>114</v>
      </c>
      <c r="G671" s="24">
        <v>5</v>
      </c>
      <c r="H671" s="50" t="s">
        <v>1454</v>
      </c>
      <c r="I671" s="50" t="s">
        <v>109</v>
      </c>
      <c r="J671" s="120">
        <v>467.10174531512371</v>
      </c>
      <c r="K671" s="52">
        <v>750</v>
      </c>
      <c r="L671" s="120">
        <v>62.280232708683158</v>
      </c>
      <c r="M671" s="52">
        <v>0</v>
      </c>
      <c r="N671" s="120">
        <v>53.526238684531926</v>
      </c>
      <c r="O671" s="120">
        <v>71.368318246042577</v>
      </c>
      <c r="P671" s="120">
        <v>100</v>
      </c>
      <c r="Q671" s="120">
        <v>52.066571670936789</v>
      </c>
      <c r="R671" s="120"/>
      <c r="S671" s="120"/>
      <c r="T671" s="120">
        <v>69.422095561249051</v>
      </c>
      <c r="U671" s="120">
        <v>100</v>
      </c>
      <c r="V671" s="120">
        <v>45.501976817027824</v>
      </c>
      <c r="W671" s="120">
        <v>60.669302422703765</v>
      </c>
      <c r="X671" s="120">
        <v>100</v>
      </c>
      <c r="Y671" s="120">
        <v>44.294375108363198</v>
      </c>
      <c r="Z671" s="120">
        <v>59.059166811150931</v>
      </c>
      <c r="AA671" s="120">
        <v>100</v>
      </c>
      <c r="AB671" s="120">
        <v>42.602083333333333</v>
      </c>
      <c r="AC671" s="120">
        <v>56.802777777777777</v>
      </c>
      <c r="AD671" s="120">
        <v>100</v>
      </c>
      <c r="AE671" s="120">
        <v>40.037179487179486</v>
      </c>
      <c r="AF671" s="120"/>
      <c r="AG671" s="120">
        <v>53.382905982905982</v>
      </c>
      <c r="AH671" s="120">
        <v>100</v>
      </c>
      <c r="AI671" s="120"/>
      <c r="AJ671" s="120"/>
      <c r="AK671" s="120"/>
      <c r="AL671" s="52">
        <v>0</v>
      </c>
      <c r="AM671" s="124">
        <v>0.9907407407407407</v>
      </c>
      <c r="AN671" s="124">
        <v>0.98863636363636365</v>
      </c>
      <c r="AO671" s="124">
        <v>0.9907407407407407</v>
      </c>
      <c r="AP671" s="124">
        <v>0.98863636363636365</v>
      </c>
      <c r="AQ671" s="124">
        <v>1</v>
      </c>
      <c r="AR671" s="124">
        <v>1</v>
      </c>
      <c r="AS671" s="124">
        <v>0.14035087719298245</v>
      </c>
      <c r="AT671" s="120">
        <v>31.929824561403521</v>
      </c>
      <c r="AU671" s="120">
        <v>50</v>
      </c>
      <c r="AV671" s="124">
        <v>0.14432989690721648</v>
      </c>
      <c r="AW671" s="120">
        <v>31.134020618556725</v>
      </c>
      <c r="AX671" s="120">
        <v>50</v>
      </c>
      <c r="AY671" s="124"/>
      <c r="AZ671" s="120"/>
      <c r="BA671" s="120"/>
      <c r="BB671" s="124"/>
      <c r="BC671" s="120"/>
      <c r="BD671" s="120"/>
      <c r="BE671" s="124"/>
      <c r="BF671" s="120"/>
      <c r="BG671" s="120"/>
      <c r="BH671" s="124"/>
      <c r="BI671" s="120"/>
      <c r="BJ671" s="120"/>
      <c r="BK671" s="124"/>
      <c r="BL671" s="120"/>
      <c r="BM671" s="120"/>
      <c r="BN671" s="52"/>
      <c r="BO671" s="124"/>
      <c r="BP671" s="120"/>
      <c r="BQ671" s="120"/>
      <c r="BR671" s="124">
        <v>0.5</v>
      </c>
      <c r="BS671" s="124">
        <v>1.027027027027027</v>
      </c>
      <c r="BT671" s="120">
        <v>33.333333333333329</v>
      </c>
      <c r="BU671" s="120">
        <v>50</v>
      </c>
      <c r="BV671" s="124"/>
      <c r="BW671" s="120"/>
      <c r="BX671" s="120"/>
      <c r="BY671" s="124"/>
      <c r="BZ671" s="124"/>
      <c r="CA671" s="124"/>
      <c r="CB671" s="120">
        <v>16.823939048191338</v>
      </c>
      <c r="CC671" s="120">
        <v>19.496255895940152</v>
      </c>
      <c r="CD671" s="120">
        <v>17.335082511020332</v>
      </c>
      <c r="CE671" s="120"/>
      <c r="CF671" s="107"/>
      <c r="CG671" s="107"/>
      <c r="CH671" s="107">
        <v>0</v>
      </c>
      <c r="CI671" s="107"/>
      <c r="CJ671" s="107"/>
    </row>
    <row r="672" spans="1:88" x14ac:dyDescent="0.25">
      <c r="A672" s="50" t="s">
        <v>847</v>
      </c>
      <c r="B672" s="56" t="s">
        <v>1569</v>
      </c>
      <c r="C672" s="50" t="s">
        <v>3242</v>
      </c>
      <c r="D672" s="56" t="s">
        <v>2506</v>
      </c>
      <c r="E672" s="50" t="s">
        <v>106</v>
      </c>
      <c r="F672" s="24" t="s">
        <v>107</v>
      </c>
      <c r="G672" s="24">
        <v>5</v>
      </c>
      <c r="H672" s="50" t="s">
        <v>1454</v>
      </c>
      <c r="I672" s="50" t="s">
        <v>109</v>
      </c>
      <c r="J672" s="120">
        <v>504.94671858445213</v>
      </c>
      <c r="K672" s="52">
        <v>750</v>
      </c>
      <c r="L672" s="120">
        <v>67.326229144593626</v>
      </c>
      <c r="M672" s="52">
        <v>0</v>
      </c>
      <c r="N672" s="120">
        <v>58.35622554872775</v>
      </c>
      <c r="O672" s="120">
        <v>77.808300731637004</v>
      </c>
      <c r="P672" s="120">
        <v>100</v>
      </c>
      <c r="Q672" s="120">
        <v>56.080336043484976</v>
      </c>
      <c r="R672" s="120">
        <v>59.957084452774097</v>
      </c>
      <c r="S672" s="120">
        <v>66.125641445935827</v>
      </c>
      <c r="T672" s="120">
        <v>74.773781391313292</v>
      </c>
      <c r="U672" s="120">
        <v>100</v>
      </c>
      <c r="V672" s="120">
        <v>48.406540366186022</v>
      </c>
      <c r="W672" s="120">
        <v>64.542053821581362</v>
      </c>
      <c r="X672" s="120">
        <v>100</v>
      </c>
      <c r="Y672" s="120">
        <v>44.988522218114035</v>
      </c>
      <c r="Z672" s="120">
        <v>59.984696290818718</v>
      </c>
      <c r="AA672" s="120">
        <v>100</v>
      </c>
      <c r="AB672" s="120">
        <v>50.186324786324768</v>
      </c>
      <c r="AC672" s="120">
        <v>66.915099715099686</v>
      </c>
      <c r="AD672" s="120">
        <v>100</v>
      </c>
      <c r="AE672" s="120">
        <v>47.849999999999994</v>
      </c>
      <c r="AF672" s="120"/>
      <c r="AG672" s="120">
        <v>63.79999999999999</v>
      </c>
      <c r="AH672" s="120">
        <v>100</v>
      </c>
      <c r="AI672" s="120">
        <v>10.039999999999999</v>
      </c>
      <c r="AJ672" s="120">
        <v>14.96</v>
      </c>
      <c r="AK672" s="120"/>
      <c r="AL672" s="52">
        <v>0</v>
      </c>
      <c r="AM672" s="124">
        <v>1</v>
      </c>
      <c r="AN672" s="124">
        <v>1</v>
      </c>
      <c r="AO672" s="124">
        <v>0.99319727891156462</v>
      </c>
      <c r="AP672" s="124">
        <v>0.99137931034482762</v>
      </c>
      <c r="AQ672" s="124">
        <v>1</v>
      </c>
      <c r="AR672" s="124">
        <v>1</v>
      </c>
      <c r="AS672" s="124">
        <v>8.191126279863481E-2</v>
      </c>
      <c r="AT672" s="120">
        <v>43.61774744027305</v>
      </c>
      <c r="AU672" s="120">
        <v>50</v>
      </c>
      <c r="AV672" s="124">
        <v>8.5106382978723402E-2</v>
      </c>
      <c r="AW672" s="120">
        <v>42.978723404255327</v>
      </c>
      <c r="AX672" s="120">
        <v>50</v>
      </c>
      <c r="AY672" s="124"/>
      <c r="AZ672" s="120"/>
      <c r="BA672" s="120"/>
      <c r="BB672" s="124"/>
      <c r="BC672" s="120"/>
      <c r="BD672" s="120"/>
      <c r="BE672" s="124"/>
      <c r="BF672" s="120"/>
      <c r="BG672" s="120"/>
      <c r="BH672" s="124"/>
      <c r="BI672" s="120"/>
      <c r="BJ672" s="120"/>
      <c r="BK672" s="124"/>
      <c r="BL672" s="120"/>
      <c r="BM672" s="120"/>
      <c r="BN672" s="52"/>
      <c r="BO672" s="124"/>
      <c r="BP672" s="120"/>
      <c r="BQ672" s="120"/>
      <c r="BR672" s="124">
        <v>0.31578947368421051</v>
      </c>
      <c r="BS672" s="124">
        <v>0.84444444444444444</v>
      </c>
      <c r="BT672" s="120">
        <v>10.526315789473683</v>
      </c>
      <c r="BU672" s="120">
        <v>50</v>
      </c>
      <c r="BV672" s="124"/>
      <c r="BW672" s="120"/>
      <c r="BX672" s="120"/>
      <c r="BY672" s="124"/>
      <c r="BZ672" s="124"/>
      <c r="CA672" s="124"/>
      <c r="CB672" s="120">
        <v>16.823939048191338</v>
      </c>
      <c r="CC672" s="120">
        <v>19.496255895940152</v>
      </c>
      <c r="CD672" s="120">
        <v>17.335082511020332</v>
      </c>
      <c r="CE672" s="120"/>
      <c r="CF672" s="52"/>
      <c r="CG672" s="52"/>
      <c r="CH672" s="107">
        <v>0</v>
      </c>
      <c r="CI672" s="107"/>
      <c r="CJ672" s="107"/>
    </row>
    <row r="673" spans="1:88" x14ac:dyDescent="0.25">
      <c r="A673" s="50" t="s">
        <v>847</v>
      </c>
      <c r="B673" s="56" t="s">
        <v>1569</v>
      </c>
      <c r="C673" s="50" t="s">
        <v>3243</v>
      </c>
      <c r="D673" s="56" t="s">
        <v>2545</v>
      </c>
      <c r="E673" s="50" t="s">
        <v>106</v>
      </c>
      <c r="F673" s="24" t="s">
        <v>114</v>
      </c>
      <c r="G673" s="24">
        <v>5</v>
      </c>
      <c r="H673" s="50" t="s">
        <v>1454</v>
      </c>
      <c r="I673" s="50" t="s">
        <v>109</v>
      </c>
      <c r="J673" s="120">
        <v>495.13332120375975</v>
      </c>
      <c r="K673" s="52">
        <v>750</v>
      </c>
      <c r="L673" s="120">
        <v>66.017776160501299</v>
      </c>
      <c r="M673" s="52">
        <v>0</v>
      </c>
      <c r="N673" s="120">
        <v>57.961171264769646</v>
      </c>
      <c r="O673" s="120">
        <v>77.281561686359524</v>
      </c>
      <c r="P673" s="120">
        <v>100</v>
      </c>
      <c r="Q673" s="120">
        <v>56.433199107789115</v>
      </c>
      <c r="R673" s="120"/>
      <c r="S673" s="120"/>
      <c r="T673" s="120">
        <v>75.244265477052153</v>
      </c>
      <c r="U673" s="120">
        <v>100</v>
      </c>
      <c r="V673" s="120">
        <v>53.150296772498258</v>
      </c>
      <c r="W673" s="120">
        <v>70.867062363331016</v>
      </c>
      <c r="X673" s="120">
        <v>100</v>
      </c>
      <c r="Y673" s="120">
        <v>51.73504881942381</v>
      </c>
      <c r="Z673" s="120">
        <v>68.980065092565084</v>
      </c>
      <c r="AA673" s="120">
        <v>100</v>
      </c>
      <c r="AB673" s="120">
        <v>41.326016260162596</v>
      </c>
      <c r="AC673" s="120">
        <v>55.101355013550126</v>
      </c>
      <c r="AD673" s="120">
        <v>100</v>
      </c>
      <c r="AE673" s="120">
        <v>40.784615384615385</v>
      </c>
      <c r="AF673" s="120"/>
      <c r="AG673" s="120">
        <v>54.379487179487185</v>
      </c>
      <c r="AH673" s="120">
        <v>100</v>
      </c>
      <c r="AI673" s="120"/>
      <c r="AJ673" s="120"/>
      <c r="AK673" s="120"/>
      <c r="AL673" s="52">
        <v>0</v>
      </c>
      <c r="AM673" s="124">
        <v>1</v>
      </c>
      <c r="AN673" s="124">
        <v>1</v>
      </c>
      <c r="AO673" s="124">
        <v>0.99350649350649356</v>
      </c>
      <c r="AP673" s="124">
        <v>0.99275362318840576</v>
      </c>
      <c r="AQ673" s="124">
        <v>0.97959183673469385</v>
      </c>
      <c r="AR673" s="124">
        <v>0.97826086956521741</v>
      </c>
      <c r="AS673" s="124">
        <v>0.10679611650485436</v>
      </c>
      <c r="AT673" s="120">
        <v>38.640776699029146</v>
      </c>
      <c r="AU673" s="120">
        <v>50</v>
      </c>
      <c r="AV673" s="124">
        <v>0.11524163568773234</v>
      </c>
      <c r="AW673" s="120">
        <v>36.951672862453535</v>
      </c>
      <c r="AX673" s="120">
        <v>50</v>
      </c>
      <c r="AY673" s="124"/>
      <c r="AZ673" s="120"/>
      <c r="BA673" s="120"/>
      <c r="BB673" s="124"/>
      <c r="BC673" s="120"/>
      <c r="BD673" s="120"/>
      <c r="BE673" s="124"/>
      <c r="BF673" s="120"/>
      <c r="BG673" s="120"/>
      <c r="BH673" s="124"/>
      <c r="BI673" s="120"/>
      <c r="BJ673" s="120"/>
      <c r="BK673" s="124"/>
      <c r="BL673" s="120"/>
      <c r="BM673" s="120"/>
      <c r="BN673" s="52"/>
      <c r="BO673" s="124"/>
      <c r="BP673" s="120"/>
      <c r="BQ673" s="120"/>
      <c r="BR673" s="124">
        <v>0.26530612244897961</v>
      </c>
      <c r="BS673" s="124">
        <v>0.96078431372549022</v>
      </c>
      <c r="BT673" s="120">
        <v>17.687074829931973</v>
      </c>
      <c r="BU673" s="120">
        <v>50</v>
      </c>
      <c r="BV673" s="124"/>
      <c r="BW673" s="120"/>
      <c r="BX673" s="120"/>
      <c r="BY673" s="124"/>
      <c r="BZ673" s="124"/>
      <c r="CA673" s="124"/>
      <c r="CB673" s="120">
        <v>16.823939048191338</v>
      </c>
      <c r="CC673" s="120">
        <v>19.496255895940152</v>
      </c>
      <c r="CD673" s="120">
        <v>17.335082511020332</v>
      </c>
      <c r="CE673" s="120"/>
      <c r="CF673" s="107" t="s">
        <v>3741</v>
      </c>
      <c r="CG673" s="107">
        <v>5</v>
      </c>
      <c r="CH673" s="107">
        <v>0</v>
      </c>
      <c r="CI673" s="107"/>
      <c r="CJ673" s="107"/>
    </row>
    <row r="674" spans="1:88" x14ac:dyDescent="0.25">
      <c r="A674" s="50" t="s">
        <v>847</v>
      </c>
      <c r="B674" s="56" t="s">
        <v>1569</v>
      </c>
      <c r="C674" s="50" t="s">
        <v>3244</v>
      </c>
      <c r="D674" s="56" t="s">
        <v>2533</v>
      </c>
      <c r="E674" s="50" t="s">
        <v>106</v>
      </c>
      <c r="F674" s="24" t="s">
        <v>114</v>
      </c>
      <c r="G674" s="24">
        <v>5</v>
      </c>
      <c r="H674" s="50" t="s">
        <v>1454</v>
      </c>
      <c r="I674" s="50" t="s">
        <v>109</v>
      </c>
      <c r="J674" s="120">
        <v>469.90145023050263</v>
      </c>
      <c r="K674" s="52">
        <v>750</v>
      </c>
      <c r="L674" s="120">
        <v>62.653526697400352</v>
      </c>
      <c r="M674" s="52">
        <v>0</v>
      </c>
      <c r="N674" s="120">
        <v>54.799474564941335</v>
      </c>
      <c r="O674" s="120">
        <v>73.065966086588446</v>
      </c>
      <c r="P674" s="120">
        <v>100</v>
      </c>
      <c r="Q674" s="120">
        <v>53.684356916772238</v>
      </c>
      <c r="R674" s="120"/>
      <c r="S674" s="120"/>
      <c r="T674" s="120">
        <v>71.579142555696322</v>
      </c>
      <c r="U674" s="120">
        <v>100</v>
      </c>
      <c r="V674" s="120">
        <v>46.867013361279398</v>
      </c>
      <c r="W674" s="120">
        <v>62.489351148372528</v>
      </c>
      <c r="X674" s="120">
        <v>100</v>
      </c>
      <c r="Y674" s="120">
        <v>45.583131434935538</v>
      </c>
      <c r="Z674" s="120">
        <v>60.777508579914056</v>
      </c>
      <c r="AA674" s="120">
        <v>100</v>
      </c>
      <c r="AB674" s="120">
        <v>45.044999999999995</v>
      </c>
      <c r="AC674" s="120">
        <v>60.059999999999988</v>
      </c>
      <c r="AD674" s="120">
        <v>100</v>
      </c>
      <c r="AE674" s="120">
        <v>43.612962962962953</v>
      </c>
      <c r="AF674" s="120"/>
      <c r="AG674" s="120">
        <v>58.150617283950602</v>
      </c>
      <c r="AH674" s="120">
        <v>100</v>
      </c>
      <c r="AI674" s="120"/>
      <c r="AJ674" s="120"/>
      <c r="AK674" s="120"/>
      <c r="AL674" s="52">
        <v>0</v>
      </c>
      <c r="AM674" s="124">
        <v>1</v>
      </c>
      <c r="AN674" s="124">
        <v>1</v>
      </c>
      <c r="AO674" s="124">
        <v>1</v>
      </c>
      <c r="AP674" s="124">
        <v>1</v>
      </c>
      <c r="AQ674" s="124">
        <v>1</v>
      </c>
      <c r="AR674" s="124">
        <v>1</v>
      </c>
      <c r="AS674" s="124">
        <v>0.12340425531914893</v>
      </c>
      <c r="AT674" s="120">
        <v>35.31914893617023</v>
      </c>
      <c r="AU674" s="120">
        <v>50</v>
      </c>
      <c r="AV674" s="124">
        <v>0.13270142180094788</v>
      </c>
      <c r="AW674" s="120">
        <v>33.459715639810426</v>
      </c>
      <c r="AX674" s="120">
        <v>50</v>
      </c>
      <c r="AY674" s="124"/>
      <c r="AZ674" s="120"/>
      <c r="BA674" s="120"/>
      <c r="BB674" s="124"/>
      <c r="BC674" s="120"/>
      <c r="BD674" s="120"/>
      <c r="BE674" s="124"/>
      <c r="BF674" s="120"/>
      <c r="BG674" s="120"/>
      <c r="BH674" s="124"/>
      <c r="BI674" s="120"/>
      <c r="BJ674" s="120"/>
      <c r="BK674" s="124"/>
      <c r="BL674" s="120"/>
      <c r="BM674" s="120"/>
      <c r="BN674" s="52"/>
      <c r="BO674" s="124"/>
      <c r="BP674" s="120"/>
      <c r="BQ674" s="120"/>
      <c r="BR674" s="124">
        <v>0.22500000000000001</v>
      </c>
      <c r="BS674" s="124">
        <v>1</v>
      </c>
      <c r="BT674" s="120">
        <v>15</v>
      </c>
      <c r="BU674" s="120">
        <v>50</v>
      </c>
      <c r="BV674" s="124"/>
      <c r="BW674" s="120"/>
      <c r="BX674" s="120"/>
      <c r="BY674" s="124"/>
      <c r="BZ674" s="124"/>
      <c r="CA674" s="124"/>
      <c r="CB674" s="120">
        <v>16.823939048191338</v>
      </c>
      <c r="CC674" s="120">
        <v>19.496255895940152</v>
      </c>
      <c r="CD674" s="120">
        <v>17.335082511020332</v>
      </c>
      <c r="CE674" s="120"/>
      <c r="CF674" s="107"/>
      <c r="CG674" s="107"/>
      <c r="CH674" s="107">
        <v>0</v>
      </c>
      <c r="CI674" s="107"/>
      <c r="CJ674" s="107"/>
    </row>
    <row r="675" spans="1:88" x14ac:dyDescent="0.25">
      <c r="A675" s="50" t="s">
        <v>847</v>
      </c>
      <c r="B675" s="56" t="s">
        <v>1569</v>
      </c>
      <c r="C675" s="50" t="s">
        <v>3245</v>
      </c>
      <c r="D675" s="56" t="s">
        <v>2227</v>
      </c>
      <c r="E675" s="50" t="s">
        <v>106</v>
      </c>
      <c r="F675" s="24" t="s">
        <v>114</v>
      </c>
      <c r="G675" s="24">
        <v>5</v>
      </c>
      <c r="H675" s="50" t="s">
        <v>1454</v>
      </c>
      <c r="I675" s="50" t="s">
        <v>109</v>
      </c>
      <c r="J675" s="120">
        <v>488.58874348151159</v>
      </c>
      <c r="K675" s="52">
        <v>750</v>
      </c>
      <c r="L675" s="120">
        <v>65.145165797534872</v>
      </c>
      <c r="M675" s="52">
        <v>0</v>
      </c>
      <c r="N675" s="120">
        <v>60.280984107762876</v>
      </c>
      <c r="O675" s="120">
        <v>80.374645477017168</v>
      </c>
      <c r="P675" s="120">
        <v>100</v>
      </c>
      <c r="Q675" s="120">
        <v>57.258824158527396</v>
      </c>
      <c r="R675" s="120">
        <v>60.005955450722894</v>
      </c>
      <c r="S675" s="120">
        <v>69.417746744986459</v>
      </c>
      <c r="T675" s="120">
        <v>76.345098878036538</v>
      </c>
      <c r="U675" s="120">
        <v>100</v>
      </c>
      <c r="V675" s="120">
        <v>52.013017591052275</v>
      </c>
      <c r="W675" s="120">
        <v>69.350690121403034</v>
      </c>
      <c r="X675" s="120">
        <v>100</v>
      </c>
      <c r="Y675" s="120">
        <v>49.36919968362276</v>
      </c>
      <c r="Z675" s="120">
        <v>65.82559957816369</v>
      </c>
      <c r="AA675" s="120">
        <v>100</v>
      </c>
      <c r="AB675" s="120">
        <v>43.923611111111107</v>
      </c>
      <c r="AC675" s="120">
        <v>58.564814814814817</v>
      </c>
      <c r="AD675" s="120">
        <v>100</v>
      </c>
      <c r="AE675" s="120">
        <v>39.804901960784321</v>
      </c>
      <c r="AF675" s="120"/>
      <c r="AG675" s="120">
        <v>53.073202614379092</v>
      </c>
      <c r="AH675" s="120">
        <v>100</v>
      </c>
      <c r="AI675" s="120">
        <v>12.15</v>
      </c>
      <c r="AJ675" s="120">
        <v>10.63</v>
      </c>
      <c r="AK675" s="120"/>
      <c r="AL675" s="52">
        <v>0</v>
      </c>
      <c r="AM675" s="124">
        <v>1</v>
      </c>
      <c r="AN675" s="124">
        <v>1</v>
      </c>
      <c r="AO675" s="124">
        <v>1</v>
      </c>
      <c r="AP675" s="124">
        <v>1</v>
      </c>
      <c r="AQ675" s="124">
        <v>1</v>
      </c>
      <c r="AR675" s="124">
        <v>1</v>
      </c>
      <c r="AS675" s="124">
        <v>0.11917098445595854</v>
      </c>
      <c r="AT675" s="120">
        <v>36.165803108808305</v>
      </c>
      <c r="AU675" s="120">
        <v>50</v>
      </c>
      <c r="AV675" s="124">
        <v>0.1388888888888889</v>
      </c>
      <c r="AW675" s="120">
        <v>32.222222222222243</v>
      </c>
      <c r="AX675" s="120">
        <v>50</v>
      </c>
      <c r="AY675" s="124"/>
      <c r="AZ675" s="120"/>
      <c r="BA675" s="120"/>
      <c r="BB675" s="124"/>
      <c r="BC675" s="120"/>
      <c r="BD675" s="120"/>
      <c r="BE675" s="124"/>
      <c r="BF675" s="120"/>
      <c r="BG675" s="120"/>
      <c r="BH675" s="124"/>
      <c r="BI675" s="120"/>
      <c r="BJ675" s="120"/>
      <c r="BK675" s="124"/>
      <c r="BL675" s="120"/>
      <c r="BM675" s="120"/>
      <c r="BN675" s="52"/>
      <c r="BO675" s="124"/>
      <c r="BP675" s="120"/>
      <c r="BQ675" s="120"/>
      <c r="BR675" s="124">
        <v>0.25</v>
      </c>
      <c r="BS675" s="124">
        <v>1</v>
      </c>
      <c r="BT675" s="120">
        <v>16.666666666666664</v>
      </c>
      <c r="BU675" s="120">
        <v>50</v>
      </c>
      <c r="BV675" s="124"/>
      <c r="BW675" s="120"/>
      <c r="BX675" s="120"/>
      <c r="BY675" s="124"/>
      <c r="BZ675" s="124"/>
      <c r="CA675" s="124"/>
      <c r="CB675" s="120">
        <v>16.823939048191338</v>
      </c>
      <c r="CC675" s="120">
        <v>19.496255895940152</v>
      </c>
      <c r="CD675" s="120">
        <v>17.335082511020332</v>
      </c>
      <c r="CE675" s="120"/>
      <c r="CF675" s="107"/>
      <c r="CG675" s="107"/>
      <c r="CH675" s="107">
        <v>0</v>
      </c>
      <c r="CI675" s="107"/>
      <c r="CJ675" s="107"/>
    </row>
    <row r="676" spans="1:88" x14ac:dyDescent="0.25">
      <c r="A676" s="50" t="s">
        <v>847</v>
      </c>
      <c r="B676" s="56" t="s">
        <v>1569</v>
      </c>
      <c r="C676" s="50" t="s">
        <v>3246</v>
      </c>
      <c r="D676" s="56" t="s">
        <v>2117</v>
      </c>
      <c r="E676" s="50" t="s">
        <v>106</v>
      </c>
      <c r="F676" s="24">
        <v>6</v>
      </c>
      <c r="G676" s="24">
        <v>8</v>
      </c>
      <c r="H676" s="50" t="s">
        <v>1454</v>
      </c>
      <c r="I676" s="50" t="s">
        <v>109</v>
      </c>
      <c r="J676" s="120">
        <v>512.64333486540829</v>
      </c>
      <c r="K676" s="52">
        <v>800</v>
      </c>
      <c r="L676" s="120">
        <v>64.080416858176036</v>
      </c>
      <c r="M676" s="52">
        <v>0</v>
      </c>
      <c r="N676" s="120">
        <v>55.615803439807806</v>
      </c>
      <c r="O676" s="120">
        <v>74.154404586410408</v>
      </c>
      <c r="P676" s="120">
        <v>100</v>
      </c>
      <c r="Q676" s="120">
        <v>53.326790461088521</v>
      </c>
      <c r="R676" s="120">
        <v>55.541906994112708</v>
      </c>
      <c r="S676" s="120">
        <v>64.35401965222033</v>
      </c>
      <c r="T676" s="120">
        <v>71.102387281451357</v>
      </c>
      <c r="U676" s="120">
        <v>100</v>
      </c>
      <c r="V676" s="120">
        <v>46.742023097065264</v>
      </c>
      <c r="W676" s="120">
        <v>62.322697462753688</v>
      </c>
      <c r="X676" s="120">
        <v>100</v>
      </c>
      <c r="Y676" s="120">
        <v>44.487507387904351</v>
      </c>
      <c r="Z676" s="120">
        <v>59.316676517205799</v>
      </c>
      <c r="AA676" s="120">
        <v>100</v>
      </c>
      <c r="AB676" s="120">
        <v>48.851847484276739</v>
      </c>
      <c r="AC676" s="120">
        <v>65.135796645702314</v>
      </c>
      <c r="AD676" s="120">
        <v>100</v>
      </c>
      <c r="AE676" s="120">
        <v>46.184999999999995</v>
      </c>
      <c r="AF676" s="120">
        <v>58.214184397163116</v>
      </c>
      <c r="AG676" s="120">
        <v>61.579999999999991</v>
      </c>
      <c r="AH676" s="120">
        <v>100</v>
      </c>
      <c r="AI676" s="120">
        <v>11.02</v>
      </c>
      <c r="AJ676" s="120">
        <v>11.05</v>
      </c>
      <c r="AK676" s="120">
        <v>12.02</v>
      </c>
      <c r="AL676" s="52">
        <v>0</v>
      </c>
      <c r="AM676" s="124">
        <v>0.97001499250374812</v>
      </c>
      <c r="AN676" s="124">
        <v>0.96610169491525422</v>
      </c>
      <c r="AO676" s="124">
        <v>0.96851574212893554</v>
      </c>
      <c r="AP676" s="124">
        <v>0.96992481203007519</v>
      </c>
      <c r="AQ676" s="124">
        <v>1</v>
      </c>
      <c r="AR676" s="124">
        <v>1</v>
      </c>
      <c r="AS676" s="124">
        <v>0.14586466165413534</v>
      </c>
      <c r="AT676" s="120">
        <v>30.827067669172937</v>
      </c>
      <c r="AU676" s="120">
        <v>50</v>
      </c>
      <c r="AV676" s="124">
        <v>0.16221374045801526</v>
      </c>
      <c r="AW676" s="120">
        <v>27.557251908396953</v>
      </c>
      <c r="AX676" s="120">
        <v>50</v>
      </c>
      <c r="AY676" s="124"/>
      <c r="AZ676" s="120"/>
      <c r="BA676" s="120"/>
      <c r="BB676" s="124"/>
      <c r="BC676" s="120"/>
      <c r="BD676" s="120"/>
      <c r="BE676" s="124">
        <v>0.82978723404255317</v>
      </c>
      <c r="BF676" s="120">
        <v>44.137618832050698</v>
      </c>
      <c r="BG676" s="120">
        <v>50</v>
      </c>
      <c r="BH676" s="124"/>
      <c r="BI676" s="120"/>
      <c r="BJ676" s="120"/>
      <c r="BK676" s="124"/>
      <c r="BL676" s="120"/>
      <c r="BM676" s="120"/>
      <c r="BN676" s="52"/>
      <c r="BO676" s="124"/>
      <c r="BP676" s="120"/>
      <c r="BQ676" s="120"/>
      <c r="BR676" s="124">
        <v>0.24764150943396226</v>
      </c>
      <c r="BS676" s="124">
        <v>0.97921478060046185</v>
      </c>
      <c r="BT676" s="120">
        <v>16.509433962264151</v>
      </c>
      <c r="BU676" s="120">
        <v>50</v>
      </c>
      <c r="BV676" s="124"/>
      <c r="BW676" s="120"/>
      <c r="BX676" s="120"/>
      <c r="BY676" s="124"/>
      <c r="BZ676" s="124"/>
      <c r="CA676" s="124"/>
      <c r="CB676" s="120">
        <v>16.823939048191338</v>
      </c>
      <c r="CC676" s="120">
        <v>19.496255895940152</v>
      </c>
      <c r="CD676" s="120">
        <v>17.335082511020332</v>
      </c>
      <c r="CE676" s="120"/>
      <c r="CF676" s="107"/>
      <c r="CG676" s="107"/>
      <c r="CH676" s="107">
        <v>0</v>
      </c>
      <c r="CI676" s="107"/>
      <c r="CJ676" s="107"/>
    </row>
    <row r="677" spans="1:88" x14ac:dyDescent="0.25">
      <c r="A677" s="50" t="s">
        <v>847</v>
      </c>
      <c r="B677" s="56" t="s">
        <v>1569</v>
      </c>
      <c r="C677" s="50" t="s">
        <v>3247</v>
      </c>
      <c r="D677" s="56" t="s">
        <v>2495</v>
      </c>
      <c r="E677" s="50" t="s">
        <v>106</v>
      </c>
      <c r="F677" s="24">
        <v>6</v>
      </c>
      <c r="G677" s="24">
        <v>8</v>
      </c>
      <c r="H677" s="50" t="s">
        <v>1454</v>
      </c>
      <c r="I677" s="50" t="s">
        <v>109</v>
      </c>
      <c r="J677" s="120">
        <v>539.45655332859985</v>
      </c>
      <c r="K677" s="52">
        <v>800</v>
      </c>
      <c r="L677" s="120">
        <v>67.432069166074982</v>
      </c>
      <c r="M677" s="52">
        <v>0</v>
      </c>
      <c r="N677" s="120">
        <v>56.961019346345033</v>
      </c>
      <c r="O677" s="120">
        <v>75.948025795126711</v>
      </c>
      <c r="P677" s="120">
        <v>100</v>
      </c>
      <c r="Q677" s="120">
        <v>54.78659461431802</v>
      </c>
      <c r="R677" s="120">
        <v>60.195693572736822</v>
      </c>
      <c r="S677" s="120">
        <v>67.135179512249209</v>
      </c>
      <c r="T677" s="120">
        <v>73.048792819090693</v>
      </c>
      <c r="U677" s="120">
        <v>100</v>
      </c>
      <c r="V677" s="120">
        <v>48.744801096319577</v>
      </c>
      <c r="W677" s="120">
        <v>64.993068128426103</v>
      </c>
      <c r="X677" s="120">
        <v>100</v>
      </c>
      <c r="Y677" s="120">
        <v>46.297512730647291</v>
      </c>
      <c r="Z677" s="120">
        <v>61.730016974196388</v>
      </c>
      <c r="AA677" s="120">
        <v>100</v>
      </c>
      <c r="AB677" s="120">
        <v>49.247107843137279</v>
      </c>
      <c r="AC677" s="120">
        <v>65.662810457516372</v>
      </c>
      <c r="AD677" s="120">
        <v>100</v>
      </c>
      <c r="AE677" s="120">
        <v>46.896804511278198</v>
      </c>
      <c r="AF677" s="120">
        <v>57.695495495495493</v>
      </c>
      <c r="AG677" s="120">
        <v>62.529072681704264</v>
      </c>
      <c r="AH677" s="120">
        <v>100</v>
      </c>
      <c r="AI677" s="120">
        <v>12.34</v>
      </c>
      <c r="AJ677" s="120">
        <v>13.89</v>
      </c>
      <c r="AK677" s="120">
        <v>10.79</v>
      </c>
      <c r="AL677" s="52">
        <v>0</v>
      </c>
      <c r="AM677" s="124">
        <v>1</v>
      </c>
      <c r="AN677" s="124">
        <v>1</v>
      </c>
      <c r="AO677" s="124">
        <v>1</v>
      </c>
      <c r="AP677" s="124">
        <v>1</v>
      </c>
      <c r="AQ677" s="124">
        <v>0.99415204678362568</v>
      </c>
      <c r="AR677" s="124">
        <v>0.9925373134328358</v>
      </c>
      <c r="AS677" s="124">
        <v>0.128099173553719</v>
      </c>
      <c r="AT677" s="120">
        <v>34.380165289256205</v>
      </c>
      <c r="AU677" s="120">
        <v>50</v>
      </c>
      <c r="AV677" s="124">
        <v>0.14000000000000001</v>
      </c>
      <c r="AW677" s="120">
        <v>32.000000000000007</v>
      </c>
      <c r="AX677" s="120">
        <v>50</v>
      </c>
      <c r="AY677" s="124"/>
      <c r="AZ677" s="120"/>
      <c r="BA677" s="120"/>
      <c r="BB677" s="124"/>
      <c r="BC677" s="120"/>
      <c r="BD677" s="120"/>
      <c r="BE677" s="124">
        <v>0.81118881118881114</v>
      </c>
      <c r="BF677" s="120">
        <v>43.14834102068145</v>
      </c>
      <c r="BG677" s="120">
        <v>50</v>
      </c>
      <c r="BH677" s="124"/>
      <c r="BI677" s="120"/>
      <c r="BJ677" s="120"/>
      <c r="BK677" s="124"/>
      <c r="BL677" s="120"/>
      <c r="BM677" s="120"/>
      <c r="BN677" s="52"/>
      <c r="BO677" s="124"/>
      <c r="BP677" s="120"/>
      <c r="BQ677" s="120"/>
      <c r="BR677" s="124">
        <v>0.3902439024390244</v>
      </c>
      <c r="BS677" s="124">
        <v>0.97041420118343191</v>
      </c>
      <c r="BT677" s="120">
        <v>26.016260162601629</v>
      </c>
      <c r="BU677" s="120">
        <v>50</v>
      </c>
      <c r="BV677" s="124"/>
      <c r="BW677" s="120"/>
      <c r="BX677" s="120"/>
      <c r="BY677" s="124"/>
      <c r="BZ677" s="124"/>
      <c r="CA677" s="124"/>
      <c r="CB677" s="120">
        <v>16.823939048191338</v>
      </c>
      <c r="CC677" s="120">
        <v>19.496255895940152</v>
      </c>
      <c r="CD677" s="120">
        <v>17.335082511020332</v>
      </c>
      <c r="CE677" s="120"/>
      <c r="CF677" s="107"/>
      <c r="CG677" s="107"/>
      <c r="CH677" s="107">
        <v>0</v>
      </c>
      <c r="CI677" s="107"/>
      <c r="CJ677" s="107"/>
    </row>
    <row r="678" spans="1:88" x14ac:dyDescent="0.25">
      <c r="A678" s="50" t="s">
        <v>854</v>
      </c>
      <c r="B678" s="56" t="s">
        <v>1571</v>
      </c>
      <c r="C678" s="50" t="s">
        <v>2665</v>
      </c>
      <c r="D678" s="56" t="s">
        <v>101</v>
      </c>
      <c r="E678" s="50" t="s">
        <v>102</v>
      </c>
      <c r="F678" s="24" t="s">
        <v>102</v>
      </c>
      <c r="G678" s="24" t="s">
        <v>102</v>
      </c>
      <c r="H678" s="50" t="s">
        <v>2644</v>
      </c>
      <c r="I678" s="50" t="s">
        <v>103</v>
      </c>
      <c r="J678" s="120">
        <v>1097.2269991131623</v>
      </c>
      <c r="K678" s="52">
        <v>1250</v>
      </c>
      <c r="L678" s="120">
        <v>87.778159929052975</v>
      </c>
      <c r="M678" s="52">
        <v>0</v>
      </c>
      <c r="N678" s="120">
        <v>74.172242922247719</v>
      </c>
      <c r="O678" s="120">
        <v>98.896323896330301</v>
      </c>
      <c r="P678" s="120">
        <v>100</v>
      </c>
      <c r="Q678" s="120">
        <v>64.910827830781685</v>
      </c>
      <c r="R678" s="120">
        <v>68.739853608510842</v>
      </c>
      <c r="S678" s="120">
        <v>75</v>
      </c>
      <c r="T678" s="120">
        <v>86.547770441042246</v>
      </c>
      <c r="U678" s="120">
        <v>100</v>
      </c>
      <c r="V678" s="120">
        <v>64.507591453113349</v>
      </c>
      <c r="W678" s="120">
        <v>86.010121937484456</v>
      </c>
      <c r="X678" s="120">
        <v>100</v>
      </c>
      <c r="Y678" s="120">
        <v>54.541296700080537</v>
      </c>
      <c r="Z678" s="120">
        <v>72.721728933440716</v>
      </c>
      <c r="AA678" s="120">
        <v>100</v>
      </c>
      <c r="AB678" s="120">
        <v>64.218701870186976</v>
      </c>
      <c r="AC678" s="120">
        <v>85.624935826915973</v>
      </c>
      <c r="AD678" s="120">
        <v>100</v>
      </c>
      <c r="AE678" s="120">
        <v>56.985057471264398</v>
      </c>
      <c r="AF678" s="120">
        <v>67.132253086419766</v>
      </c>
      <c r="AG678" s="120">
        <v>75.980076628352535</v>
      </c>
      <c r="AH678" s="120">
        <v>100</v>
      </c>
      <c r="AI678" s="120">
        <v>10.08</v>
      </c>
      <c r="AJ678" s="120">
        <v>14.19</v>
      </c>
      <c r="AK678" s="120">
        <v>10.14</v>
      </c>
      <c r="AL678" s="52">
        <v>0</v>
      </c>
      <c r="AM678" s="124">
        <v>0.97109067017082784</v>
      </c>
      <c r="AN678" s="124">
        <v>0.97413793103448276</v>
      </c>
      <c r="AO678" s="124">
        <v>0.97371879106438897</v>
      </c>
      <c r="AP678" s="124">
        <v>0.97844827586206895</v>
      </c>
      <c r="AQ678" s="124">
        <v>0.99365079365079367</v>
      </c>
      <c r="AR678" s="124">
        <v>0.97894736842105268</v>
      </c>
      <c r="AS678" s="124">
        <v>0.11700581395348837</v>
      </c>
      <c r="AT678" s="120">
        <v>36.598837209302324</v>
      </c>
      <c r="AU678" s="120">
        <v>50</v>
      </c>
      <c r="AV678" s="124">
        <v>0.13972602739726028</v>
      </c>
      <c r="AW678" s="120">
        <v>32.054794520547958</v>
      </c>
      <c r="AX678" s="120">
        <v>50</v>
      </c>
      <c r="AY678" s="124">
        <v>0.72480620155038755</v>
      </c>
      <c r="AZ678" s="120">
        <v>48.320413436692505</v>
      </c>
      <c r="BA678" s="120">
        <v>50</v>
      </c>
      <c r="BB678" s="124">
        <v>0.54263565891472865</v>
      </c>
      <c r="BC678" s="120">
        <v>36.175710594315241</v>
      </c>
      <c r="BD678" s="120">
        <v>50</v>
      </c>
      <c r="BE678" s="124">
        <v>0.98290598290598286</v>
      </c>
      <c r="BF678" s="120">
        <v>50</v>
      </c>
      <c r="BG678" s="120">
        <v>50</v>
      </c>
      <c r="BH678" s="124">
        <v>0.91970802919708028</v>
      </c>
      <c r="BI678" s="120">
        <v>97.841279701817058</v>
      </c>
      <c r="BJ678" s="120">
        <v>100</v>
      </c>
      <c r="BK678" s="124">
        <v>0.939393939393939</v>
      </c>
      <c r="BL678" s="120">
        <v>99.935525467440328</v>
      </c>
      <c r="BM678" s="120">
        <v>100</v>
      </c>
      <c r="BN678" s="52">
        <v>0</v>
      </c>
      <c r="BO678" s="124">
        <v>0.81299999999999994</v>
      </c>
      <c r="BP678" s="120">
        <v>100</v>
      </c>
      <c r="BQ678" s="120">
        <v>100</v>
      </c>
      <c r="BR678" s="124">
        <v>0.60779220779220777</v>
      </c>
      <c r="BS678" s="124">
        <v>0.94827586206896552</v>
      </c>
      <c r="BT678" s="120">
        <v>40.519480519480517</v>
      </c>
      <c r="BU678" s="120">
        <v>50</v>
      </c>
      <c r="BV678" s="124">
        <v>0.73949579831932777</v>
      </c>
      <c r="BW678" s="120">
        <v>50</v>
      </c>
      <c r="BX678" s="120">
        <v>50</v>
      </c>
      <c r="BY678" s="124">
        <v>0.939393939393939</v>
      </c>
      <c r="BZ678" s="124">
        <v>0.94</v>
      </c>
      <c r="CA678" s="124">
        <v>6.0606060606104961E-4</v>
      </c>
      <c r="CB678" s="120">
        <v>17.263974516166829</v>
      </c>
      <c r="CC678" s="120">
        <v>19.631524517014228</v>
      </c>
      <c r="CD678" s="120">
        <v>17.168861804494096</v>
      </c>
      <c r="CE678" s="120">
        <v>15.161501169955377</v>
      </c>
      <c r="CF678" s="107"/>
      <c r="CG678" s="107"/>
      <c r="CH678" s="107">
        <v>0</v>
      </c>
      <c r="CI678" s="107"/>
      <c r="CJ678" s="107"/>
    </row>
    <row r="679" spans="1:88" x14ac:dyDescent="0.25">
      <c r="A679" s="50" t="s">
        <v>854</v>
      </c>
      <c r="B679" s="56" t="s">
        <v>1571</v>
      </c>
      <c r="C679" s="50" t="s">
        <v>3248</v>
      </c>
      <c r="D679" s="56" t="s">
        <v>2112</v>
      </c>
      <c r="E679" s="50" t="s">
        <v>106</v>
      </c>
      <c r="F679" s="24" t="s">
        <v>107</v>
      </c>
      <c r="G679" s="24">
        <v>3</v>
      </c>
      <c r="H679" s="50" t="s">
        <v>1453</v>
      </c>
      <c r="I679" s="50" t="s">
        <v>109</v>
      </c>
      <c r="J679" s="120">
        <v>425.23491581790142</v>
      </c>
      <c r="K679" s="52">
        <v>500</v>
      </c>
      <c r="L679" s="120">
        <v>85.046983163580279</v>
      </c>
      <c r="M679" s="52">
        <v>1</v>
      </c>
      <c r="N679" s="120">
        <v>72.70431207340043</v>
      </c>
      <c r="O679" s="120">
        <v>96.939082764533907</v>
      </c>
      <c r="P679" s="120">
        <v>100</v>
      </c>
      <c r="Q679" s="120">
        <v>59.152399663205152</v>
      </c>
      <c r="R679" s="120">
        <v>68.683574879227038</v>
      </c>
      <c r="S679" s="120">
        <v>75</v>
      </c>
      <c r="T679" s="120">
        <v>78.869866217606869</v>
      </c>
      <c r="U679" s="120">
        <v>100</v>
      </c>
      <c r="V679" s="120">
        <v>63.016895761741111</v>
      </c>
      <c r="W679" s="120">
        <v>84.022527682321481</v>
      </c>
      <c r="X679" s="120">
        <v>100</v>
      </c>
      <c r="Y679" s="120">
        <v>49.052579365079353</v>
      </c>
      <c r="Z679" s="120">
        <v>65.403439153439137</v>
      </c>
      <c r="AA679" s="120">
        <v>100</v>
      </c>
      <c r="AB679" s="120"/>
      <c r="AC679" s="120"/>
      <c r="AD679" s="120">
        <v>0</v>
      </c>
      <c r="AE679" s="120"/>
      <c r="AF679" s="120"/>
      <c r="AG679" s="120"/>
      <c r="AH679" s="120">
        <v>0</v>
      </c>
      <c r="AI679" s="120">
        <v>15.84</v>
      </c>
      <c r="AJ679" s="120">
        <v>19.63</v>
      </c>
      <c r="AK679" s="120"/>
      <c r="AL679" s="52">
        <v>0</v>
      </c>
      <c r="AM679" s="124">
        <v>0.99</v>
      </c>
      <c r="AN679" s="124">
        <v>1</v>
      </c>
      <c r="AO679" s="124">
        <v>0.99</v>
      </c>
      <c r="AP679" s="124">
        <v>1</v>
      </c>
      <c r="AQ679" s="124"/>
      <c r="AR679" s="124"/>
      <c r="AS679" s="124">
        <v>1.8970189701897018E-2</v>
      </c>
      <c r="AT679" s="120">
        <v>50</v>
      </c>
      <c r="AU679" s="120">
        <v>50</v>
      </c>
      <c r="AV679" s="124">
        <v>3.669724770642202E-2</v>
      </c>
      <c r="AW679" s="120">
        <v>50</v>
      </c>
      <c r="AX679" s="120">
        <v>50</v>
      </c>
      <c r="AY679" s="124"/>
      <c r="AZ679" s="120"/>
      <c r="BA679" s="120"/>
      <c r="BB679" s="124"/>
      <c r="BC679" s="120"/>
      <c r="BD679" s="120"/>
      <c r="BE679" s="124"/>
      <c r="BF679" s="120"/>
      <c r="BG679" s="120"/>
      <c r="BH679" s="124"/>
      <c r="BI679" s="120"/>
      <c r="BJ679" s="120"/>
      <c r="BK679" s="124"/>
      <c r="BL679" s="120"/>
      <c r="BM679" s="120"/>
      <c r="BN679" s="52"/>
      <c r="BO679" s="124"/>
      <c r="BP679" s="120"/>
      <c r="BQ679" s="120"/>
      <c r="BR679" s="124"/>
      <c r="BS679" s="124"/>
      <c r="BT679" s="120"/>
      <c r="BU679" s="120"/>
      <c r="BV679" s="124"/>
      <c r="BW679" s="120"/>
      <c r="BX679" s="120"/>
      <c r="BY679" s="124"/>
      <c r="BZ679" s="124"/>
      <c r="CA679" s="124"/>
      <c r="CB679" s="120">
        <v>16.823939048191338</v>
      </c>
      <c r="CC679" s="120">
        <v>19.496255895940152</v>
      </c>
      <c r="CD679" s="120">
        <v>17.335082511020332</v>
      </c>
      <c r="CE679" s="120"/>
      <c r="CF679" s="107"/>
      <c r="CG679" s="107"/>
      <c r="CH679" s="107">
        <v>0</v>
      </c>
      <c r="CI679" s="107"/>
      <c r="CJ679" s="107"/>
    </row>
    <row r="680" spans="1:88" x14ac:dyDescent="0.25">
      <c r="A680" s="50" t="s">
        <v>854</v>
      </c>
      <c r="B680" s="56" t="s">
        <v>1571</v>
      </c>
      <c r="C680" s="50" t="s">
        <v>3249</v>
      </c>
      <c r="D680" s="56" t="s">
        <v>2298</v>
      </c>
      <c r="E680" s="50" t="s">
        <v>106</v>
      </c>
      <c r="F680" s="24">
        <v>4</v>
      </c>
      <c r="G680" s="24">
        <v>8</v>
      </c>
      <c r="H680" s="50" t="s">
        <v>2644</v>
      </c>
      <c r="I680" s="50" t="s">
        <v>109</v>
      </c>
      <c r="J680" s="120">
        <v>704.4527101866604</v>
      </c>
      <c r="K680" s="52">
        <v>800</v>
      </c>
      <c r="L680" s="120">
        <v>88.05658877333255</v>
      </c>
      <c r="M680" s="52">
        <v>0</v>
      </c>
      <c r="N680" s="120">
        <v>76.366841367236518</v>
      </c>
      <c r="O680" s="120">
        <v>100</v>
      </c>
      <c r="P680" s="120">
        <v>100</v>
      </c>
      <c r="Q680" s="120">
        <v>66.909498546251058</v>
      </c>
      <c r="R680" s="120">
        <v>71.622861663843409</v>
      </c>
      <c r="S680" s="120">
        <v>75</v>
      </c>
      <c r="T680" s="120">
        <v>89.212664728334744</v>
      </c>
      <c r="U680" s="120">
        <v>100</v>
      </c>
      <c r="V680" s="120">
        <v>67.154095615611311</v>
      </c>
      <c r="W680" s="120">
        <v>89.53879415414842</v>
      </c>
      <c r="X680" s="120">
        <v>100</v>
      </c>
      <c r="Y680" s="120">
        <v>57.266950733897751</v>
      </c>
      <c r="Z680" s="120">
        <v>76.355934311863678</v>
      </c>
      <c r="AA680" s="120">
        <v>100</v>
      </c>
      <c r="AB680" s="120">
        <v>62.896491228070182</v>
      </c>
      <c r="AC680" s="120">
        <v>83.861988304093586</v>
      </c>
      <c r="AD680" s="120">
        <v>100</v>
      </c>
      <c r="AE680" s="120">
        <v>55.67604166666667</v>
      </c>
      <c r="AF680" s="120">
        <v>66.083448275862082</v>
      </c>
      <c r="AG680" s="120">
        <v>74.234722222222231</v>
      </c>
      <c r="AH680" s="120">
        <v>100</v>
      </c>
      <c r="AI680" s="120">
        <v>8.09</v>
      </c>
      <c r="AJ680" s="120">
        <v>14.35</v>
      </c>
      <c r="AK680" s="120">
        <v>10.4</v>
      </c>
      <c r="AL680" s="52">
        <v>0</v>
      </c>
      <c r="AM680" s="124">
        <v>0.99242424242424243</v>
      </c>
      <c r="AN680" s="124">
        <v>0.98816568047337283</v>
      </c>
      <c r="AO680" s="124">
        <v>0.99242424242424243</v>
      </c>
      <c r="AP680" s="124">
        <v>0.98816568047337283</v>
      </c>
      <c r="AQ680" s="124">
        <v>1</v>
      </c>
      <c r="AR680" s="124">
        <v>1</v>
      </c>
      <c r="AS680" s="124">
        <v>2.2727272727272728E-2</v>
      </c>
      <c r="AT680" s="120">
        <v>50</v>
      </c>
      <c r="AU680" s="120">
        <v>50</v>
      </c>
      <c r="AV680" s="124">
        <v>4.1379310344827586E-2</v>
      </c>
      <c r="AW680" s="120">
        <v>50</v>
      </c>
      <c r="AX680" s="120">
        <v>50</v>
      </c>
      <c r="AY680" s="124"/>
      <c r="AZ680" s="120"/>
      <c r="BA680" s="120"/>
      <c r="BB680" s="124"/>
      <c r="BC680" s="120"/>
      <c r="BD680" s="120"/>
      <c r="BE680" s="124">
        <v>0.98275862068965514</v>
      </c>
      <c r="BF680" s="120">
        <v>50</v>
      </c>
      <c r="BG680" s="120">
        <v>50</v>
      </c>
      <c r="BH680" s="124"/>
      <c r="BI680" s="120"/>
      <c r="BJ680" s="120"/>
      <c r="BK680" s="124"/>
      <c r="BL680" s="120"/>
      <c r="BM680" s="120"/>
      <c r="BN680" s="52"/>
      <c r="BO680" s="124"/>
      <c r="BP680" s="120"/>
      <c r="BQ680" s="120"/>
      <c r="BR680" s="124">
        <v>0.61872909698996659</v>
      </c>
      <c r="BS680" s="124">
        <v>0.99006622516556286</v>
      </c>
      <c r="BT680" s="120">
        <v>41.248606465997774</v>
      </c>
      <c r="BU680" s="120">
        <v>50</v>
      </c>
      <c r="BV680" s="124"/>
      <c r="BW680" s="120"/>
      <c r="BX680" s="120"/>
      <c r="BY680" s="124"/>
      <c r="BZ680" s="124"/>
      <c r="CA680" s="124"/>
      <c r="CB680" s="120">
        <v>16.823939048191338</v>
      </c>
      <c r="CC680" s="120">
        <v>19.496255895940152</v>
      </c>
      <c r="CD680" s="120">
        <v>17.335082511020332</v>
      </c>
      <c r="CE680" s="120"/>
      <c r="CF680" s="107"/>
      <c r="CG680" s="107"/>
      <c r="CH680" s="107">
        <v>0</v>
      </c>
      <c r="CI680" s="107"/>
      <c r="CJ680" s="107"/>
    </row>
    <row r="681" spans="1:88" x14ac:dyDescent="0.25">
      <c r="A681" s="50" t="s">
        <v>854</v>
      </c>
      <c r="B681" s="56" t="s">
        <v>1571</v>
      </c>
      <c r="C681" s="50" t="s">
        <v>3250</v>
      </c>
      <c r="D681" s="56" t="s">
        <v>2299</v>
      </c>
      <c r="E681" s="50" t="s">
        <v>106</v>
      </c>
      <c r="F681" s="24">
        <v>9</v>
      </c>
      <c r="G681" s="24">
        <v>12</v>
      </c>
      <c r="H681" s="50" t="s">
        <v>2644</v>
      </c>
      <c r="I681" s="50" t="s">
        <v>109</v>
      </c>
      <c r="J681" s="120">
        <v>982.351214703099</v>
      </c>
      <c r="K681" s="52">
        <v>1250</v>
      </c>
      <c r="L681" s="120">
        <v>78.588097176247913</v>
      </c>
      <c r="M681" s="52">
        <v>0</v>
      </c>
      <c r="N681" s="120">
        <v>65.872929380993895</v>
      </c>
      <c r="O681" s="120">
        <v>87.83057250799186</v>
      </c>
      <c r="P681" s="120">
        <v>100</v>
      </c>
      <c r="Q681" s="120">
        <v>59.444724462365599</v>
      </c>
      <c r="R681" s="120">
        <v>57.18642611683849</v>
      </c>
      <c r="S681" s="120">
        <v>67.646227289581006</v>
      </c>
      <c r="T681" s="120">
        <v>79.259632616487465</v>
      </c>
      <c r="U681" s="120">
        <v>100</v>
      </c>
      <c r="V681" s="120">
        <v>54.740747498707542</v>
      </c>
      <c r="W681" s="120">
        <v>72.987663331610051</v>
      </c>
      <c r="X681" s="120">
        <v>100</v>
      </c>
      <c r="Y681" s="120">
        <v>46.131958762886597</v>
      </c>
      <c r="Z681" s="120">
        <v>61.509278350515459</v>
      </c>
      <c r="AA681" s="120">
        <v>100</v>
      </c>
      <c r="AB681" s="120">
        <v>67.860931899641542</v>
      </c>
      <c r="AC681" s="120">
        <v>90.48124253285539</v>
      </c>
      <c r="AD681" s="120">
        <v>100</v>
      </c>
      <c r="AE681" s="120">
        <v>63.3</v>
      </c>
      <c r="AF681" s="120">
        <v>69.274178403755869</v>
      </c>
      <c r="AG681" s="120">
        <v>84.399999999999991</v>
      </c>
      <c r="AH681" s="120">
        <v>100</v>
      </c>
      <c r="AI681" s="120">
        <v>8.1999999999999993</v>
      </c>
      <c r="AJ681" s="120">
        <v>11.05</v>
      </c>
      <c r="AK681" s="120">
        <v>5.97</v>
      </c>
      <c r="AL681" s="52">
        <v>1</v>
      </c>
      <c r="AM681" s="124">
        <v>0.875</v>
      </c>
      <c r="AN681" s="124">
        <v>0.8928571428571429</v>
      </c>
      <c r="AO681" s="124">
        <v>0.890625</v>
      </c>
      <c r="AP681" s="124">
        <v>0.9285714285714286</v>
      </c>
      <c r="AQ681" s="124">
        <v>0.98019801980198018</v>
      </c>
      <c r="AR681" s="124">
        <v>0.9285714285714286</v>
      </c>
      <c r="AS681" s="124">
        <v>0.29613733905579398</v>
      </c>
      <c r="AT681" s="120">
        <v>0.77253218884121289</v>
      </c>
      <c r="AU681" s="120">
        <v>50</v>
      </c>
      <c r="AV681" s="124">
        <v>0.37755102040816324</v>
      </c>
      <c r="AW681" s="120">
        <v>0</v>
      </c>
      <c r="AX681" s="120">
        <v>50</v>
      </c>
      <c r="AY681" s="124">
        <v>0.73599999999999999</v>
      </c>
      <c r="AZ681" s="120">
        <v>49.066666666666663</v>
      </c>
      <c r="BA681" s="120">
        <v>50</v>
      </c>
      <c r="BB681" s="124">
        <v>0.56000000000000005</v>
      </c>
      <c r="BC681" s="120">
        <v>37.333333333333336</v>
      </c>
      <c r="BD681" s="120">
        <v>50</v>
      </c>
      <c r="BE681" s="124">
        <v>0.98275862068965514</v>
      </c>
      <c r="BF681" s="120">
        <v>50</v>
      </c>
      <c r="BG681" s="120">
        <v>50</v>
      </c>
      <c r="BH681" s="124">
        <v>0.93984962406015038</v>
      </c>
      <c r="BI681" s="120">
        <v>99.984002559590465</v>
      </c>
      <c r="BJ681" s="120">
        <v>100</v>
      </c>
      <c r="BK681" s="124">
        <v>0.9375</v>
      </c>
      <c r="BL681" s="120">
        <v>99.7340425531915</v>
      </c>
      <c r="BM681" s="120">
        <v>100</v>
      </c>
      <c r="BN681" s="52">
        <v>0</v>
      </c>
      <c r="BO681" s="124">
        <v>0.8125</v>
      </c>
      <c r="BP681" s="120">
        <v>100</v>
      </c>
      <c r="BQ681" s="120">
        <v>100</v>
      </c>
      <c r="BR681" s="124">
        <v>0.56976744186046513</v>
      </c>
      <c r="BS681" s="124">
        <v>0.86</v>
      </c>
      <c r="BT681" s="120">
        <v>18.992248062015506</v>
      </c>
      <c r="BU681" s="120">
        <v>50</v>
      </c>
      <c r="BV681" s="124">
        <v>0.74463519313304716</v>
      </c>
      <c r="BW681" s="120">
        <v>50</v>
      </c>
      <c r="BX681" s="120">
        <v>50</v>
      </c>
      <c r="BY681" s="124">
        <v>0.9375</v>
      </c>
      <c r="BZ681" s="124">
        <v>0.94</v>
      </c>
      <c r="CA681" s="124">
        <v>2.5000000000000001E-3</v>
      </c>
      <c r="CB681" s="120">
        <v>16.823939048191338</v>
      </c>
      <c r="CC681" s="120">
        <v>19.496255895940152</v>
      </c>
      <c r="CD681" s="120">
        <v>17.335082511020332</v>
      </c>
      <c r="CE681" s="120">
        <v>12.629206143265662</v>
      </c>
      <c r="CF681" s="107"/>
      <c r="CG681" s="107"/>
      <c r="CH681" s="107">
        <v>0</v>
      </c>
      <c r="CI681" s="107"/>
      <c r="CJ681" s="107"/>
    </row>
    <row r="682" spans="1:88" x14ac:dyDescent="0.25">
      <c r="A682" s="50" t="s">
        <v>858</v>
      </c>
      <c r="B682" s="56" t="s">
        <v>1572</v>
      </c>
      <c r="C682" s="50" t="s">
        <v>2665</v>
      </c>
      <c r="D682" s="56" t="s">
        <v>101</v>
      </c>
      <c r="E682" s="50" t="s">
        <v>102</v>
      </c>
      <c r="F682" s="24" t="s">
        <v>102</v>
      </c>
      <c r="G682" s="24" t="s">
        <v>102</v>
      </c>
      <c r="H682" s="50" t="s">
        <v>2644</v>
      </c>
      <c r="I682" s="50" t="s">
        <v>103</v>
      </c>
      <c r="J682" s="120">
        <v>648.96124218942259</v>
      </c>
      <c r="K682" s="52">
        <v>750</v>
      </c>
      <c r="L682" s="120">
        <v>86.528165625256349</v>
      </c>
      <c r="M682" s="52">
        <v>0</v>
      </c>
      <c r="N682" s="120">
        <v>80.708993040624222</v>
      </c>
      <c r="O682" s="120">
        <v>100</v>
      </c>
      <c r="P682" s="120">
        <v>100</v>
      </c>
      <c r="Q682" s="120">
        <v>64.416850673400759</v>
      </c>
      <c r="R682" s="120">
        <v>75</v>
      </c>
      <c r="S682" s="120">
        <v>75</v>
      </c>
      <c r="T682" s="120">
        <v>85.889134231201012</v>
      </c>
      <c r="U682" s="120">
        <v>100</v>
      </c>
      <c r="V682" s="120">
        <v>73.398702575812109</v>
      </c>
      <c r="W682" s="120">
        <v>97.864936767749484</v>
      </c>
      <c r="X682" s="120">
        <v>100</v>
      </c>
      <c r="Y682" s="120">
        <v>58.23354254530166</v>
      </c>
      <c r="Z682" s="120">
        <v>77.644723393735546</v>
      </c>
      <c r="AA682" s="120">
        <v>100</v>
      </c>
      <c r="AB682" s="120">
        <v>64.420512820512883</v>
      </c>
      <c r="AC682" s="120">
        <v>85.894017094017173</v>
      </c>
      <c r="AD682" s="120">
        <v>100</v>
      </c>
      <c r="AE682" s="120">
        <v>56.544444444444437</v>
      </c>
      <c r="AF682" s="120">
        <v>66.024897119341603</v>
      </c>
      <c r="AG682" s="120">
        <v>75.392592592592578</v>
      </c>
      <c r="AH682" s="120">
        <v>100</v>
      </c>
      <c r="AI682" s="120">
        <v>10.58</v>
      </c>
      <c r="AJ682" s="120">
        <v>16.760000000000002</v>
      </c>
      <c r="AK682" s="120">
        <v>9.48</v>
      </c>
      <c r="AL682" s="52">
        <v>1</v>
      </c>
      <c r="AM682" s="124">
        <v>0.98459383753501406</v>
      </c>
      <c r="AN682" s="124">
        <v>0.94308943089430897</v>
      </c>
      <c r="AO682" s="124">
        <v>0.98470097357440889</v>
      </c>
      <c r="AP682" s="124">
        <v>0.9375</v>
      </c>
      <c r="AQ682" s="124">
        <v>1</v>
      </c>
      <c r="AR682" s="124">
        <v>1</v>
      </c>
      <c r="AS682" s="124">
        <v>3.1114952463267068E-2</v>
      </c>
      <c r="AT682" s="120">
        <v>50</v>
      </c>
      <c r="AU682" s="120">
        <v>50</v>
      </c>
      <c r="AV682" s="124">
        <v>9.405940594059406E-2</v>
      </c>
      <c r="AW682" s="120">
        <v>41.188118811881196</v>
      </c>
      <c r="AX682" s="120">
        <v>50</v>
      </c>
      <c r="AY682" s="124"/>
      <c r="AZ682" s="120"/>
      <c r="BA682" s="120"/>
      <c r="BB682" s="124"/>
      <c r="BC682" s="120"/>
      <c r="BD682" s="120"/>
      <c r="BE682" s="124"/>
      <c r="BF682" s="120"/>
      <c r="BG682" s="120"/>
      <c r="BH682" s="124"/>
      <c r="BI682" s="120"/>
      <c r="BJ682" s="120"/>
      <c r="BK682" s="124"/>
      <c r="BL682" s="120"/>
      <c r="BM682" s="120"/>
      <c r="BN682" s="52"/>
      <c r="BO682" s="124"/>
      <c r="BP682" s="120"/>
      <c r="BQ682" s="120"/>
      <c r="BR682" s="124">
        <v>0.52631578947368418</v>
      </c>
      <c r="BS682" s="124">
        <v>0.96883852691218131</v>
      </c>
      <c r="BT682" s="120">
        <v>35.087719298245609</v>
      </c>
      <c r="BU682" s="120">
        <v>50</v>
      </c>
      <c r="BV682" s="124"/>
      <c r="BW682" s="120"/>
      <c r="BX682" s="120"/>
      <c r="BY682" s="124"/>
      <c r="BZ682" s="124"/>
      <c r="CA682" s="124"/>
      <c r="CB682" s="120">
        <v>17.263974516166829</v>
      </c>
      <c r="CC682" s="120">
        <v>19.631524517014228</v>
      </c>
      <c r="CD682" s="120">
        <v>17.168861804494096</v>
      </c>
      <c r="CE682" s="120"/>
      <c r="CF682" s="107"/>
      <c r="CG682" s="107"/>
      <c r="CH682" s="107">
        <v>0</v>
      </c>
      <c r="CI682" s="107"/>
      <c r="CJ682" s="107"/>
    </row>
    <row r="683" spans="1:88" x14ac:dyDescent="0.25">
      <c r="A683" s="50" t="s">
        <v>858</v>
      </c>
      <c r="B683" s="56" t="s">
        <v>1572</v>
      </c>
      <c r="C683" s="50" t="s">
        <v>3251</v>
      </c>
      <c r="D683" s="56" t="s">
        <v>2183</v>
      </c>
      <c r="E683" s="50" t="s">
        <v>106</v>
      </c>
      <c r="F683" s="24" t="s">
        <v>107</v>
      </c>
      <c r="G683" s="24" t="s">
        <v>114</v>
      </c>
      <c r="H683" s="50" t="s">
        <v>1453</v>
      </c>
      <c r="I683" s="50" t="s">
        <v>109</v>
      </c>
      <c r="J683" s="120">
        <v>98.571428571428584</v>
      </c>
      <c r="K683" s="52">
        <v>100</v>
      </c>
      <c r="L683" s="120">
        <v>98.571428571428584</v>
      </c>
      <c r="M683" s="52"/>
      <c r="N683" s="120"/>
      <c r="O683" s="120"/>
      <c r="P683" s="120"/>
      <c r="Q683" s="120"/>
      <c r="R683" s="120"/>
      <c r="S683" s="120"/>
      <c r="T683" s="120"/>
      <c r="U683" s="120"/>
      <c r="V683" s="120"/>
      <c r="W683" s="120"/>
      <c r="X683" s="120"/>
      <c r="Y683" s="120"/>
      <c r="Z683" s="120"/>
      <c r="AA683" s="120"/>
      <c r="AB683" s="120"/>
      <c r="AC683" s="120"/>
      <c r="AD683" s="120"/>
      <c r="AE683" s="120"/>
      <c r="AF683" s="120"/>
      <c r="AG683" s="120"/>
      <c r="AH683" s="120"/>
      <c r="AI683" s="120"/>
      <c r="AJ683" s="120"/>
      <c r="AK683" s="120"/>
      <c r="AL683" s="52"/>
      <c r="AM683" s="124"/>
      <c r="AN683" s="124"/>
      <c r="AO683" s="124"/>
      <c r="AP683" s="124"/>
      <c r="AQ683" s="124"/>
      <c r="AR683" s="124"/>
      <c r="AS683" s="124">
        <v>4.2553191489361701E-2</v>
      </c>
      <c r="AT683" s="120">
        <v>50</v>
      </c>
      <c r="AU683" s="120">
        <v>50</v>
      </c>
      <c r="AV683" s="124">
        <v>5.7142857142857141E-2</v>
      </c>
      <c r="AW683" s="120">
        <v>48.571428571428577</v>
      </c>
      <c r="AX683" s="120">
        <v>50</v>
      </c>
      <c r="AY683" s="124"/>
      <c r="AZ683" s="120"/>
      <c r="BA683" s="120"/>
      <c r="BB683" s="124"/>
      <c r="BC683" s="120"/>
      <c r="BD683" s="120"/>
      <c r="BE683" s="124"/>
      <c r="BF683" s="120"/>
      <c r="BG683" s="120"/>
      <c r="BH683" s="124"/>
      <c r="BI683" s="120"/>
      <c r="BJ683" s="120"/>
      <c r="BK683" s="124"/>
      <c r="BL683" s="120"/>
      <c r="BM683" s="120"/>
      <c r="BN683" s="52"/>
      <c r="BO683" s="124"/>
      <c r="BP683" s="120"/>
      <c r="BQ683" s="120"/>
      <c r="BR683" s="124"/>
      <c r="BS683" s="124"/>
      <c r="BT683" s="120"/>
      <c r="BU683" s="120"/>
      <c r="BV683" s="124"/>
      <c r="BW683" s="120"/>
      <c r="BX683" s="120"/>
      <c r="BY683" s="124"/>
      <c r="BZ683" s="124"/>
      <c r="CA683" s="124"/>
      <c r="CB683" s="120"/>
      <c r="CC683" s="120"/>
      <c r="CD683" s="120"/>
      <c r="CE683" s="120"/>
      <c r="CF683" s="107"/>
      <c r="CG683" s="107"/>
      <c r="CH683" s="107">
        <v>0</v>
      </c>
      <c r="CI683" s="107"/>
      <c r="CJ683" s="107"/>
    </row>
    <row r="684" spans="1:88" x14ac:dyDescent="0.25">
      <c r="A684" s="50" t="s">
        <v>858</v>
      </c>
      <c r="B684" s="56" t="s">
        <v>1572</v>
      </c>
      <c r="C684" s="50" t="s">
        <v>3252</v>
      </c>
      <c r="D684" s="56" t="s">
        <v>2362</v>
      </c>
      <c r="E684" s="50" t="s">
        <v>106</v>
      </c>
      <c r="F684" s="24">
        <v>1</v>
      </c>
      <c r="G684" s="24">
        <v>6</v>
      </c>
      <c r="H684" s="50" t="s">
        <v>2644</v>
      </c>
      <c r="I684" s="50" t="s">
        <v>109</v>
      </c>
      <c r="J684" s="120">
        <v>576.4718520861137</v>
      </c>
      <c r="K684" s="52">
        <v>650</v>
      </c>
      <c r="L684" s="120">
        <v>88.687977244017489</v>
      </c>
      <c r="M684" s="52">
        <v>0</v>
      </c>
      <c r="N684" s="120">
        <v>78.629054229995859</v>
      </c>
      <c r="O684" s="120">
        <v>100</v>
      </c>
      <c r="P684" s="120">
        <v>100</v>
      </c>
      <c r="Q684" s="120">
        <v>66.166014860736439</v>
      </c>
      <c r="R684" s="120">
        <v>74.11973615773698</v>
      </c>
      <c r="S684" s="120">
        <v>75</v>
      </c>
      <c r="T684" s="120">
        <v>88.221353147648585</v>
      </c>
      <c r="U684" s="120">
        <v>100</v>
      </c>
      <c r="V684" s="120">
        <v>71.473416951345683</v>
      </c>
      <c r="W684" s="120">
        <v>95.297889268460906</v>
      </c>
      <c r="X684" s="120">
        <v>100</v>
      </c>
      <c r="Y684" s="120">
        <v>60.156179494225405</v>
      </c>
      <c r="Z684" s="120">
        <v>80.208239325633883</v>
      </c>
      <c r="AA684" s="120">
        <v>100</v>
      </c>
      <c r="AB684" s="120">
        <v>67.318018018018009</v>
      </c>
      <c r="AC684" s="120">
        <v>89.75735735735735</v>
      </c>
      <c r="AD684" s="120">
        <v>100</v>
      </c>
      <c r="AE684" s="120"/>
      <c r="AF684" s="120">
        <v>68.597222222222229</v>
      </c>
      <c r="AG684" s="120"/>
      <c r="AH684" s="120">
        <v>0</v>
      </c>
      <c r="AI684" s="120">
        <v>8.83</v>
      </c>
      <c r="AJ684" s="120">
        <v>13.96</v>
      </c>
      <c r="AK684" s="120"/>
      <c r="AL684" s="52">
        <v>1</v>
      </c>
      <c r="AM684" s="124">
        <v>0.9882352941176471</v>
      </c>
      <c r="AN684" s="124">
        <v>0.94339622641509435</v>
      </c>
      <c r="AO684" s="124">
        <v>0.98461538461538467</v>
      </c>
      <c r="AP684" s="124">
        <v>0.93103448275862066</v>
      </c>
      <c r="AQ684" s="124">
        <v>1</v>
      </c>
      <c r="AR684" s="124"/>
      <c r="AS684" s="124">
        <v>2.7027027027027029E-2</v>
      </c>
      <c r="AT684" s="120">
        <v>50</v>
      </c>
      <c r="AU684" s="120">
        <v>50</v>
      </c>
      <c r="AV684" s="124">
        <v>7.792207792207792E-2</v>
      </c>
      <c r="AW684" s="120">
        <v>44.415584415584419</v>
      </c>
      <c r="AX684" s="120">
        <v>50</v>
      </c>
      <c r="AY684" s="124"/>
      <c r="AZ684" s="120"/>
      <c r="BA684" s="120"/>
      <c r="BB684" s="124"/>
      <c r="BC684" s="120"/>
      <c r="BD684" s="120"/>
      <c r="BE684" s="124"/>
      <c r="BF684" s="120"/>
      <c r="BG684" s="120"/>
      <c r="BH684" s="124"/>
      <c r="BI684" s="120"/>
      <c r="BJ684" s="120"/>
      <c r="BK684" s="124"/>
      <c r="BL684" s="120"/>
      <c r="BM684" s="120"/>
      <c r="BN684" s="52"/>
      <c r="BO684" s="124"/>
      <c r="BP684" s="120"/>
      <c r="BQ684" s="120"/>
      <c r="BR684" s="124">
        <v>0.42857142857142855</v>
      </c>
      <c r="BS684" s="124">
        <v>0.96923076923076923</v>
      </c>
      <c r="BT684" s="120">
        <v>28.571428571428569</v>
      </c>
      <c r="BU684" s="120">
        <v>50</v>
      </c>
      <c r="BV684" s="124"/>
      <c r="BW684" s="120"/>
      <c r="BX684" s="120"/>
      <c r="BY684" s="124"/>
      <c r="BZ684" s="124"/>
      <c r="CA684" s="124"/>
      <c r="CB684" s="120">
        <v>16.823939048191338</v>
      </c>
      <c r="CC684" s="120">
        <v>19.496255895940152</v>
      </c>
      <c r="CD684" s="120">
        <v>17.335082511020332</v>
      </c>
      <c r="CE684" s="120"/>
      <c r="CF684" s="107"/>
      <c r="CG684" s="107"/>
      <c r="CH684" s="107">
        <v>0</v>
      </c>
      <c r="CI684" s="107"/>
      <c r="CJ684" s="107"/>
    </row>
    <row r="685" spans="1:88" x14ac:dyDescent="0.25">
      <c r="A685" s="50" t="s">
        <v>858</v>
      </c>
      <c r="B685" s="56" t="s">
        <v>1572</v>
      </c>
      <c r="C685" s="50" t="s">
        <v>3253</v>
      </c>
      <c r="D685" s="56" t="s">
        <v>2528</v>
      </c>
      <c r="E685" s="50" t="s">
        <v>106</v>
      </c>
      <c r="F685" s="24">
        <v>1</v>
      </c>
      <c r="G685" s="24">
        <v>6</v>
      </c>
      <c r="H685" s="50" t="s">
        <v>2644</v>
      </c>
      <c r="I685" s="50" t="s">
        <v>109</v>
      </c>
      <c r="J685" s="120">
        <v>595.44571117035719</v>
      </c>
      <c r="K685" s="52">
        <v>650</v>
      </c>
      <c r="L685" s="120">
        <v>91.607032487747261</v>
      </c>
      <c r="M685" s="52">
        <v>0</v>
      </c>
      <c r="N685" s="120">
        <v>82.486884049606701</v>
      </c>
      <c r="O685" s="120">
        <v>100</v>
      </c>
      <c r="P685" s="120">
        <v>100</v>
      </c>
      <c r="Q685" s="120">
        <v>65.765374872307504</v>
      </c>
      <c r="R685" s="120">
        <v>75</v>
      </c>
      <c r="S685" s="120">
        <v>75</v>
      </c>
      <c r="T685" s="120">
        <v>87.687166496410001</v>
      </c>
      <c r="U685" s="120">
        <v>100</v>
      </c>
      <c r="V685" s="120">
        <v>75.646748195564001</v>
      </c>
      <c r="W685" s="120">
        <v>100</v>
      </c>
      <c r="X685" s="120">
        <v>100</v>
      </c>
      <c r="Y685" s="120">
        <v>58.418304248606091</v>
      </c>
      <c r="Z685" s="120">
        <v>77.891072331474788</v>
      </c>
      <c r="AA685" s="120">
        <v>100</v>
      </c>
      <c r="AB685" s="120">
        <v>65.365972222222226</v>
      </c>
      <c r="AC685" s="120">
        <v>87.154629629629625</v>
      </c>
      <c r="AD685" s="120">
        <v>100</v>
      </c>
      <c r="AE685" s="120"/>
      <c r="AF685" s="120">
        <v>65.935833333333321</v>
      </c>
      <c r="AG685" s="120"/>
      <c r="AH685" s="120">
        <v>0</v>
      </c>
      <c r="AI685" s="120">
        <v>9.23</v>
      </c>
      <c r="AJ685" s="120">
        <v>16.579999999999998</v>
      </c>
      <c r="AK685" s="120"/>
      <c r="AL685" s="52">
        <v>1</v>
      </c>
      <c r="AM685" s="124">
        <v>0.96682464454976302</v>
      </c>
      <c r="AN685" s="124">
        <v>0.89743589743589747</v>
      </c>
      <c r="AO685" s="124">
        <v>0.96682464454976302</v>
      </c>
      <c r="AP685" s="124">
        <v>0.89743589743589747</v>
      </c>
      <c r="AQ685" s="124">
        <v>1</v>
      </c>
      <c r="AR685" s="124"/>
      <c r="AS685" s="124">
        <v>3.0716723549488054E-2</v>
      </c>
      <c r="AT685" s="120">
        <v>50</v>
      </c>
      <c r="AU685" s="120">
        <v>50</v>
      </c>
      <c r="AV685" s="124">
        <v>6.8181818181818177E-2</v>
      </c>
      <c r="AW685" s="120">
        <v>46.363636363636381</v>
      </c>
      <c r="AX685" s="120">
        <v>50</v>
      </c>
      <c r="AY685" s="124"/>
      <c r="AZ685" s="120"/>
      <c r="BA685" s="120"/>
      <c r="BB685" s="124"/>
      <c r="BC685" s="120"/>
      <c r="BD685" s="120"/>
      <c r="BE685" s="124"/>
      <c r="BF685" s="120"/>
      <c r="BG685" s="120"/>
      <c r="BH685" s="124"/>
      <c r="BI685" s="120"/>
      <c r="BJ685" s="120"/>
      <c r="BK685" s="124"/>
      <c r="BL685" s="120"/>
      <c r="BM685" s="120"/>
      <c r="BN685" s="52"/>
      <c r="BO685" s="124"/>
      <c r="BP685" s="120"/>
      <c r="BQ685" s="120"/>
      <c r="BR685" s="124">
        <v>0.69523809523809521</v>
      </c>
      <c r="BS685" s="124">
        <v>0.98130841121495327</v>
      </c>
      <c r="BT685" s="120">
        <v>46.349206349206348</v>
      </c>
      <c r="BU685" s="120">
        <v>50</v>
      </c>
      <c r="BV685" s="124"/>
      <c r="BW685" s="120"/>
      <c r="BX685" s="120"/>
      <c r="BY685" s="124"/>
      <c r="BZ685" s="124"/>
      <c r="CA685" s="124"/>
      <c r="CB685" s="120">
        <v>16.823939048191338</v>
      </c>
      <c r="CC685" s="120">
        <v>19.496255895940152</v>
      </c>
      <c r="CD685" s="120">
        <v>17.335082511020332</v>
      </c>
      <c r="CE685" s="120"/>
      <c r="CF685" s="107"/>
      <c r="CG685" s="107"/>
      <c r="CH685" s="107">
        <v>0</v>
      </c>
      <c r="CI685" s="107"/>
      <c r="CJ685" s="107"/>
    </row>
    <row r="686" spans="1:88" x14ac:dyDescent="0.25">
      <c r="A686" s="50" t="s">
        <v>858</v>
      </c>
      <c r="B686" s="56" t="s">
        <v>1572</v>
      </c>
      <c r="C686" s="50" t="s">
        <v>3254</v>
      </c>
      <c r="D686" s="56" t="s">
        <v>2323</v>
      </c>
      <c r="E686" s="50" t="s">
        <v>106</v>
      </c>
      <c r="F686" s="24">
        <v>1</v>
      </c>
      <c r="G686" s="24">
        <v>6</v>
      </c>
      <c r="H686" s="50" t="s">
        <v>2644</v>
      </c>
      <c r="I686" s="50" t="s">
        <v>109</v>
      </c>
      <c r="J686" s="120">
        <v>552.76914954097015</v>
      </c>
      <c r="K686" s="52">
        <v>650</v>
      </c>
      <c r="L686" s="120">
        <v>85.041407621687711</v>
      </c>
      <c r="M686" s="52">
        <v>0</v>
      </c>
      <c r="N686" s="120">
        <v>81.709139357869361</v>
      </c>
      <c r="O686" s="120">
        <v>100</v>
      </c>
      <c r="P686" s="120">
        <v>100</v>
      </c>
      <c r="Q686" s="120">
        <v>62.161924705071826</v>
      </c>
      <c r="R686" s="120">
        <v>75</v>
      </c>
      <c r="S686" s="120">
        <v>75</v>
      </c>
      <c r="T686" s="120">
        <v>82.882566273429106</v>
      </c>
      <c r="U686" s="120">
        <v>100</v>
      </c>
      <c r="V686" s="120">
        <v>73.813704270455759</v>
      </c>
      <c r="W686" s="120">
        <v>98.418272360607688</v>
      </c>
      <c r="X686" s="120">
        <v>100</v>
      </c>
      <c r="Y686" s="120">
        <v>56.908980753354619</v>
      </c>
      <c r="Z686" s="120">
        <v>75.878641004472826</v>
      </c>
      <c r="AA686" s="120">
        <v>100</v>
      </c>
      <c r="AB686" s="120">
        <v>61.248611111111131</v>
      </c>
      <c r="AC686" s="120">
        <v>81.664814814814846</v>
      </c>
      <c r="AD686" s="120">
        <v>100</v>
      </c>
      <c r="AE686" s="120"/>
      <c r="AF686" s="120">
        <v>63.593010752688194</v>
      </c>
      <c r="AG686" s="120"/>
      <c r="AH686" s="120">
        <v>0</v>
      </c>
      <c r="AI686" s="120">
        <v>12.83</v>
      </c>
      <c r="AJ686" s="120">
        <v>18.09</v>
      </c>
      <c r="AK686" s="120"/>
      <c r="AL686" s="52">
        <v>0</v>
      </c>
      <c r="AM686" s="124">
        <v>0.99595141700404854</v>
      </c>
      <c r="AN686" s="124">
        <v>1</v>
      </c>
      <c r="AO686" s="124">
        <v>1</v>
      </c>
      <c r="AP686" s="124">
        <v>1</v>
      </c>
      <c r="AQ686" s="124">
        <v>1</v>
      </c>
      <c r="AR686" s="124"/>
      <c r="AS686" s="124">
        <v>2.5714285714285714E-2</v>
      </c>
      <c r="AT686" s="120">
        <v>50</v>
      </c>
      <c r="AU686" s="120">
        <v>50</v>
      </c>
      <c r="AV686" s="124">
        <v>0.13953488372093023</v>
      </c>
      <c r="AW686" s="120">
        <v>32.093023255813961</v>
      </c>
      <c r="AX686" s="120">
        <v>50</v>
      </c>
      <c r="AY686" s="124"/>
      <c r="AZ686" s="120"/>
      <c r="BA686" s="120"/>
      <c r="BB686" s="124"/>
      <c r="BC686" s="120"/>
      <c r="BD686" s="120"/>
      <c r="BE686" s="124"/>
      <c r="BF686" s="120"/>
      <c r="BG686" s="120"/>
      <c r="BH686" s="124"/>
      <c r="BI686" s="120"/>
      <c r="BJ686" s="120"/>
      <c r="BK686" s="124"/>
      <c r="BL686" s="120"/>
      <c r="BM686" s="120"/>
      <c r="BN686" s="52"/>
      <c r="BO686" s="124"/>
      <c r="BP686" s="120"/>
      <c r="BQ686" s="120"/>
      <c r="BR686" s="124">
        <v>0.47747747747747749</v>
      </c>
      <c r="BS686" s="124">
        <v>0.9568965517241379</v>
      </c>
      <c r="BT686" s="120">
        <v>31.831831831831831</v>
      </c>
      <c r="BU686" s="120">
        <v>50</v>
      </c>
      <c r="BV686" s="124"/>
      <c r="BW686" s="120"/>
      <c r="BX686" s="120"/>
      <c r="BY686" s="124"/>
      <c r="BZ686" s="124"/>
      <c r="CA686" s="124"/>
      <c r="CB686" s="120">
        <v>16.823939048191338</v>
      </c>
      <c r="CC686" s="120">
        <v>19.496255895940152</v>
      </c>
      <c r="CD686" s="120">
        <v>17.335082511020332</v>
      </c>
      <c r="CE686" s="120"/>
      <c r="CF686" s="107"/>
      <c r="CG686" s="107"/>
      <c r="CH686" s="107">
        <v>0</v>
      </c>
      <c r="CI686" s="107"/>
      <c r="CJ686" s="107"/>
    </row>
    <row r="687" spans="1:88" x14ac:dyDescent="0.25">
      <c r="A687" s="50" t="s">
        <v>863</v>
      </c>
      <c r="B687" s="56" t="s">
        <v>1573</v>
      </c>
      <c r="C687" s="50" t="s">
        <v>2665</v>
      </c>
      <c r="D687" s="56" t="s">
        <v>101</v>
      </c>
      <c r="E687" s="50" t="s">
        <v>102</v>
      </c>
      <c r="F687" s="24" t="s">
        <v>102</v>
      </c>
      <c r="G687" s="24" t="s">
        <v>102</v>
      </c>
      <c r="H687" s="50" t="s">
        <v>2644</v>
      </c>
      <c r="I687" s="50" t="s">
        <v>103</v>
      </c>
      <c r="J687" s="120">
        <v>951.44287450595561</v>
      </c>
      <c r="K687" s="52">
        <v>1250</v>
      </c>
      <c r="L687" s="120">
        <v>76.115429960476447</v>
      </c>
      <c r="M687" s="52">
        <v>0</v>
      </c>
      <c r="N687" s="120">
        <v>75.297917848395372</v>
      </c>
      <c r="O687" s="120">
        <v>100</v>
      </c>
      <c r="P687" s="120">
        <v>100</v>
      </c>
      <c r="Q687" s="120">
        <v>62.71057285857033</v>
      </c>
      <c r="R687" s="120">
        <v>66.623141474971305</v>
      </c>
      <c r="S687" s="120">
        <v>75</v>
      </c>
      <c r="T687" s="120">
        <v>83.614097144760436</v>
      </c>
      <c r="U687" s="120">
        <v>100</v>
      </c>
      <c r="V687" s="120">
        <v>63.353840839355698</v>
      </c>
      <c r="W687" s="120">
        <v>84.471787785807592</v>
      </c>
      <c r="X687" s="120">
        <v>100</v>
      </c>
      <c r="Y687" s="120">
        <v>51.521434773215518</v>
      </c>
      <c r="Z687" s="120">
        <v>68.695246364287357</v>
      </c>
      <c r="AA687" s="120">
        <v>100</v>
      </c>
      <c r="AB687" s="120">
        <v>63.697811284046544</v>
      </c>
      <c r="AC687" s="120">
        <v>84.930415045395392</v>
      </c>
      <c r="AD687" s="120">
        <v>100</v>
      </c>
      <c r="AE687" s="120">
        <v>50.972720125786154</v>
      </c>
      <c r="AF687" s="120">
        <v>67.003839869280938</v>
      </c>
      <c r="AG687" s="120">
        <v>67.963626834381543</v>
      </c>
      <c r="AH687" s="120">
        <v>100</v>
      </c>
      <c r="AI687" s="120">
        <v>12.28</v>
      </c>
      <c r="AJ687" s="120">
        <v>15.1</v>
      </c>
      <c r="AK687" s="120">
        <v>16.03</v>
      </c>
      <c r="AL687" s="52">
        <v>0</v>
      </c>
      <c r="AM687" s="124">
        <v>0.98239436619718312</v>
      </c>
      <c r="AN687" s="124">
        <v>0.97211155378486058</v>
      </c>
      <c r="AO687" s="124">
        <v>0.97887323943661975</v>
      </c>
      <c r="AP687" s="124">
        <v>0.96414342629482075</v>
      </c>
      <c r="AQ687" s="124">
        <v>0.9884615384615385</v>
      </c>
      <c r="AR687" s="124">
        <v>0.97247706422018354</v>
      </c>
      <c r="AS687" s="124">
        <v>7.2671443193449328E-2</v>
      </c>
      <c r="AT687" s="120">
        <v>45.465711361310149</v>
      </c>
      <c r="AU687" s="120">
        <v>50</v>
      </c>
      <c r="AV687" s="124">
        <v>0.14432989690721648</v>
      </c>
      <c r="AW687" s="120">
        <v>31.134020618556725</v>
      </c>
      <c r="AX687" s="120">
        <v>50</v>
      </c>
      <c r="AY687" s="124">
        <v>0.32432432432432434</v>
      </c>
      <c r="AZ687" s="120">
        <v>21.621621621621621</v>
      </c>
      <c r="BA687" s="120">
        <v>50</v>
      </c>
      <c r="BB687" s="124">
        <v>0.53667953667953672</v>
      </c>
      <c r="BC687" s="120">
        <v>35.778635778635781</v>
      </c>
      <c r="BD687" s="120">
        <v>50</v>
      </c>
      <c r="BE687" s="124">
        <v>0.80808080808080807</v>
      </c>
      <c r="BF687" s="120">
        <v>42.983021706425959</v>
      </c>
      <c r="BG687" s="120">
        <v>50</v>
      </c>
      <c r="BH687" s="124">
        <v>0.96551724137931039</v>
      </c>
      <c r="BI687" s="120">
        <v>100</v>
      </c>
      <c r="BJ687" s="120">
        <v>100</v>
      </c>
      <c r="BK687" s="124">
        <v>0.65217391304347805</v>
      </c>
      <c r="BL687" s="120">
        <v>69.380203515263631</v>
      </c>
      <c r="BM687" s="120">
        <v>100</v>
      </c>
      <c r="BN687" s="52">
        <v>1</v>
      </c>
      <c r="BO687" s="124">
        <v>0.85099999999999998</v>
      </c>
      <c r="BP687" s="120">
        <v>100</v>
      </c>
      <c r="BQ687" s="120">
        <v>100</v>
      </c>
      <c r="BR687" s="124">
        <v>0.44043321299638988</v>
      </c>
      <c r="BS687" s="124">
        <v>0.80758017492711365</v>
      </c>
      <c r="BT687" s="120">
        <v>14.681107099879661</v>
      </c>
      <c r="BU687" s="120">
        <v>50</v>
      </c>
      <c r="BV687" s="124">
        <v>8.6805555555555559E-3</v>
      </c>
      <c r="BW687" s="120">
        <v>0.72337962962962976</v>
      </c>
      <c r="BX687" s="120">
        <v>50</v>
      </c>
      <c r="BY687" s="124">
        <v>0.65217391304347805</v>
      </c>
      <c r="BZ687" s="124">
        <v>0.94</v>
      </c>
      <c r="CA687" s="124">
        <v>0.28782608695652201</v>
      </c>
      <c r="CB687" s="120">
        <v>17.263974516166829</v>
      </c>
      <c r="CC687" s="120">
        <v>19.631524517014228</v>
      </c>
      <c r="CD687" s="120">
        <v>17.168861804494096</v>
      </c>
      <c r="CE687" s="120">
        <v>15.161501169955377</v>
      </c>
      <c r="CF687" s="107"/>
      <c r="CG687" s="107"/>
      <c r="CH687" s="107">
        <v>0</v>
      </c>
      <c r="CI687" s="107"/>
      <c r="CJ687" s="107"/>
    </row>
    <row r="688" spans="1:88" x14ac:dyDescent="0.25">
      <c r="A688" s="50" t="s">
        <v>863</v>
      </c>
      <c r="B688" s="56" t="s">
        <v>1573</v>
      </c>
      <c r="C688" s="50" t="s">
        <v>3255</v>
      </c>
      <c r="D688" s="56" t="s">
        <v>2311</v>
      </c>
      <c r="E688" s="50" t="s">
        <v>106</v>
      </c>
      <c r="F688" s="24">
        <v>3</v>
      </c>
      <c r="G688" s="24">
        <v>5</v>
      </c>
      <c r="H688" s="50" t="s">
        <v>1453</v>
      </c>
      <c r="I688" s="50" t="s">
        <v>109</v>
      </c>
      <c r="J688" s="120">
        <v>643.85655964348439</v>
      </c>
      <c r="K688" s="52">
        <v>750</v>
      </c>
      <c r="L688" s="120">
        <v>85.847541285797917</v>
      </c>
      <c r="M688" s="52">
        <v>0</v>
      </c>
      <c r="N688" s="120">
        <v>78.66108843898914</v>
      </c>
      <c r="O688" s="120">
        <v>100</v>
      </c>
      <c r="P688" s="120">
        <v>100</v>
      </c>
      <c r="Q688" s="120">
        <v>67.694145786577195</v>
      </c>
      <c r="R688" s="120">
        <v>72.068913939449672</v>
      </c>
      <c r="S688" s="120">
        <v>75</v>
      </c>
      <c r="T688" s="120">
        <v>90.258861048769589</v>
      </c>
      <c r="U688" s="120">
        <v>100</v>
      </c>
      <c r="V688" s="120">
        <v>69.028981455751847</v>
      </c>
      <c r="W688" s="120">
        <v>92.038641941002467</v>
      </c>
      <c r="X688" s="120">
        <v>100</v>
      </c>
      <c r="Y688" s="120">
        <v>58.180594945300832</v>
      </c>
      <c r="Z688" s="120">
        <v>77.574126593734434</v>
      </c>
      <c r="AA688" s="120">
        <v>100</v>
      </c>
      <c r="AB688" s="120">
        <v>62.275203252032533</v>
      </c>
      <c r="AC688" s="120">
        <v>83.033604336043382</v>
      </c>
      <c r="AD688" s="120">
        <v>100</v>
      </c>
      <c r="AE688" s="120">
        <v>53.868571428571414</v>
      </c>
      <c r="AF688" s="120">
        <v>64.55607235142115</v>
      </c>
      <c r="AG688" s="120">
        <v>71.824761904761885</v>
      </c>
      <c r="AH688" s="120">
        <v>100</v>
      </c>
      <c r="AI688" s="120">
        <v>7.3</v>
      </c>
      <c r="AJ688" s="120">
        <v>13.88</v>
      </c>
      <c r="AK688" s="120">
        <v>10.68</v>
      </c>
      <c r="AL688" s="52">
        <v>0</v>
      </c>
      <c r="AM688" s="124">
        <v>0.98340248962655596</v>
      </c>
      <c r="AN688" s="124">
        <v>0.97247706422018354</v>
      </c>
      <c r="AO688" s="124">
        <v>0.98132780082987547</v>
      </c>
      <c r="AP688" s="124">
        <v>0.96330275229357798</v>
      </c>
      <c r="AQ688" s="124">
        <v>1</v>
      </c>
      <c r="AR688" s="124">
        <v>1</v>
      </c>
      <c r="AS688" s="124">
        <v>2.4793388429752067E-2</v>
      </c>
      <c r="AT688" s="120">
        <v>50</v>
      </c>
      <c r="AU688" s="120">
        <v>50</v>
      </c>
      <c r="AV688" s="124">
        <v>5.9405940594059403E-2</v>
      </c>
      <c r="AW688" s="120">
        <v>48.118811881188115</v>
      </c>
      <c r="AX688" s="120">
        <v>50</v>
      </c>
      <c r="AY688" s="124"/>
      <c r="AZ688" s="120"/>
      <c r="BA688" s="120"/>
      <c r="BB688" s="124"/>
      <c r="BC688" s="120"/>
      <c r="BD688" s="120"/>
      <c r="BE688" s="124"/>
      <c r="BF688" s="120"/>
      <c r="BG688" s="120"/>
      <c r="BH688" s="124"/>
      <c r="BI688" s="120"/>
      <c r="BJ688" s="120"/>
      <c r="BK688" s="124"/>
      <c r="BL688" s="120"/>
      <c r="BM688" s="120"/>
      <c r="BN688" s="52"/>
      <c r="BO688" s="124"/>
      <c r="BP688" s="120"/>
      <c r="BQ688" s="120"/>
      <c r="BR688" s="124">
        <v>0.46511627906976744</v>
      </c>
      <c r="BS688" s="124">
        <v>0.9942196531791907</v>
      </c>
      <c r="BT688" s="120">
        <v>31.007751937984494</v>
      </c>
      <c r="BU688" s="120">
        <v>50</v>
      </c>
      <c r="BV688" s="124"/>
      <c r="BW688" s="120"/>
      <c r="BX688" s="120"/>
      <c r="BY688" s="124"/>
      <c r="BZ688" s="124"/>
      <c r="CA688" s="124"/>
      <c r="CB688" s="120">
        <v>16.823939048191338</v>
      </c>
      <c r="CC688" s="120">
        <v>19.496255895940152</v>
      </c>
      <c r="CD688" s="120">
        <v>17.335082511020332</v>
      </c>
      <c r="CE688" s="120"/>
      <c r="CF688" s="107"/>
      <c r="CG688" s="107"/>
      <c r="CH688" s="107">
        <v>0</v>
      </c>
      <c r="CI688" s="107"/>
      <c r="CJ688" s="107"/>
    </row>
    <row r="689" spans="1:88" x14ac:dyDescent="0.25">
      <c r="A689" s="50" t="s">
        <v>863</v>
      </c>
      <c r="B689" s="56" t="s">
        <v>1573</v>
      </c>
      <c r="C689" s="50" t="s">
        <v>3256</v>
      </c>
      <c r="D689" s="56" t="s">
        <v>2356</v>
      </c>
      <c r="E689" s="50" t="s">
        <v>106</v>
      </c>
      <c r="F689" s="24" t="s">
        <v>107</v>
      </c>
      <c r="G689" s="24">
        <v>2</v>
      </c>
      <c r="H689" s="50" t="s">
        <v>1453</v>
      </c>
      <c r="I689" s="50" t="s">
        <v>109</v>
      </c>
      <c r="J689" s="120">
        <v>100</v>
      </c>
      <c r="K689" s="52">
        <v>100</v>
      </c>
      <c r="L689" s="120">
        <v>100</v>
      </c>
      <c r="M689" s="52"/>
      <c r="N689" s="120"/>
      <c r="O689" s="120"/>
      <c r="P689" s="120"/>
      <c r="Q689" s="120"/>
      <c r="R689" s="120"/>
      <c r="S689" s="120"/>
      <c r="T689" s="120"/>
      <c r="U689" s="120"/>
      <c r="V689" s="120"/>
      <c r="W689" s="120"/>
      <c r="X689" s="120"/>
      <c r="Y689" s="120"/>
      <c r="Z689" s="120"/>
      <c r="AA689" s="120"/>
      <c r="AB689" s="120"/>
      <c r="AC689" s="120"/>
      <c r="AD689" s="120"/>
      <c r="AE689" s="120"/>
      <c r="AF689" s="120"/>
      <c r="AG689" s="120"/>
      <c r="AH689" s="120"/>
      <c r="AI689" s="120"/>
      <c r="AJ689" s="120"/>
      <c r="AK689" s="120"/>
      <c r="AL689" s="52"/>
      <c r="AM689" s="124"/>
      <c r="AN689" s="124"/>
      <c r="AO689" s="124"/>
      <c r="AP689" s="124"/>
      <c r="AQ689" s="124"/>
      <c r="AR689" s="124"/>
      <c r="AS689" s="124">
        <v>2.3872679045092837E-2</v>
      </c>
      <c r="AT689" s="120">
        <v>50</v>
      </c>
      <c r="AU689" s="120">
        <v>50</v>
      </c>
      <c r="AV689" s="124">
        <v>3.614457831325301E-2</v>
      </c>
      <c r="AW689" s="120">
        <v>50</v>
      </c>
      <c r="AX689" s="120">
        <v>50</v>
      </c>
      <c r="AY689" s="124"/>
      <c r="AZ689" s="120"/>
      <c r="BA689" s="120"/>
      <c r="BB689" s="124"/>
      <c r="BC689" s="120"/>
      <c r="BD689" s="120"/>
      <c r="BE689" s="124"/>
      <c r="BF689" s="120"/>
      <c r="BG689" s="120"/>
      <c r="BH689" s="124"/>
      <c r="BI689" s="120"/>
      <c r="BJ689" s="120"/>
      <c r="BK689" s="124"/>
      <c r="BL689" s="120"/>
      <c r="BM689" s="120"/>
      <c r="BN689" s="52"/>
      <c r="BO689" s="124"/>
      <c r="BP689" s="120"/>
      <c r="BQ689" s="120"/>
      <c r="BR689" s="124"/>
      <c r="BS689" s="124"/>
      <c r="BT689" s="120"/>
      <c r="BU689" s="120"/>
      <c r="BV689" s="124"/>
      <c r="BW689" s="120"/>
      <c r="BX689" s="120"/>
      <c r="BY689" s="124"/>
      <c r="BZ689" s="124"/>
      <c r="CA689" s="124"/>
      <c r="CB689" s="120"/>
      <c r="CC689" s="120"/>
      <c r="CD689" s="120"/>
      <c r="CE689" s="120"/>
      <c r="CF689" s="107"/>
      <c r="CG689" s="107"/>
      <c r="CH689" s="107">
        <v>0</v>
      </c>
      <c r="CI689" s="107"/>
      <c r="CJ689" s="107"/>
    </row>
    <row r="690" spans="1:88" x14ac:dyDescent="0.25">
      <c r="A690" s="50" t="s">
        <v>863</v>
      </c>
      <c r="B690" s="56" t="s">
        <v>1573</v>
      </c>
      <c r="C690" s="50" t="s">
        <v>3257</v>
      </c>
      <c r="D690" s="56" t="s">
        <v>1973</v>
      </c>
      <c r="E690" s="50" t="s">
        <v>106</v>
      </c>
      <c r="F690" s="24">
        <v>6</v>
      </c>
      <c r="G690" s="24">
        <v>8</v>
      </c>
      <c r="H690" s="50" t="s">
        <v>2644</v>
      </c>
      <c r="I690" s="50" t="s">
        <v>109</v>
      </c>
      <c r="J690" s="120">
        <v>588.35070086637961</v>
      </c>
      <c r="K690" s="52">
        <v>800</v>
      </c>
      <c r="L690" s="120">
        <v>73.543837608297451</v>
      </c>
      <c r="M690" s="52">
        <v>0</v>
      </c>
      <c r="N690" s="120">
        <v>73.34356218207941</v>
      </c>
      <c r="O690" s="120">
        <v>97.791416242772542</v>
      </c>
      <c r="P690" s="120">
        <v>100</v>
      </c>
      <c r="Q690" s="120">
        <v>60.205196866047459</v>
      </c>
      <c r="R690" s="120">
        <v>62.606318619222314</v>
      </c>
      <c r="S690" s="120">
        <v>75</v>
      </c>
      <c r="T690" s="120">
        <v>80.273595821396611</v>
      </c>
      <c r="U690" s="120">
        <v>100</v>
      </c>
      <c r="V690" s="120">
        <v>59.392433365618587</v>
      </c>
      <c r="W690" s="120">
        <v>79.189911154158111</v>
      </c>
      <c r="X690" s="120">
        <v>100</v>
      </c>
      <c r="Y690" s="120">
        <v>47.36331998784464</v>
      </c>
      <c r="Z690" s="120">
        <v>63.151093317126183</v>
      </c>
      <c r="AA690" s="120">
        <v>100</v>
      </c>
      <c r="AB690" s="120">
        <v>63.057238095238091</v>
      </c>
      <c r="AC690" s="120">
        <v>84.076317460317455</v>
      </c>
      <c r="AD690" s="120">
        <v>100</v>
      </c>
      <c r="AE690" s="120">
        <v>50.934583333333336</v>
      </c>
      <c r="AF690" s="120">
        <v>66.649135802469146</v>
      </c>
      <c r="AG690" s="120">
        <v>67.912777777777777</v>
      </c>
      <c r="AH690" s="120">
        <v>100</v>
      </c>
      <c r="AI690" s="120">
        <v>14.79</v>
      </c>
      <c r="AJ690" s="120">
        <v>15.24</v>
      </c>
      <c r="AK690" s="120">
        <v>15.71</v>
      </c>
      <c r="AL690" s="52">
        <v>0</v>
      </c>
      <c r="AM690" s="124">
        <v>0.98231827111984282</v>
      </c>
      <c r="AN690" s="124">
        <v>0.97222222222222221</v>
      </c>
      <c r="AO690" s="124">
        <v>0.98035363457760316</v>
      </c>
      <c r="AP690" s="124">
        <v>0.97222222222222221</v>
      </c>
      <c r="AQ690" s="124">
        <v>0.97765363128491622</v>
      </c>
      <c r="AR690" s="124">
        <v>0.97560975609756095</v>
      </c>
      <c r="AS690" s="124">
        <v>6.4833005893909626E-2</v>
      </c>
      <c r="AT690" s="120">
        <v>47.033398821218086</v>
      </c>
      <c r="AU690" s="120">
        <v>50</v>
      </c>
      <c r="AV690" s="124">
        <v>0.20454545454545456</v>
      </c>
      <c r="AW690" s="120">
        <v>19.09090909090909</v>
      </c>
      <c r="AX690" s="120">
        <v>50</v>
      </c>
      <c r="AY690" s="124"/>
      <c r="AZ690" s="120"/>
      <c r="BA690" s="120"/>
      <c r="BB690" s="124"/>
      <c r="BC690" s="120"/>
      <c r="BD690" s="120"/>
      <c r="BE690" s="124">
        <v>0.82236842105263153</v>
      </c>
      <c r="BF690" s="120">
        <v>43.743001119820832</v>
      </c>
      <c r="BG690" s="120">
        <v>50</v>
      </c>
      <c r="BH690" s="124"/>
      <c r="BI690" s="120"/>
      <c r="BJ690" s="120"/>
      <c r="BK690" s="124"/>
      <c r="BL690" s="120"/>
      <c r="BM690" s="120"/>
      <c r="BN690" s="52"/>
      <c r="BO690" s="124"/>
      <c r="BP690" s="120"/>
      <c r="BQ690" s="120"/>
      <c r="BR690" s="124">
        <v>0.36529680365296802</v>
      </c>
      <c r="BS690" s="124">
        <v>0.6517857142857143</v>
      </c>
      <c r="BT690" s="120">
        <v>6.0882800608828003</v>
      </c>
      <c r="BU690" s="120">
        <v>50</v>
      </c>
      <c r="BV690" s="124"/>
      <c r="BW690" s="120"/>
      <c r="BX690" s="120"/>
      <c r="BY690" s="124"/>
      <c r="BZ690" s="124"/>
      <c r="CA690" s="124"/>
      <c r="CB690" s="120">
        <v>16.823939048191338</v>
      </c>
      <c r="CC690" s="120">
        <v>19.496255895940152</v>
      </c>
      <c r="CD690" s="120">
        <v>17.335082511020332</v>
      </c>
      <c r="CE690" s="120"/>
      <c r="CF690" s="107"/>
      <c r="CG690" s="107"/>
      <c r="CH690" s="107">
        <v>0</v>
      </c>
      <c r="CI690" s="107"/>
      <c r="CJ690" s="107"/>
    </row>
    <row r="691" spans="1:88" x14ac:dyDescent="0.25">
      <c r="A691" s="50" t="s">
        <v>863</v>
      </c>
      <c r="B691" s="56" t="s">
        <v>1573</v>
      </c>
      <c r="C691" s="50" t="s">
        <v>3258</v>
      </c>
      <c r="D691" s="56" t="s">
        <v>2312</v>
      </c>
      <c r="E691" s="50" t="s">
        <v>106</v>
      </c>
      <c r="F691" s="24">
        <v>9</v>
      </c>
      <c r="G691" s="24">
        <v>12</v>
      </c>
      <c r="H691" s="50" t="s">
        <v>2644</v>
      </c>
      <c r="I691" s="50" t="s">
        <v>109</v>
      </c>
      <c r="J691" s="120">
        <v>916.47171665532426</v>
      </c>
      <c r="K691" s="52">
        <v>1250</v>
      </c>
      <c r="L691" s="120">
        <v>73.317737332425935</v>
      </c>
      <c r="M691" s="52">
        <v>1</v>
      </c>
      <c r="N691" s="120">
        <v>72.531213762386685</v>
      </c>
      <c r="O691" s="120">
        <v>96.708285016515589</v>
      </c>
      <c r="P691" s="120">
        <v>100</v>
      </c>
      <c r="Q691" s="120">
        <v>58.76012212929777</v>
      </c>
      <c r="R691" s="120">
        <v>62.885643375334091</v>
      </c>
      <c r="S691" s="120">
        <v>75</v>
      </c>
      <c r="T691" s="120">
        <v>78.346829505730369</v>
      </c>
      <c r="U691" s="120">
        <v>100</v>
      </c>
      <c r="V691" s="120">
        <v>59.983063934495782</v>
      </c>
      <c r="W691" s="120">
        <v>79.977418579327704</v>
      </c>
      <c r="X691" s="120">
        <v>100</v>
      </c>
      <c r="Y691" s="120">
        <v>48.372746171142516</v>
      </c>
      <c r="Z691" s="120">
        <v>64.496994894856684</v>
      </c>
      <c r="AA691" s="120">
        <v>100</v>
      </c>
      <c r="AB691" s="120">
        <v>66.505522682445758</v>
      </c>
      <c r="AC691" s="120">
        <v>88.674030243261015</v>
      </c>
      <c r="AD691" s="120">
        <v>100</v>
      </c>
      <c r="AE691" s="120">
        <v>49.089333333333315</v>
      </c>
      <c r="AF691" s="120">
        <v>69.529166666666654</v>
      </c>
      <c r="AG691" s="120">
        <v>65.452444444444424</v>
      </c>
      <c r="AH691" s="120">
        <v>100</v>
      </c>
      <c r="AI691" s="120">
        <v>16.23</v>
      </c>
      <c r="AJ691" s="120">
        <v>14.51</v>
      </c>
      <c r="AK691" s="120">
        <v>20.43</v>
      </c>
      <c r="AL691" s="52">
        <v>1</v>
      </c>
      <c r="AM691" s="124">
        <v>0.98550724637681164</v>
      </c>
      <c r="AN691" s="124">
        <v>1</v>
      </c>
      <c r="AO691" s="124">
        <v>0.97826086956521741</v>
      </c>
      <c r="AP691" s="124">
        <v>1</v>
      </c>
      <c r="AQ691" s="124">
        <v>0.98830409356725146</v>
      </c>
      <c r="AR691" s="124">
        <v>0.92592592592592593</v>
      </c>
      <c r="AS691" s="124">
        <v>0.14912280701754385</v>
      </c>
      <c r="AT691" s="120">
        <v>30.175438596491233</v>
      </c>
      <c r="AU691" s="120">
        <v>50</v>
      </c>
      <c r="AV691" s="124">
        <v>0.25490196078431371</v>
      </c>
      <c r="AW691" s="120">
        <v>9.0196078431372673</v>
      </c>
      <c r="AX691" s="120">
        <v>50</v>
      </c>
      <c r="AY691" s="124">
        <v>0.3203125</v>
      </c>
      <c r="AZ691" s="120">
        <v>21.354166666666664</v>
      </c>
      <c r="BA691" s="120">
        <v>50</v>
      </c>
      <c r="BB691" s="124">
        <v>0.54296875</v>
      </c>
      <c r="BC691" s="120">
        <v>36.197916666666671</v>
      </c>
      <c r="BD691" s="120">
        <v>50</v>
      </c>
      <c r="BE691" s="124">
        <v>0.7931034482758621</v>
      </c>
      <c r="BF691" s="120">
        <v>42.186353631694793</v>
      </c>
      <c r="BG691" s="120">
        <v>50</v>
      </c>
      <c r="BH691" s="124">
        <v>0.97109826589595372</v>
      </c>
      <c r="BI691" s="120">
        <v>100</v>
      </c>
      <c r="BJ691" s="120">
        <v>100</v>
      </c>
      <c r="BK691" s="124">
        <v>0.65217391304347827</v>
      </c>
      <c r="BL691" s="120">
        <v>69.380203515263645</v>
      </c>
      <c r="BM691" s="120">
        <v>100</v>
      </c>
      <c r="BN691" s="52">
        <v>1</v>
      </c>
      <c r="BO691" s="124">
        <v>0.85119047619047616</v>
      </c>
      <c r="BP691" s="120">
        <v>100</v>
      </c>
      <c r="BQ691" s="120">
        <v>100</v>
      </c>
      <c r="BR691" s="124">
        <v>0.51533742331288346</v>
      </c>
      <c r="BS691" s="124">
        <v>0.96449704142011838</v>
      </c>
      <c r="BT691" s="120">
        <v>34.355828220858896</v>
      </c>
      <c r="BU691" s="120">
        <v>50</v>
      </c>
      <c r="BV691" s="124">
        <v>1.7543859649122807E-3</v>
      </c>
      <c r="BW691" s="120">
        <v>0.14619883040935674</v>
      </c>
      <c r="BX691" s="120">
        <v>50</v>
      </c>
      <c r="BY691" s="124">
        <v>0.65217391304347827</v>
      </c>
      <c r="BZ691" s="124">
        <v>0.94</v>
      </c>
      <c r="CA691" s="124">
        <v>0.28782608695652173</v>
      </c>
      <c r="CB691" s="120">
        <v>16.823939048191338</v>
      </c>
      <c r="CC691" s="120">
        <v>19.496255895940152</v>
      </c>
      <c r="CD691" s="120">
        <v>17.335082511020332</v>
      </c>
      <c r="CE691" s="120">
        <v>12.629206143265662</v>
      </c>
      <c r="CF691" s="107"/>
      <c r="CG691" s="107"/>
      <c r="CH691" s="107">
        <v>0</v>
      </c>
      <c r="CI691" s="107"/>
      <c r="CJ691" s="107"/>
    </row>
    <row r="692" spans="1:88" x14ac:dyDescent="0.25">
      <c r="A692" s="50" t="s">
        <v>868</v>
      </c>
      <c r="B692" s="56" t="s">
        <v>1576</v>
      </c>
      <c r="C692" s="50" t="s">
        <v>2665</v>
      </c>
      <c r="D692" s="56" t="s">
        <v>101</v>
      </c>
      <c r="E692" s="50" t="s">
        <v>102</v>
      </c>
      <c r="F692" s="24" t="s">
        <v>102</v>
      </c>
      <c r="G692" s="24" t="s">
        <v>102</v>
      </c>
      <c r="H692" s="50" t="s">
        <v>2644</v>
      </c>
      <c r="I692" s="50" t="s">
        <v>103</v>
      </c>
      <c r="J692" s="120">
        <v>939.19078094010331</v>
      </c>
      <c r="K692" s="52">
        <v>1250</v>
      </c>
      <c r="L692" s="120">
        <v>75.135262475208265</v>
      </c>
      <c r="M692" s="52">
        <v>0</v>
      </c>
      <c r="N692" s="120">
        <v>64.263761283866955</v>
      </c>
      <c r="O692" s="120">
        <v>85.68501504515595</v>
      </c>
      <c r="P692" s="120">
        <v>100</v>
      </c>
      <c r="Q692" s="120">
        <v>58.925772674394949</v>
      </c>
      <c r="R692" s="120">
        <v>59.732105149092583</v>
      </c>
      <c r="S692" s="120">
        <v>69.831340801273257</v>
      </c>
      <c r="T692" s="120">
        <v>78.567696899193265</v>
      </c>
      <c r="U692" s="120">
        <v>100</v>
      </c>
      <c r="V692" s="120">
        <v>54.891125840943587</v>
      </c>
      <c r="W692" s="120">
        <v>73.188167787924783</v>
      </c>
      <c r="X692" s="120">
        <v>100</v>
      </c>
      <c r="Y692" s="120">
        <v>50.148774294590496</v>
      </c>
      <c r="Z692" s="120">
        <v>66.865032392787327</v>
      </c>
      <c r="AA692" s="120">
        <v>100</v>
      </c>
      <c r="AB692" s="120">
        <v>53.309993674889284</v>
      </c>
      <c r="AC692" s="120">
        <v>71.079991566519041</v>
      </c>
      <c r="AD692" s="120">
        <v>100</v>
      </c>
      <c r="AE692" s="120">
        <v>49.074666666666658</v>
      </c>
      <c r="AF692" s="120">
        <v>57.931878306878303</v>
      </c>
      <c r="AG692" s="120">
        <v>65.432888888888868</v>
      </c>
      <c r="AH692" s="120">
        <v>100</v>
      </c>
      <c r="AI692" s="120">
        <v>10.9</v>
      </c>
      <c r="AJ692" s="120">
        <v>9.58</v>
      </c>
      <c r="AK692" s="120">
        <v>8.85</v>
      </c>
      <c r="AL692" s="52">
        <v>1</v>
      </c>
      <c r="AM692" s="124">
        <v>0.9446227929373997</v>
      </c>
      <c r="AN692" s="124">
        <v>0.94427244582043346</v>
      </c>
      <c r="AO692" s="124">
        <v>0.9662921348314607</v>
      </c>
      <c r="AP692" s="124">
        <v>0.95510835913312697</v>
      </c>
      <c r="AQ692" s="124">
        <v>0.99440298507462688</v>
      </c>
      <c r="AR692" s="124">
        <v>0.98939929328621912</v>
      </c>
      <c r="AS692" s="124">
        <v>9.6455809780170473E-2</v>
      </c>
      <c r="AT692" s="120">
        <v>40.708838043965919</v>
      </c>
      <c r="AU692" s="120">
        <v>50</v>
      </c>
      <c r="AV692" s="124">
        <v>0.14540816326530612</v>
      </c>
      <c r="AW692" s="120">
        <v>30.91836734693878</v>
      </c>
      <c r="AX692" s="120">
        <v>50</v>
      </c>
      <c r="AY692" s="124">
        <v>0.58857142857142852</v>
      </c>
      <c r="AZ692" s="120">
        <v>39.238095238095234</v>
      </c>
      <c r="BA692" s="120">
        <v>50</v>
      </c>
      <c r="BB692" s="124">
        <v>0.25142857142857145</v>
      </c>
      <c r="BC692" s="120">
        <v>16.761904761904763</v>
      </c>
      <c r="BD692" s="120">
        <v>50</v>
      </c>
      <c r="BE692" s="124">
        <v>0.9</v>
      </c>
      <c r="BF692" s="120">
        <v>47.872340425531917</v>
      </c>
      <c r="BG692" s="120">
        <v>50</v>
      </c>
      <c r="BH692" s="124">
        <v>0.83333333333333337</v>
      </c>
      <c r="BI692" s="120">
        <v>88.652482269503551</v>
      </c>
      <c r="BJ692" s="120">
        <v>100</v>
      </c>
      <c r="BK692" s="124">
        <v>0.83157894736842097</v>
      </c>
      <c r="BL692" s="120">
        <v>88.465845464725646</v>
      </c>
      <c r="BM692" s="120">
        <v>100</v>
      </c>
      <c r="BN692" s="52">
        <v>0</v>
      </c>
      <c r="BO692" s="124">
        <v>0.67800000000000005</v>
      </c>
      <c r="BP692" s="120">
        <v>90.350877192982466</v>
      </c>
      <c r="BQ692" s="120">
        <v>100</v>
      </c>
      <c r="BR692" s="124">
        <v>0.50684931506849318</v>
      </c>
      <c r="BS692" s="124">
        <v>0.82369534555712276</v>
      </c>
      <c r="BT692" s="120">
        <v>16.894977168949772</v>
      </c>
      <c r="BU692" s="120">
        <v>50</v>
      </c>
      <c r="BV692" s="124">
        <v>0.46209912536443148</v>
      </c>
      <c r="BW692" s="120">
        <v>38.508260447035958</v>
      </c>
      <c r="BX692" s="120">
        <v>50</v>
      </c>
      <c r="BY692" s="124">
        <v>0.83157894736842097</v>
      </c>
      <c r="BZ692" s="124">
        <v>0.94</v>
      </c>
      <c r="CA692" s="124">
        <v>0.10842105263157904</v>
      </c>
      <c r="CB692" s="120">
        <v>17.263974516166829</v>
      </c>
      <c r="CC692" s="120">
        <v>19.631524517014228</v>
      </c>
      <c r="CD692" s="120">
        <v>17.168861804494096</v>
      </c>
      <c r="CE692" s="120">
        <v>15.161501169955377</v>
      </c>
      <c r="CF692" s="107"/>
      <c r="CG692" s="107"/>
      <c r="CH692" s="107">
        <v>0</v>
      </c>
      <c r="CI692" s="107"/>
      <c r="CJ692" s="107"/>
    </row>
    <row r="693" spans="1:88" x14ac:dyDescent="0.25">
      <c r="A693" s="50" t="s">
        <v>868</v>
      </c>
      <c r="B693" s="56" t="s">
        <v>1576</v>
      </c>
      <c r="C693" s="50" t="s">
        <v>3259</v>
      </c>
      <c r="D693" s="56" t="s">
        <v>2226</v>
      </c>
      <c r="E693" s="50" t="s">
        <v>106</v>
      </c>
      <c r="F693" s="24" t="s">
        <v>107</v>
      </c>
      <c r="G693" s="24">
        <v>3</v>
      </c>
      <c r="H693" s="50" t="s">
        <v>1453</v>
      </c>
      <c r="I693" s="50" t="s">
        <v>109</v>
      </c>
      <c r="J693" s="120">
        <v>434.66792650547131</v>
      </c>
      <c r="K693" s="52">
        <v>500</v>
      </c>
      <c r="L693" s="120">
        <v>86.933585301094269</v>
      </c>
      <c r="M693" s="52">
        <v>0</v>
      </c>
      <c r="N693" s="120">
        <v>72.190798190706829</v>
      </c>
      <c r="O693" s="120">
        <v>96.254397587609105</v>
      </c>
      <c r="P693" s="120">
        <v>100</v>
      </c>
      <c r="Q693" s="120">
        <v>66.24023392881621</v>
      </c>
      <c r="R693" s="120">
        <v>65.966838931955223</v>
      </c>
      <c r="S693" s="120">
        <v>75</v>
      </c>
      <c r="T693" s="120">
        <v>88.320311905088275</v>
      </c>
      <c r="U693" s="120">
        <v>100</v>
      </c>
      <c r="V693" s="120">
        <v>60.480458656330761</v>
      </c>
      <c r="W693" s="120">
        <v>80.640611541774348</v>
      </c>
      <c r="X693" s="120">
        <v>100</v>
      </c>
      <c r="Y693" s="120">
        <v>54.994078380706313</v>
      </c>
      <c r="Z693" s="120">
        <v>73.32543784094176</v>
      </c>
      <c r="AA693" s="120">
        <v>100</v>
      </c>
      <c r="AB693" s="120"/>
      <c r="AC693" s="120"/>
      <c r="AD693" s="120">
        <v>0</v>
      </c>
      <c r="AE693" s="120"/>
      <c r="AF693" s="120"/>
      <c r="AG693" s="120"/>
      <c r="AH693" s="120">
        <v>0</v>
      </c>
      <c r="AI693" s="120">
        <v>8.75</v>
      </c>
      <c r="AJ693" s="120">
        <v>10.97</v>
      </c>
      <c r="AK693" s="120"/>
      <c r="AL693" s="52">
        <v>0</v>
      </c>
      <c r="AM693" s="124">
        <v>1</v>
      </c>
      <c r="AN693" s="124">
        <v>1</v>
      </c>
      <c r="AO693" s="124">
        <v>1</v>
      </c>
      <c r="AP693" s="124">
        <v>1</v>
      </c>
      <c r="AQ693" s="124"/>
      <c r="AR693" s="124"/>
      <c r="AS693" s="124">
        <v>4.2424242424242427E-2</v>
      </c>
      <c r="AT693" s="120">
        <v>50</v>
      </c>
      <c r="AU693" s="120">
        <v>50</v>
      </c>
      <c r="AV693" s="124">
        <v>6.9364161849710976E-2</v>
      </c>
      <c r="AW693" s="120">
        <v>46.127167630057819</v>
      </c>
      <c r="AX693" s="120">
        <v>50</v>
      </c>
      <c r="AY693" s="124"/>
      <c r="AZ693" s="120"/>
      <c r="BA693" s="120"/>
      <c r="BB693" s="124"/>
      <c r="BC693" s="120"/>
      <c r="BD693" s="120"/>
      <c r="BE693" s="124"/>
      <c r="BF693" s="120"/>
      <c r="BG693" s="120"/>
      <c r="BH693" s="124"/>
      <c r="BI693" s="120"/>
      <c r="BJ693" s="120"/>
      <c r="BK693" s="124"/>
      <c r="BL693" s="120"/>
      <c r="BM693" s="120"/>
      <c r="BN693" s="52"/>
      <c r="BO693" s="124"/>
      <c r="BP693" s="120"/>
      <c r="BQ693" s="120"/>
      <c r="BR693" s="124"/>
      <c r="BS693" s="124"/>
      <c r="BT693" s="120"/>
      <c r="BU693" s="120"/>
      <c r="BV693" s="124"/>
      <c r="BW693" s="120"/>
      <c r="BX693" s="120"/>
      <c r="BY693" s="124"/>
      <c r="BZ693" s="124"/>
      <c r="CA693" s="124"/>
      <c r="CB693" s="120">
        <v>16.823939048191338</v>
      </c>
      <c r="CC693" s="120">
        <v>19.496255895940152</v>
      </c>
      <c r="CD693" s="120">
        <v>17.335082511020332</v>
      </c>
      <c r="CE693" s="120"/>
      <c r="CF693" s="107"/>
      <c r="CG693" s="107"/>
      <c r="CH693" s="107">
        <v>0</v>
      </c>
      <c r="CI693" s="107"/>
      <c r="CJ693" s="107"/>
    </row>
    <row r="694" spans="1:88" x14ac:dyDescent="0.25">
      <c r="A694" s="50" t="s">
        <v>868</v>
      </c>
      <c r="B694" s="56" t="s">
        <v>1576</v>
      </c>
      <c r="C694" s="50" t="s">
        <v>3260</v>
      </c>
      <c r="D694" s="56" t="s">
        <v>2329</v>
      </c>
      <c r="E694" s="50" t="s">
        <v>106</v>
      </c>
      <c r="F694" s="24">
        <v>4</v>
      </c>
      <c r="G694" s="24">
        <v>5</v>
      </c>
      <c r="H694" s="50" t="s">
        <v>1453</v>
      </c>
      <c r="I694" s="50" t="s">
        <v>109</v>
      </c>
      <c r="J694" s="120">
        <v>604.65799003782104</v>
      </c>
      <c r="K694" s="52">
        <v>750</v>
      </c>
      <c r="L694" s="120">
        <v>80.621065338376141</v>
      </c>
      <c r="M694" s="52">
        <v>0</v>
      </c>
      <c r="N694" s="120">
        <v>67.758521641590988</v>
      </c>
      <c r="O694" s="120">
        <v>90.344695522121327</v>
      </c>
      <c r="P694" s="120">
        <v>100</v>
      </c>
      <c r="Q694" s="120">
        <v>62.817090245454928</v>
      </c>
      <c r="R694" s="120">
        <v>65.18124200477142</v>
      </c>
      <c r="S694" s="120">
        <v>73.184407096171768</v>
      </c>
      <c r="T694" s="120">
        <v>83.756120327273237</v>
      </c>
      <c r="U694" s="120">
        <v>100</v>
      </c>
      <c r="V694" s="120">
        <v>60.310818572500828</v>
      </c>
      <c r="W694" s="120">
        <v>80.414424763334438</v>
      </c>
      <c r="X694" s="120">
        <v>100</v>
      </c>
      <c r="Y694" s="120">
        <v>55.875254375254393</v>
      </c>
      <c r="Z694" s="120">
        <v>74.500339167005862</v>
      </c>
      <c r="AA694" s="120">
        <v>100</v>
      </c>
      <c r="AB694" s="120">
        <v>53.893333333333317</v>
      </c>
      <c r="AC694" s="120">
        <v>71.857777777777756</v>
      </c>
      <c r="AD694" s="120">
        <v>100</v>
      </c>
      <c r="AE694" s="120">
        <v>51.54285714285713</v>
      </c>
      <c r="AF694" s="120">
        <v>56.783783783783797</v>
      </c>
      <c r="AG694" s="120">
        <v>68.723809523809507</v>
      </c>
      <c r="AH694" s="120">
        <v>100</v>
      </c>
      <c r="AI694" s="120">
        <v>10.36</v>
      </c>
      <c r="AJ694" s="120">
        <v>9.3000000000000007</v>
      </c>
      <c r="AK694" s="120">
        <v>5.24</v>
      </c>
      <c r="AL694" s="52">
        <v>0</v>
      </c>
      <c r="AM694" s="124">
        <v>0.99096385542168675</v>
      </c>
      <c r="AN694" s="124">
        <v>0.9885057471264368</v>
      </c>
      <c r="AO694" s="124">
        <v>0.99096385542168675</v>
      </c>
      <c r="AP694" s="124">
        <v>0.9885057471264368</v>
      </c>
      <c r="AQ694" s="124">
        <v>1</v>
      </c>
      <c r="AR694" s="124">
        <v>1</v>
      </c>
      <c r="AS694" s="124">
        <v>5.4711246200607903E-2</v>
      </c>
      <c r="AT694" s="120">
        <v>49.057750759878438</v>
      </c>
      <c r="AU694" s="120">
        <v>50</v>
      </c>
      <c r="AV694" s="124">
        <v>7.4285714285714288E-2</v>
      </c>
      <c r="AW694" s="120">
        <v>45.142857142857153</v>
      </c>
      <c r="AX694" s="120">
        <v>50</v>
      </c>
      <c r="AY694" s="124"/>
      <c r="AZ694" s="120"/>
      <c r="BA694" s="120"/>
      <c r="BB694" s="124"/>
      <c r="BC694" s="120"/>
      <c r="BD694" s="120"/>
      <c r="BE694" s="124"/>
      <c r="BF694" s="120"/>
      <c r="BG694" s="120"/>
      <c r="BH694" s="124"/>
      <c r="BI694" s="120"/>
      <c r="BJ694" s="120"/>
      <c r="BK694" s="124"/>
      <c r="BL694" s="120"/>
      <c r="BM694" s="120"/>
      <c r="BN694" s="52"/>
      <c r="BO694" s="124"/>
      <c r="BP694" s="120"/>
      <c r="BQ694" s="120"/>
      <c r="BR694" s="124">
        <v>0.61290322580645162</v>
      </c>
      <c r="BS694" s="124">
        <v>0.96273291925465843</v>
      </c>
      <c r="BT694" s="120">
        <v>40.86021505376344</v>
      </c>
      <c r="BU694" s="120">
        <v>50</v>
      </c>
      <c r="BV694" s="124"/>
      <c r="BW694" s="120"/>
      <c r="BX694" s="120"/>
      <c r="BY694" s="124"/>
      <c r="BZ694" s="124"/>
      <c r="CA694" s="124"/>
      <c r="CB694" s="120">
        <v>16.823939048191338</v>
      </c>
      <c r="CC694" s="120">
        <v>19.496255895940152</v>
      </c>
      <c r="CD694" s="120">
        <v>17.335082511020332</v>
      </c>
      <c r="CE694" s="120"/>
      <c r="CF694" s="107"/>
      <c r="CG694" s="107"/>
      <c r="CH694" s="107">
        <v>0</v>
      </c>
      <c r="CI694" s="107"/>
      <c r="CJ694" s="107"/>
    </row>
    <row r="695" spans="1:88" x14ac:dyDescent="0.25">
      <c r="A695" s="50" t="s">
        <v>868</v>
      </c>
      <c r="B695" s="56" t="s">
        <v>1576</v>
      </c>
      <c r="C695" s="50" t="s">
        <v>3261</v>
      </c>
      <c r="D695" s="56" t="s">
        <v>2429</v>
      </c>
      <c r="E695" s="50" t="s">
        <v>106</v>
      </c>
      <c r="F695" s="24" t="s">
        <v>107</v>
      </c>
      <c r="G695" s="24">
        <v>3</v>
      </c>
      <c r="H695" s="50" t="s">
        <v>1453</v>
      </c>
      <c r="I695" s="50" t="s">
        <v>109</v>
      </c>
      <c r="J695" s="120">
        <v>432.04834250078613</v>
      </c>
      <c r="K695" s="52">
        <v>500</v>
      </c>
      <c r="L695" s="120">
        <v>86.409668500157224</v>
      </c>
      <c r="M695" s="52">
        <v>0</v>
      </c>
      <c r="N695" s="120">
        <v>73.793962201499752</v>
      </c>
      <c r="O695" s="120">
        <v>98.39194960199967</v>
      </c>
      <c r="P695" s="120">
        <v>100</v>
      </c>
      <c r="Q695" s="120">
        <v>68.850435746309998</v>
      </c>
      <c r="R695" s="120">
        <v>70.818865740740733</v>
      </c>
      <c r="S695" s="120">
        <v>75</v>
      </c>
      <c r="T695" s="120">
        <v>91.800580995079997</v>
      </c>
      <c r="U695" s="120">
        <v>100</v>
      </c>
      <c r="V695" s="120">
        <v>64.550404277516947</v>
      </c>
      <c r="W695" s="120">
        <v>86.067205703355938</v>
      </c>
      <c r="X695" s="120">
        <v>100</v>
      </c>
      <c r="Y695" s="120">
        <v>59.407051282051285</v>
      </c>
      <c r="Z695" s="120">
        <v>79.209401709401718</v>
      </c>
      <c r="AA695" s="120">
        <v>100</v>
      </c>
      <c r="AB695" s="120"/>
      <c r="AC695" s="120"/>
      <c r="AD695" s="120">
        <v>0</v>
      </c>
      <c r="AE695" s="120"/>
      <c r="AF695" s="120"/>
      <c r="AG695" s="120"/>
      <c r="AH695" s="120">
        <v>0</v>
      </c>
      <c r="AI695" s="120">
        <v>6.14</v>
      </c>
      <c r="AJ695" s="120">
        <v>11.41</v>
      </c>
      <c r="AK695" s="120"/>
      <c r="AL695" s="52">
        <v>0</v>
      </c>
      <c r="AM695" s="124">
        <v>0.98666666666666669</v>
      </c>
      <c r="AN695" s="124">
        <v>0.97619047619047616</v>
      </c>
      <c r="AO695" s="124">
        <v>0.98666666666666669</v>
      </c>
      <c r="AP695" s="124">
        <v>0.97619047619047616</v>
      </c>
      <c r="AQ695" s="124"/>
      <c r="AR695" s="124"/>
      <c r="AS695" s="124">
        <v>9.0032154340836015E-2</v>
      </c>
      <c r="AT695" s="120">
        <v>41.993569131832814</v>
      </c>
      <c r="AU695" s="120">
        <v>50</v>
      </c>
      <c r="AV695" s="124">
        <v>0.1270718232044199</v>
      </c>
      <c r="AW695" s="120">
        <v>34.585635359116026</v>
      </c>
      <c r="AX695" s="120">
        <v>50</v>
      </c>
      <c r="AY695" s="124"/>
      <c r="AZ695" s="120"/>
      <c r="BA695" s="120"/>
      <c r="BB695" s="124"/>
      <c r="BC695" s="120"/>
      <c r="BD695" s="120"/>
      <c r="BE695" s="124"/>
      <c r="BF695" s="120"/>
      <c r="BG695" s="120"/>
      <c r="BH695" s="124"/>
      <c r="BI695" s="120"/>
      <c r="BJ695" s="120"/>
      <c r="BK695" s="124"/>
      <c r="BL695" s="120"/>
      <c r="BM695" s="120"/>
      <c r="BN695" s="52"/>
      <c r="BO695" s="124"/>
      <c r="BP695" s="120"/>
      <c r="BQ695" s="120"/>
      <c r="BR695" s="124"/>
      <c r="BS695" s="124"/>
      <c r="BT695" s="120"/>
      <c r="BU695" s="120"/>
      <c r="BV695" s="124"/>
      <c r="BW695" s="120"/>
      <c r="BX695" s="120"/>
      <c r="BY695" s="124"/>
      <c r="BZ695" s="124"/>
      <c r="CA695" s="124"/>
      <c r="CB695" s="120">
        <v>16.823939048191338</v>
      </c>
      <c r="CC695" s="120">
        <v>19.496255895940152</v>
      </c>
      <c r="CD695" s="120">
        <v>17.335082511020332</v>
      </c>
      <c r="CE695" s="120"/>
      <c r="CF695" s="107"/>
      <c r="CG695" s="107"/>
      <c r="CH695" s="107">
        <v>0</v>
      </c>
      <c r="CI695" s="107"/>
      <c r="CJ695" s="107"/>
    </row>
    <row r="696" spans="1:88" x14ac:dyDescent="0.25">
      <c r="A696" s="50" t="s">
        <v>868</v>
      </c>
      <c r="B696" s="56" t="s">
        <v>1576</v>
      </c>
      <c r="C696" s="50" t="s">
        <v>3262</v>
      </c>
      <c r="D696" s="56" t="s">
        <v>2327</v>
      </c>
      <c r="E696" s="50" t="s">
        <v>106</v>
      </c>
      <c r="F696" s="24">
        <v>6</v>
      </c>
      <c r="G696" s="24">
        <v>8</v>
      </c>
      <c r="H696" s="50" t="s">
        <v>1453</v>
      </c>
      <c r="I696" s="50" t="s">
        <v>109</v>
      </c>
      <c r="J696" s="120">
        <v>591.60537114269027</v>
      </c>
      <c r="K696" s="52">
        <v>800</v>
      </c>
      <c r="L696" s="120">
        <v>73.950671392836284</v>
      </c>
      <c r="M696" s="52">
        <v>0</v>
      </c>
      <c r="N696" s="120">
        <v>60.709447162101128</v>
      </c>
      <c r="O696" s="120">
        <v>80.945929549468161</v>
      </c>
      <c r="P696" s="120">
        <v>100</v>
      </c>
      <c r="Q696" s="120">
        <v>55.59747113138534</v>
      </c>
      <c r="R696" s="120">
        <v>54.366411462439693</v>
      </c>
      <c r="S696" s="120">
        <v>66.44532577924285</v>
      </c>
      <c r="T696" s="120">
        <v>74.129961508513787</v>
      </c>
      <c r="U696" s="120">
        <v>100</v>
      </c>
      <c r="V696" s="120">
        <v>49.52482184225763</v>
      </c>
      <c r="W696" s="120">
        <v>66.03309578967685</v>
      </c>
      <c r="X696" s="120">
        <v>100</v>
      </c>
      <c r="Y696" s="120">
        <v>45.29480143725646</v>
      </c>
      <c r="Z696" s="120">
        <v>60.393068583008613</v>
      </c>
      <c r="AA696" s="120">
        <v>100</v>
      </c>
      <c r="AB696" s="120">
        <v>54.282757092198572</v>
      </c>
      <c r="AC696" s="120">
        <v>72.377009456264759</v>
      </c>
      <c r="AD696" s="120">
        <v>100</v>
      </c>
      <c r="AE696" s="120">
        <v>51.510119047619042</v>
      </c>
      <c r="AF696" s="120">
        <v>57.301851851851822</v>
      </c>
      <c r="AG696" s="120">
        <v>68.680158730158723</v>
      </c>
      <c r="AH696" s="120">
        <v>100</v>
      </c>
      <c r="AI696" s="120">
        <v>10.84</v>
      </c>
      <c r="AJ696" s="120">
        <v>9.07</v>
      </c>
      <c r="AK696" s="120">
        <v>5.79</v>
      </c>
      <c r="AL696" s="52">
        <v>0</v>
      </c>
      <c r="AM696" s="124">
        <v>0.98754448398576511</v>
      </c>
      <c r="AN696" s="124">
        <v>0.98032786885245904</v>
      </c>
      <c r="AO696" s="124">
        <v>0.97864768683274017</v>
      </c>
      <c r="AP696" s="124">
        <v>0.98032786885245904</v>
      </c>
      <c r="AQ696" s="124">
        <v>1</v>
      </c>
      <c r="AR696" s="124">
        <v>1</v>
      </c>
      <c r="AS696" s="124">
        <v>6.3943161634103018E-2</v>
      </c>
      <c r="AT696" s="120">
        <v>47.211367673179389</v>
      </c>
      <c r="AU696" s="120">
        <v>50</v>
      </c>
      <c r="AV696" s="124">
        <v>0.10223642172523961</v>
      </c>
      <c r="AW696" s="120">
        <v>39.552715654952088</v>
      </c>
      <c r="AX696" s="120">
        <v>50</v>
      </c>
      <c r="AY696" s="124"/>
      <c r="AZ696" s="120"/>
      <c r="BA696" s="120"/>
      <c r="BB696" s="124"/>
      <c r="BC696" s="120"/>
      <c r="BD696" s="120"/>
      <c r="BE696" s="124">
        <v>0.92553191489361697</v>
      </c>
      <c r="BF696" s="120">
        <v>49.230421004979632</v>
      </c>
      <c r="BG696" s="120">
        <v>50</v>
      </c>
      <c r="BH696" s="124"/>
      <c r="BI696" s="120"/>
      <c r="BJ696" s="120"/>
      <c r="BK696" s="124"/>
      <c r="BL696" s="120"/>
      <c r="BM696" s="120"/>
      <c r="BN696" s="52"/>
      <c r="BO696" s="124"/>
      <c r="BP696" s="120"/>
      <c r="BQ696" s="120"/>
      <c r="BR696" s="124">
        <v>0.49577464788732395</v>
      </c>
      <c r="BS696" s="124">
        <v>0.94919786096256686</v>
      </c>
      <c r="BT696" s="120">
        <v>33.051643192488264</v>
      </c>
      <c r="BU696" s="120">
        <v>50</v>
      </c>
      <c r="BV696" s="124"/>
      <c r="BW696" s="120"/>
      <c r="BX696" s="120"/>
      <c r="BY696" s="124"/>
      <c r="BZ696" s="124"/>
      <c r="CA696" s="124"/>
      <c r="CB696" s="120">
        <v>16.823939048191338</v>
      </c>
      <c r="CC696" s="120">
        <v>19.496255895940152</v>
      </c>
      <c r="CD696" s="120">
        <v>17.335082511020332</v>
      </c>
      <c r="CE696" s="120"/>
      <c r="CF696" s="107"/>
      <c r="CG696" s="107"/>
      <c r="CH696" s="107">
        <v>0</v>
      </c>
      <c r="CI696" s="107"/>
      <c r="CJ696" s="107"/>
    </row>
    <row r="697" spans="1:88" x14ac:dyDescent="0.25">
      <c r="A697" s="50" t="s">
        <v>868</v>
      </c>
      <c r="B697" s="56" t="s">
        <v>1576</v>
      </c>
      <c r="C697" s="50" t="s">
        <v>3263</v>
      </c>
      <c r="D697" s="56" t="s">
        <v>2328</v>
      </c>
      <c r="E697" s="50" t="s">
        <v>106</v>
      </c>
      <c r="F697" s="24">
        <v>9</v>
      </c>
      <c r="G697" s="24">
        <v>12</v>
      </c>
      <c r="H697" s="50" t="s">
        <v>2644</v>
      </c>
      <c r="I697" s="50" t="s">
        <v>109</v>
      </c>
      <c r="J697" s="120">
        <v>856.60207429629986</v>
      </c>
      <c r="K697" s="52">
        <v>1250</v>
      </c>
      <c r="L697" s="120">
        <v>68.528165943703982</v>
      </c>
      <c r="M697" s="52">
        <v>0</v>
      </c>
      <c r="N697" s="120">
        <v>59.891862170087983</v>
      </c>
      <c r="O697" s="120">
        <v>79.855816226783986</v>
      </c>
      <c r="P697" s="120">
        <v>100</v>
      </c>
      <c r="Q697" s="120">
        <v>50.436379928315425</v>
      </c>
      <c r="R697" s="120">
        <v>58.526804123711365</v>
      </c>
      <c r="S697" s="120">
        <v>65.490502971137516</v>
      </c>
      <c r="T697" s="120">
        <v>67.248506571087233</v>
      </c>
      <c r="U697" s="120">
        <v>100</v>
      </c>
      <c r="V697" s="120">
        <v>54.651640725018545</v>
      </c>
      <c r="W697" s="120">
        <v>72.868854300024736</v>
      </c>
      <c r="X697" s="120">
        <v>100</v>
      </c>
      <c r="Y697" s="120">
        <v>47.340011670881147</v>
      </c>
      <c r="Z697" s="120">
        <v>63.12001556117486</v>
      </c>
      <c r="AA697" s="120">
        <v>100</v>
      </c>
      <c r="AB697" s="120">
        <v>53.126175869120637</v>
      </c>
      <c r="AC697" s="120">
        <v>70.834901158827506</v>
      </c>
      <c r="AD697" s="120">
        <v>100</v>
      </c>
      <c r="AE697" s="120">
        <v>45.598666666666688</v>
      </c>
      <c r="AF697" s="120">
        <v>59.541666666666679</v>
      </c>
      <c r="AG697" s="120">
        <v>60.79822222222225</v>
      </c>
      <c r="AH697" s="120">
        <v>100</v>
      </c>
      <c r="AI697" s="120">
        <v>15.05</v>
      </c>
      <c r="AJ697" s="120">
        <v>11.18</v>
      </c>
      <c r="AK697" s="120">
        <v>13.94</v>
      </c>
      <c r="AL697" s="52">
        <v>1</v>
      </c>
      <c r="AM697" s="124">
        <v>0.69230769230769229</v>
      </c>
      <c r="AN697" s="124">
        <v>0.66216216216216217</v>
      </c>
      <c r="AO697" s="124">
        <v>0.87362637362637363</v>
      </c>
      <c r="AP697" s="124">
        <v>0.77027027027027029</v>
      </c>
      <c r="AQ697" s="124">
        <v>0.98192771084337349</v>
      </c>
      <c r="AR697" s="124">
        <v>0.96153846153846156</v>
      </c>
      <c r="AS697" s="124">
        <v>0.1696165191740413</v>
      </c>
      <c r="AT697" s="120">
        <v>26.076696165191745</v>
      </c>
      <c r="AU697" s="120">
        <v>50</v>
      </c>
      <c r="AV697" s="124">
        <v>0.27531645569620256</v>
      </c>
      <c r="AW697" s="120">
        <v>4.9367088607594978</v>
      </c>
      <c r="AX697" s="120">
        <v>50</v>
      </c>
      <c r="AY697" s="124">
        <v>0.59077809798270897</v>
      </c>
      <c r="AZ697" s="120">
        <v>39.385206532180597</v>
      </c>
      <c r="BA697" s="120">
        <v>50</v>
      </c>
      <c r="BB697" s="124">
        <v>0.25360230547550433</v>
      </c>
      <c r="BC697" s="120">
        <v>16.906820365033624</v>
      </c>
      <c r="BD697" s="120">
        <v>50</v>
      </c>
      <c r="BE697" s="124">
        <v>0.87425149700598803</v>
      </c>
      <c r="BF697" s="120">
        <v>46.502739202446172</v>
      </c>
      <c r="BG697" s="120">
        <v>50</v>
      </c>
      <c r="BH697" s="124">
        <v>0.84795321637426901</v>
      </c>
      <c r="BI697" s="120">
        <v>90.207788975986062</v>
      </c>
      <c r="BJ697" s="120">
        <v>100</v>
      </c>
      <c r="BK697" s="124">
        <v>0.83695652173913049</v>
      </c>
      <c r="BL697" s="120">
        <v>89.037927844588353</v>
      </c>
      <c r="BM697" s="120">
        <v>100</v>
      </c>
      <c r="BN697" s="52">
        <v>0</v>
      </c>
      <c r="BO697" s="124">
        <v>0.67763157894736847</v>
      </c>
      <c r="BP697" s="120">
        <v>90.350877192982466</v>
      </c>
      <c r="BQ697" s="120">
        <v>100</v>
      </c>
      <c r="BR697" s="124">
        <v>0.33783783783783783</v>
      </c>
      <c r="BS697" s="124">
        <v>0.44848484848484849</v>
      </c>
      <c r="BT697" s="120">
        <v>0</v>
      </c>
      <c r="BU697" s="120">
        <v>50</v>
      </c>
      <c r="BV697" s="124">
        <v>0.46165191740412981</v>
      </c>
      <c r="BW697" s="120">
        <v>38.470993117010821</v>
      </c>
      <c r="BX697" s="120">
        <v>50</v>
      </c>
      <c r="BY697" s="124">
        <v>0.83695652173913049</v>
      </c>
      <c r="BZ697" s="124">
        <v>0.94</v>
      </c>
      <c r="CA697" s="124">
        <v>0.10304347826086953</v>
      </c>
      <c r="CB697" s="120">
        <v>16.823939048191338</v>
      </c>
      <c r="CC697" s="120">
        <v>19.496255895940152</v>
      </c>
      <c r="CD697" s="120">
        <v>17.335082511020332</v>
      </c>
      <c r="CE697" s="120">
        <v>12.629206143265662</v>
      </c>
      <c r="CF697" s="107"/>
      <c r="CG697" s="107"/>
      <c r="CH697" s="107">
        <v>0</v>
      </c>
      <c r="CI697" s="107"/>
      <c r="CJ697" s="107"/>
    </row>
    <row r="698" spans="1:88" x14ac:dyDescent="0.25">
      <c r="A698" s="50" t="s">
        <v>874</v>
      </c>
      <c r="B698" s="56" t="s">
        <v>1577</v>
      </c>
      <c r="C698" s="50" t="s">
        <v>2665</v>
      </c>
      <c r="D698" s="56" t="s">
        <v>101</v>
      </c>
      <c r="E698" s="50" t="s">
        <v>102</v>
      </c>
      <c r="F698" s="24" t="s">
        <v>102</v>
      </c>
      <c r="G698" s="24" t="s">
        <v>102</v>
      </c>
      <c r="H698" s="50" t="s">
        <v>2644</v>
      </c>
      <c r="I698" s="50" t="s">
        <v>103</v>
      </c>
      <c r="J698" s="120">
        <v>1026.0849338022686</v>
      </c>
      <c r="K698" s="52">
        <v>1250</v>
      </c>
      <c r="L698" s="120">
        <v>82.086794704181486</v>
      </c>
      <c r="M698" s="52">
        <v>0</v>
      </c>
      <c r="N698" s="120">
        <v>68.366854034172974</v>
      </c>
      <c r="O698" s="120">
        <v>91.155805378897298</v>
      </c>
      <c r="P698" s="120">
        <v>100</v>
      </c>
      <c r="Q698" s="120">
        <v>61.203053171939004</v>
      </c>
      <c r="R698" s="120">
        <v>63.930653247534565</v>
      </c>
      <c r="S698" s="120">
        <v>74.248376931421305</v>
      </c>
      <c r="T698" s="120">
        <v>81.604070895918667</v>
      </c>
      <c r="U698" s="120">
        <v>100</v>
      </c>
      <c r="V698" s="120">
        <v>58.649365200985109</v>
      </c>
      <c r="W698" s="120">
        <v>78.199153601313469</v>
      </c>
      <c r="X698" s="120">
        <v>100</v>
      </c>
      <c r="Y698" s="120">
        <v>52.216661201944675</v>
      </c>
      <c r="Z698" s="120">
        <v>69.622214935926223</v>
      </c>
      <c r="AA698" s="120">
        <v>100</v>
      </c>
      <c r="AB698" s="120">
        <v>57.657510472770689</v>
      </c>
      <c r="AC698" s="120">
        <v>76.876680630360923</v>
      </c>
      <c r="AD698" s="120">
        <v>100</v>
      </c>
      <c r="AE698" s="120">
        <v>51.506481481481494</v>
      </c>
      <c r="AF698" s="120">
        <v>62.73967213114755</v>
      </c>
      <c r="AG698" s="120">
        <v>68.675308641975334</v>
      </c>
      <c r="AH698" s="120">
        <v>100</v>
      </c>
      <c r="AI698" s="120">
        <v>13.04</v>
      </c>
      <c r="AJ698" s="120">
        <v>11.71</v>
      </c>
      <c r="AK698" s="120">
        <v>11.23</v>
      </c>
      <c r="AL698" s="52">
        <v>0</v>
      </c>
      <c r="AM698" s="124">
        <v>0.99289099526066349</v>
      </c>
      <c r="AN698" s="124">
        <v>0.98952879581151831</v>
      </c>
      <c r="AO698" s="124">
        <v>0.99369085173501581</v>
      </c>
      <c r="AP698" s="124">
        <v>0.99130434782608701</v>
      </c>
      <c r="AQ698" s="124">
        <v>0.99823321554770317</v>
      </c>
      <c r="AR698" s="124">
        <v>0.99612403100775193</v>
      </c>
      <c r="AS698" s="124">
        <v>7.9773321708805578E-2</v>
      </c>
      <c r="AT698" s="120">
        <v>44.045335658238891</v>
      </c>
      <c r="AU698" s="120">
        <v>50</v>
      </c>
      <c r="AV698" s="124">
        <v>0.13631633714880334</v>
      </c>
      <c r="AW698" s="120">
        <v>32.736732570239347</v>
      </c>
      <c r="AX698" s="120">
        <v>50</v>
      </c>
      <c r="AY698" s="124">
        <v>0.68206521739130432</v>
      </c>
      <c r="AZ698" s="120">
        <v>45.471014492753618</v>
      </c>
      <c r="BA698" s="120">
        <v>50</v>
      </c>
      <c r="BB698" s="124">
        <v>0.33967391304347827</v>
      </c>
      <c r="BC698" s="120">
        <v>22.644927536231883</v>
      </c>
      <c r="BD698" s="120">
        <v>50</v>
      </c>
      <c r="BE698" s="124">
        <v>0.91988130563798221</v>
      </c>
      <c r="BF698" s="120">
        <v>48.929856682871396</v>
      </c>
      <c r="BG698" s="120">
        <v>50</v>
      </c>
      <c r="BH698" s="124">
        <v>0.88636363636363635</v>
      </c>
      <c r="BI698" s="120">
        <v>94.294003868471947</v>
      </c>
      <c r="BJ698" s="120">
        <v>100</v>
      </c>
      <c r="BK698" s="124">
        <v>0.87179487179487192</v>
      </c>
      <c r="BL698" s="120">
        <v>92.744135297326807</v>
      </c>
      <c r="BM698" s="120">
        <v>100</v>
      </c>
      <c r="BN698" s="52">
        <v>0</v>
      </c>
      <c r="BO698" s="124">
        <v>0.76300000000000001</v>
      </c>
      <c r="BP698" s="120">
        <v>100</v>
      </c>
      <c r="BQ698" s="120">
        <v>100</v>
      </c>
      <c r="BR698" s="124">
        <v>0.51664254703328505</v>
      </c>
      <c r="BS698" s="124">
        <v>0.94528043775649795</v>
      </c>
      <c r="BT698" s="120">
        <v>34.442836468885666</v>
      </c>
      <c r="BU698" s="120">
        <v>50</v>
      </c>
      <c r="BV698" s="124">
        <v>0.5357142857142857</v>
      </c>
      <c r="BW698" s="120">
        <v>44.642857142857146</v>
      </c>
      <c r="BX698" s="120">
        <v>50</v>
      </c>
      <c r="BY698" s="124">
        <v>0.87179487179487192</v>
      </c>
      <c r="BZ698" s="124">
        <v>0.94</v>
      </c>
      <c r="CA698" s="124">
        <v>6.8205128205128029E-2</v>
      </c>
      <c r="CB698" s="120">
        <v>17.263974516166829</v>
      </c>
      <c r="CC698" s="120">
        <v>19.631524517014228</v>
      </c>
      <c r="CD698" s="120">
        <v>17.168861804494096</v>
      </c>
      <c r="CE698" s="120">
        <v>15.161501169955377</v>
      </c>
      <c r="CF698" s="107"/>
      <c r="CG698" s="107"/>
      <c r="CH698" s="107">
        <v>0</v>
      </c>
      <c r="CI698" s="107"/>
      <c r="CJ698" s="107"/>
    </row>
    <row r="699" spans="1:88" x14ac:dyDescent="0.25">
      <c r="A699" s="50" t="s">
        <v>874</v>
      </c>
      <c r="B699" s="56" t="s">
        <v>1577</v>
      </c>
      <c r="C699" s="50" t="s">
        <v>3264</v>
      </c>
      <c r="D699" s="56" t="s">
        <v>2149</v>
      </c>
      <c r="E699" s="50" t="s">
        <v>106</v>
      </c>
      <c r="F699" s="24" t="s">
        <v>107</v>
      </c>
      <c r="G699" s="24">
        <v>5</v>
      </c>
      <c r="H699" s="50" t="s">
        <v>1453</v>
      </c>
      <c r="I699" s="50" t="s">
        <v>109</v>
      </c>
      <c r="J699" s="120">
        <v>575.77735837334274</v>
      </c>
      <c r="K699" s="52">
        <v>750</v>
      </c>
      <c r="L699" s="120">
        <v>76.770314449779036</v>
      </c>
      <c r="M699" s="52">
        <v>0</v>
      </c>
      <c r="N699" s="120">
        <v>68.818001043947092</v>
      </c>
      <c r="O699" s="120">
        <v>91.75733472526278</v>
      </c>
      <c r="P699" s="120">
        <v>100</v>
      </c>
      <c r="Q699" s="120">
        <v>65.009276026740082</v>
      </c>
      <c r="R699" s="120">
        <v>69.050866233678747</v>
      </c>
      <c r="S699" s="120">
        <v>74.769133883333069</v>
      </c>
      <c r="T699" s="120">
        <v>86.679034702320109</v>
      </c>
      <c r="U699" s="120">
        <v>100</v>
      </c>
      <c r="V699" s="120">
        <v>63.083090219675576</v>
      </c>
      <c r="W699" s="120">
        <v>84.110786959567434</v>
      </c>
      <c r="X699" s="120">
        <v>100</v>
      </c>
      <c r="Y699" s="120">
        <v>59.263713570713549</v>
      </c>
      <c r="Z699" s="120">
        <v>79.018284760951403</v>
      </c>
      <c r="AA699" s="120">
        <v>100</v>
      </c>
      <c r="AB699" s="120">
        <v>52.959420289855103</v>
      </c>
      <c r="AC699" s="120">
        <v>70.612560386473461</v>
      </c>
      <c r="AD699" s="120">
        <v>100</v>
      </c>
      <c r="AE699" s="120">
        <v>50.19347826086959</v>
      </c>
      <c r="AF699" s="120">
        <v>58.491304347826095</v>
      </c>
      <c r="AG699" s="120">
        <v>66.924637681159453</v>
      </c>
      <c r="AH699" s="120">
        <v>100</v>
      </c>
      <c r="AI699" s="120">
        <v>9.75</v>
      </c>
      <c r="AJ699" s="120">
        <v>9.7799999999999994</v>
      </c>
      <c r="AK699" s="120">
        <v>8.2899999999999991</v>
      </c>
      <c r="AL699" s="52">
        <v>0</v>
      </c>
      <c r="AM699" s="124">
        <v>0.99530516431924887</v>
      </c>
      <c r="AN699" s="124">
        <v>1</v>
      </c>
      <c r="AO699" s="124">
        <v>0.99530516431924887</v>
      </c>
      <c r="AP699" s="124">
        <v>1</v>
      </c>
      <c r="AQ699" s="124">
        <v>1</v>
      </c>
      <c r="AR699" s="124">
        <v>1</v>
      </c>
      <c r="AS699" s="124">
        <v>9.0225563909774431E-2</v>
      </c>
      <c r="AT699" s="120">
        <v>41.95488721804513</v>
      </c>
      <c r="AU699" s="120">
        <v>50</v>
      </c>
      <c r="AV699" s="124">
        <v>0.13901345291479822</v>
      </c>
      <c r="AW699" s="120">
        <v>32.19730941704038</v>
      </c>
      <c r="AX699" s="120">
        <v>50</v>
      </c>
      <c r="AY699" s="124"/>
      <c r="AZ699" s="120"/>
      <c r="BA699" s="120"/>
      <c r="BB699" s="124"/>
      <c r="BC699" s="120"/>
      <c r="BD699" s="120"/>
      <c r="BE699" s="124"/>
      <c r="BF699" s="120"/>
      <c r="BG699" s="120"/>
      <c r="BH699" s="124"/>
      <c r="BI699" s="120"/>
      <c r="BJ699" s="120"/>
      <c r="BK699" s="124"/>
      <c r="BL699" s="120"/>
      <c r="BM699" s="120"/>
      <c r="BN699" s="52"/>
      <c r="BO699" s="124"/>
      <c r="BP699" s="120"/>
      <c r="BQ699" s="120"/>
      <c r="BR699" s="124">
        <v>0.33783783783783783</v>
      </c>
      <c r="BS699" s="124">
        <v>0.97368421052631582</v>
      </c>
      <c r="BT699" s="120">
        <v>22.522522522522522</v>
      </c>
      <c r="BU699" s="120">
        <v>50</v>
      </c>
      <c r="BV699" s="124"/>
      <c r="BW699" s="120"/>
      <c r="BX699" s="120"/>
      <c r="BY699" s="124"/>
      <c r="BZ699" s="124"/>
      <c r="CA699" s="124"/>
      <c r="CB699" s="120">
        <v>16.823939048191338</v>
      </c>
      <c r="CC699" s="120">
        <v>19.496255895940152</v>
      </c>
      <c r="CD699" s="120">
        <v>17.335082511020332</v>
      </c>
      <c r="CE699" s="120"/>
      <c r="CF699" s="107"/>
      <c r="CG699" s="107"/>
      <c r="CH699" s="107">
        <v>0</v>
      </c>
      <c r="CI699" s="107"/>
      <c r="CJ699" s="107"/>
    </row>
    <row r="700" spans="1:88" x14ac:dyDescent="0.25">
      <c r="A700" s="50" t="s">
        <v>874</v>
      </c>
      <c r="B700" s="56" t="s">
        <v>1577</v>
      </c>
      <c r="C700" s="50" t="s">
        <v>3265</v>
      </c>
      <c r="D700" s="56" t="s">
        <v>1945</v>
      </c>
      <c r="E700" s="50" t="s">
        <v>106</v>
      </c>
      <c r="F700" s="24" t="s">
        <v>107</v>
      </c>
      <c r="G700" s="24">
        <v>5</v>
      </c>
      <c r="H700" s="50" t="s">
        <v>1453</v>
      </c>
      <c r="I700" s="50" t="s">
        <v>109</v>
      </c>
      <c r="J700" s="120">
        <v>555.82996027196361</v>
      </c>
      <c r="K700" s="52">
        <v>650</v>
      </c>
      <c r="L700" s="120">
        <v>85.512301580302093</v>
      </c>
      <c r="M700" s="52">
        <v>0</v>
      </c>
      <c r="N700" s="120">
        <v>70.235847166028364</v>
      </c>
      <c r="O700" s="120">
        <v>93.647796221371152</v>
      </c>
      <c r="P700" s="120">
        <v>100</v>
      </c>
      <c r="Q700" s="120">
        <v>64.276197644056964</v>
      </c>
      <c r="R700" s="120">
        <v>72.363791940715032</v>
      </c>
      <c r="S700" s="120">
        <v>75</v>
      </c>
      <c r="T700" s="120">
        <v>85.701596858742619</v>
      </c>
      <c r="U700" s="120">
        <v>100</v>
      </c>
      <c r="V700" s="120">
        <v>66.984094687583067</v>
      </c>
      <c r="W700" s="120">
        <v>89.312126250110751</v>
      </c>
      <c r="X700" s="120">
        <v>100</v>
      </c>
      <c r="Y700" s="120">
        <v>61.520339664870932</v>
      </c>
      <c r="Z700" s="120">
        <v>82.027119553161242</v>
      </c>
      <c r="AA700" s="120">
        <v>100</v>
      </c>
      <c r="AB700" s="120">
        <v>59.119148936170212</v>
      </c>
      <c r="AC700" s="120">
        <v>78.825531914893617</v>
      </c>
      <c r="AD700" s="120">
        <v>100</v>
      </c>
      <c r="AE700" s="120"/>
      <c r="AF700" s="120">
        <v>61.144827586206908</v>
      </c>
      <c r="AG700" s="120"/>
      <c r="AH700" s="120">
        <v>0</v>
      </c>
      <c r="AI700" s="120">
        <v>10.72</v>
      </c>
      <c r="AJ700" s="120">
        <v>10.84</v>
      </c>
      <c r="AK700" s="120"/>
      <c r="AL700" s="52">
        <v>0</v>
      </c>
      <c r="AM700" s="124">
        <v>1</v>
      </c>
      <c r="AN700" s="124">
        <v>1</v>
      </c>
      <c r="AO700" s="124">
        <v>1</v>
      </c>
      <c r="AP700" s="124">
        <v>1</v>
      </c>
      <c r="AQ700" s="124">
        <v>1</v>
      </c>
      <c r="AR700" s="124"/>
      <c r="AS700" s="124">
        <v>3.6900369003690037E-2</v>
      </c>
      <c r="AT700" s="120">
        <v>50</v>
      </c>
      <c r="AU700" s="120">
        <v>50</v>
      </c>
      <c r="AV700" s="124">
        <v>4.2016806722689079E-2</v>
      </c>
      <c r="AW700" s="120">
        <v>50</v>
      </c>
      <c r="AX700" s="120">
        <v>50</v>
      </c>
      <c r="AY700" s="124"/>
      <c r="AZ700" s="120"/>
      <c r="BA700" s="120"/>
      <c r="BB700" s="124"/>
      <c r="BC700" s="120"/>
      <c r="BD700" s="120"/>
      <c r="BE700" s="124"/>
      <c r="BF700" s="120"/>
      <c r="BG700" s="120"/>
      <c r="BH700" s="124"/>
      <c r="BI700" s="120"/>
      <c r="BJ700" s="120"/>
      <c r="BK700" s="124"/>
      <c r="BL700" s="120"/>
      <c r="BM700" s="120"/>
      <c r="BN700" s="52"/>
      <c r="BO700" s="124"/>
      <c r="BP700" s="120"/>
      <c r="BQ700" s="120"/>
      <c r="BR700" s="124">
        <v>0.39473684210526316</v>
      </c>
      <c r="BS700" s="124">
        <v>0.90476190476190477</v>
      </c>
      <c r="BT700" s="120">
        <v>26.315789473684209</v>
      </c>
      <c r="BU700" s="120">
        <v>50</v>
      </c>
      <c r="BV700" s="124"/>
      <c r="BW700" s="120"/>
      <c r="BX700" s="120"/>
      <c r="BY700" s="124"/>
      <c r="BZ700" s="124"/>
      <c r="CA700" s="124"/>
      <c r="CB700" s="120">
        <v>16.823939048191338</v>
      </c>
      <c r="CC700" s="120">
        <v>19.496255895940152</v>
      </c>
      <c r="CD700" s="120">
        <v>17.335082511020332</v>
      </c>
      <c r="CE700" s="120"/>
      <c r="CF700" s="107"/>
      <c r="CG700" s="107"/>
      <c r="CH700" s="107">
        <v>0</v>
      </c>
      <c r="CI700" s="107"/>
      <c r="CJ700" s="107"/>
    </row>
    <row r="701" spans="1:88" x14ac:dyDescent="0.25">
      <c r="A701" s="50" t="s">
        <v>874</v>
      </c>
      <c r="B701" s="56" t="s">
        <v>1577</v>
      </c>
      <c r="C701" s="50" t="s">
        <v>3266</v>
      </c>
      <c r="D701" s="56" t="s">
        <v>2159</v>
      </c>
      <c r="E701" s="50" t="s">
        <v>106</v>
      </c>
      <c r="F701" s="24" t="s">
        <v>107</v>
      </c>
      <c r="G701" s="24">
        <v>5</v>
      </c>
      <c r="H701" s="50" t="s">
        <v>1453</v>
      </c>
      <c r="I701" s="50" t="s">
        <v>109</v>
      </c>
      <c r="J701" s="120">
        <v>642.64063830933492</v>
      </c>
      <c r="K701" s="52">
        <v>750</v>
      </c>
      <c r="L701" s="120">
        <v>85.68541844124465</v>
      </c>
      <c r="M701" s="52">
        <v>0</v>
      </c>
      <c r="N701" s="120">
        <v>75.382857683079436</v>
      </c>
      <c r="O701" s="120">
        <v>100</v>
      </c>
      <c r="P701" s="120">
        <v>100</v>
      </c>
      <c r="Q701" s="120">
        <v>69.293794780828947</v>
      </c>
      <c r="R701" s="120">
        <v>73.676571469047175</v>
      </c>
      <c r="S701" s="120">
        <v>75</v>
      </c>
      <c r="T701" s="120">
        <v>92.391726374438605</v>
      </c>
      <c r="U701" s="120">
        <v>100</v>
      </c>
      <c r="V701" s="120">
        <v>69.439868361296931</v>
      </c>
      <c r="W701" s="120">
        <v>92.586491148395908</v>
      </c>
      <c r="X701" s="120">
        <v>100</v>
      </c>
      <c r="Y701" s="120">
        <v>63.37902919326531</v>
      </c>
      <c r="Z701" s="120">
        <v>84.505372257687085</v>
      </c>
      <c r="AA701" s="120">
        <v>100</v>
      </c>
      <c r="AB701" s="120">
        <v>60.35857142857143</v>
      </c>
      <c r="AC701" s="120">
        <v>80.478095238095236</v>
      </c>
      <c r="AD701" s="120">
        <v>100</v>
      </c>
      <c r="AE701" s="120">
        <v>53.306349206349196</v>
      </c>
      <c r="AF701" s="120">
        <v>63.380952380952387</v>
      </c>
      <c r="AG701" s="120">
        <v>71.075132275132262</v>
      </c>
      <c r="AH701" s="120">
        <v>100</v>
      </c>
      <c r="AI701" s="120">
        <v>5.7</v>
      </c>
      <c r="AJ701" s="120">
        <v>10.29</v>
      </c>
      <c r="AK701" s="120">
        <v>10.07</v>
      </c>
      <c r="AL701" s="52">
        <v>0</v>
      </c>
      <c r="AM701" s="124">
        <v>1</v>
      </c>
      <c r="AN701" s="124">
        <v>1</v>
      </c>
      <c r="AO701" s="124">
        <v>1</v>
      </c>
      <c r="AP701" s="124">
        <v>1</v>
      </c>
      <c r="AQ701" s="124">
        <v>1</v>
      </c>
      <c r="AR701" s="124">
        <v>1</v>
      </c>
      <c r="AS701" s="124">
        <v>3.7463976945244955E-2</v>
      </c>
      <c r="AT701" s="120">
        <v>50</v>
      </c>
      <c r="AU701" s="120">
        <v>50</v>
      </c>
      <c r="AV701" s="124">
        <v>9.2307692307692313E-2</v>
      </c>
      <c r="AW701" s="120">
        <v>41.538461538461547</v>
      </c>
      <c r="AX701" s="120">
        <v>50</v>
      </c>
      <c r="AY701" s="124"/>
      <c r="AZ701" s="120"/>
      <c r="BA701" s="120"/>
      <c r="BB701" s="124"/>
      <c r="BC701" s="120"/>
      <c r="BD701" s="120"/>
      <c r="BE701" s="124"/>
      <c r="BF701" s="120"/>
      <c r="BG701" s="120"/>
      <c r="BH701" s="124"/>
      <c r="BI701" s="120"/>
      <c r="BJ701" s="120"/>
      <c r="BK701" s="124"/>
      <c r="BL701" s="120"/>
      <c r="BM701" s="120"/>
      <c r="BN701" s="52"/>
      <c r="BO701" s="124"/>
      <c r="BP701" s="120"/>
      <c r="BQ701" s="120"/>
      <c r="BR701" s="124">
        <v>0.45098039215686275</v>
      </c>
      <c r="BS701" s="124">
        <v>1.02</v>
      </c>
      <c r="BT701" s="120">
        <v>30.065359477124183</v>
      </c>
      <c r="BU701" s="120">
        <v>50</v>
      </c>
      <c r="BV701" s="124"/>
      <c r="BW701" s="120"/>
      <c r="BX701" s="120"/>
      <c r="BY701" s="124"/>
      <c r="BZ701" s="124"/>
      <c r="CA701" s="124"/>
      <c r="CB701" s="120">
        <v>16.823939048191338</v>
      </c>
      <c r="CC701" s="120">
        <v>19.496255895940152</v>
      </c>
      <c r="CD701" s="120">
        <v>17.335082511020332</v>
      </c>
      <c r="CE701" s="120"/>
      <c r="CF701" s="107"/>
      <c r="CG701" s="107"/>
      <c r="CH701" s="107">
        <v>0</v>
      </c>
      <c r="CI701" s="107"/>
      <c r="CJ701" s="107"/>
    </row>
    <row r="702" spans="1:88" x14ac:dyDescent="0.25">
      <c r="A702" s="50" t="s">
        <v>874</v>
      </c>
      <c r="B702" s="56" t="s">
        <v>1577</v>
      </c>
      <c r="C702" s="50" t="s">
        <v>3267</v>
      </c>
      <c r="D702" s="56" t="s">
        <v>2203</v>
      </c>
      <c r="E702" s="50" t="s">
        <v>106</v>
      </c>
      <c r="F702" s="24">
        <v>6</v>
      </c>
      <c r="G702" s="24">
        <v>8</v>
      </c>
      <c r="H702" s="50" t="s">
        <v>1453</v>
      </c>
      <c r="I702" s="50" t="s">
        <v>109</v>
      </c>
      <c r="J702" s="120">
        <v>588.94311759882862</v>
      </c>
      <c r="K702" s="52">
        <v>800</v>
      </c>
      <c r="L702" s="120">
        <v>73.617889699853578</v>
      </c>
      <c r="M702" s="52">
        <v>0</v>
      </c>
      <c r="N702" s="120">
        <v>65.593371019491485</v>
      </c>
      <c r="O702" s="120">
        <v>87.457828025988647</v>
      </c>
      <c r="P702" s="120">
        <v>100</v>
      </c>
      <c r="Q702" s="120">
        <v>56.676092006963181</v>
      </c>
      <c r="R702" s="120">
        <v>59.476531195451699</v>
      </c>
      <c r="S702" s="120">
        <v>72.666738100615632</v>
      </c>
      <c r="T702" s="120">
        <v>75.568122675950917</v>
      </c>
      <c r="U702" s="120">
        <v>100</v>
      </c>
      <c r="V702" s="120">
        <v>53.281429423883957</v>
      </c>
      <c r="W702" s="120">
        <v>71.041905898511942</v>
      </c>
      <c r="X702" s="120">
        <v>100</v>
      </c>
      <c r="Y702" s="120">
        <v>45.471365224685314</v>
      </c>
      <c r="Z702" s="120">
        <v>60.628486966247088</v>
      </c>
      <c r="AA702" s="120">
        <v>100</v>
      </c>
      <c r="AB702" s="120">
        <v>58.088461538461502</v>
      </c>
      <c r="AC702" s="120">
        <v>77.451282051281993</v>
      </c>
      <c r="AD702" s="120">
        <v>100</v>
      </c>
      <c r="AE702" s="120">
        <v>51.866666666666674</v>
      </c>
      <c r="AF702" s="120">
        <v>63.913120567375884</v>
      </c>
      <c r="AG702" s="120">
        <v>69.155555555555566</v>
      </c>
      <c r="AH702" s="120">
        <v>100</v>
      </c>
      <c r="AI702" s="120">
        <v>15.99</v>
      </c>
      <c r="AJ702" s="120">
        <v>14</v>
      </c>
      <c r="AK702" s="120">
        <v>12.04</v>
      </c>
      <c r="AL702" s="52">
        <v>0</v>
      </c>
      <c r="AM702" s="124">
        <v>0.99445471349353054</v>
      </c>
      <c r="AN702" s="124">
        <v>0.99579831932773111</v>
      </c>
      <c r="AO702" s="124">
        <v>0.99630996309963105</v>
      </c>
      <c r="AP702" s="124">
        <v>1</v>
      </c>
      <c r="AQ702" s="124">
        <v>1</v>
      </c>
      <c r="AR702" s="124">
        <v>1</v>
      </c>
      <c r="AS702" s="124">
        <v>0.11090573012939002</v>
      </c>
      <c r="AT702" s="120">
        <v>37.818853974122014</v>
      </c>
      <c r="AU702" s="120">
        <v>50</v>
      </c>
      <c r="AV702" s="124">
        <v>0.21052631578947367</v>
      </c>
      <c r="AW702" s="120">
        <v>17.894736842105274</v>
      </c>
      <c r="AX702" s="120">
        <v>50</v>
      </c>
      <c r="AY702" s="124"/>
      <c r="AZ702" s="120"/>
      <c r="BA702" s="120"/>
      <c r="BB702" s="124"/>
      <c r="BC702" s="120"/>
      <c r="BD702" s="120"/>
      <c r="BE702" s="124">
        <v>0.95483870967741935</v>
      </c>
      <c r="BF702" s="120">
        <v>50</v>
      </c>
      <c r="BG702" s="120">
        <v>50</v>
      </c>
      <c r="BH702" s="124"/>
      <c r="BI702" s="120"/>
      <c r="BJ702" s="120"/>
      <c r="BK702" s="124"/>
      <c r="BL702" s="120"/>
      <c r="BM702" s="120"/>
      <c r="BN702" s="52"/>
      <c r="BO702" s="124"/>
      <c r="BP702" s="120"/>
      <c r="BQ702" s="120"/>
      <c r="BR702" s="124">
        <v>0.62889518413597734</v>
      </c>
      <c r="BS702" s="124">
        <v>0.95148247978436662</v>
      </c>
      <c r="BT702" s="120">
        <v>41.926345609065159</v>
      </c>
      <c r="BU702" s="120">
        <v>50</v>
      </c>
      <c r="BV702" s="124"/>
      <c r="BW702" s="120"/>
      <c r="BX702" s="120"/>
      <c r="BY702" s="124"/>
      <c r="BZ702" s="124"/>
      <c r="CA702" s="124"/>
      <c r="CB702" s="120">
        <v>16.823939048191338</v>
      </c>
      <c r="CC702" s="120">
        <v>19.496255895940152</v>
      </c>
      <c r="CD702" s="120">
        <v>17.335082511020332</v>
      </c>
      <c r="CE702" s="120"/>
      <c r="CF702" s="107"/>
      <c r="CG702" s="107"/>
      <c r="CH702" s="107">
        <v>0</v>
      </c>
      <c r="CI702" s="107"/>
      <c r="CJ702" s="107"/>
    </row>
    <row r="703" spans="1:88" x14ac:dyDescent="0.25">
      <c r="A703" s="50" t="s">
        <v>874</v>
      </c>
      <c r="B703" s="56" t="s">
        <v>1577</v>
      </c>
      <c r="C703" s="50" t="s">
        <v>3268</v>
      </c>
      <c r="D703" s="56" t="s">
        <v>2330</v>
      </c>
      <c r="E703" s="50" t="s">
        <v>106</v>
      </c>
      <c r="F703" s="24">
        <v>9</v>
      </c>
      <c r="G703" s="24">
        <v>12</v>
      </c>
      <c r="H703" s="50" t="s">
        <v>2644</v>
      </c>
      <c r="I703" s="50" t="s">
        <v>109</v>
      </c>
      <c r="J703" s="120">
        <v>998.78683063711389</v>
      </c>
      <c r="K703" s="52">
        <v>1250</v>
      </c>
      <c r="L703" s="120">
        <v>79.902946450969111</v>
      </c>
      <c r="M703" s="52">
        <v>0</v>
      </c>
      <c r="N703" s="120">
        <v>68.448435308555403</v>
      </c>
      <c r="O703" s="120">
        <v>91.264580411407209</v>
      </c>
      <c r="P703" s="120">
        <v>100</v>
      </c>
      <c r="Q703" s="120">
        <v>57.81397332506203</v>
      </c>
      <c r="R703" s="120">
        <v>59.474513172966809</v>
      </c>
      <c r="S703" s="120">
        <v>72.637768817204318</v>
      </c>
      <c r="T703" s="120">
        <v>77.085297766749378</v>
      </c>
      <c r="U703" s="120">
        <v>100</v>
      </c>
      <c r="V703" s="120">
        <v>54.116819811743646</v>
      </c>
      <c r="W703" s="120">
        <v>72.155759748991528</v>
      </c>
      <c r="X703" s="120">
        <v>100</v>
      </c>
      <c r="Y703" s="120">
        <v>40.51652127940789</v>
      </c>
      <c r="Z703" s="120">
        <v>54.022028372543851</v>
      </c>
      <c r="AA703" s="120">
        <v>100</v>
      </c>
      <c r="AB703" s="120">
        <v>57.999094202898583</v>
      </c>
      <c r="AC703" s="120">
        <v>77.332125603864782</v>
      </c>
      <c r="AD703" s="120">
        <v>100</v>
      </c>
      <c r="AE703" s="120">
        <v>50.864000000000033</v>
      </c>
      <c r="AF703" s="120">
        <v>62.908562691131507</v>
      </c>
      <c r="AG703" s="120">
        <v>67.818666666666701</v>
      </c>
      <c r="AH703" s="120">
        <v>100</v>
      </c>
      <c r="AI703" s="120">
        <v>14.82</v>
      </c>
      <c r="AJ703" s="120">
        <v>18.95</v>
      </c>
      <c r="AK703" s="120">
        <v>12.04</v>
      </c>
      <c r="AL703" s="52">
        <v>1</v>
      </c>
      <c r="AM703" s="124">
        <v>0.98429319371727753</v>
      </c>
      <c r="AN703" s="124">
        <v>0.94827586206896552</v>
      </c>
      <c r="AO703" s="124">
        <v>0.98429319371727753</v>
      </c>
      <c r="AP703" s="124">
        <v>0.94827586206896552</v>
      </c>
      <c r="AQ703" s="124">
        <v>0.99470899470899465</v>
      </c>
      <c r="AR703" s="124">
        <v>0.98734177215189878</v>
      </c>
      <c r="AS703" s="124">
        <v>8.134642356241234E-2</v>
      </c>
      <c r="AT703" s="120">
        <v>43.730715287517533</v>
      </c>
      <c r="AU703" s="120">
        <v>50</v>
      </c>
      <c r="AV703" s="124">
        <v>0.12790697674418605</v>
      </c>
      <c r="AW703" s="120">
        <v>34.418604651162795</v>
      </c>
      <c r="AX703" s="120">
        <v>50</v>
      </c>
      <c r="AY703" s="124">
        <v>0.70140845070422531</v>
      </c>
      <c r="AZ703" s="120">
        <v>46.760563380281688</v>
      </c>
      <c r="BA703" s="120">
        <v>50</v>
      </c>
      <c r="BB703" s="124">
        <v>0.352112676056338</v>
      </c>
      <c r="BC703" s="120">
        <v>23.474178403755865</v>
      </c>
      <c r="BD703" s="120">
        <v>50</v>
      </c>
      <c r="BE703" s="124">
        <v>0.898876404494382</v>
      </c>
      <c r="BF703" s="120">
        <v>47.812574707147981</v>
      </c>
      <c r="BG703" s="120">
        <v>50</v>
      </c>
      <c r="BH703" s="124">
        <v>0.91228070175438591</v>
      </c>
      <c r="BI703" s="120">
        <v>97.051138484509153</v>
      </c>
      <c r="BJ703" s="120">
        <v>100</v>
      </c>
      <c r="BK703" s="124">
        <v>0.88157894736842091</v>
      </c>
      <c r="BL703" s="120">
        <v>93.784994400895854</v>
      </c>
      <c r="BM703" s="120">
        <v>100</v>
      </c>
      <c r="BN703" s="52">
        <v>0</v>
      </c>
      <c r="BO703" s="124">
        <v>0.76249999999999996</v>
      </c>
      <c r="BP703" s="120">
        <v>100</v>
      </c>
      <c r="BQ703" s="120">
        <v>100</v>
      </c>
      <c r="BR703" s="124">
        <v>0.41142857142857142</v>
      </c>
      <c r="BS703" s="124">
        <v>0.91623036649214662</v>
      </c>
      <c r="BT703" s="120">
        <v>27.428571428571431</v>
      </c>
      <c r="BU703" s="120">
        <v>50</v>
      </c>
      <c r="BV703" s="124">
        <v>0.53576437587657788</v>
      </c>
      <c r="BW703" s="120">
        <v>44.647031323048161</v>
      </c>
      <c r="BX703" s="120">
        <v>50</v>
      </c>
      <c r="BY703" s="124">
        <v>0.88157894736842091</v>
      </c>
      <c r="BZ703" s="124">
        <v>0.94</v>
      </c>
      <c r="CA703" s="124">
        <v>5.8421052631579047E-2</v>
      </c>
      <c r="CB703" s="120">
        <v>16.823939048191338</v>
      </c>
      <c r="CC703" s="120">
        <v>19.496255895940152</v>
      </c>
      <c r="CD703" s="120">
        <v>17.335082511020332</v>
      </c>
      <c r="CE703" s="120">
        <v>12.629206143265662</v>
      </c>
      <c r="CF703" s="107"/>
      <c r="CG703" s="107"/>
      <c r="CH703" s="107">
        <v>0</v>
      </c>
      <c r="CI703" s="107"/>
      <c r="CJ703" s="107"/>
    </row>
    <row r="704" spans="1:88" x14ac:dyDescent="0.25">
      <c r="A704" s="50" t="s">
        <v>880</v>
      </c>
      <c r="B704" s="56" t="s">
        <v>1578</v>
      </c>
      <c r="C704" s="50" t="s">
        <v>2665</v>
      </c>
      <c r="D704" s="56" t="s">
        <v>101</v>
      </c>
      <c r="E704" s="50" t="s">
        <v>102</v>
      </c>
      <c r="F704" s="24" t="s">
        <v>102</v>
      </c>
      <c r="G704" s="24" t="s">
        <v>102</v>
      </c>
      <c r="H704" s="50" t="s">
        <v>2644</v>
      </c>
      <c r="I704" s="50" t="s">
        <v>103</v>
      </c>
      <c r="J704" s="120">
        <v>965.13145945700649</v>
      </c>
      <c r="K704" s="52">
        <v>1250</v>
      </c>
      <c r="L704" s="120">
        <v>77.210516756560523</v>
      </c>
      <c r="M704" s="52">
        <v>0</v>
      </c>
      <c r="N704" s="120">
        <v>66.550618493036666</v>
      </c>
      <c r="O704" s="120">
        <v>88.734157990715559</v>
      </c>
      <c r="P704" s="120">
        <v>100</v>
      </c>
      <c r="Q704" s="120">
        <v>57.619268960917708</v>
      </c>
      <c r="R704" s="120">
        <v>62.869594438983754</v>
      </c>
      <c r="S704" s="120">
        <v>72.887048904337277</v>
      </c>
      <c r="T704" s="120">
        <v>76.825691947890277</v>
      </c>
      <c r="U704" s="120">
        <v>100</v>
      </c>
      <c r="V704" s="120">
        <v>57.401115556582582</v>
      </c>
      <c r="W704" s="120">
        <v>76.534820742110114</v>
      </c>
      <c r="X704" s="120">
        <v>100</v>
      </c>
      <c r="Y704" s="120">
        <v>49.668616754715963</v>
      </c>
      <c r="Z704" s="120">
        <v>66.224822339621284</v>
      </c>
      <c r="AA704" s="120">
        <v>100</v>
      </c>
      <c r="AB704" s="120">
        <v>54.250091324200952</v>
      </c>
      <c r="AC704" s="120">
        <v>72.333455098934607</v>
      </c>
      <c r="AD704" s="120">
        <v>100</v>
      </c>
      <c r="AE704" s="120">
        <v>46.669385342789575</v>
      </c>
      <c r="AF704" s="120">
        <v>59.021874999999973</v>
      </c>
      <c r="AG704" s="120">
        <v>62.225847123719433</v>
      </c>
      <c r="AH704" s="120">
        <v>100</v>
      </c>
      <c r="AI704" s="120">
        <v>15.26</v>
      </c>
      <c r="AJ704" s="120">
        <v>13.2</v>
      </c>
      <c r="AK704" s="120">
        <v>12.35</v>
      </c>
      <c r="AL704" s="52">
        <v>1</v>
      </c>
      <c r="AM704" s="124">
        <v>0.97153465346534651</v>
      </c>
      <c r="AN704" s="124">
        <v>0.96480938416422291</v>
      </c>
      <c r="AO704" s="124">
        <v>0.96782178217821779</v>
      </c>
      <c r="AP704" s="124">
        <v>0.95918367346938771</v>
      </c>
      <c r="AQ704" s="124">
        <v>0.97637795275590555</v>
      </c>
      <c r="AR704" s="124">
        <v>0.94155844155844159</v>
      </c>
      <c r="AS704" s="124">
        <v>0.12533333333333332</v>
      </c>
      <c r="AT704" s="120">
        <v>34.933333333333351</v>
      </c>
      <c r="AU704" s="120">
        <v>50</v>
      </c>
      <c r="AV704" s="124">
        <v>0.20970537261698441</v>
      </c>
      <c r="AW704" s="120">
        <v>18.058925476603125</v>
      </c>
      <c r="AX704" s="120">
        <v>50</v>
      </c>
      <c r="AY704" s="124">
        <v>0.86222222222222222</v>
      </c>
      <c r="AZ704" s="120">
        <v>50</v>
      </c>
      <c r="BA704" s="120">
        <v>50</v>
      </c>
      <c r="BB704" s="124">
        <v>0.29777777777777775</v>
      </c>
      <c r="BC704" s="120">
        <v>19.851851851851851</v>
      </c>
      <c r="BD704" s="120">
        <v>50</v>
      </c>
      <c r="BE704" s="124">
        <v>0.91304347826086951</v>
      </c>
      <c r="BF704" s="120">
        <v>48.566142460684553</v>
      </c>
      <c r="BG704" s="120">
        <v>50</v>
      </c>
      <c r="BH704" s="124">
        <v>0.87050359712230219</v>
      </c>
      <c r="BI704" s="120">
        <v>92.606765651308748</v>
      </c>
      <c r="BJ704" s="120">
        <v>100</v>
      </c>
      <c r="BK704" s="124">
        <v>0.77192982456140302</v>
      </c>
      <c r="BL704" s="120">
        <v>82.120194102276926</v>
      </c>
      <c r="BM704" s="120">
        <v>100</v>
      </c>
      <c r="BN704" s="52">
        <v>1</v>
      </c>
      <c r="BO704" s="124">
        <v>0.748</v>
      </c>
      <c r="BP704" s="120">
        <v>99.737532808398953</v>
      </c>
      <c r="BQ704" s="120">
        <v>100</v>
      </c>
      <c r="BR704" s="124">
        <v>0.55909090909090908</v>
      </c>
      <c r="BS704" s="124">
        <v>0.90534979423868311</v>
      </c>
      <c r="BT704" s="120">
        <v>37.272727272727273</v>
      </c>
      <c r="BU704" s="120">
        <v>50</v>
      </c>
      <c r="BV704" s="124">
        <v>0.46926229508196721</v>
      </c>
      <c r="BW704" s="120">
        <v>39.105191256830601</v>
      </c>
      <c r="BX704" s="120">
        <v>50</v>
      </c>
      <c r="BY704" s="124">
        <v>0.77192982456140302</v>
      </c>
      <c r="BZ704" s="124">
        <v>0.94</v>
      </c>
      <c r="CA704" s="124">
        <v>0.16807017543859701</v>
      </c>
      <c r="CB704" s="120">
        <v>17.263974516166829</v>
      </c>
      <c r="CC704" s="120">
        <v>19.631524517014228</v>
      </c>
      <c r="CD704" s="120">
        <v>17.168861804494096</v>
      </c>
      <c r="CE704" s="120">
        <v>15.161501169955377</v>
      </c>
      <c r="CF704" s="52"/>
      <c r="CG704" s="52"/>
      <c r="CH704" s="107">
        <v>0</v>
      </c>
      <c r="CI704" s="107"/>
      <c r="CJ704" s="107"/>
    </row>
    <row r="705" spans="1:88" x14ac:dyDescent="0.25">
      <c r="A705" s="50" t="s">
        <v>880</v>
      </c>
      <c r="B705" s="56" t="s">
        <v>1578</v>
      </c>
      <c r="C705" s="50" t="s">
        <v>3269</v>
      </c>
      <c r="D705" s="56" t="s">
        <v>2336</v>
      </c>
      <c r="E705" s="50" t="s">
        <v>106</v>
      </c>
      <c r="F705" s="24" t="s">
        <v>107</v>
      </c>
      <c r="G705" s="24">
        <v>5</v>
      </c>
      <c r="H705" s="50" t="s">
        <v>2644</v>
      </c>
      <c r="I705" s="50" t="s">
        <v>109</v>
      </c>
      <c r="J705" s="120">
        <v>565.3861821402628</v>
      </c>
      <c r="K705" s="52">
        <v>750</v>
      </c>
      <c r="L705" s="120">
        <v>75.384824285368381</v>
      </c>
      <c r="M705" s="52">
        <v>0</v>
      </c>
      <c r="N705" s="120">
        <v>70.434325936520793</v>
      </c>
      <c r="O705" s="120">
        <v>93.912434582027728</v>
      </c>
      <c r="P705" s="120">
        <v>100</v>
      </c>
      <c r="Q705" s="120">
        <v>62.931868576921445</v>
      </c>
      <c r="R705" s="120">
        <v>66.549875730431282</v>
      </c>
      <c r="S705" s="120">
        <v>75</v>
      </c>
      <c r="T705" s="120">
        <v>83.909158102561932</v>
      </c>
      <c r="U705" s="120">
        <v>100</v>
      </c>
      <c r="V705" s="120">
        <v>61.595706947000046</v>
      </c>
      <c r="W705" s="120">
        <v>82.127609262666724</v>
      </c>
      <c r="X705" s="120">
        <v>100</v>
      </c>
      <c r="Y705" s="120">
        <v>55.056204152870826</v>
      </c>
      <c r="Z705" s="120">
        <v>73.408272203827778</v>
      </c>
      <c r="AA705" s="120">
        <v>100</v>
      </c>
      <c r="AB705" s="120">
        <v>54.0808888888889</v>
      </c>
      <c r="AC705" s="120">
        <v>72.107851851851862</v>
      </c>
      <c r="AD705" s="120">
        <v>100</v>
      </c>
      <c r="AE705" s="120">
        <v>46.577142857142853</v>
      </c>
      <c r="AF705" s="120">
        <v>60.646666666666647</v>
      </c>
      <c r="AG705" s="120">
        <v>62.10285714285714</v>
      </c>
      <c r="AH705" s="120">
        <v>100</v>
      </c>
      <c r="AI705" s="120">
        <v>12.06</v>
      </c>
      <c r="AJ705" s="120">
        <v>11.49</v>
      </c>
      <c r="AK705" s="120">
        <v>14.06</v>
      </c>
      <c r="AL705" s="52">
        <v>0</v>
      </c>
      <c r="AM705" s="124">
        <v>0.97802197802197799</v>
      </c>
      <c r="AN705" s="124">
        <v>1</v>
      </c>
      <c r="AO705" s="124">
        <v>0.97802197802197799</v>
      </c>
      <c r="AP705" s="124">
        <v>1</v>
      </c>
      <c r="AQ705" s="124">
        <v>1</v>
      </c>
      <c r="AR705" s="124">
        <v>1</v>
      </c>
      <c r="AS705" s="124">
        <v>9.2307692307692313E-2</v>
      </c>
      <c r="AT705" s="120">
        <v>41.538461538461547</v>
      </c>
      <c r="AU705" s="120">
        <v>50</v>
      </c>
      <c r="AV705" s="124">
        <v>0.1623931623931624</v>
      </c>
      <c r="AW705" s="120">
        <v>27.521367521367537</v>
      </c>
      <c r="AX705" s="120">
        <v>50</v>
      </c>
      <c r="AY705" s="124"/>
      <c r="AZ705" s="120"/>
      <c r="BA705" s="120"/>
      <c r="BB705" s="124"/>
      <c r="BC705" s="120"/>
      <c r="BD705" s="120"/>
      <c r="BE705" s="124"/>
      <c r="BF705" s="120"/>
      <c r="BG705" s="120"/>
      <c r="BH705" s="124"/>
      <c r="BI705" s="120"/>
      <c r="BJ705" s="120"/>
      <c r="BK705" s="124"/>
      <c r="BL705" s="120"/>
      <c r="BM705" s="120"/>
      <c r="BN705" s="52"/>
      <c r="BO705" s="124"/>
      <c r="BP705" s="120"/>
      <c r="BQ705" s="120"/>
      <c r="BR705" s="124">
        <v>0.43137254901960786</v>
      </c>
      <c r="BS705" s="124">
        <v>0.96226415094339623</v>
      </c>
      <c r="BT705" s="120">
        <v>28.758169934640527</v>
      </c>
      <c r="BU705" s="120">
        <v>50</v>
      </c>
      <c r="BV705" s="124"/>
      <c r="BW705" s="120"/>
      <c r="BX705" s="120"/>
      <c r="BY705" s="124"/>
      <c r="BZ705" s="124"/>
      <c r="CA705" s="124"/>
      <c r="CB705" s="120">
        <v>16.823939048191338</v>
      </c>
      <c r="CC705" s="120">
        <v>19.496255895940152</v>
      </c>
      <c r="CD705" s="120">
        <v>17.335082511020332</v>
      </c>
      <c r="CE705" s="120"/>
      <c r="CF705" s="52"/>
      <c r="CG705" s="52"/>
      <c r="CH705" s="107">
        <v>0</v>
      </c>
      <c r="CI705" s="107"/>
      <c r="CJ705" s="107"/>
    </row>
    <row r="706" spans="1:88" x14ac:dyDescent="0.25">
      <c r="A706" s="50" t="s">
        <v>880</v>
      </c>
      <c r="B706" s="56" t="s">
        <v>1578</v>
      </c>
      <c r="C706" s="50" t="s">
        <v>3270</v>
      </c>
      <c r="D706" s="56" t="s">
        <v>2008</v>
      </c>
      <c r="E706" s="50" t="s">
        <v>106</v>
      </c>
      <c r="F706" s="24" t="s">
        <v>107</v>
      </c>
      <c r="G706" s="24">
        <v>5</v>
      </c>
      <c r="H706" s="50" t="s">
        <v>1453</v>
      </c>
      <c r="I706" s="50" t="s">
        <v>109</v>
      </c>
      <c r="J706" s="120">
        <v>526.34631982703263</v>
      </c>
      <c r="K706" s="52">
        <v>650</v>
      </c>
      <c r="L706" s="120">
        <v>80.976356896466555</v>
      </c>
      <c r="M706" s="52">
        <v>0</v>
      </c>
      <c r="N706" s="120">
        <v>72.663461993760279</v>
      </c>
      <c r="O706" s="120">
        <v>96.884615991680363</v>
      </c>
      <c r="P706" s="120">
        <v>100</v>
      </c>
      <c r="Q706" s="120">
        <v>65.099006548241377</v>
      </c>
      <c r="R706" s="120">
        <v>68.303386366639415</v>
      </c>
      <c r="S706" s="120">
        <v>75</v>
      </c>
      <c r="T706" s="120">
        <v>86.798675397655174</v>
      </c>
      <c r="U706" s="120">
        <v>100</v>
      </c>
      <c r="V706" s="120">
        <v>64.148886653081306</v>
      </c>
      <c r="W706" s="120">
        <v>85.531848870775079</v>
      </c>
      <c r="X706" s="120">
        <v>100</v>
      </c>
      <c r="Y706" s="120">
        <v>58.9242885284552</v>
      </c>
      <c r="Z706" s="120">
        <v>78.565718037940272</v>
      </c>
      <c r="AA706" s="120">
        <v>100</v>
      </c>
      <c r="AB706" s="120">
        <v>58.230630630630628</v>
      </c>
      <c r="AC706" s="120">
        <v>77.640840840840838</v>
      </c>
      <c r="AD706" s="120">
        <v>100</v>
      </c>
      <c r="AE706" s="120"/>
      <c r="AF706" s="120">
        <v>60.966666666666669</v>
      </c>
      <c r="AG706" s="120"/>
      <c r="AH706" s="120">
        <v>0</v>
      </c>
      <c r="AI706" s="120">
        <v>9.9</v>
      </c>
      <c r="AJ706" s="120">
        <v>9.3699999999999992</v>
      </c>
      <c r="AK706" s="120"/>
      <c r="AL706" s="52">
        <v>0</v>
      </c>
      <c r="AM706" s="124">
        <v>0.98701298701298701</v>
      </c>
      <c r="AN706" s="124">
        <v>1</v>
      </c>
      <c r="AO706" s="124">
        <v>0.99354838709677418</v>
      </c>
      <c r="AP706" s="124">
        <v>1</v>
      </c>
      <c r="AQ706" s="124">
        <v>1</v>
      </c>
      <c r="AR706" s="124"/>
      <c r="AS706" s="124">
        <v>8.3591331269349839E-2</v>
      </c>
      <c r="AT706" s="120">
        <v>43.281733746130051</v>
      </c>
      <c r="AU706" s="120">
        <v>50</v>
      </c>
      <c r="AV706" s="124">
        <v>0.13235294117647059</v>
      </c>
      <c r="AW706" s="120">
        <v>33.529411764705898</v>
      </c>
      <c r="AX706" s="120">
        <v>50</v>
      </c>
      <c r="AY706" s="124"/>
      <c r="AZ706" s="120"/>
      <c r="BA706" s="120"/>
      <c r="BB706" s="124"/>
      <c r="BC706" s="120"/>
      <c r="BD706" s="120"/>
      <c r="BE706" s="124"/>
      <c r="BF706" s="120"/>
      <c r="BG706" s="120"/>
      <c r="BH706" s="124"/>
      <c r="BI706" s="120"/>
      <c r="BJ706" s="120"/>
      <c r="BK706" s="124"/>
      <c r="BL706" s="120"/>
      <c r="BM706" s="120"/>
      <c r="BN706" s="52"/>
      <c r="BO706" s="124"/>
      <c r="BP706" s="120"/>
      <c r="BQ706" s="120"/>
      <c r="BR706" s="124">
        <v>0.36170212765957449</v>
      </c>
      <c r="BS706" s="124">
        <v>0.94</v>
      </c>
      <c r="BT706" s="120">
        <v>24.113475177304966</v>
      </c>
      <c r="BU706" s="120">
        <v>50</v>
      </c>
      <c r="BV706" s="124"/>
      <c r="BW706" s="120"/>
      <c r="BX706" s="120"/>
      <c r="BY706" s="124"/>
      <c r="BZ706" s="124"/>
      <c r="CA706" s="124"/>
      <c r="CB706" s="120">
        <v>16.823939048191338</v>
      </c>
      <c r="CC706" s="120">
        <v>19.496255895940152</v>
      </c>
      <c r="CD706" s="120">
        <v>17.335082511020332</v>
      </c>
      <c r="CE706" s="120"/>
      <c r="CF706" s="107"/>
      <c r="CG706" s="107"/>
      <c r="CH706" s="107">
        <v>0</v>
      </c>
      <c r="CI706" s="107"/>
      <c r="CJ706" s="107"/>
    </row>
    <row r="707" spans="1:88" x14ac:dyDescent="0.25">
      <c r="A707" s="50" t="s">
        <v>880</v>
      </c>
      <c r="B707" s="56" t="s">
        <v>1578</v>
      </c>
      <c r="C707" s="50" t="s">
        <v>3271</v>
      </c>
      <c r="D707" s="56" t="s">
        <v>1898</v>
      </c>
      <c r="E707" s="50" t="s">
        <v>106</v>
      </c>
      <c r="F707" s="24">
        <v>6</v>
      </c>
      <c r="G707" s="24">
        <v>8</v>
      </c>
      <c r="H707" s="50" t="s">
        <v>2644</v>
      </c>
      <c r="I707" s="50" t="s">
        <v>109</v>
      </c>
      <c r="J707" s="120">
        <v>582.15843641191748</v>
      </c>
      <c r="K707" s="52">
        <v>800</v>
      </c>
      <c r="L707" s="120">
        <v>72.769804551489685</v>
      </c>
      <c r="M707" s="52">
        <v>0</v>
      </c>
      <c r="N707" s="120">
        <v>63.010188045072994</v>
      </c>
      <c r="O707" s="120">
        <v>84.01358406009733</v>
      </c>
      <c r="P707" s="120">
        <v>100</v>
      </c>
      <c r="Q707" s="120">
        <v>54.56660196930391</v>
      </c>
      <c r="R707" s="120">
        <v>60.422052918699151</v>
      </c>
      <c r="S707" s="120">
        <v>68.262179384068119</v>
      </c>
      <c r="T707" s="120">
        <v>72.755469292405223</v>
      </c>
      <c r="U707" s="120">
        <v>100</v>
      </c>
      <c r="V707" s="120">
        <v>54.834510074192131</v>
      </c>
      <c r="W707" s="120">
        <v>73.112680098922851</v>
      </c>
      <c r="X707" s="120">
        <v>100</v>
      </c>
      <c r="Y707" s="120">
        <v>45.894441522980912</v>
      </c>
      <c r="Z707" s="120">
        <v>61.192588697307883</v>
      </c>
      <c r="AA707" s="120">
        <v>100</v>
      </c>
      <c r="AB707" s="120">
        <v>53.950925925925915</v>
      </c>
      <c r="AC707" s="120">
        <v>71.934567901234558</v>
      </c>
      <c r="AD707" s="120">
        <v>100</v>
      </c>
      <c r="AE707" s="120">
        <v>48.672962962962963</v>
      </c>
      <c r="AF707" s="120">
        <v>56.883127572016498</v>
      </c>
      <c r="AG707" s="120">
        <v>64.897283950617279</v>
      </c>
      <c r="AH707" s="120">
        <v>100</v>
      </c>
      <c r="AI707" s="120">
        <v>13.69</v>
      </c>
      <c r="AJ707" s="120">
        <v>14.52</v>
      </c>
      <c r="AK707" s="120">
        <v>8.2100000000000009</v>
      </c>
      <c r="AL707" s="52">
        <v>0</v>
      </c>
      <c r="AM707" s="124">
        <v>0.98319327731092432</v>
      </c>
      <c r="AN707" s="124">
        <v>0.97142857142857142</v>
      </c>
      <c r="AO707" s="124">
        <v>0.97752808988764039</v>
      </c>
      <c r="AP707" s="124">
        <v>0.97163120567375882</v>
      </c>
      <c r="AQ707" s="124">
        <v>0.984375</v>
      </c>
      <c r="AR707" s="124">
        <v>0.95744680851063835</v>
      </c>
      <c r="AS707" s="124">
        <v>9.4707520891364902E-2</v>
      </c>
      <c r="AT707" s="120">
        <v>41.058495821727021</v>
      </c>
      <c r="AU707" s="120">
        <v>50</v>
      </c>
      <c r="AV707" s="124">
        <v>0.14705882352941177</v>
      </c>
      <c r="AW707" s="120">
        <v>30.588235294117649</v>
      </c>
      <c r="AX707" s="120">
        <v>50</v>
      </c>
      <c r="AY707" s="124"/>
      <c r="AZ707" s="120"/>
      <c r="BA707" s="120"/>
      <c r="BB707" s="124"/>
      <c r="BC707" s="120"/>
      <c r="BD707" s="120"/>
      <c r="BE707" s="124">
        <v>0.95683453237410077</v>
      </c>
      <c r="BF707" s="120">
        <v>50</v>
      </c>
      <c r="BG707" s="120">
        <v>50</v>
      </c>
      <c r="BH707" s="124"/>
      <c r="BI707" s="120"/>
      <c r="BJ707" s="120"/>
      <c r="BK707" s="124"/>
      <c r="BL707" s="120"/>
      <c r="BM707" s="120"/>
      <c r="BN707" s="52"/>
      <c r="BO707" s="124"/>
      <c r="BP707" s="120"/>
      <c r="BQ707" s="120"/>
      <c r="BR707" s="124">
        <v>0.48908296943231439</v>
      </c>
      <c r="BS707" s="124">
        <v>0.93089430894308944</v>
      </c>
      <c r="BT707" s="120">
        <v>32.60553129548763</v>
      </c>
      <c r="BU707" s="120">
        <v>50</v>
      </c>
      <c r="BV707" s="124"/>
      <c r="BW707" s="120"/>
      <c r="BX707" s="120"/>
      <c r="BY707" s="124"/>
      <c r="BZ707" s="124"/>
      <c r="CA707" s="124"/>
      <c r="CB707" s="120">
        <v>16.823939048191338</v>
      </c>
      <c r="CC707" s="120">
        <v>19.496255895940152</v>
      </c>
      <c r="CD707" s="120">
        <v>17.335082511020332</v>
      </c>
      <c r="CE707" s="120"/>
      <c r="CF707" s="107"/>
      <c r="CG707" s="107"/>
      <c r="CH707" s="107">
        <v>0</v>
      </c>
      <c r="CI707" s="107"/>
      <c r="CJ707" s="107"/>
    </row>
    <row r="708" spans="1:88" x14ac:dyDescent="0.25">
      <c r="A708" s="50" t="s">
        <v>880</v>
      </c>
      <c r="B708" s="56" t="s">
        <v>1578</v>
      </c>
      <c r="C708" s="50" t="s">
        <v>3272</v>
      </c>
      <c r="D708" s="56" t="s">
        <v>2496</v>
      </c>
      <c r="E708" s="50" t="s">
        <v>106</v>
      </c>
      <c r="F708" s="24">
        <v>9</v>
      </c>
      <c r="G708" s="24">
        <v>12</v>
      </c>
      <c r="H708" s="50" t="s">
        <v>1453</v>
      </c>
      <c r="I708" s="50" t="s">
        <v>109</v>
      </c>
      <c r="J708" s="120">
        <v>899.42253551863257</v>
      </c>
      <c r="K708" s="52">
        <v>1250</v>
      </c>
      <c r="L708" s="120">
        <v>71.953802841490614</v>
      </c>
      <c r="M708" s="52">
        <v>1</v>
      </c>
      <c r="N708" s="120">
        <v>65.345926834969617</v>
      </c>
      <c r="O708" s="120">
        <v>87.127902446626166</v>
      </c>
      <c r="P708" s="120">
        <v>100</v>
      </c>
      <c r="Q708" s="120">
        <v>50.266093661573279</v>
      </c>
      <c r="R708" s="120">
        <v>57.198039964362984</v>
      </c>
      <c r="S708" s="120">
        <v>75</v>
      </c>
      <c r="T708" s="120">
        <v>67.021458215431039</v>
      </c>
      <c r="U708" s="120">
        <v>100</v>
      </c>
      <c r="V708" s="120">
        <v>50.281006507810631</v>
      </c>
      <c r="W708" s="120">
        <v>67.041342010414169</v>
      </c>
      <c r="X708" s="120">
        <v>100</v>
      </c>
      <c r="Y708" s="120">
        <v>40.185876598247738</v>
      </c>
      <c r="Z708" s="120">
        <v>53.581168797663651</v>
      </c>
      <c r="AA708" s="120">
        <v>100</v>
      </c>
      <c r="AB708" s="120">
        <v>54.813559322033896</v>
      </c>
      <c r="AC708" s="120">
        <v>73.084745762711862</v>
      </c>
      <c r="AD708" s="120">
        <v>100</v>
      </c>
      <c r="AE708" s="120">
        <v>43.831531531531539</v>
      </c>
      <c r="AF708" s="120">
        <v>59.830041152263398</v>
      </c>
      <c r="AG708" s="120">
        <v>58.442042042042054</v>
      </c>
      <c r="AH708" s="120">
        <v>100</v>
      </c>
      <c r="AI708" s="120">
        <v>24.73</v>
      </c>
      <c r="AJ708" s="120">
        <v>17.010000000000002</v>
      </c>
      <c r="AK708" s="120">
        <v>15.99</v>
      </c>
      <c r="AL708" s="52">
        <v>1</v>
      </c>
      <c r="AM708" s="124">
        <v>0.95145631067961167</v>
      </c>
      <c r="AN708" s="124">
        <v>0.91111111111111109</v>
      </c>
      <c r="AO708" s="124">
        <v>0.93203883495145634</v>
      </c>
      <c r="AP708" s="124">
        <v>0.8666666666666667</v>
      </c>
      <c r="AQ708" s="124">
        <v>0.96875</v>
      </c>
      <c r="AR708" s="124">
        <v>0.90909090909090906</v>
      </c>
      <c r="AS708" s="124">
        <v>0.17796610169491525</v>
      </c>
      <c r="AT708" s="120">
        <v>24.406779661016966</v>
      </c>
      <c r="AU708" s="120">
        <v>50</v>
      </c>
      <c r="AV708" s="124">
        <v>0.31764705882352939</v>
      </c>
      <c r="AW708" s="120">
        <v>0</v>
      </c>
      <c r="AX708" s="120">
        <v>50</v>
      </c>
      <c r="AY708" s="124">
        <v>0.89767441860465114</v>
      </c>
      <c r="AZ708" s="120">
        <v>50</v>
      </c>
      <c r="BA708" s="120">
        <v>50</v>
      </c>
      <c r="BB708" s="124">
        <v>0.3116279069767442</v>
      </c>
      <c r="BC708" s="120">
        <v>20.775193798449614</v>
      </c>
      <c r="BD708" s="120">
        <v>50</v>
      </c>
      <c r="BE708" s="124">
        <v>0.88148148148148153</v>
      </c>
      <c r="BF708" s="120">
        <v>46.887312844759663</v>
      </c>
      <c r="BG708" s="120">
        <v>50</v>
      </c>
      <c r="BH708" s="124">
        <v>0.92125984251968507</v>
      </c>
      <c r="BI708" s="120">
        <v>98.006366225498425</v>
      </c>
      <c r="BJ708" s="120">
        <v>100</v>
      </c>
      <c r="BK708" s="124">
        <v>0.82692307692307698</v>
      </c>
      <c r="BL708" s="120">
        <v>87.970540098199677</v>
      </c>
      <c r="BM708" s="120">
        <v>100</v>
      </c>
      <c r="BN708" s="52">
        <v>0</v>
      </c>
      <c r="BO708" s="124">
        <v>0.75409836065573765</v>
      </c>
      <c r="BP708" s="120">
        <v>100</v>
      </c>
      <c r="BQ708" s="120">
        <v>100</v>
      </c>
      <c r="BR708" s="124">
        <v>0.84070796460176989</v>
      </c>
      <c r="BS708" s="124">
        <v>0.87596899224806202</v>
      </c>
      <c r="BT708" s="120">
        <v>25</v>
      </c>
      <c r="BU708" s="120">
        <v>50</v>
      </c>
      <c r="BV708" s="124">
        <v>0.4809322033898305</v>
      </c>
      <c r="BW708" s="120">
        <v>40.077683615819211</v>
      </c>
      <c r="BX708" s="120">
        <v>50</v>
      </c>
      <c r="BY708" s="124">
        <v>0.82692307692307698</v>
      </c>
      <c r="BZ708" s="124">
        <v>0.94</v>
      </c>
      <c r="CA708" s="124">
        <v>0.11307692307692306</v>
      </c>
      <c r="CB708" s="120">
        <v>16.823939048191338</v>
      </c>
      <c r="CC708" s="120">
        <v>19.496255895940152</v>
      </c>
      <c r="CD708" s="120">
        <v>17.335082511020332</v>
      </c>
      <c r="CE708" s="120">
        <v>12.629206143265662</v>
      </c>
      <c r="CF708" s="52"/>
      <c r="CG708" s="52"/>
      <c r="CH708" s="107">
        <v>0</v>
      </c>
      <c r="CI708" s="107"/>
      <c r="CJ708" s="107"/>
    </row>
    <row r="709" spans="1:88" x14ac:dyDescent="0.25">
      <c r="A709" s="50" t="s">
        <v>880</v>
      </c>
      <c r="B709" s="56" t="s">
        <v>1578</v>
      </c>
      <c r="C709" s="50" t="s">
        <v>3273</v>
      </c>
      <c r="D709" s="56" t="s">
        <v>2335</v>
      </c>
      <c r="E709" s="50" t="s">
        <v>106</v>
      </c>
      <c r="F709" s="24">
        <v>9</v>
      </c>
      <c r="G709" s="24">
        <v>12</v>
      </c>
      <c r="H709" s="50" t="s">
        <v>2644</v>
      </c>
      <c r="I709" s="50" t="s">
        <v>109</v>
      </c>
      <c r="J709" s="120">
        <v>0</v>
      </c>
      <c r="K709" s="52">
        <v>0</v>
      </c>
      <c r="L709" s="120">
        <v>0</v>
      </c>
      <c r="M709" s="52"/>
      <c r="N709" s="120"/>
      <c r="O709" s="120"/>
      <c r="P709" s="120">
        <v>0</v>
      </c>
      <c r="Q709" s="120"/>
      <c r="R709" s="120"/>
      <c r="S709" s="120"/>
      <c r="T709" s="120"/>
      <c r="U709" s="120">
        <v>0</v>
      </c>
      <c r="V709" s="120"/>
      <c r="W709" s="120"/>
      <c r="X709" s="120">
        <v>0</v>
      </c>
      <c r="Y709" s="120"/>
      <c r="Z709" s="120"/>
      <c r="AA709" s="120">
        <v>0</v>
      </c>
      <c r="AB709" s="120"/>
      <c r="AC709" s="120"/>
      <c r="AD709" s="120">
        <v>0</v>
      </c>
      <c r="AE709" s="120"/>
      <c r="AF709" s="120"/>
      <c r="AG709" s="120"/>
      <c r="AH709" s="120">
        <v>0</v>
      </c>
      <c r="AI709" s="120"/>
      <c r="AJ709" s="120"/>
      <c r="AK709" s="120"/>
      <c r="AL709" s="52">
        <v>0</v>
      </c>
      <c r="AM709" s="124"/>
      <c r="AN709" s="124"/>
      <c r="AO709" s="124"/>
      <c r="AP709" s="124"/>
      <c r="AQ709" s="124"/>
      <c r="AR709" s="124"/>
      <c r="AS709" s="124"/>
      <c r="AT709" s="120"/>
      <c r="AU709" s="120"/>
      <c r="AV709" s="124"/>
      <c r="AW709" s="120"/>
      <c r="AX709" s="120"/>
      <c r="AY709" s="124"/>
      <c r="AZ709" s="120"/>
      <c r="BA709" s="120"/>
      <c r="BB709" s="124"/>
      <c r="BC709" s="120"/>
      <c r="BD709" s="120"/>
      <c r="BE709" s="124"/>
      <c r="BF709" s="120"/>
      <c r="BG709" s="120"/>
      <c r="BH709" s="124"/>
      <c r="BI709" s="120"/>
      <c r="BJ709" s="120"/>
      <c r="BK709" s="124"/>
      <c r="BL709" s="120"/>
      <c r="BM709" s="120"/>
      <c r="BN709" s="52"/>
      <c r="BO709" s="124"/>
      <c r="BP709" s="120"/>
      <c r="BQ709" s="120"/>
      <c r="BR709" s="124"/>
      <c r="BS709" s="124"/>
      <c r="BT709" s="120">
        <v>0</v>
      </c>
      <c r="BU709" s="120">
        <v>0</v>
      </c>
      <c r="BV709" s="124"/>
      <c r="BW709" s="120"/>
      <c r="BX709" s="120"/>
      <c r="BY709" s="124"/>
      <c r="BZ709" s="124"/>
      <c r="CA709" s="124"/>
      <c r="CB709" s="120"/>
      <c r="CC709" s="120"/>
      <c r="CD709" s="120"/>
      <c r="CE709" s="120"/>
      <c r="CF709" s="114"/>
      <c r="CG709" s="52"/>
      <c r="CH709" s="107">
        <v>0</v>
      </c>
      <c r="CI709" s="107"/>
      <c r="CJ709" s="107"/>
    </row>
    <row r="710" spans="1:88" x14ac:dyDescent="0.25">
      <c r="A710" s="50" t="s">
        <v>886</v>
      </c>
      <c r="B710" s="56" t="s">
        <v>1579</v>
      </c>
      <c r="C710" s="50" t="s">
        <v>2665</v>
      </c>
      <c r="D710" s="56" t="s">
        <v>101</v>
      </c>
      <c r="E710" s="50" t="s">
        <v>102</v>
      </c>
      <c r="F710" s="24" t="s">
        <v>102</v>
      </c>
      <c r="G710" s="24" t="s">
        <v>102</v>
      </c>
      <c r="H710" s="50" t="s">
        <v>2644</v>
      </c>
      <c r="I710" s="50" t="s">
        <v>103</v>
      </c>
      <c r="J710" s="120">
        <v>628.66043679633719</v>
      </c>
      <c r="K710" s="52">
        <v>700</v>
      </c>
      <c r="L710" s="120">
        <v>89.808633828048173</v>
      </c>
      <c r="M710" s="52">
        <v>0</v>
      </c>
      <c r="N710" s="120">
        <v>77.006421390369155</v>
      </c>
      <c r="O710" s="120">
        <v>100</v>
      </c>
      <c r="P710" s="120">
        <v>100</v>
      </c>
      <c r="Q710" s="120">
        <v>67.102530654072467</v>
      </c>
      <c r="R710" s="120">
        <v>73.179186394695009</v>
      </c>
      <c r="S710" s="120">
        <v>75</v>
      </c>
      <c r="T710" s="120">
        <v>89.470040872096618</v>
      </c>
      <c r="U710" s="120">
        <v>100</v>
      </c>
      <c r="V710" s="120">
        <v>70.097092577099872</v>
      </c>
      <c r="W710" s="120">
        <v>93.462790102799829</v>
      </c>
      <c r="X710" s="120">
        <v>100</v>
      </c>
      <c r="Y710" s="120">
        <v>61.019692977333349</v>
      </c>
      <c r="Z710" s="120">
        <v>81.359590636444466</v>
      </c>
      <c r="AA710" s="120">
        <v>100</v>
      </c>
      <c r="AB710" s="120">
        <v>64.509119496855348</v>
      </c>
      <c r="AC710" s="120">
        <v>86.012159329140474</v>
      </c>
      <c r="AD710" s="120">
        <v>100</v>
      </c>
      <c r="AE710" s="120"/>
      <c r="AF710" s="120">
        <v>67.326591760299635</v>
      </c>
      <c r="AG710" s="120"/>
      <c r="AH710" s="120">
        <v>0</v>
      </c>
      <c r="AI710" s="120">
        <v>7.89</v>
      </c>
      <c r="AJ710" s="120">
        <v>12.15</v>
      </c>
      <c r="AK710" s="120"/>
      <c r="AL710" s="52">
        <v>0</v>
      </c>
      <c r="AM710" s="124">
        <v>1</v>
      </c>
      <c r="AN710" s="124">
        <v>1</v>
      </c>
      <c r="AO710" s="124">
        <v>1</v>
      </c>
      <c r="AP710" s="124">
        <v>1</v>
      </c>
      <c r="AQ710" s="124">
        <v>1</v>
      </c>
      <c r="AR710" s="124"/>
      <c r="AS710" s="124">
        <v>3.7974683544303799E-2</v>
      </c>
      <c r="AT710" s="120">
        <v>50</v>
      </c>
      <c r="AU710" s="120">
        <v>50</v>
      </c>
      <c r="AV710" s="124">
        <v>0.10416666666666667</v>
      </c>
      <c r="AW710" s="120">
        <v>39.166666666666679</v>
      </c>
      <c r="AX710" s="120">
        <v>50</v>
      </c>
      <c r="AY710" s="124"/>
      <c r="AZ710" s="120"/>
      <c r="BA710" s="120"/>
      <c r="BB710" s="124"/>
      <c r="BC710" s="120"/>
      <c r="BD710" s="120"/>
      <c r="BE710" s="124">
        <v>1</v>
      </c>
      <c r="BF710" s="120">
        <v>50</v>
      </c>
      <c r="BG710" s="120">
        <v>50</v>
      </c>
      <c r="BH710" s="124"/>
      <c r="BI710" s="120"/>
      <c r="BJ710" s="120"/>
      <c r="BK710" s="124"/>
      <c r="BL710" s="120"/>
      <c r="BM710" s="120"/>
      <c r="BN710" s="52"/>
      <c r="BO710" s="124"/>
      <c r="BP710" s="120"/>
      <c r="BQ710" s="120"/>
      <c r="BR710" s="124">
        <v>0.58783783783783783</v>
      </c>
      <c r="BS710" s="124">
        <v>0.96103896103896103</v>
      </c>
      <c r="BT710" s="120">
        <v>39.189189189189186</v>
      </c>
      <c r="BU710" s="120">
        <v>50</v>
      </c>
      <c r="BV710" s="124"/>
      <c r="BW710" s="120"/>
      <c r="BX710" s="120"/>
      <c r="BY710" s="124"/>
      <c r="BZ710" s="124"/>
      <c r="CA710" s="124"/>
      <c r="CB710" s="120">
        <v>17.263974516166829</v>
      </c>
      <c r="CC710" s="120">
        <v>19.631524517014228</v>
      </c>
      <c r="CD710" s="120">
        <v>17.168861804494096</v>
      </c>
      <c r="CE710" s="120"/>
      <c r="CF710" s="107"/>
      <c r="CG710" s="107"/>
      <c r="CH710" s="107">
        <v>0</v>
      </c>
      <c r="CI710" s="107"/>
      <c r="CJ710" s="107"/>
    </row>
    <row r="711" spans="1:88" x14ac:dyDescent="0.25">
      <c r="A711" s="50" t="s">
        <v>886</v>
      </c>
      <c r="B711" s="56" t="s">
        <v>1579</v>
      </c>
      <c r="C711" s="50" t="s">
        <v>3274</v>
      </c>
      <c r="D711" s="56" t="s">
        <v>2338</v>
      </c>
      <c r="E711" s="50" t="s">
        <v>106</v>
      </c>
      <c r="F711" s="24" t="s">
        <v>107</v>
      </c>
      <c r="G711" s="24">
        <v>8</v>
      </c>
      <c r="H711" s="50" t="s">
        <v>1453</v>
      </c>
      <c r="I711" s="50" t="s">
        <v>109</v>
      </c>
      <c r="J711" s="120">
        <v>628.97888695552922</v>
      </c>
      <c r="K711" s="52">
        <v>700</v>
      </c>
      <c r="L711" s="120">
        <v>89.85412670793275</v>
      </c>
      <c r="M711" s="52">
        <v>0</v>
      </c>
      <c r="N711" s="120">
        <v>77.086827175389615</v>
      </c>
      <c r="O711" s="120">
        <v>100</v>
      </c>
      <c r="P711" s="120">
        <v>100</v>
      </c>
      <c r="Q711" s="120">
        <v>67.285483009136044</v>
      </c>
      <c r="R711" s="120">
        <v>73.179186394695009</v>
      </c>
      <c r="S711" s="120">
        <v>75</v>
      </c>
      <c r="T711" s="120">
        <v>89.713977345514735</v>
      </c>
      <c r="U711" s="120">
        <v>100</v>
      </c>
      <c r="V711" s="120">
        <v>70.135873869708433</v>
      </c>
      <c r="W711" s="120">
        <v>93.514498492944568</v>
      </c>
      <c r="X711" s="120">
        <v>100</v>
      </c>
      <c r="Y711" s="120">
        <v>61.04820452426241</v>
      </c>
      <c r="Z711" s="120">
        <v>81.397606032349884</v>
      </c>
      <c r="AA711" s="120">
        <v>100</v>
      </c>
      <c r="AB711" s="120">
        <v>64.830158730158729</v>
      </c>
      <c r="AC711" s="120">
        <v>86.440211640211643</v>
      </c>
      <c r="AD711" s="120">
        <v>100</v>
      </c>
      <c r="AE711" s="120"/>
      <c r="AF711" s="120">
        <v>67.326591760299635</v>
      </c>
      <c r="AG711" s="120"/>
      <c r="AH711" s="120">
        <v>0</v>
      </c>
      <c r="AI711" s="120">
        <v>7.71</v>
      </c>
      <c r="AJ711" s="120">
        <v>12.13</v>
      </c>
      <c r="AK711" s="120"/>
      <c r="AL711" s="52">
        <v>0</v>
      </c>
      <c r="AM711" s="124">
        <v>1</v>
      </c>
      <c r="AN711" s="124">
        <v>1</v>
      </c>
      <c r="AO711" s="124">
        <v>1</v>
      </c>
      <c r="AP711" s="124">
        <v>1</v>
      </c>
      <c r="AQ711" s="124">
        <v>1</v>
      </c>
      <c r="AR711" s="124"/>
      <c r="AS711" s="124">
        <v>3.8167938931297711E-2</v>
      </c>
      <c r="AT711" s="120">
        <v>50</v>
      </c>
      <c r="AU711" s="120">
        <v>50</v>
      </c>
      <c r="AV711" s="124">
        <v>0.10638297872340426</v>
      </c>
      <c r="AW711" s="120">
        <v>38.723404255319153</v>
      </c>
      <c r="AX711" s="120">
        <v>50</v>
      </c>
      <c r="AY711" s="124"/>
      <c r="AZ711" s="120"/>
      <c r="BA711" s="120"/>
      <c r="BB711" s="124"/>
      <c r="BC711" s="120"/>
      <c r="BD711" s="120"/>
      <c r="BE711" s="124">
        <v>1</v>
      </c>
      <c r="BF711" s="120">
        <v>50</v>
      </c>
      <c r="BG711" s="120">
        <v>50</v>
      </c>
      <c r="BH711" s="124"/>
      <c r="BI711" s="120"/>
      <c r="BJ711" s="120"/>
      <c r="BK711" s="124"/>
      <c r="BL711" s="120"/>
      <c r="BM711" s="120"/>
      <c r="BN711" s="52"/>
      <c r="BO711" s="124"/>
      <c r="BP711" s="120"/>
      <c r="BQ711" s="120"/>
      <c r="BR711" s="124">
        <v>0.58783783783783783</v>
      </c>
      <c r="BS711" s="124">
        <v>0.96103896103896103</v>
      </c>
      <c r="BT711" s="120">
        <v>39.189189189189186</v>
      </c>
      <c r="BU711" s="120">
        <v>50</v>
      </c>
      <c r="BV711" s="124"/>
      <c r="BW711" s="120"/>
      <c r="BX711" s="120"/>
      <c r="BY711" s="124"/>
      <c r="BZ711" s="124"/>
      <c r="CA711" s="124"/>
      <c r="CB711" s="120">
        <v>16.823939048191338</v>
      </c>
      <c r="CC711" s="120">
        <v>19.496255895940152</v>
      </c>
      <c r="CD711" s="120">
        <v>17.335082511020332</v>
      </c>
      <c r="CE711" s="120"/>
      <c r="CF711" s="107"/>
      <c r="CG711" s="107"/>
      <c r="CH711" s="107">
        <v>0</v>
      </c>
      <c r="CI711" s="107"/>
      <c r="CJ711" s="107"/>
    </row>
    <row r="712" spans="1:88" x14ac:dyDescent="0.25">
      <c r="A712" s="50" t="s">
        <v>888</v>
      </c>
      <c r="B712" s="56" t="s">
        <v>1580</v>
      </c>
      <c r="C712" s="50" t="s">
        <v>2665</v>
      </c>
      <c r="D712" s="56" t="s">
        <v>101</v>
      </c>
      <c r="E712" s="50" t="s">
        <v>102</v>
      </c>
      <c r="F712" s="24" t="s">
        <v>102</v>
      </c>
      <c r="G712" s="24" t="s">
        <v>102</v>
      </c>
      <c r="H712" s="50" t="s">
        <v>2644</v>
      </c>
      <c r="I712" s="50" t="s">
        <v>103</v>
      </c>
      <c r="J712" s="120">
        <v>1079.6728452157281</v>
      </c>
      <c r="K712" s="52">
        <v>1250</v>
      </c>
      <c r="L712" s="120">
        <v>86.373827617258243</v>
      </c>
      <c r="M712" s="52">
        <v>0</v>
      </c>
      <c r="N712" s="120">
        <v>79.148976446516585</v>
      </c>
      <c r="O712" s="120">
        <v>100</v>
      </c>
      <c r="P712" s="120">
        <v>100</v>
      </c>
      <c r="Q712" s="120">
        <v>66.686572179862594</v>
      </c>
      <c r="R712" s="120">
        <v>74.211093974970765</v>
      </c>
      <c r="S712" s="120">
        <v>75</v>
      </c>
      <c r="T712" s="120">
        <v>88.915429573150135</v>
      </c>
      <c r="U712" s="120">
        <v>100</v>
      </c>
      <c r="V712" s="120">
        <v>69.069943508158602</v>
      </c>
      <c r="W712" s="120">
        <v>92.093258010878131</v>
      </c>
      <c r="X712" s="120">
        <v>100</v>
      </c>
      <c r="Y712" s="120">
        <v>56.033454824456292</v>
      </c>
      <c r="Z712" s="120">
        <v>74.711273099275061</v>
      </c>
      <c r="AA712" s="120">
        <v>100</v>
      </c>
      <c r="AB712" s="120">
        <v>64.238629283489075</v>
      </c>
      <c r="AC712" s="120">
        <v>85.651505711318762</v>
      </c>
      <c r="AD712" s="120">
        <v>100</v>
      </c>
      <c r="AE712" s="120">
        <v>56.122357723577252</v>
      </c>
      <c r="AF712" s="120">
        <v>67.023291492329136</v>
      </c>
      <c r="AG712" s="120">
        <v>74.829810298103013</v>
      </c>
      <c r="AH712" s="120">
        <v>100</v>
      </c>
      <c r="AI712" s="120">
        <v>8.31</v>
      </c>
      <c r="AJ712" s="120">
        <v>18.170000000000002</v>
      </c>
      <c r="AK712" s="120">
        <v>10.9</v>
      </c>
      <c r="AL712" s="52">
        <v>1</v>
      </c>
      <c r="AM712" s="124">
        <v>0.95128552097428953</v>
      </c>
      <c r="AN712" s="124">
        <v>0.98048780487804876</v>
      </c>
      <c r="AO712" s="124">
        <v>0.94871794871794868</v>
      </c>
      <c r="AP712" s="124">
        <v>0.97572815533980584</v>
      </c>
      <c r="AQ712" s="124">
        <v>1</v>
      </c>
      <c r="AR712" s="124">
        <v>1</v>
      </c>
      <c r="AS712" s="124">
        <v>7.3820395738203953E-2</v>
      </c>
      <c r="AT712" s="120">
        <v>45.235920852359214</v>
      </c>
      <c r="AU712" s="120">
        <v>50</v>
      </c>
      <c r="AV712" s="124">
        <v>0.17318435754189945</v>
      </c>
      <c r="AW712" s="120">
        <v>25.36312849162012</v>
      </c>
      <c r="AX712" s="120">
        <v>50</v>
      </c>
      <c r="AY712" s="124">
        <v>0.80769230769230771</v>
      </c>
      <c r="AZ712" s="120">
        <v>50</v>
      </c>
      <c r="BA712" s="120">
        <v>50</v>
      </c>
      <c r="BB712" s="124">
        <v>0.45054945054945056</v>
      </c>
      <c r="BC712" s="120">
        <v>30.036630036630036</v>
      </c>
      <c r="BD712" s="120">
        <v>50</v>
      </c>
      <c r="BE712" s="124">
        <v>0.92146596858638741</v>
      </c>
      <c r="BF712" s="120">
        <v>49.014147265233376</v>
      </c>
      <c r="BG712" s="120">
        <v>50</v>
      </c>
      <c r="BH712" s="124">
        <v>0.9285714285714286</v>
      </c>
      <c r="BI712" s="120">
        <v>98.784194528875389</v>
      </c>
      <c r="BJ712" s="120">
        <v>100</v>
      </c>
      <c r="BK712" s="124">
        <v>0.80769230769230804</v>
      </c>
      <c r="BL712" s="120">
        <v>85.924713584288099</v>
      </c>
      <c r="BM712" s="120">
        <v>100</v>
      </c>
      <c r="BN712" s="52">
        <v>0</v>
      </c>
      <c r="BO712" s="124">
        <v>0.82499999999999996</v>
      </c>
      <c r="BP712" s="120">
        <v>100</v>
      </c>
      <c r="BQ712" s="120">
        <v>100</v>
      </c>
      <c r="BR712" s="124">
        <v>0.43669250645994834</v>
      </c>
      <c r="BS712" s="124">
        <v>0.9</v>
      </c>
      <c r="BT712" s="120">
        <v>29.112833763996555</v>
      </c>
      <c r="BU712" s="120">
        <v>50</v>
      </c>
      <c r="BV712" s="124">
        <v>0.72432432432432436</v>
      </c>
      <c r="BW712" s="120">
        <v>50</v>
      </c>
      <c r="BX712" s="120">
        <v>50</v>
      </c>
      <c r="BY712" s="124">
        <v>0.80769230769230804</v>
      </c>
      <c r="BZ712" s="124">
        <v>0.94</v>
      </c>
      <c r="CA712" s="124">
        <v>0.13230769230769199</v>
      </c>
      <c r="CB712" s="120">
        <v>17.263974516166829</v>
      </c>
      <c r="CC712" s="120">
        <v>19.631524517014228</v>
      </c>
      <c r="CD712" s="120">
        <v>17.168861804494096</v>
      </c>
      <c r="CE712" s="120">
        <v>15.161501169955377</v>
      </c>
      <c r="CF712" s="107"/>
      <c r="CG712" s="107"/>
      <c r="CH712" s="107">
        <v>0</v>
      </c>
      <c r="CI712" s="107"/>
      <c r="CJ712" s="107"/>
    </row>
    <row r="713" spans="1:88" x14ac:dyDescent="0.25">
      <c r="A713" s="50" t="s">
        <v>888</v>
      </c>
      <c r="B713" s="56" t="s">
        <v>1580</v>
      </c>
      <c r="C713" s="50" t="s">
        <v>3275</v>
      </c>
      <c r="D713" s="56" t="s">
        <v>2540</v>
      </c>
      <c r="E713" s="50" t="s">
        <v>106</v>
      </c>
      <c r="F713" s="24" t="s">
        <v>107</v>
      </c>
      <c r="G713" s="24">
        <v>2</v>
      </c>
      <c r="H713" s="50" t="s">
        <v>1453</v>
      </c>
      <c r="I713" s="50" t="s">
        <v>109</v>
      </c>
      <c r="J713" s="120">
        <v>78.824421691315919</v>
      </c>
      <c r="K713" s="52">
        <v>100</v>
      </c>
      <c r="L713" s="120">
        <v>78.824421691315919</v>
      </c>
      <c r="M713" s="52"/>
      <c r="N713" s="120"/>
      <c r="O713" s="120"/>
      <c r="P713" s="120"/>
      <c r="Q713" s="120"/>
      <c r="R713" s="120"/>
      <c r="S713" s="120"/>
      <c r="T713" s="120"/>
      <c r="U713" s="120"/>
      <c r="V713" s="120"/>
      <c r="W713" s="120"/>
      <c r="X713" s="120"/>
      <c r="Y713" s="120"/>
      <c r="Z713" s="120"/>
      <c r="AA713" s="120"/>
      <c r="AB713" s="120"/>
      <c r="AC713" s="120"/>
      <c r="AD713" s="120"/>
      <c r="AE713" s="120"/>
      <c r="AF713" s="120"/>
      <c r="AG713" s="120"/>
      <c r="AH713" s="120"/>
      <c r="AI713" s="120"/>
      <c r="AJ713" s="120"/>
      <c r="AK713" s="120"/>
      <c r="AL713" s="52"/>
      <c r="AM713" s="124"/>
      <c r="AN713" s="124"/>
      <c r="AO713" s="124"/>
      <c r="AP713" s="124"/>
      <c r="AQ713" s="124"/>
      <c r="AR713" s="124"/>
      <c r="AS713" s="124">
        <v>6.1433447098976107E-2</v>
      </c>
      <c r="AT713" s="120">
        <v>47.713310580204784</v>
      </c>
      <c r="AU713" s="120">
        <v>50</v>
      </c>
      <c r="AV713" s="124">
        <v>0.14444444444444443</v>
      </c>
      <c r="AW713" s="120">
        <v>31.111111111111136</v>
      </c>
      <c r="AX713" s="120">
        <v>50</v>
      </c>
      <c r="AY713" s="124"/>
      <c r="AZ713" s="120"/>
      <c r="BA713" s="120"/>
      <c r="BB713" s="124"/>
      <c r="BC713" s="120"/>
      <c r="BD713" s="120"/>
      <c r="BE713" s="124"/>
      <c r="BF713" s="120"/>
      <c r="BG713" s="120"/>
      <c r="BH713" s="124"/>
      <c r="BI713" s="120"/>
      <c r="BJ713" s="120"/>
      <c r="BK713" s="124"/>
      <c r="BL713" s="120"/>
      <c r="BM713" s="120"/>
      <c r="BN713" s="52"/>
      <c r="BO713" s="124"/>
      <c r="BP713" s="120"/>
      <c r="BQ713" s="120"/>
      <c r="BR713" s="124"/>
      <c r="BS713" s="124"/>
      <c r="BT713" s="120"/>
      <c r="BU713" s="120"/>
      <c r="BV713" s="124"/>
      <c r="BW713" s="120"/>
      <c r="BX713" s="120"/>
      <c r="BY713" s="124"/>
      <c r="BZ713" s="124"/>
      <c r="CA713" s="124"/>
      <c r="CB713" s="120"/>
      <c r="CC713" s="120"/>
      <c r="CD713" s="120"/>
      <c r="CE713" s="120"/>
      <c r="CF713" s="107"/>
      <c r="CG713" s="107"/>
      <c r="CH713" s="107">
        <v>0</v>
      </c>
      <c r="CI713" s="107"/>
      <c r="CJ713" s="107"/>
    </row>
    <row r="714" spans="1:88" x14ac:dyDescent="0.25">
      <c r="A714" s="50" t="s">
        <v>888</v>
      </c>
      <c r="B714" s="56" t="s">
        <v>1580</v>
      </c>
      <c r="C714" s="50" t="s">
        <v>3276</v>
      </c>
      <c r="D714" s="56" t="s">
        <v>1960</v>
      </c>
      <c r="E714" s="50" t="s">
        <v>106</v>
      </c>
      <c r="F714" s="24">
        <v>3</v>
      </c>
      <c r="G714" s="24">
        <v>4</v>
      </c>
      <c r="H714" s="50" t="s">
        <v>1453</v>
      </c>
      <c r="I714" s="50" t="s">
        <v>109</v>
      </c>
      <c r="J714" s="120">
        <v>481.7855296600145</v>
      </c>
      <c r="K714" s="52">
        <v>550</v>
      </c>
      <c r="L714" s="120">
        <v>87.597369029093542</v>
      </c>
      <c r="M714" s="52">
        <v>0</v>
      </c>
      <c r="N714" s="120">
        <v>80.102871778914377</v>
      </c>
      <c r="O714" s="120">
        <v>100</v>
      </c>
      <c r="P714" s="120">
        <v>100</v>
      </c>
      <c r="Q714" s="120">
        <v>66.409704387735189</v>
      </c>
      <c r="R714" s="120">
        <v>73.849497446301967</v>
      </c>
      <c r="S714" s="120">
        <v>75</v>
      </c>
      <c r="T714" s="120">
        <v>88.546272516980252</v>
      </c>
      <c r="U714" s="120">
        <v>100</v>
      </c>
      <c r="V714" s="120">
        <v>68.693770955675731</v>
      </c>
      <c r="W714" s="120">
        <v>91.591694607567646</v>
      </c>
      <c r="X714" s="120">
        <v>100</v>
      </c>
      <c r="Y714" s="120">
        <v>56.448920540438408</v>
      </c>
      <c r="Z714" s="120">
        <v>75.265227387251215</v>
      </c>
      <c r="AA714" s="120">
        <v>100</v>
      </c>
      <c r="AB714" s="120"/>
      <c r="AC714" s="120"/>
      <c r="AD714" s="120">
        <v>0</v>
      </c>
      <c r="AE714" s="120"/>
      <c r="AF714" s="120"/>
      <c r="AG714" s="120"/>
      <c r="AH714" s="120">
        <v>0</v>
      </c>
      <c r="AI714" s="120">
        <v>8.59</v>
      </c>
      <c r="AJ714" s="120">
        <v>17.399999999999999</v>
      </c>
      <c r="AK714" s="120"/>
      <c r="AL714" s="52">
        <v>0</v>
      </c>
      <c r="AM714" s="124">
        <v>0.98461538461538467</v>
      </c>
      <c r="AN714" s="124">
        <v>0.98305084745762716</v>
      </c>
      <c r="AO714" s="124">
        <v>0.97959183673469385</v>
      </c>
      <c r="AP714" s="124">
        <v>0.96666666666666667</v>
      </c>
      <c r="AQ714" s="124"/>
      <c r="AR714" s="124"/>
      <c r="AS714" s="124">
        <v>2.0512820512820513E-2</v>
      </c>
      <c r="AT714" s="120">
        <v>50</v>
      </c>
      <c r="AU714" s="120">
        <v>50</v>
      </c>
      <c r="AV714" s="124">
        <v>6.8965517241379309E-2</v>
      </c>
      <c r="AW714" s="120">
        <v>46.206896551724142</v>
      </c>
      <c r="AX714" s="120">
        <v>50</v>
      </c>
      <c r="AY714" s="124"/>
      <c r="AZ714" s="120"/>
      <c r="BA714" s="120"/>
      <c r="BB714" s="124"/>
      <c r="BC714" s="120"/>
      <c r="BD714" s="120"/>
      <c r="BE714" s="124"/>
      <c r="BF714" s="120"/>
      <c r="BG714" s="120"/>
      <c r="BH714" s="124"/>
      <c r="BI714" s="120"/>
      <c r="BJ714" s="120"/>
      <c r="BK714" s="124"/>
      <c r="BL714" s="120"/>
      <c r="BM714" s="120"/>
      <c r="BN714" s="52"/>
      <c r="BO714" s="124"/>
      <c r="BP714" s="120"/>
      <c r="BQ714" s="120"/>
      <c r="BR714" s="124">
        <v>0.45263157894736844</v>
      </c>
      <c r="BS714" s="124">
        <v>0.91346153846153844</v>
      </c>
      <c r="BT714" s="120">
        <v>30.175438596491226</v>
      </c>
      <c r="BU714" s="120">
        <v>50</v>
      </c>
      <c r="BV714" s="124"/>
      <c r="BW714" s="120"/>
      <c r="BX714" s="120"/>
      <c r="BY714" s="124"/>
      <c r="BZ714" s="124"/>
      <c r="CA714" s="124"/>
      <c r="CB714" s="120">
        <v>16.823939048191338</v>
      </c>
      <c r="CC714" s="120">
        <v>19.496255895940152</v>
      </c>
      <c r="CD714" s="120">
        <v>17.335082511020332</v>
      </c>
      <c r="CE714" s="120"/>
      <c r="CF714" s="52"/>
      <c r="CG714" s="52"/>
      <c r="CH714" s="107">
        <v>0</v>
      </c>
      <c r="CI714" s="107"/>
      <c r="CJ714" s="107"/>
    </row>
    <row r="715" spans="1:88" x14ac:dyDescent="0.25">
      <c r="A715" s="50" t="s">
        <v>888</v>
      </c>
      <c r="B715" s="56" t="s">
        <v>1580</v>
      </c>
      <c r="C715" s="50" t="s">
        <v>3277</v>
      </c>
      <c r="D715" s="56" t="s">
        <v>1732</v>
      </c>
      <c r="E715" s="50" t="s">
        <v>106</v>
      </c>
      <c r="F715" s="24">
        <v>5</v>
      </c>
      <c r="G715" s="24">
        <v>6</v>
      </c>
      <c r="H715" s="50" t="s">
        <v>2644</v>
      </c>
      <c r="I715" s="50" t="s">
        <v>109</v>
      </c>
      <c r="J715" s="120">
        <v>617.86282074363316</v>
      </c>
      <c r="K715" s="52">
        <v>750</v>
      </c>
      <c r="L715" s="120">
        <v>82.381709432484413</v>
      </c>
      <c r="M715" s="52">
        <v>0</v>
      </c>
      <c r="N715" s="120">
        <v>82.38536485514598</v>
      </c>
      <c r="O715" s="120">
        <v>100</v>
      </c>
      <c r="P715" s="120">
        <v>100</v>
      </c>
      <c r="Q715" s="120">
        <v>70.582477302204936</v>
      </c>
      <c r="R715" s="120">
        <v>75</v>
      </c>
      <c r="S715" s="120">
        <v>75</v>
      </c>
      <c r="T715" s="120">
        <v>94.109969736273243</v>
      </c>
      <c r="U715" s="120">
        <v>100</v>
      </c>
      <c r="V715" s="120">
        <v>75.096219077261722</v>
      </c>
      <c r="W715" s="120">
        <v>100</v>
      </c>
      <c r="X715" s="120">
        <v>100</v>
      </c>
      <c r="Y715" s="120">
        <v>62.873875900191699</v>
      </c>
      <c r="Z715" s="120">
        <v>83.831834533588932</v>
      </c>
      <c r="AA715" s="120">
        <v>100</v>
      </c>
      <c r="AB715" s="120">
        <v>60.037383177570085</v>
      </c>
      <c r="AC715" s="120">
        <v>80.049844236760109</v>
      </c>
      <c r="AD715" s="120">
        <v>100</v>
      </c>
      <c r="AE715" s="120">
        <v>54.646428571428586</v>
      </c>
      <c r="AF715" s="120">
        <v>61.948101265822778</v>
      </c>
      <c r="AG715" s="120">
        <v>72.861904761904782</v>
      </c>
      <c r="AH715" s="120">
        <v>100</v>
      </c>
      <c r="AI715" s="120">
        <v>4.41</v>
      </c>
      <c r="AJ715" s="120">
        <v>12.12</v>
      </c>
      <c r="AK715" s="120">
        <v>7.3</v>
      </c>
      <c r="AL715" s="52">
        <v>0</v>
      </c>
      <c r="AM715" s="124">
        <v>0.99069767441860468</v>
      </c>
      <c r="AN715" s="124">
        <v>1</v>
      </c>
      <c r="AO715" s="124">
        <v>0.9907407407407407</v>
      </c>
      <c r="AP715" s="124">
        <v>1</v>
      </c>
      <c r="AQ715" s="124">
        <v>1</v>
      </c>
      <c r="AR715" s="124">
        <v>1</v>
      </c>
      <c r="AS715" s="124">
        <v>5.5555555555555552E-2</v>
      </c>
      <c r="AT715" s="120">
        <v>48.8888888888889</v>
      </c>
      <c r="AU715" s="120">
        <v>50</v>
      </c>
      <c r="AV715" s="124">
        <v>0.18367346938775511</v>
      </c>
      <c r="AW715" s="120">
        <v>23.26530612244899</v>
      </c>
      <c r="AX715" s="120">
        <v>50</v>
      </c>
      <c r="AY715" s="124"/>
      <c r="AZ715" s="120"/>
      <c r="BA715" s="120"/>
      <c r="BB715" s="124"/>
      <c r="BC715" s="120"/>
      <c r="BD715" s="120"/>
      <c r="BE715" s="124"/>
      <c r="BF715" s="120"/>
      <c r="BG715" s="120"/>
      <c r="BH715" s="124"/>
      <c r="BI715" s="120"/>
      <c r="BJ715" s="120"/>
      <c r="BK715" s="124"/>
      <c r="BL715" s="120"/>
      <c r="BM715" s="120"/>
      <c r="BN715" s="52"/>
      <c r="BO715" s="124"/>
      <c r="BP715" s="120"/>
      <c r="BQ715" s="120"/>
      <c r="BR715" s="124">
        <v>0.44565217391304346</v>
      </c>
      <c r="BS715" s="124">
        <v>0.85981308411214952</v>
      </c>
      <c r="BT715" s="120">
        <v>14.855072463768115</v>
      </c>
      <c r="BU715" s="120">
        <v>50</v>
      </c>
      <c r="BV715" s="124"/>
      <c r="BW715" s="120"/>
      <c r="BX715" s="120"/>
      <c r="BY715" s="124"/>
      <c r="BZ715" s="124"/>
      <c r="CA715" s="124"/>
      <c r="CB715" s="120">
        <v>16.823939048191338</v>
      </c>
      <c r="CC715" s="120">
        <v>19.496255895940152</v>
      </c>
      <c r="CD715" s="120">
        <v>17.335082511020332</v>
      </c>
      <c r="CE715" s="120"/>
      <c r="CF715" s="107"/>
      <c r="CG715" s="107"/>
      <c r="CH715" s="107">
        <v>0</v>
      </c>
      <c r="CI715" s="107"/>
      <c r="CJ715" s="107"/>
    </row>
    <row r="716" spans="1:88" x14ac:dyDescent="0.25">
      <c r="A716" s="50" t="s">
        <v>888</v>
      </c>
      <c r="B716" s="56" t="s">
        <v>1580</v>
      </c>
      <c r="C716" s="50" t="s">
        <v>3278</v>
      </c>
      <c r="D716" s="56" t="s">
        <v>2345</v>
      </c>
      <c r="E716" s="50" t="s">
        <v>106</v>
      </c>
      <c r="F716" s="24">
        <v>7</v>
      </c>
      <c r="G716" s="24">
        <v>8</v>
      </c>
      <c r="H716" s="50" t="s">
        <v>2644</v>
      </c>
      <c r="I716" s="50" t="s">
        <v>109</v>
      </c>
      <c r="J716" s="120">
        <v>665.26746558298589</v>
      </c>
      <c r="K716" s="52">
        <v>800</v>
      </c>
      <c r="L716" s="120">
        <v>83.158433197873237</v>
      </c>
      <c r="M716" s="52">
        <v>0</v>
      </c>
      <c r="N716" s="120">
        <v>78.945215372753808</v>
      </c>
      <c r="O716" s="120">
        <v>100</v>
      </c>
      <c r="P716" s="120">
        <v>100</v>
      </c>
      <c r="Q716" s="120">
        <v>68.495775753903729</v>
      </c>
      <c r="R716" s="120">
        <v>72.673649906890148</v>
      </c>
      <c r="S716" s="120">
        <v>75</v>
      </c>
      <c r="T716" s="120">
        <v>91.327701005204972</v>
      </c>
      <c r="U716" s="120">
        <v>100</v>
      </c>
      <c r="V716" s="120">
        <v>67.732236884351138</v>
      </c>
      <c r="W716" s="120">
        <v>90.309649179134851</v>
      </c>
      <c r="X716" s="120">
        <v>100</v>
      </c>
      <c r="Y716" s="120">
        <v>56.751319056486672</v>
      </c>
      <c r="Z716" s="120">
        <v>75.668425408648901</v>
      </c>
      <c r="AA716" s="120">
        <v>100</v>
      </c>
      <c r="AB716" s="120">
        <v>65.389890710382531</v>
      </c>
      <c r="AC716" s="120">
        <v>87.186520947176703</v>
      </c>
      <c r="AD716" s="120">
        <v>100</v>
      </c>
      <c r="AE716" s="120">
        <v>57.409523809523819</v>
      </c>
      <c r="AF716" s="120">
        <v>68.600383141762492</v>
      </c>
      <c r="AG716" s="120">
        <v>76.546031746031758</v>
      </c>
      <c r="AH716" s="120">
        <v>100</v>
      </c>
      <c r="AI716" s="120">
        <v>6.5</v>
      </c>
      <c r="AJ716" s="120">
        <v>15.92</v>
      </c>
      <c r="AK716" s="120">
        <v>11.19</v>
      </c>
      <c r="AL716" s="52">
        <v>0</v>
      </c>
      <c r="AM716" s="124">
        <v>0.99152542372881358</v>
      </c>
      <c r="AN716" s="124">
        <v>1</v>
      </c>
      <c r="AO716" s="124">
        <v>0.99152542372881358</v>
      </c>
      <c r="AP716" s="124">
        <v>1</v>
      </c>
      <c r="AQ716" s="124">
        <v>1</v>
      </c>
      <c r="AR716" s="124">
        <v>1</v>
      </c>
      <c r="AS716" s="124">
        <v>8.4388185654008435E-2</v>
      </c>
      <c r="AT716" s="120">
        <v>43.122362869198334</v>
      </c>
      <c r="AU716" s="120">
        <v>50</v>
      </c>
      <c r="AV716" s="124">
        <v>0.16923076923076924</v>
      </c>
      <c r="AW716" s="120">
        <v>26.15384615384615</v>
      </c>
      <c r="AX716" s="120">
        <v>50</v>
      </c>
      <c r="AY716" s="124"/>
      <c r="AZ716" s="120"/>
      <c r="BA716" s="120"/>
      <c r="BB716" s="124"/>
      <c r="BC716" s="120"/>
      <c r="BD716" s="120"/>
      <c r="BE716" s="124">
        <v>0.92783505154639179</v>
      </c>
      <c r="BF716" s="120">
        <v>49.352928273744247</v>
      </c>
      <c r="BG716" s="120">
        <v>50</v>
      </c>
      <c r="BH716" s="124"/>
      <c r="BI716" s="120"/>
      <c r="BJ716" s="120"/>
      <c r="BK716" s="124"/>
      <c r="BL716" s="120"/>
      <c r="BM716" s="120"/>
      <c r="BN716" s="52"/>
      <c r="BO716" s="124"/>
      <c r="BP716" s="120"/>
      <c r="BQ716" s="120"/>
      <c r="BR716" s="124">
        <v>0.38400000000000001</v>
      </c>
      <c r="BS716" s="124">
        <v>1.0080645161290323</v>
      </c>
      <c r="BT716" s="120">
        <v>25.6</v>
      </c>
      <c r="BU716" s="120">
        <v>50</v>
      </c>
      <c r="BV716" s="124"/>
      <c r="BW716" s="120"/>
      <c r="BX716" s="120"/>
      <c r="BY716" s="124"/>
      <c r="BZ716" s="124"/>
      <c r="CA716" s="124"/>
      <c r="CB716" s="120">
        <v>16.823939048191338</v>
      </c>
      <c r="CC716" s="120">
        <v>19.496255895940152</v>
      </c>
      <c r="CD716" s="120">
        <v>17.335082511020332</v>
      </c>
      <c r="CE716" s="120"/>
      <c r="CF716" s="52"/>
      <c r="CG716" s="52"/>
      <c r="CH716" s="107">
        <v>0</v>
      </c>
      <c r="CI716" s="107"/>
      <c r="CJ716" s="107"/>
    </row>
    <row r="717" spans="1:88" x14ac:dyDescent="0.25">
      <c r="A717" s="50" t="s">
        <v>888</v>
      </c>
      <c r="B717" s="56" t="s">
        <v>1580</v>
      </c>
      <c r="C717" s="50" t="s">
        <v>3279</v>
      </c>
      <c r="D717" s="56" t="s">
        <v>2344</v>
      </c>
      <c r="E717" s="50" t="s">
        <v>106</v>
      </c>
      <c r="F717" s="24">
        <v>9</v>
      </c>
      <c r="G717" s="24">
        <v>12</v>
      </c>
      <c r="H717" s="50" t="s">
        <v>2644</v>
      </c>
      <c r="I717" s="50" t="s">
        <v>109</v>
      </c>
      <c r="J717" s="120">
        <v>771.89844994334646</v>
      </c>
      <c r="K717" s="52">
        <v>950</v>
      </c>
      <c r="L717" s="120">
        <v>81.252468415089098</v>
      </c>
      <c r="M717" s="52">
        <v>0</v>
      </c>
      <c r="N717" s="120">
        <v>66.721037604033782</v>
      </c>
      <c r="O717" s="120">
        <v>88.961383472045043</v>
      </c>
      <c r="P717" s="120">
        <v>100</v>
      </c>
      <c r="Q717" s="120"/>
      <c r="R717" s="120">
        <v>63.555862878216409</v>
      </c>
      <c r="S717" s="120">
        <v>72.842261904761912</v>
      </c>
      <c r="T717" s="120"/>
      <c r="U717" s="120">
        <v>0</v>
      </c>
      <c r="V717" s="120">
        <v>54.806434411660142</v>
      </c>
      <c r="W717" s="120">
        <v>73.075245882213522</v>
      </c>
      <c r="X717" s="120">
        <v>100</v>
      </c>
      <c r="Y717" s="120"/>
      <c r="Z717" s="120"/>
      <c r="AA717" s="120">
        <v>0</v>
      </c>
      <c r="AB717" s="120">
        <v>67.430000000000007</v>
      </c>
      <c r="AC717" s="120">
        <v>89.90666666666668</v>
      </c>
      <c r="AD717" s="120">
        <v>100</v>
      </c>
      <c r="AE717" s="120"/>
      <c r="AF717" s="120">
        <v>70.63607305936074</v>
      </c>
      <c r="AG717" s="120"/>
      <c r="AH717" s="120">
        <v>0</v>
      </c>
      <c r="AI717" s="120"/>
      <c r="AJ717" s="120"/>
      <c r="AK717" s="120"/>
      <c r="AL717" s="52">
        <v>1</v>
      </c>
      <c r="AM717" s="124">
        <v>0.68181818181818177</v>
      </c>
      <c r="AN717" s="124"/>
      <c r="AO717" s="124">
        <v>0.67045454545454541</v>
      </c>
      <c r="AP717" s="124"/>
      <c r="AQ717" s="124">
        <v>1</v>
      </c>
      <c r="AR717" s="124"/>
      <c r="AS717" s="124">
        <v>0.11813186813186813</v>
      </c>
      <c r="AT717" s="120">
        <v>36.373626373626379</v>
      </c>
      <c r="AU717" s="120">
        <v>50</v>
      </c>
      <c r="AV717" s="124">
        <v>0.28735632183908044</v>
      </c>
      <c r="AW717" s="120">
        <v>2.5287356321839205</v>
      </c>
      <c r="AX717" s="120">
        <v>50</v>
      </c>
      <c r="AY717" s="124">
        <v>0.8202247191011236</v>
      </c>
      <c r="AZ717" s="120">
        <v>50</v>
      </c>
      <c r="BA717" s="120">
        <v>50</v>
      </c>
      <c r="BB717" s="124">
        <v>0.4606741573033708</v>
      </c>
      <c r="BC717" s="120">
        <v>30.711610486891388</v>
      </c>
      <c r="BD717" s="120">
        <v>50</v>
      </c>
      <c r="BE717" s="124">
        <v>0.92473118279569888</v>
      </c>
      <c r="BF717" s="120">
        <v>49.187828872111645</v>
      </c>
      <c r="BG717" s="120">
        <v>50</v>
      </c>
      <c r="BH717" s="124">
        <v>0.9285714285714286</v>
      </c>
      <c r="BI717" s="120">
        <v>98.784194528875389</v>
      </c>
      <c r="BJ717" s="120">
        <v>100</v>
      </c>
      <c r="BK717" s="124">
        <v>0.80769230769230771</v>
      </c>
      <c r="BL717" s="120">
        <v>85.924713584288057</v>
      </c>
      <c r="BM717" s="120">
        <v>100</v>
      </c>
      <c r="BN717" s="52">
        <v>1</v>
      </c>
      <c r="BO717" s="124">
        <v>0.82524271844660191</v>
      </c>
      <c r="BP717" s="120">
        <v>100</v>
      </c>
      <c r="BQ717" s="120">
        <v>100</v>
      </c>
      <c r="BR717" s="124">
        <v>0.49333333333333335</v>
      </c>
      <c r="BS717" s="124">
        <v>0.80645161290322576</v>
      </c>
      <c r="BT717" s="120">
        <v>16.444444444444446</v>
      </c>
      <c r="BU717" s="120">
        <v>50</v>
      </c>
      <c r="BV717" s="124">
        <v>0.72252747252747251</v>
      </c>
      <c r="BW717" s="120">
        <v>50</v>
      </c>
      <c r="BX717" s="120">
        <v>50</v>
      </c>
      <c r="BY717" s="124">
        <v>0.80769230769230771</v>
      </c>
      <c r="BZ717" s="124">
        <v>0.94</v>
      </c>
      <c r="CA717" s="124">
        <v>0.13230769230769227</v>
      </c>
      <c r="CB717" s="120">
        <v>16.823939048191338</v>
      </c>
      <c r="CC717" s="120">
        <v>19.496255895940152</v>
      </c>
      <c r="CD717" s="120">
        <v>17.335082511020332</v>
      </c>
      <c r="CE717" s="120">
        <v>12.629206143265662</v>
      </c>
      <c r="CF717" s="107"/>
      <c r="CG717" s="107"/>
      <c r="CH717" s="107">
        <v>0</v>
      </c>
      <c r="CI717" s="107"/>
      <c r="CJ717" s="107"/>
    </row>
    <row r="718" spans="1:88" x14ac:dyDescent="0.25">
      <c r="A718" s="50" t="s">
        <v>894</v>
      </c>
      <c r="B718" s="56" t="s">
        <v>1581</v>
      </c>
      <c r="C718" s="50" t="s">
        <v>2665</v>
      </c>
      <c r="D718" s="56" t="s">
        <v>101</v>
      </c>
      <c r="E718" s="50" t="s">
        <v>102</v>
      </c>
      <c r="F718" s="24" t="s">
        <v>102</v>
      </c>
      <c r="G718" s="24" t="s">
        <v>102</v>
      </c>
      <c r="H718" s="50" t="s">
        <v>2644</v>
      </c>
      <c r="I718" s="50" t="s">
        <v>103</v>
      </c>
      <c r="J718" s="120">
        <v>642.22861970972758</v>
      </c>
      <c r="K718" s="52">
        <v>800</v>
      </c>
      <c r="L718" s="120">
        <v>80.278577463715948</v>
      </c>
      <c r="M718" s="52">
        <v>0</v>
      </c>
      <c r="N718" s="120">
        <v>72.626483596107136</v>
      </c>
      <c r="O718" s="120">
        <v>96.835311461476181</v>
      </c>
      <c r="P718" s="120">
        <v>100</v>
      </c>
      <c r="Q718" s="120">
        <v>60.597612984002886</v>
      </c>
      <c r="R718" s="120">
        <v>74.828249979263092</v>
      </c>
      <c r="S718" s="120">
        <v>75</v>
      </c>
      <c r="T718" s="120">
        <v>80.796817312003839</v>
      </c>
      <c r="U718" s="120">
        <v>100</v>
      </c>
      <c r="V718" s="120">
        <v>67.664030898384098</v>
      </c>
      <c r="W718" s="120">
        <v>90.218707864512126</v>
      </c>
      <c r="X718" s="120">
        <v>100</v>
      </c>
      <c r="Y718" s="120">
        <v>57.30025766487951</v>
      </c>
      <c r="Z718" s="120">
        <v>76.400343553172675</v>
      </c>
      <c r="AA718" s="120">
        <v>100</v>
      </c>
      <c r="AB718" s="120">
        <v>60.9846743295019</v>
      </c>
      <c r="AC718" s="120">
        <v>81.312899106002533</v>
      </c>
      <c r="AD718" s="120">
        <v>100</v>
      </c>
      <c r="AE718" s="120">
        <v>55.65405405405405</v>
      </c>
      <c r="AF718" s="120">
        <v>64.929333333333346</v>
      </c>
      <c r="AG718" s="120">
        <v>74.205405405405401</v>
      </c>
      <c r="AH718" s="120">
        <v>100</v>
      </c>
      <c r="AI718" s="120">
        <v>14.4</v>
      </c>
      <c r="AJ718" s="120">
        <v>17.52</v>
      </c>
      <c r="AK718" s="120">
        <v>9.27</v>
      </c>
      <c r="AL718" s="52">
        <v>1</v>
      </c>
      <c r="AM718" s="124">
        <v>0.93309859154929575</v>
      </c>
      <c r="AN718" s="124">
        <v>0.94871794871794868</v>
      </c>
      <c r="AO718" s="124">
        <v>0.92957746478873238</v>
      </c>
      <c r="AP718" s="124">
        <v>0.94017094017094016</v>
      </c>
      <c r="AQ718" s="124">
        <v>1</v>
      </c>
      <c r="AR718" s="124">
        <v>1</v>
      </c>
      <c r="AS718" s="124">
        <v>8.3932853717026384E-2</v>
      </c>
      <c r="AT718" s="120">
        <v>43.213429256594722</v>
      </c>
      <c r="AU718" s="120">
        <v>50</v>
      </c>
      <c r="AV718" s="124">
        <v>0.12820512820512819</v>
      </c>
      <c r="AW718" s="120">
        <v>34.358974358974372</v>
      </c>
      <c r="AX718" s="120">
        <v>50</v>
      </c>
      <c r="AY718" s="124"/>
      <c r="AZ718" s="120"/>
      <c r="BA718" s="120"/>
      <c r="BB718" s="124"/>
      <c r="BC718" s="120"/>
      <c r="BD718" s="120"/>
      <c r="BE718" s="124">
        <v>0.98245614035087714</v>
      </c>
      <c r="BF718" s="120">
        <v>50</v>
      </c>
      <c r="BG718" s="120">
        <v>50</v>
      </c>
      <c r="BH718" s="124"/>
      <c r="BI718" s="120"/>
      <c r="BJ718" s="120"/>
      <c r="BK718" s="124"/>
      <c r="BL718" s="120"/>
      <c r="BM718" s="120"/>
      <c r="BN718" s="52"/>
      <c r="BO718" s="124"/>
      <c r="BP718" s="120"/>
      <c r="BQ718" s="120"/>
      <c r="BR718" s="124">
        <v>0.44660194174757284</v>
      </c>
      <c r="BS718" s="124">
        <v>0.72027972027972031</v>
      </c>
      <c r="BT718" s="120">
        <v>14.886731391585762</v>
      </c>
      <c r="BU718" s="120">
        <v>50</v>
      </c>
      <c r="BV718" s="124"/>
      <c r="BW718" s="120"/>
      <c r="BX718" s="120"/>
      <c r="BY718" s="124"/>
      <c r="BZ718" s="124"/>
      <c r="CA718" s="124"/>
      <c r="CB718" s="120">
        <v>17.263974516166829</v>
      </c>
      <c r="CC718" s="120">
        <v>19.631524517014228</v>
      </c>
      <c r="CD718" s="120">
        <v>17.168861804494096</v>
      </c>
      <c r="CE718" s="120"/>
      <c r="CF718" s="107"/>
      <c r="CG718" s="107"/>
      <c r="CH718" s="107">
        <v>0</v>
      </c>
      <c r="CI718" s="107"/>
      <c r="CJ718" s="107"/>
    </row>
    <row r="719" spans="1:88" x14ac:dyDescent="0.25">
      <c r="A719" s="50" t="s">
        <v>894</v>
      </c>
      <c r="B719" s="56" t="s">
        <v>1581</v>
      </c>
      <c r="C719" s="50" t="s">
        <v>3280</v>
      </c>
      <c r="D719" s="56" t="s">
        <v>2347</v>
      </c>
      <c r="E719" s="50" t="s">
        <v>106</v>
      </c>
      <c r="F719" s="24" t="s">
        <v>107</v>
      </c>
      <c r="G719" s="24">
        <v>5</v>
      </c>
      <c r="H719" s="50" t="s">
        <v>1453</v>
      </c>
      <c r="I719" s="50" t="s">
        <v>109</v>
      </c>
      <c r="J719" s="120">
        <v>524.1721032754192</v>
      </c>
      <c r="K719" s="52">
        <v>650</v>
      </c>
      <c r="L719" s="120">
        <v>80.641862042372182</v>
      </c>
      <c r="M719" s="52">
        <v>0</v>
      </c>
      <c r="N719" s="120">
        <v>75.362076504292816</v>
      </c>
      <c r="O719" s="120">
        <v>100</v>
      </c>
      <c r="P719" s="120">
        <v>100</v>
      </c>
      <c r="Q719" s="120">
        <v>64.98455290157284</v>
      </c>
      <c r="R719" s="120">
        <v>75</v>
      </c>
      <c r="S719" s="120">
        <v>75</v>
      </c>
      <c r="T719" s="120">
        <v>86.646070535430454</v>
      </c>
      <c r="U719" s="120">
        <v>100</v>
      </c>
      <c r="V719" s="120">
        <v>69.46689326689328</v>
      </c>
      <c r="W719" s="120">
        <v>92.622524355857706</v>
      </c>
      <c r="X719" s="120">
        <v>100</v>
      </c>
      <c r="Y719" s="120">
        <v>60.073429542179568</v>
      </c>
      <c r="Z719" s="120">
        <v>80.097906056239424</v>
      </c>
      <c r="AA719" s="120">
        <v>100</v>
      </c>
      <c r="AB719" s="120">
        <v>60.564166666666665</v>
      </c>
      <c r="AC719" s="120">
        <v>80.75222222222223</v>
      </c>
      <c r="AD719" s="120">
        <v>100</v>
      </c>
      <c r="AE719" s="120"/>
      <c r="AF719" s="120">
        <v>63.736231884057965</v>
      </c>
      <c r="AG719" s="120"/>
      <c r="AH719" s="120">
        <v>0</v>
      </c>
      <c r="AI719" s="120">
        <v>10.01</v>
      </c>
      <c r="AJ719" s="120">
        <v>14.92</v>
      </c>
      <c r="AK719" s="120"/>
      <c r="AL719" s="52">
        <v>0</v>
      </c>
      <c r="AM719" s="124">
        <v>0.96666666666666667</v>
      </c>
      <c r="AN719" s="124">
        <v>0.98</v>
      </c>
      <c r="AO719" s="124">
        <v>0.96666666666666667</v>
      </c>
      <c r="AP719" s="124">
        <v>0.98</v>
      </c>
      <c r="AQ719" s="124">
        <v>1</v>
      </c>
      <c r="AR719" s="124"/>
      <c r="AS719" s="124">
        <v>9.2369477911646583E-2</v>
      </c>
      <c r="AT719" s="120">
        <v>41.52610441767068</v>
      </c>
      <c r="AU719" s="120">
        <v>50</v>
      </c>
      <c r="AV719" s="124">
        <v>0.12359550561797752</v>
      </c>
      <c r="AW719" s="120">
        <v>35.280898876404507</v>
      </c>
      <c r="AX719" s="120">
        <v>50</v>
      </c>
      <c r="AY719" s="124"/>
      <c r="AZ719" s="120"/>
      <c r="BA719" s="120"/>
      <c r="BB719" s="124"/>
      <c r="BC719" s="120"/>
      <c r="BD719" s="120"/>
      <c r="BE719" s="124"/>
      <c r="BF719" s="120"/>
      <c r="BG719" s="120"/>
      <c r="BH719" s="124"/>
      <c r="BI719" s="120"/>
      <c r="BJ719" s="120"/>
      <c r="BK719" s="124"/>
      <c r="BL719" s="120"/>
      <c r="BM719" s="120"/>
      <c r="BN719" s="52"/>
      <c r="BO719" s="124"/>
      <c r="BP719" s="120"/>
      <c r="BQ719" s="120"/>
      <c r="BR719" s="124">
        <v>0.43478260869565216</v>
      </c>
      <c r="BS719" s="124">
        <v>0.57499999999999996</v>
      </c>
      <c r="BT719" s="120">
        <v>7.2463768115942031</v>
      </c>
      <c r="BU719" s="120">
        <v>50</v>
      </c>
      <c r="BV719" s="124"/>
      <c r="BW719" s="120"/>
      <c r="BX719" s="120"/>
      <c r="BY719" s="124"/>
      <c r="BZ719" s="124"/>
      <c r="CA719" s="124"/>
      <c r="CB719" s="120">
        <v>16.823939048191338</v>
      </c>
      <c r="CC719" s="120">
        <v>19.496255895940152</v>
      </c>
      <c r="CD719" s="120">
        <v>17.335082511020332</v>
      </c>
      <c r="CE719" s="120"/>
      <c r="CF719" s="107"/>
      <c r="CG719" s="107"/>
      <c r="CH719" s="107">
        <v>0</v>
      </c>
      <c r="CI719" s="107"/>
      <c r="CJ719" s="107"/>
    </row>
    <row r="720" spans="1:88" x14ac:dyDescent="0.25">
      <c r="A720" s="50" t="s">
        <v>894</v>
      </c>
      <c r="B720" s="56" t="s">
        <v>1581</v>
      </c>
      <c r="C720" s="50" t="s">
        <v>3281</v>
      </c>
      <c r="D720" s="56" t="s">
        <v>2346</v>
      </c>
      <c r="E720" s="50" t="s">
        <v>106</v>
      </c>
      <c r="F720" s="24">
        <v>6</v>
      </c>
      <c r="G720" s="24">
        <v>8</v>
      </c>
      <c r="H720" s="50" t="s">
        <v>1453</v>
      </c>
      <c r="I720" s="50" t="s">
        <v>109</v>
      </c>
      <c r="J720" s="120">
        <v>560.94273143801684</v>
      </c>
      <c r="K720" s="52">
        <v>700</v>
      </c>
      <c r="L720" s="120">
        <v>80.134675919716685</v>
      </c>
      <c r="M720" s="52">
        <v>0</v>
      </c>
      <c r="N720" s="120">
        <v>71.111968369449542</v>
      </c>
      <c r="O720" s="120">
        <v>94.815957825932713</v>
      </c>
      <c r="P720" s="120">
        <v>100</v>
      </c>
      <c r="Q720" s="120">
        <v>58.361155662354889</v>
      </c>
      <c r="R720" s="120">
        <v>74.111829968769186</v>
      </c>
      <c r="S720" s="120">
        <v>75</v>
      </c>
      <c r="T720" s="120">
        <v>77.814874216473186</v>
      </c>
      <c r="U720" s="120">
        <v>100</v>
      </c>
      <c r="V720" s="120">
        <v>66.577854801663335</v>
      </c>
      <c r="W720" s="120">
        <v>88.770473068884442</v>
      </c>
      <c r="X720" s="120">
        <v>100</v>
      </c>
      <c r="Y720" s="120">
        <v>55.796476545287746</v>
      </c>
      <c r="Z720" s="120">
        <v>74.395302060383656</v>
      </c>
      <c r="AA720" s="120">
        <v>100</v>
      </c>
      <c r="AB720" s="120">
        <v>63.351851851851862</v>
      </c>
      <c r="AC720" s="120">
        <v>84.469135802469154</v>
      </c>
      <c r="AD720" s="120">
        <v>100</v>
      </c>
      <c r="AE720" s="120"/>
      <c r="AF720" s="120">
        <v>65.945679012345664</v>
      </c>
      <c r="AG720" s="120"/>
      <c r="AH720" s="120">
        <v>0</v>
      </c>
      <c r="AI720" s="120">
        <v>16.63</v>
      </c>
      <c r="AJ720" s="120">
        <v>18.309999999999999</v>
      </c>
      <c r="AK720" s="120"/>
      <c r="AL720" s="52">
        <v>1</v>
      </c>
      <c r="AM720" s="124">
        <v>0.90740740740740744</v>
      </c>
      <c r="AN720" s="124">
        <v>0.92307692307692313</v>
      </c>
      <c r="AO720" s="124">
        <v>0.90740740740740744</v>
      </c>
      <c r="AP720" s="124">
        <v>0.92307692307692313</v>
      </c>
      <c r="AQ720" s="124">
        <v>1</v>
      </c>
      <c r="AR720" s="124"/>
      <c r="AS720" s="124">
        <v>7.407407407407407E-2</v>
      </c>
      <c r="AT720" s="120">
        <v>45.185185185185198</v>
      </c>
      <c r="AU720" s="120">
        <v>50</v>
      </c>
      <c r="AV720" s="124">
        <v>0.14754098360655737</v>
      </c>
      <c r="AW720" s="120">
        <v>30.491803278688543</v>
      </c>
      <c r="AX720" s="120">
        <v>50</v>
      </c>
      <c r="AY720" s="124"/>
      <c r="AZ720" s="120"/>
      <c r="BA720" s="120"/>
      <c r="BB720" s="124"/>
      <c r="BC720" s="120"/>
      <c r="BD720" s="120"/>
      <c r="BE720" s="124">
        <v>0.98245614035087714</v>
      </c>
      <c r="BF720" s="120">
        <v>50</v>
      </c>
      <c r="BG720" s="120">
        <v>50</v>
      </c>
      <c r="BH720" s="124"/>
      <c r="BI720" s="120"/>
      <c r="BJ720" s="120"/>
      <c r="BK720" s="124"/>
      <c r="BL720" s="120"/>
      <c r="BM720" s="120"/>
      <c r="BN720" s="52"/>
      <c r="BO720" s="124"/>
      <c r="BP720" s="120"/>
      <c r="BQ720" s="120"/>
      <c r="BR720" s="124">
        <v>0.45</v>
      </c>
      <c r="BS720" s="124">
        <v>0.78431372549019607</v>
      </c>
      <c r="BT720" s="120">
        <v>15</v>
      </c>
      <c r="BU720" s="120">
        <v>50</v>
      </c>
      <c r="BV720" s="124"/>
      <c r="BW720" s="120"/>
      <c r="BX720" s="120"/>
      <c r="BY720" s="124"/>
      <c r="BZ720" s="124"/>
      <c r="CA720" s="124"/>
      <c r="CB720" s="120">
        <v>16.823939048191338</v>
      </c>
      <c r="CC720" s="120">
        <v>19.496255895940152</v>
      </c>
      <c r="CD720" s="120">
        <v>17.335082511020332</v>
      </c>
      <c r="CE720" s="120"/>
      <c r="CF720" s="107"/>
      <c r="CG720" s="107"/>
      <c r="CH720" s="107">
        <v>0</v>
      </c>
      <c r="CI720" s="107"/>
      <c r="CJ720" s="107"/>
    </row>
    <row r="721" spans="1:88" x14ac:dyDescent="0.25">
      <c r="A721" s="50" t="s">
        <v>897</v>
      </c>
      <c r="B721" s="56" t="s">
        <v>1582</v>
      </c>
      <c r="C721" s="50" t="s">
        <v>2665</v>
      </c>
      <c r="D721" s="56" t="s">
        <v>101</v>
      </c>
      <c r="E721" s="50" t="s">
        <v>102</v>
      </c>
      <c r="F721" s="24" t="s">
        <v>102</v>
      </c>
      <c r="G721" s="24" t="s">
        <v>102</v>
      </c>
      <c r="H721" s="50" t="s">
        <v>2644</v>
      </c>
      <c r="I721" s="50" t="s">
        <v>103</v>
      </c>
      <c r="J721" s="120">
        <v>895.4906939676813</v>
      </c>
      <c r="K721" s="52">
        <v>1250</v>
      </c>
      <c r="L721" s="120">
        <v>71.639255517414497</v>
      </c>
      <c r="M721" s="52">
        <v>0</v>
      </c>
      <c r="N721" s="120">
        <v>62.815222761199074</v>
      </c>
      <c r="O721" s="120">
        <v>83.753630348265432</v>
      </c>
      <c r="P721" s="120">
        <v>100</v>
      </c>
      <c r="Q721" s="120">
        <v>57.065381285499647</v>
      </c>
      <c r="R721" s="120">
        <v>61.988868628285267</v>
      </c>
      <c r="S721" s="120">
        <v>71.819229838039007</v>
      </c>
      <c r="T721" s="120">
        <v>76.087175047332863</v>
      </c>
      <c r="U721" s="120">
        <v>100</v>
      </c>
      <c r="V721" s="120">
        <v>53.744176320292702</v>
      </c>
      <c r="W721" s="120">
        <v>71.658901760390265</v>
      </c>
      <c r="X721" s="120">
        <v>100</v>
      </c>
      <c r="Y721" s="120">
        <v>48.507682557108232</v>
      </c>
      <c r="Z721" s="120">
        <v>64.67691007614431</v>
      </c>
      <c r="AA721" s="120">
        <v>100</v>
      </c>
      <c r="AB721" s="120">
        <v>50.834148550724713</v>
      </c>
      <c r="AC721" s="120">
        <v>67.778864734299617</v>
      </c>
      <c r="AD721" s="120">
        <v>100</v>
      </c>
      <c r="AE721" s="120">
        <v>46.651154618473903</v>
      </c>
      <c r="AF721" s="120">
        <v>57.146666666666626</v>
      </c>
      <c r="AG721" s="120">
        <v>62.20153949129854</v>
      </c>
      <c r="AH721" s="120">
        <v>100</v>
      </c>
      <c r="AI721" s="120">
        <v>14.75</v>
      </c>
      <c r="AJ721" s="120">
        <v>13.48</v>
      </c>
      <c r="AK721" s="120">
        <v>10.49</v>
      </c>
      <c r="AL721" s="52">
        <v>0</v>
      </c>
      <c r="AM721" s="124">
        <v>0.97955974842767291</v>
      </c>
      <c r="AN721" s="124">
        <v>0.97208121827411165</v>
      </c>
      <c r="AO721" s="124">
        <v>0.98273155416012559</v>
      </c>
      <c r="AP721" s="124">
        <v>0.97721518987341771</v>
      </c>
      <c r="AQ721" s="124">
        <v>1</v>
      </c>
      <c r="AR721" s="124">
        <v>1</v>
      </c>
      <c r="AS721" s="124">
        <v>0.14349376114081996</v>
      </c>
      <c r="AT721" s="120">
        <v>31.301247771836007</v>
      </c>
      <c r="AU721" s="120">
        <v>50</v>
      </c>
      <c r="AV721" s="124">
        <v>0.17994505494505494</v>
      </c>
      <c r="AW721" s="120">
        <v>24.010989010989015</v>
      </c>
      <c r="AX721" s="120">
        <v>50</v>
      </c>
      <c r="AY721" s="124">
        <v>0.59285714285714286</v>
      </c>
      <c r="AZ721" s="120">
        <v>39.523809523809526</v>
      </c>
      <c r="BA721" s="120">
        <v>50</v>
      </c>
      <c r="BB721" s="124">
        <v>0.21428571428571427</v>
      </c>
      <c r="BC721" s="120">
        <v>14.285714285714285</v>
      </c>
      <c r="BD721" s="120">
        <v>50</v>
      </c>
      <c r="BE721" s="124">
        <v>0.93023255813953487</v>
      </c>
      <c r="BF721" s="120">
        <v>49.480455220188027</v>
      </c>
      <c r="BG721" s="120">
        <v>50</v>
      </c>
      <c r="BH721" s="124">
        <v>0.84848484848484851</v>
      </c>
      <c r="BI721" s="120">
        <v>90.264345583494531</v>
      </c>
      <c r="BJ721" s="120">
        <v>100</v>
      </c>
      <c r="BK721" s="124">
        <v>0.86046511627906996</v>
      </c>
      <c r="BL721" s="120">
        <v>91.538842157347872</v>
      </c>
      <c r="BM721" s="120">
        <v>100</v>
      </c>
      <c r="BN721" s="52">
        <v>0</v>
      </c>
      <c r="BO721" s="124">
        <v>0.38200000000000001</v>
      </c>
      <c r="BP721" s="120">
        <v>50.980392156862742</v>
      </c>
      <c r="BQ721" s="120">
        <v>100</v>
      </c>
      <c r="BR721" s="124">
        <v>0.49717514124293788</v>
      </c>
      <c r="BS721" s="124">
        <v>0.946524064171123</v>
      </c>
      <c r="BT721" s="120">
        <v>33.145009416195862</v>
      </c>
      <c r="BU721" s="120">
        <v>50</v>
      </c>
      <c r="BV721" s="124">
        <v>0.5376344086021505</v>
      </c>
      <c r="BW721" s="120">
        <v>44.802867383512549</v>
      </c>
      <c r="BX721" s="120">
        <v>50</v>
      </c>
      <c r="BY721" s="124">
        <v>0.86046511627906996</v>
      </c>
      <c r="BZ721" s="124">
        <v>0.94</v>
      </c>
      <c r="CA721" s="124">
        <v>7.9534883720930052E-2</v>
      </c>
      <c r="CB721" s="120">
        <v>17.263974516166829</v>
      </c>
      <c r="CC721" s="120">
        <v>19.631524517014228</v>
      </c>
      <c r="CD721" s="120">
        <v>17.168861804494096</v>
      </c>
      <c r="CE721" s="120">
        <v>15.161501169955377</v>
      </c>
      <c r="CF721" s="107"/>
      <c r="CG721" s="107"/>
      <c r="CH721" s="107">
        <v>0</v>
      </c>
      <c r="CI721" s="107"/>
      <c r="CJ721" s="107"/>
    </row>
    <row r="722" spans="1:88" x14ac:dyDescent="0.25">
      <c r="A722" s="50" t="s">
        <v>897</v>
      </c>
      <c r="B722" s="56" t="s">
        <v>1582</v>
      </c>
      <c r="C722" s="50" t="s">
        <v>3282</v>
      </c>
      <c r="D722" s="56" t="s">
        <v>2353</v>
      </c>
      <c r="E722" s="50" t="s">
        <v>106</v>
      </c>
      <c r="F722" s="24" t="s">
        <v>107</v>
      </c>
      <c r="G722" s="24">
        <v>5</v>
      </c>
      <c r="H722" s="50" t="s">
        <v>1453</v>
      </c>
      <c r="I722" s="50" t="s">
        <v>109</v>
      </c>
      <c r="J722" s="120">
        <v>585.94223321715606</v>
      </c>
      <c r="K722" s="52">
        <v>750</v>
      </c>
      <c r="L722" s="120">
        <v>78.125631095620804</v>
      </c>
      <c r="M722" s="52">
        <v>0</v>
      </c>
      <c r="N722" s="120">
        <v>67.191651509697962</v>
      </c>
      <c r="O722" s="120">
        <v>89.588868679597283</v>
      </c>
      <c r="P722" s="120">
        <v>100</v>
      </c>
      <c r="Q722" s="120">
        <v>61.513810185598075</v>
      </c>
      <c r="R722" s="120">
        <v>67.631303876201827</v>
      </c>
      <c r="S722" s="120">
        <v>75</v>
      </c>
      <c r="T722" s="120">
        <v>82.018413580797429</v>
      </c>
      <c r="U722" s="120">
        <v>100</v>
      </c>
      <c r="V722" s="120">
        <v>60.245792537938136</v>
      </c>
      <c r="W722" s="120">
        <v>80.327723383917515</v>
      </c>
      <c r="X722" s="120">
        <v>100</v>
      </c>
      <c r="Y722" s="120">
        <v>55.805423757877755</v>
      </c>
      <c r="Z722" s="120">
        <v>74.407231677170344</v>
      </c>
      <c r="AA722" s="120">
        <v>100</v>
      </c>
      <c r="AB722" s="120">
        <v>55.147463768115941</v>
      </c>
      <c r="AC722" s="120">
        <v>73.52995169082125</v>
      </c>
      <c r="AD722" s="120">
        <v>100</v>
      </c>
      <c r="AE722" s="120">
        <v>52.308928571428567</v>
      </c>
      <c r="AF722" s="120">
        <v>59.562962962962942</v>
      </c>
      <c r="AG722" s="120">
        <v>69.745238095238093</v>
      </c>
      <c r="AH722" s="120">
        <v>100</v>
      </c>
      <c r="AI722" s="120">
        <v>13.48</v>
      </c>
      <c r="AJ722" s="120">
        <v>11.82</v>
      </c>
      <c r="AK722" s="120">
        <v>7.25</v>
      </c>
      <c r="AL722" s="52">
        <v>0</v>
      </c>
      <c r="AM722" s="124">
        <v>0.98892988929889303</v>
      </c>
      <c r="AN722" s="124">
        <v>0.9882352941176471</v>
      </c>
      <c r="AO722" s="124">
        <v>0.98892988929889303</v>
      </c>
      <c r="AP722" s="124">
        <v>0.99411764705882355</v>
      </c>
      <c r="AQ722" s="124">
        <v>1</v>
      </c>
      <c r="AR722" s="124">
        <v>1</v>
      </c>
      <c r="AS722" s="124">
        <v>8.9053803339517623E-2</v>
      </c>
      <c r="AT722" s="120">
        <v>42.189239332096484</v>
      </c>
      <c r="AU722" s="120">
        <v>50</v>
      </c>
      <c r="AV722" s="124">
        <v>0.11048158640226628</v>
      </c>
      <c r="AW722" s="120">
        <v>37.903682719546758</v>
      </c>
      <c r="AX722" s="120">
        <v>50</v>
      </c>
      <c r="AY722" s="124"/>
      <c r="AZ722" s="120"/>
      <c r="BA722" s="120"/>
      <c r="BB722" s="124"/>
      <c r="BC722" s="120"/>
      <c r="BD722" s="120"/>
      <c r="BE722" s="124"/>
      <c r="BF722" s="120"/>
      <c r="BG722" s="120"/>
      <c r="BH722" s="124"/>
      <c r="BI722" s="120"/>
      <c r="BJ722" s="120"/>
      <c r="BK722" s="124"/>
      <c r="BL722" s="120"/>
      <c r="BM722" s="120"/>
      <c r="BN722" s="52"/>
      <c r="BO722" s="124"/>
      <c r="BP722" s="120"/>
      <c r="BQ722" s="120"/>
      <c r="BR722" s="124">
        <v>0.54347826086956519</v>
      </c>
      <c r="BS722" s="124">
        <v>0.97872340425531912</v>
      </c>
      <c r="BT722" s="120">
        <v>36.231884057971016</v>
      </c>
      <c r="BU722" s="120">
        <v>50</v>
      </c>
      <c r="BV722" s="124"/>
      <c r="BW722" s="120"/>
      <c r="BX722" s="120"/>
      <c r="BY722" s="124"/>
      <c r="BZ722" s="124"/>
      <c r="CA722" s="124"/>
      <c r="CB722" s="120">
        <v>16.823939048191338</v>
      </c>
      <c r="CC722" s="120">
        <v>19.496255895940152</v>
      </c>
      <c r="CD722" s="120">
        <v>17.335082511020332</v>
      </c>
      <c r="CE722" s="120"/>
      <c r="CF722" s="107"/>
      <c r="CG722" s="107"/>
      <c r="CH722" s="107">
        <v>0</v>
      </c>
      <c r="CI722" s="107"/>
      <c r="CJ722" s="107"/>
    </row>
    <row r="723" spans="1:88" x14ac:dyDescent="0.25">
      <c r="A723" s="50" t="s">
        <v>897</v>
      </c>
      <c r="B723" s="56" t="s">
        <v>1582</v>
      </c>
      <c r="C723" s="50" t="s">
        <v>3283</v>
      </c>
      <c r="D723" s="56" t="s">
        <v>2355</v>
      </c>
      <c r="E723" s="50" t="s">
        <v>106</v>
      </c>
      <c r="F723" s="24">
        <v>6</v>
      </c>
      <c r="G723" s="24">
        <v>8</v>
      </c>
      <c r="H723" s="50" t="s">
        <v>2644</v>
      </c>
      <c r="I723" s="50" t="s">
        <v>109</v>
      </c>
      <c r="J723" s="120">
        <v>563.27155135811688</v>
      </c>
      <c r="K723" s="52">
        <v>800</v>
      </c>
      <c r="L723" s="120">
        <v>70.40894391976461</v>
      </c>
      <c r="M723" s="52">
        <v>0</v>
      </c>
      <c r="N723" s="120">
        <v>62.396135681139896</v>
      </c>
      <c r="O723" s="120">
        <v>83.194847574853199</v>
      </c>
      <c r="P723" s="120">
        <v>100</v>
      </c>
      <c r="Q723" s="120">
        <v>56.354102584238653</v>
      </c>
      <c r="R723" s="120">
        <v>59.888761549633372</v>
      </c>
      <c r="S723" s="120">
        <v>71.542332570944538</v>
      </c>
      <c r="T723" s="120">
        <v>75.138803445651533</v>
      </c>
      <c r="U723" s="120">
        <v>100</v>
      </c>
      <c r="V723" s="120">
        <v>50.636579614924152</v>
      </c>
      <c r="W723" s="120">
        <v>67.515439486565526</v>
      </c>
      <c r="X723" s="120">
        <v>100</v>
      </c>
      <c r="Y723" s="120">
        <v>44.542328041163586</v>
      </c>
      <c r="Z723" s="120">
        <v>59.38977072155145</v>
      </c>
      <c r="AA723" s="120">
        <v>100</v>
      </c>
      <c r="AB723" s="120">
        <v>51.134722222222209</v>
      </c>
      <c r="AC723" s="120">
        <v>68.179629629629616</v>
      </c>
      <c r="AD723" s="120">
        <v>100</v>
      </c>
      <c r="AE723" s="120">
        <v>47.416015624999993</v>
      </c>
      <c r="AF723" s="120">
        <v>55.894666666666673</v>
      </c>
      <c r="AG723" s="120">
        <v>63.221354166666657</v>
      </c>
      <c r="AH723" s="120">
        <v>100</v>
      </c>
      <c r="AI723" s="120">
        <v>15.18</v>
      </c>
      <c r="AJ723" s="120">
        <v>15.34</v>
      </c>
      <c r="AK723" s="120">
        <v>8.4700000000000006</v>
      </c>
      <c r="AL723" s="52">
        <v>0</v>
      </c>
      <c r="AM723" s="124">
        <v>0.97278911564625847</v>
      </c>
      <c r="AN723" s="124">
        <v>0.96111111111111114</v>
      </c>
      <c r="AO723" s="124">
        <v>0.98305084745762716</v>
      </c>
      <c r="AP723" s="124">
        <v>0.97237569060773477</v>
      </c>
      <c r="AQ723" s="124">
        <v>1</v>
      </c>
      <c r="AR723" s="124">
        <v>1</v>
      </c>
      <c r="AS723" s="124">
        <v>0.12837837837837837</v>
      </c>
      <c r="AT723" s="120">
        <v>34.32432432432433</v>
      </c>
      <c r="AU723" s="120">
        <v>50</v>
      </c>
      <c r="AV723" s="124">
        <v>0.16756756756756758</v>
      </c>
      <c r="AW723" s="120">
        <v>26.486486486486481</v>
      </c>
      <c r="AX723" s="120">
        <v>50</v>
      </c>
      <c r="AY723" s="124"/>
      <c r="AZ723" s="120"/>
      <c r="BA723" s="120"/>
      <c r="BB723" s="124"/>
      <c r="BC723" s="120"/>
      <c r="BD723" s="120"/>
      <c r="BE723" s="124">
        <v>0.956989247311828</v>
      </c>
      <c r="BF723" s="120">
        <v>50</v>
      </c>
      <c r="BG723" s="120">
        <v>50</v>
      </c>
      <c r="BH723" s="124"/>
      <c r="BI723" s="120"/>
      <c r="BJ723" s="120"/>
      <c r="BK723" s="124"/>
      <c r="BL723" s="120"/>
      <c r="BM723" s="120"/>
      <c r="BN723" s="52"/>
      <c r="BO723" s="124"/>
      <c r="BP723" s="120"/>
      <c r="BQ723" s="120"/>
      <c r="BR723" s="124">
        <v>0.53731343283582089</v>
      </c>
      <c r="BS723" s="124">
        <v>0.95260663507109</v>
      </c>
      <c r="BT723" s="120">
        <v>35.820895522388057</v>
      </c>
      <c r="BU723" s="120">
        <v>50</v>
      </c>
      <c r="BV723" s="124"/>
      <c r="BW723" s="120"/>
      <c r="BX723" s="120"/>
      <c r="BY723" s="124"/>
      <c r="BZ723" s="124"/>
      <c r="CA723" s="124"/>
      <c r="CB723" s="120">
        <v>16.823939048191338</v>
      </c>
      <c r="CC723" s="120">
        <v>19.496255895940152</v>
      </c>
      <c r="CD723" s="120">
        <v>17.335082511020332</v>
      </c>
      <c r="CE723" s="120"/>
      <c r="CF723" s="107"/>
      <c r="CG723" s="107"/>
      <c r="CH723" s="107">
        <v>0</v>
      </c>
      <c r="CI723" s="107"/>
      <c r="CJ723" s="107"/>
    </row>
    <row r="724" spans="1:88" x14ac:dyDescent="0.25">
      <c r="A724" s="50" t="s">
        <v>897</v>
      </c>
      <c r="B724" s="56" t="s">
        <v>1582</v>
      </c>
      <c r="C724" s="50" t="s">
        <v>3284</v>
      </c>
      <c r="D724" s="56" t="s">
        <v>2354</v>
      </c>
      <c r="E724" s="50" t="s">
        <v>106</v>
      </c>
      <c r="F724" s="24">
        <v>9</v>
      </c>
      <c r="G724" s="24">
        <v>12</v>
      </c>
      <c r="H724" s="50" t="s">
        <v>2644</v>
      </c>
      <c r="I724" s="50" t="s">
        <v>109</v>
      </c>
      <c r="J724" s="120">
        <v>768.72978740954386</v>
      </c>
      <c r="K724" s="52">
        <v>1250</v>
      </c>
      <c r="L724" s="120">
        <v>61.49838299276351</v>
      </c>
      <c r="M724" s="52">
        <v>0</v>
      </c>
      <c r="N724" s="120">
        <v>48.705837173579113</v>
      </c>
      <c r="O724" s="120">
        <v>64.941116231438826</v>
      </c>
      <c r="P724" s="120">
        <v>100</v>
      </c>
      <c r="Q724" s="120">
        <v>43.356854838709673</v>
      </c>
      <c r="R724" s="120">
        <v>50.064910271095854</v>
      </c>
      <c r="S724" s="120">
        <v>55.837813620071692</v>
      </c>
      <c r="T724" s="120">
        <v>57.809139784946225</v>
      </c>
      <c r="U724" s="120">
        <v>100</v>
      </c>
      <c r="V724" s="120">
        <v>43.065783014236622</v>
      </c>
      <c r="W724" s="120">
        <v>57.421044018982158</v>
      </c>
      <c r="X724" s="120">
        <v>100</v>
      </c>
      <c r="Y724" s="120">
        <v>37.816437571592203</v>
      </c>
      <c r="Z724" s="120">
        <v>50.42191676212294</v>
      </c>
      <c r="AA724" s="120">
        <v>100</v>
      </c>
      <c r="AB724" s="120">
        <v>46.104102564102547</v>
      </c>
      <c r="AC724" s="120">
        <v>61.472136752136727</v>
      </c>
      <c r="AD724" s="120">
        <v>100</v>
      </c>
      <c r="AE724" s="120">
        <v>40.234959349593495</v>
      </c>
      <c r="AF724" s="120">
        <v>56.130555555555567</v>
      </c>
      <c r="AG724" s="120">
        <v>53.646612466124665</v>
      </c>
      <c r="AH724" s="120">
        <v>100</v>
      </c>
      <c r="AI724" s="120">
        <v>12.48</v>
      </c>
      <c r="AJ724" s="120">
        <v>12.24</v>
      </c>
      <c r="AK724" s="120">
        <v>15.89</v>
      </c>
      <c r="AL724" s="52">
        <v>0</v>
      </c>
      <c r="AM724" s="124">
        <v>0.98461538461538467</v>
      </c>
      <c r="AN724" s="124">
        <v>0.97368421052631582</v>
      </c>
      <c r="AO724" s="124">
        <v>0.98461538461538467</v>
      </c>
      <c r="AP724" s="124">
        <v>0.97368421052631582</v>
      </c>
      <c r="AQ724" s="124">
        <v>1</v>
      </c>
      <c r="AR724" s="124">
        <v>1</v>
      </c>
      <c r="AS724" s="124">
        <v>0.23921568627450981</v>
      </c>
      <c r="AT724" s="120">
        <v>12.15686274509804</v>
      </c>
      <c r="AU724" s="120">
        <v>50</v>
      </c>
      <c r="AV724" s="124">
        <v>0.3105590062111801</v>
      </c>
      <c r="AW724" s="120">
        <v>0</v>
      </c>
      <c r="AX724" s="120">
        <v>50</v>
      </c>
      <c r="AY724" s="124">
        <v>0.62903225806451613</v>
      </c>
      <c r="AZ724" s="120">
        <v>41.935483870967744</v>
      </c>
      <c r="BA724" s="120">
        <v>50</v>
      </c>
      <c r="BB724" s="124">
        <v>0.24193548387096775</v>
      </c>
      <c r="BC724" s="120">
        <v>16.129032258064516</v>
      </c>
      <c r="BD724" s="120">
        <v>50</v>
      </c>
      <c r="BE724" s="124">
        <v>0.971830985915493</v>
      </c>
      <c r="BF724" s="120">
        <v>50</v>
      </c>
      <c r="BG724" s="120">
        <v>50</v>
      </c>
      <c r="BH724" s="124">
        <v>0.86153846153846159</v>
      </c>
      <c r="BI724" s="120">
        <v>91.653027823240592</v>
      </c>
      <c r="BJ724" s="120">
        <v>100</v>
      </c>
      <c r="BK724" s="124">
        <v>0.85</v>
      </c>
      <c r="BL724" s="120">
        <v>90.425531914893625</v>
      </c>
      <c r="BM724" s="120">
        <v>100</v>
      </c>
      <c r="BN724" s="52">
        <v>0</v>
      </c>
      <c r="BO724" s="124">
        <v>0.4</v>
      </c>
      <c r="BP724" s="120">
        <v>53.333333333333336</v>
      </c>
      <c r="BQ724" s="120">
        <v>100</v>
      </c>
      <c r="BR724" s="124">
        <v>0.29508196721311475</v>
      </c>
      <c r="BS724" s="124">
        <v>1.0166666666666666</v>
      </c>
      <c r="BT724" s="120">
        <v>19.672131147540984</v>
      </c>
      <c r="BU724" s="120">
        <v>50</v>
      </c>
      <c r="BV724" s="124">
        <v>0.5725490196078431</v>
      </c>
      <c r="BW724" s="120">
        <v>47.712418300653589</v>
      </c>
      <c r="BX724" s="120">
        <v>50</v>
      </c>
      <c r="BY724" s="124">
        <v>0.85</v>
      </c>
      <c r="BZ724" s="124">
        <v>0.94</v>
      </c>
      <c r="CA724" s="124">
        <v>0.09</v>
      </c>
      <c r="CB724" s="120">
        <v>16.823939048191338</v>
      </c>
      <c r="CC724" s="120">
        <v>19.496255895940152</v>
      </c>
      <c r="CD724" s="120">
        <v>17.335082511020332</v>
      </c>
      <c r="CE724" s="120">
        <v>12.629206143265662</v>
      </c>
      <c r="CF724" s="52"/>
      <c r="CG724" s="52"/>
      <c r="CH724" s="107">
        <v>0</v>
      </c>
      <c r="CI724" s="107"/>
      <c r="CJ724" s="107"/>
    </row>
    <row r="725" spans="1:88" x14ac:dyDescent="0.25">
      <c r="A725" s="50" t="s">
        <v>901</v>
      </c>
      <c r="B725" s="56" t="s">
        <v>1583</v>
      </c>
      <c r="C725" s="50" t="s">
        <v>2665</v>
      </c>
      <c r="D725" s="56" t="s">
        <v>101</v>
      </c>
      <c r="E725" s="50" t="s">
        <v>102</v>
      </c>
      <c r="F725" s="24" t="s">
        <v>102</v>
      </c>
      <c r="G725" s="24" t="s">
        <v>102</v>
      </c>
      <c r="H725" s="50" t="s">
        <v>2644</v>
      </c>
      <c r="I725" s="50" t="s">
        <v>103</v>
      </c>
      <c r="J725" s="120">
        <v>714.08447791730612</v>
      </c>
      <c r="K725" s="52">
        <v>800</v>
      </c>
      <c r="L725" s="120">
        <v>89.260559739663265</v>
      </c>
      <c r="M725" s="52">
        <v>0</v>
      </c>
      <c r="N725" s="120">
        <v>77.377293505932627</v>
      </c>
      <c r="O725" s="120">
        <v>100</v>
      </c>
      <c r="P725" s="120">
        <v>100</v>
      </c>
      <c r="Q725" s="120">
        <v>61.301973540016391</v>
      </c>
      <c r="R725" s="120">
        <v>75</v>
      </c>
      <c r="S725" s="120">
        <v>75</v>
      </c>
      <c r="T725" s="120">
        <v>81.735964720021855</v>
      </c>
      <c r="U725" s="120">
        <v>100</v>
      </c>
      <c r="V725" s="120">
        <v>73.097414198438287</v>
      </c>
      <c r="W725" s="120">
        <v>97.463218931251049</v>
      </c>
      <c r="X725" s="120">
        <v>100</v>
      </c>
      <c r="Y725" s="120">
        <v>58.414580252235801</v>
      </c>
      <c r="Z725" s="120">
        <v>77.886107002981063</v>
      </c>
      <c r="AA725" s="120">
        <v>100</v>
      </c>
      <c r="AB725" s="120">
        <v>63.469157088122593</v>
      </c>
      <c r="AC725" s="120">
        <v>84.625542784163457</v>
      </c>
      <c r="AD725" s="120">
        <v>100</v>
      </c>
      <c r="AE725" s="120">
        <v>54.375170068027217</v>
      </c>
      <c r="AF725" s="120">
        <v>65.57106918238992</v>
      </c>
      <c r="AG725" s="120">
        <v>72.500226757369617</v>
      </c>
      <c r="AH725" s="120">
        <v>100</v>
      </c>
      <c r="AI725" s="120">
        <v>13.69</v>
      </c>
      <c r="AJ725" s="120">
        <v>16.579999999999998</v>
      </c>
      <c r="AK725" s="120">
        <v>11.19</v>
      </c>
      <c r="AL725" s="52">
        <v>1</v>
      </c>
      <c r="AM725" s="124">
        <v>0.92560801144492133</v>
      </c>
      <c r="AN725" s="124">
        <v>0.90163934426229508</v>
      </c>
      <c r="AO725" s="124">
        <v>0.90557939914163088</v>
      </c>
      <c r="AP725" s="124">
        <v>0.86991869918699183</v>
      </c>
      <c r="AQ725" s="124">
        <v>1</v>
      </c>
      <c r="AR725" s="124">
        <v>1</v>
      </c>
      <c r="AS725" s="124">
        <v>3.0494216614090432E-2</v>
      </c>
      <c r="AT725" s="120">
        <v>50</v>
      </c>
      <c r="AU725" s="120">
        <v>50</v>
      </c>
      <c r="AV725" s="124">
        <v>5.0632911392405063E-2</v>
      </c>
      <c r="AW725" s="120">
        <v>49.87341772151899</v>
      </c>
      <c r="AX725" s="120">
        <v>50</v>
      </c>
      <c r="AY725" s="124"/>
      <c r="AZ725" s="120"/>
      <c r="BA725" s="120"/>
      <c r="BB725" s="124"/>
      <c r="BC725" s="120"/>
      <c r="BD725" s="120"/>
      <c r="BE725" s="124">
        <v>0.96875</v>
      </c>
      <c r="BF725" s="120">
        <v>50</v>
      </c>
      <c r="BG725" s="120">
        <v>50</v>
      </c>
      <c r="BH725" s="124"/>
      <c r="BI725" s="120"/>
      <c r="BJ725" s="120"/>
      <c r="BK725" s="124"/>
      <c r="BL725" s="120"/>
      <c r="BM725" s="120"/>
      <c r="BN725" s="52"/>
      <c r="BO725" s="124"/>
      <c r="BP725" s="120"/>
      <c r="BQ725" s="120"/>
      <c r="BR725" s="124">
        <v>0.76261127596439171</v>
      </c>
      <c r="BS725" s="124">
        <v>0.93351800554016617</v>
      </c>
      <c r="BT725" s="120">
        <v>50</v>
      </c>
      <c r="BU725" s="120">
        <v>50</v>
      </c>
      <c r="BV725" s="124"/>
      <c r="BW725" s="120"/>
      <c r="BX725" s="120"/>
      <c r="BY725" s="124"/>
      <c r="BZ725" s="124"/>
      <c r="CA725" s="124"/>
      <c r="CB725" s="120">
        <v>17.263974516166829</v>
      </c>
      <c r="CC725" s="120">
        <v>19.631524517014228</v>
      </c>
      <c r="CD725" s="120">
        <v>17.168861804494096</v>
      </c>
      <c r="CE725" s="120"/>
      <c r="CF725" s="107"/>
      <c r="CG725" s="107"/>
      <c r="CH725" s="107">
        <v>0</v>
      </c>
      <c r="CI725" s="107"/>
      <c r="CJ725" s="107"/>
    </row>
    <row r="726" spans="1:88" x14ac:dyDescent="0.25">
      <c r="A726" s="50" t="s">
        <v>901</v>
      </c>
      <c r="B726" s="56" t="s">
        <v>1583</v>
      </c>
      <c r="C726" s="50" t="s">
        <v>3285</v>
      </c>
      <c r="D726" s="56" t="s">
        <v>2363</v>
      </c>
      <c r="E726" s="50" t="s">
        <v>106</v>
      </c>
      <c r="F726" s="24" t="s">
        <v>107</v>
      </c>
      <c r="G726" s="24">
        <v>4</v>
      </c>
      <c r="H726" s="50" t="s">
        <v>1453</v>
      </c>
      <c r="I726" s="50" t="s">
        <v>109</v>
      </c>
      <c r="J726" s="120">
        <v>536.49560011326002</v>
      </c>
      <c r="K726" s="52">
        <v>550</v>
      </c>
      <c r="L726" s="120">
        <v>97.544654566047271</v>
      </c>
      <c r="M726" s="52">
        <v>0</v>
      </c>
      <c r="N726" s="120">
        <v>85.313473206186202</v>
      </c>
      <c r="O726" s="120">
        <v>100</v>
      </c>
      <c r="P726" s="120">
        <v>100</v>
      </c>
      <c r="Q726" s="120">
        <v>74.171845926757499</v>
      </c>
      <c r="R726" s="120">
        <v>75</v>
      </c>
      <c r="S726" s="120">
        <v>75</v>
      </c>
      <c r="T726" s="120">
        <v>98.895794569009993</v>
      </c>
      <c r="U726" s="120">
        <v>100</v>
      </c>
      <c r="V726" s="120">
        <v>77.854108953571355</v>
      </c>
      <c r="W726" s="120">
        <v>100</v>
      </c>
      <c r="X726" s="120">
        <v>100</v>
      </c>
      <c r="Y726" s="120">
        <v>65.699854158187492</v>
      </c>
      <c r="Z726" s="120">
        <v>87.599805544249989</v>
      </c>
      <c r="AA726" s="120">
        <v>100</v>
      </c>
      <c r="AB726" s="120"/>
      <c r="AC726" s="120"/>
      <c r="AD726" s="120">
        <v>0</v>
      </c>
      <c r="AE726" s="120"/>
      <c r="AF726" s="120"/>
      <c r="AG726" s="120"/>
      <c r="AH726" s="120">
        <v>0</v>
      </c>
      <c r="AI726" s="120">
        <v>0.82</v>
      </c>
      <c r="AJ726" s="120">
        <v>9.3000000000000007</v>
      </c>
      <c r="AK726" s="120"/>
      <c r="AL726" s="52">
        <v>0</v>
      </c>
      <c r="AM726" s="124">
        <v>1</v>
      </c>
      <c r="AN726" s="124">
        <v>1</v>
      </c>
      <c r="AO726" s="124">
        <v>1</v>
      </c>
      <c r="AP726" s="124">
        <v>1</v>
      </c>
      <c r="AQ726" s="124"/>
      <c r="AR726" s="124"/>
      <c r="AS726" s="124">
        <v>2.7272727272727271E-2</v>
      </c>
      <c r="AT726" s="120">
        <v>50</v>
      </c>
      <c r="AU726" s="120">
        <v>50</v>
      </c>
      <c r="AV726" s="124">
        <v>4.6153846153846156E-2</v>
      </c>
      <c r="AW726" s="120">
        <v>50</v>
      </c>
      <c r="AX726" s="120">
        <v>50</v>
      </c>
      <c r="AY726" s="124"/>
      <c r="AZ726" s="120"/>
      <c r="BA726" s="120"/>
      <c r="BB726" s="124"/>
      <c r="BC726" s="120"/>
      <c r="BD726" s="120"/>
      <c r="BE726" s="124"/>
      <c r="BF726" s="120"/>
      <c r="BG726" s="120"/>
      <c r="BH726" s="124"/>
      <c r="BI726" s="120"/>
      <c r="BJ726" s="120"/>
      <c r="BK726" s="124"/>
      <c r="BL726" s="120"/>
      <c r="BM726" s="120"/>
      <c r="BN726" s="52"/>
      <c r="BO726" s="124"/>
      <c r="BP726" s="120"/>
      <c r="BQ726" s="120"/>
      <c r="BR726" s="124">
        <v>0.84210526315789469</v>
      </c>
      <c r="BS726" s="124">
        <v>0.93137254901960786</v>
      </c>
      <c r="BT726" s="120">
        <v>50</v>
      </c>
      <c r="BU726" s="120">
        <v>50</v>
      </c>
      <c r="BV726" s="124"/>
      <c r="BW726" s="120"/>
      <c r="BX726" s="120"/>
      <c r="BY726" s="124"/>
      <c r="BZ726" s="124"/>
      <c r="CA726" s="124"/>
      <c r="CB726" s="120">
        <v>16.823939048191338</v>
      </c>
      <c r="CC726" s="120">
        <v>19.496255895940152</v>
      </c>
      <c r="CD726" s="120">
        <v>17.335082511020332</v>
      </c>
      <c r="CE726" s="120"/>
      <c r="CF726" s="107"/>
      <c r="CG726" s="107"/>
      <c r="CH726" s="107">
        <v>2</v>
      </c>
      <c r="CI726" s="107">
        <v>1</v>
      </c>
      <c r="CJ726" s="107">
        <v>1</v>
      </c>
    </row>
    <row r="727" spans="1:88" x14ac:dyDescent="0.25">
      <c r="A727" s="50" t="s">
        <v>901</v>
      </c>
      <c r="B727" s="56" t="s">
        <v>1583</v>
      </c>
      <c r="C727" s="50" t="s">
        <v>3286</v>
      </c>
      <c r="D727" s="56" t="s">
        <v>2095</v>
      </c>
      <c r="E727" s="50" t="s">
        <v>106</v>
      </c>
      <c r="F727" s="24">
        <v>5</v>
      </c>
      <c r="G727" s="24">
        <v>8</v>
      </c>
      <c r="H727" s="50" t="s">
        <v>1453</v>
      </c>
      <c r="I727" s="50" t="s">
        <v>109</v>
      </c>
      <c r="J727" s="120">
        <v>700.30485912666313</v>
      </c>
      <c r="K727" s="52">
        <v>800</v>
      </c>
      <c r="L727" s="120">
        <v>87.538107390832891</v>
      </c>
      <c r="M727" s="52">
        <v>1</v>
      </c>
      <c r="N727" s="120">
        <v>74.111520443438863</v>
      </c>
      <c r="O727" s="120">
        <v>98.815360591251817</v>
      </c>
      <c r="P727" s="120">
        <v>100</v>
      </c>
      <c r="Q727" s="120">
        <v>57.580564657103281</v>
      </c>
      <c r="R727" s="120">
        <v>74.354523782343705</v>
      </c>
      <c r="S727" s="120">
        <v>75</v>
      </c>
      <c r="T727" s="120">
        <v>76.774086209471037</v>
      </c>
      <c r="U727" s="120">
        <v>100</v>
      </c>
      <c r="V727" s="120">
        <v>71.072825584125468</v>
      </c>
      <c r="W727" s="120">
        <v>94.763767445500619</v>
      </c>
      <c r="X727" s="120">
        <v>100</v>
      </c>
      <c r="Y727" s="120">
        <v>56.201332483339073</v>
      </c>
      <c r="Z727" s="120">
        <v>74.93510997778543</v>
      </c>
      <c r="AA727" s="120">
        <v>100</v>
      </c>
      <c r="AB727" s="120">
        <v>63.469157088122593</v>
      </c>
      <c r="AC727" s="120">
        <v>84.625542784163457</v>
      </c>
      <c r="AD727" s="120">
        <v>100</v>
      </c>
      <c r="AE727" s="120">
        <v>54.375170068027217</v>
      </c>
      <c r="AF727" s="120">
        <v>65.57106918238992</v>
      </c>
      <c r="AG727" s="120">
        <v>72.500226757369617</v>
      </c>
      <c r="AH727" s="120">
        <v>100</v>
      </c>
      <c r="AI727" s="120">
        <v>17.41</v>
      </c>
      <c r="AJ727" s="120">
        <v>18.149999999999999</v>
      </c>
      <c r="AK727" s="120">
        <v>11.19</v>
      </c>
      <c r="AL727" s="52">
        <v>1</v>
      </c>
      <c r="AM727" s="124">
        <v>0.89803921568627454</v>
      </c>
      <c r="AN727" s="124">
        <v>0.87628865979381443</v>
      </c>
      <c r="AO727" s="124">
        <v>0.87058823529411766</v>
      </c>
      <c r="AP727" s="124">
        <v>0.83673469387755106</v>
      </c>
      <c r="AQ727" s="124">
        <v>1</v>
      </c>
      <c r="AR727" s="124">
        <v>1</v>
      </c>
      <c r="AS727" s="124">
        <v>3.3333333333333333E-2</v>
      </c>
      <c r="AT727" s="120">
        <v>50</v>
      </c>
      <c r="AU727" s="120">
        <v>50</v>
      </c>
      <c r="AV727" s="124">
        <v>5.434782608695652E-2</v>
      </c>
      <c r="AW727" s="120">
        <v>49.130434782608702</v>
      </c>
      <c r="AX727" s="120">
        <v>50</v>
      </c>
      <c r="AY727" s="124"/>
      <c r="AZ727" s="120"/>
      <c r="BA727" s="120"/>
      <c r="BB727" s="124"/>
      <c r="BC727" s="120"/>
      <c r="BD727" s="120"/>
      <c r="BE727" s="124">
        <v>0.96875</v>
      </c>
      <c r="BF727" s="120">
        <v>50</v>
      </c>
      <c r="BG727" s="120">
        <v>50</v>
      </c>
      <c r="BH727" s="124"/>
      <c r="BI727" s="120"/>
      <c r="BJ727" s="120"/>
      <c r="BK727" s="124"/>
      <c r="BL727" s="120"/>
      <c r="BM727" s="120"/>
      <c r="BN727" s="52"/>
      <c r="BO727" s="124"/>
      <c r="BP727" s="120"/>
      <c r="BQ727" s="120"/>
      <c r="BR727" s="124">
        <v>0.73140495867768596</v>
      </c>
      <c r="BS727" s="124">
        <v>0.93436293436293438</v>
      </c>
      <c r="BT727" s="120">
        <v>48.760330578512395</v>
      </c>
      <c r="BU727" s="120">
        <v>50</v>
      </c>
      <c r="BV727" s="124"/>
      <c r="BW727" s="120"/>
      <c r="BX727" s="120"/>
      <c r="BY727" s="124"/>
      <c r="BZ727" s="124"/>
      <c r="CA727" s="124"/>
      <c r="CB727" s="120">
        <v>16.823939048191338</v>
      </c>
      <c r="CC727" s="120">
        <v>19.496255895940152</v>
      </c>
      <c r="CD727" s="120">
        <v>17.335082511020332</v>
      </c>
      <c r="CE727" s="120"/>
      <c r="CF727" s="107"/>
      <c r="CG727" s="107"/>
      <c r="CH727" s="107">
        <v>0</v>
      </c>
      <c r="CI727" s="107"/>
      <c r="CJ727" s="107"/>
    </row>
    <row r="728" spans="1:88" x14ac:dyDescent="0.25">
      <c r="A728" s="50" t="s">
        <v>904</v>
      </c>
      <c r="B728" s="56" t="s">
        <v>1601</v>
      </c>
      <c r="C728" s="50" t="s">
        <v>2665</v>
      </c>
      <c r="D728" s="56" t="s">
        <v>101</v>
      </c>
      <c r="E728" s="50" t="s">
        <v>102</v>
      </c>
      <c r="F728" s="24" t="s">
        <v>102</v>
      </c>
      <c r="G728" s="24" t="s">
        <v>102</v>
      </c>
      <c r="H728" s="50" t="s">
        <v>2644</v>
      </c>
      <c r="I728" s="50" t="s">
        <v>103</v>
      </c>
      <c r="J728" s="120">
        <v>1120.3617029496238</v>
      </c>
      <c r="K728" s="52">
        <v>1250</v>
      </c>
      <c r="L728" s="120">
        <v>89.628936235969903</v>
      </c>
      <c r="M728" s="52">
        <v>1</v>
      </c>
      <c r="N728" s="120">
        <v>82.16816202126769</v>
      </c>
      <c r="O728" s="120">
        <v>100</v>
      </c>
      <c r="P728" s="120">
        <v>100</v>
      </c>
      <c r="Q728" s="120">
        <v>61.440838910637993</v>
      </c>
      <c r="R728" s="120">
        <v>75</v>
      </c>
      <c r="S728" s="120">
        <v>75</v>
      </c>
      <c r="T728" s="120">
        <v>81.921118547517324</v>
      </c>
      <c r="U728" s="120">
        <v>100</v>
      </c>
      <c r="V728" s="120">
        <v>72.842372073054918</v>
      </c>
      <c r="W728" s="120">
        <v>97.123162764073228</v>
      </c>
      <c r="X728" s="120">
        <v>100</v>
      </c>
      <c r="Y728" s="120">
        <v>53.026147713849362</v>
      </c>
      <c r="Z728" s="120">
        <v>70.701530285132492</v>
      </c>
      <c r="AA728" s="120">
        <v>100</v>
      </c>
      <c r="AB728" s="120">
        <v>67.893975498115324</v>
      </c>
      <c r="AC728" s="120">
        <v>90.525300664153761</v>
      </c>
      <c r="AD728" s="120">
        <v>100</v>
      </c>
      <c r="AE728" s="120">
        <v>51.785828025477706</v>
      </c>
      <c r="AF728" s="120">
        <v>70.233456675917466</v>
      </c>
      <c r="AG728" s="120">
        <v>69.047770700636946</v>
      </c>
      <c r="AH728" s="120">
        <v>100</v>
      </c>
      <c r="AI728" s="120">
        <v>13.55</v>
      </c>
      <c r="AJ728" s="120">
        <v>21.97</v>
      </c>
      <c r="AK728" s="120">
        <v>18.440000000000001</v>
      </c>
      <c r="AL728" s="52">
        <v>1</v>
      </c>
      <c r="AM728" s="124">
        <v>0.9041432584269663</v>
      </c>
      <c r="AN728" s="124">
        <v>0.90649350649350646</v>
      </c>
      <c r="AO728" s="124">
        <v>0.88861646234676006</v>
      </c>
      <c r="AP728" s="124">
        <v>0.88265306122448983</v>
      </c>
      <c r="AQ728" s="124">
        <v>0.99126290706910247</v>
      </c>
      <c r="AR728" s="124">
        <v>0.97005988023952094</v>
      </c>
      <c r="AS728" s="124">
        <v>5.4821150855365472E-2</v>
      </c>
      <c r="AT728" s="120">
        <v>49.035769828926924</v>
      </c>
      <c r="AU728" s="120">
        <v>50</v>
      </c>
      <c r="AV728" s="124">
        <v>0.12300319488817892</v>
      </c>
      <c r="AW728" s="120">
        <v>35.399361022364232</v>
      </c>
      <c r="AX728" s="120">
        <v>50</v>
      </c>
      <c r="AY728" s="124">
        <v>0.72582480091012513</v>
      </c>
      <c r="AZ728" s="120">
        <v>48.388320060675014</v>
      </c>
      <c r="BA728" s="120">
        <v>50</v>
      </c>
      <c r="BB728" s="124">
        <v>0.76109215017064846</v>
      </c>
      <c r="BC728" s="120">
        <v>50</v>
      </c>
      <c r="BD728" s="120">
        <v>50</v>
      </c>
      <c r="BE728" s="124">
        <v>0.96094674556213022</v>
      </c>
      <c r="BF728" s="120">
        <v>50</v>
      </c>
      <c r="BG728" s="120">
        <v>50</v>
      </c>
      <c r="BH728" s="124">
        <v>0.97603485838779958</v>
      </c>
      <c r="BI728" s="120">
        <v>100</v>
      </c>
      <c r="BJ728" s="120">
        <v>100</v>
      </c>
      <c r="BK728" s="124">
        <v>1</v>
      </c>
      <c r="BL728" s="120">
        <v>100</v>
      </c>
      <c r="BM728" s="120">
        <v>100</v>
      </c>
      <c r="BN728" s="52">
        <v>0</v>
      </c>
      <c r="BO728" s="124">
        <v>0.89</v>
      </c>
      <c r="BP728" s="120">
        <v>100</v>
      </c>
      <c r="BQ728" s="120">
        <v>100</v>
      </c>
      <c r="BR728" s="124">
        <v>0.62601626016260159</v>
      </c>
      <c r="BS728" s="124">
        <v>0.9274941995359629</v>
      </c>
      <c r="BT728" s="120">
        <v>41.734417344173444</v>
      </c>
      <c r="BU728" s="120">
        <v>50</v>
      </c>
      <c r="BV728" s="124">
        <v>0.43781942078364566</v>
      </c>
      <c r="BW728" s="120">
        <v>36.484951731970469</v>
      </c>
      <c r="BX728" s="120">
        <v>50</v>
      </c>
      <c r="BY728" s="124">
        <v>1</v>
      </c>
      <c r="BZ728" s="124">
        <v>0.94</v>
      </c>
      <c r="CA728" s="124">
        <v>-0.06</v>
      </c>
      <c r="CB728" s="120">
        <v>17.263974516166829</v>
      </c>
      <c r="CC728" s="120">
        <v>19.631524517014228</v>
      </c>
      <c r="CD728" s="120">
        <v>17.168861804494096</v>
      </c>
      <c r="CE728" s="120">
        <v>15.161501169955377</v>
      </c>
      <c r="CF728" s="107"/>
      <c r="CG728" s="107"/>
      <c r="CH728" s="107">
        <v>0</v>
      </c>
      <c r="CI728" s="107"/>
      <c r="CJ728" s="107"/>
    </row>
    <row r="729" spans="1:88" x14ac:dyDescent="0.25">
      <c r="A729" s="50" t="s">
        <v>904</v>
      </c>
      <c r="B729" s="56" t="s">
        <v>1601</v>
      </c>
      <c r="C729" s="50" t="s">
        <v>3287</v>
      </c>
      <c r="D729" s="56" t="s">
        <v>2544</v>
      </c>
      <c r="E729" s="50" t="s">
        <v>106</v>
      </c>
      <c r="F729" s="24" t="s">
        <v>114</v>
      </c>
      <c r="G729" s="24">
        <v>5</v>
      </c>
      <c r="H729" s="50" t="s">
        <v>1453</v>
      </c>
      <c r="I729" s="50" t="s">
        <v>109</v>
      </c>
      <c r="J729" s="120">
        <v>433.61745905830156</v>
      </c>
      <c r="K729" s="52">
        <v>450</v>
      </c>
      <c r="L729" s="120">
        <v>96.359435346289231</v>
      </c>
      <c r="M729" s="52">
        <v>0</v>
      </c>
      <c r="N729" s="120">
        <v>80.672200518042828</v>
      </c>
      <c r="O729" s="120">
        <v>100</v>
      </c>
      <c r="P729" s="120">
        <v>100</v>
      </c>
      <c r="Q729" s="120"/>
      <c r="R729" s="120">
        <v>72.934283825950502</v>
      </c>
      <c r="S729" s="120">
        <v>75</v>
      </c>
      <c r="T729" s="120"/>
      <c r="U729" s="120">
        <v>0</v>
      </c>
      <c r="V729" s="120">
        <v>70.870841837187996</v>
      </c>
      <c r="W729" s="120">
        <v>94.494455782917328</v>
      </c>
      <c r="X729" s="120">
        <v>100</v>
      </c>
      <c r="Y729" s="120"/>
      <c r="Z729" s="120"/>
      <c r="AA729" s="120">
        <v>0</v>
      </c>
      <c r="AB729" s="120">
        <v>68.525925925925932</v>
      </c>
      <c r="AC729" s="120">
        <v>91.36790123456791</v>
      </c>
      <c r="AD729" s="120">
        <v>100</v>
      </c>
      <c r="AE729" s="120"/>
      <c r="AF729" s="120">
        <v>70.129230769230773</v>
      </c>
      <c r="AG729" s="120"/>
      <c r="AH729" s="120">
        <v>0</v>
      </c>
      <c r="AI729" s="120"/>
      <c r="AJ729" s="120"/>
      <c r="AK729" s="120"/>
      <c r="AL729" s="52">
        <v>0</v>
      </c>
      <c r="AM729" s="124">
        <v>0.9946236559139785</v>
      </c>
      <c r="AN729" s="124"/>
      <c r="AO729" s="124">
        <v>0.98930481283422456</v>
      </c>
      <c r="AP729" s="124"/>
      <c r="AQ729" s="124">
        <v>0.98648648648648651</v>
      </c>
      <c r="AR729" s="124"/>
      <c r="AS729" s="124">
        <v>2.7439024390243903E-2</v>
      </c>
      <c r="AT729" s="120">
        <v>50</v>
      </c>
      <c r="AU729" s="120">
        <v>50</v>
      </c>
      <c r="AV729" s="124">
        <v>6.1224489795918366E-2</v>
      </c>
      <c r="AW729" s="120">
        <v>47.755102040816347</v>
      </c>
      <c r="AX729" s="120">
        <v>50</v>
      </c>
      <c r="AY729" s="124"/>
      <c r="AZ729" s="120"/>
      <c r="BA729" s="120"/>
      <c r="BB729" s="124"/>
      <c r="BC729" s="120"/>
      <c r="BD729" s="120"/>
      <c r="BE729" s="124"/>
      <c r="BF729" s="120"/>
      <c r="BG729" s="120"/>
      <c r="BH729" s="124"/>
      <c r="BI729" s="120"/>
      <c r="BJ729" s="120"/>
      <c r="BK729" s="124"/>
      <c r="BL729" s="120"/>
      <c r="BM729" s="120"/>
      <c r="BN729" s="52"/>
      <c r="BO729" s="124"/>
      <c r="BP729" s="120"/>
      <c r="BQ729" s="120"/>
      <c r="BR729" s="124">
        <v>0.79629629629629628</v>
      </c>
      <c r="BS729" s="124">
        <v>0.98181818181818181</v>
      </c>
      <c r="BT729" s="120">
        <v>50</v>
      </c>
      <c r="BU729" s="120">
        <v>50</v>
      </c>
      <c r="BV729" s="124"/>
      <c r="BW729" s="120"/>
      <c r="BX729" s="120"/>
      <c r="BY729" s="124"/>
      <c r="BZ729" s="124"/>
      <c r="CA729" s="124"/>
      <c r="CB729" s="120">
        <v>16.823939048191338</v>
      </c>
      <c r="CC729" s="120">
        <v>19.496255895940152</v>
      </c>
      <c r="CD729" s="120">
        <v>17.335082511020332</v>
      </c>
      <c r="CE729" s="120"/>
      <c r="CF729" s="107"/>
      <c r="CG729" s="107"/>
      <c r="CH729" s="107">
        <v>1</v>
      </c>
      <c r="CI729" s="107">
        <v>1</v>
      </c>
      <c r="CJ729" s="107"/>
    </row>
    <row r="730" spans="1:88" x14ac:dyDescent="0.25">
      <c r="A730" s="50" t="s">
        <v>904</v>
      </c>
      <c r="B730" s="56" t="s">
        <v>1601</v>
      </c>
      <c r="C730" s="50" t="s">
        <v>3288</v>
      </c>
      <c r="D730" s="56" t="s">
        <v>2374</v>
      </c>
      <c r="E730" s="50" t="s">
        <v>106</v>
      </c>
      <c r="F730" s="24" t="s">
        <v>107</v>
      </c>
      <c r="G730" s="24">
        <v>5</v>
      </c>
      <c r="H730" s="50" t="s">
        <v>2644</v>
      </c>
      <c r="I730" s="50" t="s">
        <v>109</v>
      </c>
      <c r="J730" s="120">
        <v>560.80704636139933</v>
      </c>
      <c r="K730" s="52">
        <v>650</v>
      </c>
      <c r="L730" s="120">
        <v>86.278007132522973</v>
      </c>
      <c r="M730" s="52">
        <v>1</v>
      </c>
      <c r="N730" s="120">
        <v>82.508584221080596</v>
      </c>
      <c r="O730" s="120">
        <v>100</v>
      </c>
      <c r="P730" s="120">
        <v>100</v>
      </c>
      <c r="Q730" s="120">
        <v>53.639933056353186</v>
      </c>
      <c r="R730" s="120">
        <v>75</v>
      </c>
      <c r="S730" s="120">
        <v>75</v>
      </c>
      <c r="T730" s="120">
        <v>71.519910741804253</v>
      </c>
      <c r="U730" s="120">
        <v>100</v>
      </c>
      <c r="V730" s="120">
        <v>73.605453234529293</v>
      </c>
      <c r="W730" s="120">
        <v>98.140604312705733</v>
      </c>
      <c r="X730" s="120">
        <v>100</v>
      </c>
      <c r="Y730" s="120">
        <v>49.362085508824627</v>
      </c>
      <c r="Z730" s="120">
        <v>65.816114011766174</v>
      </c>
      <c r="AA730" s="120">
        <v>100</v>
      </c>
      <c r="AB730" s="120">
        <v>65.536274509803945</v>
      </c>
      <c r="AC730" s="120">
        <v>87.381699346405256</v>
      </c>
      <c r="AD730" s="120">
        <v>100</v>
      </c>
      <c r="AE730" s="120"/>
      <c r="AF730" s="120">
        <v>67.027868852459036</v>
      </c>
      <c r="AG730" s="120"/>
      <c r="AH730" s="120">
        <v>0</v>
      </c>
      <c r="AI730" s="120">
        <v>21.36</v>
      </c>
      <c r="AJ730" s="120">
        <v>25.63</v>
      </c>
      <c r="AK730" s="120"/>
      <c r="AL730" s="52">
        <v>0</v>
      </c>
      <c r="AM730" s="124">
        <v>0.95854922279792742</v>
      </c>
      <c r="AN730" s="124">
        <v>0.95833333333333337</v>
      </c>
      <c r="AO730" s="124">
        <v>0.95876288659793818</v>
      </c>
      <c r="AP730" s="124">
        <v>0.96</v>
      </c>
      <c r="AQ730" s="124">
        <v>1</v>
      </c>
      <c r="AR730" s="124"/>
      <c r="AS730" s="124">
        <v>2.5862068965517241E-2</v>
      </c>
      <c r="AT730" s="120">
        <v>50</v>
      </c>
      <c r="AU730" s="120">
        <v>50</v>
      </c>
      <c r="AV730" s="124">
        <v>4.3478260869565216E-2</v>
      </c>
      <c r="AW730" s="120">
        <v>50</v>
      </c>
      <c r="AX730" s="120">
        <v>50</v>
      </c>
      <c r="AY730" s="124"/>
      <c r="AZ730" s="120"/>
      <c r="BA730" s="120"/>
      <c r="BB730" s="124"/>
      <c r="BC730" s="120"/>
      <c r="BD730" s="120"/>
      <c r="BE730" s="124"/>
      <c r="BF730" s="120"/>
      <c r="BG730" s="120"/>
      <c r="BH730" s="124"/>
      <c r="BI730" s="120"/>
      <c r="BJ730" s="120"/>
      <c r="BK730" s="124"/>
      <c r="BL730" s="120"/>
      <c r="BM730" s="120"/>
      <c r="BN730" s="52"/>
      <c r="BO730" s="124"/>
      <c r="BP730" s="120"/>
      <c r="BQ730" s="120"/>
      <c r="BR730" s="124">
        <v>0.56923076923076921</v>
      </c>
      <c r="BS730" s="124">
        <v>0.97014925373134331</v>
      </c>
      <c r="BT730" s="120">
        <v>37.948717948717949</v>
      </c>
      <c r="BU730" s="120">
        <v>50</v>
      </c>
      <c r="BV730" s="124"/>
      <c r="BW730" s="120"/>
      <c r="BX730" s="120"/>
      <c r="BY730" s="124"/>
      <c r="BZ730" s="124"/>
      <c r="CA730" s="124"/>
      <c r="CB730" s="120">
        <v>16.823939048191338</v>
      </c>
      <c r="CC730" s="120">
        <v>19.496255895940152</v>
      </c>
      <c r="CD730" s="120">
        <v>17.335082511020332</v>
      </c>
      <c r="CE730" s="120"/>
      <c r="CF730" s="107"/>
      <c r="CG730" s="107"/>
      <c r="CH730" s="107">
        <v>0</v>
      </c>
      <c r="CI730" s="107"/>
      <c r="CJ730" s="107"/>
    </row>
    <row r="731" spans="1:88" x14ac:dyDescent="0.25">
      <c r="A731" s="50" t="s">
        <v>904</v>
      </c>
      <c r="B731" s="56" t="s">
        <v>1601</v>
      </c>
      <c r="C731" s="50" t="s">
        <v>3289</v>
      </c>
      <c r="D731" s="56" t="s">
        <v>1933</v>
      </c>
      <c r="E731" s="50" t="s">
        <v>106</v>
      </c>
      <c r="F731" s="24" t="s">
        <v>114</v>
      </c>
      <c r="G731" s="24">
        <v>5</v>
      </c>
      <c r="H731" s="50" t="s">
        <v>2644</v>
      </c>
      <c r="I731" s="50" t="s">
        <v>109</v>
      </c>
      <c r="J731" s="120">
        <v>583.24045389001833</v>
      </c>
      <c r="K731" s="52">
        <v>650</v>
      </c>
      <c r="L731" s="120">
        <v>89.729300598464363</v>
      </c>
      <c r="M731" s="52">
        <v>0</v>
      </c>
      <c r="N731" s="120">
        <v>83.694034510231333</v>
      </c>
      <c r="O731" s="120">
        <v>100</v>
      </c>
      <c r="P731" s="120">
        <v>100</v>
      </c>
      <c r="Q731" s="120">
        <v>68.41990949377373</v>
      </c>
      <c r="R731" s="120">
        <v>73.802407179693731</v>
      </c>
      <c r="S731" s="120">
        <v>75</v>
      </c>
      <c r="T731" s="120">
        <v>91.226545991698302</v>
      </c>
      <c r="U731" s="120">
        <v>100</v>
      </c>
      <c r="V731" s="120">
        <v>71.790742987074481</v>
      </c>
      <c r="W731" s="120">
        <v>95.720990649432636</v>
      </c>
      <c r="X731" s="120">
        <v>100</v>
      </c>
      <c r="Y731" s="120">
        <v>55.295096607596612</v>
      </c>
      <c r="Z731" s="120">
        <v>73.726795476795488</v>
      </c>
      <c r="AA731" s="120">
        <v>100</v>
      </c>
      <c r="AB731" s="120">
        <v>59.662686567164215</v>
      </c>
      <c r="AC731" s="120">
        <v>79.550248756218949</v>
      </c>
      <c r="AD731" s="120">
        <v>100</v>
      </c>
      <c r="AE731" s="120"/>
      <c r="AF731" s="120">
        <v>60.892397660818744</v>
      </c>
      <c r="AG731" s="120"/>
      <c r="AH731" s="120">
        <v>0</v>
      </c>
      <c r="AI731" s="120">
        <v>6.58</v>
      </c>
      <c r="AJ731" s="120">
        <v>18.5</v>
      </c>
      <c r="AK731" s="120"/>
      <c r="AL731" s="52">
        <v>0</v>
      </c>
      <c r="AM731" s="124">
        <v>0.98412698412698407</v>
      </c>
      <c r="AN731" s="124">
        <v>0.95238095238095233</v>
      </c>
      <c r="AO731" s="124">
        <v>0.98412698412698407</v>
      </c>
      <c r="AP731" s="124">
        <v>0.95238095238095233</v>
      </c>
      <c r="AQ731" s="124">
        <v>1</v>
      </c>
      <c r="AR731" s="124"/>
      <c r="AS731" s="124">
        <v>2.2988505747126436E-2</v>
      </c>
      <c r="AT731" s="120">
        <v>50</v>
      </c>
      <c r="AU731" s="120">
        <v>50</v>
      </c>
      <c r="AV731" s="124">
        <v>5.7142857142857141E-2</v>
      </c>
      <c r="AW731" s="120">
        <v>48.571428571428577</v>
      </c>
      <c r="AX731" s="120">
        <v>50</v>
      </c>
      <c r="AY731" s="124"/>
      <c r="AZ731" s="120"/>
      <c r="BA731" s="120"/>
      <c r="BB731" s="124"/>
      <c r="BC731" s="120"/>
      <c r="BD731" s="120"/>
      <c r="BE731" s="124"/>
      <c r="BF731" s="120"/>
      <c r="BG731" s="120"/>
      <c r="BH731" s="124"/>
      <c r="BI731" s="120"/>
      <c r="BJ731" s="120"/>
      <c r="BK731" s="124"/>
      <c r="BL731" s="120"/>
      <c r="BM731" s="120"/>
      <c r="BN731" s="52"/>
      <c r="BO731" s="124"/>
      <c r="BP731" s="120"/>
      <c r="BQ731" s="120"/>
      <c r="BR731" s="124">
        <v>0.66666666666666663</v>
      </c>
      <c r="BS731" s="124">
        <v>0.967741935483871</v>
      </c>
      <c r="BT731" s="120">
        <v>44.444444444444443</v>
      </c>
      <c r="BU731" s="120">
        <v>50</v>
      </c>
      <c r="BV731" s="124"/>
      <c r="BW731" s="120"/>
      <c r="BX731" s="120"/>
      <c r="BY731" s="124"/>
      <c r="BZ731" s="124"/>
      <c r="CA731" s="124"/>
      <c r="CB731" s="120">
        <v>16.823939048191338</v>
      </c>
      <c r="CC731" s="120">
        <v>19.496255895940152</v>
      </c>
      <c r="CD731" s="120">
        <v>17.335082511020332</v>
      </c>
      <c r="CE731" s="120"/>
      <c r="CF731" s="107"/>
      <c r="CG731" s="107"/>
      <c r="CH731" s="107">
        <v>0</v>
      </c>
      <c r="CI731" s="107"/>
      <c r="CJ731" s="107"/>
    </row>
    <row r="732" spans="1:88" x14ac:dyDescent="0.25">
      <c r="A732" s="50" t="s">
        <v>904</v>
      </c>
      <c r="B732" s="56" t="s">
        <v>1601</v>
      </c>
      <c r="C732" s="50" t="s">
        <v>3290</v>
      </c>
      <c r="D732" s="56" t="s">
        <v>2419</v>
      </c>
      <c r="E732" s="50" t="s">
        <v>106</v>
      </c>
      <c r="F732" s="24" t="s">
        <v>114</v>
      </c>
      <c r="G732" s="24">
        <v>5</v>
      </c>
      <c r="H732" s="50" t="s">
        <v>1453</v>
      </c>
      <c r="I732" s="50" t="s">
        <v>109</v>
      </c>
      <c r="J732" s="120">
        <v>581.04737096439749</v>
      </c>
      <c r="K732" s="52">
        <v>650</v>
      </c>
      <c r="L732" s="120">
        <v>89.391903225291927</v>
      </c>
      <c r="M732" s="52">
        <v>1</v>
      </c>
      <c r="N732" s="120">
        <v>82.786726868662441</v>
      </c>
      <c r="O732" s="120">
        <v>100</v>
      </c>
      <c r="P732" s="120">
        <v>100</v>
      </c>
      <c r="Q732" s="120">
        <v>62.078589466462482</v>
      </c>
      <c r="R732" s="120">
        <v>75</v>
      </c>
      <c r="S732" s="120">
        <v>75</v>
      </c>
      <c r="T732" s="120">
        <v>82.771452621949976</v>
      </c>
      <c r="U732" s="120">
        <v>100</v>
      </c>
      <c r="V732" s="120">
        <v>71.951303293154169</v>
      </c>
      <c r="W732" s="120">
        <v>95.935071057538892</v>
      </c>
      <c r="X732" s="120">
        <v>100</v>
      </c>
      <c r="Y732" s="120">
        <v>52.691577108243777</v>
      </c>
      <c r="Z732" s="120">
        <v>70.255436144325031</v>
      </c>
      <c r="AA732" s="120">
        <v>100</v>
      </c>
      <c r="AB732" s="120">
        <v>68.294827586206921</v>
      </c>
      <c r="AC732" s="120">
        <v>91.059770114942566</v>
      </c>
      <c r="AD732" s="120">
        <v>100</v>
      </c>
      <c r="AE732" s="120"/>
      <c r="AF732" s="120">
        <v>73.891666666666666</v>
      </c>
      <c r="AG732" s="120"/>
      <c r="AH732" s="120">
        <v>0</v>
      </c>
      <c r="AI732" s="120">
        <v>12.92</v>
      </c>
      <c r="AJ732" s="120">
        <v>22.3</v>
      </c>
      <c r="AK732" s="120"/>
      <c r="AL732" s="52">
        <v>0</v>
      </c>
      <c r="AM732" s="124">
        <v>0.98930481283422456</v>
      </c>
      <c r="AN732" s="124">
        <v>0.97058823529411764</v>
      </c>
      <c r="AO732" s="124">
        <v>0.98412698412698407</v>
      </c>
      <c r="AP732" s="124">
        <v>0.97222222222222221</v>
      </c>
      <c r="AQ732" s="124">
        <v>0.98333333333333328</v>
      </c>
      <c r="AR732" s="124"/>
      <c r="AS732" s="124">
        <v>2.7322404371584699E-2</v>
      </c>
      <c r="AT732" s="120">
        <v>50</v>
      </c>
      <c r="AU732" s="120">
        <v>50</v>
      </c>
      <c r="AV732" s="124">
        <v>4.0816326530612242E-2</v>
      </c>
      <c r="AW732" s="120">
        <v>50</v>
      </c>
      <c r="AX732" s="120">
        <v>50</v>
      </c>
      <c r="AY732" s="124"/>
      <c r="AZ732" s="120"/>
      <c r="BA732" s="120"/>
      <c r="BB732" s="124"/>
      <c r="BC732" s="120"/>
      <c r="BD732" s="120"/>
      <c r="BE732" s="124"/>
      <c r="BF732" s="120"/>
      <c r="BG732" s="120"/>
      <c r="BH732" s="124"/>
      <c r="BI732" s="120"/>
      <c r="BJ732" s="120"/>
      <c r="BK732" s="124"/>
      <c r="BL732" s="120"/>
      <c r="BM732" s="120"/>
      <c r="BN732" s="52"/>
      <c r="BO732" s="124"/>
      <c r="BP732" s="120"/>
      <c r="BQ732" s="120"/>
      <c r="BR732" s="124">
        <v>0.61538461538461542</v>
      </c>
      <c r="BS732" s="124">
        <v>0.95588235294117652</v>
      </c>
      <c r="BT732" s="120">
        <v>41.025641025641029</v>
      </c>
      <c r="BU732" s="120">
        <v>50</v>
      </c>
      <c r="BV732" s="124"/>
      <c r="BW732" s="120"/>
      <c r="BX732" s="120"/>
      <c r="BY732" s="124"/>
      <c r="BZ732" s="124"/>
      <c r="CA732" s="124"/>
      <c r="CB732" s="120">
        <v>16.823939048191338</v>
      </c>
      <c r="CC732" s="120">
        <v>19.496255895940152</v>
      </c>
      <c r="CD732" s="120">
        <v>17.335082511020332</v>
      </c>
      <c r="CE732" s="120"/>
      <c r="CF732" s="114"/>
      <c r="CG732" s="52"/>
      <c r="CH732" s="107">
        <v>0</v>
      </c>
      <c r="CI732" s="107"/>
      <c r="CJ732" s="107"/>
    </row>
    <row r="733" spans="1:88" x14ac:dyDescent="0.25">
      <c r="A733" s="50" t="s">
        <v>904</v>
      </c>
      <c r="B733" s="56" t="s">
        <v>1601</v>
      </c>
      <c r="C733" s="50" t="s">
        <v>3291</v>
      </c>
      <c r="D733" s="56" t="s">
        <v>1716</v>
      </c>
      <c r="E733" s="50" t="s">
        <v>106</v>
      </c>
      <c r="F733" s="24" t="s">
        <v>114</v>
      </c>
      <c r="G733" s="24">
        <v>5</v>
      </c>
      <c r="H733" s="50" t="s">
        <v>1453</v>
      </c>
      <c r="I733" s="50" t="s">
        <v>109</v>
      </c>
      <c r="J733" s="120">
        <v>598.33291132204192</v>
      </c>
      <c r="K733" s="52">
        <v>650</v>
      </c>
      <c r="L733" s="120">
        <v>92.051217126467989</v>
      </c>
      <c r="M733" s="52">
        <v>0</v>
      </c>
      <c r="N733" s="120">
        <v>85.748202702122455</v>
      </c>
      <c r="O733" s="120">
        <v>100</v>
      </c>
      <c r="P733" s="120">
        <v>100</v>
      </c>
      <c r="Q733" s="120">
        <v>67.766179678778741</v>
      </c>
      <c r="R733" s="120">
        <v>75</v>
      </c>
      <c r="S733" s="120">
        <v>75</v>
      </c>
      <c r="T733" s="120">
        <v>90.354906238371655</v>
      </c>
      <c r="U733" s="120">
        <v>100</v>
      </c>
      <c r="V733" s="120">
        <v>74.656866440744935</v>
      </c>
      <c r="W733" s="120">
        <v>99.542488587659918</v>
      </c>
      <c r="X733" s="120">
        <v>100</v>
      </c>
      <c r="Y733" s="120">
        <v>57.529039774410151</v>
      </c>
      <c r="Z733" s="120">
        <v>76.705386365880202</v>
      </c>
      <c r="AA733" s="120">
        <v>100</v>
      </c>
      <c r="AB733" s="120">
        <v>66.019819819819844</v>
      </c>
      <c r="AC733" s="120">
        <v>88.026426426426468</v>
      </c>
      <c r="AD733" s="120">
        <v>100</v>
      </c>
      <c r="AE733" s="120"/>
      <c r="AF733" s="120">
        <v>69.807222222222251</v>
      </c>
      <c r="AG733" s="120"/>
      <c r="AH733" s="120">
        <v>0</v>
      </c>
      <c r="AI733" s="120">
        <v>7.23</v>
      </c>
      <c r="AJ733" s="120">
        <v>17.47</v>
      </c>
      <c r="AK733" s="120"/>
      <c r="AL733" s="52">
        <v>1</v>
      </c>
      <c r="AM733" s="124">
        <v>0.99549549549549554</v>
      </c>
      <c r="AN733" s="124">
        <v>0.96875</v>
      </c>
      <c r="AO733" s="124">
        <v>0.99103139013452912</v>
      </c>
      <c r="AP733" s="124">
        <v>0.93939393939393945</v>
      </c>
      <c r="AQ733" s="124">
        <v>1</v>
      </c>
      <c r="AR733" s="124"/>
      <c r="AS733" s="124">
        <v>2.030456852791878E-2</v>
      </c>
      <c r="AT733" s="120">
        <v>50</v>
      </c>
      <c r="AU733" s="120">
        <v>50</v>
      </c>
      <c r="AV733" s="124">
        <v>3.7037037037037035E-2</v>
      </c>
      <c r="AW733" s="120">
        <v>50</v>
      </c>
      <c r="AX733" s="120">
        <v>50</v>
      </c>
      <c r="AY733" s="124"/>
      <c r="AZ733" s="120"/>
      <c r="BA733" s="120"/>
      <c r="BB733" s="124"/>
      <c r="BC733" s="120"/>
      <c r="BD733" s="120"/>
      <c r="BE733" s="124"/>
      <c r="BF733" s="120"/>
      <c r="BG733" s="120"/>
      <c r="BH733" s="124"/>
      <c r="BI733" s="120"/>
      <c r="BJ733" s="120"/>
      <c r="BK733" s="124"/>
      <c r="BL733" s="120"/>
      <c r="BM733" s="120"/>
      <c r="BN733" s="52"/>
      <c r="BO733" s="124"/>
      <c r="BP733" s="120"/>
      <c r="BQ733" s="120"/>
      <c r="BR733" s="124">
        <v>0.65555555555555556</v>
      </c>
      <c r="BS733" s="124">
        <v>0.97826086956521741</v>
      </c>
      <c r="BT733" s="120">
        <v>43.703703703703702</v>
      </c>
      <c r="BU733" s="120">
        <v>50</v>
      </c>
      <c r="BV733" s="124"/>
      <c r="BW733" s="120"/>
      <c r="BX733" s="120"/>
      <c r="BY733" s="124"/>
      <c r="BZ733" s="124"/>
      <c r="CA733" s="124"/>
      <c r="CB733" s="120">
        <v>16.823939048191338</v>
      </c>
      <c r="CC733" s="120">
        <v>19.496255895940152</v>
      </c>
      <c r="CD733" s="120">
        <v>17.335082511020332</v>
      </c>
      <c r="CE733" s="120"/>
      <c r="CF733" s="107"/>
      <c r="CG733" s="107"/>
      <c r="CH733" s="107">
        <v>0</v>
      </c>
      <c r="CI733" s="107"/>
      <c r="CJ733" s="107"/>
    </row>
    <row r="734" spans="1:88" x14ac:dyDescent="0.25">
      <c r="A734" s="50" t="s">
        <v>904</v>
      </c>
      <c r="B734" s="56" t="s">
        <v>1601</v>
      </c>
      <c r="C734" s="50" t="s">
        <v>3292</v>
      </c>
      <c r="D734" s="56" t="s">
        <v>1688</v>
      </c>
      <c r="E734" s="50" t="s">
        <v>106</v>
      </c>
      <c r="F734" s="24" t="s">
        <v>107</v>
      </c>
      <c r="G734" s="24">
        <v>5</v>
      </c>
      <c r="H734" s="50" t="s">
        <v>1453</v>
      </c>
      <c r="I734" s="50" t="s">
        <v>109</v>
      </c>
      <c r="J734" s="120">
        <v>582.90965472619473</v>
      </c>
      <c r="K734" s="52">
        <v>650</v>
      </c>
      <c r="L734" s="120">
        <v>89.678408419414581</v>
      </c>
      <c r="M734" s="52">
        <v>0</v>
      </c>
      <c r="N734" s="120">
        <v>83.080199237235917</v>
      </c>
      <c r="O734" s="120">
        <v>100</v>
      </c>
      <c r="P734" s="120">
        <v>100</v>
      </c>
      <c r="Q734" s="120">
        <v>65.476101995657132</v>
      </c>
      <c r="R734" s="120">
        <v>75</v>
      </c>
      <c r="S734" s="120">
        <v>75</v>
      </c>
      <c r="T734" s="120">
        <v>87.301469327542847</v>
      </c>
      <c r="U734" s="120">
        <v>100</v>
      </c>
      <c r="V734" s="120">
        <v>73.482541908038584</v>
      </c>
      <c r="W734" s="120">
        <v>97.976722544051441</v>
      </c>
      <c r="X734" s="120">
        <v>100</v>
      </c>
      <c r="Y734" s="120">
        <v>58.700045054211728</v>
      </c>
      <c r="Z734" s="120">
        <v>78.266726738948961</v>
      </c>
      <c r="AA734" s="120">
        <v>100</v>
      </c>
      <c r="AB734" s="120">
        <v>69.227976190476198</v>
      </c>
      <c r="AC734" s="120">
        <v>92.303968253968264</v>
      </c>
      <c r="AD734" s="120">
        <v>100</v>
      </c>
      <c r="AE734" s="120"/>
      <c r="AF734" s="120">
        <v>72.287943262411346</v>
      </c>
      <c r="AG734" s="120"/>
      <c r="AH734" s="120">
        <v>0</v>
      </c>
      <c r="AI734" s="120">
        <v>9.52</v>
      </c>
      <c r="AJ734" s="120">
        <v>16.29</v>
      </c>
      <c r="AK734" s="120"/>
      <c r="AL734" s="52">
        <v>1</v>
      </c>
      <c r="AM734" s="124">
        <v>0.89595375722543358</v>
      </c>
      <c r="AN734" s="124">
        <v>0.8928571428571429</v>
      </c>
      <c r="AO734" s="124">
        <v>0.89017341040462428</v>
      </c>
      <c r="AP734" s="124">
        <v>0.8571428571428571</v>
      </c>
      <c r="AQ734" s="124">
        <v>1</v>
      </c>
      <c r="AR734" s="124"/>
      <c r="AS734" s="124">
        <v>4.2813455657492352E-2</v>
      </c>
      <c r="AT734" s="120">
        <v>50</v>
      </c>
      <c r="AU734" s="120">
        <v>50</v>
      </c>
      <c r="AV734" s="124">
        <v>7.8947368421052627E-2</v>
      </c>
      <c r="AW734" s="120">
        <v>44.21052631578948</v>
      </c>
      <c r="AX734" s="120">
        <v>50</v>
      </c>
      <c r="AY734" s="124"/>
      <c r="AZ734" s="120"/>
      <c r="BA734" s="120"/>
      <c r="BB734" s="124"/>
      <c r="BC734" s="120"/>
      <c r="BD734" s="120"/>
      <c r="BE734" s="124"/>
      <c r="BF734" s="120"/>
      <c r="BG734" s="120"/>
      <c r="BH734" s="124"/>
      <c r="BI734" s="120"/>
      <c r="BJ734" s="120"/>
      <c r="BK734" s="124"/>
      <c r="BL734" s="120"/>
      <c r="BM734" s="120"/>
      <c r="BN734" s="52"/>
      <c r="BO734" s="124"/>
      <c r="BP734" s="120"/>
      <c r="BQ734" s="120"/>
      <c r="BR734" s="124">
        <v>0.49275362318840582</v>
      </c>
      <c r="BS734" s="124">
        <v>0.971830985915493</v>
      </c>
      <c r="BT734" s="120">
        <v>32.850241545893724</v>
      </c>
      <c r="BU734" s="120">
        <v>50</v>
      </c>
      <c r="BV734" s="124"/>
      <c r="BW734" s="120"/>
      <c r="BX734" s="120"/>
      <c r="BY734" s="124"/>
      <c r="BZ734" s="124"/>
      <c r="CA734" s="124"/>
      <c r="CB734" s="120">
        <v>16.823939048191338</v>
      </c>
      <c r="CC734" s="120">
        <v>19.496255895940152</v>
      </c>
      <c r="CD734" s="120">
        <v>17.335082511020332</v>
      </c>
      <c r="CE734" s="120"/>
      <c r="CF734" s="107"/>
      <c r="CG734" s="107"/>
      <c r="CH734" s="107">
        <v>0</v>
      </c>
      <c r="CI734" s="107"/>
      <c r="CJ734" s="107"/>
    </row>
    <row r="735" spans="1:88" x14ac:dyDescent="0.25">
      <c r="A735" s="50" t="s">
        <v>904</v>
      </c>
      <c r="B735" s="56" t="s">
        <v>1601</v>
      </c>
      <c r="C735" s="50" t="s">
        <v>3293</v>
      </c>
      <c r="D735" s="56" t="s">
        <v>1883</v>
      </c>
      <c r="E735" s="50" t="s">
        <v>106</v>
      </c>
      <c r="F735" s="24">
        <v>6</v>
      </c>
      <c r="G735" s="24">
        <v>8</v>
      </c>
      <c r="H735" s="50" t="s">
        <v>2644</v>
      </c>
      <c r="I735" s="50" t="s">
        <v>109</v>
      </c>
      <c r="J735" s="120">
        <v>672.38984426900413</v>
      </c>
      <c r="K735" s="52">
        <v>800</v>
      </c>
      <c r="L735" s="120">
        <v>84.048730533625516</v>
      </c>
      <c r="M735" s="52">
        <v>1</v>
      </c>
      <c r="N735" s="120">
        <v>82.95300029247619</v>
      </c>
      <c r="O735" s="120">
        <v>100</v>
      </c>
      <c r="P735" s="120">
        <v>100</v>
      </c>
      <c r="Q735" s="120">
        <v>60.992656013904714</v>
      </c>
      <c r="R735" s="120">
        <v>75</v>
      </c>
      <c r="S735" s="120">
        <v>75</v>
      </c>
      <c r="T735" s="120">
        <v>81.323541351872947</v>
      </c>
      <c r="U735" s="120">
        <v>100</v>
      </c>
      <c r="V735" s="120">
        <v>73.690786876743687</v>
      </c>
      <c r="W735" s="120">
        <v>98.254382502324916</v>
      </c>
      <c r="X735" s="120">
        <v>100</v>
      </c>
      <c r="Y735" s="120">
        <v>52.945942006889759</v>
      </c>
      <c r="Z735" s="120">
        <v>70.594589342519669</v>
      </c>
      <c r="AA735" s="120">
        <v>100</v>
      </c>
      <c r="AB735" s="120">
        <v>67.174257105943198</v>
      </c>
      <c r="AC735" s="120">
        <v>89.565676141257597</v>
      </c>
      <c r="AD735" s="120">
        <v>100</v>
      </c>
      <c r="AE735" s="120">
        <v>50.433035714285715</v>
      </c>
      <c r="AF735" s="120">
        <v>69.21231884057967</v>
      </c>
      <c r="AG735" s="120">
        <v>67.24404761904762</v>
      </c>
      <c r="AH735" s="120">
        <v>100</v>
      </c>
      <c r="AI735" s="120">
        <v>14</v>
      </c>
      <c r="AJ735" s="120">
        <v>22.05</v>
      </c>
      <c r="AK735" s="120">
        <v>18.77</v>
      </c>
      <c r="AL735" s="52">
        <v>0</v>
      </c>
      <c r="AM735" s="124">
        <v>0.98958333333333337</v>
      </c>
      <c r="AN735" s="124">
        <v>0.98947368421052628</v>
      </c>
      <c r="AO735" s="124">
        <v>0.98828125</v>
      </c>
      <c r="AP735" s="124">
        <v>0.98947368421052628</v>
      </c>
      <c r="AQ735" s="124">
        <v>0.99619771863117867</v>
      </c>
      <c r="AR735" s="124">
        <v>0.967741935483871</v>
      </c>
      <c r="AS735" s="124">
        <v>2.9947916666666668E-2</v>
      </c>
      <c r="AT735" s="120">
        <v>50</v>
      </c>
      <c r="AU735" s="120">
        <v>50</v>
      </c>
      <c r="AV735" s="124">
        <v>7.3170731707317069E-2</v>
      </c>
      <c r="AW735" s="120">
        <v>45.365853658536601</v>
      </c>
      <c r="AX735" s="120">
        <v>50</v>
      </c>
      <c r="AY735" s="124"/>
      <c r="AZ735" s="120"/>
      <c r="BA735" s="120"/>
      <c r="BB735" s="124"/>
      <c r="BC735" s="120"/>
      <c r="BD735" s="120"/>
      <c r="BE735" s="124">
        <v>0.96442687747035571</v>
      </c>
      <c r="BF735" s="120">
        <v>50</v>
      </c>
      <c r="BG735" s="120">
        <v>50</v>
      </c>
      <c r="BH735" s="124"/>
      <c r="BI735" s="120"/>
      <c r="BJ735" s="120"/>
      <c r="BK735" s="124"/>
      <c r="BL735" s="120"/>
      <c r="BM735" s="120"/>
      <c r="BN735" s="52"/>
      <c r="BO735" s="124"/>
      <c r="BP735" s="120"/>
      <c r="BQ735" s="120"/>
      <c r="BR735" s="124">
        <v>0.60125260960334026</v>
      </c>
      <c r="BS735" s="124">
        <v>0.89700374531835203</v>
      </c>
      <c r="BT735" s="120">
        <v>20.041753653444676</v>
      </c>
      <c r="BU735" s="120">
        <v>50</v>
      </c>
      <c r="BV735" s="124"/>
      <c r="BW735" s="120"/>
      <c r="BX735" s="120"/>
      <c r="BY735" s="124"/>
      <c r="BZ735" s="124"/>
      <c r="CA735" s="124"/>
      <c r="CB735" s="120">
        <v>16.823939048191338</v>
      </c>
      <c r="CC735" s="120">
        <v>19.496255895940152</v>
      </c>
      <c r="CD735" s="120">
        <v>17.335082511020332</v>
      </c>
      <c r="CE735" s="120"/>
      <c r="CF735" s="107"/>
      <c r="CG735" s="107"/>
      <c r="CH735" s="107">
        <v>0</v>
      </c>
      <c r="CI735" s="107"/>
      <c r="CJ735" s="107"/>
    </row>
    <row r="736" spans="1:88" x14ac:dyDescent="0.25">
      <c r="A736" s="50" t="s">
        <v>904</v>
      </c>
      <c r="B736" s="56" t="s">
        <v>1601</v>
      </c>
      <c r="C736" s="50" t="s">
        <v>3294</v>
      </c>
      <c r="D736" s="56" t="s">
        <v>2420</v>
      </c>
      <c r="E736" s="50" t="s">
        <v>106</v>
      </c>
      <c r="F736" s="24">
        <v>6</v>
      </c>
      <c r="G736" s="24">
        <v>8</v>
      </c>
      <c r="H736" s="50" t="s">
        <v>2644</v>
      </c>
      <c r="I736" s="50" t="s">
        <v>109</v>
      </c>
      <c r="J736" s="120">
        <v>661.49849824658213</v>
      </c>
      <c r="K736" s="52">
        <v>800</v>
      </c>
      <c r="L736" s="120">
        <v>82.687312280822766</v>
      </c>
      <c r="M736" s="52">
        <v>1</v>
      </c>
      <c r="N736" s="120">
        <v>77.699864562611651</v>
      </c>
      <c r="O736" s="120">
        <v>100</v>
      </c>
      <c r="P736" s="120">
        <v>100</v>
      </c>
      <c r="Q736" s="120">
        <v>59.954519064136868</v>
      </c>
      <c r="R736" s="120">
        <v>74.440277726730713</v>
      </c>
      <c r="S736" s="120">
        <v>75</v>
      </c>
      <c r="T736" s="120">
        <v>79.939358752182486</v>
      </c>
      <c r="U736" s="120">
        <v>100</v>
      </c>
      <c r="V736" s="120">
        <v>70.864140101710262</v>
      </c>
      <c r="W736" s="120">
        <v>94.485520135613683</v>
      </c>
      <c r="X736" s="120">
        <v>100</v>
      </c>
      <c r="Y736" s="120">
        <v>52.042363127918442</v>
      </c>
      <c r="Z736" s="120">
        <v>69.389817503891265</v>
      </c>
      <c r="AA736" s="120">
        <v>100</v>
      </c>
      <c r="AB736" s="120">
        <v>63.665555555555535</v>
      </c>
      <c r="AC736" s="120">
        <v>84.88740740740738</v>
      </c>
      <c r="AD736" s="120">
        <v>100</v>
      </c>
      <c r="AE736" s="120">
        <v>50.751724137931042</v>
      </c>
      <c r="AF736" s="120">
        <v>66.760606060606037</v>
      </c>
      <c r="AG736" s="120">
        <v>67.668965517241389</v>
      </c>
      <c r="AH736" s="120">
        <v>100</v>
      </c>
      <c r="AI736" s="120">
        <v>15.04</v>
      </c>
      <c r="AJ736" s="120">
        <v>22.39</v>
      </c>
      <c r="AK736" s="120">
        <v>16</v>
      </c>
      <c r="AL736" s="52">
        <v>0</v>
      </c>
      <c r="AM736" s="124">
        <v>0.96767676767676769</v>
      </c>
      <c r="AN736" s="124">
        <v>0.97435897435897434</v>
      </c>
      <c r="AO736" s="124">
        <v>0.96780684104627768</v>
      </c>
      <c r="AP736" s="124">
        <v>0.97499999999999998</v>
      </c>
      <c r="AQ736" s="124">
        <v>1</v>
      </c>
      <c r="AR736" s="124">
        <v>1</v>
      </c>
      <c r="AS736" s="124">
        <v>5.2313883299798795E-2</v>
      </c>
      <c r="AT736" s="120">
        <v>49.537223340040249</v>
      </c>
      <c r="AU736" s="120">
        <v>50</v>
      </c>
      <c r="AV736" s="124">
        <v>0.12162162162162163</v>
      </c>
      <c r="AW736" s="120">
        <v>35.675675675675684</v>
      </c>
      <c r="AX736" s="120">
        <v>50</v>
      </c>
      <c r="AY736" s="124"/>
      <c r="AZ736" s="120"/>
      <c r="BA736" s="120"/>
      <c r="BB736" s="124"/>
      <c r="BC736" s="120"/>
      <c r="BD736" s="120"/>
      <c r="BE736" s="124">
        <v>0.96153846153846156</v>
      </c>
      <c r="BF736" s="120">
        <v>50</v>
      </c>
      <c r="BG736" s="120">
        <v>50</v>
      </c>
      <c r="BH736" s="124"/>
      <c r="BI736" s="120"/>
      <c r="BJ736" s="120"/>
      <c r="BK736" s="124"/>
      <c r="BL736" s="120"/>
      <c r="BM736" s="120"/>
      <c r="BN736" s="52"/>
      <c r="BO736" s="124"/>
      <c r="BP736" s="120"/>
      <c r="BQ736" s="120"/>
      <c r="BR736" s="124">
        <v>0.44871794871794873</v>
      </c>
      <c r="BS736" s="124">
        <v>0.95412844036697253</v>
      </c>
      <c r="BT736" s="120">
        <v>29.914529914529915</v>
      </c>
      <c r="BU736" s="120">
        <v>50</v>
      </c>
      <c r="BV736" s="124"/>
      <c r="BW736" s="120"/>
      <c r="BX736" s="120"/>
      <c r="BY736" s="124"/>
      <c r="BZ736" s="124"/>
      <c r="CA736" s="124"/>
      <c r="CB736" s="120">
        <v>16.823939048191338</v>
      </c>
      <c r="CC736" s="120">
        <v>19.496255895940152</v>
      </c>
      <c r="CD736" s="120">
        <v>17.335082511020332</v>
      </c>
      <c r="CE736" s="120"/>
      <c r="CF736" s="107"/>
      <c r="CG736" s="107"/>
      <c r="CH736" s="107">
        <v>0</v>
      </c>
      <c r="CI736" s="107"/>
      <c r="CJ736" s="107"/>
    </row>
    <row r="737" spans="1:88" x14ac:dyDescent="0.25">
      <c r="A737" s="50" t="s">
        <v>904</v>
      </c>
      <c r="B737" s="56" t="s">
        <v>1601</v>
      </c>
      <c r="C737" s="50" t="s">
        <v>3295</v>
      </c>
      <c r="D737" s="56" t="s">
        <v>2375</v>
      </c>
      <c r="E737" s="50" t="s">
        <v>106</v>
      </c>
      <c r="F737" s="24">
        <v>9</v>
      </c>
      <c r="G737" s="24">
        <v>12</v>
      </c>
      <c r="H737" s="50" t="s">
        <v>1453</v>
      </c>
      <c r="I737" s="50" t="s">
        <v>109</v>
      </c>
      <c r="J737" s="120">
        <v>1046.9602023361317</v>
      </c>
      <c r="K737" s="52">
        <v>1150</v>
      </c>
      <c r="L737" s="120">
        <v>91.040017594446226</v>
      </c>
      <c r="M737" s="52">
        <v>1</v>
      </c>
      <c r="N737" s="120">
        <v>85.461154020899599</v>
      </c>
      <c r="O737" s="120">
        <v>100</v>
      </c>
      <c r="P737" s="120">
        <v>100</v>
      </c>
      <c r="Q737" s="120">
        <v>68.12324684431978</v>
      </c>
      <c r="R737" s="120">
        <v>75</v>
      </c>
      <c r="S737" s="120">
        <v>75</v>
      </c>
      <c r="T737" s="120">
        <v>90.830995792426378</v>
      </c>
      <c r="U737" s="120">
        <v>100</v>
      </c>
      <c r="V737" s="120">
        <v>76.481933933218116</v>
      </c>
      <c r="W737" s="120">
        <v>100</v>
      </c>
      <c r="X737" s="120">
        <v>100</v>
      </c>
      <c r="Y737" s="120"/>
      <c r="Z737" s="120"/>
      <c r="AA737" s="120">
        <v>0</v>
      </c>
      <c r="AB737" s="120">
        <v>71.881298904538184</v>
      </c>
      <c r="AC737" s="120">
        <v>95.841731872717588</v>
      </c>
      <c r="AD737" s="120">
        <v>100</v>
      </c>
      <c r="AE737" s="120">
        <v>55.477777777777781</v>
      </c>
      <c r="AF737" s="120">
        <v>73.258693808311932</v>
      </c>
      <c r="AG737" s="120">
        <v>73.970370370370375</v>
      </c>
      <c r="AH737" s="120">
        <v>100</v>
      </c>
      <c r="AI737" s="120">
        <v>6.87</v>
      </c>
      <c r="AJ737" s="120"/>
      <c r="AK737" s="120">
        <v>17.78</v>
      </c>
      <c r="AL737" s="52">
        <v>1</v>
      </c>
      <c r="AM737" s="124">
        <v>0.5</v>
      </c>
      <c r="AN737" s="124">
        <v>0.5</v>
      </c>
      <c r="AO737" s="124">
        <v>0.40654205607476634</v>
      </c>
      <c r="AP737" s="124">
        <v>0.35416666666666669</v>
      </c>
      <c r="AQ737" s="124">
        <v>0.9838709677419355</v>
      </c>
      <c r="AR737" s="124">
        <v>0.91666666666666663</v>
      </c>
      <c r="AS737" s="124">
        <v>9.6587622903412371E-2</v>
      </c>
      <c r="AT737" s="120">
        <v>40.682475419317534</v>
      </c>
      <c r="AU737" s="120">
        <v>50</v>
      </c>
      <c r="AV737" s="124">
        <v>0.24698795180722891</v>
      </c>
      <c r="AW737" s="120">
        <v>10.602409638554233</v>
      </c>
      <c r="AX737" s="120">
        <v>50</v>
      </c>
      <c r="AY737" s="124">
        <v>0.73543123543123545</v>
      </c>
      <c r="AZ737" s="120">
        <v>49.028749028749033</v>
      </c>
      <c r="BA737" s="120">
        <v>50</v>
      </c>
      <c r="BB737" s="124">
        <v>0.7785547785547785</v>
      </c>
      <c r="BC737" s="120">
        <v>50</v>
      </c>
      <c r="BD737" s="120">
        <v>50</v>
      </c>
      <c r="BE737" s="124">
        <v>0.95833333333333337</v>
      </c>
      <c r="BF737" s="120">
        <v>50</v>
      </c>
      <c r="BG737" s="120">
        <v>50</v>
      </c>
      <c r="BH737" s="124">
        <v>0.97811816192560175</v>
      </c>
      <c r="BI737" s="120">
        <v>100</v>
      </c>
      <c r="BJ737" s="120">
        <v>100</v>
      </c>
      <c r="BK737" s="124">
        <v>1</v>
      </c>
      <c r="BL737" s="120">
        <v>100</v>
      </c>
      <c r="BM737" s="120">
        <v>100</v>
      </c>
      <c r="BN737" s="52">
        <v>0</v>
      </c>
      <c r="BO737" s="124">
        <v>0.88986784140969166</v>
      </c>
      <c r="BP737" s="120">
        <v>100</v>
      </c>
      <c r="BQ737" s="120">
        <v>100</v>
      </c>
      <c r="BR737" s="124">
        <v>0.79353233830845771</v>
      </c>
      <c r="BS737" s="124">
        <v>0.91571753986332571</v>
      </c>
      <c r="BT737" s="120">
        <v>50</v>
      </c>
      <c r="BU737" s="120">
        <v>50</v>
      </c>
      <c r="BV737" s="124">
        <v>0.43204164256795835</v>
      </c>
      <c r="BW737" s="120">
        <v>36.003470213996529</v>
      </c>
      <c r="BX737" s="120">
        <v>50</v>
      </c>
      <c r="BY737" s="124">
        <v>1</v>
      </c>
      <c r="BZ737" s="124">
        <v>0.94</v>
      </c>
      <c r="CA737" s="124">
        <v>-0.06</v>
      </c>
      <c r="CB737" s="120">
        <v>16.823939048191338</v>
      </c>
      <c r="CC737" s="120">
        <v>19.496255895940152</v>
      </c>
      <c r="CD737" s="120">
        <v>17.335082511020332</v>
      </c>
      <c r="CE737" s="120">
        <v>12.629206143265662</v>
      </c>
      <c r="CF737" s="52"/>
      <c r="CG737" s="52"/>
      <c r="CH737" s="107">
        <v>0</v>
      </c>
      <c r="CI737" s="107"/>
      <c r="CJ737" s="107"/>
    </row>
    <row r="738" spans="1:88" x14ac:dyDescent="0.25">
      <c r="A738" s="50" t="s">
        <v>914</v>
      </c>
      <c r="B738" s="56" t="s">
        <v>1602</v>
      </c>
      <c r="C738" s="50" t="s">
        <v>2665</v>
      </c>
      <c r="D738" s="56" t="s">
        <v>101</v>
      </c>
      <c r="E738" s="50" t="s">
        <v>102</v>
      </c>
      <c r="F738" s="24" t="s">
        <v>102</v>
      </c>
      <c r="G738" s="24" t="s">
        <v>102</v>
      </c>
      <c r="H738" s="50" t="s">
        <v>2644</v>
      </c>
      <c r="I738" s="50" t="s">
        <v>103</v>
      </c>
      <c r="J738" s="120">
        <v>1052.0293230275597</v>
      </c>
      <c r="K738" s="52">
        <v>1250</v>
      </c>
      <c r="L738" s="120">
        <v>84.162345842204772</v>
      </c>
      <c r="M738" s="52">
        <v>0</v>
      </c>
      <c r="N738" s="120">
        <v>76.598133690491736</v>
      </c>
      <c r="O738" s="120">
        <v>100</v>
      </c>
      <c r="P738" s="120">
        <v>100</v>
      </c>
      <c r="Q738" s="120">
        <v>62.957646512527475</v>
      </c>
      <c r="R738" s="120">
        <v>72.099528804329466</v>
      </c>
      <c r="S738" s="120">
        <v>75</v>
      </c>
      <c r="T738" s="120">
        <v>83.943528683369976</v>
      </c>
      <c r="U738" s="120">
        <v>100</v>
      </c>
      <c r="V738" s="120">
        <v>67.345235451088286</v>
      </c>
      <c r="W738" s="120">
        <v>89.793647268117709</v>
      </c>
      <c r="X738" s="120">
        <v>100</v>
      </c>
      <c r="Y738" s="120">
        <v>53.350870298358423</v>
      </c>
      <c r="Z738" s="120">
        <v>71.134493731144559</v>
      </c>
      <c r="AA738" s="120">
        <v>100</v>
      </c>
      <c r="AB738" s="120">
        <v>63.571252285191925</v>
      </c>
      <c r="AC738" s="120">
        <v>84.761669713589242</v>
      </c>
      <c r="AD738" s="120">
        <v>100</v>
      </c>
      <c r="AE738" s="120">
        <v>53.624999999999986</v>
      </c>
      <c r="AF738" s="120">
        <v>66.830339805825147</v>
      </c>
      <c r="AG738" s="120">
        <v>71.499999999999986</v>
      </c>
      <c r="AH738" s="120">
        <v>100</v>
      </c>
      <c r="AI738" s="120">
        <v>12.04</v>
      </c>
      <c r="AJ738" s="120">
        <v>18.739999999999998</v>
      </c>
      <c r="AK738" s="120">
        <v>13.2</v>
      </c>
      <c r="AL738" s="52">
        <v>1</v>
      </c>
      <c r="AM738" s="124">
        <v>0.92581377744133231</v>
      </c>
      <c r="AN738" s="124">
        <v>0.94864048338368578</v>
      </c>
      <c r="AO738" s="124">
        <v>0.92174567343867575</v>
      </c>
      <c r="AP738" s="124">
        <v>0.94985250737463123</v>
      </c>
      <c r="AQ738" s="124">
        <v>0.99097472924187724</v>
      </c>
      <c r="AR738" s="124">
        <v>0.97857142857142854</v>
      </c>
      <c r="AS738" s="124">
        <v>7.6986076986076984E-2</v>
      </c>
      <c r="AT738" s="120">
        <v>44.602784602784617</v>
      </c>
      <c r="AU738" s="120">
        <v>50</v>
      </c>
      <c r="AV738" s="124">
        <v>0.15508885298869143</v>
      </c>
      <c r="AW738" s="120">
        <v>28.982229402261719</v>
      </c>
      <c r="AX738" s="120">
        <v>50</v>
      </c>
      <c r="AY738" s="124">
        <v>0.5449438202247191</v>
      </c>
      <c r="AZ738" s="120">
        <v>36.329588014981276</v>
      </c>
      <c r="BA738" s="120">
        <v>50</v>
      </c>
      <c r="BB738" s="124">
        <v>0.42696629213483145</v>
      </c>
      <c r="BC738" s="120">
        <v>28.464419475655429</v>
      </c>
      <c r="BD738" s="120">
        <v>50</v>
      </c>
      <c r="BE738" s="124">
        <v>0.90294117647058825</v>
      </c>
      <c r="BF738" s="120">
        <v>48.028785982478098</v>
      </c>
      <c r="BG738" s="120">
        <v>50</v>
      </c>
      <c r="BH738" s="124">
        <v>0.91803278688524592</v>
      </c>
      <c r="BI738" s="120">
        <v>97.663062434600633</v>
      </c>
      <c r="BJ738" s="120">
        <v>100</v>
      </c>
      <c r="BK738" s="124">
        <v>0.86666666666666703</v>
      </c>
      <c r="BL738" s="120">
        <v>92.198581560283728</v>
      </c>
      <c r="BM738" s="120">
        <v>100</v>
      </c>
      <c r="BN738" s="52">
        <v>0</v>
      </c>
      <c r="BO738" s="124">
        <v>0.78</v>
      </c>
      <c r="BP738" s="120">
        <v>100</v>
      </c>
      <c r="BQ738" s="120">
        <v>100</v>
      </c>
      <c r="BR738" s="124">
        <v>0.66954022988505746</v>
      </c>
      <c r="BS738" s="124">
        <v>0.91820580474934033</v>
      </c>
      <c r="BT738" s="120">
        <v>44.636015325670499</v>
      </c>
      <c r="BU738" s="120">
        <v>50</v>
      </c>
      <c r="BV738" s="124">
        <v>0.35988620199146515</v>
      </c>
      <c r="BW738" s="120">
        <v>29.990516832622099</v>
      </c>
      <c r="BX738" s="120">
        <v>50</v>
      </c>
      <c r="BY738" s="124">
        <v>0.86666666666666703</v>
      </c>
      <c r="BZ738" s="124">
        <v>0.94</v>
      </c>
      <c r="CA738" s="124">
        <v>7.3333333333333001E-2</v>
      </c>
      <c r="CB738" s="120">
        <v>17.263974516166829</v>
      </c>
      <c r="CC738" s="120">
        <v>19.631524517014228</v>
      </c>
      <c r="CD738" s="120">
        <v>17.168861804494096</v>
      </c>
      <c r="CE738" s="120">
        <v>15.161501169955377</v>
      </c>
      <c r="CF738" s="107"/>
      <c r="CG738" s="107"/>
      <c r="CH738" s="107">
        <v>0</v>
      </c>
      <c r="CI738" s="107"/>
      <c r="CJ738" s="107"/>
    </row>
    <row r="739" spans="1:88" x14ac:dyDescent="0.25">
      <c r="A739" s="50" t="s">
        <v>914</v>
      </c>
      <c r="B739" s="56" t="s">
        <v>1602</v>
      </c>
      <c r="C739" s="50" t="s">
        <v>3296</v>
      </c>
      <c r="D739" s="56" t="s">
        <v>2234</v>
      </c>
      <c r="E739" s="50" t="s">
        <v>106</v>
      </c>
      <c r="F739" s="24" t="s">
        <v>114</v>
      </c>
      <c r="G739" s="24">
        <v>5</v>
      </c>
      <c r="H739" s="50" t="s">
        <v>1453</v>
      </c>
      <c r="I739" s="50" t="s">
        <v>109</v>
      </c>
      <c r="J739" s="120">
        <v>642.48672948390777</v>
      </c>
      <c r="K739" s="52">
        <v>750</v>
      </c>
      <c r="L739" s="120">
        <v>85.664897264521031</v>
      </c>
      <c r="M739" s="52">
        <v>0</v>
      </c>
      <c r="N739" s="120">
        <v>77.981787322969979</v>
      </c>
      <c r="O739" s="120">
        <v>100</v>
      </c>
      <c r="P739" s="120">
        <v>100</v>
      </c>
      <c r="Q739" s="120">
        <v>69.500643668322311</v>
      </c>
      <c r="R739" s="120">
        <v>72.470502388055579</v>
      </c>
      <c r="S739" s="120">
        <v>75</v>
      </c>
      <c r="T739" s="120">
        <v>92.66752489109642</v>
      </c>
      <c r="U739" s="120">
        <v>100</v>
      </c>
      <c r="V739" s="120">
        <v>68.515900221714176</v>
      </c>
      <c r="W739" s="120">
        <v>91.35453362895224</v>
      </c>
      <c r="X739" s="120">
        <v>100</v>
      </c>
      <c r="Y739" s="120">
        <v>60.980779877739323</v>
      </c>
      <c r="Z739" s="120">
        <v>81.307706503652426</v>
      </c>
      <c r="AA739" s="120">
        <v>100</v>
      </c>
      <c r="AB739" s="120">
        <v>60.677419354838726</v>
      </c>
      <c r="AC739" s="120">
        <v>80.903225806451644</v>
      </c>
      <c r="AD739" s="120">
        <v>100</v>
      </c>
      <c r="AE739" s="120">
        <v>55.033333333333324</v>
      </c>
      <c r="AF739" s="120">
        <v>63.781666666666673</v>
      </c>
      <c r="AG739" s="120">
        <v>73.377777777777766</v>
      </c>
      <c r="AH739" s="120">
        <v>100</v>
      </c>
      <c r="AI739" s="120">
        <v>5.49</v>
      </c>
      <c r="AJ739" s="120">
        <v>11.48</v>
      </c>
      <c r="AK739" s="120">
        <v>8.74</v>
      </c>
      <c r="AL739" s="52">
        <v>0</v>
      </c>
      <c r="AM739" s="124">
        <v>1</v>
      </c>
      <c r="AN739" s="124">
        <v>1</v>
      </c>
      <c r="AO739" s="124">
        <v>1</v>
      </c>
      <c r="AP739" s="124">
        <v>1</v>
      </c>
      <c r="AQ739" s="124">
        <v>1</v>
      </c>
      <c r="AR739" s="124">
        <v>1</v>
      </c>
      <c r="AS739" s="124">
        <v>5.4325955734406441E-2</v>
      </c>
      <c r="AT739" s="120">
        <v>49.13480885311872</v>
      </c>
      <c r="AU739" s="120">
        <v>50</v>
      </c>
      <c r="AV739" s="124">
        <v>9.6045197740112997E-2</v>
      </c>
      <c r="AW739" s="120">
        <v>40.790960451977412</v>
      </c>
      <c r="AX739" s="120">
        <v>50</v>
      </c>
      <c r="AY739" s="124"/>
      <c r="AZ739" s="120"/>
      <c r="BA739" s="120"/>
      <c r="BB739" s="124"/>
      <c r="BC739" s="120"/>
      <c r="BD739" s="120"/>
      <c r="BE739" s="124"/>
      <c r="BF739" s="120"/>
      <c r="BG739" s="120"/>
      <c r="BH739" s="124"/>
      <c r="BI739" s="120"/>
      <c r="BJ739" s="120"/>
      <c r="BK739" s="124"/>
      <c r="BL739" s="120"/>
      <c r="BM739" s="120"/>
      <c r="BN739" s="52"/>
      <c r="BO739" s="124"/>
      <c r="BP739" s="120"/>
      <c r="BQ739" s="120"/>
      <c r="BR739" s="124">
        <v>0.4942528735632184</v>
      </c>
      <c r="BS739" s="124">
        <v>0.96666666666666667</v>
      </c>
      <c r="BT739" s="120">
        <v>32.950191570881223</v>
      </c>
      <c r="BU739" s="120">
        <v>50</v>
      </c>
      <c r="BV739" s="124"/>
      <c r="BW739" s="120"/>
      <c r="BX739" s="120"/>
      <c r="BY739" s="124"/>
      <c r="BZ739" s="124"/>
      <c r="CA739" s="124"/>
      <c r="CB739" s="120">
        <v>16.823939048191338</v>
      </c>
      <c r="CC739" s="120">
        <v>19.496255895940152</v>
      </c>
      <c r="CD739" s="120">
        <v>17.335082511020332</v>
      </c>
      <c r="CE739" s="120"/>
      <c r="CF739" s="107"/>
      <c r="CG739" s="107"/>
      <c r="CH739" s="107">
        <v>0</v>
      </c>
      <c r="CI739" s="107"/>
      <c r="CJ739" s="107"/>
    </row>
    <row r="740" spans="1:88" x14ac:dyDescent="0.25">
      <c r="A740" s="50" t="s">
        <v>914</v>
      </c>
      <c r="B740" s="56" t="s">
        <v>1602</v>
      </c>
      <c r="C740" s="50" t="s">
        <v>3297</v>
      </c>
      <c r="D740" s="56" t="s">
        <v>2578</v>
      </c>
      <c r="E740" s="50" t="s">
        <v>106</v>
      </c>
      <c r="F740" s="24" t="s">
        <v>107</v>
      </c>
      <c r="G740" s="24">
        <v>5</v>
      </c>
      <c r="H740" s="50" t="s">
        <v>2644</v>
      </c>
      <c r="I740" s="50" t="s">
        <v>109</v>
      </c>
      <c r="J740" s="120">
        <v>550.29042868366253</v>
      </c>
      <c r="K740" s="52">
        <v>650</v>
      </c>
      <c r="L740" s="120">
        <v>84.660065951332697</v>
      </c>
      <c r="M740" s="52">
        <v>0</v>
      </c>
      <c r="N740" s="120">
        <v>80.794352953802758</v>
      </c>
      <c r="O740" s="120">
        <v>100</v>
      </c>
      <c r="P740" s="120">
        <v>100</v>
      </c>
      <c r="Q740" s="120">
        <v>67.132126759142551</v>
      </c>
      <c r="R740" s="120">
        <v>75</v>
      </c>
      <c r="S740" s="120">
        <v>75</v>
      </c>
      <c r="T740" s="120">
        <v>89.509502345523401</v>
      </c>
      <c r="U740" s="120">
        <v>100</v>
      </c>
      <c r="V740" s="120">
        <v>73.838891953041241</v>
      </c>
      <c r="W740" s="120">
        <v>98.451855937388316</v>
      </c>
      <c r="X740" s="120">
        <v>100</v>
      </c>
      <c r="Y740" s="120">
        <v>59.823361215188136</v>
      </c>
      <c r="Z740" s="120">
        <v>79.764481620250848</v>
      </c>
      <c r="AA740" s="120">
        <v>100</v>
      </c>
      <c r="AB740" s="120">
        <v>60.645726495726485</v>
      </c>
      <c r="AC740" s="120">
        <v>80.860968660968652</v>
      </c>
      <c r="AD740" s="120">
        <v>100</v>
      </c>
      <c r="AE740" s="120"/>
      <c r="AF740" s="120">
        <v>61.80871794871797</v>
      </c>
      <c r="AG740" s="120"/>
      <c r="AH740" s="120">
        <v>0</v>
      </c>
      <c r="AI740" s="120">
        <v>7.86</v>
      </c>
      <c r="AJ740" s="120">
        <v>15.17</v>
      </c>
      <c r="AK740" s="120"/>
      <c r="AL740" s="52">
        <v>0</v>
      </c>
      <c r="AM740" s="124">
        <v>1</v>
      </c>
      <c r="AN740" s="124">
        <v>1</v>
      </c>
      <c r="AO740" s="124">
        <v>1</v>
      </c>
      <c r="AP740" s="124">
        <v>1</v>
      </c>
      <c r="AQ740" s="124">
        <v>1</v>
      </c>
      <c r="AR740" s="124"/>
      <c r="AS740" s="124">
        <v>8.5899513776337116E-2</v>
      </c>
      <c r="AT740" s="120">
        <v>42.820097244732587</v>
      </c>
      <c r="AU740" s="120">
        <v>50</v>
      </c>
      <c r="AV740" s="124">
        <v>0.14503816793893129</v>
      </c>
      <c r="AW740" s="120">
        <v>30.992366412213745</v>
      </c>
      <c r="AX740" s="120">
        <v>50</v>
      </c>
      <c r="AY740" s="124"/>
      <c r="AZ740" s="120"/>
      <c r="BA740" s="120"/>
      <c r="BB740" s="124"/>
      <c r="BC740" s="120"/>
      <c r="BD740" s="120"/>
      <c r="BE740" s="124"/>
      <c r="BF740" s="120"/>
      <c r="BG740" s="120"/>
      <c r="BH740" s="124"/>
      <c r="BI740" s="120"/>
      <c r="BJ740" s="120"/>
      <c r="BK740" s="124"/>
      <c r="BL740" s="120"/>
      <c r="BM740" s="120"/>
      <c r="BN740" s="52"/>
      <c r="BO740" s="124"/>
      <c r="BP740" s="120"/>
      <c r="BQ740" s="120"/>
      <c r="BR740" s="124">
        <v>0.41836734693877553</v>
      </c>
      <c r="BS740" s="124">
        <v>0.93333333333333335</v>
      </c>
      <c r="BT740" s="120">
        <v>27.891156462585037</v>
      </c>
      <c r="BU740" s="120">
        <v>50</v>
      </c>
      <c r="BV740" s="124"/>
      <c r="BW740" s="120"/>
      <c r="BX740" s="120"/>
      <c r="BY740" s="124"/>
      <c r="BZ740" s="124"/>
      <c r="CA740" s="124"/>
      <c r="CB740" s="120">
        <v>16.823939048191338</v>
      </c>
      <c r="CC740" s="120">
        <v>19.496255895940152</v>
      </c>
      <c r="CD740" s="120">
        <v>17.335082511020332</v>
      </c>
      <c r="CE740" s="120"/>
      <c r="CF740" s="107"/>
      <c r="CG740" s="107"/>
      <c r="CH740" s="107">
        <v>0</v>
      </c>
      <c r="CI740" s="107"/>
      <c r="CJ740" s="107"/>
    </row>
    <row r="741" spans="1:88" x14ac:dyDescent="0.25">
      <c r="A741" s="50" t="s">
        <v>914</v>
      </c>
      <c r="B741" s="56" t="s">
        <v>1602</v>
      </c>
      <c r="C741" s="50" t="s">
        <v>3298</v>
      </c>
      <c r="D741" s="56" t="s">
        <v>1666</v>
      </c>
      <c r="E741" s="50" t="s">
        <v>106</v>
      </c>
      <c r="F741" s="24">
        <v>5</v>
      </c>
      <c r="G741" s="24">
        <v>8</v>
      </c>
      <c r="H741" s="50" t="s">
        <v>1453</v>
      </c>
      <c r="I741" s="50" t="s">
        <v>109</v>
      </c>
      <c r="J741" s="120">
        <v>665.87162283733562</v>
      </c>
      <c r="K741" s="52">
        <v>800</v>
      </c>
      <c r="L741" s="120">
        <v>83.233952854666953</v>
      </c>
      <c r="M741" s="52">
        <v>1</v>
      </c>
      <c r="N741" s="120">
        <v>75.911020094332841</v>
      </c>
      <c r="O741" s="120">
        <v>100</v>
      </c>
      <c r="P741" s="120">
        <v>100</v>
      </c>
      <c r="Q741" s="120">
        <v>60.622208473256862</v>
      </c>
      <c r="R741" s="120">
        <v>70.184472205892959</v>
      </c>
      <c r="S741" s="120">
        <v>75</v>
      </c>
      <c r="T741" s="120">
        <v>80.829611297675825</v>
      </c>
      <c r="U741" s="120">
        <v>100</v>
      </c>
      <c r="V741" s="120">
        <v>65.280836270782416</v>
      </c>
      <c r="W741" s="120">
        <v>87.041115027709893</v>
      </c>
      <c r="X741" s="120">
        <v>100</v>
      </c>
      <c r="Y741" s="120">
        <v>49.907274960706161</v>
      </c>
      <c r="Z741" s="120">
        <v>66.543033280941543</v>
      </c>
      <c r="AA741" s="120">
        <v>100</v>
      </c>
      <c r="AB741" s="120">
        <v>65.124074074074102</v>
      </c>
      <c r="AC741" s="120">
        <v>86.832098765432136</v>
      </c>
      <c r="AD741" s="120">
        <v>100</v>
      </c>
      <c r="AE741" s="120">
        <v>53.115204678362566</v>
      </c>
      <c r="AF741" s="120">
        <v>68.991337099811702</v>
      </c>
      <c r="AG741" s="120">
        <v>70.820272904483417</v>
      </c>
      <c r="AH741" s="120">
        <v>100</v>
      </c>
      <c r="AI741" s="120">
        <v>14.37</v>
      </c>
      <c r="AJ741" s="120">
        <v>20.27</v>
      </c>
      <c r="AK741" s="120">
        <v>15.87</v>
      </c>
      <c r="AL741" s="52">
        <v>0</v>
      </c>
      <c r="AM741" s="124">
        <v>1</v>
      </c>
      <c r="AN741" s="124">
        <v>1</v>
      </c>
      <c r="AO741" s="124">
        <v>1</v>
      </c>
      <c r="AP741" s="124">
        <v>1</v>
      </c>
      <c r="AQ741" s="124">
        <v>1</v>
      </c>
      <c r="AR741" s="124">
        <v>1</v>
      </c>
      <c r="AS741" s="124">
        <v>5.2884615384615384E-2</v>
      </c>
      <c r="AT741" s="120">
        <v>49.423076923076927</v>
      </c>
      <c r="AU741" s="120">
        <v>50</v>
      </c>
      <c r="AV741" s="124">
        <v>0.16901408450704225</v>
      </c>
      <c r="AW741" s="120">
        <v>26.197183098591559</v>
      </c>
      <c r="AX741" s="120">
        <v>50</v>
      </c>
      <c r="AY741" s="124"/>
      <c r="AZ741" s="120"/>
      <c r="BA741" s="120"/>
      <c r="BB741" s="124"/>
      <c r="BC741" s="120"/>
      <c r="BD741" s="120"/>
      <c r="BE741" s="124">
        <v>0.90588235294117647</v>
      </c>
      <c r="BF741" s="120">
        <v>48.185231539424286</v>
      </c>
      <c r="BG741" s="120">
        <v>50</v>
      </c>
      <c r="BH741" s="124"/>
      <c r="BI741" s="120"/>
      <c r="BJ741" s="120"/>
      <c r="BK741" s="124"/>
      <c r="BL741" s="120"/>
      <c r="BM741" s="120"/>
      <c r="BN741" s="52"/>
      <c r="BO741" s="124"/>
      <c r="BP741" s="120"/>
      <c r="BQ741" s="120"/>
      <c r="BR741" s="124">
        <v>0.78779840848806371</v>
      </c>
      <c r="BS741" s="124">
        <v>0.97922077922077921</v>
      </c>
      <c r="BT741" s="120">
        <v>50</v>
      </c>
      <c r="BU741" s="120">
        <v>50</v>
      </c>
      <c r="BV741" s="124"/>
      <c r="BW741" s="120"/>
      <c r="BX741" s="120"/>
      <c r="BY741" s="124"/>
      <c r="BZ741" s="124"/>
      <c r="CA741" s="124"/>
      <c r="CB741" s="120">
        <v>16.823939048191338</v>
      </c>
      <c r="CC741" s="120">
        <v>19.496255895940152</v>
      </c>
      <c r="CD741" s="120">
        <v>17.335082511020332</v>
      </c>
      <c r="CE741" s="120"/>
      <c r="CF741" s="107"/>
      <c r="CG741" s="107"/>
      <c r="CH741" s="107">
        <v>0</v>
      </c>
      <c r="CI741" s="107"/>
      <c r="CJ741" s="107"/>
    </row>
    <row r="742" spans="1:88" x14ac:dyDescent="0.25">
      <c r="A742" s="50" t="s">
        <v>914</v>
      </c>
      <c r="B742" s="56" t="s">
        <v>1602</v>
      </c>
      <c r="C742" s="50" t="s">
        <v>3299</v>
      </c>
      <c r="D742" s="56" t="s">
        <v>2387</v>
      </c>
      <c r="E742" s="50" t="s">
        <v>106</v>
      </c>
      <c r="F742" s="24">
        <v>9</v>
      </c>
      <c r="G742" s="24">
        <v>12</v>
      </c>
      <c r="H742" s="50" t="s">
        <v>1453</v>
      </c>
      <c r="I742" s="50" t="s">
        <v>109</v>
      </c>
      <c r="J742" s="120">
        <v>849.55731086901926</v>
      </c>
      <c r="K742" s="52">
        <v>1050</v>
      </c>
      <c r="L742" s="120">
        <v>80.910220082763743</v>
      </c>
      <c r="M742" s="52">
        <v>0</v>
      </c>
      <c r="N742" s="120">
        <v>65.591397849462382</v>
      </c>
      <c r="O742" s="120">
        <v>87.455197132616519</v>
      </c>
      <c r="P742" s="120">
        <v>100</v>
      </c>
      <c r="Q742" s="120"/>
      <c r="R742" s="120">
        <v>66.378865979381416</v>
      </c>
      <c r="S742" s="120">
        <v>70.41104344963793</v>
      </c>
      <c r="T742" s="120"/>
      <c r="U742" s="120">
        <v>0</v>
      </c>
      <c r="V742" s="120">
        <v>59.294405948960609</v>
      </c>
      <c r="W742" s="120">
        <v>79.059207931947483</v>
      </c>
      <c r="X742" s="120">
        <v>100</v>
      </c>
      <c r="Y742" s="120"/>
      <c r="Z742" s="120"/>
      <c r="AA742" s="120">
        <v>0</v>
      </c>
      <c r="AB742" s="120">
        <v>64.265302144249503</v>
      </c>
      <c r="AC742" s="120">
        <v>85.687069525666004</v>
      </c>
      <c r="AD742" s="120">
        <v>100</v>
      </c>
      <c r="AE742" s="120">
        <v>54.526016260162613</v>
      </c>
      <c r="AF742" s="120">
        <v>67.336923076923071</v>
      </c>
      <c r="AG742" s="120">
        <v>72.701355013550156</v>
      </c>
      <c r="AH742" s="120">
        <v>100</v>
      </c>
      <c r="AI742" s="120"/>
      <c r="AJ742" s="120"/>
      <c r="AK742" s="120">
        <v>12.81</v>
      </c>
      <c r="AL742" s="52">
        <v>1</v>
      </c>
      <c r="AM742" s="124">
        <v>0.40963855421686746</v>
      </c>
      <c r="AN742" s="124">
        <v>0.51428571428571423</v>
      </c>
      <c r="AO742" s="124">
        <v>0.3772455089820359</v>
      </c>
      <c r="AP742" s="124">
        <v>0.52777777777777779</v>
      </c>
      <c r="AQ742" s="124">
        <v>0.97159090909090906</v>
      </c>
      <c r="AR742" s="124">
        <v>0.93181818181818177</v>
      </c>
      <c r="AS742" s="124">
        <v>9.0643274853801165E-2</v>
      </c>
      <c r="AT742" s="120">
        <v>41.87134502923977</v>
      </c>
      <c r="AU742" s="120">
        <v>50</v>
      </c>
      <c r="AV742" s="124">
        <v>0.17105263157894737</v>
      </c>
      <c r="AW742" s="120">
        <v>25.789473684210538</v>
      </c>
      <c r="AX742" s="120">
        <v>50</v>
      </c>
      <c r="AY742" s="124">
        <v>0.56891495601173026</v>
      </c>
      <c r="AZ742" s="120">
        <v>37.927663734115349</v>
      </c>
      <c r="BA742" s="120">
        <v>50</v>
      </c>
      <c r="BB742" s="124">
        <v>0.44281524926686217</v>
      </c>
      <c r="BC742" s="120">
        <v>29.521016617790814</v>
      </c>
      <c r="BD742" s="120">
        <v>50</v>
      </c>
      <c r="BE742" s="124">
        <v>0.90532544378698221</v>
      </c>
      <c r="BF742" s="120">
        <v>48.155608712073523</v>
      </c>
      <c r="BG742" s="120">
        <v>50</v>
      </c>
      <c r="BH742" s="124">
        <v>0.92265193370165743</v>
      </c>
      <c r="BI742" s="120">
        <v>98.15446103209122</v>
      </c>
      <c r="BJ742" s="120">
        <v>100</v>
      </c>
      <c r="BK742" s="124">
        <v>0.86363636363636365</v>
      </c>
      <c r="BL742" s="120">
        <v>91.876208897485498</v>
      </c>
      <c r="BM742" s="120">
        <v>100</v>
      </c>
      <c r="BN742" s="52">
        <v>0</v>
      </c>
      <c r="BO742" s="124">
        <v>0.77966101694915257</v>
      </c>
      <c r="BP742" s="120">
        <v>100</v>
      </c>
      <c r="BQ742" s="120">
        <v>100</v>
      </c>
      <c r="BR742" s="124">
        <v>0.63432835820895528</v>
      </c>
      <c r="BS742" s="124">
        <v>0.77011494252873558</v>
      </c>
      <c r="BT742" s="120">
        <v>21.144278606965177</v>
      </c>
      <c r="BU742" s="120">
        <v>50</v>
      </c>
      <c r="BV742" s="124">
        <v>0.36257309941520466</v>
      </c>
      <c r="BW742" s="120">
        <v>30.214424951267056</v>
      </c>
      <c r="BX742" s="120">
        <v>50</v>
      </c>
      <c r="BY742" s="124">
        <v>0.86363636363636365</v>
      </c>
      <c r="BZ742" s="124">
        <v>0.94</v>
      </c>
      <c r="CA742" s="124">
        <v>7.6363636363636397E-2</v>
      </c>
      <c r="CB742" s="120">
        <v>16.823939048191338</v>
      </c>
      <c r="CC742" s="120">
        <v>19.496255895940152</v>
      </c>
      <c r="CD742" s="120">
        <v>17.335082511020332</v>
      </c>
      <c r="CE742" s="120">
        <v>12.629206143265662</v>
      </c>
      <c r="CF742" s="107"/>
      <c r="CG742" s="107"/>
      <c r="CH742" s="107">
        <v>0</v>
      </c>
      <c r="CI742" s="107"/>
      <c r="CJ742" s="107"/>
    </row>
    <row r="743" spans="1:88" x14ac:dyDescent="0.25">
      <c r="A743" s="50" t="s">
        <v>919</v>
      </c>
      <c r="B743" s="56" t="s">
        <v>1603</v>
      </c>
      <c r="C743" s="50" t="s">
        <v>2665</v>
      </c>
      <c r="D743" s="56" t="s">
        <v>101</v>
      </c>
      <c r="E743" s="50" t="s">
        <v>102</v>
      </c>
      <c r="F743" s="24" t="s">
        <v>102</v>
      </c>
      <c r="G743" s="24" t="s">
        <v>102</v>
      </c>
      <c r="H743" s="50" t="s">
        <v>2644</v>
      </c>
      <c r="I743" s="50" t="s">
        <v>103</v>
      </c>
      <c r="J743" s="120">
        <v>680.28860429187955</v>
      </c>
      <c r="K743" s="52">
        <v>800</v>
      </c>
      <c r="L743" s="120">
        <v>85.036075536484944</v>
      </c>
      <c r="M743" s="52">
        <v>1</v>
      </c>
      <c r="N743" s="120">
        <v>78.47074453403539</v>
      </c>
      <c r="O743" s="120">
        <v>100</v>
      </c>
      <c r="P743" s="120">
        <v>100</v>
      </c>
      <c r="Q743" s="120">
        <v>62.760345638350486</v>
      </c>
      <c r="R743" s="120">
        <v>75</v>
      </c>
      <c r="S743" s="120">
        <v>75</v>
      </c>
      <c r="T743" s="120">
        <v>83.680460851133986</v>
      </c>
      <c r="U743" s="120">
        <v>100</v>
      </c>
      <c r="V743" s="120">
        <v>73.861083076893109</v>
      </c>
      <c r="W743" s="120">
        <v>98.481444102524136</v>
      </c>
      <c r="X743" s="120">
        <v>100</v>
      </c>
      <c r="Y743" s="120">
        <v>58.391395051885347</v>
      </c>
      <c r="Z743" s="120">
        <v>77.855193402513805</v>
      </c>
      <c r="AA743" s="120">
        <v>100</v>
      </c>
      <c r="AB743" s="120">
        <v>61.034901960784296</v>
      </c>
      <c r="AC743" s="120">
        <v>81.379869281045728</v>
      </c>
      <c r="AD743" s="120">
        <v>100</v>
      </c>
      <c r="AE743" s="120">
        <v>45.683333333333337</v>
      </c>
      <c r="AF743" s="120">
        <v>66.395767195767206</v>
      </c>
      <c r="AG743" s="120">
        <v>60.911111111111119</v>
      </c>
      <c r="AH743" s="120">
        <v>100</v>
      </c>
      <c r="AI743" s="120">
        <v>12.23</v>
      </c>
      <c r="AJ743" s="120">
        <v>16.600000000000001</v>
      </c>
      <c r="AK743" s="120">
        <v>20.71</v>
      </c>
      <c r="AL743" s="52">
        <v>0</v>
      </c>
      <c r="AM743" s="124">
        <v>0.99628252788104088</v>
      </c>
      <c r="AN743" s="124">
        <v>0.98717948717948723</v>
      </c>
      <c r="AO743" s="124">
        <v>1</v>
      </c>
      <c r="AP743" s="124">
        <v>1</v>
      </c>
      <c r="AQ743" s="124">
        <v>1</v>
      </c>
      <c r="AR743" s="124">
        <v>1</v>
      </c>
      <c r="AS743" s="124">
        <v>4.5801526717557252E-2</v>
      </c>
      <c r="AT743" s="120">
        <v>50</v>
      </c>
      <c r="AU743" s="120">
        <v>50</v>
      </c>
      <c r="AV743" s="124">
        <v>7.5630252100840331E-2</v>
      </c>
      <c r="AW743" s="120">
        <v>44.873949579831951</v>
      </c>
      <c r="AX743" s="120">
        <v>50</v>
      </c>
      <c r="AY743" s="124"/>
      <c r="AZ743" s="120"/>
      <c r="BA743" s="120"/>
      <c r="BB743" s="124"/>
      <c r="BC743" s="120"/>
      <c r="BD743" s="120"/>
      <c r="BE743" s="124">
        <v>0.9850746268656716</v>
      </c>
      <c r="BF743" s="120">
        <v>50</v>
      </c>
      <c r="BG743" s="120">
        <v>50</v>
      </c>
      <c r="BH743" s="124"/>
      <c r="BI743" s="120"/>
      <c r="BJ743" s="120"/>
      <c r="BK743" s="124"/>
      <c r="BL743" s="120"/>
      <c r="BM743" s="120"/>
      <c r="BN743" s="52"/>
      <c r="BO743" s="124"/>
      <c r="BP743" s="120"/>
      <c r="BQ743" s="120"/>
      <c r="BR743" s="124">
        <v>0.49659863945578231</v>
      </c>
      <c r="BS743" s="124">
        <v>0.93630573248407645</v>
      </c>
      <c r="BT743" s="120">
        <v>33.106575963718818</v>
      </c>
      <c r="BU743" s="120">
        <v>50</v>
      </c>
      <c r="BV743" s="124"/>
      <c r="BW743" s="120"/>
      <c r="BX743" s="120"/>
      <c r="BY743" s="124"/>
      <c r="BZ743" s="124"/>
      <c r="CA743" s="124"/>
      <c r="CB743" s="120">
        <v>17.263974516166829</v>
      </c>
      <c r="CC743" s="120">
        <v>19.631524517014228</v>
      </c>
      <c r="CD743" s="120">
        <v>17.168861804494096</v>
      </c>
      <c r="CE743" s="120"/>
      <c r="CF743" s="107"/>
      <c r="CG743" s="107"/>
      <c r="CH743" s="107">
        <v>0</v>
      </c>
      <c r="CI743" s="107"/>
      <c r="CJ743" s="107"/>
    </row>
    <row r="744" spans="1:88" x14ac:dyDescent="0.25">
      <c r="A744" s="50" t="s">
        <v>919</v>
      </c>
      <c r="B744" s="56" t="s">
        <v>1603</v>
      </c>
      <c r="C744" s="50" t="s">
        <v>3300</v>
      </c>
      <c r="D744" s="56" t="s">
        <v>2401</v>
      </c>
      <c r="E744" s="50" t="s">
        <v>106</v>
      </c>
      <c r="F744" s="24" t="s">
        <v>107</v>
      </c>
      <c r="G744" s="24">
        <v>8</v>
      </c>
      <c r="H744" s="50" t="s">
        <v>1453</v>
      </c>
      <c r="I744" s="50" t="s">
        <v>109</v>
      </c>
      <c r="J744" s="120">
        <v>688.69455537073884</v>
      </c>
      <c r="K744" s="52">
        <v>800</v>
      </c>
      <c r="L744" s="120">
        <v>86.086819421342355</v>
      </c>
      <c r="M744" s="52">
        <v>1</v>
      </c>
      <c r="N744" s="120">
        <v>78.888159881632689</v>
      </c>
      <c r="O744" s="120">
        <v>100</v>
      </c>
      <c r="P744" s="120">
        <v>100</v>
      </c>
      <c r="Q744" s="120">
        <v>63.853643191880067</v>
      </c>
      <c r="R744" s="120">
        <v>75</v>
      </c>
      <c r="S744" s="120">
        <v>75</v>
      </c>
      <c r="T744" s="120">
        <v>85.138190922506752</v>
      </c>
      <c r="U744" s="120">
        <v>100</v>
      </c>
      <c r="V744" s="120">
        <v>74.256485800535629</v>
      </c>
      <c r="W744" s="120">
        <v>99.0086477340475</v>
      </c>
      <c r="X744" s="120">
        <v>100</v>
      </c>
      <c r="Y744" s="120">
        <v>59.40999970699356</v>
      </c>
      <c r="Z744" s="120">
        <v>79.21333294265807</v>
      </c>
      <c r="AA744" s="120">
        <v>100</v>
      </c>
      <c r="AB744" s="120">
        <v>61.966666666666647</v>
      </c>
      <c r="AC744" s="120">
        <v>82.622222222222192</v>
      </c>
      <c r="AD744" s="120">
        <v>100</v>
      </c>
      <c r="AE744" s="120">
        <v>48.015000000000001</v>
      </c>
      <c r="AF744" s="120">
        <v>66.395767195767206</v>
      </c>
      <c r="AG744" s="120">
        <v>64.02</v>
      </c>
      <c r="AH744" s="120">
        <v>100</v>
      </c>
      <c r="AI744" s="120">
        <v>11.14</v>
      </c>
      <c r="AJ744" s="120">
        <v>15.59</v>
      </c>
      <c r="AK744" s="120">
        <v>18.38</v>
      </c>
      <c r="AL744" s="52">
        <v>0</v>
      </c>
      <c r="AM744" s="124">
        <v>1</v>
      </c>
      <c r="AN744" s="124">
        <v>1</v>
      </c>
      <c r="AO744" s="124">
        <v>1</v>
      </c>
      <c r="AP744" s="124">
        <v>1</v>
      </c>
      <c r="AQ744" s="124">
        <v>1</v>
      </c>
      <c r="AR744" s="124">
        <v>1</v>
      </c>
      <c r="AS744" s="124">
        <v>4.4155844155844157E-2</v>
      </c>
      <c r="AT744" s="120">
        <v>50</v>
      </c>
      <c r="AU744" s="120">
        <v>50</v>
      </c>
      <c r="AV744" s="124">
        <v>7.2072072072072071E-2</v>
      </c>
      <c r="AW744" s="120">
        <v>45.585585585585584</v>
      </c>
      <c r="AX744" s="120">
        <v>50</v>
      </c>
      <c r="AY744" s="124"/>
      <c r="AZ744" s="120"/>
      <c r="BA744" s="120"/>
      <c r="BB744" s="124"/>
      <c r="BC744" s="120"/>
      <c r="BD744" s="120"/>
      <c r="BE744" s="124">
        <v>0.9850746268656716</v>
      </c>
      <c r="BF744" s="120">
        <v>50</v>
      </c>
      <c r="BG744" s="120">
        <v>50</v>
      </c>
      <c r="BH744" s="124"/>
      <c r="BI744" s="120"/>
      <c r="BJ744" s="120"/>
      <c r="BK744" s="124"/>
      <c r="BL744" s="120"/>
      <c r="BM744" s="120"/>
      <c r="BN744" s="52"/>
      <c r="BO744" s="124"/>
      <c r="BP744" s="120"/>
      <c r="BQ744" s="120"/>
      <c r="BR744" s="124">
        <v>0.49659863945578231</v>
      </c>
      <c r="BS744" s="124">
        <v>0.96078431372549022</v>
      </c>
      <c r="BT744" s="120">
        <v>33.106575963718818</v>
      </c>
      <c r="BU744" s="120">
        <v>50</v>
      </c>
      <c r="BV744" s="124"/>
      <c r="BW744" s="120"/>
      <c r="BX744" s="120"/>
      <c r="BY744" s="124"/>
      <c r="BZ744" s="124"/>
      <c r="CA744" s="124"/>
      <c r="CB744" s="120">
        <v>16.823939048191338</v>
      </c>
      <c r="CC744" s="120">
        <v>19.496255895940152</v>
      </c>
      <c r="CD744" s="120">
        <v>17.335082511020332</v>
      </c>
      <c r="CE744" s="120"/>
      <c r="CF744" s="107"/>
      <c r="CG744" s="107"/>
      <c r="CH744" s="107">
        <v>0</v>
      </c>
      <c r="CI744" s="107"/>
      <c r="CJ744" s="107"/>
    </row>
    <row r="745" spans="1:88" x14ac:dyDescent="0.25">
      <c r="A745" s="50" t="s">
        <v>921</v>
      </c>
      <c r="B745" s="56" t="s">
        <v>1604</v>
      </c>
      <c r="C745" s="50" t="s">
        <v>2665</v>
      </c>
      <c r="D745" s="56" t="s">
        <v>101</v>
      </c>
      <c r="E745" s="50" t="s">
        <v>102</v>
      </c>
      <c r="F745" s="24" t="s">
        <v>102</v>
      </c>
      <c r="G745" s="24" t="s">
        <v>102</v>
      </c>
      <c r="H745" s="50" t="s">
        <v>2644</v>
      </c>
      <c r="I745" s="50" t="s">
        <v>103</v>
      </c>
      <c r="J745" s="120">
        <v>610.31575125145457</v>
      </c>
      <c r="K745" s="52">
        <v>700</v>
      </c>
      <c r="L745" s="120">
        <v>87.187964464493504</v>
      </c>
      <c r="M745" s="52">
        <v>1</v>
      </c>
      <c r="N745" s="120">
        <v>84.442327483329436</v>
      </c>
      <c r="O745" s="120">
        <v>100</v>
      </c>
      <c r="P745" s="120">
        <v>100</v>
      </c>
      <c r="Q745" s="120">
        <v>72.294283159281392</v>
      </c>
      <c r="R745" s="120">
        <v>75</v>
      </c>
      <c r="S745" s="120">
        <v>75</v>
      </c>
      <c r="T745" s="120">
        <v>96.392377545708513</v>
      </c>
      <c r="U745" s="120">
        <v>100</v>
      </c>
      <c r="V745" s="120">
        <v>72.53839320769319</v>
      </c>
      <c r="W745" s="120">
        <v>96.717857610257582</v>
      </c>
      <c r="X745" s="120">
        <v>100</v>
      </c>
      <c r="Y745" s="120">
        <v>55.35211889949268</v>
      </c>
      <c r="Z745" s="120">
        <v>73.802825199323578</v>
      </c>
      <c r="AA745" s="120">
        <v>100</v>
      </c>
      <c r="AB745" s="120">
        <v>65.852238805970174</v>
      </c>
      <c r="AC745" s="120">
        <v>87.802985074626889</v>
      </c>
      <c r="AD745" s="120">
        <v>100</v>
      </c>
      <c r="AE745" s="120"/>
      <c r="AF745" s="120">
        <v>68.140136054421788</v>
      </c>
      <c r="AG745" s="120"/>
      <c r="AH745" s="120">
        <v>0</v>
      </c>
      <c r="AI745" s="120">
        <v>2.7</v>
      </c>
      <c r="AJ745" s="120">
        <v>19.64</v>
      </c>
      <c r="AK745" s="120"/>
      <c r="AL745" s="52">
        <v>0</v>
      </c>
      <c r="AM745" s="124">
        <v>0.98181818181818181</v>
      </c>
      <c r="AN745" s="124">
        <v>0.95238095238095233</v>
      </c>
      <c r="AO745" s="124">
        <v>0.98787878787878791</v>
      </c>
      <c r="AP745" s="124">
        <v>0.97619047619047616</v>
      </c>
      <c r="AQ745" s="124">
        <v>0.97101449275362317</v>
      </c>
      <c r="AR745" s="124"/>
      <c r="AS745" s="124">
        <v>7.0038910505836577E-2</v>
      </c>
      <c r="AT745" s="120">
        <v>45.992217898832699</v>
      </c>
      <c r="AU745" s="120">
        <v>50</v>
      </c>
      <c r="AV745" s="124">
        <v>9.375E-2</v>
      </c>
      <c r="AW745" s="120">
        <v>41.250000000000007</v>
      </c>
      <c r="AX745" s="120">
        <v>50</v>
      </c>
      <c r="AY745" s="124"/>
      <c r="AZ745" s="120"/>
      <c r="BA745" s="120"/>
      <c r="BB745" s="124"/>
      <c r="BC745" s="120"/>
      <c r="BD745" s="120"/>
      <c r="BE745" s="124">
        <v>0.95238095238095233</v>
      </c>
      <c r="BF745" s="120">
        <v>50</v>
      </c>
      <c r="BG745" s="120">
        <v>50</v>
      </c>
      <c r="BH745" s="124"/>
      <c r="BI745" s="120"/>
      <c r="BJ745" s="120"/>
      <c r="BK745" s="124"/>
      <c r="BL745" s="120"/>
      <c r="BM745" s="120"/>
      <c r="BN745" s="52"/>
      <c r="BO745" s="124"/>
      <c r="BP745" s="120"/>
      <c r="BQ745" s="120"/>
      <c r="BR745" s="124">
        <v>0.27536231884057971</v>
      </c>
      <c r="BS745" s="124">
        <v>1</v>
      </c>
      <c r="BT745" s="120">
        <v>18.357487922705314</v>
      </c>
      <c r="BU745" s="120">
        <v>50</v>
      </c>
      <c r="BV745" s="124"/>
      <c r="BW745" s="120"/>
      <c r="BX745" s="120"/>
      <c r="BY745" s="124"/>
      <c r="BZ745" s="124"/>
      <c r="CA745" s="124"/>
      <c r="CB745" s="120">
        <v>17.263974516166829</v>
      </c>
      <c r="CC745" s="120">
        <v>19.631524517014228</v>
      </c>
      <c r="CD745" s="120">
        <v>17.168861804494096</v>
      </c>
      <c r="CE745" s="120"/>
      <c r="CF745" s="107"/>
      <c r="CG745" s="107"/>
      <c r="CH745" s="107">
        <v>0</v>
      </c>
      <c r="CI745" s="107"/>
      <c r="CJ745" s="107"/>
    </row>
    <row r="746" spans="1:88" x14ac:dyDescent="0.25">
      <c r="A746" s="50" t="s">
        <v>921</v>
      </c>
      <c r="B746" s="56" t="s">
        <v>1604</v>
      </c>
      <c r="C746" s="50" t="s">
        <v>3301</v>
      </c>
      <c r="D746" s="56" t="s">
        <v>2403</v>
      </c>
      <c r="E746" s="50" t="s">
        <v>106</v>
      </c>
      <c r="F746" s="24" t="s">
        <v>107</v>
      </c>
      <c r="G746" s="24">
        <v>8</v>
      </c>
      <c r="H746" s="50" t="s">
        <v>1453</v>
      </c>
      <c r="I746" s="50" t="s">
        <v>109</v>
      </c>
      <c r="J746" s="120">
        <v>619.82531424508079</v>
      </c>
      <c r="K746" s="52">
        <v>700</v>
      </c>
      <c r="L746" s="120">
        <v>88.54647346358297</v>
      </c>
      <c r="M746" s="52">
        <v>0</v>
      </c>
      <c r="N746" s="120">
        <v>85.163827235615841</v>
      </c>
      <c r="O746" s="120">
        <v>100</v>
      </c>
      <c r="P746" s="120">
        <v>100</v>
      </c>
      <c r="Q746" s="120">
        <v>74.210655411045025</v>
      </c>
      <c r="R746" s="120">
        <v>75</v>
      </c>
      <c r="S746" s="120">
        <v>75</v>
      </c>
      <c r="T746" s="120">
        <v>98.947540548060033</v>
      </c>
      <c r="U746" s="120">
        <v>100</v>
      </c>
      <c r="V746" s="120">
        <v>73.514624520806265</v>
      </c>
      <c r="W746" s="120">
        <v>98.01949936107502</v>
      </c>
      <c r="X746" s="120">
        <v>100</v>
      </c>
      <c r="Y746" s="120">
        <v>57.854263029787383</v>
      </c>
      <c r="Z746" s="120">
        <v>77.139017373049839</v>
      </c>
      <c r="AA746" s="120">
        <v>100</v>
      </c>
      <c r="AB746" s="120">
        <v>65.852238805970174</v>
      </c>
      <c r="AC746" s="120">
        <v>87.802985074626889</v>
      </c>
      <c r="AD746" s="120">
        <v>100</v>
      </c>
      <c r="AE746" s="120"/>
      <c r="AF746" s="120">
        <v>68.140136054421788</v>
      </c>
      <c r="AG746" s="120"/>
      <c r="AH746" s="120">
        <v>0</v>
      </c>
      <c r="AI746" s="120">
        <v>0.78</v>
      </c>
      <c r="AJ746" s="120">
        <v>17.14</v>
      </c>
      <c r="AK746" s="120"/>
      <c r="AL746" s="52">
        <v>1</v>
      </c>
      <c r="AM746" s="124">
        <v>0.98124999999999996</v>
      </c>
      <c r="AN746" s="124">
        <v>0.94594594594594594</v>
      </c>
      <c r="AO746" s="124">
        <v>0.98750000000000004</v>
      </c>
      <c r="AP746" s="124">
        <v>0.97297297297297303</v>
      </c>
      <c r="AQ746" s="124">
        <v>0.97101449275362317</v>
      </c>
      <c r="AR746" s="124"/>
      <c r="AS746" s="124">
        <v>6.7460317460317457E-2</v>
      </c>
      <c r="AT746" s="120">
        <v>46.50793650793652</v>
      </c>
      <c r="AU746" s="120">
        <v>50</v>
      </c>
      <c r="AV746" s="124">
        <v>8.4745762711864403E-2</v>
      </c>
      <c r="AW746" s="120">
        <v>43.050847457627128</v>
      </c>
      <c r="AX746" s="120">
        <v>50</v>
      </c>
      <c r="AY746" s="124"/>
      <c r="AZ746" s="120"/>
      <c r="BA746" s="120"/>
      <c r="BB746" s="124"/>
      <c r="BC746" s="120"/>
      <c r="BD746" s="120"/>
      <c r="BE746" s="124">
        <v>0.95238095238095233</v>
      </c>
      <c r="BF746" s="120">
        <v>50</v>
      </c>
      <c r="BG746" s="120">
        <v>50</v>
      </c>
      <c r="BH746" s="124"/>
      <c r="BI746" s="120"/>
      <c r="BJ746" s="120"/>
      <c r="BK746" s="124"/>
      <c r="BL746" s="120"/>
      <c r="BM746" s="120"/>
      <c r="BN746" s="52"/>
      <c r="BO746" s="124"/>
      <c r="BP746" s="120"/>
      <c r="BQ746" s="120"/>
      <c r="BR746" s="124">
        <v>0.27536231884057971</v>
      </c>
      <c r="BS746" s="124">
        <v>1.0454545454545454</v>
      </c>
      <c r="BT746" s="120">
        <v>18.357487922705314</v>
      </c>
      <c r="BU746" s="120">
        <v>50</v>
      </c>
      <c r="BV746" s="124"/>
      <c r="BW746" s="120"/>
      <c r="BX746" s="120"/>
      <c r="BY746" s="124"/>
      <c r="BZ746" s="124"/>
      <c r="CA746" s="124"/>
      <c r="CB746" s="120">
        <v>16.823939048191338</v>
      </c>
      <c r="CC746" s="120">
        <v>19.496255895940152</v>
      </c>
      <c r="CD746" s="120">
        <v>17.335082511020332</v>
      </c>
      <c r="CE746" s="120"/>
      <c r="CF746" s="107"/>
      <c r="CG746" s="107"/>
      <c r="CH746" s="107">
        <v>0</v>
      </c>
      <c r="CI746" s="107"/>
      <c r="CJ746" s="107"/>
    </row>
    <row r="747" spans="1:88" x14ac:dyDescent="0.25">
      <c r="A747" s="50" t="s">
        <v>923</v>
      </c>
      <c r="B747" s="56" t="s">
        <v>1605</v>
      </c>
      <c r="C747" s="50" t="s">
        <v>2665</v>
      </c>
      <c r="D747" s="56" t="s">
        <v>101</v>
      </c>
      <c r="E747" s="50" t="s">
        <v>102</v>
      </c>
      <c r="F747" s="24" t="s">
        <v>102</v>
      </c>
      <c r="G747" s="24" t="s">
        <v>102</v>
      </c>
      <c r="H747" s="50" t="s">
        <v>2644</v>
      </c>
      <c r="I747" s="50" t="s">
        <v>103</v>
      </c>
      <c r="J747" s="120">
        <v>454.33413368474123</v>
      </c>
      <c r="K747" s="52">
        <v>550</v>
      </c>
      <c r="L747" s="120">
        <v>82.606206124498399</v>
      </c>
      <c r="M747" s="52">
        <v>0</v>
      </c>
      <c r="N747" s="120">
        <v>74.640536260906202</v>
      </c>
      <c r="O747" s="120">
        <v>99.520715014541608</v>
      </c>
      <c r="P747" s="120">
        <v>100</v>
      </c>
      <c r="Q747" s="120">
        <v>67.670922866029002</v>
      </c>
      <c r="R747" s="120">
        <v>74.050120437455945</v>
      </c>
      <c r="S747" s="120">
        <v>75</v>
      </c>
      <c r="T747" s="120">
        <v>90.227897154705346</v>
      </c>
      <c r="U747" s="120">
        <v>100</v>
      </c>
      <c r="V747" s="120">
        <v>65.298853502487589</v>
      </c>
      <c r="W747" s="120">
        <v>87.06513800331679</v>
      </c>
      <c r="X747" s="120">
        <v>100</v>
      </c>
      <c r="Y747" s="120">
        <v>56.265287634133138</v>
      </c>
      <c r="Z747" s="120">
        <v>75.020383512177517</v>
      </c>
      <c r="AA747" s="120">
        <v>100</v>
      </c>
      <c r="AB747" s="120"/>
      <c r="AC747" s="120"/>
      <c r="AD747" s="120">
        <v>0</v>
      </c>
      <c r="AE747" s="120"/>
      <c r="AF747" s="120"/>
      <c r="AG747" s="120"/>
      <c r="AH747" s="120">
        <v>0</v>
      </c>
      <c r="AI747" s="120">
        <v>7.32</v>
      </c>
      <c r="AJ747" s="120">
        <v>17.78</v>
      </c>
      <c r="AK747" s="120"/>
      <c r="AL747" s="52">
        <v>0</v>
      </c>
      <c r="AM747" s="124">
        <v>1</v>
      </c>
      <c r="AN747" s="124">
        <v>1</v>
      </c>
      <c r="AO747" s="124">
        <v>0.98550724637681164</v>
      </c>
      <c r="AP747" s="124">
        <v>0.97058823529411764</v>
      </c>
      <c r="AQ747" s="124"/>
      <c r="AR747" s="124"/>
      <c r="AS747" s="124">
        <v>4.807692307692308E-2</v>
      </c>
      <c r="AT747" s="120">
        <v>50</v>
      </c>
      <c r="AU747" s="120">
        <v>50</v>
      </c>
      <c r="AV747" s="124">
        <v>0.10416666666666667</v>
      </c>
      <c r="AW747" s="120">
        <v>39.166666666666679</v>
      </c>
      <c r="AX747" s="120">
        <v>50</v>
      </c>
      <c r="AY747" s="124"/>
      <c r="AZ747" s="120"/>
      <c r="BA747" s="120"/>
      <c r="BB747" s="124"/>
      <c r="BC747" s="120"/>
      <c r="BD747" s="120"/>
      <c r="BE747" s="124"/>
      <c r="BF747" s="120"/>
      <c r="BG747" s="120"/>
      <c r="BH747" s="124"/>
      <c r="BI747" s="120"/>
      <c r="BJ747" s="120"/>
      <c r="BK747" s="124"/>
      <c r="BL747" s="120"/>
      <c r="BM747" s="120"/>
      <c r="BN747" s="52"/>
      <c r="BO747" s="124"/>
      <c r="BP747" s="120"/>
      <c r="BQ747" s="120"/>
      <c r="BR747" s="124">
        <v>0.2</v>
      </c>
      <c r="BS747" s="124">
        <v>0.97222222222222221</v>
      </c>
      <c r="BT747" s="120">
        <v>13.333333333333334</v>
      </c>
      <c r="BU747" s="120">
        <v>50</v>
      </c>
      <c r="BV747" s="124"/>
      <c r="BW747" s="120"/>
      <c r="BX747" s="120"/>
      <c r="BY747" s="124"/>
      <c r="BZ747" s="124"/>
      <c r="CA747" s="124"/>
      <c r="CB747" s="120">
        <v>17.263974516166829</v>
      </c>
      <c r="CC747" s="120">
        <v>19.631524517014228</v>
      </c>
      <c r="CD747" s="120">
        <v>17.168861804494096</v>
      </c>
      <c r="CE747" s="120"/>
      <c r="CF747" s="52"/>
      <c r="CG747" s="52"/>
      <c r="CH747" s="107">
        <v>0</v>
      </c>
      <c r="CI747" s="107"/>
      <c r="CJ747" s="107"/>
    </row>
    <row r="748" spans="1:88" x14ac:dyDescent="0.25">
      <c r="A748" s="50" t="s">
        <v>923</v>
      </c>
      <c r="B748" s="56" t="s">
        <v>1605</v>
      </c>
      <c r="C748" s="50" t="s">
        <v>3302</v>
      </c>
      <c r="D748" s="56" t="s">
        <v>2418</v>
      </c>
      <c r="E748" s="50" t="s">
        <v>106</v>
      </c>
      <c r="F748" s="24" t="s">
        <v>107</v>
      </c>
      <c r="G748" s="24">
        <v>6</v>
      </c>
      <c r="H748" s="50" t="s">
        <v>1453</v>
      </c>
      <c r="I748" s="50" t="s">
        <v>109</v>
      </c>
      <c r="J748" s="120">
        <v>454.33413368474123</v>
      </c>
      <c r="K748" s="52">
        <v>550</v>
      </c>
      <c r="L748" s="120">
        <v>82.606206124498399</v>
      </c>
      <c r="M748" s="52">
        <v>0</v>
      </c>
      <c r="N748" s="120">
        <v>74.640536260906202</v>
      </c>
      <c r="O748" s="120">
        <v>99.520715014541608</v>
      </c>
      <c r="P748" s="120">
        <v>100</v>
      </c>
      <c r="Q748" s="120">
        <v>67.670922866029002</v>
      </c>
      <c r="R748" s="120">
        <v>74.050120437455945</v>
      </c>
      <c r="S748" s="120">
        <v>75</v>
      </c>
      <c r="T748" s="120">
        <v>90.227897154705346</v>
      </c>
      <c r="U748" s="120">
        <v>100</v>
      </c>
      <c r="V748" s="120">
        <v>65.298853502487589</v>
      </c>
      <c r="W748" s="120">
        <v>87.06513800331679</v>
      </c>
      <c r="X748" s="120">
        <v>100</v>
      </c>
      <c r="Y748" s="120">
        <v>56.265287634133138</v>
      </c>
      <c r="Z748" s="120">
        <v>75.020383512177517</v>
      </c>
      <c r="AA748" s="120">
        <v>100</v>
      </c>
      <c r="AB748" s="120"/>
      <c r="AC748" s="120"/>
      <c r="AD748" s="120">
        <v>0</v>
      </c>
      <c r="AE748" s="120"/>
      <c r="AF748" s="120"/>
      <c r="AG748" s="120"/>
      <c r="AH748" s="120">
        <v>0</v>
      </c>
      <c r="AI748" s="120">
        <v>7.32</v>
      </c>
      <c r="AJ748" s="120">
        <v>17.78</v>
      </c>
      <c r="AK748" s="120"/>
      <c r="AL748" s="52">
        <v>0</v>
      </c>
      <c r="AM748" s="124">
        <v>1</v>
      </c>
      <c r="AN748" s="124">
        <v>1</v>
      </c>
      <c r="AO748" s="124">
        <v>0.98550724637681164</v>
      </c>
      <c r="AP748" s="124">
        <v>0.97058823529411764</v>
      </c>
      <c r="AQ748" s="124"/>
      <c r="AR748" s="124"/>
      <c r="AS748" s="124">
        <v>4.807692307692308E-2</v>
      </c>
      <c r="AT748" s="120">
        <v>50</v>
      </c>
      <c r="AU748" s="120">
        <v>50</v>
      </c>
      <c r="AV748" s="124">
        <v>0.10416666666666667</v>
      </c>
      <c r="AW748" s="120">
        <v>39.166666666666679</v>
      </c>
      <c r="AX748" s="120">
        <v>50</v>
      </c>
      <c r="AY748" s="124"/>
      <c r="AZ748" s="120"/>
      <c r="BA748" s="120"/>
      <c r="BB748" s="124"/>
      <c r="BC748" s="120"/>
      <c r="BD748" s="120"/>
      <c r="BE748" s="124"/>
      <c r="BF748" s="120"/>
      <c r="BG748" s="120"/>
      <c r="BH748" s="124"/>
      <c r="BI748" s="120"/>
      <c r="BJ748" s="120"/>
      <c r="BK748" s="124"/>
      <c r="BL748" s="120"/>
      <c r="BM748" s="120"/>
      <c r="BN748" s="52"/>
      <c r="BO748" s="124"/>
      <c r="BP748" s="120"/>
      <c r="BQ748" s="120"/>
      <c r="BR748" s="124">
        <v>0.2</v>
      </c>
      <c r="BS748" s="124">
        <v>0.97222222222222221</v>
      </c>
      <c r="BT748" s="120">
        <v>13.333333333333334</v>
      </c>
      <c r="BU748" s="120">
        <v>50</v>
      </c>
      <c r="BV748" s="124"/>
      <c r="BW748" s="120"/>
      <c r="BX748" s="120"/>
      <c r="BY748" s="124"/>
      <c r="BZ748" s="124"/>
      <c r="CA748" s="124"/>
      <c r="CB748" s="120">
        <v>16.823939048191338</v>
      </c>
      <c r="CC748" s="120">
        <v>19.496255895940152</v>
      </c>
      <c r="CD748" s="120">
        <v>17.335082511020332</v>
      </c>
      <c r="CE748" s="120"/>
      <c r="CF748" s="107"/>
      <c r="CG748" s="107"/>
      <c r="CH748" s="107">
        <v>0</v>
      </c>
      <c r="CI748" s="107"/>
      <c r="CJ748" s="107"/>
    </row>
    <row r="749" spans="1:88" x14ac:dyDescent="0.25">
      <c r="A749" s="50" t="s">
        <v>924</v>
      </c>
      <c r="B749" s="56" t="s">
        <v>1606</v>
      </c>
      <c r="C749" s="50" t="s">
        <v>2665</v>
      </c>
      <c r="D749" s="56" t="s">
        <v>101</v>
      </c>
      <c r="E749" s="50" t="s">
        <v>102</v>
      </c>
      <c r="F749" s="24" t="s">
        <v>102</v>
      </c>
      <c r="G749" s="24" t="s">
        <v>102</v>
      </c>
      <c r="H749" s="50" t="s">
        <v>2644</v>
      </c>
      <c r="I749" s="50" t="s">
        <v>103</v>
      </c>
      <c r="J749" s="120">
        <v>1027.603486471148</v>
      </c>
      <c r="K749" s="52">
        <v>1250</v>
      </c>
      <c r="L749" s="120">
        <v>82.208278917691842</v>
      </c>
      <c r="M749" s="52">
        <v>0</v>
      </c>
      <c r="N749" s="120">
        <v>68.346489454565557</v>
      </c>
      <c r="O749" s="120">
        <v>91.128652606087414</v>
      </c>
      <c r="P749" s="120">
        <v>100</v>
      </c>
      <c r="Q749" s="120">
        <v>60.680436854855373</v>
      </c>
      <c r="R749" s="120">
        <v>67.146870848483246</v>
      </c>
      <c r="S749" s="120">
        <v>73.360892635533446</v>
      </c>
      <c r="T749" s="120">
        <v>80.907249139807163</v>
      </c>
      <c r="U749" s="120">
        <v>100</v>
      </c>
      <c r="V749" s="120">
        <v>61.574185272796299</v>
      </c>
      <c r="W749" s="120">
        <v>82.098913697061732</v>
      </c>
      <c r="X749" s="120">
        <v>100</v>
      </c>
      <c r="Y749" s="120">
        <v>53.077559734557546</v>
      </c>
      <c r="Z749" s="120">
        <v>70.770079646076738</v>
      </c>
      <c r="AA749" s="120">
        <v>100</v>
      </c>
      <c r="AB749" s="120">
        <v>54.929711425206115</v>
      </c>
      <c r="AC749" s="120">
        <v>73.239615233608163</v>
      </c>
      <c r="AD749" s="120">
        <v>100</v>
      </c>
      <c r="AE749" s="120">
        <v>47.899483775811227</v>
      </c>
      <c r="AF749" s="120">
        <v>59.602745098039165</v>
      </c>
      <c r="AG749" s="120">
        <v>63.865978367748298</v>
      </c>
      <c r="AH749" s="120">
        <v>100</v>
      </c>
      <c r="AI749" s="120">
        <v>12.68</v>
      </c>
      <c r="AJ749" s="120">
        <v>14.06</v>
      </c>
      <c r="AK749" s="120">
        <v>11.7</v>
      </c>
      <c r="AL749" s="52">
        <v>0</v>
      </c>
      <c r="AM749" s="124">
        <v>0.98505114083398904</v>
      </c>
      <c r="AN749" s="124">
        <v>0.98231827111984282</v>
      </c>
      <c r="AO749" s="124">
        <v>0.98347757671125102</v>
      </c>
      <c r="AP749" s="124">
        <v>0.98231827111984282</v>
      </c>
      <c r="AQ749" s="124">
        <v>0.99131944444444442</v>
      </c>
      <c r="AR749" s="124">
        <v>0.97872340425531912</v>
      </c>
      <c r="AS749" s="124">
        <v>6.3111111111111118E-2</v>
      </c>
      <c r="AT749" s="120">
        <v>47.37777777777778</v>
      </c>
      <c r="AU749" s="120">
        <v>50</v>
      </c>
      <c r="AV749" s="124">
        <v>0.10328068043742406</v>
      </c>
      <c r="AW749" s="120">
        <v>39.343863912515204</v>
      </c>
      <c r="AX749" s="120">
        <v>50</v>
      </c>
      <c r="AY749" s="124">
        <v>0.6253968253968254</v>
      </c>
      <c r="AZ749" s="120">
        <v>41.693121693121697</v>
      </c>
      <c r="BA749" s="120">
        <v>50</v>
      </c>
      <c r="BB749" s="124">
        <v>0.33015873015873015</v>
      </c>
      <c r="BC749" s="120">
        <v>22.010582010582009</v>
      </c>
      <c r="BD749" s="120">
        <v>50</v>
      </c>
      <c r="BE749" s="124">
        <v>0.94328358208955221</v>
      </c>
      <c r="BF749" s="120">
        <v>50</v>
      </c>
      <c r="BG749" s="120">
        <v>50</v>
      </c>
      <c r="BH749" s="124">
        <v>0.86956521739130432</v>
      </c>
      <c r="BI749" s="120">
        <v>92.506938020351527</v>
      </c>
      <c r="BJ749" s="120">
        <v>100</v>
      </c>
      <c r="BK749" s="124">
        <v>0.80392156862745101</v>
      </c>
      <c r="BL749" s="120">
        <v>85.523571130579896</v>
      </c>
      <c r="BM749" s="120">
        <v>100</v>
      </c>
      <c r="BN749" s="52">
        <v>0</v>
      </c>
      <c r="BO749" s="124">
        <v>0.76800000000000002</v>
      </c>
      <c r="BP749" s="120">
        <v>100</v>
      </c>
      <c r="BQ749" s="120">
        <v>100</v>
      </c>
      <c r="BR749" s="124">
        <v>0.57676348547717837</v>
      </c>
      <c r="BS749" s="124">
        <v>0.95508586525759576</v>
      </c>
      <c r="BT749" s="120">
        <v>38.450899031811893</v>
      </c>
      <c r="BU749" s="120">
        <v>50</v>
      </c>
      <c r="BV749" s="124">
        <v>0.58423493044822261</v>
      </c>
      <c r="BW749" s="120">
        <v>48.68624420401855</v>
      </c>
      <c r="BX749" s="120">
        <v>50</v>
      </c>
      <c r="BY749" s="124">
        <v>0.80392156862745101</v>
      </c>
      <c r="BZ749" s="124">
        <v>0.94</v>
      </c>
      <c r="CA749" s="124">
        <v>0.13607843137254905</v>
      </c>
      <c r="CB749" s="120">
        <v>17.263974516166829</v>
      </c>
      <c r="CC749" s="120">
        <v>19.631524517014228</v>
      </c>
      <c r="CD749" s="120">
        <v>17.168861804494096</v>
      </c>
      <c r="CE749" s="120">
        <v>15.161501169955377</v>
      </c>
      <c r="CF749" s="107"/>
      <c r="CG749" s="107"/>
      <c r="CH749" s="107">
        <v>0</v>
      </c>
      <c r="CI749" s="107"/>
      <c r="CJ749" s="107"/>
    </row>
    <row r="750" spans="1:88" x14ac:dyDescent="0.25">
      <c r="A750" s="50" t="s">
        <v>924</v>
      </c>
      <c r="B750" s="56" t="s">
        <v>1606</v>
      </c>
      <c r="C750" s="50" t="s">
        <v>3303</v>
      </c>
      <c r="D750" s="56" t="s">
        <v>1739</v>
      </c>
      <c r="E750" s="50" t="s">
        <v>106</v>
      </c>
      <c r="F750" s="24" t="s">
        <v>114</v>
      </c>
      <c r="G750" s="24">
        <v>5</v>
      </c>
      <c r="H750" s="50" t="s">
        <v>2644</v>
      </c>
      <c r="I750" s="50" t="s">
        <v>109</v>
      </c>
      <c r="J750" s="120">
        <v>609.89904902984017</v>
      </c>
      <c r="K750" s="52">
        <v>750</v>
      </c>
      <c r="L750" s="120">
        <v>81.319873203978688</v>
      </c>
      <c r="M750" s="52">
        <v>0</v>
      </c>
      <c r="N750" s="120">
        <v>71.258741933471953</v>
      </c>
      <c r="O750" s="120">
        <v>95.011655911295932</v>
      </c>
      <c r="P750" s="120">
        <v>100</v>
      </c>
      <c r="Q750" s="120">
        <v>61.746063391699678</v>
      </c>
      <c r="R750" s="120">
        <v>70.913785351285355</v>
      </c>
      <c r="S750" s="120">
        <v>75</v>
      </c>
      <c r="T750" s="120">
        <v>82.328084522266238</v>
      </c>
      <c r="U750" s="120">
        <v>100</v>
      </c>
      <c r="V750" s="120">
        <v>64.828125842742779</v>
      </c>
      <c r="W750" s="120">
        <v>86.437501123657029</v>
      </c>
      <c r="X750" s="120">
        <v>100</v>
      </c>
      <c r="Y750" s="120">
        <v>54.858002818109206</v>
      </c>
      <c r="Z750" s="120">
        <v>73.144003757478941</v>
      </c>
      <c r="AA750" s="120">
        <v>100</v>
      </c>
      <c r="AB750" s="120">
        <v>53.465579710144937</v>
      </c>
      <c r="AC750" s="120">
        <v>71.287439613526587</v>
      </c>
      <c r="AD750" s="120">
        <v>100</v>
      </c>
      <c r="AE750" s="120">
        <v>46.32604166666664</v>
      </c>
      <c r="AF750" s="120">
        <v>57.273333333333341</v>
      </c>
      <c r="AG750" s="120">
        <v>61.76805555555552</v>
      </c>
      <c r="AH750" s="120">
        <v>100</v>
      </c>
      <c r="AI750" s="120">
        <v>13.25</v>
      </c>
      <c r="AJ750" s="120">
        <v>16.05</v>
      </c>
      <c r="AK750" s="120">
        <v>10.94</v>
      </c>
      <c r="AL750" s="52">
        <v>0</v>
      </c>
      <c r="AM750" s="124">
        <v>0.9882352941176471</v>
      </c>
      <c r="AN750" s="124">
        <v>0.98979591836734693</v>
      </c>
      <c r="AO750" s="124">
        <v>0.9882352941176471</v>
      </c>
      <c r="AP750" s="124">
        <v>0.98979591836734693</v>
      </c>
      <c r="AQ750" s="124">
        <v>1</v>
      </c>
      <c r="AR750" s="124">
        <v>1</v>
      </c>
      <c r="AS750" s="124">
        <v>3.386454183266932E-2</v>
      </c>
      <c r="AT750" s="120">
        <v>50</v>
      </c>
      <c r="AU750" s="120">
        <v>50</v>
      </c>
      <c r="AV750" s="124">
        <v>8.1761006289308172E-2</v>
      </c>
      <c r="AW750" s="120">
        <v>43.647798742138377</v>
      </c>
      <c r="AX750" s="120">
        <v>50</v>
      </c>
      <c r="AY750" s="124"/>
      <c r="AZ750" s="120"/>
      <c r="BA750" s="120"/>
      <c r="BB750" s="124"/>
      <c r="BC750" s="120"/>
      <c r="BD750" s="120"/>
      <c r="BE750" s="124"/>
      <c r="BF750" s="120"/>
      <c r="BG750" s="120"/>
      <c r="BH750" s="124"/>
      <c r="BI750" s="120"/>
      <c r="BJ750" s="120"/>
      <c r="BK750" s="124"/>
      <c r="BL750" s="120"/>
      <c r="BM750" s="120"/>
      <c r="BN750" s="52"/>
      <c r="BO750" s="124"/>
      <c r="BP750" s="120"/>
      <c r="BQ750" s="120"/>
      <c r="BR750" s="124">
        <v>0.69411764705882351</v>
      </c>
      <c r="BS750" s="124">
        <v>1</v>
      </c>
      <c r="BT750" s="120">
        <v>46.274509803921568</v>
      </c>
      <c r="BU750" s="120">
        <v>50</v>
      </c>
      <c r="BV750" s="124"/>
      <c r="BW750" s="120"/>
      <c r="BX750" s="120"/>
      <c r="BY750" s="124"/>
      <c r="BZ750" s="124"/>
      <c r="CA750" s="124"/>
      <c r="CB750" s="120">
        <v>16.823939048191338</v>
      </c>
      <c r="CC750" s="120">
        <v>19.496255895940152</v>
      </c>
      <c r="CD750" s="120">
        <v>17.335082511020332</v>
      </c>
      <c r="CE750" s="120"/>
      <c r="CF750" s="107"/>
      <c r="CG750" s="107"/>
      <c r="CH750" s="107">
        <v>0</v>
      </c>
      <c r="CI750" s="107"/>
      <c r="CJ750" s="107"/>
    </row>
    <row r="751" spans="1:88" x14ac:dyDescent="0.25">
      <c r="A751" s="50" t="s">
        <v>924</v>
      </c>
      <c r="B751" s="56" t="s">
        <v>1606</v>
      </c>
      <c r="C751" s="50" t="s">
        <v>3304</v>
      </c>
      <c r="D751" s="56" t="s">
        <v>1781</v>
      </c>
      <c r="E751" s="50" t="s">
        <v>106</v>
      </c>
      <c r="F751" s="24" t="s">
        <v>107</v>
      </c>
      <c r="G751" s="24">
        <v>5</v>
      </c>
      <c r="H751" s="50" t="s">
        <v>1453</v>
      </c>
      <c r="I751" s="50" t="s">
        <v>109</v>
      </c>
      <c r="J751" s="120">
        <v>635.40425076447013</v>
      </c>
      <c r="K751" s="52">
        <v>750</v>
      </c>
      <c r="L751" s="120">
        <v>84.720566768596015</v>
      </c>
      <c r="M751" s="52">
        <v>0</v>
      </c>
      <c r="N751" s="120">
        <v>70.240985272611795</v>
      </c>
      <c r="O751" s="120">
        <v>93.654647030149064</v>
      </c>
      <c r="P751" s="120">
        <v>100</v>
      </c>
      <c r="Q751" s="120">
        <v>62.912924058673212</v>
      </c>
      <c r="R751" s="120">
        <v>70.330839910038421</v>
      </c>
      <c r="S751" s="120">
        <v>75</v>
      </c>
      <c r="T751" s="120">
        <v>83.883898744897607</v>
      </c>
      <c r="U751" s="120">
        <v>100</v>
      </c>
      <c r="V751" s="120">
        <v>64.926726479112389</v>
      </c>
      <c r="W751" s="120">
        <v>86.568968638816528</v>
      </c>
      <c r="X751" s="120">
        <v>100</v>
      </c>
      <c r="Y751" s="120">
        <v>58.490918665918663</v>
      </c>
      <c r="Z751" s="120">
        <v>77.987891554558217</v>
      </c>
      <c r="AA751" s="120">
        <v>100</v>
      </c>
      <c r="AB751" s="120">
        <v>58.937301587301604</v>
      </c>
      <c r="AC751" s="120">
        <v>78.583068783068811</v>
      </c>
      <c r="AD751" s="120">
        <v>100</v>
      </c>
      <c r="AE751" s="120">
        <v>53.840540540540538</v>
      </c>
      <c r="AF751" s="120">
        <v>62.949645390070913</v>
      </c>
      <c r="AG751" s="120">
        <v>71.787387387387383</v>
      </c>
      <c r="AH751" s="120">
        <v>100</v>
      </c>
      <c r="AI751" s="120">
        <v>12.08</v>
      </c>
      <c r="AJ751" s="120">
        <v>11.83</v>
      </c>
      <c r="AK751" s="120">
        <v>9.1</v>
      </c>
      <c r="AL751" s="52">
        <v>0</v>
      </c>
      <c r="AM751" s="124">
        <v>0.99598393574297184</v>
      </c>
      <c r="AN751" s="124">
        <v>0.9910714285714286</v>
      </c>
      <c r="AO751" s="124">
        <v>0.99598393574297184</v>
      </c>
      <c r="AP751" s="124">
        <v>0.9910714285714286</v>
      </c>
      <c r="AQ751" s="124">
        <v>1</v>
      </c>
      <c r="AR751" s="124">
        <v>1</v>
      </c>
      <c r="AS751" s="124">
        <v>4.9504950495049507E-2</v>
      </c>
      <c r="AT751" s="120">
        <v>50</v>
      </c>
      <c r="AU751" s="120">
        <v>50</v>
      </c>
      <c r="AV751" s="124">
        <v>8.5308056872037921E-2</v>
      </c>
      <c r="AW751" s="120">
        <v>42.938388625592431</v>
      </c>
      <c r="AX751" s="120">
        <v>50</v>
      </c>
      <c r="AY751" s="124"/>
      <c r="AZ751" s="120"/>
      <c r="BA751" s="120"/>
      <c r="BB751" s="124"/>
      <c r="BC751" s="120"/>
      <c r="BD751" s="120"/>
      <c r="BE751" s="124"/>
      <c r="BF751" s="120"/>
      <c r="BG751" s="120"/>
      <c r="BH751" s="124"/>
      <c r="BI751" s="120"/>
      <c r="BJ751" s="120"/>
      <c r="BK751" s="124"/>
      <c r="BL751" s="120"/>
      <c r="BM751" s="120"/>
      <c r="BN751" s="52"/>
      <c r="BO751" s="124"/>
      <c r="BP751" s="120"/>
      <c r="BQ751" s="120"/>
      <c r="BR751" s="124">
        <v>0.83838383838383834</v>
      </c>
      <c r="BS751" s="124">
        <v>1.064516129032258</v>
      </c>
      <c r="BT751" s="120">
        <v>50</v>
      </c>
      <c r="BU751" s="120">
        <v>50</v>
      </c>
      <c r="BV751" s="124"/>
      <c r="BW751" s="120"/>
      <c r="BX751" s="120"/>
      <c r="BY751" s="124"/>
      <c r="BZ751" s="124"/>
      <c r="CA751" s="124"/>
      <c r="CB751" s="120">
        <v>16.823939048191338</v>
      </c>
      <c r="CC751" s="120">
        <v>19.496255895940152</v>
      </c>
      <c r="CD751" s="120">
        <v>17.335082511020332</v>
      </c>
      <c r="CE751" s="120"/>
      <c r="CF751" s="107"/>
      <c r="CG751" s="107"/>
      <c r="CH751" s="107">
        <v>0</v>
      </c>
      <c r="CI751" s="107"/>
      <c r="CJ751" s="107"/>
    </row>
    <row r="752" spans="1:88" x14ac:dyDescent="0.25">
      <c r="A752" s="50" t="s">
        <v>924</v>
      </c>
      <c r="B752" s="56" t="s">
        <v>1606</v>
      </c>
      <c r="C752" s="50" t="s">
        <v>3305</v>
      </c>
      <c r="D752" s="56" t="s">
        <v>2425</v>
      </c>
      <c r="E752" s="50" t="s">
        <v>106</v>
      </c>
      <c r="F752" s="24">
        <v>6</v>
      </c>
      <c r="G752" s="24">
        <v>8</v>
      </c>
      <c r="H752" s="50" t="s">
        <v>1453</v>
      </c>
      <c r="I752" s="50" t="s">
        <v>109</v>
      </c>
      <c r="J752" s="120">
        <v>622.56237831315423</v>
      </c>
      <c r="K752" s="52">
        <v>800</v>
      </c>
      <c r="L752" s="120">
        <v>77.820297289144278</v>
      </c>
      <c r="M752" s="52">
        <v>0</v>
      </c>
      <c r="N752" s="120">
        <v>70.550984818377145</v>
      </c>
      <c r="O752" s="120">
        <v>94.067979757836198</v>
      </c>
      <c r="P752" s="120">
        <v>100</v>
      </c>
      <c r="Q752" s="120">
        <v>61.503836694907697</v>
      </c>
      <c r="R752" s="120">
        <v>69.151818692797903</v>
      </c>
      <c r="S752" s="120">
        <v>75</v>
      </c>
      <c r="T752" s="120">
        <v>82.005115593210263</v>
      </c>
      <c r="U752" s="120">
        <v>100</v>
      </c>
      <c r="V752" s="120">
        <v>62.435365362861042</v>
      </c>
      <c r="W752" s="120">
        <v>83.24715381714806</v>
      </c>
      <c r="X752" s="120">
        <v>100</v>
      </c>
      <c r="Y752" s="120">
        <v>52.650187666659924</v>
      </c>
      <c r="Z752" s="120">
        <v>70.200250222213228</v>
      </c>
      <c r="AA752" s="120">
        <v>100</v>
      </c>
      <c r="AB752" s="120">
        <v>56.027014218009441</v>
      </c>
      <c r="AC752" s="120">
        <v>74.702685624012588</v>
      </c>
      <c r="AD752" s="120">
        <v>100</v>
      </c>
      <c r="AE752" s="120">
        <v>48.757831325301197</v>
      </c>
      <c r="AF752" s="120">
        <v>60.740625000000009</v>
      </c>
      <c r="AG752" s="120">
        <v>65.010441767068258</v>
      </c>
      <c r="AH752" s="120">
        <v>100</v>
      </c>
      <c r="AI752" s="120">
        <v>13.49</v>
      </c>
      <c r="AJ752" s="120">
        <v>16.5</v>
      </c>
      <c r="AK752" s="120">
        <v>11.98</v>
      </c>
      <c r="AL752" s="52">
        <v>0</v>
      </c>
      <c r="AM752" s="124">
        <v>0.98310810810810811</v>
      </c>
      <c r="AN752" s="124">
        <v>0.99176954732510292</v>
      </c>
      <c r="AO752" s="124">
        <v>0.97804054054054057</v>
      </c>
      <c r="AP752" s="124">
        <v>0.98765432098765427</v>
      </c>
      <c r="AQ752" s="124">
        <v>0.99082568807339455</v>
      </c>
      <c r="AR752" s="124">
        <v>0.97752808988764039</v>
      </c>
      <c r="AS752" s="124">
        <v>0.10152284263959391</v>
      </c>
      <c r="AT752" s="120">
        <v>39.695431472081232</v>
      </c>
      <c r="AU752" s="120">
        <v>50</v>
      </c>
      <c r="AV752" s="124">
        <v>0.14592274678111589</v>
      </c>
      <c r="AW752" s="120">
        <v>30.815450643776821</v>
      </c>
      <c r="AX752" s="120">
        <v>50</v>
      </c>
      <c r="AY752" s="124"/>
      <c r="AZ752" s="120"/>
      <c r="BA752" s="120"/>
      <c r="BB752" s="124"/>
      <c r="BC752" s="120"/>
      <c r="BD752" s="120"/>
      <c r="BE752" s="124">
        <v>0.95930232558139539</v>
      </c>
      <c r="BF752" s="120">
        <v>50</v>
      </c>
      <c r="BG752" s="120">
        <v>50</v>
      </c>
      <c r="BH752" s="124"/>
      <c r="BI752" s="120"/>
      <c r="BJ752" s="120"/>
      <c r="BK752" s="124"/>
      <c r="BL752" s="120"/>
      <c r="BM752" s="120"/>
      <c r="BN752" s="52"/>
      <c r="BO752" s="124"/>
      <c r="BP752" s="120"/>
      <c r="BQ752" s="120"/>
      <c r="BR752" s="124">
        <v>0.49226804123711343</v>
      </c>
      <c r="BS752" s="124">
        <v>0.95566502463054193</v>
      </c>
      <c r="BT752" s="120">
        <v>32.817869415807557</v>
      </c>
      <c r="BU752" s="120">
        <v>50</v>
      </c>
      <c r="BV752" s="124"/>
      <c r="BW752" s="120"/>
      <c r="BX752" s="120"/>
      <c r="BY752" s="124"/>
      <c r="BZ752" s="124"/>
      <c r="CA752" s="124"/>
      <c r="CB752" s="120">
        <v>16.823939048191338</v>
      </c>
      <c r="CC752" s="120">
        <v>19.496255895940152</v>
      </c>
      <c r="CD752" s="120">
        <v>17.335082511020332</v>
      </c>
      <c r="CE752" s="120"/>
      <c r="CF752" s="107"/>
      <c r="CG752" s="107"/>
      <c r="CH752" s="107">
        <v>0</v>
      </c>
      <c r="CI752" s="107"/>
      <c r="CJ752" s="107"/>
    </row>
    <row r="753" spans="1:88" x14ac:dyDescent="0.25">
      <c r="A753" s="50" t="s">
        <v>924</v>
      </c>
      <c r="B753" s="56" t="s">
        <v>1606</v>
      </c>
      <c r="C753" s="50" t="s">
        <v>3306</v>
      </c>
      <c r="D753" s="56" t="s">
        <v>2424</v>
      </c>
      <c r="E753" s="50" t="s">
        <v>106</v>
      </c>
      <c r="F753" s="24">
        <v>9</v>
      </c>
      <c r="G753" s="24">
        <v>12</v>
      </c>
      <c r="H753" s="50" t="s">
        <v>2644</v>
      </c>
      <c r="I753" s="50" t="s">
        <v>109</v>
      </c>
      <c r="J753" s="120">
        <v>957.14529110735953</v>
      </c>
      <c r="K753" s="52">
        <v>1250</v>
      </c>
      <c r="L753" s="120">
        <v>76.571623288588768</v>
      </c>
      <c r="M753" s="52">
        <v>0</v>
      </c>
      <c r="N753" s="120">
        <v>54.897891465053746</v>
      </c>
      <c r="O753" s="120">
        <v>73.197188620071657</v>
      </c>
      <c r="P753" s="120">
        <v>100</v>
      </c>
      <c r="Q753" s="120">
        <v>53.512704813108044</v>
      </c>
      <c r="R753" s="120">
        <v>52.952996680062924</v>
      </c>
      <c r="S753" s="120">
        <v>55.390924002186971</v>
      </c>
      <c r="T753" s="120">
        <v>71.35027308414405</v>
      </c>
      <c r="U753" s="120">
        <v>100</v>
      </c>
      <c r="V753" s="120">
        <v>50.174347043464046</v>
      </c>
      <c r="W753" s="120">
        <v>66.899129391285399</v>
      </c>
      <c r="X753" s="120">
        <v>100</v>
      </c>
      <c r="Y753" s="120">
        <v>42.549215482564797</v>
      </c>
      <c r="Z753" s="120">
        <v>56.732287310086392</v>
      </c>
      <c r="AA753" s="120">
        <v>100</v>
      </c>
      <c r="AB753" s="120">
        <v>53.939053254437866</v>
      </c>
      <c r="AC753" s="120">
        <v>71.918737672583816</v>
      </c>
      <c r="AD753" s="120">
        <v>100</v>
      </c>
      <c r="AE753" s="120">
        <v>46.738888888888894</v>
      </c>
      <c r="AF753" s="120">
        <v>58.552750809061507</v>
      </c>
      <c r="AG753" s="120">
        <v>62.31851851851853</v>
      </c>
      <c r="AH753" s="120">
        <v>100</v>
      </c>
      <c r="AI753" s="120">
        <v>1.87</v>
      </c>
      <c r="AJ753" s="120">
        <v>10.4</v>
      </c>
      <c r="AK753" s="120">
        <v>11.81</v>
      </c>
      <c r="AL753" s="52">
        <v>1</v>
      </c>
      <c r="AM753" s="124">
        <v>0.97619047619047616</v>
      </c>
      <c r="AN753" s="124">
        <v>0.91836734693877553</v>
      </c>
      <c r="AO753" s="124">
        <v>0.9821428571428571</v>
      </c>
      <c r="AP753" s="124">
        <v>0.93877551020408168</v>
      </c>
      <c r="AQ753" s="124">
        <v>0.98275862068965514</v>
      </c>
      <c r="AR753" s="124">
        <v>0.95774647887323938</v>
      </c>
      <c r="AS753" s="124">
        <v>5.6338028169014086E-2</v>
      </c>
      <c r="AT753" s="120">
        <v>48.732394366197184</v>
      </c>
      <c r="AU753" s="120">
        <v>50</v>
      </c>
      <c r="AV753" s="124">
        <v>7.7294685990338161E-2</v>
      </c>
      <c r="AW753" s="120">
        <v>44.541062801932377</v>
      </c>
      <c r="AX753" s="120">
        <v>50</v>
      </c>
      <c r="AY753" s="124">
        <v>0.62987012987012991</v>
      </c>
      <c r="AZ753" s="120">
        <v>41.991341991341997</v>
      </c>
      <c r="BA753" s="120">
        <v>50</v>
      </c>
      <c r="BB753" s="124">
        <v>0.33766233766233766</v>
      </c>
      <c r="BC753" s="120">
        <v>22.510822510822511</v>
      </c>
      <c r="BD753" s="120">
        <v>50</v>
      </c>
      <c r="BE753" s="124">
        <v>0.93788819875776397</v>
      </c>
      <c r="BF753" s="120">
        <v>49.88767014668958</v>
      </c>
      <c r="BG753" s="120">
        <v>50</v>
      </c>
      <c r="BH753" s="124">
        <v>0.88235294117647056</v>
      </c>
      <c r="BI753" s="120">
        <v>93.867334167709643</v>
      </c>
      <c r="BJ753" s="120">
        <v>100</v>
      </c>
      <c r="BK753" s="124">
        <v>0.80851063829787218</v>
      </c>
      <c r="BL753" s="120">
        <v>86.011770031688542</v>
      </c>
      <c r="BM753" s="120">
        <v>100</v>
      </c>
      <c r="BN753" s="52">
        <v>1</v>
      </c>
      <c r="BO753" s="124">
        <v>0.76800000000000002</v>
      </c>
      <c r="BP753" s="120">
        <v>100</v>
      </c>
      <c r="BQ753" s="120">
        <v>100</v>
      </c>
      <c r="BR753" s="124">
        <v>0.55629139072847678</v>
      </c>
      <c r="BS753" s="124">
        <v>0.88823529411764701</v>
      </c>
      <c r="BT753" s="120">
        <v>18.543046357615893</v>
      </c>
      <c r="BU753" s="120">
        <v>50</v>
      </c>
      <c r="BV753" s="124">
        <v>0.58372456964006258</v>
      </c>
      <c r="BW753" s="120">
        <v>48.643714136671882</v>
      </c>
      <c r="BX753" s="120">
        <v>50</v>
      </c>
      <c r="BY753" s="124">
        <v>0.80851063829787218</v>
      </c>
      <c r="BZ753" s="124">
        <v>0.94</v>
      </c>
      <c r="CA753" s="124">
        <v>0.13148936170212777</v>
      </c>
      <c r="CB753" s="120">
        <v>16.823939048191338</v>
      </c>
      <c r="CC753" s="120">
        <v>19.496255895940152</v>
      </c>
      <c r="CD753" s="120">
        <v>17.335082511020332</v>
      </c>
      <c r="CE753" s="120">
        <v>12.629206143265662</v>
      </c>
      <c r="CF753" s="52"/>
      <c r="CG753" s="52"/>
      <c r="CH753" s="107">
        <v>0</v>
      </c>
      <c r="CI753" s="107"/>
      <c r="CJ753" s="107"/>
    </row>
    <row r="754" spans="1:88" x14ac:dyDescent="0.25">
      <c r="A754" s="50" t="s">
        <v>929</v>
      </c>
      <c r="B754" s="56" t="s">
        <v>1607</v>
      </c>
      <c r="C754" s="50" t="s">
        <v>2665</v>
      </c>
      <c r="D754" s="56" t="s">
        <v>101</v>
      </c>
      <c r="E754" s="50" t="s">
        <v>102</v>
      </c>
      <c r="F754" s="24" t="s">
        <v>102</v>
      </c>
      <c r="G754" s="24" t="s">
        <v>102</v>
      </c>
      <c r="H754" s="50" t="s">
        <v>2644</v>
      </c>
      <c r="I754" s="50" t="s">
        <v>103</v>
      </c>
      <c r="J754" s="120">
        <v>492.5444895563362</v>
      </c>
      <c r="K754" s="52">
        <v>650</v>
      </c>
      <c r="L754" s="120">
        <v>75.77607531635941</v>
      </c>
      <c r="M754" s="52">
        <v>0</v>
      </c>
      <c r="N754" s="120">
        <v>62.975253750766036</v>
      </c>
      <c r="O754" s="120">
        <v>83.967005001021377</v>
      </c>
      <c r="P754" s="120">
        <v>100</v>
      </c>
      <c r="Q754" s="120">
        <v>51.977254318248413</v>
      </c>
      <c r="R754" s="120">
        <v>63.137021100782398</v>
      </c>
      <c r="S754" s="120">
        <v>69.043115506637818</v>
      </c>
      <c r="T754" s="120">
        <v>69.30300575766455</v>
      </c>
      <c r="U754" s="120">
        <v>100</v>
      </c>
      <c r="V754" s="120">
        <v>57.160954428826216</v>
      </c>
      <c r="W754" s="120">
        <v>76.214605905101621</v>
      </c>
      <c r="X754" s="120">
        <v>100</v>
      </c>
      <c r="Y754" s="120">
        <v>46.329333585905644</v>
      </c>
      <c r="Z754" s="120">
        <v>61.772444781207525</v>
      </c>
      <c r="AA754" s="120">
        <v>100</v>
      </c>
      <c r="AB754" s="120">
        <v>58.505253623188409</v>
      </c>
      <c r="AC754" s="120">
        <v>78.007004830917879</v>
      </c>
      <c r="AD754" s="120">
        <v>100</v>
      </c>
      <c r="AE754" s="120"/>
      <c r="AF754" s="120">
        <v>61.144827586206901</v>
      </c>
      <c r="AG754" s="120"/>
      <c r="AH754" s="120">
        <v>0</v>
      </c>
      <c r="AI754" s="120">
        <v>17.059999999999999</v>
      </c>
      <c r="AJ754" s="120">
        <v>16.8</v>
      </c>
      <c r="AK754" s="120"/>
      <c r="AL754" s="52">
        <v>1</v>
      </c>
      <c r="AM754" s="124">
        <v>0.80701754385964908</v>
      </c>
      <c r="AN754" s="124">
        <v>0.76744186046511631</v>
      </c>
      <c r="AO754" s="124">
        <v>0.80701754385964908</v>
      </c>
      <c r="AP754" s="124">
        <v>0.76744186046511631</v>
      </c>
      <c r="AQ754" s="124">
        <v>1</v>
      </c>
      <c r="AR754" s="124"/>
      <c r="AS754" s="124">
        <v>3.4482758620689655E-2</v>
      </c>
      <c r="AT754" s="120">
        <v>50</v>
      </c>
      <c r="AU754" s="120">
        <v>50</v>
      </c>
      <c r="AV754" s="124">
        <v>3.3333333333333333E-2</v>
      </c>
      <c r="AW754" s="120">
        <v>50</v>
      </c>
      <c r="AX754" s="120">
        <v>50</v>
      </c>
      <c r="AY754" s="124"/>
      <c r="AZ754" s="120"/>
      <c r="BA754" s="120"/>
      <c r="BB754" s="124"/>
      <c r="BC754" s="120"/>
      <c r="BD754" s="120"/>
      <c r="BE754" s="124"/>
      <c r="BF754" s="120"/>
      <c r="BG754" s="120"/>
      <c r="BH754" s="124"/>
      <c r="BI754" s="120"/>
      <c r="BJ754" s="120"/>
      <c r="BK754" s="124"/>
      <c r="BL754" s="120"/>
      <c r="BM754" s="120"/>
      <c r="BN754" s="52"/>
      <c r="BO754" s="124"/>
      <c r="BP754" s="120"/>
      <c r="BQ754" s="120"/>
      <c r="BR754" s="124">
        <v>0.34920634920634919</v>
      </c>
      <c r="BS754" s="124">
        <v>0.95454545454545459</v>
      </c>
      <c r="BT754" s="120">
        <v>23.280423280423278</v>
      </c>
      <c r="BU754" s="120">
        <v>50</v>
      </c>
      <c r="BV754" s="124"/>
      <c r="BW754" s="120"/>
      <c r="BX754" s="120"/>
      <c r="BY754" s="124"/>
      <c r="BZ754" s="124"/>
      <c r="CA754" s="124"/>
      <c r="CB754" s="120">
        <v>17.263974516166829</v>
      </c>
      <c r="CC754" s="120">
        <v>19.631524517014228</v>
      </c>
      <c r="CD754" s="120">
        <v>17.168861804494096</v>
      </c>
      <c r="CE754" s="120"/>
      <c r="CF754" s="107"/>
      <c r="CG754" s="107"/>
      <c r="CH754" s="107">
        <v>0</v>
      </c>
      <c r="CI754" s="107"/>
      <c r="CJ754" s="107"/>
    </row>
    <row r="755" spans="1:88" x14ac:dyDescent="0.25">
      <c r="A755" s="50" t="s">
        <v>929</v>
      </c>
      <c r="B755" s="56" t="s">
        <v>1607</v>
      </c>
      <c r="C755" s="50" t="s">
        <v>3307</v>
      </c>
      <c r="D755" s="56" t="s">
        <v>2426</v>
      </c>
      <c r="E755" s="50" t="s">
        <v>106</v>
      </c>
      <c r="F755" s="24" t="s">
        <v>107</v>
      </c>
      <c r="G755" s="24">
        <v>8</v>
      </c>
      <c r="H755" s="50" t="s">
        <v>1453</v>
      </c>
      <c r="I755" s="50" t="s">
        <v>109</v>
      </c>
      <c r="J755" s="120">
        <v>487.79213773106818</v>
      </c>
      <c r="K755" s="52">
        <v>650</v>
      </c>
      <c r="L755" s="120">
        <v>75.044944266318183</v>
      </c>
      <c r="M755" s="52">
        <v>1</v>
      </c>
      <c r="N755" s="120">
        <v>63.956372045727242</v>
      </c>
      <c r="O755" s="120">
        <v>85.275162727636328</v>
      </c>
      <c r="P755" s="120">
        <v>100</v>
      </c>
      <c r="Q755" s="120">
        <v>51.663408681859998</v>
      </c>
      <c r="R755" s="120">
        <v>63.137021100782398</v>
      </c>
      <c r="S755" s="120">
        <v>69.043115506637818</v>
      </c>
      <c r="T755" s="120">
        <v>68.884544909146655</v>
      </c>
      <c r="U755" s="120">
        <v>100</v>
      </c>
      <c r="V755" s="120">
        <v>57.444182514102764</v>
      </c>
      <c r="W755" s="120">
        <v>76.592243352137018</v>
      </c>
      <c r="X755" s="120">
        <v>100</v>
      </c>
      <c r="Y755" s="120">
        <v>43.686489262960329</v>
      </c>
      <c r="Z755" s="120">
        <v>58.248652350613774</v>
      </c>
      <c r="AA755" s="120">
        <v>100</v>
      </c>
      <c r="AB755" s="120">
        <v>56.633333333333333</v>
      </c>
      <c r="AC755" s="120">
        <v>75.511111111111106</v>
      </c>
      <c r="AD755" s="120">
        <v>100</v>
      </c>
      <c r="AE755" s="120"/>
      <c r="AF755" s="120">
        <v>61.144827586206901</v>
      </c>
      <c r="AG755" s="120"/>
      <c r="AH755" s="120">
        <v>0</v>
      </c>
      <c r="AI755" s="120">
        <v>17.37</v>
      </c>
      <c r="AJ755" s="120">
        <v>19.45</v>
      </c>
      <c r="AK755" s="120"/>
      <c r="AL755" s="52">
        <v>1</v>
      </c>
      <c r="AM755" s="124">
        <v>0.79047619047619044</v>
      </c>
      <c r="AN755" s="124">
        <v>0.70588235294117652</v>
      </c>
      <c r="AO755" s="124">
        <v>0.79047619047619044</v>
      </c>
      <c r="AP755" s="124">
        <v>0.70588235294117652</v>
      </c>
      <c r="AQ755" s="124">
        <v>1</v>
      </c>
      <c r="AR755" s="124"/>
      <c r="AS755" s="124">
        <v>3.1446540880503145E-2</v>
      </c>
      <c r="AT755" s="120">
        <v>50</v>
      </c>
      <c r="AU755" s="120">
        <v>50</v>
      </c>
      <c r="AV755" s="124">
        <v>2.1739130434782608E-2</v>
      </c>
      <c r="AW755" s="120">
        <v>50</v>
      </c>
      <c r="AX755" s="120">
        <v>50</v>
      </c>
      <c r="AY755" s="124"/>
      <c r="AZ755" s="120"/>
      <c r="BA755" s="120"/>
      <c r="BB755" s="124"/>
      <c r="BC755" s="120"/>
      <c r="BD755" s="120"/>
      <c r="BE755" s="124"/>
      <c r="BF755" s="120"/>
      <c r="BG755" s="120"/>
      <c r="BH755" s="124"/>
      <c r="BI755" s="120"/>
      <c r="BJ755" s="120"/>
      <c r="BK755" s="124"/>
      <c r="BL755" s="120"/>
      <c r="BM755" s="120"/>
      <c r="BN755" s="52"/>
      <c r="BO755" s="124"/>
      <c r="BP755" s="120"/>
      <c r="BQ755" s="120"/>
      <c r="BR755" s="124">
        <v>0.34920634920634919</v>
      </c>
      <c r="BS755" s="124">
        <v>1.0161290322580645</v>
      </c>
      <c r="BT755" s="120">
        <v>23.280423280423278</v>
      </c>
      <c r="BU755" s="120">
        <v>50</v>
      </c>
      <c r="BV755" s="124"/>
      <c r="BW755" s="120"/>
      <c r="BX755" s="120"/>
      <c r="BY755" s="124"/>
      <c r="BZ755" s="124"/>
      <c r="CA755" s="124"/>
      <c r="CB755" s="120">
        <v>16.823939048191338</v>
      </c>
      <c r="CC755" s="120">
        <v>19.496255895940152</v>
      </c>
      <c r="CD755" s="120">
        <v>17.335082511020332</v>
      </c>
      <c r="CE755" s="120"/>
      <c r="CF755" s="107"/>
      <c r="CG755" s="107"/>
      <c r="CH755" s="107">
        <v>0</v>
      </c>
      <c r="CI755" s="107"/>
      <c r="CJ755" s="107"/>
    </row>
    <row r="756" spans="1:88" x14ac:dyDescent="0.25">
      <c r="A756" s="50" t="s">
        <v>931</v>
      </c>
      <c r="B756" s="56" t="s">
        <v>1608</v>
      </c>
      <c r="C756" s="50" t="s">
        <v>2665</v>
      </c>
      <c r="D756" s="56" t="s">
        <v>101</v>
      </c>
      <c r="E756" s="50" t="s">
        <v>102</v>
      </c>
      <c r="F756" s="24" t="s">
        <v>102</v>
      </c>
      <c r="G756" s="24" t="s">
        <v>102</v>
      </c>
      <c r="H756" s="50" t="s">
        <v>2644</v>
      </c>
      <c r="I756" s="50" t="s">
        <v>103</v>
      </c>
      <c r="J756" s="120">
        <v>1029.3449561199693</v>
      </c>
      <c r="K756" s="52">
        <v>1250</v>
      </c>
      <c r="L756" s="120">
        <v>82.347596489597535</v>
      </c>
      <c r="M756" s="52">
        <v>0</v>
      </c>
      <c r="N756" s="120">
        <v>73.763252723013338</v>
      </c>
      <c r="O756" s="120">
        <v>98.35100363068446</v>
      </c>
      <c r="P756" s="120">
        <v>100</v>
      </c>
      <c r="Q756" s="120">
        <v>63.200174305974691</v>
      </c>
      <c r="R756" s="120">
        <v>70.274523619799155</v>
      </c>
      <c r="S756" s="120">
        <v>75</v>
      </c>
      <c r="T756" s="120">
        <v>84.266899074632917</v>
      </c>
      <c r="U756" s="120">
        <v>100</v>
      </c>
      <c r="V756" s="120">
        <v>65.007015938913369</v>
      </c>
      <c r="W756" s="120">
        <v>86.676021251884492</v>
      </c>
      <c r="X756" s="120">
        <v>100</v>
      </c>
      <c r="Y756" s="120">
        <v>54.448432310113269</v>
      </c>
      <c r="Z756" s="120">
        <v>72.597909746817692</v>
      </c>
      <c r="AA756" s="120">
        <v>100</v>
      </c>
      <c r="AB756" s="120">
        <v>60.794879518072534</v>
      </c>
      <c r="AC756" s="120">
        <v>81.059839357430036</v>
      </c>
      <c r="AD756" s="120">
        <v>100</v>
      </c>
      <c r="AE756" s="120">
        <v>52.887324561403503</v>
      </c>
      <c r="AF756" s="120">
        <v>64.637425404944779</v>
      </c>
      <c r="AG756" s="120">
        <v>70.516432748538008</v>
      </c>
      <c r="AH756" s="120">
        <v>100</v>
      </c>
      <c r="AI756" s="120">
        <v>11.79</v>
      </c>
      <c r="AJ756" s="120">
        <v>15.82</v>
      </c>
      <c r="AK756" s="120">
        <v>11.75</v>
      </c>
      <c r="AL756" s="52">
        <v>0</v>
      </c>
      <c r="AM756" s="124">
        <v>0.98700361010830329</v>
      </c>
      <c r="AN756" s="124">
        <v>0.98070739549839225</v>
      </c>
      <c r="AO756" s="124">
        <v>0.98880057803468213</v>
      </c>
      <c r="AP756" s="124">
        <v>0.98388829215896889</v>
      </c>
      <c r="AQ756" s="124">
        <v>0.9924559932942163</v>
      </c>
      <c r="AR756" s="124">
        <v>0.98737373737373735</v>
      </c>
      <c r="AS756" s="124">
        <v>0.12012320328542095</v>
      </c>
      <c r="AT756" s="120">
        <v>35.975359342915823</v>
      </c>
      <c r="AU756" s="120">
        <v>50</v>
      </c>
      <c r="AV756" s="124">
        <v>0.19424460431654678</v>
      </c>
      <c r="AW756" s="120">
        <v>21.151079136690655</v>
      </c>
      <c r="AX756" s="120">
        <v>50</v>
      </c>
      <c r="AY756" s="124">
        <v>0.85189873417721518</v>
      </c>
      <c r="AZ756" s="120">
        <v>50</v>
      </c>
      <c r="BA756" s="120">
        <v>50</v>
      </c>
      <c r="BB756" s="124">
        <v>0.43291139240506327</v>
      </c>
      <c r="BC756" s="120">
        <v>28.860759493670884</v>
      </c>
      <c r="BD756" s="120">
        <v>50</v>
      </c>
      <c r="BE756" s="124">
        <v>0.95753424657534247</v>
      </c>
      <c r="BF756" s="120">
        <v>50</v>
      </c>
      <c r="BG756" s="120">
        <v>50</v>
      </c>
      <c r="BH756" s="124">
        <v>0.91327913279132789</v>
      </c>
      <c r="BI756" s="120">
        <v>97.157354552268927</v>
      </c>
      <c r="BJ756" s="120">
        <v>100</v>
      </c>
      <c r="BK756" s="124">
        <v>0.84313725490196101</v>
      </c>
      <c r="BL756" s="120">
        <v>89.695452649144798</v>
      </c>
      <c r="BM756" s="120">
        <v>100</v>
      </c>
      <c r="BN756" s="52">
        <v>0</v>
      </c>
      <c r="BO756" s="124">
        <v>0.76800000000000002</v>
      </c>
      <c r="BP756" s="120">
        <v>100</v>
      </c>
      <c r="BQ756" s="120">
        <v>100</v>
      </c>
      <c r="BR756" s="124">
        <v>0.56666666666666665</v>
      </c>
      <c r="BS756" s="124">
        <v>0.9375</v>
      </c>
      <c r="BT756" s="120">
        <v>37.777777777777779</v>
      </c>
      <c r="BU756" s="120">
        <v>50</v>
      </c>
      <c r="BV756" s="124">
        <v>0.30310880829015546</v>
      </c>
      <c r="BW756" s="120">
        <v>25.259067357512954</v>
      </c>
      <c r="BX756" s="120">
        <v>50</v>
      </c>
      <c r="BY756" s="124">
        <v>0.84313725490196101</v>
      </c>
      <c r="BZ756" s="124">
        <v>0.94</v>
      </c>
      <c r="CA756" s="124">
        <v>9.6862745098038938E-2</v>
      </c>
      <c r="CB756" s="120">
        <v>17.263974516166829</v>
      </c>
      <c r="CC756" s="120">
        <v>19.631524517014228</v>
      </c>
      <c r="CD756" s="120">
        <v>17.168861804494096</v>
      </c>
      <c r="CE756" s="120">
        <v>15.161501169955377</v>
      </c>
      <c r="CF756" s="52"/>
      <c r="CG756" s="52"/>
      <c r="CH756" s="107">
        <v>0</v>
      </c>
      <c r="CI756" s="107"/>
      <c r="CJ756" s="107"/>
    </row>
    <row r="757" spans="1:88" x14ac:dyDescent="0.25">
      <c r="A757" s="50" t="s">
        <v>931</v>
      </c>
      <c r="B757" s="56" t="s">
        <v>1608</v>
      </c>
      <c r="C757" s="50" t="s">
        <v>3308</v>
      </c>
      <c r="D757" s="56" t="s">
        <v>1905</v>
      </c>
      <c r="E757" s="50" t="s">
        <v>106</v>
      </c>
      <c r="F757" s="24" t="s">
        <v>107</v>
      </c>
      <c r="G757" s="24">
        <v>4</v>
      </c>
      <c r="H757" s="50" t="s">
        <v>1453</v>
      </c>
      <c r="I757" s="50" t="s">
        <v>109</v>
      </c>
      <c r="J757" s="120">
        <v>483.24765764862548</v>
      </c>
      <c r="K757" s="52">
        <v>550</v>
      </c>
      <c r="L757" s="120">
        <v>87.86321048156826</v>
      </c>
      <c r="M757" s="52">
        <v>0</v>
      </c>
      <c r="N757" s="120">
        <v>77.250497096781018</v>
      </c>
      <c r="O757" s="120">
        <v>100</v>
      </c>
      <c r="P757" s="120">
        <v>100</v>
      </c>
      <c r="Q757" s="120">
        <v>66.389276926849917</v>
      </c>
      <c r="R757" s="120">
        <v>72.82934746877055</v>
      </c>
      <c r="S757" s="120">
        <v>75</v>
      </c>
      <c r="T757" s="120">
        <v>88.519035902466555</v>
      </c>
      <c r="U757" s="120">
        <v>100</v>
      </c>
      <c r="V757" s="120">
        <v>67.877757373053072</v>
      </c>
      <c r="W757" s="120">
        <v>90.503676497404101</v>
      </c>
      <c r="X757" s="120">
        <v>100</v>
      </c>
      <c r="Y757" s="120">
        <v>56.382994650851778</v>
      </c>
      <c r="Z757" s="120">
        <v>75.177326201135713</v>
      </c>
      <c r="AA757" s="120">
        <v>100</v>
      </c>
      <c r="AB757" s="120"/>
      <c r="AC757" s="120"/>
      <c r="AD757" s="120">
        <v>0</v>
      </c>
      <c r="AE757" s="120"/>
      <c r="AF757" s="120"/>
      <c r="AG757" s="120"/>
      <c r="AH757" s="120">
        <v>0</v>
      </c>
      <c r="AI757" s="120">
        <v>8.61</v>
      </c>
      <c r="AJ757" s="120">
        <v>16.440000000000001</v>
      </c>
      <c r="AK757" s="120"/>
      <c r="AL757" s="52">
        <v>0</v>
      </c>
      <c r="AM757" s="124">
        <v>0.98445595854922274</v>
      </c>
      <c r="AN757" s="124">
        <v>0.98305084745762716</v>
      </c>
      <c r="AO757" s="124">
        <v>0.98445595854922274</v>
      </c>
      <c r="AP757" s="124">
        <v>0.98305084745762716</v>
      </c>
      <c r="AQ757" s="124"/>
      <c r="AR757" s="124"/>
      <c r="AS757" s="124">
        <v>4.6052631578947366E-2</v>
      </c>
      <c r="AT757" s="120">
        <v>50</v>
      </c>
      <c r="AU757" s="120">
        <v>50</v>
      </c>
      <c r="AV757" s="124">
        <v>8.8888888888888892E-2</v>
      </c>
      <c r="AW757" s="120">
        <v>42.222222222222229</v>
      </c>
      <c r="AX757" s="120">
        <v>50</v>
      </c>
      <c r="AY757" s="124"/>
      <c r="AZ757" s="120"/>
      <c r="BA757" s="120"/>
      <c r="BB757" s="124"/>
      <c r="BC757" s="120"/>
      <c r="BD757" s="120"/>
      <c r="BE757" s="124"/>
      <c r="BF757" s="120"/>
      <c r="BG757" s="120"/>
      <c r="BH757" s="124"/>
      <c r="BI757" s="120"/>
      <c r="BJ757" s="120"/>
      <c r="BK757" s="124"/>
      <c r="BL757" s="120"/>
      <c r="BM757" s="120"/>
      <c r="BN757" s="52"/>
      <c r="BO757" s="124"/>
      <c r="BP757" s="120"/>
      <c r="BQ757" s="120"/>
      <c r="BR757" s="124">
        <v>0.55238095238095242</v>
      </c>
      <c r="BS757" s="124">
        <v>1.0194174757281553</v>
      </c>
      <c r="BT757" s="120">
        <v>36.82539682539683</v>
      </c>
      <c r="BU757" s="120">
        <v>50</v>
      </c>
      <c r="BV757" s="124"/>
      <c r="BW757" s="120"/>
      <c r="BX757" s="120"/>
      <c r="BY757" s="124"/>
      <c r="BZ757" s="124"/>
      <c r="CA757" s="124"/>
      <c r="CB757" s="120">
        <v>16.823939048191338</v>
      </c>
      <c r="CC757" s="120">
        <v>19.496255895940152</v>
      </c>
      <c r="CD757" s="120">
        <v>17.335082511020332</v>
      </c>
      <c r="CE757" s="120"/>
      <c r="CF757" s="107"/>
      <c r="CG757" s="107"/>
      <c r="CH757" s="107">
        <v>0</v>
      </c>
      <c r="CI757" s="107"/>
      <c r="CJ757" s="107"/>
    </row>
    <row r="758" spans="1:88" x14ac:dyDescent="0.25">
      <c r="A758" s="50" t="s">
        <v>931</v>
      </c>
      <c r="B758" s="56" t="s">
        <v>1608</v>
      </c>
      <c r="C758" s="50" t="s">
        <v>3309</v>
      </c>
      <c r="D758" s="56" t="s">
        <v>2490</v>
      </c>
      <c r="E758" s="50" t="s">
        <v>106</v>
      </c>
      <c r="F758" s="24" t="s">
        <v>107</v>
      </c>
      <c r="G758" s="24">
        <v>4</v>
      </c>
      <c r="H758" s="50" t="s">
        <v>1453</v>
      </c>
      <c r="I758" s="50" t="s">
        <v>109</v>
      </c>
      <c r="J758" s="120">
        <v>440.23138307207063</v>
      </c>
      <c r="K758" s="52">
        <v>550</v>
      </c>
      <c r="L758" s="120">
        <v>80.042069649467379</v>
      </c>
      <c r="M758" s="52">
        <v>0</v>
      </c>
      <c r="N758" s="120">
        <v>75.148930679264581</v>
      </c>
      <c r="O758" s="120">
        <v>100</v>
      </c>
      <c r="P758" s="120">
        <v>100</v>
      </c>
      <c r="Q758" s="120">
        <v>64.49124969252378</v>
      </c>
      <c r="R758" s="120">
        <v>71.094350013209663</v>
      </c>
      <c r="S758" s="120">
        <v>75</v>
      </c>
      <c r="T758" s="120">
        <v>85.988332923365036</v>
      </c>
      <c r="U758" s="120">
        <v>100</v>
      </c>
      <c r="V758" s="120">
        <v>64.817182950596418</v>
      </c>
      <c r="W758" s="120">
        <v>86.42291060079522</v>
      </c>
      <c r="X758" s="120">
        <v>100</v>
      </c>
      <c r="Y758" s="120">
        <v>57.204448427852675</v>
      </c>
      <c r="Z758" s="120">
        <v>76.272597903803558</v>
      </c>
      <c r="AA758" s="120">
        <v>100</v>
      </c>
      <c r="AB758" s="120"/>
      <c r="AC758" s="120"/>
      <c r="AD758" s="120">
        <v>0</v>
      </c>
      <c r="AE758" s="120"/>
      <c r="AF758" s="120"/>
      <c r="AG758" s="120"/>
      <c r="AH758" s="120">
        <v>0</v>
      </c>
      <c r="AI758" s="120">
        <v>10.5</v>
      </c>
      <c r="AJ758" s="120">
        <v>13.88</v>
      </c>
      <c r="AK758" s="120"/>
      <c r="AL758" s="52">
        <v>0</v>
      </c>
      <c r="AM758" s="124">
        <v>0.98130841121495327</v>
      </c>
      <c r="AN758" s="124">
        <v>0.95833333333333337</v>
      </c>
      <c r="AO758" s="124">
        <v>0.99065420560747663</v>
      </c>
      <c r="AP758" s="124">
        <v>0.97916666666666663</v>
      </c>
      <c r="AQ758" s="124"/>
      <c r="AR758" s="124"/>
      <c r="AS758" s="124">
        <v>0.14096916299559473</v>
      </c>
      <c r="AT758" s="120">
        <v>31.806167400881069</v>
      </c>
      <c r="AU758" s="120">
        <v>50</v>
      </c>
      <c r="AV758" s="124">
        <v>0.19626168224299065</v>
      </c>
      <c r="AW758" s="120">
        <v>20.747663551401871</v>
      </c>
      <c r="AX758" s="120">
        <v>50</v>
      </c>
      <c r="AY758" s="124"/>
      <c r="AZ758" s="120"/>
      <c r="BA758" s="120"/>
      <c r="BB758" s="124"/>
      <c r="BC758" s="120"/>
      <c r="BD758" s="120"/>
      <c r="BE758" s="124"/>
      <c r="BF758" s="120"/>
      <c r="BG758" s="120"/>
      <c r="BH758" s="124"/>
      <c r="BI758" s="120"/>
      <c r="BJ758" s="120"/>
      <c r="BK758" s="124"/>
      <c r="BL758" s="120"/>
      <c r="BM758" s="120"/>
      <c r="BN758" s="52"/>
      <c r="BO758" s="124"/>
      <c r="BP758" s="120"/>
      <c r="BQ758" s="120"/>
      <c r="BR758" s="124">
        <v>0.58490566037735847</v>
      </c>
      <c r="BS758" s="124">
        <v>0.91379310344827591</v>
      </c>
      <c r="BT758" s="120">
        <v>38.9937106918239</v>
      </c>
      <c r="BU758" s="120">
        <v>50</v>
      </c>
      <c r="BV758" s="124"/>
      <c r="BW758" s="120"/>
      <c r="BX758" s="120"/>
      <c r="BY758" s="124"/>
      <c r="BZ758" s="124"/>
      <c r="CA758" s="124"/>
      <c r="CB758" s="120">
        <v>16.823939048191338</v>
      </c>
      <c r="CC758" s="120">
        <v>19.496255895940152</v>
      </c>
      <c r="CD758" s="120">
        <v>17.335082511020332</v>
      </c>
      <c r="CE758" s="120"/>
      <c r="CF758" s="107"/>
      <c r="CG758" s="107"/>
      <c r="CH758" s="107">
        <v>0</v>
      </c>
      <c r="CI758" s="107"/>
      <c r="CJ758" s="107"/>
    </row>
    <row r="759" spans="1:88" x14ac:dyDescent="0.25">
      <c r="A759" s="50" t="s">
        <v>931</v>
      </c>
      <c r="B759" s="56" t="s">
        <v>1608</v>
      </c>
      <c r="C759" s="50" t="s">
        <v>3310</v>
      </c>
      <c r="D759" s="56" t="s">
        <v>2154</v>
      </c>
      <c r="E759" s="50" t="s">
        <v>106</v>
      </c>
      <c r="F759" s="24" t="s">
        <v>107</v>
      </c>
      <c r="G759" s="24">
        <v>4</v>
      </c>
      <c r="H759" s="50" t="s">
        <v>1453</v>
      </c>
      <c r="I759" s="50" t="s">
        <v>109</v>
      </c>
      <c r="J759" s="120">
        <v>446.21975061033618</v>
      </c>
      <c r="K759" s="52">
        <v>550</v>
      </c>
      <c r="L759" s="120">
        <v>81.130863747333848</v>
      </c>
      <c r="M759" s="52">
        <v>0</v>
      </c>
      <c r="N759" s="120">
        <v>72.119020063065904</v>
      </c>
      <c r="O759" s="120">
        <v>96.158693417421205</v>
      </c>
      <c r="P759" s="120">
        <v>100</v>
      </c>
      <c r="Q759" s="120">
        <v>66.903971481858974</v>
      </c>
      <c r="R759" s="120">
        <v>69.876323488642285</v>
      </c>
      <c r="S759" s="120">
        <v>75</v>
      </c>
      <c r="T759" s="120">
        <v>89.205295309145299</v>
      </c>
      <c r="U759" s="120">
        <v>100</v>
      </c>
      <c r="V759" s="120">
        <v>63.595167147037884</v>
      </c>
      <c r="W759" s="120">
        <v>84.793556196050517</v>
      </c>
      <c r="X759" s="120">
        <v>100</v>
      </c>
      <c r="Y759" s="120">
        <v>58.038759614080135</v>
      </c>
      <c r="Z759" s="120">
        <v>77.385012818773518</v>
      </c>
      <c r="AA759" s="120">
        <v>100</v>
      </c>
      <c r="AB759" s="120"/>
      <c r="AC759" s="120"/>
      <c r="AD759" s="120">
        <v>0</v>
      </c>
      <c r="AE759" s="120"/>
      <c r="AF759" s="120"/>
      <c r="AG759" s="120"/>
      <c r="AH759" s="120">
        <v>0</v>
      </c>
      <c r="AI759" s="120">
        <v>8.09</v>
      </c>
      <c r="AJ759" s="120">
        <v>11.83</v>
      </c>
      <c r="AK759" s="120"/>
      <c r="AL759" s="52">
        <v>0</v>
      </c>
      <c r="AM759" s="124">
        <v>0.99346405228758172</v>
      </c>
      <c r="AN759" s="124">
        <v>0.98795180722891562</v>
      </c>
      <c r="AO759" s="124">
        <v>0.99346405228758172</v>
      </c>
      <c r="AP759" s="124">
        <v>0.98795180722891562</v>
      </c>
      <c r="AQ759" s="124"/>
      <c r="AR759" s="124"/>
      <c r="AS759" s="124">
        <v>0.11597938144329897</v>
      </c>
      <c r="AT759" s="120">
        <v>36.80412371134021</v>
      </c>
      <c r="AU759" s="120">
        <v>50</v>
      </c>
      <c r="AV759" s="124">
        <v>0.15025906735751296</v>
      </c>
      <c r="AW759" s="120">
        <v>29.948186528497423</v>
      </c>
      <c r="AX759" s="120">
        <v>50</v>
      </c>
      <c r="AY759" s="124"/>
      <c r="AZ759" s="120"/>
      <c r="BA759" s="120"/>
      <c r="BB759" s="124"/>
      <c r="BC759" s="120"/>
      <c r="BD759" s="120"/>
      <c r="BE759" s="124"/>
      <c r="BF759" s="120"/>
      <c r="BG759" s="120"/>
      <c r="BH759" s="124"/>
      <c r="BI759" s="120"/>
      <c r="BJ759" s="120"/>
      <c r="BK759" s="124"/>
      <c r="BL759" s="120"/>
      <c r="BM759" s="120"/>
      <c r="BN759" s="52"/>
      <c r="BO759" s="124"/>
      <c r="BP759" s="120"/>
      <c r="BQ759" s="120"/>
      <c r="BR759" s="124">
        <v>0.47887323943661969</v>
      </c>
      <c r="BS759" s="124">
        <v>1.0441176470588236</v>
      </c>
      <c r="BT759" s="120">
        <v>31.92488262910798</v>
      </c>
      <c r="BU759" s="120">
        <v>50</v>
      </c>
      <c r="BV759" s="124"/>
      <c r="BW759" s="120"/>
      <c r="BX759" s="120"/>
      <c r="BY759" s="124"/>
      <c r="BZ759" s="124"/>
      <c r="CA759" s="124"/>
      <c r="CB759" s="120">
        <v>16.823939048191338</v>
      </c>
      <c r="CC759" s="120">
        <v>19.496255895940152</v>
      </c>
      <c r="CD759" s="120">
        <v>17.335082511020332</v>
      </c>
      <c r="CE759" s="120"/>
      <c r="CF759" s="107"/>
      <c r="CG759" s="107"/>
      <c r="CH759" s="107">
        <v>0</v>
      </c>
      <c r="CI759" s="107"/>
      <c r="CJ759" s="107"/>
    </row>
    <row r="760" spans="1:88" x14ac:dyDescent="0.25">
      <c r="A760" s="50" t="s">
        <v>931</v>
      </c>
      <c r="B760" s="56" t="s">
        <v>1608</v>
      </c>
      <c r="C760" s="50" t="s">
        <v>3311</v>
      </c>
      <c r="D760" s="56" t="s">
        <v>2216</v>
      </c>
      <c r="E760" s="50" t="s">
        <v>106</v>
      </c>
      <c r="F760" s="24" t="s">
        <v>107</v>
      </c>
      <c r="G760" s="24">
        <v>4</v>
      </c>
      <c r="H760" s="50" t="s">
        <v>1453</v>
      </c>
      <c r="I760" s="50" t="s">
        <v>109</v>
      </c>
      <c r="J760" s="120">
        <v>462.96189235724438</v>
      </c>
      <c r="K760" s="52">
        <v>550</v>
      </c>
      <c r="L760" s="120">
        <v>84.174889519498976</v>
      </c>
      <c r="M760" s="52">
        <v>0</v>
      </c>
      <c r="N760" s="120">
        <v>79.084483953279857</v>
      </c>
      <c r="O760" s="120">
        <v>100</v>
      </c>
      <c r="P760" s="120">
        <v>100</v>
      </c>
      <c r="Q760" s="120">
        <v>67.079100893132548</v>
      </c>
      <c r="R760" s="120">
        <v>75</v>
      </c>
      <c r="S760" s="120">
        <v>75</v>
      </c>
      <c r="T760" s="120">
        <v>89.438801190843392</v>
      </c>
      <c r="U760" s="120">
        <v>100</v>
      </c>
      <c r="V760" s="120">
        <v>69.204500746167412</v>
      </c>
      <c r="W760" s="120">
        <v>92.272667661556554</v>
      </c>
      <c r="X760" s="120">
        <v>100</v>
      </c>
      <c r="Y760" s="120">
        <v>56.332403885288507</v>
      </c>
      <c r="Z760" s="120">
        <v>75.109871847051352</v>
      </c>
      <c r="AA760" s="120">
        <v>100</v>
      </c>
      <c r="AB760" s="120"/>
      <c r="AC760" s="120"/>
      <c r="AD760" s="120">
        <v>0</v>
      </c>
      <c r="AE760" s="120"/>
      <c r="AF760" s="120"/>
      <c r="AG760" s="120"/>
      <c r="AH760" s="120">
        <v>0</v>
      </c>
      <c r="AI760" s="120">
        <v>7.92</v>
      </c>
      <c r="AJ760" s="120">
        <v>18.66</v>
      </c>
      <c r="AK760" s="120"/>
      <c r="AL760" s="52">
        <v>0</v>
      </c>
      <c r="AM760" s="124">
        <v>1</v>
      </c>
      <c r="AN760" s="124">
        <v>1</v>
      </c>
      <c r="AO760" s="124">
        <v>1</v>
      </c>
      <c r="AP760" s="124">
        <v>1</v>
      </c>
      <c r="AQ760" s="124"/>
      <c r="AR760" s="124"/>
      <c r="AS760" s="124">
        <v>5.0505050505050504E-2</v>
      </c>
      <c r="AT760" s="120">
        <v>49.89898989898991</v>
      </c>
      <c r="AU760" s="120">
        <v>50</v>
      </c>
      <c r="AV760" s="124">
        <v>0.10344827586206896</v>
      </c>
      <c r="AW760" s="120">
        <v>39.310344827586221</v>
      </c>
      <c r="AX760" s="120">
        <v>50</v>
      </c>
      <c r="AY760" s="124"/>
      <c r="AZ760" s="120"/>
      <c r="BA760" s="120"/>
      <c r="BB760" s="124"/>
      <c r="BC760" s="120"/>
      <c r="BD760" s="120"/>
      <c r="BE760" s="124"/>
      <c r="BF760" s="120"/>
      <c r="BG760" s="120"/>
      <c r="BH760" s="124"/>
      <c r="BI760" s="120"/>
      <c r="BJ760" s="120"/>
      <c r="BK760" s="124"/>
      <c r="BL760" s="120"/>
      <c r="BM760" s="120"/>
      <c r="BN760" s="52"/>
      <c r="BO760" s="124"/>
      <c r="BP760" s="120"/>
      <c r="BQ760" s="120"/>
      <c r="BR760" s="124">
        <v>0.25396825396825395</v>
      </c>
      <c r="BS760" s="124">
        <v>1</v>
      </c>
      <c r="BT760" s="120">
        <v>16.93121693121693</v>
      </c>
      <c r="BU760" s="120">
        <v>50</v>
      </c>
      <c r="BV760" s="124"/>
      <c r="BW760" s="120"/>
      <c r="BX760" s="120"/>
      <c r="BY760" s="124"/>
      <c r="BZ760" s="124"/>
      <c r="CA760" s="124"/>
      <c r="CB760" s="120">
        <v>16.823939048191338</v>
      </c>
      <c r="CC760" s="120">
        <v>19.496255895940152</v>
      </c>
      <c r="CD760" s="120">
        <v>17.335082511020332</v>
      </c>
      <c r="CE760" s="120"/>
      <c r="CF760" s="52"/>
      <c r="CG760" s="52"/>
      <c r="CH760" s="107">
        <v>0</v>
      </c>
      <c r="CI760" s="107"/>
      <c r="CJ760" s="107"/>
    </row>
    <row r="761" spans="1:88" x14ac:dyDescent="0.25">
      <c r="A761" s="50" t="s">
        <v>931</v>
      </c>
      <c r="B761" s="56" t="s">
        <v>1608</v>
      </c>
      <c r="C761" s="50" t="s">
        <v>3312</v>
      </c>
      <c r="D761" s="56" t="s">
        <v>1711</v>
      </c>
      <c r="E761" s="50" t="s">
        <v>106</v>
      </c>
      <c r="F761" s="24" t="s">
        <v>107</v>
      </c>
      <c r="G761" s="24">
        <v>4</v>
      </c>
      <c r="H761" s="50" t="s">
        <v>1453</v>
      </c>
      <c r="I761" s="50" t="s">
        <v>109</v>
      </c>
      <c r="J761" s="120">
        <v>489.28336158951106</v>
      </c>
      <c r="K761" s="52">
        <v>550</v>
      </c>
      <c r="L761" s="120">
        <v>88.96061119809292</v>
      </c>
      <c r="M761" s="52">
        <v>0</v>
      </c>
      <c r="N761" s="120">
        <v>80.587202276288622</v>
      </c>
      <c r="O761" s="120">
        <v>100</v>
      </c>
      <c r="P761" s="120">
        <v>100</v>
      </c>
      <c r="Q761" s="120">
        <v>69.951292550061552</v>
      </c>
      <c r="R761" s="120">
        <v>73.979092566049061</v>
      </c>
      <c r="S761" s="120">
        <v>75</v>
      </c>
      <c r="T761" s="120">
        <v>93.268390066748736</v>
      </c>
      <c r="U761" s="120">
        <v>100</v>
      </c>
      <c r="V761" s="120">
        <v>69.36930773208968</v>
      </c>
      <c r="W761" s="120">
        <v>92.492410309452907</v>
      </c>
      <c r="X761" s="120">
        <v>100</v>
      </c>
      <c r="Y761" s="120">
        <v>59.02540029979054</v>
      </c>
      <c r="Z761" s="120">
        <v>78.700533733054058</v>
      </c>
      <c r="AA761" s="120">
        <v>100</v>
      </c>
      <c r="AB761" s="120"/>
      <c r="AC761" s="120"/>
      <c r="AD761" s="120">
        <v>0</v>
      </c>
      <c r="AE761" s="120"/>
      <c r="AF761" s="120"/>
      <c r="AG761" s="120"/>
      <c r="AH761" s="120">
        <v>0</v>
      </c>
      <c r="AI761" s="120">
        <v>5.04</v>
      </c>
      <c r="AJ761" s="120">
        <v>14.95</v>
      </c>
      <c r="AK761" s="120"/>
      <c r="AL761" s="52">
        <v>0</v>
      </c>
      <c r="AM761" s="124">
        <v>0.99259259259259258</v>
      </c>
      <c r="AN761" s="124">
        <v>1</v>
      </c>
      <c r="AO761" s="124">
        <v>0.99259259259259258</v>
      </c>
      <c r="AP761" s="124">
        <v>1</v>
      </c>
      <c r="AQ761" s="124"/>
      <c r="AR761" s="124"/>
      <c r="AS761" s="124">
        <v>4.0625000000000001E-2</v>
      </c>
      <c r="AT761" s="120">
        <v>50</v>
      </c>
      <c r="AU761" s="120">
        <v>50</v>
      </c>
      <c r="AV761" s="124">
        <v>0.11392405063291139</v>
      </c>
      <c r="AW761" s="120">
        <v>37.215189873417742</v>
      </c>
      <c r="AX761" s="120">
        <v>50</v>
      </c>
      <c r="AY761" s="124"/>
      <c r="AZ761" s="120"/>
      <c r="BA761" s="120"/>
      <c r="BB761" s="124"/>
      <c r="BC761" s="120"/>
      <c r="BD761" s="120"/>
      <c r="BE761" s="124"/>
      <c r="BF761" s="120"/>
      <c r="BG761" s="120"/>
      <c r="BH761" s="124"/>
      <c r="BI761" s="120"/>
      <c r="BJ761" s="120"/>
      <c r="BK761" s="124"/>
      <c r="BL761" s="120"/>
      <c r="BM761" s="120"/>
      <c r="BN761" s="52"/>
      <c r="BO761" s="124"/>
      <c r="BP761" s="120"/>
      <c r="BQ761" s="120"/>
      <c r="BR761" s="124">
        <v>0.5641025641025641</v>
      </c>
      <c r="BS761" s="124">
        <v>1.0263157894736843</v>
      </c>
      <c r="BT761" s="120">
        <v>37.606837606837608</v>
      </c>
      <c r="BU761" s="120">
        <v>50</v>
      </c>
      <c r="BV761" s="124"/>
      <c r="BW761" s="120"/>
      <c r="BX761" s="120"/>
      <c r="BY761" s="124"/>
      <c r="BZ761" s="124"/>
      <c r="CA761" s="124"/>
      <c r="CB761" s="120">
        <v>16.823939048191338</v>
      </c>
      <c r="CC761" s="120">
        <v>19.496255895940152</v>
      </c>
      <c r="CD761" s="120">
        <v>17.335082511020332</v>
      </c>
      <c r="CE761" s="120"/>
      <c r="CF761" s="107"/>
      <c r="CG761" s="107"/>
      <c r="CH761" s="107">
        <v>0</v>
      </c>
      <c r="CI761" s="107"/>
      <c r="CJ761" s="107"/>
    </row>
    <row r="762" spans="1:88" x14ac:dyDescent="0.25">
      <c r="A762" s="50" t="s">
        <v>931</v>
      </c>
      <c r="B762" s="56" t="s">
        <v>1608</v>
      </c>
      <c r="C762" s="50" t="s">
        <v>3313</v>
      </c>
      <c r="D762" s="56" t="s">
        <v>2325</v>
      </c>
      <c r="E762" s="50" t="s">
        <v>106</v>
      </c>
      <c r="F762" s="24">
        <v>5</v>
      </c>
      <c r="G762" s="24">
        <v>6</v>
      </c>
      <c r="H762" s="50" t="s">
        <v>1453</v>
      </c>
      <c r="I762" s="50" t="s">
        <v>109</v>
      </c>
      <c r="J762" s="120">
        <v>622.7046000946948</v>
      </c>
      <c r="K762" s="52">
        <v>750</v>
      </c>
      <c r="L762" s="120">
        <v>83.027280012625965</v>
      </c>
      <c r="M762" s="52">
        <v>0</v>
      </c>
      <c r="N762" s="120">
        <v>76.403738263407163</v>
      </c>
      <c r="O762" s="120">
        <v>100</v>
      </c>
      <c r="P762" s="120">
        <v>100</v>
      </c>
      <c r="Q762" s="120">
        <v>65.484588237177945</v>
      </c>
      <c r="R762" s="120">
        <v>71.611283798418285</v>
      </c>
      <c r="S762" s="120">
        <v>75</v>
      </c>
      <c r="T762" s="120">
        <v>87.312784316237256</v>
      </c>
      <c r="U762" s="120">
        <v>100</v>
      </c>
      <c r="V762" s="120">
        <v>66.176141564032008</v>
      </c>
      <c r="W762" s="120">
        <v>88.234855418709344</v>
      </c>
      <c r="X762" s="120">
        <v>100</v>
      </c>
      <c r="Y762" s="120">
        <v>55.104555531022946</v>
      </c>
      <c r="Z762" s="120">
        <v>73.472740708030599</v>
      </c>
      <c r="AA762" s="120">
        <v>100</v>
      </c>
      <c r="AB762" s="120">
        <v>62.633999999999965</v>
      </c>
      <c r="AC762" s="120">
        <v>83.511999999999958</v>
      </c>
      <c r="AD762" s="120">
        <v>100</v>
      </c>
      <c r="AE762" s="120">
        <v>55.126330532212883</v>
      </c>
      <c r="AF762" s="120">
        <v>66.501587301587392</v>
      </c>
      <c r="AG762" s="120">
        <v>73.501774042950501</v>
      </c>
      <c r="AH762" s="120">
        <v>100</v>
      </c>
      <c r="AI762" s="120">
        <v>9.51</v>
      </c>
      <c r="AJ762" s="120">
        <v>16.5</v>
      </c>
      <c r="AK762" s="120">
        <v>11.37</v>
      </c>
      <c r="AL762" s="52">
        <v>0</v>
      </c>
      <c r="AM762" s="124">
        <v>0.99213630406290954</v>
      </c>
      <c r="AN762" s="124">
        <v>0.99215686274509807</v>
      </c>
      <c r="AO762" s="124">
        <v>0.99475753604193973</v>
      </c>
      <c r="AP762" s="124">
        <v>0.99215686274509807</v>
      </c>
      <c r="AQ762" s="124">
        <v>1</v>
      </c>
      <c r="AR762" s="124">
        <v>1</v>
      </c>
      <c r="AS762" s="124">
        <v>7.1146245059288543E-2</v>
      </c>
      <c r="AT762" s="120">
        <v>45.770750988142289</v>
      </c>
      <c r="AU762" s="120">
        <v>50</v>
      </c>
      <c r="AV762" s="124">
        <v>0.12121212121212122</v>
      </c>
      <c r="AW762" s="120">
        <v>35.757575757575765</v>
      </c>
      <c r="AX762" s="120">
        <v>50</v>
      </c>
      <c r="AY762" s="124"/>
      <c r="AZ762" s="120"/>
      <c r="BA762" s="120"/>
      <c r="BB762" s="124"/>
      <c r="BC762" s="120"/>
      <c r="BD762" s="120"/>
      <c r="BE762" s="124"/>
      <c r="BF762" s="120"/>
      <c r="BG762" s="120"/>
      <c r="BH762" s="124"/>
      <c r="BI762" s="120"/>
      <c r="BJ762" s="120"/>
      <c r="BK762" s="124"/>
      <c r="BL762" s="120"/>
      <c r="BM762" s="120"/>
      <c r="BN762" s="52"/>
      <c r="BO762" s="124"/>
      <c r="BP762" s="120"/>
      <c r="BQ762" s="120"/>
      <c r="BR762" s="124">
        <v>0.52713178294573648</v>
      </c>
      <c r="BS762" s="124">
        <v>0.96268656716417911</v>
      </c>
      <c r="BT762" s="120">
        <v>35.142118863049099</v>
      </c>
      <c r="BU762" s="120">
        <v>50</v>
      </c>
      <c r="BV762" s="124"/>
      <c r="BW762" s="120"/>
      <c r="BX762" s="120"/>
      <c r="BY762" s="124"/>
      <c r="BZ762" s="124"/>
      <c r="CA762" s="124"/>
      <c r="CB762" s="120">
        <v>16.823939048191338</v>
      </c>
      <c r="CC762" s="120">
        <v>19.496255895940152</v>
      </c>
      <c r="CD762" s="120">
        <v>17.335082511020332</v>
      </c>
      <c r="CE762" s="120"/>
      <c r="CF762" s="107"/>
      <c r="CG762" s="107"/>
      <c r="CH762" s="107">
        <v>0</v>
      </c>
      <c r="CI762" s="107"/>
      <c r="CJ762" s="107"/>
    </row>
    <row r="763" spans="1:88" x14ac:dyDescent="0.25">
      <c r="A763" s="50" t="s">
        <v>931</v>
      </c>
      <c r="B763" s="56" t="s">
        <v>1608</v>
      </c>
      <c r="C763" s="50" t="s">
        <v>3314</v>
      </c>
      <c r="D763" s="56" t="s">
        <v>2062</v>
      </c>
      <c r="E763" s="50" t="s">
        <v>106</v>
      </c>
      <c r="F763" s="24">
        <v>7</v>
      </c>
      <c r="G763" s="24">
        <v>8</v>
      </c>
      <c r="H763" s="50" t="s">
        <v>1453</v>
      </c>
      <c r="I763" s="50" t="s">
        <v>109</v>
      </c>
      <c r="J763" s="120">
        <v>660.19542601814396</v>
      </c>
      <c r="K763" s="52">
        <v>800</v>
      </c>
      <c r="L763" s="120">
        <v>82.524428252267995</v>
      </c>
      <c r="M763" s="52">
        <v>0</v>
      </c>
      <c r="N763" s="120">
        <v>74.191261109832595</v>
      </c>
      <c r="O763" s="120">
        <v>98.921681479776794</v>
      </c>
      <c r="P763" s="120">
        <v>100</v>
      </c>
      <c r="Q763" s="120">
        <v>62.247860611926278</v>
      </c>
      <c r="R763" s="120">
        <v>71.275842906601596</v>
      </c>
      <c r="S763" s="120">
        <v>75</v>
      </c>
      <c r="T763" s="120">
        <v>82.997147482568366</v>
      </c>
      <c r="U763" s="120">
        <v>100</v>
      </c>
      <c r="V763" s="120">
        <v>65.256591164956703</v>
      </c>
      <c r="W763" s="120">
        <v>87.008788219942261</v>
      </c>
      <c r="X763" s="120">
        <v>100</v>
      </c>
      <c r="Y763" s="120">
        <v>53.046109060477065</v>
      </c>
      <c r="Z763" s="120">
        <v>70.728145413969429</v>
      </c>
      <c r="AA763" s="120">
        <v>100</v>
      </c>
      <c r="AB763" s="120">
        <v>60.742828525640981</v>
      </c>
      <c r="AC763" s="120">
        <v>80.990438034187974</v>
      </c>
      <c r="AD763" s="120">
        <v>100</v>
      </c>
      <c r="AE763" s="120">
        <v>52.959143518518552</v>
      </c>
      <c r="AF763" s="120">
        <v>64.863602941176353</v>
      </c>
      <c r="AG763" s="120">
        <v>70.612191358024731</v>
      </c>
      <c r="AH763" s="120">
        <v>100</v>
      </c>
      <c r="AI763" s="120">
        <v>12.75</v>
      </c>
      <c r="AJ763" s="120">
        <v>18.22</v>
      </c>
      <c r="AK763" s="120">
        <v>11.9</v>
      </c>
      <c r="AL763" s="52">
        <v>0</v>
      </c>
      <c r="AM763" s="124">
        <v>0.9874572405929305</v>
      </c>
      <c r="AN763" s="124">
        <v>0.98287671232876717</v>
      </c>
      <c r="AO763" s="124">
        <v>0.9874572405929305</v>
      </c>
      <c r="AP763" s="124">
        <v>0.98287671232876717</v>
      </c>
      <c r="AQ763" s="124">
        <v>1</v>
      </c>
      <c r="AR763" s="124">
        <v>1</v>
      </c>
      <c r="AS763" s="124">
        <v>7.8947368421052627E-2</v>
      </c>
      <c r="AT763" s="120">
        <v>44.21052631578948</v>
      </c>
      <c r="AU763" s="120">
        <v>50</v>
      </c>
      <c r="AV763" s="124">
        <v>0.15217391304347827</v>
      </c>
      <c r="AW763" s="120">
        <v>29.565217391304355</v>
      </c>
      <c r="AX763" s="120">
        <v>50</v>
      </c>
      <c r="AY763" s="124"/>
      <c r="AZ763" s="120"/>
      <c r="BA763" s="120"/>
      <c r="BB763" s="124"/>
      <c r="BC763" s="120"/>
      <c r="BD763" s="120"/>
      <c r="BE763" s="124">
        <v>0.97354497354497349</v>
      </c>
      <c r="BF763" s="120">
        <v>50</v>
      </c>
      <c r="BG763" s="120">
        <v>50</v>
      </c>
      <c r="BH763" s="124"/>
      <c r="BI763" s="120"/>
      <c r="BJ763" s="120"/>
      <c r="BK763" s="124"/>
      <c r="BL763" s="120"/>
      <c r="BM763" s="120"/>
      <c r="BN763" s="52"/>
      <c r="BO763" s="124"/>
      <c r="BP763" s="120"/>
      <c r="BQ763" s="120"/>
      <c r="BR763" s="124">
        <v>0.67741935483870963</v>
      </c>
      <c r="BS763" s="124">
        <v>1.0260047281323876</v>
      </c>
      <c r="BT763" s="120">
        <v>45.161290322580641</v>
      </c>
      <c r="BU763" s="120">
        <v>50</v>
      </c>
      <c r="BV763" s="124"/>
      <c r="BW763" s="120"/>
      <c r="BX763" s="120"/>
      <c r="BY763" s="124"/>
      <c r="BZ763" s="124"/>
      <c r="CA763" s="124"/>
      <c r="CB763" s="120">
        <v>16.823939048191338</v>
      </c>
      <c r="CC763" s="120">
        <v>19.496255895940152</v>
      </c>
      <c r="CD763" s="120">
        <v>17.335082511020332</v>
      </c>
      <c r="CE763" s="120"/>
      <c r="CF763" s="107"/>
      <c r="CG763" s="107"/>
      <c r="CH763" s="107">
        <v>0</v>
      </c>
      <c r="CI763" s="107"/>
      <c r="CJ763" s="107"/>
    </row>
    <row r="764" spans="1:88" x14ac:dyDescent="0.25">
      <c r="A764" s="50" t="s">
        <v>931</v>
      </c>
      <c r="B764" s="56" t="s">
        <v>1608</v>
      </c>
      <c r="C764" s="50" t="s">
        <v>3315</v>
      </c>
      <c r="D764" s="56" t="s">
        <v>2428</v>
      </c>
      <c r="E764" s="50" t="s">
        <v>106</v>
      </c>
      <c r="F764" s="24">
        <v>9</v>
      </c>
      <c r="G764" s="24">
        <v>12</v>
      </c>
      <c r="H764" s="50" t="s">
        <v>1453</v>
      </c>
      <c r="I764" s="50" t="s">
        <v>109</v>
      </c>
      <c r="J764" s="120">
        <v>920.24767145554904</v>
      </c>
      <c r="K764" s="52">
        <v>1250</v>
      </c>
      <c r="L764" s="120">
        <v>73.619813716443929</v>
      </c>
      <c r="M764" s="52">
        <v>0</v>
      </c>
      <c r="N764" s="120">
        <v>63.011456897343983</v>
      </c>
      <c r="O764" s="120">
        <v>84.015275863125311</v>
      </c>
      <c r="P764" s="120">
        <v>100</v>
      </c>
      <c r="Q764" s="120">
        <v>51.116541612509359</v>
      </c>
      <c r="R764" s="120">
        <v>61.939397073865941</v>
      </c>
      <c r="S764" s="120">
        <v>66.631648505771921</v>
      </c>
      <c r="T764" s="120">
        <v>68.155388816679135</v>
      </c>
      <c r="U764" s="120">
        <v>100</v>
      </c>
      <c r="V764" s="120">
        <v>59.110751861765578</v>
      </c>
      <c r="W764" s="120">
        <v>78.814335815687443</v>
      </c>
      <c r="X764" s="120">
        <v>100</v>
      </c>
      <c r="Y764" s="120">
        <v>49.713363879343248</v>
      </c>
      <c r="Z764" s="120">
        <v>66.284485172457664</v>
      </c>
      <c r="AA764" s="120">
        <v>100</v>
      </c>
      <c r="AB764" s="120">
        <v>59.197023809523756</v>
      </c>
      <c r="AC764" s="120">
        <v>78.929365079365013</v>
      </c>
      <c r="AD764" s="120">
        <v>100</v>
      </c>
      <c r="AE764" s="120">
        <v>50.119764011799418</v>
      </c>
      <c r="AF764" s="120">
        <v>62.873476702508974</v>
      </c>
      <c r="AG764" s="120">
        <v>66.826352015732553</v>
      </c>
      <c r="AH764" s="120">
        <v>100</v>
      </c>
      <c r="AI764" s="120">
        <v>15.51</v>
      </c>
      <c r="AJ764" s="120">
        <v>12.22</v>
      </c>
      <c r="AK764" s="120">
        <v>12.75</v>
      </c>
      <c r="AL764" s="52">
        <v>1</v>
      </c>
      <c r="AM764" s="124">
        <v>0.97518610421836227</v>
      </c>
      <c r="AN764" s="124">
        <v>0.94845360824742264</v>
      </c>
      <c r="AO764" s="124">
        <v>0.97755610972568574</v>
      </c>
      <c r="AP764" s="124">
        <v>0.95789473684210524</v>
      </c>
      <c r="AQ764" s="124">
        <v>0.9779411764705882</v>
      </c>
      <c r="AR764" s="124">
        <v>0.95934959349593496</v>
      </c>
      <c r="AS764" s="124">
        <v>0.21809895833333334</v>
      </c>
      <c r="AT764" s="120">
        <v>16.380208333333336</v>
      </c>
      <c r="AU764" s="120">
        <v>50</v>
      </c>
      <c r="AV764" s="124">
        <v>0.35784313725490197</v>
      </c>
      <c r="AW764" s="120">
        <v>0</v>
      </c>
      <c r="AX764" s="120">
        <v>50</v>
      </c>
      <c r="AY764" s="124">
        <v>0.85331632653061229</v>
      </c>
      <c r="AZ764" s="120">
        <v>50</v>
      </c>
      <c r="BA764" s="120">
        <v>50</v>
      </c>
      <c r="BB764" s="124">
        <v>0.43622448979591838</v>
      </c>
      <c r="BC764" s="120">
        <v>29.081632653061224</v>
      </c>
      <c r="BD764" s="120">
        <v>50</v>
      </c>
      <c r="BE764" s="124">
        <v>0.94555873925501432</v>
      </c>
      <c r="BF764" s="120">
        <v>50</v>
      </c>
      <c r="BG764" s="120">
        <v>50</v>
      </c>
      <c r="BH764" s="124">
        <v>0.92054794520547945</v>
      </c>
      <c r="BI764" s="120">
        <v>97.930632468668037</v>
      </c>
      <c r="BJ764" s="120">
        <v>100</v>
      </c>
      <c r="BK764" s="124">
        <v>0.85</v>
      </c>
      <c r="BL764" s="120">
        <v>90.425531914893625</v>
      </c>
      <c r="BM764" s="120">
        <v>100</v>
      </c>
      <c r="BN764" s="52">
        <v>0</v>
      </c>
      <c r="BO764" s="124">
        <v>0.76724137931034486</v>
      </c>
      <c r="BP764" s="120">
        <v>100</v>
      </c>
      <c r="BQ764" s="120">
        <v>100</v>
      </c>
      <c r="BR764" s="124">
        <v>0.54692556634304212</v>
      </c>
      <c r="BS764" s="124">
        <v>0.76485148514851486</v>
      </c>
      <c r="BT764" s="120">
        <v>18.230852211434737</v>
      </c>
      <c r="BU764" s="120">
        <v>50</v>
      </c>
      <c r="BV764" s="124">
        <v>0.30208333333333331</v>
      </c>
      <c r="BW764" s="120">
        <v>25.173611111111111</v>
      </c>
      <c r="BX764" s="120">
        <v>50</v>
      </c>
      <c r="BY764" s="124">
        <v>0.85</v>
      </c>
      <c r="BZ764" s="124">
        <v>0.94</v>
      </c>
      <c r="CA764" s="124">
        <v>0.09</v>
      </c>
      <c r="CB764" s="120">
        <v>16.823939048191338</v>
      </c>
      <c r="CC764" s="120">
        <v>19.496255895940152</v>
      </c>
      <c r="CD764" s="120">
        <v>17.335082511020332</v>
      </c>
      <c r="CE764" s="120">
        <v>12.629206143265662</v>
      </c>
      <c r="CF764" s="107"/>
      <c r="CG764" s="107"/>
      <c r="CH764" s="107">
        <v>0</v>
      </c>
      <c r="CI764" s="107"/>
      <c r="CJ764" s="107"/>
    </row>
    <row r="765" spans="1:88" x14ac:dyDescent="0.25">
      <c r="A765" s="50" t="s">
        <v>939</v>
      </c>
      <c r="B765" s="56" t="s">
        <v>1609</v>
      </c>
      <c r="C765" s="50" t="s">
        <v>2665</v>
      </c>
      <c r="D765" s="56" t="s">
        <v>101</v>
      </c>
      <c r="E765" s="50" t="s">
        <v>102</v>
      </c>
      <c r="F765" s="24" t="s">
        <v>102</v>
      </c>
      <c r="G765" s="24" t="s">
        <v>102</v>
      </c>
      <c r="H765" s="50" t="s">
        <v>2644</v>
      </c>
      <c r="I765" s="50" t="s">
        <v>103</v>
      </c>
      <c r="J765" s="120">
        <v>591.67055688300115</v>
      </c>
      <c r="K765" s="52">
        <v>700</v>
      </c>
      <c r="L765" s="120">
        <v>84.524365269000171</v>
      </c>
      <c r="M765" s="52">
        <v>1</v>
      </c>
      <c r="N765" s="120">
        <v>71.542450849137808</v>
      </c>
      <c r="O765" s="120">
        <v>95.389934465517072</v>
      </c>
      <c r="P765" s="120">
        <v>100</v>
      </c>
      <c r="Q765" s="120">
        <v>55.494325951872945</v>
      </c>
      <c r="R765" s="120">
        <v>69.274303984190439</v>
      </c>
      <c r="S765" s="120">
        <v>75</v>
      </c>
      <c r="T765" s="120">
        <v>73.992434602497255</v>
      </c>
      <c r="U765" s="120">
        <v>100</v>
      </c>
      <c r="V765" s="120">
        <v>65.150116131429513</v>
      </c>
      <c r="W765" s="120">
        <v>86.866821508572684</v>
      </c>
      <c r="X765" s="120">
        <v>100</v>
      </c>
      <c r="Y765" s="120">
        <v>50.944580194141864</v>
      </c>
      <c r="Z765" s="120">
        <v>67.92610692552249</v>
      </c>
      <c r="AA765" s="120">
        <v>100</v>
      </c>
      <c r="AB765" s="120">
        <v>62.131034482758608</v>
      </c>
      <c r="AC765" s="120">
        <v>82.841379310344806</v>
      </c>
      <c r="AD765" s="120">
        <v>100</v>
      </c>
      <c r="AE765" s="120"/>
      <c r="AF765" s="120">
        <v>64.889215686274511</v>
      </c>
      <c r="AG765" s="120"/>
      <c r="AH765" s="120">
        <v>0</v>
      </c>
      <c r="AI765" s="120">
        <v>19.5</v>
      </c>
      <c r="AJ765" s="120">
        <v>18.32</v>
      </c>
      <c r="AK765" s="120"/>
      <c r="AL765" s="52">
        <v>1</v>
      </c>
      <c r="AM765" s="124">
        <v>0.53125</v>
      </c>
      <c r="AN765" s="124">
        <v>0.54716981132075471</v>
      </c>
      <c r="AO765" s="124">
        <v>0.5357142857142857</v>
      </c>
      <c r="AP765" s="124">
        <v>0.50943396226415094</v>
      </c>
      <c r="AQ765" s="124">
        <v>0.96703296703296704</v>
      </c>
      <c r="AR765" s="124">
        <v>0.95</v>
      </c>
      <c r="AS765" s="124">
        <v>6.7901234567901231E-2</v>
      </c>
      <c r="AT765" s="120">
        <v>46.419753086419767</v>
      </c>
      <c r="AU765" s="120">
        <v>50</v>
      </c>
      <c r="AV765" s="124">
        <v>9.375E-2</v>
      </c>
      <c r="AW765" s="120">
        <v>41.250000000000007</v>
      </c>
      <c r="AX765" s="120">
        <v>50</v>
      </c>
      <c r="AY765" s="124"/>
      <c r="AZ765" s="120"/>
      <c r="BA765" s="120"/>
      <c r="BB765" s="124"/>
      <c r="BC765" s="120"/>
      <c r="BD765" s="120"/>
      <c r="BE765" s="124">
        <v>0.97916666666666663</v>
      </c>
      <c r="BF765" s="120">
        <v>50</v>
      </c>
      <c r="BG765" s="120">
        <v>50</v>
      </c>
      <c r="BH765" s="124"/>
      <c r="BI765" s="120"/>
      <c r="BJ765" s="120"/>
      <c r="BK765" s="124"/>
      <c r="BL765" s="120"/>
      <c r="BM765" s="120"/>
      <c r="BN765" s="52"/>
      <c r="BO765" s="124"/>
      <c r="BP765" s="120"/>
      <c r="BQ765" s="120"/>
      <c r="BR765" s="124">
        <v>0.70476190476190481</v>
      </c>
      <c r="BS765" s="124">
        <v>0.94594594594594594</v>
      </c>
      <c r="BT765" s="120">
        <v>46.984126984126988</v>
      </c>
      <c r="BU765" s="120">
        <v>50</v>
      </c>
      <c r="BV765" s="124"/>
      <c r="BW765" s="120"/>
      <c r="BX765" s="120"/>
      <c r="BY765" s="124"/>
      <c r="BZ765" s="124"/>
      <c r="CA765" s="124"/>
      <c r="CB765" s="120">
        <v>17.263974516166829</v>
      </c>
      <c r="CC765" s="120">
        <v>19.631524517014228</v>
      </c>
      <c r="CD765" s="120">
        <v>17.168861804494096</v>
      </c>
      <c r="CE765" s="120"/>
      <c r="CF765" s="107"/>
      <c r="CG765" s="107"/>
      <c r="CH765" s="107">
        <v>0</v>
      </c>
      <c r="CI765" s="107"/>
      <c r="CJ765" s="107"/>
    </row>
    <row r="766" spans="1:88" x14ac:dyDescent="0.25">
      <c r="A766" s="50" t="s">
        <v>939</v>
      </c>
      <c r="B766" s="56" t="s">
        <v>1609</v>
      </c>
      <c r="C766" s="50" t="s">
        <v>3316</v>
      </c>
      <c r="D766" s="56" t="s">
        <v>2433</v>
      </c>
      <c r="E766" s="50" t="s">
        <v>106</v>
      </c>
      <c r="F766" s="24" t="s">
        <v>107</v>
      </c>
      <c r="G766" s="24">
        <v>8</v>
      </c>
      <c r="H766" s="50" t="s">
        <v>1453</v>
      </c>
      <c r="I766" s="50" t="s">
        <v>109</v>
      </c>
      <c r="J766" s="120">
        <v>591.44266052940281</v>
      </c>
      <c r="K766" s="52">
        <v>700</v>
      </c>
      <c r="L766" s="120">
        <v>84.491808647057539</v>
      </c>
      <c r="M766" s="52">
        <v>1</v>
      </c>
      <c r="N766" s="120">
        <v>71.542450849137808</v>
      </c>
      <c r="O766" s="120">
        <v>95.389934465517072</v>
      </c>
      <c r="P766" s="120">
        <v>100</v>
      </c>
      <c r="Q766" s="120">
        <v>55.494325951872945</v>
      </c>
      <c r="R766" s="120">
        <v>69.274303984190439</v>
      </c>
      <c r="S766" s="120">
        <v>75</v>
      </c>
      <c r="T766" s="120">
        <v>73.992434602497255</v>
      </c>
      <c r="U766" s="120">
        <v>100</v>
      </c>
      <c r="V766" s="120">
        <v>65.150116131429513</v>
      </c>
      <c r="W766" s="120">
        <v>86.866821508572684</v>
      </c>
      <c r="X766" s="120">
        <v>100</v>
      </c>
      <c r="Y766" s="120">
        <v>50.944580194141864</v>
      </c>
      <c r="Z766" s="120">
        <v>67.92610692552249</v>
      </c>
      <c r="AA766" s="120">
        <v>100</v>
      </c>
      <c r="AB766" s="120">
        <v>62.746899224806185</v>
      </c>
      <c r="AC766" s="120">
        <v>83.662532299741571</v>
      </c>
      <c r="AD766" s="120">
        <v>100</v>
      </c>
      <c r="AE766" s="120"/>
      <c r="AF766" s="120">
        <v>64.889215686274511</v>
      </c>
      <c r="AG766" s="120"/>
      <c r="AH766" s="120">
        <v>0</v>
      </c>
      <c r="AI766" s="120">
        <v>19.5</v>
      </c>
      <c r="AJ766" s="120">
        <v>18.32</v>
      </c>
      <c r="AK766" s="120"/>
      <c r="AL766" s="52">
        <v>1</v>
      </c>
      <c r="AM766" s="124">
        <v>0.53125</v>
      </c>
      <c r="AN766" s="124">
        <v>0.54716981132075471</v>
      </c>
      <c r="AO766" s="124">
        <v>0.5357142857142857</v>
      </c>
      <c r="AP766" s="124">
        <v>0.50943396226415094</v>
      </c>
      <c r="AQ766" s="124">
        <v>0.96666666666666667</v>
      </c>
      <c r="AR766" s="124"/>
      <c r="AS766" s="124">
        <v>6.8535825545171333E-2</v>
      </c>
      <c r="AT766" s="120">
        <v>46.292834890965736</v>
      </c>
      <c r="AU766" s="120">
        <v>50</v>
      </c>
      <c r="AV766" s="124">
        <v>9.8360655737704916E-2</v>
      </c>
      <c r="AW766" s="120">
        <v>40.327868852459027</v>
      </c>
      <c r="AX766" s="120">
        <v>50</v>
      </c>
      <c r="AY766" s="124"/>
      <c r="AZ766" s="120"/>
      <c r="BA766" s="120"/>
      <c r="BB766" s="124"/>
      <c r="BC766" s="120"/>
      <c r="BD766" s="120"/>
      <c r="BE766" s="124">
        <v>0.97872340425531912</v>
      </c>
      <c r="BF766" s="120">
        <v>50</v>
      </c>
      <c r="BG766" s="120">
        <v>50</v>
      </c>
      <c r="BH766" s="124"/>
      <c r="BI766" s="120"/>
      <c r="BJ766" s="120"/>
      <c r="BK766" s="124"/>
      <c r="BL766" s="120"/>
      <c r="BM766" s="120"/>
      <c r="BN766" s="52"/>
      <c r="BO766" s="124"/>
      <c r="BP766" s="120"/>
      <c r="BQ766" s="120"/>
      <c r="BR766" s="124">
        <v>0.70476190476190481</v>
      </c>
      <c r="BS766" s="124">
        <v>0.96330275229357798</v>
      </c>
      <c r="BT766" s="120">
        <v>46.984126984126988</v>
      </c>
      <c r="BU766" s="120">
        <v>50</v>
      </c>
      <c r="BV766" s="124"/>
      <c r="BW766" s="120"/>
      <c r="BX766" s="120"/>
      <c r="BY766" s="124"/>
      <c r="BZ766" s="124"/>
      <c r="CA766" s="124"/>
      <c r="CB766" s="120">
        <v>16.823939048191338</v>
      </c>
      <c r="CC766" s="120">
        <v>19.496255895940152</v>
      </c>
      <c r="CD766" s="120">
        <v>17.335082511020332</v>
      </c>
      <c r="CE766" s="120"/>
      <c r="CF766" s="107"/>
      <c r="CG766" s="107"/>
      <c r="CH766" s="107">
        <v>0</v>
      </c>
      <c r="CI766" s="107"/>
      <c r="CJ766" s="107"/>
    </row>
    <row r="767" spans="1:88" x14ac:dyDescent="0.25">
      <c r="A767" s="50" t="s">
        <v>940</v>
      </c>
      <c r="B767" s="56" t="s">
        <v>1611</v>
      </c>
      <c r="C767" s="50" t="s">
        <v>2665</v>
      </c>
      <c r="D767" s="56" t="s">
        <v>101</v>
      </c>
      <c r="E767" s="50" t="s">
        <v>102</v>
      </c>
      <c r="F767" s="24" t="s">
        <v>102</v>
      </c>
      <c r="G767" s="24" t="s">
        <v>102</v>
      </c>
      <c r="H767" s="50" t="s">
        <v>2644</v>
      </c>
      <c r="I767" s="50" t="s">
        <v>103</v>
      </c>
      <c r="J767" s="120">
        <v>1130.3296392414245</v>
      </c>
      <c r="K767" s="52">
        <v>1250</v>
      </c>
      <c r="L767" s="120">
        <v>90.426371139313957</v>
      </c>
      <c r="M767" s="52">
        <v>1</v>
      </c>
      <c r="N767" s="120">
        <v>80.760130783337715</v>
      </c>
      <c r="O767" s="120">
        <v>100</v>
      </c>
      <c r="P767" s="120">
        <v>100</v>
      </c>
      <c r="Q767" s="120">
        <v>63.160262520462922</v>
      </c>
      <c r="R767" s="120">
        <v>75</v>
      </c>
      <c r="S767" s="120">
        <v>75</v>
      </c>
      <c r="T767" s="120">
        <v>84.213683360617225</v>
      </c>
      <c r="U767" s="120">
        <v>100</v>
      </c>
      <c r="V767" s="120">
        <v>71.868363345582765</v>
      </c>
      <c r="W767" s="120">
        <v>95.824484460777015</v>
      </c>
      <c r="X767" s="120">
        <v>100</v>
      </c>
      <c r="Y767" s="120">
        <v>54.226772938011194</v>
      </c>
      <c r="Z767" s="120">
        <v>72.302363917348259</v>
      </c>
      <c r="AA767" s="120">
        <v>100</v>
      </c>
      <c r="AB767" s="120">
        <v>70.410589956870126</v>
      </c>
      <c r="AC767" s="120">
        <v>93.880786609160168</v>
      </c>
      <c r="AD767" s="120">
        <v>100</v>
      </c>
      <c r="AE767" s="120">
        <v>54.863842398884252</v>
      </c>
      <c r="AF767" s="120">
        <v>74.818268090154348</v>
      </c>
      <c r="AG767" s="120">
        <v>73.151789865179012</v>
      </c>
      <c r="AH767" s="120">
        <v>100</v>
      </c>
      <c r="AI767" s="120">
        <v>11.83</v>
      </c>
      <c r="AJ767" s="120">
        <v>20.77</v>
      </c>
      <c r="AK767" s="120">
        <v>19.95</v>
      </c>
      <c r="AL767" s="52">
        <v>0</v>
      </c>
      <c r="AM767" s="124">
        <v>0.98769100169779289</v>
      </c>
      <c r="AN767" s="124">
        <v>0.97254901960784312</v>
      </c>
      <c r="AO767" s="124">
        <v>0.9868532654792197</v>
      </c>
      <c r="AP767" s="124">
        <v>0.96893203883495149</v>
      </c>
      <c r="AQ767" s="124">
        <v>0.99361896080218781</v>
      </c>
      <c r="AR767" s="124">
        <v>0.97991967871485941</v>
      </c>
      <c r="AS767" s="124">
        <v>5.3076561766087368E-2</v>
      </c>
      <c r="AT767" s="120">
        <v>49.384687646782545</v>
      </c>
      <c r="AU767" s="120">
        <v>50</v>
      </c>
      <c r="AV767" s="124">
        <v>0.12038140643623362</v>
      </c>
      <c r="AW767" s="120">
        <v>35.923718712753285</v>
      </c>
      <c r="AX767" s="120">
        <v>50</v>
      </c>
      <c r="AY767" s="124">
        <v>0.7975871313672922</v>
      </c>
      <c r="AZ767" s="120">
        <v>50</v>
      </c>
      <c r="BA767" s="120">
        <v>50</v>
      </c>
      <c r="BB767" s="124">
        <v>0.71045576407506705</v>
      </c>
      <c r="BC767" s="120">
        <v>47.363717605004467</v>
      </c>
      <c r="BD767" s="120">
        <v>50</v>
      </c>
      <c r="BE767" s="124">
        <v>0.98786039453717756</v>
      </c>
      <c r="BF767" s="120">
        <v>50</v>
      </c>
      <c r="BG767" s="120">
        <v>50</v>
      </c>
      <c r="BH767" s="124">
        <v>0.94499999999999995</v>
      </c>
      <c r="BI767" s="120">
        <v>100</v>
      </c>
      <c r="BJ767" s="120">
        <v>100</v>
      </c>
      <c r="BK767" s="124">
        <v>0.91891891891891897</v>
      </c>
      <c r="BL767" s="120">
        <v>97.757331799885009</v>
      </c>
      <c r="BM767" s="120">
        <v>100</v>
      </c>
      <c r="BN767" s="52">
        <v>0</v>
      </c>
      <c r="BO767" s="124">
        <v>0.86599999999999999</v>
      </c>
      <c r="BP767" s="120">
        <v>100</v>
      </c>
      <c r="BQ767" s="120">
        <v>100</v>
      </c>
      <c r="BR767" s="124">
        <v>0.58333333333333337</v>
      </c>
      <c r="BS767" s="124">
        <v>0.91182795698924735</v>
      </c>
      <c r="BT767" s="120">
        <v>38.888888888888893</v>
      </c>
      <c r="BU767" s="120">
        <v>50</v>
      </c>
      <c r="BV767" s="124">
        <v>0.49965823650034175</v>
      </c>
      <c r="BW767" s="120">
        <v>41.638186375028482</v>
      </c>
      <c r="BX767" s="120">
        <v>50</v>
      </c>
      <c r="BY767" s="124">
        <v>0.91891891891891897</v>
      </c>
      <c r="BZ767" s="124">
        <v>0.94</v>
      </c>
      <c r="CA767" s="124">
        <v>2.108108108108098E-2</v>
      </c>
      <c r="CB767" s="120">
        <v>17.263974516166829</v>
      </c>
      <c r="CC767" s="120">
        <v>19.631524517014228</v>
      </c>
      <c r="CD767" s="120">
        <v>17.168861804494096</v>
      </c>
      <c r="CE767" s="120">
        <v>15.161501169955377</v>
      </c>
      <c r="CF767" s="107"/>
      <c r="CG767" s="107"/>
      <c r="CH767" s="107">
        <v>0</v>
      </c>
      <c r="CI767" s="107"/>
      <c r="CJ767" s="107"/>
    </row>
    <row r="768" spans="1:88" x14ac:dyDescent="0.25">
      <c r="A768" s="50" t="s">
        <v>940</v>
      </c>
      <c r="B768" s="56" t="s">
        <v>1611</v>
      </c>
      <c r="C768" s="50" t="s">
        <v>3317</v>
      </c>
      <c r="D768" s="56" t="s">
        <v>1772</v>
      </c>
      <c r="E768" s="50" t="s">
        <v>106</v>
      </c>
      <c r="F768" s="24" t="s">
        <v>107</v>
      </c>
      <c r="G768" s="24">
        <v>6</v>
      </c>
      <c r="H768" s="50" t="s">
        <v>1453</v>
      </c>
      <c r="I768" s="50" t="s">
        <v>109</v>
      </c>
      <c r="J768" s="120">
        <v>596.10493396394384</v>
      </c>
      <c r="K768" s="52">
        <v>650</v>
      </c>
      <c r="L768" s="120">
        <v>91.708451379068279</v>
      </c>
      <c r="M768" s="52">
        <v>0</v>
      </c>
      <c r="N768" s="120">
        <v>84.563281157092462</v>
      </c>
      <c r="O768" s="120">
        <v>100</v>
      </c>
      <c r="P768" s="120">
        <v>100</v>
      </c>
      <c r="Q768" s="120">
        <v>73.71650508621056</v>
      </c>
      <c r="R768" s="120">
        <v>75</v>
      </c>
      <c r="S768" s="120">
        <v>75</v>
      </c>
      <c r="T768" s="120">
        <v>98.288673448280747</v>
      </c>
      <c r="U768" s="120">
        <v>100</v>
      </c>
      <c r="V768" s="120">
        <v>74.20597429625029</v>
      </c>
      <c r="W768" s="120">
        <v>98.941299061667053</v>
      </c>
      <c r="X768" s="120">
        <v>100</v>
      </c>
      <c r="Y768" s="120">
        <v>62.239164371817452</v>
      </c>
      <c r="Z768" s="120">
        <v>82.985552495756593</v>
      </c>
      <c r="AA768" s="120">
        <v>100</v>
      </c>
      <c r="AB768" s="120">
        <v>69.389937106918239</v>
      </c>
      <c r="AC768" s="120">
        <v>92.519916142557662</v>
      </c>
      <c r="AD768" s="120">
        <v>100</v>
      </c>
      <c r="AE768" s="120"/>
      <c r="AF768" s="120">
        <v>70.724031007751947</v>
      </c>
      <c r="AG768" s="120"/>
      <c r="AH768" s="120">
        <v>0</v>
      </c>
      <c r="AI768" s="120">
        <v>1.28</v>
      </c>
      <c r="AJ768" s="120">
        <v>12.76</v>
      </c>
      <c r="AK768" s="120"/>
      <c r="AL768" s="52">
        <v>0</v>
      </c>
      <c r="AM768" s="124">
        <v>0.99528301886792447</v>
      </c>
      <c r="AN768" s="124">
        <v>1</v>
      </c>
      <c r="AO768" s="124">
        <v>0.99523809523809526</v>
      </c>
      <c r="AP768" s="124">
        <v>1</v>
      </c>
      <c r="AQ768" s="124">
        <v>1</v>
      </c>
      <c r="AR768" s="124"/>
      <c r="AS768" s="124">
        <v>2.1108179419525065E-2</v>
      </c>
      <c r="AT768" s="120">
        <v>50</v>
      </c>
      <c r="AU768" s="120">
        <v>50</v>
      </c>
      <c r="AV768" s="124">
        <v>8.0645161290322578E-2</v>
      </c>
      <c r="AW768" s="120">
        <v>43.870967741935488</v>
      </c>
      <c r="AX768" s="120">
        <v>50</v>
      </c>
      <c r="AY768" s="124"/>
      <c r="AZ768" s="120"/>
      <c r="BA768" s="120"/>
      <c r="BB768" s="124"/>
      <c r="BC768" s="120"/>
      <c r="BD768" s="120"/>
      <c r="BE768" s="124"/>
      <c r="BF768" s="120"/>
      <c r="BG768" s="120"/>
      <c r="BH768" s="124"/>
      <c r="BI768" s="120"/>
      <c r="BJ768" s="120"/>
      <c r="BK768" s="124"/>
      <c r="BL768" s="120"/>
      <c r="BM768" s="120"/>
      <c r="BN768" s="52"/>
      <c r="BO768" s="124"/>
      <c r="BP768" s="120"/>
      <c r="BQ768" s="120"/>
      <c r="BR768" s="124">
        <v>0.44247787610619471</v>
      </c>
      <c r="BS768" s="124">
        <v>0.9826086956521739</v>
      </c>
      <c r="BT768" s="120">
        <v>29.498525073746311</v>
      </c>
      <c r="BU768" s="120">
        <v>50</v>
      </c>
      <c r="BV768" s="124"/>
      <c r="BW768" s="120"/>
      <c r="BX768" s="120"/>
      <c r="BY768" s="124"/>
      <c r="BZ768" s="124"/>
      <c r="CA768" s="124"/>
      <c r="CB768" s="120">
        <v>16.823939048191338</v>
      </c>
      <c r="CC768" s="120">
        <v>19.496255895940152</v>
      </c>
      <c r="CD768" s="120">
        <v>17.335082511020332</v>
      </c>
      <c r="CE768" s="120"/>
      <c r="CF768" s="107"/>
      <c r="CG768" s="107"/>
      <c r="CH768" s="107">
        <v>2</v>
      </c>
      <c r="CI768" s="107">
        <v>1</v>
      </c>
      <c r="CJ768" s="107">
        <v>1</v>
      </c>
    </row>
    <row r="769" spans="1:88" x14ac:dyDescent="0.25">
      <c r="A769" s="50" t="s">
        <v>940</v>
      </c>
      <c r="B769" s="56" t="s">
        <v>1611</v>
      </c>
      <c r="C769" s="50" t="s">
        <v>3318</v>
      </c>
      <c r="D769" s="56" t="s">
        <v>2493</v>
      </c>
      <c r="E769" s="50" t="s">
        <v>106</v>
      </c>
      <c r="F769" s="24" t="s">
        <v>114</v>
      </c>
      <c r="G769" s="24">
        <v>6</v>
      </c>
      <c r="H769" s="50" t="s">
        <v>1453</v>
      </c>
      <c r="I769" s="50" t="s">
        <v>109</v>
      </c>
      <c r="J769" s="120">
        <v>592.83802994453185</v>
      </c>
      <c r="K769" s="52">
        <v>650</v>
      </c>
      <c r="L769" s="120">
        <v>91.205850760697203</v>
      </c>
      <c r="M769" s="52">
        <v>0</v>
      </c>
      <c r="N769" s="120">
        <v>82.928734496184092</v>
      </c>
      <c r="O769" s="120">
        <v>100</v>
      </c>
      <c r="P769" s="120">
        <v>100</v>
      </c>
      <c r="Q769" s="120">
        <v>70.112355809937085</v>
      </c>
      <c r="R769" s="120">
        <v>75</v>
      </c>
      <c r="S769" s="120">
        <v>75</v>
      </c>
      <c r="T769" s="120">
        <v>93.483141079916109</v>
      </c>
      <c r="U769" s="120">
        <v>100</v>
      </c>
      <c r="V769" s="120">
        <v>72.536151817917641</v>
      </c>
      <c r="W769" s="120">
        <v>96.71486909055686</v>
      </c>
      <c r="X769" s="120">
        <v>100</v>
      </c>
      <c r="Y769" s="120">
        <v>62.629890256717744</v>
      </c>
      <c r="Z769" s="120">
        <v>83.506520342290329</v>
      </c>
      <c r="AA769" s="120">
        <v>100</v>
      </c>
      <c r="AB769" s="120">
        <v>65.091666666666683</v>
      </c>
      <c r="AC769" s="120">
        <v>86.78888888888892</v>
      </c>
      <c r="AD769" s="120">
        <v>100</v>
      </c>
      <c r="AE769" s="120"/>
      <c r="AF769" s="120">
        <v>73.876543209876516</v>
      </c>
      <c r="AG769" s="120"/>
      <c r="AH769" s="120">
        <v>0</v>
      </c>
      <c r="AI769" s="120">
        <v>4.88</v>
      </c>
      <c r="AJ769" s="120">
        <v>12.37</v>
      </c>
      <c r="AK769" s="120"/>
      <c r="AL769" s="52">
        <v>0</v>
      </c>
      <c r="AM769" s="124">
        <v>0.9941860465116279</v>
      </c>
      <c r="AN769" s="124">
        <v>1</v>
      </c>
      <c r="AO769" s="124">
        <v>0.9941860465116279</v>
      </c>
      <c r="AP769" s="124">
        <v>1</v>
      </c>
      <c r="AQ769" s="124">
        <v>1</v>
      </c>
      <c r="AR769" s="124"/>
      <c r="AS769" s="124">
        <v>4.5454545454545456E-2</v>
      </c>
      <c r="AT769" s="120">
        <v>50</v>
      </c>
      <c r="AU769" s="120">
        <v>50</v>
      </c>
      <c r="AV769" s="124">
        <v>7.5268817204301078E-2</v>
      </c>
      <c r="AW769" s="120">
        <v>44.946236559139784</v>
      </c>
      <c r="AX769" s="120">
        <v>50</v>
      </c>
      <c r="AY769" s="124"/>
      <c r="AZ769" s="120"/>
      <c r="BA769" s="120"/>
      <c r="BB769" s="124"/>
      <c r="BC769" s="120"/>
      <c r="BD769" s="120"/>
      <c r="BE769" s="124"/>
      <c r="BF769" s="120"/>
      <c r="BG769" s="120"/>
      <c r="BH769" s="124"/>
      <c r="BI769" s="120"/>
      <c r="BJ769" s="120"/>
      <c r="BK769" s="124"/>
      <c r="BL769" s="120"/>
      <c r="BM769" s="120"/>
      <c r="BN769" s="52"/>
      <c r="BO769" s="124"/>
      <c r="BP769" s="120"/>
      <c r="BQ769" s="120"/>
      <c r="BR769" s="124">
        <v>0.56097560975609762</v>
      </c>
      <c r="BS769" s="124">
        <v>1</v>
      </c>
      <c r="BT769" s="120">
        <v>37.398373983739845</v>
      </c>
      <c r="BU769" s="120">
        <v>50</v>
      </c>
      <c r="BV769" s="124"/>
      <c r="BW769" s="120"/>
      <c r="BX769" s="120"/>
      <c r="BY769" s="124"/>
      <c r="BZ769" s="124"/>
      <c r="CA769" s="124"/>
      <c r="CB769" s="120">
        <v>16.823939048191338</v>
      </c>
      <c r="CC769" s="120">
        <v>19.496255895940152</v>
      </c>
      <c r="CD769" s="120">
        <v>17.335082511020332</v>
      </c>
      <c r="CE769" s="120"/>
      <c r="CF769" s="107"/>
      <c r="CG769" s="107"/>
      <c r="CH769" s="107">
        <v>1</v>
      </c>
      <c r="CI769" s="107"/>
      <c r="CJ769" s="107">
        <v>1</v>
      </c>
    </row>
    <row r="770" spans="1:88" x14ac:dyDescent="0.25">
      <c r="A770" s="50" t="s">
        <v>940</v>
      </c>
      <c r="B770" s="56" t="s">
        <v>1611</v>
      </c>
      <c r="C770" s="50" t="s">
        <v>3319</v>
      </c>
      <c r="D770" s="56" t="s">
        <v>2517</v>
      </c>
      <c r="E770" s="50" t="s">
        <v>106</v>
      </c>
      <c r="F770" s="24" t="s">
        <v>114</v>
      </c>
      <c r="G770" s="24">
        <v>6</v>
      </c>
      <c r="H770" s="50" t="s">
        <v>1453</v>
      </c>
      <c r="I770" s="50" t="s">
        <v>109</v>
      </c>
      <c r="J770" s="120">
        <v>578.74213467323034</v>
      </c>
      <c r="K770" s="52">
        <v>650</v>
      </c>
      <c r="L770" s="120">
        <v>89.037251488189284</v>
      </c>
      <c r="M770" s="52">
        <v>0</v>
      </c>
      <c r="N770" s="120">
        <v>84.310097802850947</v>
      </c>
      <c r="O770" s="120">
        <v>100</v>
      </c>
      <c r="P770" s="120">
        <v>100</v>
      </c>
      <c r="Q770" s="120">
        <v>69.406452867449076</v>
      </c>
      <c r="R770" s="120">
        <v>75</v>
      </c>
      <c r="S770" s="120">
        <v>75</v>
      </c>
      <c r="T770" s="120">
        <v>92.541937156598763</v>
      </c>
      <c r="U770" s="120">
        <v>100</v>
      </c>
      <c r="V770" s="120">
        <v>72.872435041886632</v>
      </c>
      <c r="W770" s="120">
        <v>97.16324672251551</v>
      </c>
      <c r="X770" s="120">
        <v>100</v>
      </c>
      <c r="Y770" s="120">
        <v>57.66295322633885</v>
      </c>
      <c r="Z770" s="120">
        <v>76.883937635118471</v>
      </c>
      <c r="AA770" s="120">
        <v>100</v>
      </c>
      <c r="AB770" s="120">
        <v>69.700000000000017</v>
      </c>
      <c r="AC770" s="120">
        <v>92.933333333333351</v>
      </c>
      <c r="AD770" s="120">
        <v>100</v>
      </c>
      <c r="AE770" s="120"/>
      <c r="AF770" s="120">
        <v>75</v>
      </c>
      <c r="AG770" s="120"/>
      <c r="AH770" s="120">
        <v>0</v>
      </c>
      <c r="AI770" s="120">
        <v>5.59</v>
      </c>
      <c r="AJ770" s="120">
        <v>17.329999999999998</v>
      </c>
      <c r="AK770" s="120"/>
      <c r="AL770" s="52">
        <v>0</v>
      </c>
      <c r="AM770" s="124">
        <v>1</v>
      </c>
      <c r="AN770" s="124">
        <v>1</v>
      </c>
      <c r="AO770" s="124">
        <v>1</v>
      </c>
      <c r="AP770" s="124">
        <v>1</v>
      </c>
      <c r="AQ770" s="124">
        <v>1</v>
      </c>
      <c r="AR770" s="124"/>
      <c r="AS770" s="124">
        <v>4.7619047619047616E-2</v>
      </c>
      <c r="AT770" s="120">
        <v>50</v>
      </c>
      <c r="AU770" s="120">
        <v>50</v>
      </c>
      <c r="AV770" s="124">
        <v>0.14634146341463414</v>
      </c>
      <c r="AW770" s="120">
        <v>30.731707317073177</v>
      </c>
      <c r="AX770" s="120">
        <v>50</v>
      </c>
      <c r="AY770" s="124"/>
      <c r="AZ770" s="120"/>
      <c r="BA770" s="120"/>
      <c r="BB770" s="124"/>
      <c r="BC770" s="120"/>
      <c r="BD770" s="120"/>
      <c r="BE770" s="124"/>
      <c r="BF770" s="120"/>
      <c r="BG770" s="120"/>
      <c r="BH770" s="124"/>
      <c r="BI770" s="120"/>
      <c r="BJ770" s="120"/>
      <c r="BK770" s="124"/>
      <c r="BL770" s="120"/>
      <c r="BM770" s="120"/>
      <c r="BN770" s="52"/>
      <c r="BO770" s="124"/>
      <c r="BP770" s="120"/>
      <c r="BQ770" s="120"/>
      <c r="BR770" s="124">
        <v>0.57731958762886593</v>
      </c>
      <c r="BS770" s="124">
        <v>0.90654205607476634</v>
      </c>
      <c r="BT770" s="120">
        <v>38.487972508591064</v>
      </c>
      <c r="BU770" s="120">
        <v>50</v>
      </c>
      <c r="BV770" s="124"/>
      <c r="BW770" s="120"/>
      <c r="BX770" s="120"/>
      <c r="BY770" s="124"/>
      <c r="BZ770" s="124"/>
      <c r="CA770" s="124"/>
      <c r="CB770" s="120">
        <v>16.823939048191338</v>
      </c>
      <c r="CC770" s="120">
        <v>19.496255895940152</v>
      </c>
      <c r="CD770" s="120">
        <v>17.335082511020332</v>
      </c>
      <c r="CE770" s="120"/>
      <c r="CF770" s="107"/>
      <c r="CG770" s="107"/>
      <c r="CH770" s="107">
        <v>0</v>
      </c>
      <c r="CI770" s="107"/>
      <c r="CJ770" s="107"/>
    </row>
    <row r="771" spans="1:88" x14ac:dyDescent="0.25">
      <c r="A771" s="50" t="s">
        <v>940</v>
      </c>
      <c r="B771" s="56" t="s">
        <v>1611</v>
      </c>
      <c r="C771" s="50" t="s">
        <v>3320</v>
      </c>
      <c r="D771" s="56" t="s">
        <v>2133</v>
      </c>
      <c r="E771" s="50" t="s">
        <v>106</v>
      </c>
      <c r="F771" s="24" t="s">
        <v>114</v>
      </c>
      <c r="G771" s="24">
        <v>6</v>
      </c>
      <c r="H771" s="50" t="s">
        <v>1453</v>
      </c>
      <c r="I771" s="50" t="s">
        <v>109</v>
      </c>
      <c r="J771" s="120">
        <v>560.17887901260553</v>
      </c>
      <c r="K771" s="52">
        <v>650</v>
      </c>
      <c r="L771" s="120">
        <v>86.18136600193931</v>
      </c>
      <c r="M771" s="52">
        <v>1</v>
      </c>
      <c r="N771" s="120">
        <v>80.886070358139335</v>
      </c>
      <c r="O771" s="120">
        <v>100</v>
      </c>
      <c r="P771" s="120">
        <v>100</v>
      </c>
      <c r="Q771" s="120">
        <v>62.509366624208795</v>
      </c>
      <c r="R771" s="120">
        <v>74.868765035410064</v>
      </c>
      <c r="S771" s="120">
        <v>75</v>
      </c>
      <c r="T771" s="120">
        <v>83.345822165611722</v>
      </c>
      <c r="U771" s="120">
        <v>100</v>
      </c>
      <c r="V771" s="120">
        <v>70.668067755554304</v>
      </c>
      <c r="W771" s="120">
        <v>94.224090340739082</v>
      </c>
      <c r="X771" s="120">
        <v>100</v>
      </c>
      <c r="Y771" s="120">
        <v>50.364697569584784</v>
      </c>
      <c r="Z771" s="120">
        <v>67.152930092779712</v>
      </c>
      <c r="AA771" s="120">
        <v>100</v>
      </c>
      <c r="AB771" s="120">
        <v>69.294086021505393</v>
      </c>
      <c r="AC771" s="120">
        <v>92.392114695340524</v>
      </c>
      <c r="AD771" s="120">
        <v>100</v>
      </c>
      <c r="AE771" s="120"/>
      <c r="AF771" s="120">
        <v>72.108805031446551</v>
      </c>
      <c r="AG771" s="120"/>
      <c r="AH771" s="120">
        <v>0</v>
      </c>
      <c r="AI771" s="120">
        <v>12.49</v>
      </c>
      <c r="AJ771" s="120">
        <v>24.5</v>
      </c>
      <c r="AK771" s="120"/>
      <c r="AL771" s="52">
        <v>1</v>
      </c>
      <c r="AM771" s="124">
        <v>0.99199999999999999</v>
      </c>
      <c r="AN771" s="124">
        <v>0.9555555555555556</v>
      </c>
      <c r="AO771" s="124">
        <v>0.98804780876494025</v>
      </c>
      <c r="AP771" s="124">
        <v>0.93478260869565222</v>
      </c>
      <c r="AQ771" s="124">
        <v>0.984375</v>
      </c>
      <c r="AR771" s="124"/>
      <c r="AS771" s="124">
        <v>2.7160493827160494E-2</v>
      </c>
      <c r="AT771" s="120">
        <v>50</v>
      </c>
      <c r="AU771" s="120">
        <v>50</v>
      </c>
      <c r="AV771" s="124">
        <v>8.1967213114754092E-2</v>
      </c>
      <c r="AW771" s="120">
        <v>43.606557377049192</v>
      </c>
      <c r="AX771" s="120">
        <v>50</v>
      </c>
      <c r="AY771" s="124"/>
      <c r="AZ771" s="120"/>
      <c r="BA771" s="120"/>
      <c r="BB771" s="124"/>
      <c r="BC771" s="120"/>
      <c r="BD771" s="120"/>
      <c r="BE771" s="124"/>
      <c r="BF771" s="120"/>
      <c r="BG771" s="120"/>
      <c r="BH771" s="124"/>
      <c r="BI771" s="120"/>
      <c r="BJ771" s="120"/>
      <c r="BK771" s="124"/>
      <c r="BL771" s="120"/>
      <c r="BM771" s="120"/>
      <c r="BN771" s="52"/>
      <c r="BO771" s="124"/>
      <c r="BP771" s="120"/>
      <c r="BQ771" s="120"/>
      <c r="BR771" s="124">
        <v>0.44186046511627908</v>
      </c>
      <c r="BS771" s="124">
        <v>0.97727272727272729</v>
      </c>
      <c r="BT771" s="120">
        <v>29.457364341085274</v>
      </c>
      <c r="BU771" s="120">
        <v>50</v>
      </c>
      <c r="BV771" s="124"/>
      <c r="BW771" s="120"/>
      <c r="BX771" s="120"/>
      <c r="BY771" s="124"/>
      <c r="BZ771" s="124"/>
      <c r="CA771" s="124"/>
      <c r="CB771" s="120">
        <v>16.823939048191338</v>
      </c>
      <c r="CC771" s="120">
        <v>19.496255895940152</v>
      </c>
      <c r="CD771" s="120">
        <v>17.335082511020332</v>
      </c>
      <c r="CE771" s="120"/>
      <c r="CF771" s="107"/>
      <c r="CG771" s="107"/>
      <c r="CH771" s="107">
        <v>0</v>
      </c>
      <c r="CI771" s="107"/>
      <c r="CJ771" s="107"/>
    </row>
    <row r="772" spans="1:88" x14ac:dyDescent="0.25">
      <c r="A772" s="50" t="s">
        <v>940</v>
      </c>
      <c r="B772" s="56" t="s">
        <v>1611</v>
      </c>
      <c r="C772" s="50" t="s">
        <v>3321</v>
      </c>
      <c r="D772" s="56" t="s">
        <v>2465</v>
      </c>
      <c r="E772" s="50" t="s">
        <v>106</v>
      </c>
      <c r="F772" s="24" t="s">
        <v>107</v>
      </c>
      <c r="G772" s="24">
        <v>6</v>
      </c>
      <c r="H772" s="50" t="s">
        <v>2644</v>
      </c>
      <c r="I772" s="50" t="s">
        <v>109</v>
      </c>
      <c r="J772" s="120">
        <v>626.66711848201271</v>
      </c>
      <c r="K772" s="52">
        <v>750</v>
      </c>
      <c r="L772" s="120">
        <v>83.555615797601689</v>
      </c>
      <c r="M772" s="52">
        <v>1</v>
      </c>
      <c r="N772" s="120">
        <v>80.841773550718472</v>
      </c>
      <c r="O772" s="120">
        <v>100</v>
      </c>
      <c r="P772" s="120">
        <v>100</v>
      </c>
      <c r="Q772" s="120">
        <v>64.104807951004233</v>
      </c>
      <c r="R772" s="120">
        <v>75</v>
      </c>
      <c r="S772" s="120">
        <v>75</v>
      </c>
      <c r="T772" s="120">
        <v>85.473077268005653</v>
      </c>
      <c r="U772" s="120">
        <v>100</v>
      </c>
      <c r="V772" s="120">
        <v>72.105629895709541</v>
      </c>
      <c r="W772" s="120">
        <v>96.140839860946059</v>
      </c>
      <c r="X772" s="120">
        <v>100</v>
      </c>
      <c r="Y772" s="120">
        <v>54.858300416211385</v>
      </c>
      <c r="Z772" s="120">
        <v>73.144400554948518</v>
      </c>
      <c r="AA772" s="120">
        <v>100</v>
      </c>
      <c r="AB772" s="120">
        <v>64.464356435643523</v>
      </c>
      <c r="AC772" s="120">
        <v>85.952475247524688</v>
      </c>
      <c r="AD772" s="120">
        <v>100</v>
      </c>
      <c r="AE772" s="120">
        <v>50.645833333333336</v>
      </c>
      <c r="AF772" s="120">
        <v>68.771428571428544</v>
      </c>
      <c r="AG772" s="120">
        <v>67.527777777777771</v>
      </c>
      <c r="AH772" s="120">
        <v>100</v>
      </c>
      <c r="AI772" s="120">
        <v>10.89</v>
      </c>
      <c r="AJ772" s="120">
        <v>20.14</v>
      </c>
      <c r="AK772" s="120">
        <v>18.12</v>
      </c>
      <c r="AL772" s="52">
        <v>0</v>
      </c>
      <c r="AM772" s="124">
        <v>0.99226804123711343</v>
      </c>
      <c r="AN772" s="124">
        <v>0.96470588235294119</v>
      </c>
      <c r="AO772" s="124">
        <v>0.99224806201550386</v>
      </c>
      <c r="AP772" s="124">
        <v>0.96470588235294119</v>
      </c>
      <c r="AQ772" s="124">
        <v>1</v>
      </c>
      <c r="AR772" s="124">
        <v>1</v>
      </c>
      <c r="AS772" s="124">
        <v>0.05</v>
      </c>
      <c r="AT772" s="120">
        <v>50</v>
      </c>
      <c r="AU772" s="120">
        <v>50</v>
      </c>
      <c r="AV772" s="124">
        <v>0.13636363636363635</v>
      </c>
      <c r="AW772" s="120">
        <v>32.727272727272741</v>
      </c>
      <c r="AX772" s="120">
        <v>50</v>
      </c>
      <c r="AY772" s="124"/>
      <c r="AZ772" s="120"/>
      <c r="BA772" s="120"/>
      <c r="BB772" s="124"/>
      <c r="BC772" s="120"/>
      <c r="BD772" s="120"/>
      <c r="BE772" s="124"/>
      <c r="BF772" s="120"/>
      <c r="BG772" s="120"/>
      <c r="BH772" s="124"/>
      <c r="BI772" s="120"/>
      <c r="BJ772" s="120"/>
      <c r="BK772" s="124"/>
      <c r="BL772" s="120"/>
      <c r="BM772" s="120"/>
      <c r="BN772" s="52"/>
      <c r="BO772" s="124"/>
      <c r="BP772" s="120"/>
      <c r="BQ772" s="120"/>
      <c r="BR772" s="124">
        <v>0.53551912568306015</v>
      </c>
      <c r="BS772" s="124">
        <v>0.93367346938775508</v>
      </c>
      <c r="BT772" s="120">
        <v>35.701275045537344</v>
      </c>
      <c r="BU772" s="120">
        <v>50</v>
      </c>
      <c r="BV772" s="124"/>
      <c r="BW772" s="120"/>
      <c r="BX772" s="120"/>
      <c r="BY772" s="124"/>
      <c r="BZ772" s="124"/>
      <c r="CA772" s="124"/>
      <c r="CB772" s="120">
        <v>16.823939048191338</v>
      </c>
      <c r="CC772" s="120">
        <v>19.496255895940152</v>
      </c>
      <c r="CD772" s="120">
        <v>17.335082511020332</v>
      </c>
      <c r="CE772" s="120"/>
      <c r="CF772" s="107"/>
      <c r="CG772" s="107"/>
      <c r="CH772" s="107">
        <v>0</v>
      </c>
      <c r="CI772" s="107"/>
      <c r="CJ772" s="107"/>
    </row>
    <row r="773" spans="1:88" x14ac:dyDescent="0.25">
      <c r="A773" s="50" t="s">
        <v>940</v>
      </c>
      <c r="B773" s="56" t="s">
        <v>1611</v>
      </c>
      <c r="C773" s="50" t="s">
        <v>3322</v>
      </c>
      <c r="D773" s="56" t="s">
        <v>2025</v>
      </c>
      <c r="E773" s="50" t="s">
        <v>106</v>
      </c>
      <c r="F773" s="24">
        <v>7</v>
      </c>
      <c r="G773" s="24">
        <v>8</v>
      </c>
      <c r="H773" s="50" t="s">
        <v>2644</v>
      </c>
      <c r="I773" s="50" t="s">
        <v>109</v>
      </c>
      <c r="J773" s="120">
        <v>683.78281490745314</v>
      </c>
      <c r="K773" s="52">
        <v>800</v>
      </c>
      <c r="L773" s="120">
        <v>85.472851863431643</v>
      </c>
      <c r="M773" s="52">
        <v>1</v>
      </c>
      <c r="N773" s="120">
        <v>76.072033327472553</v>
      </c>
      <c r="O773" s="120">
        <v>100</v>
      </c>
      <c r="P773" s="120">
        <v>100</v>
      </c>
      <c r="Q773" s="120">
        <v>55.370246816598822</v>
      </c>
      <c r="R773" s="120">
        <v>74.885347222904016</v>
      </c>
      <c r="S773" s="120">
        <v>75</v>
      </c>
      <c r="T773" s="120">
        <v>73.826995755465092</v>
      </c>
      <c r="U773" s="120">
        <v>100</v>
      </c>
      <c r="V773" s="120">
        <v>69.548041571975006</v>
      </c>
      <c r="W773" s="120">
        <v>92.730722095966684</v>
      </c>
      <c r="X773" s="120">
        <v>100</v>
      </c>
      <c r="Y773" s="120">
        <v>50.204558034531701</v>
      </c>
      <c r="Z773" s="120">
        <v>66.939410712708934</v>
      </c>
      <c r="AA773" s="120">
        <v>100</v>
      </c>
      <c r="AB773" s="120">
        <v>69.12639257294434</v>
      </c>
      <c r="AC773" s="120">
        <v>92.168523430592458</v>
      </c>
      <c r="AD773" s="120">
        <v>100</v>
      </c>
      <c r="AE773" s="120">
        <v>55.489662447257416</v>
      </c>
      <c r="AF773" s="120">
        <v>72.741498881431824</v>
      </c>
      <c r="AG773" s="120">
        <v>73.986216596343226</v>
      </c>
      <c r="AH773" s="120">
        <v>100</v>
      </c>
      <c r="AI773" s="120">
        <v>19.62</v>
      </c>
      <c r="AJ773" s="120">
        <v>24.68</v>
      </c>
      <c r="AK773" s="120">
        <v>17.25</v>
      </c>
      <c r="AL773" s="52">
        <v>0</v>
      </c>
      <c r="AM773" s="124">
        <v>0.99457259158751699</v>
      </c>
      <c r="AN773" s="124">
        <v>0.98136645962732916</v>
      </c>
      <c r="AO773" s="124">
        <v>0.9932432432432432</v>
      </c>
      <c r="AP773" s="124">
        <v>0.97560975609756095</v>
      </c>
      <c r="AQ773" s="124">
        <v>0.99736842105263157</v>
      </c>
      <c r="AR773" s="124">
        <v>0.98750000000000004</v>
      </c>
      <c r="AS773" s="124">
        <v>4.0595399188092018E-2</v>
      </c>
      <c r="AT773" s="120">
        <v>50</v>
      </c>
      <c r="AU773" s="120">
        <v>50</v>
      </c>
      <c r="AV773" s="124">
        <v>9.2715231788079472E-2</v>
      </c>
      <c r="AW773" s="120">
        <v>41.456953642384107</v>
      </c>
      <c r="AX773" s="120">
        <v>50</v>
      </c>
      <c r="AY773" s="124"/>
      <c r="AZ773" s="120"/>
      <c r="BA773" s="120"/>
      <c r="BB773" s="124"/>
      <c r="BC773" s="120"/>
      <c r="BD773" s="120"/>
      <c r="BE773" s="124">
        <v>0.99059561128526641</v>
      </c>
      <c r="BF773" s="120">
        <v>50</v>
      </c>
      <c r="BG773" s="120">
        <v>50</v>
      </c>
      <c r="BH773" s="124"/>
      <c r="BI773" s="120"/>
      <c r="BJ773" s="120"/>
      <c r="BK773" s="124"/>
      <c r="BL773" s="120"/>
      <c r="BM773" s="120"/>
      <c r="BN773" s="52"/>
      <c r="BO773" s="124"/>
      <c r="BP773" s="120"/>
      <c r="BQ773" s="120"/>
      <c r="BR773" s="124">
        <v>0.64010989010989006</v>
      </c>
      <c r="BS773" s="124">
        <v>0.95789473684210524</v>
      </c>
      <c r="BT773" s="120">
        <v>42.673992673992672</v>
      </c>
      <c r="BU773" s="120">
        <v>50</v>
      </c>
      <c r="BV773" s="124"/>
      <c r="BW773" s="120"/>
      <c r="BX773" s="120"/>
      <c r="BY773" s="124"/>
      <c r="BZ773" s="124"/>
      <c r="CA773" s="124"/>
      <c r="CB773" s="120">
        <v>16.823939048191338</v>
      </c>
      <c r="CC773" s="120">
        <v>19.496255895940152</v>
      </c>
      <c r="CD773" s="120">
        <v>17.335082511020332</v>
      </c>
      <c r="CE773" s="120"/>
      <c r="CF773" s="107"/>
      <c r="CG773" s="107"/>
      <c r="CH773" s="107">
        <v>0</v>
      </c>
      <c r="CI773" s="107"/>
      <c r="CJ773" s="107"/>
    </row>
    <row r="774" spans="1:88" x14ac:dyDescent="0.25">
      <c r="A774" s="50" t="s">
        <v>940</v>
      </c>
      <c r="B774" s="56" t="s">
        <v>1611</v>
      </c>
      <c r="C774" s="50" t="s">
        <v>3323</v>
      </c>
      <c r="D774" s="56" t="s">
        <v>2439</v>
      </c>
      <c r="E774" s="50" t="s">
        <v>106</v>
      </c>
      <c r="F774" s="24">
        <v>9</v>
      </c>
      <c r="G774" s="24">
        <v>12</v>
      </c>
      <c r="H774" s="50" t="s">
        <v>1453</v>
      </c>
      <c r="I774" s="50" t="s">
        <v>109</v>
      </c>
      <c r="J774" s="120">
        <v>1119.2659348336599</v>
      </c>
      <c r="K774" s="52">
        <v>1250</v>
      </c>
      <c r="L774" s="120">
        <v>89.541274786692796</v>
      </c>
      <c r="M774" s="52">
        <v>1</v>
      </c>
      <c r="N774" s="120">
        <v>85.204224646848004</v>
      </c>
      <c r="O774" s="120">
        <v>100</v>
      </c>
      <c r="P774" s="120">
        <v>100</v>
      </c>
      <c r="Q774" s="120">
        <v>63.112417861409789</v>
      </c>
      <c r="R774" s="120">
        <v>75</v>
      </c>
      <c r="S774" s="120">
        <v>75</v>
      </c>
      <c r="T774" s="120">
        <v>84.149890481879723</v>
      </c>
      <c r="U774" s="120">
        <v>100</v>
      </c>
      <c r="V774" s="120">
        <v>75.720002021427163</v>
      </c>
      <c r="W774" s="120">
        <v>100</v>
      </c>
      <c r="X774" s="120">
        <v>100</v>
      </c>
      <c r="Y774" s="120">
        <v>51.505011454753721</v>
      </c>
      <c r="Z774" s="120">
        <v>68.673348606338294</v>
      </c>
      <c r="AA774" s="120">
        <v>100</v>
      </c>
      <c r="AB774" s="120">
        <v>75.451630434782501</v>
      </c>
      <c r="AC774" s="120">
        <v>100</v>
      </c>
      <c r="AD774" s="120">
        <v>100</v>
      </c>
      <c r="AE774" s="120">
        <v>59.364351851851865</v>
      </c>
      <c r="AF774" s="120">
        <v>75</v>
      </c>
      <c r="AG774" s="120">
        <v>79.152469135802477</v>
      </c>
      <c r="AH774" s="120">
        <v>100</v>
      </c>
      <c r="AI774" s="120">
        <v>11.88</v>
      </c>
      <c r="AJ774" s="120">
        <v>23.49</v>
      </c>
      <c r="AK774" s="120">
        <v>15.63</v>
      </c>
      <c r="AL774" s="52">
        <v>1</v>
      </c>
      <c r="AM774" s="124">
        <v>0.95290858725761773</v>
      </c>
      <c r="AN774" s="124">
        <v>0.9107142857142857</v>
      </c>
      <c r="AO774" s="124">
        <v>0.95290858725761773</v>
      </c>
      <c r="AP774" s="124">
        <v>0.9107142857142857</v>
      </c>
      <c r="AQ774" s="124">
        <v>0.98670212765957444</v>
      </c>
      <c r="AR774" s="124">
        <v>0.96103896103896103</v>
      </c>
      <c r="AS774" s="124">
        <v>7.6495132127955487E-2</v>
      </c>
      <c r="AT774" s="120">
        <v>44.70097357440892</v>
      </c>
      <c r="AU774" s="120">
        <v>50</v>
      </c>
      <c r="AV774" s="124">
        <v>0.14979757085020243</v>
      </c>
      <c r="AW774" s="120">
        <v>30.040485829959529</v>
      </c>
      <c r="AX774" s="120">
        <v>50</v>
      </c>
      <c r="AY774" s="124">
        <v>0.81593406593406592</v>
      </c>
      <c r="AZ774" s="120">
        <v>50</v>
      </c>
      <c r="BA774" s="120">
        <v>50</v>
      </c>
      <c r="BB774" s="124">
        <v>0.72664835164835162</v>
      </c>
      <c r="BC774" s="120">
        <v>48.443223443223445</v>
      </c>
      <c r="BD774" s="120">
        <v>50</v>
      </c>
      <c r="BE774" s="124">
        <v>0.98516320474777452</v>
      </c>
      <c r="BF774" s="120">
        <v>50</v>
      </c>
      <c r="BG774" s="120">
        <v>50</v>
      </c>
      <c r="BH774" s="124">
        <v>0.96899224806201545</v>
      </c>
      <c r="BI774" s="120">
        <v>100</v>
      </c>
      <c r="BJ774" s="120">
        <v>100</v>
      </c>
      <c r="BK774" s="124">
        <v>0.95454545454545459</v>
      </c>
      <c r="BL774" s="120">
        <v>100</v>
      </c>
      <c r="BM774" s="120">
        <v>100</v>
      </c>
      <c r="BN774" s="52">
        <v>0</v>
      </c>
      <c r="BO774" s="124">
        <v>0.86578947368421055</v>
      </c>
      <c r="BP774" s="120">
        <v>100</v>
      </c>
      <c r="BQ774" s="120">
        <v>100</v>
      </c>
      <c r="BR774" s="124">
        <v>0.66447368421052633</v>
      </c>
      <c r="BS774" s="124">
        <v>0.81501340482573725</v>
      </c>
      <c r="BT774" s="120">
        <v>22.149122807017545</v>
      </c>
      <c r="BU774" s="120">
        <v>50</v>
      </c>
      <c r="BV774" s="124">
        <v>0.50347705146036159</v>
      </c>
      <c r="BW774" s="120">
        <v>41.956420955030133</v>
      </c>
      <c r="BX774" s="120">
        <v>50</v>
      </c>
      <c r="BY774" s="124">
        <v>0.95454545454545459</v>
      </c>
      <c r="BZ774" s="124">
        <v>0.94</v>
      </c>
      <c r="CA774" s="124">
        <v>-1.4545454545454533E-2</v>
      </c>
      <c r="CB774" s="120">
        <v>16.823939048191338</v>
      </c>
      <c r="CC774" s="120">
        <v>19.496255895940152</v>
      </c>
      <c r="CD774" s="120">
        <v>17.335082511020332</v>
      </c>
      <c r="CE774" s="120">
        <v>12.629206143265662</v>
      </c>
      <c r="CF774" s="107"/>
      <c r="CG774" s="107"/>
      <c r="CH774" s="107">
        <v>0</v>
      </c>
      <c r="CI774" s="107"/>
      <c r="CJ774" s="107"/>
    </row>
    <row r="775" spans="1:88" x14ac:dyDescent="0.25">
      <c r="A775" s="50" t="s">
        <v>948</v>
      </c>
      <c r="B775" s="56" t="s">
        <v>1612</v>
      </c>
      <c r="C775" s="50" t="s">
        <v>2665</v>
      </c>
      <c r="D775" s="56" t="s">
        <v>101</v>
      </c>
      <c r="E775" s="50" t="s">
        <v>102</v>
      </c>
      <c r="F775" s="24" t="s">
        <v>102</v>
      </c>
      <c r="G775" s="24" t="s">
        <v>102</v>
      </c>
      <c r="H775" s="50" t="s">
        <v>2644</v>
      </c>
      <c r="I775" s="50" t="s">
        <v>103</v>
      </c>
      <c r="J775" s="120">
        <v>997.60148543700507</v>
      </c>
      <c r="K775" s="52">
        <v>1250</v>
      </c>
      <c r="L775" s="120">
        <v>79.80811883496041</v>
      </c>
      <c r="M775" s="52">
        <v>1</v>
      </c>
      <c r="N775" s="120">
        <v>73.013844852544153</v>
      </c>
      <c r="O775" s="120">
        <v>97.351793136725533</v>
      </c>
      <c r="P775" s="120">
        <v>100</v>
      </c>
      <c r="Q775" s="120">
        <v>56.262098174216597</v>
      </c>
      <c r="R775" s="120">
        <v>68.150774216038101</v>
      </c>
      <c r="S775" s="120">
        <v>75</v>
      </c>
      <c r="T775" s="120">
        <v>75.016130898955453</v>
      </c>
      <c r="U775" s="120">
        <v>100</v>
      </c>
      <c r="V775" s="120">
        <v>64.308408186925035</v>
      </c>
      <c r="W775" s="120">
        <v>85.744544249233385</v>
      </c>
      <c r="X775" s="120">
        <v>100</v>
      </c>
      <c r="Y775" s="120">
        <v>49.702923280939707</v>
      </c>
      <c r="Z775" s="120">
        <v>66.270564374586272</v>
      </c>
      <c r="AA775" s="120">
        <v>100</v>
      </c>
      <c r="AB775" s="120">
        <v>64.064154929577455</v>
      </c>
      <c r="AC775" s="120">
        <v>85.418873239436607</v>
      </c>
      <c r="AD775" s="120">
        <v>100</v>
      </c>
      <c r="AE775" s="120">
        <v>49.525241545893728</v>
      </c>
      <c r="AF775" s="120">
        <v>67.571794871794864</v>
      </c>
      <c r="AG775" s="120">
        <v>66.03365539452497</v>
      </c>
      <c r="AH775" s="120">
        <v>100</v>
      </c>
      <c r="AI775" s="120">
        <v>18.73</v>
      </c>
      <c r="AJ775" s="120">
        <v>18.440000000000001</v>
      </c>
      <c r="AK775" s="120">
        <v>18.04</v>
      </c>
      <c r="AL775" s="52">
        <v>0</v>
      </c>
      <c r="AM775" s="124">
        <v>0.99282296650717705</v>
      </c>
      <c r="AN775" s="124">
        <v>0.98863636363636365</v>
      </c>
      <c r="AO775" s="124">
        <v>0.99400479616306958</v>
      </c>
      <c r="AP775" s="124">
        <v>0.98863636363636365</v>
      </c>
      <c r="AQ775" s="124">
        <v>0.9889196675900277</v>
      </c>
      <c r="AR775" s="124">
        <v>1</v>
      </c>
      <c r="AS775" s="124">
        <v>0.11768754301445286</v>
      </c>
      <c r="AT775" s="120">
        <v>36.462491397109439</v>
      </c>
      <c r="AU775" s="120">
        <v>50</v>
      </c>
      <c r="AV775" s="124">
        <v>0.18828451882845187</v>
      </c>
      <c r="AW775" s="120">
        <v>22.343096234309634</v>
      </c>
      <c r="AX775" s="120">
        <v>50</v>
      </c>
      <c r="AY775" s="124">
        <v>0.65991902834008098</v>
      </c>
      <c r="AZ775" s="120">
        <v>43.994601889338732</v>
      </c>
      <c r="BA775" s="120">
        <v>50</v>
      </c>
      <c r="BB775" s="124">
        <v>0.4331983805668016</v>
      </c>
      <c r="BC775" s="120">
        <v>28.879892037786774</v>
      </c>
      <c r="BD775" s="120">
        <v>50</v>
      </c>
      <c r="BE775" s="124">
        <v>6.584362139917696E-2</v>
      </c>
      <c r="BF775" s="120">
        <v>3.5023202871902646</v>
      </c>
      <c r="BG775" s="120">
        <v>50</v>
      </c>
      <c r="BH775" s="124">
        <v>0.96946564885496178</v>
      </c>
      <c r="BI775" s="120">
        <v>100</v>
      </c>
      <c r="BJ775" s="120">
        <v>100</v>
      </c>
      <c r="BK775" s="124">
        <v>0.952380952380952</v>
      </c>
      <c r="BL775" s="120">
        <v>100</v>
      </c>
      <c r="BM775" s="120">
        <v>100</v>
      </c>
      <c r="BN775" s="52">
        <v>0</v>
      </c>
      <c r="BO775" s="124">
        <v>0.81399999999999995</v>
      </c>
      <c r="BP775" s="120">
        <v>100</v>
      </c>
      <c r="BQ775" s="120">
        <v>100</v>
      </c>
      <c r="BR775" s="124">
        <v>0.5487528344671202</v>
      </c>
      <c r="BS775" s="124">
        <v>0.95043103448275867</v>
      </c>
      <c r="BT775" s="120">
        <v>36.583522297808017</v>
      </c>
      <c r="BU775" s="120">
        <v>50</v>
      </c>
      <c r="BV775" s="124">
        <v>0.74472573839662448</v>
      </c>
      <c r="BW775" s="120">
        <v>50</v>
      </c>
      <c r="BX775" s="120">
        <v>50</v>
      </c>
      <c r="BY775" s="124">
        <v>0.952380952380952</v>
      </c>
      <c r="BZ775" s="124">
        <v>0.94</v>
      </c>
      <c r="CA775" s="124">
        <v>-1.2380952380951982E-2</v>
      </c>
      <c r="CB775" s="120">
        <v>17.263974516166829</v>
      </c>
      <c r="CC775" s="120">
        <v>19.631524517014228</v>
      </c>
      <c r="CD775" s="120">
        <v>17.168861804494096</v>
      </c>
      <c r="CE775" s="120">
        <v>15.161501169955377</v>
      </c>
      <c r="CF775" s="107"/>
      <c r="CG775" s="107"/>
      <c r="CH775" s="107">
        <v>0</v>
      </c>
      <c r="CI775" s="107"/>
      <c r="CJ775" s="107"/>
    </row>
    <row r="776" spans="1:88" x14ac:dyDescent="0.25">
      <c r="A776" s="50" t="s">
        <v>948</v>
      </c>
      <c r="B776" s="56" t="s">
        <v>1612</v>
      </c>
      <c r="C776" s="50" t="s">
        <v>3324</v>
      </c>
      <c r="D776" s="56" t="s">
        <v>2448</v>
      </c>
      <c r="E776" s="50" t="s">
        <v>106</v>
      </c>
      <c r="F776" s="24" t="s">
        <v>107</v>
      </c>
      <c r="G776" s="24">
        <v>5</v>
      </c>
      <c r="H776" s="50" t="s">
        <v>1453</v>
      </c>
      <c r="I776" s="50" t="s">
        <v>109</v>
      </c>
      <c r="J776" s="120">
        <v>593.23330543380689</v>
      </c>
      <c r="K776" s="52">
        <v>750</v>
      </c>
      <c r="L776" s="120">
        <v>79.097774057840923</v>
      </c>
      <c r="M776" s="52">
        <v>1</v>
      </c>
      <c r="N776" s="120">
        <v>74.821637831950042</v>
      </c>
      <c r="O776" s="120">
        <v>99.762183775933394</v>
      </c>
      <c r="P776" s="120">
        <v>100</v>
      </c>
      <c r="Q776" s="120">
        <v>59.915974316931802</v>
      </c>
      <c r="R776" s="120">
        <v>70.94343129759794</v>
      </c>
      <c r="S776" s="120">
        <v>75</v>
      </c>
      <c r="T776" s="120">
        <v>79.887965755909079</v>
      </c>
      <c r="U776" s="120">
        <v>100</v>
      </c>
      <c r="V776" s="120">
        <v>67.101372991253925</v>
      </c>
      <c r="W776" s="120">
        <v>89.468497321671904</v>
      </c>
      <c r="X776" s="120">
        <v>100</v>
      </c>
      <c r="Y776" s="120">
        <v>53.013825867992509</v>
      </c>
      <c r="Z776" s="120">
        <v>70.685101157323345</v>
      </c>
      <c r="AA776" s="120">
        <v>100</v>
      </c>
      <c r="AB776" s="120">
        <v>64.899999999999963</v>
      </c>
      <c r="AC776" s="120">
        <v>86.533333333333289</v>
      </c>
      <c r="AD776" s="120">
        <v>100</v>
      </c>
      <c r="AE776" s="120">
        <v>50.585333333333331</v>
      </c>
      <c r="AF776" s="120">
        <v>68.667017543859615</v>
      </c>
      <c r="AG776" s="120">
        <v>67.447111111111113</v>
      </c>
      <c r="AH776" s="120">
        <v>100</v>
      </c>
      <c r="AI776" s="120">
        <v>15.08</v>
      </c>
      <c r="AJ776" s="120">
        <v>17.920000000000002</v>
      </c>
      <c r="AK776" s="120">
        <v>18.079999999999998</v>
      </c>
      <c r="AL776" s="52">
        <v>0</v>
      </c>
      <c r="AM776" s="124">
        <v>0.99416909620991256</v>
      </c>
      <c r="AN776" s="124">
        <v>0.98666666666666669</v>
      </c>
      <c r="AO776" s="124">
        <v>0.99416909620991256</v>
      </c>
      <c r="AP776" s="124">
        <v>0.98666666666666669</v>
      </c>
      <c r="AQ776" s="124">
        <v>0.9838709677419355</v>
      </c>
      <c r="AR776" s="124">
        <v>1</v>
      </c>
      <c r="AS776" s="124">
        <v>2.6446280991735537E-2</v>
      </c>
      <c r="AT776" s="120">
        <v>50</v>
      </c>
      <c r="AU776" s="120">
        <v>50</v>
      </c>
      <c r="AV776" s="124">
        <v>9.5238095238095233E-2</v>
      </c>
      <c r="AW776" s="120">
        <v>40.952380952380963</v>
      </c>
      <c r="AX776" s="120">
        <v>50</v>
      </c>
      <c r="AY776" s="124"/>
      <c r="AZ776" s="120"/>
      <c r="BA776" s="120"/>
      <c r="BB776" s="124"/>
      <c r="BC776" s="120"/>
      <c r="BD776" s="120"/>
      <c r="BE776" s="124"/>
      <c r="BF776" s="120"/>
      <c r="BG776" s="120"/>
      <c r="BH776" s="124"/>
      <c r="BI776" s="120"/>
      <c r="BJ776" s="120"/>
      <c r="BK776" s="124"/>
      <c r="BL776" s="120"/>
      <c r="BM776" s="120"/>
      <c r="BN776" s="52"/>
      <c r="BO776" s="124"/>
      <c r="BP776" s="120"/>
      <c r="BQ776" s="120"/>
      <c r="BR776" s="124">
        <v>0.12745098039215685</v>
      </c>
      <c r="BS776" s="124">
        <v>0.99029126213592233</v>
      </c>
      <c r="BT776" s="120">
        <v>8.4967320261437891</v>
      </c>
      <c r="BU776" s="120">
        <v>50</v>
      </c>
      <c r="BV776" s="124"/>
      <c r="BW776" s="120"/>
      <c r="BX776" s="120"/>
      <c r="BY776" s="124"/>
      <c r="BZ776" s="124"/>
      <c r="CA776" s="124"/>
      <c r="CB776" s="120">
        <v>16.823939048191338</v>
      </c>
      <c r="CC776" s="120">
        <v>19.496255895940152</v>
      </c>
      <c r="CD776" s="120">
        <v>17.335082511020332</v>
      </c>
      <c r="CE776" s="120"/>
      <c r="CF776" s="107"/>
      <c r="CG776" s="107"/>
      <c r="CH776" s="107">
        <v>0</v>
      </c>
      <c r="CI776" s="107"/>
      <c r="CJ776" s="107"/>
    </row>
    <row r="777" spans="1:88" x14ac:dyDescent="0.25">
      <c r="A777" s="50" t="s">
        <v>948</v>
      </c>
      <c r="B777" s="56" t="s">
        <v>1612</v>
      </c>
      <c r="C777" s="50" t="s">
        <v>3325</v>
      </c>
      <c r="D777" s="56" t="s">
        <v>2167</v>
      </c>
      <c r="E777" s="50" t="s">
        <v>106</v>
      </c>
      <c r="F777" s="24">
        <v>6</v>
      </c>
      <c r="G777" s="24">
        <v>8</v>
      </c>
      <c r="H777" s="50" t="s">
        <v>1453</v>
      </c>
      <c r="I777" s="50" t="s">
        <v>109</v>
      </c>
      <c r="J777" s="120">
        <v>537.82415538370185</v>
      </c>
      <c r="K777" s="52">
        <v>800</v>
      </c>
      <c r="L777" s="120">
        <v>67.228019422962731</v>
      </c>
      <c r="M777" s="52">
        <v>1</v>
      </c>
      <c r="N777" s="120">
        <v>74.787308724656924</v>
      </c>
      <c r="O777" s="120">
        <v>99.716411632875904</v>
      </c>
      <c r="P777" s="120">
        <v>100</v>
      </c>
      <c r="Q777" s="120">
        <v>56.064950862314937</v>
      </c>
      <c r="R777" s="120">
        <v>67.043741196593444</v>
      </c>
      <c r="S777" s="120">
        <v>75</v>
      </c>
      <c r="T777" s="120">
        <v>74.753267816419921</v>
      </c>
      <c r="U777" s="120">
        <v>100</v>
      </c>
      <c r="V777" s="120">
        <v>63.092757944434474</v>
      </c>
      <c r="W777" s="120">
        <v>84.123677259245966</v>
      </c>
      <c r="X777" s="120">
        <v>100</v>
      </c>
      <c r="Y777" s="120">
        <v>47.912664396665811</v>
      </c>
      <c r="Z777" s="120">
        <v>63.883552528887741</v>
      </c>
      <c r="AA777" s="120">
        <v>100</v>
      </c>
      <c r="AB777" s="120">
        <v>61.093384223918548</v>
      </c>
      <c r="AC777" s="120">
        <v>81.457845631891402</v>
      </c>
      <c r="AD777" s="120">
        <v>100</v>
      </c>
      <c r="AE777" s="120">
        <v>49.121111111111119</v>
      </c>
      <c r="AF777" s="120">
        <v>64.649504950495029</v>
      </c>
      <c r="AG777" s="120">
        <v>65.494814814814831</v>
      </c>
      <c r="AH777" s="120">
        <v>100</v>
      </c>
      <c r="AI777" s="120">
        <v>18.93</v>
      </c>
      <c r="AJ777" s="120">
        <v>19.13</v>
      </c>
      <c r="AK777" s="120">
        <v>15.52</v>
      </c>
      <c r="AL777" s="52">
        <v>0</v>
      </c>
      <c r="AM777" s="124">
        <v>0.99193548387096775</v>
      </c>
      <c r="AN777" s="124">
        <v>0.98717948717948723</v>
      </c>
      <c r="AO777" s="124">
        <v>0.9946236559139785</v>
      </c>
      <c r="AP777" s="124">
        <v>0.98717948717948723</v>
      </c>
      <c r="AQ777" s="124">
        <v>1</v>
      </c>
      <c r="AR777" s="124">
        <v>1</v>
      </c>
      <c r="AS777" s="124">
        <v>0.18548387096774194</v>
      </c>
      <c r="AT777" s="120">
        <v>22.903225806451609</v>
      </c>
      <c r="AU777" s="120">
        <v>50</v>
      </c>
      <c r="AV777" s="124">
        <v>0.3125</v>
      </c>
      <c r="AW777" s="120">
        <v>0</v>
      </c>
      <c r="AX777" s="120">
        <v>50</v>
      </c>
      <c r="AY777" s="124"/>
      <c r="AZ777" s="120"/>
      <c r="BA777" s="120"/>
      <c r="BB777" s="124"/>
      <c r="BC777" s="120"/>
      <c r="BD777" s="120"/>
      <c r="BE777" s="124">
        <v>8.4745762711864403E-2</v>
      </c>
      <c r="BF777" s="120">
        <v>4.5077533357374691</v>
      </c>
      <c r="BG777" s="120">
        <v>50</v>
      </c>
      <c r="BH777" s="124"/>
      <c r="BI777" s="120"/>
      <c r="BJ777" s="120"/>
      <c r="BK777" s="124"/>
      <c r="BL777" s="120"/>
      <c r="BM777" s="120"/>
      <c r="BN777" s="52"/>
      <c r="BO777" s="124"/>
      <c r="BP777" s="120"/>
      <c r="BQ777" s="120"/>
      <c r="BR777" s="124">
        <v>0.61475409836065575</v>
      </c>
      <c r="BS777" s="124">
        <v>0.94941634241245132</v>
      </c>
      <c r="BT777" s="120">
        <v>40.983606557377051</v>
      </c>
      <c r="BU777" s="120">
        <v>50</v>
      </c>
      <c r="BV777" s="124"/>
      <c r="BW777" s="120"/>
      <c r="BX777" s="120"/>
      <c r="BY777" s="124"/>
      <c r="BZ777" s="124"/>
      <c r="CA777" s="124"/>
      <c r="CB777" s="120">
        <v>16.823939048191338</v>
      </c>
      <c r="CC777" s="120">
        <v>19.496255895940152</v>
      </c>
      <c r="CD777" s="120">
        <v>17.335082511020332</v>
      </c>
      <c r="CE777" s="120"/>
      <c r="CF777" s="107"/>
      <c r="CG777" s="107"/>
      <c r="CH777" s="107">
        <v>0</v>
      </c>
      <c r="CI777" s="107"/>
      <c r="CJ777" s="107"/>
    </row>
    <row r="778" spans="1:88" x14ac:dyDescent="0.25">
      <c r="A778" s="50" t="s">
        <v>948</v>
      </c>
      <c r="B778" s="56" t="s">
        <v>1612</v>
      </c>
      <c r="C778" s="50" t="s">
        <v>3326</v>
      </c>
      <c r="D778" s="56" t="s">
        <v>2449</v>
      </c>
      <c r="E778" s="50" t="s">
        <v>106</v>
      </c>
      <c r="F778" s="24">
        <v>9</v>
      </c>
      <c r="G778" s="24">
        <v>12</v>
      </c>
      <c r="H778" s="50" t="s">
        <v>2644</v>
      </c>
      <c r="I778" s="50" t="s">
        <v>109</v>
      </c>
      <c r="J778" s="120">
        <v>794.85007312272603</v>
      </c>
      <c r="K778" s="52">
        <v>1050</v>
      </c>
      <c r="L778" s="120">
        <v>75.700006964069146</v>
      </c>
      <c r="M778" s="52">
        <v>1</v>
      </c>
      <c r="N778" s="120">
        <v>62.884209478295489</v>
      </c>
      <c r="O778" s="120">
        <v>83.845612637727314</v>
      </c>
      <c r="P778" s="120">
        <v>100</v>
      </c>
      <c r="Q778" s="120">
        <v>46.334144051885993</v>
      </c>
      <c r="R778" s="120">
        <v>63.746435621846878</v>
      </c>
      <c r="S778" s="120">
        <v>66.504536290322577</v>
      </c>
      <c r="T778" s="120">
        <v>61.778858735847983</v>
      </c>
      <c r="U778" s="120">
        <v>100</v>
      </c>
      <c r="V778" s="120">
        <v>60.752278499925275</v>
      </c>
      <c r="W778" s="120">
        <v>81.003037999900357</v>
      </c>
      <c r="X778" s="120">
        <v>100</v>
      </c>
      <c r="Y778" s="120">
        <v>47.349860906561936</v>
      </c>
      <c r="Z778" s="120">
        <v>63.133147875415915</v>
      </c>
      <c r="AA778" s="120">
        <v>100</v>
      </c>
      <c r="AB778" s="120">
        <v>67.455882352941188</v>
      </c>
      <c r="AC778" s="120">
        <v>89.941176470588246</v>
      </c>
      <c r="AD778" s="120">
        <v>100</v>
      </c>
      <c r="AE778" s="120"/>
      <c r="AF778" s="120">
        <v>69.695185185185196</v>
      </c>
      <c r="AG778" s="120"/>
      <c r="AH778" s="120">
        <v>0</v>
      </c>
      <c r="AI778" s="120">
        <v>20.170000000000002</v>
      </c>
      <c r="AJ778" s="120">
        <v>16.39</v>
      </c>
      <c r="AK778" s="120"/>
      <c r="AL778" s="52">
        <v>0</v>
      </c>
      <c r="AM778" s="124">
        <v>0.99159663865546221</v>
      </c>
      <c r="AN778" s="124">
        <v>1</v>
      </c>
      <c r="AO778" s="124">
        <v>0.99145299145299148</v>
      </c>
      <c r="AP778" s="124">
        <v>1</v>
      </c>
      <c r="AQ778" s="124">
        <v>0.98076923076923073</v>
      </c>
      <c r="AR778" s="124"/>
      <c r="AS778" s="124">
        <v>0.18123667377398719</v>
      </c>
      <c r="AT778" s="120">
        <v>23.752665245202561</v>
      </c>
      <c r="AU778" s="120">
        <v>50</v>
      </c>
      <c r="AV778" s="124">
        <v>0.22222222222222221</v>
      </c>
      <c r="AW778" s="120">
        <v>15.555555555555568</v>
      </c>
      <c r="AX778" s="120">
        <v>50</v>
      </c>
      <c r="AY778" s="124">
        <v>0.6598360655737705</v>
      </c>
      <c r="AZ778" s="120">
        <v>43.989071038251367</v>
      </c>
      <c r="BA778" s="120">
        <v>50</v>
      </c>
      <c r="BB778" s="124">
        <v>0.43852459016393441</v>
      </c>
      <c r="BC778" s="120">
        <v>29.234972677595628</v>
      </c>
      <c r="BD778" s="120">
        <v>50</v>
      </c>
      <c r="BE778" s="124">
        <v>4.9180327868852458E-2</v>
      </c>
      <c r="BF778" s="120">
        <v>2.6159748866410886</v>
      </c>
      <c r="BG778" s="120">
        <v>50</v>
      </c>
      <c r="BH778" s="124">
        <v>0.96923076923076923</v>
      </c>
      <c r="BI778" s="120">
        <v>100</v>
      </c>
      <c r="BJ778" s="120">
        <v>100</v>
      </c>
      <c r="BK778" s="124"/>
      <c r="BL778" s="120"/>
      <c r="BM778" s="120"/>
      <c r="BN778" s="52">
        <v>0</v>
      </c>
      <c r="BO778" s="124">
        <v>0.81395348837209303</v>
      </c>
      <c r="BP778" s="120">
        <v>100</v>
      </c>
      <c r="BQ778" s="120">
        <v>100</v>
      </c>
      <c r="BR778" s="124">
        <v>0.83157894736842108</v>
      </c>
      <c r="BS778" s="124">
        <v>0.92233009708737868</v>
      </c>
      <c r="BT778" s="120">
        <v>50</v>
      </c>
      <c r="BU778" s="120">
        <v>50</v>
      </c>
      <c r="BV778" s="124">
        <v>0.75266524520255862</v>
      </c>
      <c r="BW778" s="120">
        <v>50</v>
      </c>
      <c r="BX778" s="120">
        <v>50</v>
      </c>
      <c r="BY778" s="124"/>
      <c r="BZ778" s="124"/>
      <c r="CA778" s="124"/>
      <c r="CB778" s="120">
        <v>16.823939048191338</v>
      </c>
      <c r="CC778" s="120">
        <v>19.496255895940152</v>
      </c>
      <c r="CD778" s="120">
        <v>17.335082511020332</v>
      </c>
      <c r="CE778" s="120">
        <v>12.629206143265662</v>
      </c>
      <c r="CF778" s="107"/>
      <c r="CG778" s="107"/>
      <c r="CH778" s="107">
        <v>0</v>
      </c>
      <c r="CI778" s="107"/>
      <c r="CJ778" s="107"/>
    </row>
    <row r="779" spans="1:88" x14ac:dyDescent="0.25">
      <c r="A779" s="50" t="s">
        <v>952</v>
      </c>
      <c r="B779" s="56" t="s">
        <v>1614</v>
      </c>
      <c r="C779" s="50" t="s">
        <v>2665</v>
      </c>
      <c r="D779" s="56" t="s">
        <v>101</v>
      </c>
      <c r="E779" s="50" t="s">
        <v>102</v>
      </c>
      <c r="F779" s="24" t="s">
        <v>102</v>
      </c>
      <c r="G779" s="24" t="s">
        <v>102</v>
      </c>
      <c r="H779" s="50" t="s">
        <v>2644</v>
      </c>
      <c r="I779" s="50" t="s">
        <v>103</v>
      </c>
      <c r="J779" s="120">
        <v>1069.8468382035749</v>
      </c>
      <c r="K779" s="52">
        <v>1250</v>
      </c>
      <c r="L779" s="120">
        <v>85.587747056285991</v>
      </c>
      <c r="M779" s="52">
        <v>0</v>
      </c>
      <c r="N779" s="120">
        <v>73.02451369966262</v>
      </c>
      <c r="O779" s="120">
        <v>97.366018266216827</v>
      </c>
      <c r="P779" s="120">
        <v>100</v>
      </c>
      <c r="Q779" s="120">
        <v>60.664590094919319</v>
      </c>
      <c r="R779" s="120">
        <v>71.346721094246135</v>
      </c>
      <c r="S779" s="120">
        <v>75</v>
      </c>
      <c r="T779" s="120">
        <v>80.886120126559092</v>
      </c>
      <c r="U779" s="120">
        <v>100</v>
      </c>
      <c r="V779" s="120">
        <v>66.981929175812951</v>
      </c>
      <c r="W779" s="120">
        <v>89.30923890108393</v>
      </c>
      <c r="X779" s="120">
        <v>100</v>
      </c>
      <c r="Y779" s="120">
        <v>54.654146951742071</v>
      </c>
      <c r="Z779" s="120">
        <v>72.872195935656094</v>
      </c>
      <c r="AA779" s="120">
        <v>100</v>
      </c>
      <c r="AB779" s="120">
        <v>63.72976999773379</v>
      </c>
      <c r="AC779" s="120">
        <v>84.973026663645058</v>
      </c>
      <c r="AD779" s="120">
        <v>100</v>
      </c>
      <c r="AE779" s="120">
        <v>51.981346153846161</v>
      </c>
      <c r="AF779" s="120">
        <v>67.968331791551108</v>
      </c>
      <c r="AG779" s="120">
        <v>69.308461538461557</v>
      </c>
      <c r="AH779" s="120">
        <v>100</v>
      </c>
      <c r="AI779" s="120">
        <v>14.33</v>
      </c>
      <c r="AJ779" s="120">
        <v>16.690000000000001</v>
      </c>
      <c r="AK779" s="120">
        <v>15.98</v>
      </c>
      <c r="AL779" s="52">
        <v>0</v>
      </c>
      <c r="AM779" s="124">
        <v>0.98935872304676564</v>
      </c>
      <c r="AN779" s="124">
        <v>0.97616580310880829</v>
      </c>
      <c r="AO779" s="124">
        <v>0.98852504897844951</v>
      </c>
      <c r="AP779" s="124">
        <v>0.97414684591520162</v>
      </c>
      <c r="AQ779" s="124">
        <v>0.99063545150501675</v>
      </c>
      <c r="AR779" s="124">
        <v>0.97777777777777775</v>
      </c>
      <c r="AS779" s="124">
        <v>6.0263077393698378E-2</v>
      </c>
      <c r="AT779" s="120">
        <v>47.947384521260325</v>
      </c>
      <c r="AU779" s="120">
        <v>50</v>
      </c>
      <c r="AV779" s="124">
        <v>0.1485748938750758</v>
      </c>
      <c r="AW779" s="120">
        <v>30.285021224984842</v>
      </c>
      <c r="AX779" s="120">
        <v>50</v>
      </c>
      <c r="AY779" s="124">
        <v>0.94350842418235881</v>
      </c>
      <c r="AZ779" s="120">
        <v>50</v>
      </c>
      <c r="BA779" s="120">
        <v>50</v>
      </c>
      <c r="BB779" s="124">
        <v>0.4717542120911794</v>
      </c>
      <c r="BC779" s="120">
        <v>31.450280806078627</v>
      </c>
      <c r="BD779" s="120">
        <v>50</v>
      </c>
      <c r="BE779" s="124">
        <v>0.93942133815551532</v>
      </c>
      <c r="BF779" s="120">
        <v>49.969220114655073</v>
      </c>
      <c r="BG779" s="120">
        <v>50</v>
      </c>
      <c r="BH779" s="124">
        <v>0.93359375</v>
      </c>
      <c r="BI779" s="120">
        <v>99.318484042553195</v>
      </c>
      <c r="BJ779" s="120">
        <v>100</v>
      </c>
      <c r="BK779" s="124">
        <v>0.91366906474820098</v>
      </c>
      <c r="BL779" s="120">
        <v>97.198836675340544</v>
      </c>
      <c r="BM779" s="120">
        <v>100</v>
      </c>
      <c r="BN779" s="52">
        <v>0</v>
      </c>
      <c r="BO779" s="124">
        <v>0.78600000000000003</v>
      </c>
      <c r="BP779" s="120">
        <v>100</v>
      </c>
      <c r="BQ779" s="120">
        <v>100</v>
      </c>
      <c r="BR779" s="124">
        <v>0.61069915254237284</v>
      </c>
      <c r="BS779" s="124">
        <v>0.9205265724037055</v>
      </c>
      <c r="BT779" s="120">
        <v>40.713276836158194</v>
      </c>
      <c r="BU779" s="120">
        <v>50</v>
      </c>
      <c r="BV779" s="124">
        <v>0.33899127061105722</v>
      </c>
      <c r="BW779" s="120">
        <v>28.249272550921432</v>
      </c>
      <c r="BX779" s="120">
        <v>50</v>
      </c>
      <c r="BY779" s="124">
        <v>0.91366906474820098</v>
      </c>
      <c r="BZ779" s="124">
        <v>0.94</v>
      </c>
      <c r="CA779" s="124">
        <v>2.6330935251799019E-2</v>
      </c>
      <c r="CB779" s="120">
        <v>17.263974516166829</v>
      </c>
      <c r="CC779" s="120">
        <v>19.631524517014228</v>
      </c>
      <c r="CD779" s="120">
        <v>17.168861804494096</v>
      </c>
      <c r="CE779" s="120">
        <v>15.161501169955377</v>
      </c>
      <c r="CF779" s="107"/>
      <c r="CG779" s="107"/>
      <c r="CH779" s="107">
        <v>0</v>
      </c>
      <c r="CI779" s="107"/>
      <c r="CJ779" s="107"/>
    </row>
    <row r="780" spans="1:88" x14ac:dyDescent="0.25">
      <c r="A780" s="50" t="s">
        <v>952</v>
      </c>
      <c r="B780" s="56" t="s">
        <v>1614</v>
      </c>
      <c r="C780" s="50" t="s">
        <v>3327</v>
      </c>
      <c r="D780" s="56" t="s">
        <v>2014</v>
      </c>
      <c r="E780" s="50" t="s">
        <v>106</v>
      </c>
      <c r="F780" s="24" t="s">
        <v>107</v>
      </c>
      <c r="G780" s="24">
        <v>5</v>
      </c>
      <c r="H780" s="50" t="s">
        <v>1453</v>
      </c>
      <c r="I780" s="50" t="s">
        <v>109</v>
      </c>
      <c r="J780" s="120">
        <v>668.36464373326839</v>
      </c>
      <c r="K780" s="52">
        <v>750</v>
      </c>
      <c r="L780" s="120">
        <v>89.115285831102454</v>
      </c>
      <c r="M780" s="52">
        <v>0</v>
      </c>
      <c r="N780" s="120">
        <v>77.888456509643447</v>
      </c>
      <c r="O780" s="120">
        <v>100</v>
      </c>
      <c r="P780" s="120">
        <v>100</v>
      </c>
      <c r="Q780" s="120">
        <v>70.710222865318002</v>
      </c>
      <c r="R780" s="120">
        <v>75</v>
      </c>
      <c r="S780" s="120">
        <v>75</v>
      </c>
      <c r="T780" s="120">
        <v>94.280297153757331</v>
      </c>
      <c r="U780" s="120">
        <v>100</v>
      </c>
      <c r="V780" s="120">
        <v>71.370826118032809</v>
      </c>
      <c r="W780" s="120">
        <v>95.161101490710408</v>
      </c>
      <c r="X780" s="120">
        <v>100</v>
      </c>
      <c r="Y780" s="120">
        <v>64.334457626124276</v>
      </c>
      <c r="Z780" s="120">
        <v>85.779276834832359</v>
      </c>
      <c r="AA780" s="120">
        <v>100</v>
      </c>
      <c r="AB780" s="120">
        <v>60.467261904761912</v>
      </c>
      <c r="AC780" s="120">
        <v>80.623015873015873</v>
      </c>
      <c r="AD780" s="120">
        <v>100</v>
      </c>
      <c r="AE780" s="120">
        <v>50.105000000000004</v>
      </c>
      <c r="AF780" s="120">
        <v>66.224074074074082</v>
      </c>
      <c r="AG780" s="120">
        <v>66.806666666666672</v>
      </c>
      <c r="AH780" s="120">
        <v>100</v>
      </c>
      <c r="AI780" s="120">
        <v>4.28</v>
      </c>
      <c r="AJ780" s="120">
        <v>10.66</v>
      </c>
      <c r="AK780" s="120">
        <v>16.11</v>
      </c>
      <c r="AL780" s="52">
        <v>0</v>
      </c>
      <c r="AM780" s="124">
        <v>0.98918918918918919</v>
      </c>
      <c r="AN780" s="124">
        <v>0.9859154929577465</v>
      </c>
      <c r="AO780" s="124">
        <v>0.98913043478260865</v>
      </c>
      <c r="AP780" s="124">
        <v>0.98571428571428577</v>
      </c>
      <c r="AQ780" s="124">
        <v>0.98245614035087714</v>
      </c>
      <c r="AR780" s="124">
        <v>0.95238095238095233</v>
      </c>
      <c r="AS780" s="124">
        <v>3.9325842696629212E-2</v>
      </c>
      <c r="AT780" s="120">
        <v>50</v>
      </c>
      <c r="AU780" s="120">
        <v>50</v>
      </c>
      <c r="AV780" s="124">
        <v>7.1428571428571425E-2</v>
      </c>
      <c r="AW780" s="120">
        <v>45.71428571428573</v>
      </c>
      <c r="AX780" s="120">
        <v>50</v>
      </c>
      <c r="AY780" s="124"/>
      <c r="AZ780" s="120"/>
      <c r="BA780" s="120"/>
      <c r="BB780" s="124"/>
      <c r="BC780" s="120"/>
      <c r="BD780" s="120"/>
      <c r="BE780" s="124"/>
      <c r="BF780" s="120"/>
      <c r="BG780" s="120"/>
      <c r="BH780" s="124"/>
      <c r="BI780" s="120"/>
      <c r="BJ780" s="120"/>
      <c r="BK780" s="124"/>
      <c r="BL780" s="120"/>
      <c r="BM780" s="120"/>
      <c r="BN780" s="52"/>
      <c r="BO780" s="124"/>
      <c r="BP780" s="120"/>
      <c r="BQ780" s="120"/>
      <c r="BR780" s="124">
        <v>0.796875</v>
      </c>
      <c r="BS780" s="124">
        <v>0.98461538461538467</v>
      </c>
      <c r="BT780" s="120">
        <v>50</v>
      </c>
      <c r="BU780" s="120">
        <v>50</v>
      </c>
      <c r="BV780" s="124"/>
      <c r="BW780" s="120"/>
      <c r="BX780" s="120"/>
      <c r="BY780" s="124"/>
      <c r="BZ780" s="124"/>
      <c r="CA780" s="124"/>
      <c r="CB780" s="120">
        <v>16.823939048191338</v>
      </c>
      <c r="CC780" s="120">
        <v>19.496255895940152</v>
      </c>
      <c r="CD780" s="120">
        <v>17.335082511020332</v>
      </c>
      <c r="CE780" s="120"/>
      <c r="CF780" s="107"/>
      <c r="CG780" s="107"/>
      <c r="CH780" s="107">
        <v>0</v>
      </c>
      <c r="CI780" s="107"/>
      <c r="CJ780" s="107"/>
    </row>
    <row r="781" spans="1:88" x14ac:dyDescent="0.25">
      <c r="A781" s="50" t="s">
        <v>952</v>
      </c>
      <c r="B781" s="56" t="s">
        <v>1614</v>
      </c>
      <c r="C781" s="50" t="s">
        <v>3328</v>
      </c>
      <c r="D781" s="56" t="s">
        <v>2331</v>
      </c>
      <c r="E781" s="50" t="s">
        <v>106</v>
      </c>
      <c r="F781" s="24" t="s">
        <v>114</v>
      </c>
      <c r="G781" s="24">
        <v>5</v>
      </c>
      <c r="H781" s="50" t="s">
        <v>2644</v>
      </c>
      <c r="I781" s="50" t="s">
        <v>109</v>
      </c>
      <c r="J781" s="120">
        <v>535.91345858632656</v>
      </c>
      <c r="K781" s="52">
        <v>650</v>
      </c>
      <c r="L781" s="120">
        <v>82.448224397896396</v>
      </c>
      <c r="M781" s="52">
        <v>0</v>
      </c>
      <c r="N781" s="120">
        <v>78.178701764716493</v>
      </c>
      <c r="O781" s="120">
        <v>100</v>
      </c>
      <c r="P781" s="120">
        <v>100</v>
      </c>
      <c r="Q781" s="120">
        <v>64.754873322989283</v>
      </c>
      <c r="R781" s="120">
        <v>74.067255711863552</v>
      </c>
      <c r="S781" s="120">
        <v>75</v>
      </c>
      <c r="T781" s="120">
        <v>86.339831097319035</v>
      </c>
      <c r="U781" s="120">
        <v>100</v>
      </c>
      <c r="V781" s="120">
        <v>70.085565081888603</v>
      </c>
      <c r="W781" s="120">
        <v>93.447420109184804</v>
      </c>
      <c r="X781" s="120">
        <v>100</v>
      </c>
      <c r="Y781" s="120">
        <v>58.140493191963785</v>
      </c>
      <c r="Z781" s="120">
        <v>77.520657589285051</v>
      </c>
      <c r="AA781" s="120">
        <v>100</v>
      </c>
      <c r="AB781" s="120">
        <v>58.127891156462582</v>
      </c>
      <c r="AC781" s="120">
        <v>77.503854875283437</v>
      </c>
      <c r="AD781" s="120">
        <v>100</v>
      </c>
      <c r="AE781" s="120"/>
      <c r="AF781" s="120">
        <v>63.123958333333313</v>
      </c>
      <c r="AG781" s="120"/>
      <c r="AH781" s="120">
        <v>0</v>
      </c>
      <c r="AI781" s="120">
        <v>10.24</v>
      </c>
      <c r="AJ781" s="120">
        <v>15.92</v>
      </c>
      <c r="AK781" s="120"/>
      <c r="AL781" s="52">
        <v>0</v>
      </c>
      <c r="AM781" s="124">
        <v>0.9928057553956835</v>
      </c>
      <c r="AN781" s="124">
        <v>1</v>
      </c>
      <c r="AO781" s="124">
        <v>0.9928057553956835</v>
      </c>
      <c r="AP781" s="124">
        <v>1</v>
      </c>
      <c r="AQ781" s="124">
        <v>1</v>
      </c>
      <c r="AR781" s="124"/>
      <c r="AS781" s="124">
        <v>4.5936395759717315E-2</v>
      </c>
      <c r="AT781" s="120">
        <v>50</v>
      </c>
      <c r="AU781" s="120">
        <v>50</v>
      </c>
      <c r="AV781" s="124">
        <v>0.16949152542372881</v>
      </c>
      <c r="AW781" s="120">
        <v>26.101694915254249</v>
      </c>
      <c r="AX781" s="120">
        <v>50</v>
      </c>
      <c r="AY781" s="124"/>
      <c r="AZ781" s="120"/>
      <c r="BA781" s="120"/>
      <c r="BB781" s="124"/>
      <c r="BC781" s="120"/>
      <c r="BD781" s="120"/>
      <c r="BE781" s="124"/>
      <c r="BF781" s="120"/>
      <c r="BG781" s="120"/>
      <c r="BH781" s="124"/>
      <c r="BI781" s="120"/>
      <c r="BJ781" s="120"/>
      <c r="BK781" s="124"/>
      <c r="BL781" s="120"/>
      <c r="BM781" s="120"/>
      <c r="BN781" s="52"/>
      <c r="BO781" s="124"/>
      <c r="BP781" s="120"/>
      <c r="BQ781" s="120"/>
      <c r="BR781" s="124">
        <v>0.76190476190476186</v>
      </c>
      <c r="BS781" s="124">
        <v>0.875</v>
      </c>
      <c r="BT781" s="120">
        <v>25</v>
      </c>
      <c r="BU781" s="120">
        <v>50</v>
      </c>
      <c r="BV781" s="124"/>
      <c r="BW781" s="120"/>
      <c r="BX781" s="120"/>
      <c r="BY781" s="124"/>
      <c r="BZ781" s="124"/>
      <c r="CA781" s="124"/>
      <c r="CB781" s="120">
        <v>16.823939048191338</v>
      </c>
      <c r="CC781" s="120">
        <v>19.496255895940152</v>
      </c>
      <c r="CD781" s="120">
        <v>17.335082511020332</v>
      </c>
      <c r="CE781" s="120"/>
      <c r="CF781" s="107"/>
      <c r="CG781" s="107"/>
      <c r="CH781" s="107">
        <v>0</v>
      </c>
      <c r="CI781" s="107"/>
      <c r="CJ781" s="107"/>
    </row>
    <row r="782" spans="1:88" x14ac:dyDescent="0.25">
      <c r="A782" s="50" t="s">
        <v>952</v>
      </c>
      <c r="B782" s="56" t="s">
        <v>1614</v>
      </c>
      <c r="C782" s="50" t="s">
        <v>3329</v>
      </c>
      <c r="D782" s="56" t="s">
        <v>2452</v>
      </c>
      <c r="E782" s="50" t="s">
        <v>106</v>
      </c>
      <c r="F782" s="24" t="s">
        <v>107</v>
      </c>
      <c r="G782" s="24">
        <v>5</v>
      </c>
      <c r="H782" s="50" t="s">
        <v>2644</v>
      </c>
      <c r="I782" s="50" t="s">
        <v>109</v>
      </c>
      <c r="J782" s="120">
        <v>508.20813042847107</v>
      </c>
      <c r="K782" s="52">
        <v>650</v>
      </c>
      <c r="L782" s="120">
        <v>78.185866219764776</v>
      </c>
      <c r="M782" s="52">
        <v>1</v>
      </c>
      <c r="N782" s="120">
        <v>70.465182798794771</v>
      </c>
      <c r="O782" s="120">
        <v>93.95357706505969</v>
      </c>
      <c r="P782" s="120">
        <v>100</v>
      </c>
      <c r="Q782" s="120">
        <v>57.692232327449467</v>
      </c>
      <c r="R782" s="120">
        <v>73.250613096118741</v>
      </c>
      <c r="S782" s="120">
        <v>75</v>
      </c>
      <c r="T782" s="120">
        <v>76.922976436599285</v>
      </c>
      <c r="U782" s="120">
        <v>100</v>
      </c>
      <c r="V782" s="120">
        <v>68.589081867625183</v>
      </c>
      <c r="W782" s="120">
        <v>91.452109156833572</v>
      </c>
      <c r="X782" s="120">
        <v>100</v>
      </c>
      <c r="Y782" s="120">
        <v>57.671285042995557</v>
      </c>
      <c r="Z782" s="120">
        <v>76.895046723994071</v>
      </c>
      <c r="AA782" s="120">
        <v>100</v>
      </c>
      <c r="AB782" s="120">
        <v>60.584027777777777</v>
      </c>
      <c r="AC782" s="120">
        <v>80.778703703703698</v>
      </c>
      <c r="AD782" s="120">
        <v>100</v>
      </c>
      <c r="AE782" s="120"/>
      <c r="AF782" s="120">
        <v>64.899999999999977</v>
      </c>
      <c r="AG782" s="120"/>
      <c r="AH782" s="120">
        <v>0</v>
      </c>
      <c r="AI782" s="120">
        <v>17.3</v>
      </c>
      <c r="AJ782" s="120">
        <v>15.57</v>
      </c>
      <c r="AK782" s="120"/>
      <c r="AL782" s="52">
        <v>0</v>
      </c>
      <c r="AM782" s="124">
        <v>1</v>
      </c>
      <c r="AN782" s="124">
        <v>1</v>
      </c>
      <c r="AO782" s="124">
        <v>1</v>
      </c>
      <c r="AP782" s="124">
        <v>1</v>
      </c>
      <c r="AQ782" s="124">
        <v>1</v>
      </c>
      <c r="AR782" s="124"/>
      <c r="AS782" s="124">
        <v>5.737704918032787E-2</v>
      </c>
      <c r="AT782" s="120">
        <v>48.524590163934448</v>
      </c>
      <c r="AU782" s="120">
        <v>50</v>
      </c>
      <c r="AV782" s="124">
        <v>0.19354838709677419</v>
      </c>
      <c r="AW782" s="120">
        <v>21.290322580645157</v>
      </c>
      <c r="AX782" s="120">
        <v>50</v>
      </c>
      <c r="AY782" s="124"/>
      <c r="AZ782" s="120"/>
      <c r="BA782" s="120"/>
      <c r="BB782" s="124"/>
      <c r="BC782" s="120"/>
      <c r="BD782" s="120"/>
      <c r="BE782" s="124"/>
      <c r="BF782" s="120"/>
      <c r="BG782" s="120"/>
      <c r="BH782" s="124"/>
      <c r="BI782" s="120"/>
      <c r="BJ782" s="120"/>
      <c r="BK782" s="124"/>
      <c r="BL782" s="120"/>
      <c r="BM782" s="120"/>
      <c r="BN782" s="52"/>
      <c r="BO782" s="124"/>
      <c r="BP782" s="120"/>
      <c r="BQ782" s="120"/>
      <c r="BR782" s="124">
        <v>0.55172413793103448</v>
      </c>
      <c r="BS782" s="124">
        <v>0.72499999999999998</v>
      </c>
      <c r="BT782" s="120">
        <v>18.390804597701148</v>
      </c>
      <c r="BU782" s="120">
        <v>50</v>
      </c>
      <c r="BV782" s="124"/>
      <c r="BW782" s="120"/>
      <c r="BX782" s="120"/>
      <c r="BY782" s="124"/>
      <c r="BZ782" s="124"/>
      <c r="CA782" s="124"/>
      <c r="CB782" s="120">
        <v>16.823939048191338</v>
      </c>
      <c r="CC782" s="120">
        <v>19.496255895940152</v>
      </c>
      <c r="CD782" s="120">
        <v>17.335082511020332</v>
      </c>
      <c r="CE782" s="120"/>
      <c r="CF782" s="107"/>
      <c r="CG782" s="107"/>
      <c r="CH782" s="107">
        <v>0</v>
      </c>
      <c r="CI782" s="107"/>
      <c r="CJ782" s="107"/>
    </row>
    <row r="783" spans="1:88" x14ac:dyDescent="0.25">
      <c r="A783" s="50" t="s">
        <v>952</v>
      </c>
      <c r="B783" s="56" t="s">
        <v>1614</v>
      </c>
      <c r="C783" s="50" t="s">
        <v>3330</v>
      </c>
      <c r="D783" s="56" t="s">
        <v>2487</v>
      </c>
      <c r="E783" s="50" t="s">
        <v>106</v>
      </c>
      <c r="F783" s="24" t="s">
        <v>114</v>
      </c>
      <c r="G783" s="24">
        <v>5</v>
      </c>
      <c r="H783" s="50" t="s">
        <v>2644</v>
      </c>
      <c r="I783" s="50" t="s">
        <v>109</v>
      </c>
      <c r="J783" s="120">
        <v>570.55599922240503</v>
      </c>
      <c r="K783" s="52">
        <v>650</v>
      </c>
      <c r="L783" s="120">
        <v>87.777846034216154</v>
      </c>
      <c r="M783" s="52">
        <v>0</v>
      </c>
      <c r="N783" s="120">
        <v>78.926951216736526</v>
      </c>
      <c r="O783" s="120">
        <v>100</v>
      </c>
      <c r="P783" s="120">
        <v>100</v>
      </c>
      <c r="Q783" s="120">
        <v>68.8247703269775</v>
      </c>
      <c r="R783" s="120">
        <v>75</v>
      </c>
      <c r="S783" s="120">
        <v>75</v>
      </c>
      <c r="T783" s="120">
        <v>91.76636043597</v>
      </c>
      <c r="U783" s="120">
        <v>100</v>
      </c>
      <c r="V783" s="120">
        <v>71.350249138652771</v>
      </c>
      <c r="W783" s="120">
        <v>95.133665518203685</v>
      </c>
      <c r="X783" s="120">
        <v>100</v>
      </c>
      <c r="Y783" s="120">
        <v>61.18224351706494</v>
      </c>
      <c r="Z783" s="120">
        <v>81.57632468941992</v>
      </c>
      <c r="AA783" s="120">
        <v>100</v>
      </c>
      <c r="AB783" s="120">
        <v>62.780666666666683</v>
      </c>
      <c r="AC783" s="120">
        <v>83.707555555555587</v>
      </c>
      <c r="AD783" s="120">
        <v>100</v>
      </c>
      <c r="AE783" s="120"/>
      <c r="AF783" s="120">
        <v>66.922222222222217</v>
      </c>
      <c r="AG783" s="120"/>
      <c r="AH783" s="120">
        <v>0</v>
      </c>
      <c r="AI783" s="120">
        <v>6.17</v>
      </c>
      <c r="AJ783" s="120">
        <v>13.81</v>
      </c>
      <c r="AK783" s="120"/>
      <c r="AL783" s="52">
        <v>0</v>
      </c>
      <c r="AM783" s="124">
        <v>0.98255813953488369</v>
      </c>
      <c r="AN783" s="124">
        <v>0.96551724137931039</v>
      </c>
      <c r="AO783" s="124">
        <v>0.98255813953488369</v>
      </c>
      <c r="AP783" s="124">
        <v>0.96551724137931039</v>
      </c>
      <c r="AQ783" s="124">
        <v>1</v>
      </c>
      <c r="AR783" s="124"/>
      <c r="AS783" s="124">
        <v>2.9411764705882353E-2</v>
      </c>
      <c r="AT783" s="120">
        <v>50</v>
      </c>
      <c r="AU783" s="120">
        <v>50</v>
      </c>
      <c r="AV783" s="124">
        <v>5.8139534883720929E-2</v>
      </c>
      <c r="AW783" s="120">
        <v>48.372093023255822</v>
      </c>
      <c r="AX783" s="120">
        <v>50</v>
      </c>
      <c r="AY783" s="124"/>
      <c r="AZ783" s="120"/>
      <c r="BA783" s="120"/>
      <c r="BB783" s="124"/>
      <c r="BC783" s="120"/>
      <c r="BD783" s="120"/>
      <c r="BE783" s="124"/>
      <c r="BF783" s="120"/>
      <c r="BG783" s="120"/>
      <c r="BH783" s="124"/>
      <c r="BI783" s="120"/>
      <c r="BJ783" s="120"/>
      <c r="BK783" s="124"/>
      <c r="BL783" s="120"/>
      <c r="BM783" s="120"/>
      <c r="BN783" s="52"/>
      <c r="BO783" s="124"/>
      <c r="BP783" s="120"/>
      <c r="BQ783" s="120"/>
      <c r="BR783" s="124">
        <v>0.6</v>
      </c>
      <c r="BS783" s="124">
        <v>0.8928571428571429</v>
      </c>
      <c r="BT783" s="120">
        <v>20</v>
      </c>
      <c r="BU783" s="120">
        <v>50</v>
      </c>
      <c r="BV783" s="124"/>
      <c r="BW783" s="120"/>
      <c r="BX783" s="120"/>
      <c r="BY783" s="124"/>
      <c r="BZ783" s="124"/>
      <c r="CA783" s="124"/>
      <c r="CB783" s="120">
        <v>16.823939048191338</v>
      </c>
      <c r="CC783" s="120">
        <v>19.496255895940152</v>
      </c>
      <c r="CD783" s="120">
        <v>17.335082511020332</v>
      </c>
      <c r="CE783" s="120"/>
      <c r="CF783" s="107"/>
      <c r="CG783" s="107"/>
      <c r="CH783" s="107">
        <v>0</v>
      </c>
      <c r="CI783" s="107"/>
      <c r="CJ783" s="107"/>
    </row>
    <row r="784" spans="1:88" x14ac:dyDescent="0.25">
      <c r="A784" s="50" t="s">
        <v>952</v>
      </c>
      <c r="B784" s="56" t="s">
        <v>1614</v>
      </c>
      <c r="C784" s="50" t="s">
        <v>3331</v>
      </c>
      <c r="D784" s="56" t="s">
        <v>2497</v>
      </c>
      <c r="E784" s="50" t="s">
        <v>106</v>
      </c>
      <c r="F784" s="24" t="s">
        <v>114</v>
      </c>
      <c r="G784" s="24">
        <v>5</v>
      </c>
      <c r="H784" s="50" t="s">
        <v>2644</v>
      </c>
      <c r="I784" s="50" t="s">
        <v>109</v>
      </c>
      <c r="J784" s="120">
        <v>575.88245079706849</v>
      </c>
      <c r="K784" s="52">
        <v>650</v>
      </c>
      <c r="L784" s="120">
        <v>88.597300122625924</v>
      </c>
      <c r="M784" s="52">
        <v>0</v>
      </c>
      <c r="N784" s="120">
        <v>75.567584060278264</v>
      </c>
      <c r="O784" s="120">
        <v>100</v>
      </c>
      <c r="P784" s="120">
        <v>100</v>
      </c>
      <c r="Q784" s="120">
        <v>64.917749560785012</v>
      </c>
      <c r="R784" s="120">
        <v>75</v>
      </c>
      <c r="S784" s="120">
        <v>75</v>
      </c>
      <c r="T784" s="120">
        <v>86.556999414380016</v>
      </c>
      <c r="U784" s="120">
        <v>100</v>
      </c>
      <c r="V784" s="120">
        <v>72.210998085998099</v>
      </c>
      <c r="W784" s="120">
        <v>96.281330781330794</v>
      </c>
      <c r="X784" s="120">
        <v>100</v>
      </c>
      <c r="Y784" s="120">
        <v>62.086315227518938</v>
      </c>
      <c r="Z784" s="120">
        <v>82.781753636691917</v>
      </c>
      <c r="AA784" s="120">
        <v>100</v>
      </c>
      <c r="AB784" s="120">
        <v>68.515740740740725</v>
      </c>
      <c r="AC784" s="120">
        <v>91.354320987654305</v>
      </c>
      <c r="AD784" s="120">
        <v>100</v>
      </c>
      <c r="AE784" s="120"/>
      <c r="AF784" s="120">
        <v>71.013333333333321</v>
      </c>
      <c r="AG784" s="120"/>
      <c r="AH784" s="120">
        <v>0</v>
      </c>
      <c r="AI784" s="120">
        <v>10.08</v>
      </c>
      <c r="AJ784" s="120">
        <v>12.91</v>
      </c>
      <c r="AK784" s="120"/>
      <c r="AL784" s="52">
        <v>0</v>
      </c>
      <c r="AM784" s="124">
        <v>0.99065420560747663</v>
      </c>
      <c r="AN784" s="124">
        <v>0.98245614035087714</v>
      </c>
      <c r="AO784" s="124">
        <v>0.99065420560747663</v>
      </c>
      <c r="AP784" s="124">
        <v>0.98245614035087714</v>
      </c>
      <c r="AQ784" s="124">
        <v>1</v>
      </c>
      <c r="AR784" s="124"/>
      <c r="AS784" s="124">
        <v>3.7296037296037296E-2</v>
      </c>
      <c r="AT784" s="120">
        <v>50</v>
      </c>
      <c r="AU784" s="120">
        <v>50</v>
      </c>
      <c r="AV784" s="124">
        <v>8.0459770114942528E-2</v>
      </c>
      <c r="AW784" s="120">
        <v>43.908045977011497</v>
      </c>
      <c r="AX784" s="120">
        <v>50</v>
      </c>
      <c r="AY784" s="124"/>
      <c r="AZ784" s="120"/>
      <c r="BA784" s="120"/>
      <c r="BB784" s="124"/>
      <c r="BC784" s="120"/>
      <c r="BD784" s="120"/>
      <c r="BE784" s="124"/>
      <c r="BF784" s="120"/>
      <c r="BG784" s="120"/>
      <c r="BH784" s="124"/>
      <c r="BI784" s="120"/>
      <c r="BJ784" s="120"/>
      <c r="BK784" s="124"/>
      <c r="BL784" s="120"/>
      <c r="BM784" s="120"/>
      <c r="BN784" s="52"/>
      <c r="BO784" s="124"/>
      <c r="BP784" s="120"/>
      <c r="BQ784" s="120"/>
      <c r="BR784" s="124">
        <v>0.75</v>
      </c>
      <c r="BS784" s="124">
        <v>0.77108433734939763</v>
      </c>
      <c r="BT784" s="120">
        <v>25</v>
      </c>
      <c r="BU784" s="120">
        <v>50</v>
      </c>
      <c r="BV784" s="124"/>
      <c r="BW784" s="120"/>
      <c r="BX784" s="120"/>
      <c r="BY784" s="124"/>
      <c r="BZ784" s="124"/>
      <c r="CA784" s="124"/>
      <c r="CB784" s="120">
        <v>16.823939048191338</v>
      </c>
      <c r="CC784" s="120">
        <v>19.496255895940152</v>
      </c>
      <c r="CD784" s="120">
        <v>17.335082511020332</v>
      </c>
      <c r="CE784" s="120"/>
      <c r="CF784" s="107"/>
      <c r="CG784" s="107"/>
      <c r="CH784" s="107">
        <v>0</v>
      </c>
      <c r="CI784" s="107"/>
      <c r="CJ784" s="107"/>
    </row>
    <row r="785" spans="1:88" x14ac:dyDescent="0.25">
      <c r="A785" s="50" t="s">
        <v>952</v>
      </c>
      <c r="B785" s="56" t="s">
        <v>1614</v>
      </c>
      <c r="C785" s="50" t="s">
        <v>3332</v>
      </c>
      <c r="D785" s="56" t="s">
        <v>1935</v>
      </c>
      <c r="E785" s="50" t="s">
        <v>106</v>
      </c>
      <c r="F785" s="24" t="s">
        <v>114</v>
      </c>
      <c r="G785" s="24">
        <v>5</v>
      </c>
      <c r="H785" s="50" t="s">
        <v>1453</v>
      </c>
      <c r="I785" s="50" t="s">
        <v>109</v>
      </c>
      <c r="J785" s="120">
        <v>579.80962374102182</v>
      </c>
      <c r="K785" s="52">
        <v>650</v>
      </c>
      <c r="L785" s="120">
        <v>89.201480575541808</v>
      </c>
      <c r="M785" s="52">
        <v>0</v>
      </c>
      <c r="N785" s="120">
        <v>73.342459670409212</v>
      </c>
      <c r="O785" s="120">
        <v>97.789946227212283</v>
      </c>
      <c r="P785" s="120">
        <v>100</v>
      </c>
      <c r="Q785" s="120">
        <v>60.077509569601808</v>
      </c>
      <c r="R785" s="120">
        <v>75</v>
      </c>
      <c r="S785" s="120">
        <v>75</v>
      </c>
      <c r="T785" s="120">
        <v>80.103346092802411</v>
      </c>
      <c r="U785" s="120">
        <v>100</v>
      </c>
      <c r="V785" s="120">
        <v>70.755880352034197</v>
      </c>
      <c r="W785" s="120">
        <v>94.341173802712262</v>
      </c>
      <c r="X785" s="120">
        <v>100</v>
      </c>
      <c r="Y785" s="120">
        <v>56.746074096074103</v>
      </c>
      <c r="Z785" s="120">
        <v>75.661432128098809</v>
      </c>
      <c r="AA785" s="120">
        <v>100</v>
      </c>
      <c r="AB785" s="120">
        <v>65.7</v>
      </c>
      <c r="AC785" s="120">
        <v>87.6</v>
      </c>
      <c r="AD785" s="120">
        <v>100</v>
      </c>
      <c r="AE785" s="120"/>
      <c r="AF785" s="120">
        <v>73.368817204301081</v>
      </c>
      <c r="AG785" s="120"/>
      <c r="AH785" s="120">
        <v>0</v>
      </c>
      <c r="AI785" s="120">
        <v>14.92</v>
      </c>
      <c r="AJ785" s="120">
        <v>18.25</v>
      </c>
      <c r="AK785" s="120"/>
      <c r="AL785" s="52">
        <v>0</v>
      </c>
      <c r="AM785" s="124">
        <v>1</v>
      </c>
      <c r="AN785" s="124">
        <v>1</v>
      </c>
      <c r="AO785" s="124">
        <v>1</v>
      </c>
      <c r="AP785" s="124">
        <v>1</v>
      </c>
      <c r="AQ785" s="124">
        <v>1</v>
      </c>
      <c r="AR785" s="124"/>
      <c r="AS785" s="124">
        <v>3.3783783783783786E-2</v>
      </c>
      <c r="AT785" s="120">
        <v>50</v>
      </c>
      <c r="AU785" s="120">
        <v>50</v>
      </c>
      <c r="AV785" s="124">
        <v>7.8431372549019607E-2</v>
      </c>
      <c r="AW785" s="120">
        <v>44.313725490196099</v>
      </c>
      <c r="AX785" s="120">
        <v>50</v>
      </c>
      <c r="AY785" s="124"/>
      <c r="AZ785" s="120"/>
      <c r="BA785" s="120"/>
      <c r="BB785" s="124"/>
      <c r="BC785" s="120"/>
      <c r="BD785" s="120"/>
      <c r="BE785" s="124"/>
      <c r="BF785" s="120"/>
      <c r="BG785" s="120"/>
      <c r="BH785" s="124"/>
      <c r="BI785" s="120"/>
      <c r="BJ785" s="120"/>
      <c r="BK785" s="124"/>
      <c r="BL785" s="120"/>
      <c r="BM785" s="120"/>
      <c r="BN785" s="52"/>
      <c r="BO785" s="124"/>
      <c r="BP785" s="120"/>
      <c r="BQ785" s="120"/>
      <c r="BR785" s="124">
        <v>0.76595744680851063</v>
      </c>
      <c r="BS785" s="124">
        <v>0.95918367346938771</v>
      </c>
      <c r="BT785" s="120">
        <v>50</v>
      </c>
      <c r="BU785" s="120">
        <v>50</v>
      </c>
      <c r="BV785" s="124"/>
      <c r="BW785" s="120"/>
      <c r="BX785" s="120"/>
      <c r="BY785" s="124"/>
      <c r="BZ785" s="124"/>
      <c r="CA785" s="124"/>
      <c r="CB785" s="120">
        <v>16.823939048191338</v>
      </c>
      <c r="CC785" s="120">
        <v>19.496255895940152</v>
      </c>
      <c r="CD785" s="120">
        <v>17.335082511020332</v>
      </c>
      <c r="CE785" s="120"/>
      <c r="CF785" s="52"/>
      <c r="CG785" s="52"/>
      <c r="CH785" s="107">
        <v>0</v>
      </c>
      <c r="CI785" s="107"/>
      <c r="CJ785" s="107"/>
    </row>
    <row r="786" spans="1:88" x14ac:dyDescent="0.25">
      <c r="A786" s="50" t="s">
        <v>952</v>
      </c>
      <c r="B786" s="56" t="s">
        <v>1614</v>
      </c>
      <c r="C786" s="50" t="s">
        <v>3333</v>
      </c>
      <c r="D786" s="56" t="s">
        <v>2538</v>
      </c>
      <c r="E786" s="50" t="s">
        <v>106</v>
      </c>
      <c r="F786" s="24" t="s">
        <v>114</v>
      </c>
      <c r="G786" s="24">
        <v>5</v>
      </c>
      <c r="H786" s="50" t="s">
        <v>2644</v>
      </c>
      <c r="I786" s="50" t="s">
        <v>109</v>
      </c>
      <c r="J786" s="120">
        <v>573.25792624589292</v>
      </c>
      <c r="K786" s="52">
        <v>650</v>
      </c>
      <c r="L786" s="120">
        <v>88.193527114752754</v>
      </c>
      <c r="M786" s="52">
        <v>0</v>
      </c>
      <c r="N786" s="120">
        <v>78.348319439725714</v>
      </c>
      <c r="O786" s="120">
        <v>100</v>
      </c>
      <c r="P786" s="120">
        <v>100</v>
      </c>
      <c r="Q786" s="120">
        <v>62.018654922459113</v>
      </c>
      <c r="R786" s="120">
        <v>75</v>
      </c>
      <c r="S786" s="120">
        <v>75</v>
      </c>
      <c r="T786" s="120">
        <v>82.691539896612156</v>
      </c>
      <c r="U786" s="120">
        <v>100</v>
      </c>
      <c r="V786" s="120">
        <v>73.156763061790983</v>
      </c>
      <c r="W786" s="120">
        <v>97.542350749054634</v>
      </c>
      <c r="X786" s="120">
        <v>100</v>
      </c>
      <c r="Y786" s="120">
        <v>59.463325845468717</v>
      </c>
      <c r="Z786" s="120">
        <v>79.284434460624951</v>
      </c>
      <c r="AA786" s="120">
        <v>100</v>
      </c>
      <c r="AB786" s="120">
        <v>65.561111111111131</v>
      </c>
      <c r="AC786" s="120">
        <v>87.414814814814846</v>
      </c>
      <c r="AD786" s="120">
        <v>100</v>
      </c>
      <c r="AE786" s="120"/>
      <c r="AF786" s="120">
        <v>67.664102564102592</v>
      </c>
      <c r="AG786" s="120"/>
      <c r="AH786" s="120">
        <v>0</v>
      </c>
      <c r="AI786" s="120">
        <v>12.98</v>
      </c>
      <c r="AJ786" s="120">
        <v>15.53</v>
      </c>
      <c r="AK786" s="120"/>
      <c r="AL786" s="52">
        <v>0</v>
      </c>
      <c r="AM786" s="124">
        <v>0.99447513812154698</v>
      </c>
      <c r="AN786" s="124">
        <v>1</v>
      </c>
      <c r="AO786" s="124">
        <v>0.98895027624309395</v>
      </c>
      <c r="AP786" s="124">
        <v>1</v>
      </c>
      <c r="AQ786" s="124">
        <v>1</v>
      </c>
      <c r="AR786" s="124"/>
      <c r="AS786" s="124">
        <v>2.0289855072463767E-2</v>
      </c>
      <c r="AT786" s="120">
        <v>50</v>
      </c>
      <c r="AU786" s="120">
        <v>50</v>
      </c>
      <c r="AV786" s="124">
        <v>9.6153846153846159E-2</v>
      </c>
      <c r="AW786" s="120">
        <v>40.769230769230781</v>
      </c>
      <c r="AX786" s="120">
        <v>50</v>
      </c>
      <c r="AY786" s="124"/>
      <c r="AZ786" s="120"/>
      <c r="BA786" s="120"/>
      <c r="BB786" s="124"/>
      <c r="BC786" s="120"/>
      <c r="BD786" s="120"/>
      <c r="BE786" s="124"/>
      <c r="BF786" s="120"/>
      <c r="BG786" s="120"/>
      <c r="BH786" s="124"/>
      <c r="BI786" s="120"/>
      <c r="BJ786" s="120"/>
      <c r="BK786" s="124"/>
      <c r="BL786" s="120"/>
      <c r="BM786" s="120"/>
      <c r="BN786" s="52"/>
      <c r="BO786" s="124"/>
      <c r="BP786" s="120"/>
      <c r="BQ786" s="120"/>
      <c r="BR786" s="124">
        <v>0.53333333333333333</v>
      </c>
      <c r="BS786" s="124">
        <v>0.9375</v>
      </c>
      <c r="BT786" s="120">
        <v>35.555555555555557</v>
      </c>
      <c r="BU786" s="120">
        <v>50</v>
      </c>
      <c r="BV786" s="124"/>
      <c r="BW786" s="120"/>
      <c r="BX786" s="120"/>
      <c r="BY786" s="124"/>
      <c r="BZ786" s="124"/>
      <c r="CA786" s="124"/>
      <c r="CB786" s="120">
        <v>16.823939048191338</v>
      </c>
      <c r="CC786" s="120">
        <v>19.496255895940152</v>
      </c>
      <c r="CD786" s="120">
        <v>17.335082511020332</v>
      </c>
      <c r="CE786" s="120"/>
      <c r="CF786" s="107"/>
      <c r="CG786" s="107"/>
      <c r="CH786" s="107">
        <v>0</v>
      </c>
      <c r="CI786" s="107"/>
      <c r="CJ786" s="107"/>
    </row>
    <row r="787" spans="1:88" x14ac:dyDescent="0.25">
      <c r="A787" s="50" t="s">
        <v>952</v>
      </c>
      <c r="B787" s="56" t="s">
        <v>1614</v>
      </c>
      <c r="C787" s="50" t="s">
        <v>3334</v>
      </c>
      <c r="D787" s="56" t="s">
        <v>1847</v>
      </c>
      <c r="E787" s="50" t="s">
        <v>106</v>
      </c>
      <c r="F787" s="24" t="s">
        <v>114</v>
      </c>
      <c r="G787" s="24">
        <v>5</v>
      </c>
      <c r="H787" s="50" t="s">
        <v>1453</v>
      </c>
      <c r="I787" s="50" t="s">
        <v>109</v>
      </c>
      <c r="J787" s="120">
        <v>641.50827111815727</v>
      </c>
      <c r="K787" s="52">
        <v>750</v>
      </c>
      <c r="L787" s="120">
        <v>85.534436149087639</v>
      </c>
      <c r="M787" s="52">
        <v>0</v>
      </c>
      <c r="N787" s="120">
        <v>76.624127053485125</v>
      </c>
      <c r="O787" s="120">
        <v>100</v>
      </c>
      <c r="P787" s="120">
        <v>100</v>
      </c>
      <c r="Q787" s="120">
        <v>64.178505303533882</v>
      </c>
      <c r="R787" s="120">
        <v>75</v>
      </c>
      <c r="S787" s="120">
        <v>75</v>
      </c>
      <c r="T787" s="120">
        <v>85.571340404711833</v>
      </c>
      <c r="U787" s="120">
        <v>100</v>
      </c>
      <c r="V787" s="120">
        <v>70.247216123425801</v>
      </c>
      <c r="W787" s="120">
        <v>93.662954831234401</v>
      </c>
      <c r="X787" s="120">
        <v>100</v>
      </c>
      <c r="Y787" s="120">
        <v>60.057623860123861</v>
      </c>
      <c r="Z787" s="120">
        <v>80.076831813498487</v>
      </c>
      <c r="AA787" s="120">
        <v>100</v>
      </c>
      <c r="AB787" s="120">
        <v>65.291346153846135</v>
      </c>
      <c r="AC787" s="120">
        <v>87.055128205128185</v>
      </c>
      <c r="AD787" s="120">
        <v>100</v>
      </c>
      <c r="AE787" s="120">
        <v>56.751851851851853</v>
      </c>
      <c r="AF787" s="120">
        <v>69.81225490196077</v>
      </c>
      <c r="AG787" s="120">
        <v>75.669135802469128</v>
      </c>
      <c r="AH787" s="120">
        <v>100</v>
      </c>
      <c r="AI787" s="120">
        <v>10.82</v>
      </c>
      <c r="AJ787" s="120">
        <v>14.94</v>
      </c>
      <c r="AK787" s="120">
        <v>13.06</v>
      </c>
      <c r="AL787" s="52">
        <v>0</v>
      </c>
      <c r="AM787" s="124">
        <v>0.99376947040498442</v>
      </c>
      <c r="AN787" s="124">
        <v>0.98148148148148151</v>
      </c>
      <c r="AO787" s="124">
        <v>0.99376947040498442</v>
      </c>
      <c r="AP787" s="124">
        <v>0.98148148148148151</v>
      </c>
      <c r="AQ787" s="124">
        <v>1</v>
      </c>
      <c r="AR787" s="124">
        <v>1</v>
      </c>
      <c r="AS787" s="124">
        <v>4.7619047619047616E-2</v>
      </c>
      <c r="AT787" s="120">
        <v>50</v>
      </c>
      <c r="AU787" s="120">
        <v>50</v>
      </c>
      <c r="AV787" s="124">
        <v>0.11229946524064172</v>
      </c>
      <c r="AW787" s="120">
        <v>37.540106951871664</v>
      </c>
      <c r="AX787" s="120">
        <v>50</v>
      </c>
      <c r="AY787" s="124"/>
      <c r="AZ787" s="120"/>
      <c r="BA787" s="120"/>
      <c r="BB787" s="124"/>
      <c r="BC787" s="120"/>
      <c r="BD787" s="120"/>
      <c r="BE787" s="124"/>
      <c r="BF787" s="120"/>
      <c r="BG787" s="120"/>
      <c r="BH787" s="124"/>
      <c r="BI787" s="120"/>
      <c r="BJ787" s="120"/>
      <c r="BK787" s="124"/>
      <c r="BL787" s="120"/>
      <c r="BM787" s="120"/>
      <c r="BN787" s="52"/>
      <c r="BO787" s="124"/>
      <c r="BP787" s="120"/>
      <c r="BQ787" s="120"/>
      <c r="BR787" s="124">
        <v>0.47899159663865548</v>
      </c>
      <c r="BS787" s="124">
        <v>0.95199999999999996</v>
      </c>
      <c r="BT787" s="120">
        <v>31.932773109243701</v>
      </c>
      <c r="BU787" s="120">
        <v>50</v>
      </c>
      <c r="BV787" s="124"/>
      <c r="BW787" s="120"/>
      <c r="BX787" s="120"/>
      <c r="BY787" s="124"/>
      <c r="BZ787" s="124"/>
      <c r="CA787" s="124"/>
      <c r="CB787" s="120">
        <v>16.823939048191338</v>
      </c>
      <c r="CC787" s="120">
        <v>19.496255895940152</v>
      </c>
      <c r="CD787" s="120">
        <v>17.335082511020332</v>
      </c>
      <c r="CE787" s="120"/>
      <c r="CF787" s="107"/>
      <c r="CG787" s="107"/>
      <c r="CH787" s="107">
        <v>0</v>
      </c>
      <c r="CI787" s="107"/>
      <c r="CJ787" s="107"/>
    </row>
    <row r="788" spans="1:88" x14ac:dyDescent="0.25">
      <c r="A788" s="50" t="s">
        <v>952</v>
      </c>
      <c r="B788" s="56" t="s">
        <v>1614</v>
      </c>
      <c r="C788" s="50" t="s">
        <v>3335</v>
      </c>
      <c r="D788" s="56" t="s">
        <v>2101</v>
      </c>
      <c r="E788" s="50" t="s">
        <v>106</v>
      </c>
      <c r="F788" s="24">
        <v>6</v>
      </c>
      <c r="G788" s="24">
        <v>8</v>
      </c>
      <c r="H788" s="50" t="s">
        <v>2644</v>
      </c>
      <c r="I788" s="50" t="s">
        <v>109</v>
      </c>
      <c r="J788" s="120">
        <v>641.52109720264616</v>
      </c>
      <c r="K788" s="52">
        <v>800</v>
      </c>
      <c r="L788" s="120">
        <v>80.19013715033077</v>
      </c>
      <c r="M788" s="52">
        <v>0</v>
      </c>
      <c r="N788" s="120">
        <v>74.868833268364142</v>
      </c>
      <c r="O788" s="120">
        <v>99.825111024485523</v>
      </c>
      <c r="P788" s="120">
        <v>100</v>
      </c>
      <c r="Q788" s="120">
        <v>64.723526323350725</v>
      </c>
      <c r="R788" s="120">
        <v>69.30488966858826</v>
      </c>
      <c r="S788" s="120">
        <v>75</v>
      </c>
      <c r="T788" s="120">
        <v>86.298035097800962</v>
      </c>
      <c r="U788" s="120">
        <v>100</v>
      </c>
      <c r="V788" s="120">
        <v>65.414950062763793</v>
      </c>
      <c r="W788" s="120">
        <v>87.219933417018396</v>
      </c>
      <c r="X788" s="120">
        <v>100</v>
      </c>
      <c r="Y788" s="120">
        <v>52.627064771760047</v>
      </c>
      <c r="Z788" s="120">
        <v>70.169419695680062</v>
      </c>
      <c r="AA788" s="120">
        <v>100</v>
      </c>
      <c r="AB788" s="120">
        <v>61.992511013215839</v>
      </c>
      <c r="AC788" s="120">
        <v>82.656681350954457</v>
      </c>
      <c r="AD788" s="120">
        <v>100</v>
      </c>
      <c r="AE788" s="120">
        <v>51.440277777777794</v>
      </c>
      <c r="AF788" s="120">
        <v>64.822160148975769</v>
      </c>
      <c r="AG788" s="120">
        <v>68.587037037037064</v>
      </c>
      <c r="AH788" s="120">
        <v>100</v>
      </c>
      <c r="AI788" s="120">
        <v>10.27</v>
      </c>
      <c r="AJ788" s="120">
        <v>16.670000000000002</v>
      </c>
      <c r="AK788" s="120">
        <v>13.38</v>
      </c>
      <c r="AL788" s="52">
        <v>0</v>
      </c>
      <c r="AM788" s="124">
        <v>0.99449035812672182</v>
      </c>
      <c r="AN788" s="124">
        <v>0.98843930635838151</v>
      </c>
      <c r="AO788" s="124">
        <v>0.9944979367262724</v>
      </c>
      <c r="AP788" s="124">
        <v>0.9885057471264368</v>
      </c>
      <c r="AQ788" s="124">
        <v>0.99563318777292575</v>
      </c>
      <c r="AR788" s="124">
        <v>0.98</v>
      </c>
      <c r="AS788" s="124">
        <v>7.4175824175824176E-2</v>
      </c>
      <c r="AT788" s="120">
        <v>45.164835164835182</v>
      </c>
      <c r="AU788" s="120">
        <v>50</v>
      </c>
      <c r="AV788" s="124">
        <v>0.15822784810126583</v>
      </c>
      <c r="AW788" s="120">
        <v>28.354430379746855</v>
      </c>
      <c r="AX788" s="120">
        <v>50</v>
      </c>
      <c r="AY788" s="124"/>
      <c r="AZ788" s="120"/>
      <c r="BA788" s="120"/>
      <c r="BB788" s="124"/>
      <c r="BC788" s="120"/>
      <c r="BD788" s="120"/>
      <c r="BE788" s="124">
        <v>0.95149253731343286</v>
      </c>
      <c r="BF788" s="120">
        <v>50</v>
      </c>
      <c r="BG788" s="120">
        <v>50</v>
      </c>
      <c r="BH788" s="124"/>
      <c r="BI788" s="120"/>
      <c r="BJ788" s="120"/>
      <c r="BK788" s="124"/>
      <c r="BL788" s="120"/>
      <c r="BM788" s="120"/>
      <c r="BN788" s="52"/>
      <c r="BO788" s="124"/>
      <c r="BP788" s="120"/>
      <c r="BQ788" s="120"/>
      <c r="BR788" s="124">
        <v>0.34868421052631576</v>
      </c>
      <c r="BS788" s="124">
        <v>0.96610169491525422</v>
      </c>
      <c r="BT788" s="120">
        <v>23.245614035087716</v>
      </c>
      <c r="BU788" s="120">
        <v>50</v>
      </c>
      <c r="BV788" s="124"/>
      <c r="BW788" s="120"/>
      <c r="BX788" s="120"/>
      <c r="BY788" s="124"/>
      <c r="BZ788" s="124"/>
      <c r="CA788" s="124"/>
      <c r="CB788" s="120">
        <v>16.823939048191338</v>
      </c>
      <c r="CC788" s="120">
        <v>19.496255895940152</v>
      </c>
      <c r="CD788" s="120">
        <v>17.335082511020332</v>
      </c>
      <c r="CE788" s="120"/>
      <c r="CF788" s="107"/>
      <c r="CG788" s="107"/>
      <c r="CH788" s="107">
        <v>0</v>
      </c>
      <c r="CI788" s="107"/>
      <c r="CJ788" s="107"/>
    </row>
    <row r="789" spans="1:88" x14ac:dyDescent="0.25">
      <c r="A789" s="50" t="s">
        <v>952</v>
      </c>
      <c r="B789" s="56" t="s">
        <v>1614</v>
      </c>
      <c r="C789" s="50" t="s">
        <v>3336</v>
      </c>
      <c r="D789" s="56" t="s">
        <v>2090</v>
      </c>
      <c r="E789" s="50" t="s">
        <v>106</v>
      </c>
      <c r="F789" s="24">
        <v>6</v>
      </c>
      <c r="G789" s="24">
        <v>8</v>
      </c>
      <c r="H789" s="50" t="s">
        <v>2644</v>
      </c>
      <c r="I789" s="50" t="s">
        <v>109</v>
      </c>
      <c r="J789" s="120">
        <v>667.29721295615388</v>
      </c>
      <c r="K789" s="52">
        <v>800</v>
      </c>
      <c r="L789" s="120">
        <v>83.412151619519236</v>
      </c>
      <c r="M789" s="52">
        <v>0</v>
      </c>
      <c r="N789" s="120">
        <v>73.929325488980282</v>
      </c>
      <c r="O789" s="120">
        <v>98.572433985307043</v>
      </c>
      <c r="P789" s="120">
        <v>100</v>
      </c>
      <c r="Q789" s="120">
        <v>59.566142030598208</v>
      </c>
      <c r="R789" s="120">
        <v>70.247646207762998</v>
      </c>
      <c r="S789" s="120">
        <v>75</v>
      </c>
      <c r="T789" s="120">
        <v>79.421522707464277</v>
      </c>
      <c r="U789" s="120">
        <v>100</v>
      </c>
      <c r="V789" s="120">
        <v>66.211273934167465</v>
      </c>
      <c r="W789" s="120">
        <v>88.281698578889959</v>
      </c>
      <c r="X789" s="120">
        <v>100</v>
      </c>
      <c r="Y789" s="120">
        <v>50.906695730117754</v>
      </c>
      <c r="Z789" s="120">
        <v>67.875594306823672</v>
      </c>
      <c r="AA789" s="120">
        <v>100</v>
      </c>
      <c r="AB789" s="120">
        <v>60.180957031249953</v>
      </c>
      <c r="AC789" s="120">
        <v>80.241276041666609</v>
      </c>
      <c r="AD789" s="120">
        <v>100</v>
      </c>
      <c r="AE789" s="120">
        <v>51.046875</v>
      </c>
      <c r="AF789" s="120">
        <v>62.738499999999959</v>
      </c>
      <c r="AG789" s="120">
        <v>68.0625</v>
      </c>
      <c r="AH789" s="120">
        <v>100</v>
      </c>
      <c r="AI789" s="120">
        <v>15.43</v>
      </c>
      <c r="AJ789" s="120">
        <v>19.34</v>
      </c>
      <c r="AK789" s="120">
        <v>11.69</v>
      </c>
      <c r="AL789" s="52">
        <v>0</v>
      </c>
      <c r="AM789" s="124">
        <v>0.99272727272727268</v>
      </c>
      <c r="AN789" s="124">
        <v>0.994413407821229</v>
      </c>
      <c r="AO789" s="124">
        <v>0.99272727272727268</v>
      </c>
      <c r="AP789" s="124">
        <v>0.994413407821229</v>
      </c>
      <c r="AQ789" s="124">
        <v>1</v>
      </c>
      <c r="AR789" s="124">
        <v>1</v>
      </c>
      <c r="AS789" s="124">
        <v>4.7215496368038741E-2</v>
      </c>
      <c r="AT789" s="120">
        <v>50</v>
      </c>
      <c r="AU789" s="120">
        <v>50</v>
      </c>
      <c r="AV789" s="124">
        <v>0.11627906976744186</v>
      </c>
      <c r="AW789" s="120">
        <v>36.744186046511636</v>
      </c>
      <c r="AX789" s="120">
        <v>50</v>
      </c>
      <c r="AY789" s="124"/>
      <c r="AZ789" s="120"/>
      <c r="BA789" s="120"/>
      <c r="BB789" s="124"/>
      <c r="BC789" s="120"/>
      <c r="BD789" s="120"/>
      <c r="BE789" s="124">
        <v>0.94964028776978415</v>
      </c>
      <c r="BF789" s="120">
        <v>50</v>
      </c>
      <c r="BG789" s="120">
        <v>50</v>
      </c>
      <c r="BH789" s="124"/>
      <c r="BI789" s="120"/>
      <c r="BJ789" s="120"/>
      <c r="BK789" s="124"/>
      <c r="BL789" s="120"/>
      <c r="BM789" s="120"/>
      <c r="BN789" s="52"/>
      <c r="BO789" s="124"/>
      <c r="BP789" s="120"/>
      <c r="BQ789" s="120"/>
      <c r="BR789" s="124">
        <v>0.72147001934235977</v>
      </c>
      <c r="BS789" s="124">
        <v>0.97731568998109641</v>
      </c>
      <c r="BT789" s="120">
        <v>48.098001289490647</v>
      </c>
      <c r="BU789" s="120">
        <v>50</v>
      </c>
      <c r="BV789" s="124"/>
      <c r="BW789" s="120"/>
      <c r="BX789" s="120"/>
      <c r="BY789" s="124"/>
      <c r="BZ789" s="124"/>
      <c r="CA789" s="124"/>
      <c r="CB789" s="120">
        <v>16.823939048191338</v>
      </c>
      <c r="CC789" s="120">
        <v>19.496255895940152</v>
      </c>
      <c r="CD789" s="120">
        <v>17.335082511020332</v>
      </c>
      <c r="CE789" s="120"/>
      <c r="CF789" s="107"/>
      <c r="CG789" s="107"/>
      <c r="CH789" s="107">
        <v>0</v>
      </c>
      <c r="CI789" s="107"/>
      <c r="CJ789" s="107"/>
    </row>
    <row r="790" spans="1:88" x14ac:dyDescent="0.25">
      <c r="A790" s="50" t="s">
        <v>952</v>
      </c>
      <c r="B790" s="56" t="s">
        <v>1614</v>
      </c>
      <c r="C790" s="50" t="s">
        <v>3337</v>
      </c>
      <c r="D790" s="56" t="s">
        <v>2458</v>
      </c>
      <c r="E790" s="50" t="s">
        <v>106</v>
      </c>
      <c r="F790" s="24">
        <v>9</v>
      </c>
      <c r="G790" s="24">
        <v>12</v>
      </c>
      <c r="H790" s="50" t="s">
        <v>2644</v>
      </c>
      <c r="I790" s="50" t="s">
        <v>109</v>
      </c>
      <c r="J790" s="120">
        <v>1015.7695274323077</v>
      </c>
      <c r="K790" s="52">
        <v>1250</v>
      </c>
      <c r="L790" s="120">
        <v>81.261562194584613</v>
      </c>
      <c r="M790" s="52">
        <v>1</v>
      </c>
      <c r="N790" s="120">
        <v>62.507255521121898</v>
      </c>
      <c r="O790" s="120">
        <v>83.343007361495864</v>
      </c>
      <c r="P790" s="120">
        <v>100</v>
      </c>
      <c r="Q790" s="120">
        <v>50.508405204599768</v>
      </c>
      <c r="R790" s="120">
        <v>65.152930455089205</v>
      </c>
      <c r="S790" s="120">
        <v>65.689271074674721</v>
      </c>
      <c r="T790" s="120">
        <v>67.344540272799691</v>
      </c>
      <c r="U790" s="120">
        <v>100</v>
      </c>
      <c r="V790" s="120">
        <v>62.074656420051134</v>
      </c>
      <c r="W790" s="120">
        <v>82.766208560068179</v>
      </c>
      <c r="X790" s="120">
        <v>100</v>
      </c>
      <c r="Y790" s="120">
        <v>50.344812202327105</v>
      </c>
      <c r="Z790" s="120">
        <v>67.126416269769479</v>
      </c>
      <c r="AA790" s="120">
        <v>100</v>
      </c>
      <c r="AB790" s="120">
        <v>67.066872005475545</v>
      </c>
      <c r="AC790" s="120">
        <v>89.422496007300722</v>
      </c>
      <c r="AD790" s="120">
        <v>100</v>
      </c>
      <c r="AE790" s="120">
        <v>52.410052910052926</v>
      </c>
      <c r="AF790" s="120">
        <v>72.182548476454173</v>
      </c>
      <c r="AG790" s="120">
        <v>69.880070546737244</v>
      </c>
      <c r="AH790" s="120">
        <v>100</v>
      </c>
      <c r="AI790" s="120">
        <v>15.18</v>
      </c>
      <c r="AJ790" s="120">
        <v>14.8</v>
      </c>
      <c r="AK790" s="120">
        <v>19.77</v>
      </c>
      <c r="AL790" s="52">
        <v>1</v>
      </c>
      <c r="AM790" s="124">
        <v>0.97664543524416136</v>
      </c>
      <c r="AN790" s="124">
        <v>0.92380952380952386</v>
      </c>
      <c r="AO790" s="124">
        <v>0.97245762711864403</v>
      </c>
      <c r="AP790" s="124">
        <v>0.90566037735849059</v>
      </c>
      <c r="AQ790" s="124">
        <v>0.97795591182364727</v>
      </c>
      <c r="AR790" s="124">
        <v>0.95488721804511278</v>
      </c>
      <c r="AS790" s="124">
        <v>6.8548387096774188E-2</v>
      </c>
      <c r="AT790" s="120">
        <v>46.29032258064516</v>
      </c>
      <c r="AU790" s="120">
        <v>50</v>
      </c>
      <c r="AV790" s="124">
        <v>0.16629711751662971</v>
      </c>
      <c r="AW790" s="120">
        <v>26.740576496674073</v>
      </c>
      <c r="AX790" s="120">
        <v>50</v>
      </c>
      <c r="AY790" s="124">
        <v>0.98026998961578404</v>
      </c>
      <c r="AZ790" s="120">
        <v>50</v>
      </c>
      <c r="BA790" s="120">
        <v>50</v>
      </c>
      <c r="BB790" s="124">
        <v>0.49221183800623053</v>
      </c>
      <c r="BC790" s="120">
        <v>32.814122533748701</v>
      </c>
      <c r="BD790" s="120">
        <v>50</v>
      </c>
      <c r="BE790" s="124">
        <v>0.93900184842883549</v>
      </c>
      <c r="BF790" s="120">
        <v>49.946906831321044</v>
      </c>
      <c r="BG790" s="120">
        <v>50</v>
      </c>
      <c r="BH790" s="124">
        <v>0.94268774703557312</v>
      </c>
      <c r="BI790" s="120">
        <v>100</v>
      </c>
      <c r="BJ790" s="120">
        <v>100</v>
      </c>
      <c r="BK790" s="124">
        <v>0.92592592592592593</v>
      </c>
      <c r="BL790" s="120">
        <v>98.502758077226176</v>
      </c>
      <c r="BM790" s="120">
        <v>100</v>
      </c>
      <c r="BN790" s="52">
        <v>0</v>
      </c>
      <c r="BO790" s="124">
        <v>0.78613861386138617</v>
      </c>
      <c r="BP790" s="120">
        <v>100</v>
      </c>
      <c r="BQ790" s="120">
        <v>100</v>
      </c>
      <c r="BR790" s="124">
        <v>0.72619047619047616</v>
      </c>
      <c r="BS790" s="124">
        <v>0.87318087318087323</v>
      </c>
      <c r="BT790" s="120">
        <v>24.206349206349206</v>
      </c>
      <c r="BU790" s="120">
        <v>50</v>
      </c>
      <c r="BV790" s="124">
        <v>0.3286290322580645</v>
      </c>
      <c r="BW790" s="120">
        <v>27.385752688172044</v>
      </c>
      <c r="BX790" s="120">
        <v>50</v>
      </c>
      <c r="BY790" s="124">
        <v>0.92592592592592593</v>
      </c>
      <c r="BZ790" s="124">
        <v>0.94</v>
      </c>
      <c r="CA790" s="124">
        <v>1.4074074074074048E-2</v>
      </c>
      <c r="CB790" s="120">
        <v>16.823939048191338</v>
      </c>
      <c r="CC790" s="120">
        <v>19.496255895940152</v>
      </c>
      <c r="CD790" s="120">
        <v>17.335082511020332</v>
      </c>
      <c r="CE790" s="120">
        <v>12.629206143265662</v>
      </c>
      <c r="CF790" s="107"/>
      <c r="CG790" s="107"/>
      <c r="CH790" s="107">
        <v>0</v>
      </c>
      <c r="CI790" s="107"/>
      <c r="CJ790" s="107"/>
    </row>
    <row r="791" spans="1:88" x14ac:dyDescent="0.25">
      <c r="A791" s="50" t="s">
        <v>963</v>
      </c>
      <c r="B791" s="56" t="s">
        <v>1613</v>
      </c>
      <c r="C791" s="50" t="s">
        <v>2665</v>
      </c>
      <c r="D791" s="56" t="s">
        <v>101</v>
      </c>
      <c r="E791" s="50" t="s">
        <v>102</v>
      </c>
      <c r="F791" s="24" t="s">
        <v>102</v>
      </c>
      <c r="G791" s="24" t="s">
        <v>102</v>
      </c>
      <c r="H791" s="50" t="s">
        <v>2644</v>
      </c>
      <c r="I791" s="50" t="s">
        <v>103</v>
      </c>
      <c r="J791" s="120">
        <v>1110.2807330949793</v>
      </c>
      <c r="K791" s="52">
        <v>1250</v>
      </c>
      <c r="L791" s="120">
        <v>88.822458647598353</v>
      </c>
      <c r="M791" s="52">
        <v>0</v>
      </c>
      <c r="N791" s="120">
        <v>76.057302736676064</v>
      </c>
      <c r="O791" s="120">
        <v>100</v>
      </c>
      <c r="P791" s="120">
        <v>100</v>
      </c>
      <c r="Q791" s="120">
        <v>63.513723083792009</v>
      </c>
      <c r="R791" s="120">
        <v>75</v>
      </c>
      <c r="S791" s="120">
        <v>75</v>
      </c>
      <c r="T791" s="120">
        <v>84.684964111722678</v>
      </c>
      <c r="U791" s="120">
        <v>100</v>
      </c>
      <c r="V791" s="120">
        <v>70.803669048594315</v>
      </c>
      <c r="W791" s="120">
        <v>94.404892064792421</v>
      </c>
      <c r="X791" s="120">
        <v>100</v>
      </c>
      <c r="Y791" s="120">
        <v>58.310264720930135</v>
      </c>
      <c r="Z791" s="120">
        <v>77.747019627906838</v>
      </c>
      <c r="AA791" s="120">
        <v>100</v>
      </c>
      <c r="AB791" s="120">
        <v>65.295413637937173</v>
      </c>
      <c r="AC791" s="120">
        <v>87.060551517249564</v>
      </c>
      <c r="AD791" s="120">
        <v>100</v>
      </c>
      <c r="AE791" s="120">
        <v>52.88333333333334</v>
      </c>
      <c r="AF791" s="120">
        <v>69.718309859154985</v>
      </c>
      <c r="AG791" s="120">
        <v>70.51111111111112</v>
      </c>
      <c r="AH791" s="120">
        <v>100</v>
      </c>
      <c r="AI791" s="120">
        <v>11.48</v>
      </c>
      <c r="AJ791" s="120">
        <v>16.68</v>
      </c>
      <c r="AK791" s="120">
        <v>16.829999999999998</v>
      </c>
      <c r="AL791" s="52">
        <v>1</v>
      </c>
      <c r="AM791" s="124">
        <v>0.91554357592093438</v>
      </c>
      <c r="AN791" s="124">
        <v>0.94039735099337751</v>
      </c>
      <c r="AO791" s="124">
        <v>0.91386271870794078</v>
      </c>
      <c r="AP791" s="124">
        <v>0.93739703459637558</v>
      </c>
      <c r="AQ791" s="124">
        <v>0.99795291709314227</v>
      </c>
      <c r="AR791" s="124">
        <v>0.99236641221374045</v>
      </c>
      <c r="AS791" s="124">
        <v>3.6920849420849423E-2</v>
      </c>
      <c r="AT791" s="120">
        <v>50</v>
      </c>
      <c r="AU791" s="120">
        <v>50</v>
      </c>
      <c r="AV791" s="124">
        <v>9.1350826044703598E-2</v>
      </c>
      <c r="AW791" s="120">
        <v>41.729834791059297</v>
      </c>
      <c r="AX791" s="120">
        <v>50</v>
      </c>
      <c r="AY791" s="124">
        <v>0.66421207658321058</v>
      </c>
      <c r="AZ791" s="120">
        <v>44.280805105547373</v>
      </c>
      <c r="BA791" s="120">
        <v>50</v>
      </c>
      <c r="BB791" s="124">
        <v>0.54197349042709864</v>
      </c>
      <c r="BC791" s="120">
        <v>36.131566028473245</v>
      </c>
      <c r="BD791" s="120">
        <v>50</v>
      </c>
      <c r="BE791" s="124">
        <v>0.95688456189151594</v>
      </c>
      <c r="BF791" s="120">
        <v>50</v>
      </c>
      <c r="BG791" s="120">
        <v>50</v>
      </c>
      <c r="BH791" s="124">
        <v>0.93678160919540232</v>
      </c>
      <c r="BI791" s="120">
        <v>99.65761799951089</v>
      </c>
      <c r="BJ791" s="120">
        <v>100</v>
      </c>
      <c r="BK791" s="124">
        <v>0.89024390243902407</v>
      </c>
      <c r="BL791" s="120">
        <v>94.70679813181107</v>
      </c>
      <c r="BM791" s="120">
        <v>100</v>
      </c>
      <c r="BN791" s="52">
        <v>0</v>
      </c>
      <c r="BO791" s="124">
        <v>0.85799999999999998</v>
      </c>
      <c r="BP791" s="120">
        <v>100</v>
      </c>
      <c r="BQ791" s="120">
        <v>100</v>
      </c>
      <c r="BR791" s="124">
        <v>0.52423993426458504</v>
      </c>
      <c r="BS791" s="124">
        <v>0.93687451886066209</v>
      </c>
      <c r="BT791" s="120">
        <v>34.949328950972337</v>
      </c>
      <c r="BU791" s="120">
        <v>50</v>
      </c>
      <c r="BV791" s="124">
        <v>0.53299492385786806</v>
      </c>
      <c r="BW791" s="120">
        <v>44.416243654822338</v>
      </c>
      <c r="BX791" s="120">
        <v>50</v>
      </c>
      <c r="BY791" s="124">
        <v>0.89024390243902407</v>
      </c>
      <c r="BZ791" s="124">
        <v>0.94</v>
      </c>
      <c r="CA791" s="124">
        <v>4.9756097560975973E-2</v>
      </c>
      <c r="CB791" s="120">
        <v>17.263974516166829</v>
      </c>
      <c r="CC791" s="120">
        <v>19.631524517014228</v>
      </c>
      <c r="CD791" s="120">
        <v>17.168861804494096</v>
      </c>
      <c r="CE791" s="120">
        <v>15.161501169955377</v>
      </c>
      <c r="CF791" s="107"/>
      <c r="CG791" s="107"/>
      <c r="CH791" s="107">
        <v>0</v>
      </c>
      <c r="CI791" s="107"/>
      <c r="CJ791" s="107"/>
    </row>
    <row r="792" spans="1:88" x14ac:dyDescent="0.25">
      <c r="A792" s="50" t="s">
        <v>963</v>
      </c>
      <c r="B792" s="56" t="s">
        <v>1613</v>
      </c>
      <c r="C792" s="50" t="s">
        <v>3338</v>
      </c>
      <c r="D792" s="56" t="s">
        <v>2326</v>
      </c>
      <c r="E792" s="50" t="s">
        <v>106</v>
      </c>
      <c r="F792" s="24" t="s">
        <v>114</v>
      </c>
      <c r="G792" s="24">
        <v>5</v>
      </c>
      <c r="H792" s="50" t="s">
        <v>2644</v>
      </c>
      <c r="I792" s="50" t="s">
        <v>109</v>
      </c>
      <c r="J792" s="120">
        <v>583.86783882726957</v>
      </c>
      <c r="K792" s="52">
        <v>650</v>
      </c>
      <c r="L792" s="120">
        <v>89.825821358041466</v>
      </c>
      <c r="M792" s="52">
        <v>0</v>
      </c>
      <c r="N792" s="120">
        <v>78.21542679562242</v>
      </c>
      <c r="O792" s="120">
        <v>100</v>
      </c>
      <c r="P792" s="120">
        <v>100</v>
      </c>
      <c r="Q792" s="120">
        <v>67.28710678605016</v>
      </c>
      <c r="R792" s="120">
        <v>75</v>
      </c>
      <c r="S792" s="120">
        <v>75</v>
      </c>
      <c r="T792" s="120">
        <v>89.716142381400203</v>
      </c>
      <c r="U792" s="120">
        <v>100</v>
      </c>
      <c r="V792" s="120">
        <v>73.770789451823916</v>
      </c>
      <c r="W792" s="120">
        <v>98.361052602431883</v>
      </c>
      <c r="X792" s="120">
        <v>100</v>
      </c>
      <c r="Y792" s="120">
        <v>64.771971932686228</v>
      </c>
      <c r="Z792" s="120">
        <v>86.362629243581637</v>
      </c>
      <c r="AA792" s="120">
        <v>100</v>
      </c>
      <c r="AB792" s="120">
        <v>62.476562500000021</v>
      </c>
      <c r="AC792" s="120">
        <v>83.302083333333371</v>
      </c>
      <c r="AD792" s="120">
        <v>100</v>
      </c>
      <c r="AE792" s="120"/>
      <c r="AF792" s="120">
        <v>64.986274509803934</v>
      </c>
      <c r="AG792" s="120"/>
      <c r="AH792" s="120">
        <v>0</v>
      </c>
      <c r="AI792" s="120">
        <v>7.71</v>
      </c>
      <c r="AJ792" s="120">
        <v>10.220000000000001</v>
      </c>
      <c r="AK792" s="120"/>
      <c r="AL792" s="52">
        <v>0</v>
      </c>
      <c r="AM792" s="124">
        <v>1</v>
      </c>
      <c r="AN792" s="124">
        <v>1</v>
      </c>
      <c r="AO792" s="124">
        <v>1</v>
      </c>
      <c r="AP792" s="124">
        <v>1</v>
      </c>
      <c r="AQ792" s="124">
        <v>1</v>
      </c>
      <c r="AR792" s="124"/>
      <c r="AS792" s="124">
        <v>2.8901734104046242E-2</v>
      </c>
      <c r="AT792" s="120">
        <v>50</v>
      </c>
      <c r="AU792" s="120">
        <v>50</v>
      </c>
      <c r="AV792" s="124">
        <v>6.8493150684931503E-2</v>
      </c>
      <c r="AW792" s="120">
        <v>46.301369863013697</v>
      </c>
      <c r="AX792" s="120">
        <v>50</v>
      </c>
      <c r="AY792" s="124"/>
      <c r="AZ792" s="120"/>
      <c r="BA792" s="120"/>
      <c r="BB792" s="124"/>
      <c r="BC792" s="120"/>
      <c r="BD792" s="120"/>
      <c r="BE792" s="124"/>
      <c r="BF792" s="120"/>
      <c r="BG792" s="120"/>
      <c r="BH792" s="124"/>
      <c r="BI792" s="120"/>
      <c r="BJ792" s="120"/>
      <c r="BK792" s="124"/>
      <c r="BL792" s="120"/>
      <c r="BM792" s="120"/>
      <c r="BN792" s="52"/>
      <c r="BO792" s="124"/>
      <c r="BP792" s="120"/>
      <c r="BQ792" s="120"/>
      <c r="BR792" s="124">
        <v>0.44736842105263158</v>
      </c>
      <c r="BS792" s="124">
        <v>0.98701298701298701</v>
      </c>
      <c r="BT792" s="120">
        <v>29.82456140350877</v>
      </c>
      <c r="BU792" s="120">
        <v>50</v>
      </c>
      <c r="BV792" s="124"/>
      <c r="BW792" s="120"/>
      <c r="BX792" s="120"/>
      <c r="BY792" s="124"/>
      <c r="BZ792" s="124"/>
      <c r="CA792" s="124"/>
      <c r="CB792" s="120">
        <v>16.823939048191338</v>
      </c>
      <c r="CC792" s="120">
        <v>19.496255895940152</v>
      </c>
      <c r="CD792" s="120">
        <v>17.335082511020332</v>
      </c>
      <c r="CE792" s="120"/>
      <c r="CF792" s="107"/>
      <c r="CG792" s="107"/>
      <c r="CH792" s="107">
        <v>1</v>
      </c>
      <c r="CI792" s="107"/>
      <c r="CJ792" s="107">
        <v>1</v>
      </c>
    </row>
    <row r="793" spans="1:88" x14ac:dyDescent="0.25">
      <c r="A793" s="50" t="s">
        <v>963</v>
      </c>
      <c r="B793" s="56" t="s">
        <v>1613</v>
      </c>
      <c r="C793" s="50" t="s">
        <v>3339</v>
      </c>
      <c r="D793" s="56" t="s">
        <v>2333</v>
      </c>
      <c r="E793" s="50" t="s">
        <v>106</v>
      </c>
      <c r="F793" s="24" t="s">
        <v>114</v>
      </c>
      <c r="G793" s="24">
        <v>5</v>
      </c>
      <c r="H793" s="50" t="s">
        <v>1453</v>
      </c>
      <c r="I793" s="50" t="s">
        <v>109</v>
      </c>
      <c r="J793" s="120">
        <v>624.81120481848814</v>
      </c>
      <c r="K793" s="52">
        <v>750</v>
      </c>
      <c r="L793" s="120">
        <v>83.308160642465083</v>
      </c>
      <c r="M793" s="52">
        <v>0</v>
      </c>
      <c r="N793" s="120">
        <v>76.726704019178769</v>
      </c>
      <c r="O793" s="120">
        <v>100</v>
      </c>
      <c r="P793" s="120">
        <v>100</v>
      </c>
      <c r="Q793" s="120">
        <v>65.081899310052023</v>
      </c>
      <c r="R793" s="120">
        <v>75</v>
      </c>
      <c r="S793" s="120">
        <v>75</v>
      </c>
      <c r="T793" s="120">
        <v>86.775865746736031</v>
      </c>
      <c r="U793" s="120">
        <v>100</v>
      </c>
      <c r="V793" s="120">
        <v>74.025103108203652</v>
      </c>
      <c r="W793" s="120">
        <v>98.700137477604869</v>
      </c>
      <c r="X793" s="120">
        <v>100</v>
      </c>
      <c r="Y793" s="120">
        <v>64.285910521327168</v>
      </c>
      <c r="Z793" s="120">
        <v>85.714547361769561</v>
      </c>
      <c r="AA793" s="120">
        <v>100</v>
      </c>
      <c r="AB793" s="120">
        <v>60.611864406779674</v>
      </c>
      <c r="AC793" s="120">
        <v>80.81581920903956</v>
      </c>
      <c r="AD793" s="120">
        <v>100</v>
      </c>
      <c r="AE793" s="120">
        <v>52.909999999999989</v>
      </c>
      <c r="AF793" s="120">
        <v>64.561538461538461</v>
      </c>
      <c r="AG793" s="120">
        <v>70.546666666666653</v>
      </c>
      <c r="AH793" s="120">
        <v>100</v>
      </c>
      <c r="AI793" s="120">
        <v>9.91</v>
      </c>
      <c r="AJ793" s="120">
        <v>10.71</v>
      </c>
      <c r="AK793" s="120">
        <v>11.65</v>
      </c>
      <c r="AL793" s="52">
        <v>0</v>
      </c>
      <c r="AM793" s="124">
        <v>0.98369565217391308</v>
      </c>
      <c r="AN793" s="124">
        <v>0.967741935483871</v>
      </c>
      <c r="AO793" s="124">
        <v>0.98369565217391308</v>
      </c>
      <c r="AP793" s="124">
        <v>0.967741935483871</v>
      </c>
      <c r="AQ793" s="124">
        <v>1</v>
      </c>
      <c r="AR793" s="124">
        <v>1</v>
      </c>
      <c r="AS793" s="124">
        <v>3.39943342776204E-2</v>
      </c>
      <c r="AT793" s="120">
        <v>50</v>
      </c>
      <c r="AU793" s="120">
        <v>50</v>
      </c>
      <c r="AV793" s="124">
        <v>8.2568807339449546E-2</v>
      </c>
      <c r="AW793" s="120">
        <v>43.486238532110107</v>
      </c>
      <c r="AX793" s="120">
        <v>50</v>
      </c>
      <c r="AY793" s="124"/>
      <c r="AZ793" s="120"/>
      <c r="BA793" s="120"/>
      <c r="BB793" s="124"/>
      <c r="BC793" s="120"/>
      <c r="BD793" s="120"/>
      <c r="BE793" s="124"/>
      <c r="BF793" s="120"/>
      <c r="BG793" s="120"/>
      <c r="BH793" s="124"/>
      <c r="BI793" s="120"/>
      <c r="BJ793" s="120"/>
      <c r="BK793" s="124"/>
      <c r="BL793" s="120"/>
      <c r="BM793" s="120"/>
      <c r="BN793" s="52"/>
      <c r="BO793" s="124"/>
      <c r="BP793" s="120"/>
      <c r="BQ793" s="120"/>
      <c r="BR793" s="124">
        <v>0.26315789473684209</v>
      </c>
      <c r="BS793" s="124">
        <v>0.74025974025974028</v>
      </c>
      <c r="BT793" s="120">
        <v>8.7719298245614024</v>
      </c>
      <c r="BU793" s="120">
        <v>50</v>
      </c>
      <c r="BV793" s="124"/>
      <c r="BW793" s="120"/>
      <c r="BX793" s="120"/>
      <c r="BY793" s="124"/>
      <c r="BZ793" s="124"/>
      <c r="CA793" s="124"/>
      <c r="CB793" s="120">
        <v>16.823939048191338</v>
      </c>
      <c r="CC793" s="120">
        <v>19.496255895940152</v>
      </c>
      <c r="CD793" s="120">
        <v>17.335082511020332</v>
      </c>
      <c r="CE793" s="120"/>
      <c r="CF793" s="107"/>
      <c r="CG793" s="107"/>
      <c r="CH793" s="107">
        <v>0</v>
      </c>
      <c r="CI793" s="107"/>
      <c r="CJ793" s="107"/>
    </row>
    <row r="794" spans="1:88" x14ac:dyDescent="0.25">
      <c r="A794" s="50" t="s">
        <v>963</v>
      </c>
      <c r="B794" s="56" t="s">
        <v>1613</v>
      </c>
      <c r="C794" s="50" t="s">
        <v>3340</v>
      </c>
      <c r="D794" s="56" t="s">
        <v>2557</v>
      </c>
      <c r="E794" s="50" t="s">
        <v>106</v>
      </c>
      <c r="F794" s="24" t="s">
        <v>114</v>
      </c>
      <c r="G794" s="24">
        <v>5</v>
      </c>
      <c r="H794" s="50" t="s">
        <v>1453</v>
      </c>
      <c r="I794" s="50" t="s">
        <v>109</v>
      </c>
      <c r="J794" s="120">
        <v>623.92621912334255</v>
      </c>
      <c r="K794" s="52">
        <v>750</v>
      </c>
      <c r="L794" s="120">
        <v>83.190162549779004</v>
      </c>
      <c r="M794" s="52">
        <v>1</v>
      </c>
      <c r="N794" s="120">
        <v>75.549130962228773</v>
      </c>
      <c r="O794" s="120">
        <v>100</v>
      </c>
      <c r="P794" s="120">
        <v>100</v>
      </c>
      <c r="Q794" s="120">
        <v>63.480102042926575</v>
      </c>
      <c r="R794" s="120">
        <v>75</v>
      </c>
      <c r="S794" s="120">
        <v>75</v>
      </c>
      <c r="T794" s="120">
        <v>84.640136057235438</v>
      </c>
      <c r="U794" s="120">
        <v>100</v>
      </c>
      <c r="V794" s="120">
        <v>71.321221165839205</v>
      </c>
      <c r="W794" s="120">
        <v>95.094961554452269</v>
      </c>
      <c r="X794" s="120">
        <v>100</v>
      </c>
      <c r="Y794" s="120">
        <v>58.991258291258305</v>
      </c>
      <c r="Z794" s="120">
        <v>78.655011055011073</v>
      </c>
      <c r="AA794" s="120">
        <v>100</v>
      </c>
      <c r="AB794" s="120">
        <v>62.261309523809523</v>
      </c>
      <c r="AC794" s="120">
        <v>83.015079365079359</v>
      </c>
      <c r="AD794" s="120">
        <v>100</v>
      </c>
      <c r="AE794" s="120">
        <v>51.016666666666659</v>
      </c>
      <c r="AF794" s="120">
        <v>69.537254901960793</v>
      </c>
      <c r="AG794" s="120">
        <v>68.022222222222211</v>
      </c>
      <c r="AH794" s="120">
        <v>100</v>
      </c>
      <c r="AI794" s="120">
        <v>11.51</v>
      </c>
      <c r="AJ794" s="120">
        <v>16</v>
      </c>
      <c r="AK794" s="120">
        <v>18.52</v>
      </c>
      <c r="AL794" s="52">
        <v>0</v>
      </c>
      <c r="AM794" s="124">
        <v>0.99328859060402686</v>
      </c>
      <c r="AN794" s="124">
        <v>1</v>
      </c>
      <c r="AO794" s="124">
        <v>0.99328859060402686</v>
      </c>
      <c r="AP794" s="124">
        <v>1</v>
      </c>
      <c r="AQ794" s="124">
        <v>1</v>
      </c>
      <c r="AR794" s="124">
        <v>1</v>
      </c>
      <c r="AS794" s="124">
        <v>6.8627450980392163E-2</v>
      </c>
      <c r="AT794" s="120">
        <v>46.274509803921582</v>
      </c>
      <c r="AU794" s="120">
        <v>50</v>
      </c>
      <c r="AV794" s="124">
        <v>0.15887850467289719</v>
      </c>
      <c r="AW794" s="120">
        <v>28.224299065420567</v>
      </c>
      <c r="AX794" s="120">
        <v>50</v>
      </c>
      <c r="AY794" s="124"/>
      <c r="AZ794" s="120"/>
      <c r="BA794" s="120"/>
      <c r="BB794" s="124"/>
      <c r="BC794" s="120"/>
      <c r="BD794" s="120"/>
      <c r="BE794" s="124"/>
      <c r="BF794" s="120"/>
      <c r="BG794" s="120"/>
      <c r="BH794" s="124"/>
      <c r="BI794" s="120"/>
      <c r="BJ794" s="120"/>
      <c r="BK794" s="124"/>
      <c r="BL794" s="120"/>
      <c r="BM794" s="120"/>
      <c r="BN794" s="52"/>
      <c r="BO794" s="124"/>
      <c r="BP794" s="120"/>
      <c r="BQ794" s="120"/>
      <c r="BR794" s="124">
        <v>0.6</v>
      </c>
      <c r="BS794" s="124">
        <v>0.95238095238095233</v>
      </c>
      <c r="BT794" s="120">
        <v>40</v>
      </c>
      <c r="BU794" s="120">
        <v>50</v>
      </c>
      <c r="BV794" s="124"/>
      <c r="BW794" s="120"/>
      <c r="BX794" s="120"/>
      <c r="BY794" s="124"/>
      <c r="BZ794" s="124"/>
      <c r="CA794" s="124"/>
      <c r="CB794" s="120">
        <v>16.823939048191338</v>
      </c>
      <c r="CC794" s="120">
        <v>19.496255895940152</v>
      </c>
      <c r="CD794" s="120">
        <v>17.335082511020332</v>
      </c>
      <c r="CE794" s="120"/>
      <c r="CF794" s="107"/>
      <c r="CG794" s="107"/>
      <c r="CH794" s="107">
        <v>0</v>
      </c>
      <c r="CI794" s="107"/>
      <c r="CJ794" s="107"/>
    </row>
    <row r="795" spans="1:88" x14ac:dyDescent="0.25">
      <c r="A795" s="50" t="s">
        <v>963</v>
      </c>
      <c r="B795" s="56" t="s">
        <v>1613</v>
      </c>
      <c r="C795" s="50" t="s">
        <v>3341</v>
      </c>
      <c r="D795" s="56" t="s">
        <v>2303</v>
      </c>
      <c r="E795" s="50" t="s">
        <v>106</v>
      </c>
      <c r="F795" s="24" t="s">
        <v>114</v>
      </c>
      <c r="G795" s="24">
        <v>5</v>
      </c>
      <c r="H795" s="50" t="s">
        <v>1453</v>
      </c>
      <c r="I795" s="50" t="s">
        <v>109</v>
      </c>
      <c r="J795" s="120">
        <v>581.83811510105329</v>
      </c>
      <c r="K795" s="52">
        <v>650</v>
      </c>
      <c r="L795" s="120">
        <v>89.513556169392814</v>
      </c>
      <c r="M795" s="52">
        <v>0</v>
      </c>
      <c r="N795" s="120">
        <v>81.996272143434993</v>
      </c>
      <c r="O795" s="120">
        <v>100</v>
      </c>
      <c r="P795" s="120">
        <v>100</v>
      </c>
      <c r="Q795" s="120">
        <v>67.910952213539744</v>
      </c>
      <c r="R795" s="120">
        <v>75</v>
      </c>
      <c r="S795" s="120">
        <v>75</v>
      </c>
      <c r="T795" s="120">
        <v>90.547936284719654</v>
      </c>
      <c r="U795" s="120">
        <v>100</v>
      </c>
      <c r="V795" s="120">
        <v>76.913579203472821</v>
      </c>
      <c r="W795" s="120">
        <v>100</v>
      </c>
      <c r="X795" s="120">
        <v>100</v>
      </c>
      <c r="Y795" s="120">
        <v>62.239035886357328</v>
      </c>
      <c r="Z795" s="120">
        <v>82.985381181809771</v>
      </c>
      <c r="AA795" s="120">
        <v>100</v>
      </c>
      <c r="AB795" s="120">
        <v>63.602985074626858</v>
      </c>
      <c r="AC795" s="120">
        <v>84.803980099502468</v>
      </c>
      <c r="AD795" s="120">
        <v>100</v>
      </c>
      <c r="AE795" s="120"/>
      <c r="AF795" s="120">
        <v>68.545098039215688</v>
      </c>
      <c r="AG795" s="120"/>
      <c r="AH795" s="120">
        <v>0</v>
      </c>
      <c r="AI795" s="120">
        <v>7.08</v>
      </c>
      <c r="AJ795" s="120">
        <v>12.76</v>
      </c>
      <c r="AK795" s="120"/>
      <c r="AL795" s="52">
        <v>0</v>
      </c>
      <c r="AM795" s="124">
        <v>0.97959183673469385</v>
      </c>
      <c r="AN795" s="124">
        <v>0.98245614035087714</v>
      </c>
      <c r="AO795" s="124">
        <v>0.98484848484848486</v>
      </c>
      <c r="AP795" s="124">
        <v>1</v>
      </c>
      <c r="AQ795" s="124">
        <v>1</v>
      </c>
      <c r="AR795" s="124"/>
      <c r="AS795" s="124">
        <v>5.793450881612091E-2</v>
      </c>
      <c r="AT795" s="120">
        <v>48.413098236775824</v>
      </c>
      <c r="AU795" s="120">
        <v>50</v>
      </c>
      <c r="AV795" s="124">
        <v>0.1</v>
      </c>
      <c r="AW795" s="120">
        <v>40.000000000000007</v>
      </c>
      <c r="AX795" s="120">
        <v>50</v>
      </c>
      <c r="AY795" s="124"/>
      <c r="AZ795" s="120"/>
      <c r="BA795" s="120"/>
      <c r="BB795" s="124"/>
      <c r="BC795" s="120"/>
      <c r="BD795" s="120"/>
      <c r="BE795" s="124"/>
      <c r="BF795" s="120"/>
      <c r="BG795" s="120"/>
      <c r="BH795" s="124"/>
      <c r="BI795" s="120"/>
      <c r="BJ795" s="120"/>
      <c r="BK795" s="124"/>
      <c r="BL795" s="120"/>
      <c r="BM795" s="120"/>
      <c r="BN795" s="52"/>
      <c r="BO795" s="124"/>
      <c r="BP795" s="120"/>
      <c r="BQ795" s="120"/>
      <c r="BR795" s="124">
        <v>0.52631578947368418</v>
      </c>
      <c r="BS795" s="124">
        <v>0.95</v>
      </c>
      <c r="BT795" s="120">
        <v>35.087719298245609</v>
      </c>
      <c r="BU795" s="120">
        <v>50</v>
      </c>
      <c r="BV795" s="124"/>
      <c r="BW795" s="120"/>
      <c r="BX795" s="120"/>
      <c r="BY795" s="124"/>
      <c r="BZ795" s="124"/>
      <c r="CA795" s="124"/>
      <c r="CB795" s="120">
        <v>16.823939048191338</v>
      </c>
      <c r="CC795" s="120">
        <v>19.496255895940152</v>
      </c>
      <c r="CD795" s="120">
        <v>17.335082511020332</v>
      </c>
      <c r="CE795" s="120"/>
      <c r="CF795" s="107"/>
      <c r="CG795" s="107"/>
      <c r="CH795" s="107">
        <v>0</v>
      </c>
      <c r="CI795" s="107"/>
      <c r="CJ795" s="107"/>
    </row>
    <row r="796" spans="1:88" x14ac:dyDescent="0.25">
      <c r="A796" s="50" t="s">
        <v>963</v>
      </c>
      <c r="B796" s="56" t="s">
        <v>1613</v>
      </c>
      <c r="C796" s="50" t="s">
        <v>3342</v>
      </c>
      <c r="D796" s="56" t="s">
        <v>1899</v>
      </c>
      <c r="E796" s="50" t="s">
        <v>106</v>
      </c>
      <c r="F796" s="24" t="s">
        <v>107</v>
      </c>
      <c r="G796" s="24">
        <v>5</v>
      </c>
      <c r="H796" s="50" t="s">
        <v>1453</v>
      </c>
      <c r="I796" s="50" t="s">
        <v>109</v>
      </c>
      <c r="J796" s="120">
        <v>584.70232104014633</v>
      </c>
      <c r="K796" s="52">
        <v>650</v>
      </c>
      <c r="L796" s="120">
        <v>89.954203236945588</v>
      </c>
      <c r="M796" s="52">
        <v>0</v>
      </c>
      <c r="N796" s="120">
        <v>77.09219155218662</v>
      </c>
      <c r="O796" s="120">
        <v>100</v>
      </c>
      <c r="P796" s="120">
        <v>100</v>
      </c>
      <c r="Q796" s="120">
        <v>64.881312312940366</v>
      </c>
      <c r="R796" s="120">
        <v>75</v>
      </c>
      <c r="S796" s="120">
        <v>75</v>
      </c>
      <c r="T796" s="120">
        <v>86.508416417253812</v>
      </c>
      <c r="U796" s="120">
        <v>100</v>
      </c>
      <c r="V796" s="120">
        <v>75.015615859716988</v>
      </c>
      <c r="W796" s="120">
        <v>100</v>
      </c>
      <c r="X796" s="120">
        <v>100</v>
      </c>
      <c r="Y796" s="120">
        <v>62.226994659012192</v>
      </c>
      <c r="Z796" s="120">
        <v>82.969326212016256</v>
      </c>
      <c r="AA796" s="120">
        <v>100</v>
      </c>
      <c r="AB796" s="120">
        <v>63.119047619047642</v>
      </c>
      <c r="AC796" s="120">
        <v>84.158730158730194</v>
      </c>
      <c r="AD796" s="120">
        <v>100</v>
      </c>
      <c r="AE796" s="120"/>
      <c r="AF796" s="120">
        <v>68.209909909909925</v>
      </c>
      <c r="AG796" s="120"/>
      <c r="AH796" s="120">
        <v>0</v>
      </c>
      <c r="AI796" s="120">
        <v>10.11</v>
      </c>
      <c r="AJ796" s="120">
        <v>12.77</v>
      </c>
      <c r="AK796" s="120"/>
      <c r="AL796" s="52">
        <v>0</v>
      </c>
      <c r="AM796" s="124">
        <v>1</v>
      </c>
      <c r="AN796" s="124">
        <v>1</v>
      </c>
      <c r="AO796" s="124">
        <v>0.99447513812154698</v>
      </c>
      <c r="AP796" s="124">
        <v>1</v>
      </c>
      <c r="AQ796" s="124">
        <v>1</v>
      </c>
      <c r="AR796" s="124">
        <v>1</v>
      </c>
      <c r="AS796" s="124">
        <v>5.6603773584905662E-2</v>
      </c>
      <c r="AT796" s="120">
        <v>48.679245283018872</v>
      </c>
      <c r="AU796" s="120">
        <v>50</v>
      </c>
      <c r="AV796" s="124">
        <v>6.7961165048543687E-2</v>
      </c>
      <c r="AW796" s="120">
        <v>46.407766990291279</v>
      </c>
      <c r="AX796" s="120">
        <v>50</v>
      </c>
      <c r="AY796" s="124"/>
      <c r="AZ796" s="120"/>
      <c r="BA796" s="120"/>
      <c r="BB796" s="124"/>
      <c r="BC796" s="120"/>
      <c r="BD796" s="120"/>
      <c r="BE796" s="124"/>
      <c r="BF796" s="120"/>
      <c r="BG796" s="120"/>
      <c r="BH796" s="124"/>
      <c r="BI796" s="120"/>
      <c r="BJ796" s="120"/>
      <c r="BK796" s="124"/>
      <c r="BL796" s="120"/>
      <c r="BM796" s="120"/>
      <c r="BN796" s="52"/>
      <c r="BO796" s="124"/>
      <c r="BP796" s="120"/>
      <c r="BQ796" s="120"/>
      <c r="BR796" s="124">
        <v>0.53968253968253965</v>
      </c>
      <c r="BS796" s="124">
        <v>1.0327868852459017</v>
      </c>
      <c r="BT796" s="120">
        <v>35.978835978835974</v>
      </c>
      <c r="BU796" s="120">
        <v>50</v>
      </c>
      <c r="BV796" s="124"/>
      <c r="BW796" s="120"/>
      <c r="BX796" s="120"/>
      <c r="BY796" s="124"/>
      <c r="BZ796" s="124"/>
      <c r="CA796" s="124"/>
      <c r="CB796" s="120">
        <v>16.823939048191338</v>
      </c>
      <c r="CC796" s="120">
        <v>19.496255895940152</v>
      </c>
      <c r="CD796" s="120">
        <v>17.335082511020332</v>
      </c>
      <c r="CE796" s="120"/>
      <c r="CF796" s="114"/>
      <c r="CG796" s="52"/>
      <c r="CH796" s="107">
        <v>0</v>
      </c>
      <c r="CI796" s="107"/>
      <c r="CJ796" s="107"/>
    </row>
    <row r="797" spans="1:88" x14ac:dyDescent="0.25">
      <c r="A797" s="50" t="s">
        <v>963</v>
      </c>
      <c r="B797" s="56" t="s">
        <v>1613</v>
      </c>
      <c r="C797" s="50" t="s">
        <v>3343</v>
      </c>
      <c r="D797" s="56" t="s">
        <v>2511</v>
      </c>
      <c r="E797" s="50" t="s">
        <v>106</v>
      </c>
      <c r="F797" s="24">
        <v>6</v>
      </c>
      <c r="G797" s="24">
        <v>8</v>
      </c>
      <c r="H797" s="50" t="s">
        <v>2644</v>
      </c>
      <c r="I797" s="50" t="s">
        <v>109</v>
      </c>
      <c r="J797" s="120">
        <v>699.68394049867663</v>
      </c>
      <c r="K797" s="52">
        <v>800</v>
      </c>
      <c r="L797" s="120">
        <v>87.460492562334579</v>
      </c>
      <c r="M797" s="52">
        <v>0</v>
      </c>
      <c r="N797" s="120">
        <v>77.890485789301493</v>
      </c>
      <c r="O797" s="120">
        <v>100</v>
      </c>
      <c r="P797" s="120">
        <v>100</v>
      </c>
      <c r="Q797" s="120">
        <v>65.376355079444807</v>
      </c>
      <c r="R797" s="120">
        <v>75</v>
      </c>
      <c r="S797" s="120">
        <v>75</v>
      </c>
      <c r="T797" s="120">
        <v>87.168473439259742</v>
      </c>
      <c r="U797" s="120">
        <v>100</v>
      </c>
      <c r="V797" s="120">
        <v>71.060836290571871</v>
      </c>
      <c r="W797" s="120">
        <v>94.747781720762489</v>
      </c>
      <c r="X797" s="120">
        <v>100</v>
      </c>
      <c r="Y797" s="120">
        <v>57.393351690330938</v>
      </c>
      <c r="Z797" s="120">
        <v>76.524468920441251</v>
      </c>
      <c r="AA797" s="120">
        <v>100</v>
      </c>
      <c r="AB797" s="120">
        <v>65.456609195402322</v>
      </c>
      <c r="AC797" s="120">
        <v>87.275478927203096</v>
      </c>
      <c r="AD797" s="120">
        <v>100</v>
      </c>
      <c r="AE797" s="120">
        <v>56.387296747967476</v>
      </c>
      <c r="AF797" s="120">
        <v>68.594514767932438</v>
      </c>
      <c r="AG797" s="120">
        <v>75.183062330623301</v>
      </c>
      <c r="AH797" s="120">
        <v>100</v>
      </c>
      <c r="AI797" s="120">
        <v>9.6199999999999992</v>
      </c>
      <c r="AJ797" s="120">
        <v>17.600000000000001</v>
      </c>
      <c r="AK797" s="120">
        <v>12.2</v>
      </c>
      <c r="AL797" s="52">
        <v>0</v>
      </c>
      <c r="AM797" s="124">
        <v>0.98773006134969321</v>
      </c>
      <c r="AN797" s="124">
        <v>0.97683397683397688</v>
      </c>
      <c r="AO797" s="124">
        <v>0.98568507157464214</v>
      </c>
      <c r="AP797" s="124">
        <v>0.97297297297297303</v>
      </c>
      <c r="AQ797" s="124">
        <v>1</v>
      </c>
      <c r="AR797" s="124">
        <v>1</v>
      </c>
      <c r="AS797" s="124">
        <v>3.5787321063394682E-2</v>
      </c>
      <c r="AT797" s="120">
        <v>50</v>
      </c>
      <c r="AU797" s="120">
        <v>50</v>
      </c>
      <c r="AV797" s="124">
        <v>8.4033613445378158E-2</v>
      </c>
      <c r="AW797" s="120">
        <v>43.193277310924373</v>
      </c>
      <c r="AX797" s="120">
        <v>50</v>
      </c>
      <c r="AY797" s="124"/>
      <c r="AZ797" s="120"/>
      <c r="BA797" s="120"/>
      <c r="BB797" s="124"/>
      <c r="BC797" s="120"/>
      <c r="BD797" s="120"/>
      <c r="BE797" s="124">
        <v>0.96285714285714286</v>
      </c>
      <c r="BF797" s="120">
        <v>50</v>
      </c>
      <c r="BG797" s="120">
        <v>50</v>
      </c>
      <c r="BH797" s="124"/>
      <c r="BI797" s="120"/>
      <c r="BJ797" s="120"/>
      <c r="BK797" s="124"/>
      <c r="BL797" s="120"/>
      <c r="BM797" s="120"/>
      <c r="BN797" s="52"/>
      <c r="BO797" s="124"/>
      <c r="BP797" s="120"/>
      <c r="BQ797" s="120"/>
      <c r="BR797" s="124">
        <v>0.53387096774193543</v>
      </c>
      <c r="BS797" s="124">
        <v>0.97637795275590555</v>
      </c>
      <c r="BT797" s="120">
        <v>35.591397849462361</v>
      </c>
      <c r="BU797" s="120">
        <v>50</v>
      </c>
      <c r="BV797" s="124"/>
      <c r="BW797" s="120"/>
      <c r="BX797" s="120"/>
      <c r="BY797" s="124"/>
      <c r="BZ797" s="124"/>
      <c r="CA797" s="124"/>
      <c r="CB797" s="120">
        <v>16.823939048191338</v>
      </c>
      <c r="CC797" s="120">
        <v>19.496255895940152</v>
      </c>
      <c r="CD797" s="120">
        <v>17.335082511020332</v>
      </c>
      <c r="CE797" s="120"/>
      <c r="CF797" s="107"/>
      <c r="CG797" s="107"/>
      <c r="CH797" s="107">
        <v>0</v>
      </c>
      <c r="CI797" s="107"/>
      <c r="CJ797" s="107"/>
    </row>
    <row r="798" spans="1:88" x14ac:dyDescent="0.25">
      <c r="A798" s="50" t="s">
        <v>963</v>
      </c>
      <c r="B798" s="56" t="s">
        <v>1613</v>
      </c>
      <c r="C798" s="50" t="s">
        <v>3344</v>
      </c>
      <c r="D798" s="56" t="s">
        <v>2456</v>
      </c>
      <c r="E798" s="50" t="s">
        <v>106</v>
      </c>
      <c r="F798" s="24">
        <v>9</v>
      </c>
      <c r="G798" s="24">
        <v>12</v>
      </c>
      <c r="H798" s="50" t="s">
        <v>2644</v>
      </c>
      <c r="I798" s="50" t="s">
        <v>109</v>
      </c>
      <c r="J798" s="120">
        <v>1003.8725920696173</v>
      </c>
      <c r="K798" s="52">
        <v>1250</v>
      </c>
      <c r="L798" s="120">
        <v>80.309807365569384</v>
      </c>
      <c r="M798" s="52">
        <v>1</v>
      </c>
      <c r="N798" s="120">
        <v>56.045890937019976</v>
      </c>
      <c r="O798" s="120">
        <v>74.727854582693297</v>
      </c>
      <c r="P798" s="120">
        <v>100</v>
      </c>
      <c r="Q798" s="120">
        <v>38.62025089605735</v>
      </c>
      <c r="R798" s="120">
        <v>54.643332224808802</v>
      </c>
      <c r="S798" s="120">
        <v>60.26177159209157</v>
      </c>
      <c r="T798" s="120">
        <v>51.493667861409797</v>
      </c>
      <c r="U798" s="120">
        <v>100</v>
      </c>
      <c r="V798" s="120">
        <v>51.457194408882323</v>
      </c>
      <c r="W798" s="120">
        <v>68.60959254517644</v>
      </c>
      <c r="X798" s="120">
        <v>100</v>
      </c>
      <c r="Y798" s="120">
        <v>37.833708575265625</v>
      </c>
      <c r="Z798" s="120">
        <v>50.444944767020836</v>
      </c>
      <c r="AA798" s="120">
        <v>100</v>
      </c>
      <c r="AB798" s="120">
        <v>68.669069069068996</v>
      </c>
      <c r="AC798" s="120">
        <v>91.558758758758657</v>
      </c>
      <c r="AD798" s="120">
        <v>100</v>
      </c>
      <c r="AE798" s="120">
        <v>53.329629629629643</v>
      </c>
      <c r="AF798" s="120">
        <v>72.900638569604027</v>
      </c>
      <c r="AG798" s="120">
        <v>71.106172839506186</v>
      </c>
      <c r="AH798" s="120">
        <v>100</v>
      </c>
      <c r="AI798" s="120">
        <v>21.64</v>
      </c>
      <c r="AJ798" s="120">
        <v>16.8</v>
      </c>
      <c r="AK798" s="120">
        <v>19.57</v>
      </c>
      <c r="AL798" s="52">
        <v>1</v>
      </c>
      <c r="AM798" s="124">
        <v>0.48742138364779874</v>
      </c>
      <c r="AN798" s="124">
        <v>0.58490566037735847</v>
      </c>
      <c r="AO798" s="124">
        <v>0.48427672955974843</v>
      </c>
      <c r="AP798" s="124">
        <v>0.56603773584905659</v>
      </c>
      <c r="AQ798" s="124">
        <v>0.99704142011834318</v>
      </c>
      <c r="AR798" s="124">
        <v>0.98666666666666669</v>
      </c>
      <c r="AS798" s="124">
        <v>1.1152416356877323E-2</v>
      </c>
      <c r="AT798" s="120">
        <v>50</v>
      </c>
      <c r="AU798" s="120">
        <v>50</v>
      </c>
      <c r="AV798" s="124">
        <v>3.71900826446281E-2</v>
      </c>
      <c r="AW798" s="120">
        <v>50</v>
      </c>
      <c r="AX798" s="120">
        <v>50</v>
      </c>
      <c r="AY798" s="124">
        <v>0.6825885978428351</v>
      </c>
      <c r="AZ798" s="120">
        <v>45.505906522855675</v>
      </c>
      <c r="BA798" s="120">
        <v>50</v>
      </c>
      <c r="BB798" s="124">
        <v>0.56548536209553157</v>
      </c>
      <c r="BC798" s="120">
        <v>37.699024139702104</v>
      </c>
      <c r="BD798" s="120">
        <v>50</v>
      </c>
      <c r="BE798" s="124">
        <v>0.95640326975476841</v>
      </c>
      <c r="BF798" s="120">
        <v>50</v>
      </c>
      <c r="BG798" s="120">
        <v>50</v>
      </c>
      <c r="BH798" s="124">
        <v>0.96987951807228912</v>
      </c>
      <c r="BI798" s="120">
        <v>100</v>
      </c>
      <c r="BJ798" s="120">
        <v>100</v>
      </c>
      <c r="BK798" s="124">
        <v>0.93333333333333324</v>
      </c>
      <c r="BL798" s="120">
        <v>99.290780141843967</v>
      </c>
      <c r="BM798" s="120">
        <v>100</v>
      </c>
      <c r="BN798" s="52">
        <v>0</v>
      </c>
      <c r="BO798" s="124">
        <v>0.86102719033232633</v>
      </c>
      <c r="BP798" s="120">
        <v>100</v>
      </c>
      <c r="BQ798" s="120">
        <v>100</v>
      </c>
      <c r="BR798" s="124">
        <v>0.55921052631578949</v>
      </c>
      <c r="BS798" s="124">
        <v>0.89940828402366868</v>
      </c>
      <c r="BT798" s="120">
        <v>18.640350877192983</v>
      </c>
      <c r="BU798" s="120">
        <v>50</v>
      </c>
      <c r="BV798" s="124">
        <v>0.53754646840148701</v>
      </c>
      <c r="BW798" s="120">
        <v>44.795539033457253</v>
      </c>
      <c r="BX798" s="120">
        <v>50</v>
      </c>
      <c r="BY798" s="124">
        <v>0.93333333333333324</v>
      </c>
      <c r="BZ798" s="124">
        <v>0.94</v>
      </c>
      <c r="CA798" s="124">
        <v>6.6666666666667139E-3</v>
      </c>
      <c r="CB798" s="120">
        <v>16.823939048191338</v>
      </c>
      <c r="CC798" s="120">
        <v>19.496255895940152</v>
      </c>
      <c r="CD798" s="120">
        <v>17.335082511020332</v>
      </c>
      <c r="CE798" s="120">
        <v>12.629206143265662</v>
      </c>
      <c r="CF798" s="107" t="s">
        <v>3738</v>
      </c>
      <c r="CG798" s="107">
        <v>4</v>
      </c>
      <c r="CH798" s="107">
        <v>0</v>
      </c>
      <c r="CI798" s="107"/>
      <c r="CJ798" s="107"/>
    </row>
    <row r="799" spans="1:88" x14ac:dyDescent="0.25">
      <c r="A799" s="50" t="s">
        <v>970</v>
      </c>
      <c r="B799" s="56" t="s">
        <v>1615</v>
      </c>
      <c r="C799" s="50" t="s">
        <v>2665</v>
      </c>
      <c r="D799" s="56" t="s">
        <v>101</v>
      </c>
      <c r="E799" s="50" t="s">
        <v>102</v>
      </c>
      <c r="F799" s="24" t="s">
        <v>102</v>
      </c>
      <c r="G799" s="24" t="s">
        <v>102</v>
      </c>
      <c r="H799" s="50" t="s">
        <v>2644</v>
      </c>
      <c r="I799" s="50" t="s">
        <v>103</v>
      </c>
      <c r="J799" s="120">
        <v>620.61642626564333</v>
      </c>
      <c r="K799" s="52">
        <v>800</v>
      </c>
      <c r="L799" s="120">
        <v>77.577053283205416</v>
      </c>
      <c r="M799" s="52">
        <v>0</v>
      </c>
      <c r="N799" s="120">
        <v>68.088653224291718</v>
      </c>
      <c r="O799" s="120">
        <v>90.784870965722291</v>
      </c>
      <c r="P799" s="120">
        <v>100</v>
      </c>
      <c r="Q799" s="120">
        <v>63.143339347453953</v>
      </c>
      <c r="R799" s="120">
        <v>64.143062515768023</v>
      </c>
      <c r="S799" s="120">
        <v>74.218781884121867</v>
      </c>
      <c r="T799" s="120">
        <v>84.191119129938613</v>
      </c>
      <c r="U799" s="120">
        <v>100</v>
      </c>
      <c r="V799" s="120">
        <v>59.060522029618987</v>
      </c>
      <c r="W799" s="120">
        <v>78.747362706158654</v>
      </c>
      <c r="X799" s="120">
        <v>100</v>
      </c>
      <c r="Y799" s="120">
        <v>54.960321301297085</v>
      </c>
      <c r="Z799" s="120">
        <v>73.280428401729452</v>
      </c>
      <c r="AA799" s="120">
        <v>100</v>
      </c>
      <c r="AB799" s="120">
        <v>59.395528455284563</v>
      </c>
      <c r="AC799" s="120">
        <v>79.194037940379417</v>
      </c>
      <c r="AD799" s="120">
        <v>100</v>
      </c>
      <c r="AE799" s="120">
        <v>55.847407407407417</v>
      </c>
      <c r="AF799" s="120">
        <v>63.710810810810806</v>
      </c>
      <c r="AG799" s="120">
        <v>74.463209876543218</v>
      </c>
      <c r="AH799" s="120">
        <v>100</v>
      </c>
      <c r="AI799" s="120">
        <v>11.07</v>
      </c>
      <c r="AJ799" s="120">
        <v>9.18</v>
      </c>
      <c r="AK799" s="120">
        <v>7.86</v>
      </c>
      <c r="AL799" s="52">
        <v>0</v>
      </c>
      <c r="AM799" s="124">
        <v>0.99567099567099571</v>
      </c>
      <c r="AN799" s="124">
        <v>0.9925373134328358</v>
      </c>
      <c r="AO799" s="124">
        <v>0.99572649572649574</v>
      </c>
      <c r="AP799" s="124">
        <v>0.99270072992700731</v>
      </c>
      <c r="AQ799" s="124">
        <v>1</v>
      </c>
      <c r="AR799" s="124">
        <v>1</v>
      </c>
      <c r="AS799" s="124">
        <v>0.11849710982658959</v>
      </c>
      <c r="AT799" s="120">
        <v>36.300578034682097</v>
      </c>
      <c r="AU799" s="120">
        <v>50</v>
      </c>
      <c r="AV799" s="124">
        <v>0.17475728155339806</v>
      </c>
      <c r="AW799" s="120">
        <v>25.04854368932039</v>
      </c>
      <c r="AX799" s="120">
        <v>50</v>
      </c>
      <c r="AY799" s="124"/>
      <c r="AZ799" s="120"/>
      <c r="BA799" s="120"/>
      <c r="BB799" s="124"/>
      <c r="BC799" s="120"/>
      <c r="BD799" s="120"/>
      <c r="BE799" s="124">
        <v>0.80555555555555558</v>
      </c>
      <c r="BF799" s="120">
        <v>42.848699763593388</v>
      </c>
      <c r="BG799" s="120">
        <v>50</v>
      </c>
      <c r="BH799" s="124"/>
      <c r="BI799" s="120"/>
      <c r="BJ799" s="120"/>
      <c r="BK799" s="124"/>
      <c r="BL799" s="120"/>
      <c r="BM799" s="120"/>
      <c r="BN799" s="52"/>
      <c r="BO799" s="124"/>
      <c r="BP799" s="120"/>
      <c r="BQ799" s="120"/>
      <c r="BR799" s="124">
        <v>0.53636363636363638</v>
      </c>
      <c r="BS799" s="124">
        <v>0.95652173913043481</v>
      </c>
      <c r="BT799" s="120">
        <v>35.757575757575758</v>
      </c>
      <c r="BU799" s="120">
        <v>50</v>
      </c>
      <c r="BV799" s="124"/>
      <c r="BW799" s="120"/>
      <c r="BX799" s="120"/>
      <c r="BY799" s="124"/>
      <c r="BZ799" s="124"/>
      <c r="CA799" s="124"/>
      <c r="CB799" s="120">
        <v>17.263974516166829</v>
      </c>
      <c r="CC799" s="120">
        <v>19.631524517014228</v>
      </c>
      <c r="CD799" s="120">
        <v>17.168861804494096</v>
      </c>
      <c r="CE799" s="120"/>
      <c r="CF799" s="114"/>
      <c r="CG799" s="52"/>
      <c r="CH799" s="107">
        <v>0</v>
      </c>
      <c r="CI799" s="107"/>
      <c r="CJ799" s="107"/>
    </row>
    <row r="800" spans="1:88" x14ac:dyDescent="0.25">
      <c r="A800" s="50" t="s">
        <v>970</v>
      </c>
      <c r="B800" s="56" t="s">
        <v>1615</v>
      </c>
      <c r="C800" s="50" t="s">
        <v>3345</v>
      </c>
      <c r="D800" s="56" t="s">
        <v>2415</v>
      </c>
      <c r="E800" s="50" t="s">
        <v>106</v>
      </c>
      <c r="F800" s="24" t="s">
        <v>107</v>
      </c>
      <c r="G800" s="24">
        <v>8</v>
      </c>
      <c r="H800" s="50" t="s">
        <v>1453</v>
      </c>
      <c r="I800" s="50" t="s">
        <v>109</v>
      </c>
      <c r="J800" s="120">
        <v>628.08310936613248</v>
      </c>
      <c r="K800" s="52">
        <v>800</v>
      </c>
      <c r="L800" s="120">
        <v>78.510388670766559</v>
      </c>
      <c r="M800" s="52">
        <v>0</v>
      </c>
      <c r="N800" s="120">
        <v>68.254008133271114</v>
      </c>
      <c r="O800" s="120">
        <v>91.005344177694809</v>
      </c>
      <c r="P800" s="120">
        <v>100</v>
      </c>
      <c r="Q800" s="120">
        <v>63.40131084444338</v>
      </c>
      <c r="R800" s="120">
        <v>64.143062515768023</v>
      </c>
      <c r="S800" s="120">
        <v>74.218781884121867</v>
      </c>
      <c r="T800" s="120">
        <v>84.535081125924506</v>
      </c>
      <c r="U800" s="120">
        <v>100</v>
      </c>
      <c r="V800" s="120">
        <v>59.336505777420946</v>
      </c>
      <c r="W800" s="120">
        <v>79.115341036561261</v>
      </c>
      <c r="X800" s="120">
        <v>100</v>
      </c>
      <c r="Y800" s="120">
        <v>55.42608673605384</v>
      </c>
      <c r="Z800" s="120">
        <v>73.90144898140511</v>
      </c>
      <c r="AA800" s="120">
        <v>100</v>
      </c>
      <c r="AB800" s="120">
        <v>59.621810699588487</v>
      </c>
      <c r="AC800" s="120">
        <v>79.49574759945132</v>
      </c>
      <c r="AD800" s="120">
        <v>100</v>
      </c>
      <c r="AE800" s="120">
        <v>56.183333333333344</v>
      </c>
      <c r="AF800" s="120">
        <v>63.710810810810806</v>
      </c>
      <c r="AG800" s="120">
        <v>74.911111111111126</v>
      </c>
      <c r="AH800" s="120">
        <v>100</v>
      </c>
      <c r="AI800" s="120">
        <v>10.81</v>
      </c>
      <c r="AJ800" s="120">
        <v>8.7100000000000009</v>
      </c>
      <c r="AK800" s="120">
        <v>7.52</v>
      </c>
      <c r="AL800" s="52">
        <v>0</v>
      </c>
      <c r="AM800" s="124">
        <v>0.9956521739130435</v>
      </c>
      <c r="AN800" s="124">
        <v>0.99248120300751874</v>
      </c>
      <c r="AO800" s="124">
        <v>0.99570815450643779</v>
      </c>
      <c r="AP800" s="124">
        <v>0.99264705882352944</v>
      </c>
      <c r="AQ800" s="124">
        <v>1</v>
      </c>
      <c r="AR800" s="124">
        <v>1</v>
      </c>
      <c r="AS800" s="124">
        <v>0.11337209302325581</v>
      </c>
      <c r="AT800" s="120">
        <v>37.325581395348848</v>
      </c>
      <c r="AU800" s="120">
        <v>50</v>
      </c>
      <c r="AV800" s="124">
        <v>0.16666666666666666</v>
      </c>
      <c r="AW800" s="120">
        <v>26.666666666666682</v>
      </c>
      <c r="AX800" s="120">
        <v>50</v>
      </c>
      <c r="AY800" s="124"/>
      <c r="AZ800" s="120"/>
      <c r="BA800" s="120"/>
      <c r="BB800" s="124"/>
      <c r="BC800" s="120"/>
      <c r="BD800" s="120"/>
      <c r="BE800" s="124">
        <v>0.8529411764705882</v>
      </c>
      <c r="BF800" s="120">
        <v>45.369211514392994</v>
      </c>
      <c r="BG800" s="120">
        <v>50</v>
      </c>
      <c r="BH800" s="124"/>
      <c r="BI800" s="120"/>
      <c r="BJ800" s="120"/>
      <c r="BK800" s="124"/>
      <c r="BL800" s="120"/>
      <c r="BM800" s="120"/>
      <c r="BN800" s="52"/>
      <c r="BO800" s="124"/>
      <c r="BP800" s="120"/>
      <c r="BQ800" s="120"/>
      <c r="BR800" s="124">
        <v>0.53636363636363638</v>
      </c>
      <c r="BS800" s="124">
        <v>0.96491228070175439</v>
      </c>
      <c r="BT800" s="120">
        <v>35.757575757575758</v>
      </c>
      <c r="BU800" s="120">
        <v>50</v>
      </c>
      <c r="BV800" s="124"/>
      <c r="BW800" s="120"/>
      <c r="BX800" s="120"/>
      <c r="BY800" s="124"/>
      <c r="BZ800" s="124"/>
      <c r="CA800" s="124"/>
      <c r="CB800" s="120">
        <v>16.823939048191338</v>
      </c>
      <c r="CC800" s="120">
        <v>19.496255895940152</v>
      </c>
      <c r="CD800" s="120">
        <v>17.335082511020332</v>
      </c>
      <c r="CE800" s="120"/>
      <c r="CF800" s="52"/>
      <c r="CG800" s="52"/>
      <c r="CH800" s="107">
        <v>0</v>
      </c>
      <c r="CI800" s="107"/>
      <c r="CJ800" s="107"/>
    </row>
    <row r="801" spans="1:88" x14ac:dyDescent="0.25">
      <c r="A801" s="50" t="s">
        <v>972</v>
      </c>
      <c r="B801" s="56" t="s">
        <v>1616</v>
      </c>
      <c r="C801" s="50" t="s">
        <v>2665</v>
      </c>
      <c r="D801" s="56" t="s">
        <v>101</v>
      </c>
      <c r="E801" s="50" t="s">
        <v>102</v>
      </c>
      <c r="F801" s="24" t="s">
        <v>102</v>
      </c>
      <c r="G801" s="24" t="s">
        <v>102</v>
      </c>
      <c r="H801" s="50" t="s">
        <v>2644</v>
      </c>
      <c r="I801" s="50" t="s">
        <v>103</v>
      </c>
      <c r="J801" s="120">
        <v>957.17009826648098</v>
      </c>
      <c r="K801" s="52">
        <v>1250</v>
      </c>
      <c r="L801" s="120">
        <v>76.573607861318479</v>
      </c>
      <c r="M801" s="52">
        <v>0</v>
      </c>
      <c r="N801" s="120">
        <v>72.625206919849617</v>
      </c>
      <c r="O801" s="120">
        <v>96.833609226466152</v>
      </c>
      <c r="P801" s="120">
        <v>100</v>
      </c>
      <c r="Q801" s="120">
        <v>63.946219407897061</v>
      </c>
      <c r="R801" s="120">
        <v>68.897788341106448</v>
      </c>
      <c r="S801" s="120">
        <v>75</v>
      </c>
      <c r="T801" s="120">
        <v>85.261625877196082</v>
      </c>
      <c r="U801" s="120">
        <v>100</v>
      </c>
      <c r="V801" s="120">
        <v>64.389366805660259</v>
      </c>
      <c r="W801" s="120">
        <v>85.852489074213679</v>
      </c>
      <c r="X801" s="120">
        <v>100</v>
      </c>
      <c r="Y801" s="120">
        <v>57.290066660558281</v>
      </c>
      <c r="Z801" s="120">
        <v>76.386755547411042</v>
      </c>
      <c r="AA801" s="120">
        <v>100</v>
      </c>
      <c r="AB801" s="120">
        <v>60.567073170731661</v>
      </c>
      <c r="AC801" s="120">
        <v>80.756097560975547</v>
      </c>
      <c r="AD801" s="120">
        <v>100</v>
      </c>
      <c r="AE801" s="120">
        <v>53.554589371980676</v>
      </c>
      <c r="AF801" s="120">
        <v>65.66035087719294</v>
      </c>
      <c r="AG801" s="120">
        <v>71.406119162640906</v>
      </c>
      <c r="AH801" s="120">
        <v>100</v>
      </c>
      <c r="AI801" s="120">
        <v>11.05</v>
      </c>
      <c r="AJ801" s="120">
        <v>11.6</v>
      </c>
      <c r="AK801" s="120">
        <v>12.1</v>
      </c>
      <c r="AL801" s="52">
        <v>0</v>
      </c>
      <c r="AM801" s="124">
        <v>0.98300970873786409</v>
      </c>
      <c r="AN801" s="124">
        <v>0.97583081570996977</v>
      </c>
      <c r="AO801" s="124">
        <v>0.98298906439854195</v>
      </c>
      <c r="AP801" s="124">
        <v>0.97575757575757571</v>
      </c>
      <c r="AQ801" s="124">
        <v>0.9970326409495549</v>
      </c>
      <c r="AR801" s="124">
        <v>0.99315068493150682</v>
      </c>
      <c r="AS801" s="124">
        <v>8.6720867208672087E-2</v>
      </c>
      <c r="AT801" s="120">
        <v>42.655826558265581</v>
      </c>
      <c r="AU801" s="120">
        <v>50</v>
      </c>
      <c r="AV801" s="124">
        <v>0.15555555555555556</v>
      </c>
      <c r="AW801" s="120">
        <v>28.888888888888896</v>
      </c>
      <c r="AX801" s="120">
        <v>50</v>
      </c>
      <c r="AY801" s="124">
        <v>0.29556650246305421</v>
      </c>
      <c r="AZ801" s="120">
        <v>19.704433497536947</v>
      </c>
      <c r="BA801" s="120">
        <v>50</v>
      </c>
      <c r="BB801" s="124">
        <v>0.39901477832512317</v>
      </c>
      <c r="BC801" s="120">
        <v>26.600985221674879</v>
      </c>
      <c r="BD801" s="120">
        <v>50</v>
      </c>
      <c r="BE801" s="124">
        <v>0.70443349753694584</v>
      </c>
      <c r="BF801" s="120">
        <v>37.469866890263077</v>
      </c>
      <c r="BG801" s="120">
        <v>50</v>
      </c>
      <c r="BH801" s="124">
        <v>0.92957746478873238</v>
      </c>
      <c r="BI801" s="120">
        <v>98.891219658375789</v>
      </c>
      <c r="BJ801" s="120">
        <v>100</v>
      </c>
      <c r="BK801" s="124">
        <v>0.89090909090909098</v>
      </c>
      <c r="BL801" s="120">
        <v>94.777562862669257</v>
      </c>
      <c r="BM801" s="120">
        <v>100</v>
      </c>
      <c r="BN801" s="52">
        <v>0</v>
      </c>
      <c r="BO801" s="124">
        <v>0.60599999999999998</v>
      </c>
      <c r="BP801" s="120">
        <v>80.778588807785894</v>
      </c>
      <c r="BQ801" s="120">
        <v>100</v>
      </c>
      <c r="BR801" s="124">
        <v>0.40831295843520782</v>
      </c>
      <c r="BS801" s="124">
        <v>0.87393162393162394</v>
      </c>
      <c r="BT801" s="120">
        <v>13.61043194784026</v>
      </c>
      <c r="BU801" s="120">
        <v>50</v>
      </c>
      <c r="BV801" s="124">
        <v>0.20754716981132076</v>
      </c>
      <c r="BW801" s="120">
        <v>17.29559748427673</v>
      </c>
      <c r="BX801" s="120">
        <v>50</v>
      </c>
      <c r="BY801" s="124">
        <v>0.89090909090909098</v>
      </c>
      <c r="BZ801" s="124">
        <v>0.90588235294117692</v>
      </c>
      <c r="CA801" s="124">
        <v>1.4973262032086012E-2</v>
      </c>
      <c r="CB801" s="120">
        <v>17.263974516166829</v>
      </c>
      <c r="CC801" s="120">
        <v>19.631524517014228</v>
      </c>
      <c r="CD801" s="120">
        <v>17.168861804494096</v>
      </c>
      <c r="CE801" s="120">
        <v>15.161501169955377</v>
      </c>
      <c r="CF801" s="52"/>
      <c r="CG801" s="52"/>
      <c r="CH801" s="107">
        <v>0</v>
      </c>
      <c r="CI801" s="107"/>
      <c r="CJ801" s="107"/>
    </row>
    <row r="802" spans="1:88" x14ac:dyDescent="0.25">
      <c r="A802" s="50" t="s">
        <v>972</v>
      </c>
      <c r="B802" s="56" t="s">
        <v>1616</v>
      </c>
      <c r="C802" s="50" t="s">
        <v>3346</v>
      </c>
      <c r="D802" s="56" t="s">
        <v>2471</v>
      </c>
      <c r="E802" s="50" t="s">
        <v>106</v>
      </c>
      <c r="F802" s="24" t="s">
        <v>107</v>
      </c>
      <c r="G802" s="24">
        <v>1</v>
      </c>
      <c r="H802" s="50" t="s">
        <v>1453</v>
      </c>
      <c r="I802" s="50" t="s">
        <v>109</v>
      </c>
      <c r="J802" s="120">
        <v>68.530973451327441</v>
      </c>
      <c r="K802" s="52">
        <v>100</v>
      </c>
      <c r="L802" s="120">
        <v>68.530973451327441</v>
      </c>
      <c r="M802" s="52"/>
      <c r="N802" s="120"/>
      <c r="O802" s="120"/>
      <c r="P802" s="120"/>
      <c r="Q802" s="120"/>
      <c r="R802" s="120"/>
      <c r="S802" s="120"/>
      <c r="T802" s="120"/>
      <c r="U802" s="120"/>
      <c r="V802" s="120"/>
      <c r="W802" s="120"/>
      <c r="X802" s="120"/>
      <c r="Y802" s="120"/>
      <c r="Z802" s="120"/>
      <c r="AA802" s="120"/>
      <c r="AB802" s="120"/>
      <c r="AC802" s="120"/>
      <c r="AD802" s="120"/>
      <c r="AE802" s="120"/>
      <c r="AF802" s="120"/>
      <c r="AG802" s="120"/>
      <c r="AH802" s="120"/>
      <c r="AI802" s="120"/>
      <c r="AJ802" s="120"/>
      <c r="AK802" s="120"/>
      <c r="AL802" s="52"/>
      <c r="AM802" s="124"/>
      <c r="AN802" s="124"/>
      <c r="AO802" s="124"/>
      <c r="AP802" s="124"/>
      <c r="AQ802" s="124"/>
      <c r="AR802" s="124"/>
      <c r="AS802" s="124">
        <v>9.7345132743362831E-2</v>
      </c>
      <c r="AT802" s="120">
        <v>40.530973451327441</v>
      </c>
      <c r="AU802" s="120">
        <v>50</v>
      </c>
      <c r="AV802" s="124">
        <v>0.16</v>
      </c>
      <c r="AW802" s="120">
        <v>28.000000000000004</v>
      </c>
      <c r="AX802" s="120">
        <v>50</v>
      </c>
      <c r="AY802" s="124"/>
      <c r="AZ802" s="120"/>
      <c r="BA802" s="120"/>
      <c r="BB802" s="124"/>
      <c r="BC802" s="120"/>
      <c r="BD802" s="120"/>
      <c r="BE802" s="124"/>
      <c r="BF802" s="120"/>
      <c r="BG802" s="120"/>
      <c r="BH802" s="124"/>
      <c r="BI802" s="120"/>
      <c r="BJ802" s="120"/>
      <c r="BK802" s="124"/>
      <c r="BL802" s="120"/>
      <c r="BM802" s="120"/>
      <c r="BN802" s="52"/>
      <c r="BO802" s="124"/>
      <c r="BP802" s="120"/>
      <c r="BQ802" s="120"/>
      <c r="BR802" s="124"/>
      <c r="BS802" s="124"/>
      <c r="BT802" s="120"/>
      <c r="BU802" s="120"/>
      <c r="BV802" s="124"/>
      <c r="BW802" s="120"/>
      <c r="BX802" s="120"/>
      <c r="BY802" s="124"/>
      <c r="BZ802" s="124"/>
      <c r="CA802" s="124"/>
      <c r="CB802" s="120"/>
      <c r="CC802" s="120"/>
      <c r="CD802" s="120"/>
      <c r="CE802" s="120"/>
      <c r="CF802" s="107"/>
      <c r="CG802" s="107"/>
      <c r="CH802" s="107">
        <v>0</v>
      </c>
      <c r="CI802" s="107"/>
      <c r="CJ802" s="107"/>
    </row>
    <row r="803" spans="1:88" x14ac:dyDescent="0.25">
      <c r="A803" s="50" t="s">
        <v>972</v>
      </c>
      <c r="B803" s="56" t="s">
        <v>1616</v>
      </c>
      <c r="C803" s="50" t="s">
        <v>3347</v>
      </c>
      <c r="D803" s="56" t="s">
        <v>2586</v>
      </c>
      <c r="E803" s="50" t="s">
        <v>106</v>
      </c>
      <c r="F803" s="24" t="s">
        <v>107</v>
      </c>
      <c r="G803" s="24">
        <v>1</v>
      </c>
      <c r="H803" s="50" t="s">
        <v>1453</v>
      </c>
      <c r="I803" s="50" t="s">
        <v>109</v>
      </c>
      <c r="J803" s="120">
        <v>88.783068783068813</v>
      </c>
      <c r="K803" s="52">
        <v>100</v>
      </c>
      <c r="L803" s="120">
        <v>88.783068783068813</v>
      </c>
      <c r="M803" s="52"/>
      <c r="N803" s="120"/>
      <c r="O803" s="120"/>
      <c r="P803" s="120"/>
      <c r="Q803" s="120"/>
      <c r="R803" s="120"/>
      <c r="S803" s="120"/>
      <c r="T803" s="120"/>
      <c r="U803" s="120"/>
      <c r="V803" s="120"/>
      <c r="W803" s="120"/>
      <c r="X803" s="120"/>
      <c r="Y803" s="120"/>
      <c r="Z803" s="120"/>
      <c r="AA803" s="120"/>
      <c r="AB803" s="120"/>
      <c r="AC803" s="120"/>
      <c r="AD803" s="120"/>
      <c r="AE803" s="120"/>
      <c r="AF803" s="120"/>
      <c r="AG803" s="120"/>
      <c r="AH803" s="120"/>
      <c r="AI803" s="120"/>
      <c r="AJ803" s="120"/>
      <c r="AK803" s="120"/>
      <c r="AL803" s="52"/>
      <c r="AM803" s="124"/>
      <c r="AN803" s="124"/>
      <c r="AO803" s="124"/>
      <c r="AP803" s="124"/>
      <c r="AQ803" s="124"/>
      <c r="AR803" s="124"/>
      <c r="AS803" s="124">
        <v>6.3492063492063489E-2</v>
      </c>
      <c r="AT803" s="120">
        <v>47.301587301587311</v>
      </c>
      <c r="AU803" s="120">
        <v>50</v>
      </c>
      <c r="AV803" s="124">
        <v>9.2592592592592587E-2</v>
      </c>
      <c r="AW803" s="120">
        <v>41.481481481481502</v>
      </c>
      <c r="AX803" s="120">
        <v>50</v>
      </c>
      <c r="AY803" s="124"/>
      <c r="AZ803" s="120"/>
      <c r="BA803" s="120"/>
      <c r="BB803" s="124"/>
      <c r="BC803" s="120"/>
      <c r="BD803" s="120"/>
      <c r="BE803" s="124"/>
      <c r="BF803" s="120"/>
      <c r="BG803" s="120"/>
      <c r="BH803" s="124"/>
      <c r="BI803" s="120"/>
      <c r="BJ803" s="120"/>
      <c r="BK803" s="124"/>
      <c r="BL803" s="120"/>
      <c r="BM803" s="120"/>
      <c r="BN803" s="52"/>
      <c r="BO803" s="124"/>
      <c r="BP803" s="120"/>
      <c r="BQ803" s="120"/>
      <c r="BR803" s="124"/>
      <c r="BS803" s="124"/>
      <c r="BT803" s="120"/>
      <c r="BU803" s="120"/>
      <c r="BV803" s="124"/>
      <c r="BW803" s="120"/>
      <c r="BX803" s="120"/>
      <c r="BY803" s="124"/>
      <c r="BZ803" s="124"/>
      <c r="CA803" s="124"/>
      <c r="CB803" s="120"/>
      <c r="CC803" s="120"/>
      <c r="CD803" s="120"/>
      <c r="CE803" s="120"/>
      <c r="CF803" s="52"/>
      <c r="CG803" s="52"/>
      <c r="CH803" s="107">
        <v>0</v>
      </c>
      <c r="CI803" s="107"/>
      <c r="CJ803" s="107"/>
    </row>
    <row r="804" spans="1:88" x14ac:dyDescent="0.25">
      <c r="A804" s="50" t="s">
        <v>972</v>
      </c>
      <c r="B804" s="56" t="s">
        <v>1616</v>
      </c>
      <c r="C804" s="50" t="s">
        <v>3348</v>
      </c>
      <c r="D804" s="56" t="s">
        <v>2467</v>
      </c>
      <c r="E804" s="50" t="s">
        <v>106</v>
      </c>
      <c r="F804" s="24">
        <v>2</v>
      </c>
      <c r="G804" s="24">
        <v>5</v>
      </c>
      <c r="H804" s="50" t="s">
        <v>1453</v>
      </c>
      <c r="I804" s="50" t="s">
        <v>109</v>
      </c>
      <c r="J804" s="120">
        <v>592.47295481776553</v>
      </c>
      <c r="K804" s="52">
        <v>750</v>
      </c>
      <c r="L804" s="120">
        <v>78.996393975702077</v>
      </c>
      <c r="M804" s="52">
        <v>0</v>
      </c>
      <c r="N804" s="120">
        <v>71.10734004415859</v>
      </c>
      <c r="O804" s="120">
        <v>94.809786725544782</v>
      </c>
      <c r="P804" s="120">
        <v>100</v>
      </c>
      <c r="Q804" s="120">
        <v>62.335039790300925</v>
      </c>
      <c r="R804" s="120">
        <v>71.250714987234545</v>
      </c>
      <c r="S804" s="120">
        <v>75</v>
      </c>
      <c r="T804" s="120">
        <v>83.113386387067905</v>
      </c>
      <c r="U804" s="120">
        <v>100</v>
      </c>
      <c r="V804" s="120">
        <v>67.160878098196903</v>
      </c>
      <c r="W804" s="120">
        <v>89.547837464262543</v>
      </c>
      <c r="X804" s="120">
        <v>100</v>
      </c>
      <c r="Y804" s="120">
        <v>61.243667280014776</v>
      </c>
      <c r="Z804" s="120">
        <v>81.658223040019706</v>
      </c>
      <c r="AA804" s="120">
        <v>100</v>
      </c>
      <c r="AB804" s="120">
        <v>57.552287581699353</v>
      </c>
      <c r="AC804" s="120">
        <v>76.736383442265804</v>
      </c>
      <c r="AD804" s="120">
        <v>100</v>
      </c>
      <c r="AE804" s="120">
        <v>54.137254901960794</v>
      </c>
      <c r="AF804" s="120">
        <v>60.967320261437919</v>
      </c>
      <c r="AG804" s="120">
        <v>72.183006535947726</v>
      </c>
      <c r="AH804" s="120">
        <v>100</v>
      </c>
      <c r="AI804" s="120">
        <v>12.66</v>
      </c>
      <c r="AJ804" s="120">
        <v>10</v>
      </c>
      <c r="AK804" s="120">
        <v>6.83</v>
      </c>
      <c r="AL804" s="52">
        <v>0</v>
      </c>
      <c r="AM804" s="124">
        <v>0.98066298342541436</v>
      </c>
      <c r="AN804" s="124">
        <v>0.98039215686274506</v>
      </c>
      <c r="AO804" s="124">
        <v>0.98342541436464093</v>
      </c>
      <c r="AP804" s="124">
        <v>0.98692810457516345</v>
      </c>
      <c r="AQ804" s="124">
        <v>1</v>
      </c>
      <c r="AR804" s="124">
        <v>1</v>
      </c>
      <c r="AS804" s="124">
        <v>8.1720430107526887E-2</v>
      </c>
      <c r="AT804" s="120">
        <v>43.655913978494617</v>
      </c>
      <c r="AU804" s="120">
        <v>50</v>
      </c>
      <c r="AV804" s="124">
        <v>0.12807881773399016</v>
      </c>
      <c r="AW804" s="120">
        <v>34.384236453201964</v>
      </c>
      <c r="AX804" s="120">
        <v>50</v>
      </c>
      <c r="AY804" s="124"/>
      <c r="AZ804" s="120"/>
      <c r="BA804" s="120"/>
      <c r="BB804" s="124"/>
      <c r="BC804" s="120"/>
      <c r="BD804" s="120"/>
      <c r="BE804" s="124"/>
      <c r="BF804" s="120"/>
      <c r="BG804" s="120"/>
      <c r="BH804" s="124"/>
      <c r="BI804" s="120"/>
      <c r="BJ804" s="120"/>
      <c r="BK804" s="124"/>
      <c r="BL804" s="120"/>
      <c r="BM804" s="120"/>
      <c r="BN804" s="52"/>
      <c r="BO804" s="124"/>
      <c r="BP804" s="120"/>
      <c r="BQ804" s="120"/>
      <c r="BR804" s="124">
        <v>0.24576271186440679</v>
      </c>
      <c r="BS804" s="124">
        <v>1.0172413793103448</v>
      </c>
      <c r="BT804" s="120">
        <v>16.384180790960453</v>
      </c>
      <c r="BU804" s="120">
        <v>50</v>
      </c>
      <c r="BV804" s="124"/>
      <c r="BW804" s="120"/>
      <c r="BX804" s="120"/>
      <c r="BY804" s="124"/>
      <c r="BZ804" s="124"/>
      <c r="CA804" s="124"/>
      <c r="CB804" s="120">
        <v>16.823939048191338</v>
      </c>
      <c r="CC804" s="120">
        <v>19.496255895940152</v>
      </c>
      <c r="CD804" s="120">
        <v>17.335082511020332</v>
      </c>
      <c r="CE804" s="120"/>
      <c r="CF804" s="107"/>
      <c r="CG804" s="107"/>
      <c r="CH804" s="107">
        <v>0</v>
      </c>
      <c r="CI804" s="107"/>
      <c r="CJ804" s="107"/>
    </row>
    <row r="805" spans="1:88" x14ac:dyDescent="0.25">
      <c r="A805" s="50" t="s">
        <v>972</v>
      </c>
      <c r="B805" s="56" t="s">
        <v>1616</v>
      </c>
      <c r="C805" s="50" t="s">
        <v>3349</v>
      </c>
      <c r="D805" s="56" t="s">
        <v>2469</v>
      </c>
      <c r="E805" s="50" t="s">
        <v>106</v>
      </c>
      <c r="F805" s="24">
        <v>6</v>
      </c>
      <c r="G805" s="24">
        <v>8</v>
      </c>
      <c r="H805" s="50" t="s">
        <v>2644</v>
      </c>
      <c r="I805" s="50" t="s">
        <v>109</v>
      </c>
      <c r="J805" s="120">
        <v>664.43694777866892</v>
      </c>
      <c r="K805" s="52">
        <v>800</v>
      </c>
      <c r="L805" s="120">
        <v>83.054618472333615</v>
      </c>
      <c r="M805" s="52">
        <v>0</v>
      </c>
      <c r="N805" s="120">
        <v>75.334146650555013</v>
      </c>
      <c r="O805" s="120">
        <v>100</v>
      </c>
      <c r="P805" s="120">
        <v>100</v>
      </c>
      <c r="Q805" s="120">
        <v>67.834734857489053</v>
      </c>
      <c r="R805" s="120">
        <v>68.562747646389383</v>
      </c>
      <c r="S805" s="120">
        <v>75</v>
      </c>
      <c r="T805" s="120">
        <v>90.446313143318733</v>
      </c>
      <c r="U805" s="120">
        <v>100</v>
      </c>
      <c r="V805" s="120">
        <v>63.470836881833037</v>
      </c>
      <c r="W805" s="120">
        <v>84.627782509110716</v>
      </c>
      <c r="X805" s="120">
        <v>100</v>
      </c>
      <c r="Y805" s="120">
        <v>56.144346573118845</v>
      </c>
      <c r="Z805" s="120">
        <v>74.859128764158456</v>
      </c>
      <c r="AA805" s="120">
        <v>100</v>
      </c>
      <c r="AB805" s="120">
        <v>61.904464285714305</v>
      </c>
      <c r="AC805" s="120">
        <v>82.539285714285739</v>
      </c>
      <c r="AD805" s="120">
        <v>100</v>
      </c>
      <c r="AE805" s="120">
        <v>53.90814814814815</v>
      </c>
      <c r="AF805" s="120">
        <v>67.275124378109481</v>
      </c>
      <c r="AG805" s="120">
        <v>71.877530864197539</v>
      </c>
      <c r="AH805" s="120">
        <v>100</v>
      </c>
      <c r="AI805" s="120">
        <v>7.16</v>
      </c>
      <c r="AJ805" s="120">
        <v>12.41</v>
      </c>
      <c r="AK805" s="120">
        <v>13.36</v>
      </c>
      <c r="AL805" s="52">
        <v>0</v>
      </c>
      <c r="AM805" s="124">
        <v>0.98843930635838151</v>
      </c>
      <c r="AN805" s="124">
        <v>0.9726027397260274</v>
      </c>
      <c r="AO805" s="124">
        <v>0.98550724637681164</v>
      </c>
      <c r="AP805" s="124">
        <v>0.96551724137931039</v>
      </c>
      <c r="AQ805" s="124">
        <v>0.99115044247787609</v>
      </c>
      <c r="AR805" s="124">
        <v>0.97826086956521741</v>
      </c>
      <c r="AS805" s="124">
        <v>5.5718475073313782E-2</v>
      </c>
      <c r="AT805" s="120">
        <v>48.856304985337268</v>
      </c>
      <c r="AU805" s="120">
        <v>50</v>
      </c>
      <c r="AV805" s="124">
        <v>9.4890510948905105E-2</v>
      </c>
      <c r="AW805" s="120">
        <v>41.021897810218988</v>
      </c>
      <c r="AX805" s="120">
        <v>50</v>
      </c>
      <c r="AY805" s="124"/>
      <c r="AZ805" s="120"/>
      <c r="BA805" s="120"/>
      <c r="BB805" s="124"/>
      <c r="BC805" s="120"/>
      <c r="BD805" s="120"/>
      <c r="BE805" s="124">
        <v>0.76288659793814428</v>
      </c>
      <c r="BF805" s="120">
        <v>40.57907435841193</v>
      </c>
      <c r="BG805" s="120">
        <v>50</v>
      </c>
      <c r="BH805" s="124"/>
      <c r="BI805" s="120"/>
      <c r="BJ805" s="120"/>
      <c r="BK805" s="124"/>
      <c r="BL805" s="120"/>
      <c r="BM805" s="120"/>
      <c r="BN805" s="52"/>
      <c r="BO805" s="124"/>
      <c r="BP805" s="120"/>
      <c r="BQ805" s="120"/>
      <c r="BR805" s="124">
        <v>0.44444444444444442</v>
      </c>
      <c r="BS805" s="124">
        <v>0.91592920353982299</v>
      </c>
      <c r="BT805" s="120">
        <v>29.629629629629626</v>
      </c>
      <c r="BU805" s="120">
        <v>50</v>
      </c>
      <c r="BV805" s="124"/>
      <c r="BW805" s="120"/>
      <c r="BX805" s="120"/>
      <c r="BY805" s="124"/>
      <c r="BZ805" s="124"/>
      <c r="CA805" s="124"/>
      <c r="CB805" s="120">
        <v>16.823939048191338</v>
      </c>
      <c r="CC805" s="120">
        <v>19.496255895940152</v>
      </c>
      <c r="CD805" s="120">
        <v>17.335082511020332</v>
      </c>
      <c r="CE805" s="120"/>
      <c r="CF805" s="107"/>
      <c r="CG805" s="107"/>
      <c r="CH805" s="107">
        <v>0</v>
      </c>
      <c r="CI805" s="107"/>
      <c r="CJ805" s="107"/>
    </row>
    <row r="806" spans="1:88" x14ac:dyDescent="0.25">
      <c r="A806" s="50" t="s">
        <v>972</v>
      </c>
      <c r="B806" s="56" t="s">
        <v>1616</v>
      </c>
      <c r="C806" s="50" t="s">
        <v>3350</v>
      </c>
      <c r="D806" s="56" t="s">
        <v>2468</v>
      </c>
      <c r="E806" s="50" t="s">
        <v>106</v>
      </c>
      <c r="F806" s="24">
        <v>9</v>
      </c>
      <c r="G806" s="24">
        <v>12</v>
      </c>
      <c r="H806" s="50" t="s">
        <v>2644</v>
      </c>
      <c r="I806" s="50" t="s">
        <v>109</v>
      </c>
      <c r="J806" s="120">
        <v>896.25086280666881</v>
      </c>
      <c r="K806" s="52">
        <v>1250</v>
      </c>
      <c r="L806" s="120">
        <v>71.700069024533505</v>
      </c>
      <c r="M806" s="52">
        <v>1</v>
      </c>
      <c r="N806" s="120">
        <v>70.197929590570709</v>
      </c>
      <c r="O806" s="120">
        <v>93.597239454094279</v>
      </c>
      <c r="P806" s="120">
        <v>100</v>
      </c>
      <c r="Q806" s="120">
        <v>53.761760752688168</v>
      </c>
      <c r="R806" s="120">
        <v>63.94931271477666</v>
      </c>
      <c r="S806" s="120">
        <v>75</v>
      </c>
      <c r="T806" s="120">
        <v>71.682347670250891</v>
      </c>
      <c r="U806" s="120">
        <v>100</v>
      </c>
      <c r="V806" s="120">
        <v>59.241673275178449</v>
      </c>
      <c r="W806" s="120">
        <v>78.988897700237942</v>
      </c>
      <c r="X806" s="120">
        <v>100</v>
      </c>
      <c r="Y806" s="120">
        <v>43.549541809851085</v>
      </c>
      <c r="Z806" s="120">
        <v>58.066055746468116</v>
      </c>
      <c r="AA806" s="120">
        <v>100</v>
      </c>
      <c r="AB806" s="120">
        <v>62.012500000000024</v>
      </c>
      <c r="AC806" s="120">
        <v>82.683333333333366</v>
      </c>
      <c r="AD806" s="120">
        <v>100</v>
      </c>
      <c r="AE806" s="120">
        <v>52.576422764227651</v>
      </c>
      <c r="AF806" s="120">
        <v>67.461502347417863</v>
      </c>
      <c r="AG806" s="120">
        <v>70.101897018970206</v>
      </c>
      <c r="AH806" s="120">
        <v>100</v>
      </c>
      <c r="AI806" s="120">
        <v>21.23</v>
      </c>
      <c r="AJ806" s="120">
        <v>20.39</v>
      </c>
      <c r="AK806" s="120">
        <v>14.88</v>
      </c>
      <c r="AL806" s="52">
        <v>0</v>
      </c>
      <c r="AM806" s="124">
        <v>0.97297297297297303</v>
      </c>
      <c r="AN806" s="124">
        <v>0.96296296296296291</v>
      </c>
      <c r="AO806" s="124">
        <v>0.97297297297297303</v>
      </c>
      <c r="AP806" s="124">
        <v>0.96296296296296291</v>
      </c>
      <c r="AQ806" s="124">
        <v>1</v>
      </c>
      <c r="AR806" s="124">
        <v>1</v>
      </c>
      <c r="AS806" s="124">
        <v>0.10361445783132531</v>
      </c>
      <c r="AT806" s="120">
        <v>39.277108433734952</v>
      </c>
      <c r="AU806" s="120">
        <v>50</v>
      </c>
      <c r="AV806" s="124">
        <v>0.25196850393700787</v>
      </c>
      <c r="AW806" s="120">
        <v>9.6062992125984348</v>
      </c>
      <c r="AX806" s="120">
        <v>50</v>
      </c>
      <c r="AY806" s="124">
        <v>0.29648241206030151</v>
      </c>
      <c r="AZ806" s="120">
        <v>19.765494137353436</v>
      </c>
      <c r="BA806" s="120">
        <v>50</v>
      </c>
      <c r="BB806" s="124">
        <v>0.40703517587939697</v>
      </c>
      <c r="BC806" s="120">
        <v>27.1356783919598</v>
      </c>
      <c r="BD806" s="120">
        <v>50</v>
      </c>
      <c r="BE806" s="124">
        <v>0.6633663366336634</v>
      </c>
      <c r="BF806" s="120">
        <v>35.285443437960822</v>
      </c>
      <c r="BG806" s="120">
        <v>50</v>
      </c>
      <c r="BH806" s="124">
        <v>0.94964028776978415</v>
      </c>
      <c r="BI806" s="120">
        <v>100</v>
      </c>
      <c r="BJ806" s="120">
        <v>100</v>
      </c>
      <c r="BK806" s="124">
        <v>0.88888888888888884</v>
      </c>
      <c r="BL806" s="120">
        <v>94.562647754137117</v>
      </c>
      <c r="BM806" s="120">
        <v>100</v>
      </c>
      <c r="BN806" s="52">
        <v>0</v>
      </c>
      <c r="BO806" s="124">
        <v>0.6058394160583942</v>
      </c>
      <c r="BP806" s="120">
        <v>80.778588807785894</v>
      </c>
      <c r="BQ806" s="120">
        <v>100</v>
      </c>
      <c r="BR806" s="124">
        <v>0.54761904761904767</v>
      </c>
      <c r="BS806" s="124">
        <v>0.70588235294117652</v>
      </c>
      <c r="BT806" s="120">
        <v>18.253968253968257</v>
      </c>
      <c r="BU806" s="120">
        <v>50</v>
      </c>
      <c r="BV806" s="124">
        <v>0.19759036144578312</v>
      </c>
      <c r="BW806" s="120">
        <v>16.46586345381526</v>
      </c>
      <c r="BX806" s="120">
        <v>50</v>
      </c>
      <c r="BY806" s="124">
        <v>0.88888888888888884</v>
      </c>
      <c r="BZ806" s="124">
        <v>0.90588235294117647</v>
      </c>
      <c r="CA806" s="124">
        <v>1.6993464052287664E-2</v>
      </c>
      <c r="CB806" s="120">
        <v>16.823939048191338</v>
      </c>
      <c r="CC806" s="120">
        <v>19.496255895940152</v>
      </c>
      <c r="CD806" s="120">
        <v>17.335082511020332</v>
      </c>
      <c r="CE806" s="120">
        <v>12.629206143265662</v>
      </c>
      <c r="CF806" s="114"/>
      <c r="CG806" s="52"/>
      <c r="CH806" s="107">
        <v>0</v>
      </c>
      <c r="CI806" s="107"/>
      <c r="CJ806" s="107"/>
    </row>
    <row r="807" spans="1:88" x14ac:dyDescent="0.25">
      <c r="A807" s="50" t="s">
        <v>978</v>
      </c>
      <c r="B807" s="56" t="s">
        <v>1618</v>
      </c>
      <c r="C807" s="50" t="s">
        <v>2665</v>
      </c>
      <c r="D807" s="56" t="s">
        <v>101</v>
      </c>
      <c r="E807" s="50" t="s">
        <v>102</v>
      </c>
      <c r="F807" s="24" t="s">
        <v>102</v>
      </c>
      <c r="G807" s="24" t="s">
        <v>102</v>
      </c>
      <c r="H807" s="50" t="s">
        <v>2644</v>
      </c>
      <c r="I807" s="50" t="s">
        <v>103</v>
      </c>
      <c r="J807" s="120">
        <v>961.11871571855704</v>
      </c>
      <c r="K807" s="52">
        <v>1250</v>
      </c>
      <c r="L807" s="120">
        <v>76.889497257484564</v>
      </c>
      <c r="M807" s="52">
        <v>1</v>
      </c>
      <c r="N807" s="120">
        <v>65.559006805151171</v>
      </c>
      <c r="O807" s="120">
        <v>87.41200907353489</v>
      </c>
      <c r="P807" s="120">
        <v>100</v>
      </c>
      <c r="Q807" s="120">
        <v>57.367586060519393</v>
      </c>
      <c r="R807" s="120">
        <v>69.757052539199663</v>
      </c>
      <c r="S807" s="120">
        <v>75</v>
      </c>
      <c r="T807" s="120">
        <v>76.4901147473592</v>
      </c>
      <c r="U807" s="120">
        <v>100</v>
      </c>
      <c r="V807" s="120">
        <v>58.173403902823104</v>
      </c>
      <c r="W807" s="120">
        <v>77.564538537097476</v>
      </c>
      <c r="X807" s="120">
        <v>100</v>
      </c>
      <c r="Y807" s="120">
        <v>49.617747830346197</v>
      </c>
      <c r="Z807" s="120">
        <v>66.156997107128262</v>
      </c>
      <c r="AA807" s="120">
        <v>100</v>
      </c>
      <c r="AB807" s="120">
        <v>52.256038897095088</v>
      </c>
      <c r="AC807" s="120">
        <v>69.674718529460122</v>
      </c>
      <c r="AD807" s="120">
        <v>100</v>
      </c>
      <c r="AE807" s="120">
        <v>44.320690698478536</v>
      </c>
      <c r="AF807" s="120">
        <v>62.756623198352848</v>
      </c>
      <c r="AG807" s="120">
        <v>59.094254264638046</v>
      </c>
      <c r="AH807" s="120">
        <v>100</v>
      </c>
      <c r="AI807" s="120">
        <v>17.63</v>
      </c>
      <c r="AJ807" s="120">
        <v>20.13</v>
      </c>
      <c r="AK807" s="120">
        <v>18.43</v>
      </c>
      <c r="AL807" s="52">
        <v>0</v>
      </c>
      <c r="AM807" s="124">
        <v>0.97886623570363007</v>
      </c>
      <c r="AN807" s="124">
        <v>0.9745997865528282</v>
      </c>
      <c r="AO807" s="124">
        <v>0.97447226313205693</v>
      </c>
      <c r="AP807" s="124">
        <v>0.97139277510962618</v>
      </c>
      <c r="AQ807" s="124">
        <v>0.98705408515535098</v>
      </c>
      <c r="AR807" s="124">
        <v>0.98345864661654137</v>
      </c>
      <c r="AS807" s="124">
        <v>0.13928684127485011</v>
      </c>
      <c r="AT807" s="120">
        <v>32.142631745029981</v>
      </c>
      <c r="AU807" s="120">
        <v>50</v>
      </c>
      <c r="AV807" s="124">
        <v>0.17183067859480688</v>
      </c>
      <c r="AW807" s="120">
        <v>25.633864281038623</v>
      </c>
      <c r="AX807" s="120">
        <v>50</v>
      </c>
      <c r="AY807" s="124">
        <v>0.82484635645302895</v>
      </c>
      <c r="AZ807" s="120">
        <v>50</v>
      </c>
      <c r="BA807" s="120">
        <v>50</v>
      </c>
      <c r="BB807" s="124">
        <v>0.31957857769973663</v>
      </c>
      <c r="BC807" s="120">
        <v>21.305238513315775</v>
      </c>
      <c r="BD807" s="120">
        <v>50</v>
      </c>
      <c r="BE807" s="124">
        <v>0.85860382392174295</v>
      </c>
      <c r="BF807" s="120">
        <v>45.67041616605016</v>
      </c>
      <c r="BG807" s="120">
        <v>50</v>
      </c>
      <c r="BH807" s="124">
        <v>0.88916666666666666</v>
      </c>
      <c r="BI807" s="120">
        <v>94.592198581560297</v>
      </c>
      <c r="BJ807" s="120">
        <v>100</v>
      </c>
      <c r="BK807" s="124">
        <v>0.86226685796269709</v>
      </c>
      <c r="BL807" s="120">
        <v>91.730516804542248</v>
      </c>
      <c r="BM807" s="120">
        <v>100</v>
      </c>
      <c r="BN807" s="52">
        <v>0</v>
      </c>
      <c r="BO807" s="124">
        <v>0.755</v>
      </c>
      <c r="BP807" s="120">
        <v>100</v>
      </c>
      <c r="BQ807" s="120">
        <v>100</v>
      </c>
      <c r="BR807" s="124">
        <v>0.46285164703053616</v>
      </c>
      <c r="BS807" s="124">
        <v>0.90236493816446084</v>
      </c>
      <c r="BT807" s="120">
        <v>30.856776468702414</v>
      </c>
      <c r="BU807" s="120">
        <v>50</v>
      </c>
      <c r="BV807" s="124">
        <v>0.3935332907891938</v>
      </c>
      <c r="BW807" s="120">
        <v>32.794440899099484</v>
      </c>
      <c r="BX807" s="120">
        <v>50</v>
      </c>
      <c r="BY807" s="124">
        <v>0.86226685796269709</v>
      </c>
      <c r="BZ807" s="124">
        <v>0.94</v>
      </c>
      <c r="CA807" s="124">
        <v>7.7733142037302944E-2</v>
      </c>
      <c r="CB807" s="120">
        <v>17.263974516166829</v>
      </c>
      <c r="CC807" s="120">
        <v>19.631524517014228</v>
      </c>
      <c r="CD807" s="120">
        <v>17.168861804494096</v>
      </c>
      <c r="CE807" s="120">
        <v>15.161501169955377</v>
      </c>
      <c r="CF807" s="107"/>
      <c r="CG807" s="107"/>
      <c r="CH807" s="107">
        <v>0</v>
      </c>
      <c r="CI807" s="107"/>
      <c r="CJ807" s="107"/>
    </row>
    <row r="808" spans="1:88" x14ac:dyDescent="0.25">
      <c r="A808" s="50" t="s">
        <v>978</v>
      </c>
      <c r="B808" s="56" t="s">
        <v>1618</v>
      </c>
      <c r="C808" s="50" t="s">
        <v>3351</v>
      </c>
      <c r="D808" s="56" t="s">
        <v>2110</v>
      </c>
      <c r="E808" s="50" t="s">
        <v>106</v>
      </c>
      <c r="F808" s="24" t="s">
        <v>107</v>
      </c>
      <c r="G808" s="24">
        <v>5</v>
      </c>
      <c r="H808" s="50" t="s">
        <v>1453</v>
      </c>
      <c r="I808" s="50" t="s">
        <v>109</v>
      </c>
      <c r="J808" s="120">
        <v>578.28497260516167</v>
      </c>
      <c r="K808" s="52">
        <v>750</v>
      </c>
      <c r="L808" s="120">
        <v>77.104663014021554</v>
      </c>
      <c r="M808" s="52">
        <v>0</v>
      </c>
      <c r="N808" s="120">
        <v>65.405024541999694</v>
      </c>
      <c r="O808" s="120">
        <v>87.206699389332925</v>
      </c>
      <c r="P808" s="120">
        <v>100</v>
      </c>
      <c r="Q808" s="120">
        <v>59.94429446746684</v>
      </c>
      <c r="R808" s="120">
        <v>74.243511990087327</v>
      </c>
      <c r="S808" s="120">
        <v>75</v>
      </c>
      <c r="T808" s="120">
        <v>79.925725956622458</v>
      </c>
      <c r="U808" s="120">
        <v>100</v>
      </c>
      <c r="V808" s="120">
        <v>63.684224199270496</v>
      </c>
      <c r="W808" s="120">
        <v>84.91229893236067</v>
      </c>
      <c r="X808" s="120">
        <v>100</v>
      </c>
      <c r="Y808" s="120">
        <v>58.293818543818546</v>
      </c>
      <c r="Z808" s="120">
        <v>77.725091391758056</v>
      </c>
      <c r="AA808" s="120">
        <v>100</v>
      </c>
      <c r="AB808" s="120">
        <v>48.544600938967157</v>
      </c>
      <c r="AC808" s="120">
        <v>64.726134585289543</v>
      </c>
      <c r="AD808" s="120">
        <v>100</v>
      </c>
      <c r="AE808" s="120">
        <v>45.795918367346935</v>
      </c>
      <c r="AF808" s="120">
        <v>54.666666666666671</v>
      </c>
      <c r="AG808" s="120">
        <v>61.061224489795919</v>
      </c>
      <c r="AH808" s="120">
        <v>100</v>
      </c>
      <c r="AI808" s="120">
        <v>15.05</v>
      </c>
      <c r="AJ808" s="120">
        <v>15.94</v>
      </c>
      <c r="AK808" s="120">
        <v>8.8699999999999992</v>
      </c>
      <c r="AL808" s="52">
        <v>0</v>
      </c>
      <c r="AM808" s="124">
        <v>0.98723404255319147</v>
      </c>
      <c r="AN808" s="124">
        <v>0.98692810457516345</v>
      </c>
      <c r="AO808" s="124">
        <v>0.99579831932773111</v>
      </c>
      <c r="AP808" s="124">
        <v>1</v>
      </c>
      <c r="AQ808" s="124">
        <v>1</v>
      </c>
      <c r="AR808" s="124">
        <v>1</v>
      </c>
      <c r="AS808" s="124">
        <v>0.12014134275618374</v>
      </c>
      <c r="AT808" s="120">
        <v>35.971731448763265</v>
      </c>
      <c r="AU808" s="120">
        <v>50</v>
      </c>
      <c r="AV808" s="124">
        <v>9.7701149425287362E-2</v>
      </c>
      <c r="AW808" s="120">
        <v>40.459770114942529</v>
      </c>
      <c r="AX808" s="120">
        <v>50</v>
      </c>
      <c r="AY808" s="124"/>
      <c r="AZ808" s="120"/>
      <c r="BA808" s="120"/>
      <c r="BB808" s="124"/>
      <c r="BC808" s="120"/>
      <c r="BD808" s="120"/>
      <c r="BE808" s="124"/>
      <c r="BF808" s="120"/>
      <c r="BG808" s="120"/>
      <c r="BH808" s="124"/>
      <c r="BI808" s="120"/>
      <c r="BJ808" s="120"/>
      <c r="BK808" s="124"/>
      <c r="BL808" s="120"/>
      <c r="BM808" s="120"/>
      <c r="BN808" s="52"/>
      <c r="BO808" s="124"/>
      <c r="BP808" s="120"/>
      <c r="BQ808" s="120"/>
      <c r="BR808" s="124">
        <v>0.69444444444444442</v>
      </c>
      <c r="BS808" s="124">
        <v>0.91139240506329111</v>
      </c>
      <c r="BT808" s="120">
        <v>46.296296296296298</v>
      </c>
      <c r="BU808" s="120">
        <v>50</v>
      </c>
      <c r="BV808" s="124"/>
      <c r="BW808" s="120"/>
      <c r="BX808" s="120"/>
      <c r="BY808" s="124"/>
      <c r="BZ808" s="124"/>
      <c r="CA808" s="124"/>
      <c r="CB808" s="120">
        <v>16.823939048191338</v>
      </c>
      <c r="CC808" s="120">
        <v>19.496255895940152</v>
      </c>
      <c r="CD808" s="120">
        <v>17.335082511020332</v>
      </c>
      <c r="CE808" s="120"/>
      <c r="CF808" s="114"/>
      <c r="CG808" s="52"/>
      <c r="CH808" s="107">
        <v>0</v>
      </c>
      <c r="CI808" s="107"/>
      <c r="CJ808" s="107"/>
    </row>
    <row r="809" spans="1:88" x14ac:dyDescent="0.25">
      <c r="A809" s="50" t="s">
        <v>978</v>
      </c>
      <c r="B809" s="56" t="s">
        <v>1618</v>
      </c>
      <c r="C809" s="50" t="s">
        <v>3352</v>
      </c>
      <c r="D809" s="56" t="s">
        <v>2259</v>
      </c>
      <c r="E809" s="50" t="s">
        <v>106</v>
      </c>
      <c r="F809" s="24" t="s">
        <v>114</v>
      </c>
      <c r="G809" s="24">
        <v>5</v>
      </c>
      <c r="H809" s="50" t="s">
        <v>1453</v>
      </c>
      <c r="I809" s="50" t="s">
        <v>109</v>
      </c>
      <c r="J809" s="120">
        <v>568.67054220134412</v>
      </c>
      <c r="K809" s="52">
        <v>750</v>
      </c>
      <c r="L809" s="120">
        <v>75.822738960179208</v>
      </c>
      <c r="M809" s="52">
        <v>1</v>
      </c>
      <c r="N809" s="120">
        <v>65.575385833405846</v>
      </c>
      <c r="O809" s="120">
        <v>87.433847777874462</v>
      </c>
      <c r="P809" s="120">
        <v>100</v>
      </c>
      <c r="Q809" s="120">
        <v>58.100176704562081</v>
      </c>
      <c r="R809" s="120">
        <v>74.018425195030659</v>
      </c>
      <c r="S809" s="120">
        <v>75</v>
      </c>
      <c r="T809" s="120">
        <v>77.466902272749437</v>
      </c>
      <c r="U809" s="120">
        <v>100</v>
      </c>
      <c r="V809" s="120">
        <v>60.864448557120959</v>
      </c>
      <c r="W809" s="120">
        <v>81.152598076161269</v>
      </c>
      <c r="X809" s="120">
        <v>100</v>
      </c>
      <c r="Y809" s="120">
        <v>52.942993012744388</v>
      </c>
      <c r="Z809" s="120">
        <v>70.590657350325841</v>
      </c>
      <c r="AA809" s="120">
        <v>100</v>
      </c>
      <c r="AB809" s="120">
        <v>55.742276422764228</v>
      </c>
      <c r="AC809" s="120">
        <v>74.323035230352303</v>
      </c>
      <c r="AD809" s="120">
        <v>100</v>
      </c>
      <c r="AE809" s="120">
        <v>50.993827160493815</v>
      </c>
      <c r="AF809" s="120">
        <v>64.899999999999991</v>
      </c>
      <c r="AG809" s="120">
        <v>67.991769547325092</v>
      </c>
      <c r="AH809" s="120">
        <v>100</v>
      </c>
      <c r="AI809" s="120">
        <v>16.89</v>
      </c>
      <c r="AJ809" s="120">
        <v>21.07</v>
      </c>
      <c r="AK809" s="120">
        <v>13.9</v>
      </c>
      <c r="AL809" s="52">
        <v>0</v>
      </c>
      <c r="AM809" s="124">
        <v>0.98349834983498352</v>
      </c>
      <c r="AN809" s="124">
        <v>0.99465240641711228</v>
      </c>
      <c r="AO809" s="124">
        <v>0.97697368421052633</v>
      </c>
      <c r="AP809" s="124">
        <v>0.98936170212765961</v>
      </c>
      <c r="AQ809" s="124">
        <v>1</v>
      </c>
      <c r="AR809" s="124">
        <v>1</v>
      </c>
      <c r="AS809" s="124">
        <v>9.4637223974763401E-2</v>
      </c>
      <c r="AT809" s="120">
        <v>41.072555205047337</v>
      </c>
      <c r="AU809" s="120">
        <v>50</v>
      </c>
      <c r="AV809" s="124">
        <v>0.12694300518134716</v>
      </c>
      <c r="AW809" s="120">
        <v>34.611398963730579</v>
      </c>
      <c r="AX809" s="120">
        <v>50</v>
      </c>
      <c r="AY809" s="124"/>
      <c r="AZ809" s="120"/>
      <c r="BA809" s="120"/>
      <c r="BB809" s="124"/>
      <c r="BC809" s="120"/>
      <c r="BD809" s="120"/>
      <c r="BE809" s="124"/>
      <c r="BF809" s="120"/>
      <c r="BG809" s="120"/>
      <c r="BH809" s="124"/>
      <c r="BI809" s="120"/>
      <c r="BJ809" s="120"/>
      <c r="BK809" s="124"/>
      <c r="BL809" s="120"/>
      <c r="BM809" s="120"/>
      <c r="BN809" s="52"/>
      <c r="BO809" s="124"/>
      <c r="BP809" s="120"/>
      <c r="BQ809" s="120"/>
      <c r="BR809" s="124">
        <v>0.51041666666666663</v>
      </c>
      <c r="BS809" s="124">
        <v>1</v>
      </c>
      <c r="BT809" s="120">
        <v>34.027777777777771</v>
      </c>
      <c r="BU809" s="120">
        <v>50</v>
      </c>
      <c r="BV809" s="124"/>
      <c r="BW809" s="120"/>
      <c r="BX809" s="120"/>
      <c r="BY809" s="124"/>
      <c r="BZ809" s="124"/>
      <c r="CA809" s="124"/>
      <c r="CB809" s="120">
        <v>16.823939048191338</v>
      </c>
      <c r="CC809" s="120">
        <v>19.496255895940152</v>
      </c>
      <c r="CD809" s="120">
        <v>17.335082511020332</v>
      </c>
      <c r="CE809" s="120"/>
      <c r="CF809" s="52"/>
      <c r="CG809" s="52"/>
      <c r="CH809" s="107">
        <v>0</v>
      </c>
      <c r="CI809" s="107"/>
      <c r="CJ809" s="107"/>
    </row>
    <row r="810" spans="1:88" x14ac:dyDescent="0.25">
      <c r="A810" s="50" t="s">
        <v>978</v>
      </c>
      <c r="B810" s="56" t="s">
        <v>1618</v>
      </c>
      <c r="C810" s="50" t="s">
        <v>3353</v>
      </c>
      <c r="D810" s="56" t="s">
        <v>2390</v>
      </c>
      <c r="E810" s="50" t="s">
        <v>106</v>
      </c>
      <c r="F810" s="24" t="s">
        <v>114</v>
      </c>
      <c r="G810" s="24">
        <v>8</v>
      </c>
      <c r="H810" s="50" t="s">
        <v>2644</v>
      </c>
      <c r="I810" s="50" t="s">
        <v>109</v>
      </c>
      <c r="J810" s="120">
        <v>588.13850640644932</v>
      </c>
      <c r="K810" s="52">
        <v>800</v>
      </c>
      <c r="L810" s="120">
        <v>73.517313300806165</v>
      </c>
      <c r="M810" s="52">
        <v>1</v>
      </c>
      <c r="N810" s="120">
        <v>73.059667942956878</v>
      </c>
      <c r="O810" s="120">
        <v>97.412890590609166</v>
      </c>
      <c r="P810" s="120">
        <v>100</v>
      </c>
      <c r="Q810" s="120">
        <v>61.225347845632925</v>
      </c>
      <c r="R810" s="120">
        <v>75</v>
      </c>
      <c r="S810" s="120">
        <v>75</v>
      </c>
      <c r="T810" s="120">
        <v>81.633797127510562</v>
      </c>
      <c r="U810" s="120">
        <v>100</v>
      </c>
      <c r="V810" s="120">
        <v>65.132905204561837</v>
      </c>
      <c r="W810" s="120">
        <v>86.84387360608244</v>
      </c>
      <c r="X810" s="120">
        <v>100</v>
      </c>
      <c r="Y810" s="120">
        <v>52.065929967303695</v>
      </c>
      <c r="Z810" s="120">
        <v>69.421239956404918</v>
      </c>
      <c r="AA810" s="120">
        <v>100</v>
      </c>
      <c r="AB810" s="120">
        <v>55.942287784679102</v>
      </c>
      <c r="AC810" s="120">
        <v>74.589717046238803</v>
      </c>
      <c r="AD810" s="120">
        <v>100</v>
      </c>
      <c r="AE810" s="120">
        <v>44.855952380952388</v>
      </c>
      <c r="AF810" s="120">
        <v>66.104761904761901</v>
      </c>
      <c r="AG810" s="120">
        <v>59.807936507936518</v>
      </c>
      <c r="AH810" s="120">
        <v>100</v>
      </c>
      <c r="AI810" s="120">
        <v>13.77</v>
      </c>
      <c r="AJ810" s="120">
        <v>22.93</v>
      </c>
      <c r="AK810" s="120">
        <v>21.24</v>
      </c>
      <c r="AL810" s="52">
        <v>0</v>
      </c>
      <c r="AM810" s="124">
        <v>0.98308270676691734</v>
      </c>
      <c r="AN810" s="124">
        <v>0.9838709677419355</v>
      </c>
      <c r="AO810" s="124">
        <v>0.96992481203007519</v>
      </c>
      <c r="AP810" s="124">
        <v>0.96370967741935487</v>
      </c>
      <c r="AQ810" s="124">
        <v>0.99382716049382713</v>
      </c>
      <c r="AR810" s="124">
        <v>1</v>
      </c>
      <c r="AS810" s="124">
        <v>0.18867924528301888</v>
      </c>
      <c r="AT810" s="120">
        <v>22.264150943396245</v>
      </c>
      <c r="AU810" s="120">
        <v>50</v>
      </c>
      <c r="AV810" s="124">
        <v>0.22714681440443213</v>
      </c>
      <c r="AW810" s="120">
        <v>14.57063711911357</v>
      </c>
      <c r="AX810" s="120">
        <v>50</v>
      </c>
      <c r="AY810" s="124"/>
      <c r="AZ810" s="120"/>
      <c r="BA810" s="120"/>
      <c r="BB810" s="124"/>
      <c r="BC810" s="120"/>
      <c r="BD810" s="120"/>
      <c r="BE810" s="124">
        <v>0.9242424242424242</v>
      </c>
      <c r="BF810" s="120">
        <v>49.161831076724695</v>
      </c>
      <c r="BG810" s="120">
        <v>50</v>
      </c>
      <c r="BH810" s="124"/>
      <c r="BI810" s="120"/>
      <c r="BJ810" s="120"/>
      <c r="BK810" s="124"/>
      <c r="BL810" s="120"/>
      <c r="BM810" s="120"/>
      <c r="BN810" s="52"/>
      <c r="BO810" s="124"/>
      <c r="BP810" s="120"/>
      <c r="BQ810" s="120"/>
      <c r="BR810" s="124">
        <v>0.48648648648648651</v>
      </c>
      <c r="BS810" s="124">
        <v>0.97735849056603774</v>
      </c>
      <c r="BT810" s="120">
        <v>32.432432432432435</v>
      </c>
      <c r="BU810" s="120">
        <v>50</v>
      </c>
      <c r="BV810" s="124"/>
      <c r="BW810" s="120"/>
      <c r="BX810" s="120"/>
      <c r="BY810" s="124"/>
      <c r="BZ810" s="124"/>
      <c r="CA810" s="124"/>
      <c r="CB810" s="120">
        <v>16.823939048191338</v>
      </c>
      <c r="CC810" s="120">
        <v>19.496255895940152</v>
      </c>
      <c r="CD810" s="120">
        <v>17.335082511020332</v>
      </c>
      <c r="CE810" s="120"/>
      <c r="CF810" s="107"/>
      <c r="CG810" s="107"/>
      <c r="CH810" s="107">
        <v>0</v>
      </c>
      <c r="CI810" s="107"/>
      <c r="CJ810" s="107"/>
    </row>
    <row r="811" spans="1:88" x14ac:dyDescent="0.25">
      <c r="A811" s="50" t="s">
        <v>978</v>
      </c>
      <c r="B811" s="56" t="s">
        <v>1618</v>
      </c>
      <c r="C811" s="50" t="s">
        <v>3354</v>
      </c>
      <c r="D811" s="56" t="s">
        <v>2396</v>
      </c>
      <c r="E811" s="50" t="s">
        <v>106</v>
      </c>
      <c r="F811" s="24" t="s">
        <v>107</v>
      </c>
      <c r="G811" s="24">
        <v>5</v>
      </c>
      <c r="H811" s="50" t="s">
        <v>1453</v>
      </c>
      <c r="I811" s="50" t="s">
        <v>109</v>
      </c>
      <c r="J811" s="120">
        <v>505.29818140922782</v>
      </c>
      <c r="K811" s="52">
        <v>750</v>
      </c>
      <c r="L811" s="120">
        <v>67.373090854563713</v>
      </c>
      <c r="M811" s="52">
        <v>1</v>
      </c>
      <c r="N811" s="120">
        <v>62.453953192630941</v>
      </c>
      <c r="O811" s="120">
        <v>83.271937590174588</v>
      </c>
      <c r="P811" s="120">
        <v>100</v>
      </c>
      <c r="Q811" s="120">
        <v>55.297589356128576</v>
      </c>
      <c r="R811" s="120">
        <v>72.38014149364723</v>
      </c>
      <c r="S811" s="120">
        <v>75</v>
      </c>
      <c r="T811" s="120">
        <v>73.730119141504773</v>
      </c>
      <c r="U811" s="120">
        <v>100</v>
      </c>
      <c r="V811" s="120">
        <v>57.552044200070526</v>
      </c>
      <c r="W811" s="120">
        <v>76.736058933427358</v>
      </c>
      <c r="X811" s="120">
        <v>100</v>
      </c>
      <c r="Y811" s="120">
        <v>50.345091884198048</v>
      </c>
      <c r="Z811" s="120">
        <v>67.126789178930736</v>
      </c>
      <c r="AA811" s="120">
        <v>100</v>
      </c>
      <c r="AB811" s="120">
        <v>45.892916666666672</v>
      </c>
      <c r="AC811" s="120">
        <v>61.190555555555562</v>
      </c>
      <c r="AD811" s="120">
        <v>100</v>
      </c>
      <c r="AE811" s="120">
        <v>37.470512820512816</v>
      </c>
      <c r="AF811" s="120">
        <v>61.534523809523812</v>
      </c>
      <c r="AG811" s="120">
        <v>49.960683760683757</v>
      </c>
      <c r="AH811" s="120">
        <v>100</v>
      </c>
      <c r="AI811" s="120">
        <v>19.7</v>
      </c>
      <c r="AJ811" s="120">
        <v>22.03</v>
      </c>
      <c r="AK811" s="120">
        <v>24.06</v>
      </c>
      <c r="AL811" s="52">
        <v>0</v>
      </c>
      <c r="AM811" s="124">
        <v>0.97482014388489213</v>
      </c>
      <c r="AN811" s="124">
        <v>0.97860962566844922</v>
      </c>
      <c r="AO811" s="124">
        <v>0.97482014388489213</v>
      </c>
      <c r="AP811" s="124">
        <v>0.97860962566844922</v>
      </c>
      <c r="AQ811" s="124">
        <v>1</v>
      </c>
      <c r="AR811" s="124">
        <v>1</v>
      </c>
      <c r="AS811" s="124">
        <v>0.12060301507537688</v>
      </c>
      <c r="AT811" s="120">
        <v>35.879396984924639</v>
      </c>
      <c r="AU811" s="120">
        <v>50</v>
      </c>
      <c r="AV811" s="124">
        <v>0.14499999999999999</v>
      </c>
      <c r="AW811" s="120">
        <v>31.000000000000004</v>
      </c>
      <c r="AX811" s="120">
        <v>50</v>
      </c>
      <c r="AY811" s="124"/>
      <c r="AZ811" s="120"/>
      <c r="BA811" s="120"/>
      <c r="BB811" s="124"/>
      <c r="BC811" s="120"/>
      <c r="BD811" s="120"/>
      <c r="BE811" s="124"/>
      <c r="BF811" s="120"/>
      <c r="BG811" s="120"/>
      <c r="BH811" s="124"/>
      <c r="BI811" s="120"/>
      <c r="BJ811" s="120"/>
      <c r="BK811" s="124"/>
      <c r="BL811" s="120"/>
      <c r="BM811" s="120"/>
      <c r="BN811" s="52"/>
      <c r="BO811" s="124"/>
      <c r="BP811" s="120"/>
      <c r="BQ811" s="120"/>
      <c r="BR811" s="124">
        <v>0.39603960396039606</v>
      </c>
      <c r="BS811" s="124">
        <v>0.96190476190476193</v>
      </c>
      <c r="BT811" s="120">
        <v>26.402640264026406</v>
      </c>
      <c r="BU811" s="120">
        <v>50</v>
      </c>
      <c r="BV811" s="124"/>
      <c r="BW811" s="120"/>
      <c r="BX811" s="120"/>
      <c r="BY811" s="124"/>
      <c r="BZ811" s="124"/>
      <c r="CA811" s="124"/>
      <c r="CB811" s="120">
        <v>16.823939048191338</v>
      </c>
      <c r="CC811" s="120">
        <v>19.496255895940152</v>
      </c>
      <c r="CD811" s="120">
        <v>17.335082511020332</v>
      </c>
      <c r="CE811" s="120"/>
      <c r="CF811" s="107" t="s">
        <v>3740</v>
      </c>
      <c r="CG811" s="107">
        <v>5</v>
      </c>
      <c r="CH811" s="107">
        <v>0</v>
      </c>
      <c r="CI811" s="107"/>
      <c r="CJ811" s="107"/>
    </row>
    <row r="812" spans="1:88" x14ac:dyDescent="0.25">
      <c r="A812" s="50" t="s">
        <v>978</v>
      </c>
      <c r="B812" s="56" t="s">
        <v>1618</v>
      </c>
      <c r="C812" s="50" t="s">
        <v>3355</v>
      </c>
      <c r="D812" s="56" t="s">
        <v>2464</v>
      </c>
      <c r="E812" s="50" t="s">
        <v>106</v>
      </c>
      <c r="F812" s="24" t="s">
        <v>114</v>
      </c>
      <c r="G812" s="24">
        <v>5</v>
      </c>
      <c r="H812" s="50" t="s">
        <v>1453</v>
      </c>
      <c r="I812" s="50" t="s">
        <v>109</v>
      </c>
      <c r="J812" s="120">
        <v>565.21868152827767</v>
      </c>
      <c r="K812" s="52">
        <v>750</v>
      </c>
      <c r="L812" s="120">
        <v>75.362490870437028</v>
      </c>
      <c r="M812" s="52">
        <v>0</v>
      </c>
      <c r="N812" s="120">
        <v>64.895529823934893</v>
      </c>
      <c r="O812" s="120">
        <v>86.527373098579858</v>
      </c>
      <c r="P812" s="120">
        <v>100</v>
      </c>
      <c r="Q812" s="120">
        <v>58.693436086985031</v>
      </c>
      <c r="R812" s="120">
        <v>70.894157980869707</v>
      </c>
      <c r="S812" s="120">
        <v>75</v>
      </c>
      <c r="T812" s="120">
        <v>78.257914782646708</v>
      </c>
      <c r="U812" s="120">
        <v>100</v>
      </c>
      <c r="V812" s="120">
        <v>58.653508644930234</v>
      </c>
      <c r="W812" s="120">
        <v>78.204678193240312</v>
      </c>
      <c r="X812" s="120">
        <v>100</v>
      </c>
      <c r="Y812" s="120">
        <v>51.685754407549297</v>
      </c>
      <c r="Z812" s="120">
        <v>68.914339210065734</v>
      </c>
      <c r="AA812" s="120">
        <v>100</v>
      </c>
      <c r="AB812" s="120">
        <v>53.524279835390978</v>
      </c>
      <c r="AC812" s="120">
        <v>71.365706447187975</v>
      </c>
      <c r="AD812" s="120">
        <v>100</v>
      </c>
      <c r="AE812" s="120">
        <v>47.544444444444444</v>
      </c>
      <c r="AF812" s="120">
        <v>62.222222222222214</v>
      </c>
      <c r="AG812" s="120">
        <v>63.392592592592592</v>
      </c>
      <c r="AH812" s="120">
        <v>100</v>
      </c>
      <c r="AI812" s="120">
        <v>16.3</v>
      </c>
      <c r="AJ812" s="120">
        <v>19.2</v>
      </c>
      <c r="AK812" s="120">
        <v>14.67</v>
      </c>
      <c r="AL812" s="52">
        <v>0</v>
      </c>
      <c r="AM812" s="124">
        <v>0.99686520376175547</v>
      </c>
      <c r="AN812" s="124">
        <v>1</v>
      </c>
      <c r="AO812" s="124">
        <v>0.99686520376175547</v>
      </c>
      <c r="AP812" s="124">
        <v>1</v>
      </c>
      <c r="AQ812" s="124">
        <v>1</v>
      </c>
      <c r="AR812" s="124">
        <v>1</v>
      </c>
      <c r="AS812" s="124">
        <v>6.0740740740740741E-2</v>
      </c>
      <c r="AT812" s="120">
        <v>47.851851851851855</v>
      </c>
      <c r="AU812" s="120">
        <v>50</v>
      </c>
      <c r="AV812" s="124">
        <v>7.9812206572769953E-2</v>
      </c>
      <c r="AW812" s="120">
        <v>44.037558685446015</v>
      </c>
      <c r="AX812" s="120">
        <v>50</v>
      </c>
      <c r="AY812" s="124"/>
      <c r="AZ812" s="120"/>
      <c r="BA812" s="120"/>
      <c r="BB812" s="124"/>
      <c r="BC812" s="120"/>
      <c r="BD812" s="120"/>
      <c r="BE812" s="124"/>
      <c r="BF812" s="120"/>
      <c r="BG812" s="120"/>
      <c r="BH812" s="124"/>
      <c r="BI812" s="120"/>
      <c r="BJ812" s="120"/>
      <c r="BK812" s="124"/>
      <c r="BL812" s="120"/>
      <c r="BM812" s="120"/>
      <c r="BN812" s="52"/>
      <c r="BO812" s="124"/>
      <c r="BP812" s="120"/>
      <c r="BQ812" s="120"/>
      <c r="BR812" s="124">
        <v>0.4</v>
      </c>
      <c r="BS812" s="124">
        <v>1.0185185185185186</v>
      </c>
      <c r="BT812" s="120">
        <v>26.666666666666668</v>
      </c>
      <c r="BU812" s="120">
        <v>50</v>
      </c>
      <c r="BV812" s="124"/>
      <c r="BW812" s="120"/>
      <c r="BX812" s="120"/>
      <c r="BY812" s="124"/>
      <c r="BZ812" s="124"/>
      <c r="CA812" s="124"/>
      <c r="CB812" s="120">
        <v>16.823939048191338</v>
      </c>
      <c r="CC812" s="120">
        <v>19.496255895940152</v>
      </c>
      <c r="CD812" s="120">
        <v>17.335082511020332</v>
      </c>
      <c r="CE812" s="120"/>
      <c r="CF812" s="107"/>
      <c r="CG812" s="107"/>
      <c r="CH812" s="107">
        <v>0</v>
      </c>
      <c r="CI812" s="107"/>
      <c r="CJ812" s="107"/>
    </row>
    <row r="813" spans="1:88" x14ac:dyDescent="0.25">
      <c r="A813" s="50" t="s">
        <v>978</v>
      </c>
      <c r="B813" s="56" t="s">
        <v>1618</v>
      </c>
      <c r="C813" s="50" t="s">
        <v>3356</v>
      </c>
      <c r="D813" s="56" t="s">
        <v>2106</v>
      </c>
      <c r="E813" s="50" t="s">
        <v>106</v>
      </c>
      <c r="F813" s="24" t="s">
        <v>114</v>
      </c>
      <c r="G813" s="24">
        <v>5</v>
      </c>
      <c r="H813" s="50" t="s">
        <v>1453</v>
      </c>
      <c r="I813" s="50" t="s">
        <v>109</v>
      </c>
      <c r="J813" s="120">
        <v>526.96504099159631</v>
      </c>
      <c r="K813" s="52">
        <v>750</v>
      </c>
      <c r="L813" s="120">
        <v>70.262005465546167</v>
      </c>
      <c r="M813" s="52">
        <v>1</v>
      </c>
      <c r="N813" s="120">
        <v>63.277567915641512</v>
      </c>
      <c r="O813" s="120">
        <v>84.370090554188678</v>
      </c>
      <c r="P813" s="120">
        <v>100</v>
      </c>
      <c r="Q813" s="120">
        <v>57.729173605993431</v>
      </c>
      <c r="R813" s="120">
        <v>70.711872746756455</v>
      </c>
      <c r="S813" s="120">
        <v>75</v>
      </c>
      <c r="T813" s="120">
        <v>76.972231474657903</v>
      </c>
      <c r="U813" s="120">
        <v>100</v>
      </c>
      <c r="V813" s="120">
        <v>59.250158480495571</v>
      </c>
      <c r="W813" s="120">
        <v>79.000211307327433</v>
      </c>
      <c r="X813" s="120">
        <v>100</v>
      </c>
      <c r="Y813" s="120">
        <v>53.80426109431636</v>
      </c>
      <c r="Z813" s="120">
        <v>71.739014792421813</v>
      </c>
      <c r="AA813" s="120">
        <v>100</v>
      </c>
      <c r="AB813" s="120">
        <v>47.888732394366215</v>
      </c>
      <c r="AC813" s="120">
        <v>63.851643192488282</v>
      </c>
      <c r="AD813" s="120">
        <v>100</v>
      </c>
      <c r="AE813" s="120">
        <v>41.596296296296288</v>
      </c>
      <c r="AF813" s="120">
        <v>58.77948717948717</v>
      </c>
      <c r="AG813" s="120">
        <v>55.461728395061712</v>
      </c>
      <c r="AH813" s="120">
        <v>100</v>
      </c>
      <c r="AI813" s="120">
        <v>17.27</v>
      </c>
      <c r="AJ813" s="120">
        <v>16.899999999999999</v>
      </c>
      <c r="AK813" s="120">
        <v>17.18</v>
      </c>
      <c r="AL813" s="52">
        <v>0</v>
      </c>
      <c r="AM813" s="124">
        <v>0.97826086956521741</v>
      </c>
      <c r="AN813" s="124">
        <v>0.98378378378378384</v>
      </c>
      <c r="AO813" s="124">
        <v>0.98555956678700363</v>
      </c>
      <c r="AP813" s="124">
        <v>0.9838709677419355</v>
      </c>
      <c r="AQ813" s="124">
        <v>1</v>
      </c>
      <c r="AR813" s="124">
        <v>1</v>
      </c>
      <c r="AS813" s="124">
        <v>0.11239669421487604</v>
      </c>
      <c r="AT813" s="120">
        <v>37.52066115702479</v>
      </c>
      <c r="AU813" s="120">
        <v>50</v>
      </c>
      <c r="AV813" s="124">
        <v>0.15151515151515152</v>
      </c>
      <c r="AW813" s="120">
        <v>29.69696969696971</v>
      </c>
      <c r="AX813" s="120">
        <v>50</v>
      </c>
      <c r="AY813" s="124"/>
      <c r="AZ813" s="120"/>
      <c r="BA813" s="120"/>
      <c r="BB813" s="124"/>
      <c r="BC813" s="120"/>
      <c r="BD813" s="120"/>
      <c r="BE813" s="124"/>
      <c r="BF813" s="120"/>
      <c r="BG813" s="120"/>
      <c r="BH813" s="124"/>
      <c r="BI813" s="120"/>
      <c r="BJ813" s="120"/>
      <c r="BK813" s="124"/>
      <c r="BL813" s="120"/>
      <c r="BM813" s="120"/>
      <c r="BN813" s="52"/>
      <c r="BO813" s="124"/>
      <c r="BP813" s="120"/>
      <c r="BQ813" s="120"/>
      <c r="BR813" s="124">
        <v>0.42528735632183906</v>
      </c>
      <c r="BS813" s="124">
        <v>0.98863636363636365</v>
      </c>
      <c r="BT813" s="120">
        <v>28.35249042145594</v>
      </c>
      <c r="BU813" s="120">
        <v>50</v>
      </c>
      <c r="BV813" s="124"/>
      <c r="BW813" s="120"/>
      <c r="BX813" s="120"/>
      <c r="BY813" s="124"/>
      <c r="BZ813" s="124"/>
      <c r="CA813" s="124"/>
      <c r="CB813" s="120">
        <v>16.823939048191338</v>
      </c>
      <c r="CC813" s="120">
        <v>19.496255895940152</v>
      </c>
      <c r="CD813" s="120">
        <v>17.335082511020332</v>
      </c>
      <c r="CE813" s="120"/>
      <c r="CF813" s="107"/>
      <c r="CG813" s="107"/>
      <c r="CH813" s="107">
        <v>0</v>
      </c>
      <c r="CI813" s="107"/>
      <c r="CJ813" s="107"/>
    </row>
    <row r="814" spans="1:88" x14ac:dyDescent="0.25">
      <c r="A814" s="50" t="s">
        <v>978</v>
      </c>
      <c r="B814" s="56" t="s">
        <v>1618</v>
      </c>
      <c r="C814" s="50" t="s">
        <v>3357</v>
      </c>
      <c r="D814" s="56" t="s">
        <v>2599</v>
      </c>
      <c r="E814" s="50" t="s">
        <v>106</v>
      </c>
      <c r="F814" s="24" t="s">
        <v>107</v>
      </c>
      <c r="G814" s="24">
        <v>5</v>
      </c>
      <c r="H814" s="50" t="s">
        <v>1453</v>
      </c>
      <c r="I814" s="50" t="s">
        <v>109</v>
      </c>
      <c r="J814" s="120">
        <v>570.68378055084429</v>
      </c>
      <c r="K814" s="52">
        <v>750</v>
      </c>
      <c r="L814" s="120">
        <v>76.091170740112574</v>
      </c>
      <c r="M814" s="52">
        <v>1</v>
      </c>
      <c r="N814" s="120">
        <v>72.265401168065807</v>
      </c>
      <c r="O814" s="120">
        <v>96.353868224087748</v>
      </c>
      <c r="P814" s="120">
        <v>100</v>
      </c>
      <c r="Q814" s="120">
        <v>61.962443919988679</v>
      </c>
      <c r="R814" s="120">
        <v>75</v>
      </c>
      <c r="S814" s="120">
        <v>75</v>
      </c>
      <c r="T814" s="120">
        <v>82.61659189331823</v>
      </c>
      <c r="U814" s="120">
        <v>100</v>
      </c>
      <c r="V814" s="120">
        <v>64.893702431605689</v>
      </c>
      <c r="W814" s="120">
        <v>86.524936575474257</v>
      </c>
      <c r="X814" s="120">
        <v>100</v>
      </c>
      <c r="Y814" s="120">
        <v>53.92354797368926</v>
      </c>
      <c r="Z814" s="120">
        <v>71.898063964919018</v>
      </c>
      <c r="AA814" s="120">
        <v>100</v>
      </c>
      <c r="AB814" s="120">
        <v>49.820833333333347</v>
      </c>
      <c r="AC814" s="120">
        <v>66.427777777777791</v>
      </c>
      <c r="AD814" s="120">
        <v>100</v>
      </c>
      <c r="AE814" s="120">
        <v>44.174603174603192</v>
      </c>
      <c r="AF814" s="120">
        <v>60.599999999999973</v>
      </c>
      <c r="AG814" s="120">
        <v>58.89947089947092</v>
      </c>
      <c r="AH814" s="120">
        <v>100</v>
      </c>
      <c r="AI814" s="120">
        <v>13.03</v>
      </c>
      <c r="AJ814" s="120">
        <v>21.07</v>
      </c>
      <c r="AK814" s="120">
        <v>16.420000000000002</v>
      </c>
      <c r="AL814" s="52">
        <v>0</v>
      </c>
      <c r="AM814" s="124">
        <v>0.99053627760252361</v>
      </c>
      <c r="AN814" s="124">
        <v>0.99450549450549453</v>
      </c>
      <c r="AO814" s="124">
        <v>0.99062499999999998</v>
      </c>
      <c r="AP814" s="124">
        <v>0.99459459459459465</v>
      </c>
      <c r="AQ814" s="124">
        <v>1</v>
      </c>
      <c r="AR814" s="124">
        <v>1</v>
      </c>
      <c r="AS814" s="124">
        <v>6.4245810055865923E-2</v>
      </c>
      <c r="AT814" s="120">
        <v>47.150837988826822</v>
      </c>
      <c r="AU814" s="120">
        <v>50</v>
      </c>
      <c r="AV814" s="124">
        <v>8.0684596577017112E-2</v>
      </c>
      <c r="AW814" s="120">
        <v>43.863080684596589</v>
      </c>
      <c r="AX814" s="120">
        <v>50</v>
      </c>
      <c r="AY814" s="124"/>
      <c r="AZ814" s="120"/>
      <c r="BA814" s="120"/>
      <c r="BB814" s="124"/>
      <c r="BC814" s="120"/>
      <c r="BD814" s="120"/>
      <c r="BE814" s="124"/>
      <c r="BF814" s="120"/>
      <c r="BG814" s="120"/>
      <c r="BH814" s="124"/>
      <c r="BI814" s="120"/>
      <c r="BJ814" s="120"/>
      <c r="BK814" s="124"/>
      <c r="BL814" s="120"/>
      <c r="BM814" s="120"/>
      <c r="BN814" s="52"/>
      <c r="BO814" s="124"/>
      <c r="BP814" s="120"/>
      <c r="BQ814" s="120"/>
      <c r="BR814" s="124">
        <v>0.25423728813559321</v>
      </c>
      <c r="BS814" s="124">
        <v>1.0085470085470085</v>
      </c>
      <c r="BT814" s="120">
        <v>16.949152542372879</v>
      </c>
      <c r="BU814" s="120">
        <v>50</v>
      </c>
      <c r="BV814" s="124"/>
      <c r="BW814" s="120"/>
      <c r="BX814" s="120"/>
      <c r="BY814" s="124"/>
      <c r="BZ814" s="124"/>
      <c r="CA814" s="124"/>
      <c r="CB814" s="120">
        <v>16.823939048191338</v>
      </c>
      <c r="CC814" s="120">
        <v>19.496255895940152</v>
      </c>
      <c r="CD814" s="120">
        <v>17.335082511020332</v>
      </c>
      <c r="CE814" s="120"/>
      <c r="CF814" s="52"/>
      <c r="CG814" s="52"/>
      <c r="CH814" s="107">
        <v>0</v>
      </c>
      <c r="CI814" s="107"/>
      <c r="CJ814" s="107"/>
    </row>
    <row r="815" spans="1:88" x14ac:dyDescent="0.25">
      <c r="A815" s="50" t="s">
        <v>978</v>
      </c>
      <c r="B815" s="56" t="s">
        <v>1618</v>
      </c>
      <c r="C815" s="50" t="s">
        <v>3358</v>
      </c>
      <c r="D815" s="56" t="s">
        <v>2284</v>
      </c>
      <c r="E815" s="50" t="s">
        <v>106</v>
      </c>
      <c r="F815" s="24" t="s">
        <v>114</v>
      </c>
      <c r="G815" s="24">
        <v>5</v>
      </c>
      <c r="H815" s="50" t="s">
        <v>1453</v>
      </c>
      <c r="I815" s="50" t="s">
        <v>109</v>
      </c>
      <c r="J815" s="120">
        <v>566.16808089546259</v>
      </c>
      <c r="K815" s="52">
        <v>750</v>
      </c>
      <c r="L815" s="120">
        <v>75.489077452728353</v>
      </c>
      <c r="M815" s="52">
        <v>1</v>
      </c>
      <c r="N815" s="120">
        <v>67.243253640649385</v>
      </c>
      <c r="O815" s="120">
        <v>89.657671520865847</v>
      </c>
      <c r="P815" s="120">
        <v>100</v>
      </c>
      <c r="Q815" s="120">
        <v>56.150737007935945</v>
      </c>
      <c r="R815" s="120">
        <v>74.552034925334269</v>
      </c>
      <c r="S815" s="120">
        <v>75</v>
      </c>
      <c r="T815" s="120">
        <v>74.867649343914593</v>
      </c>
      <c r="U815" s="120">
        <v>100</v>
      </c>
      <c r="V815" s="120">
        <v>62.738887172568852</v>
      </c>
      <c r="W815" s="120">
        <v>83.651849563425145</v>
      </c>
      <c r="X815" s="120">
        <v>100</v>
      </c>
      <c r="Y815" s="120">
        <v>52.150273028321799</v>
      </c>
      <c r="Z815" s="120">
        <v>69.533697371095727</v>
      </c>
      <c r="AA815" s="120">
        <v>100</v>
      </c>
      <c r="AB815" s="120">
        <v>54.751070336391408</v>
      </c>
      <c r="AC815" s="120">
        <v>73.001427115188548</v>
      </c>
      <c r="AD815" s="120">
        <v>100</v>
      </c>
      <c r="AE815" s="120">
        <v>45.066666666666663</v>
      </c>
      <c r="AF815" s="120">
        <v>64.614814814814821</v>
      </c>
      <c r="AG815" s="120">
        <v>60.088888888888881</v>
      </c>
      <c r="AH815" s="120">
        <v>100</v>
      </c>
      <c r="AI815" s="120">
        <v>18.84</v>
      </c>
      <c r="AJ815" s="120">
        <v>22.4</v>
      </c>
      <c r="AK815" s="120">
        <v>19.54</v>
      </c>
      <c r="AL815" s="52">
        <v>0</v>
      </c>
      <c r="AM815" s="124">
        <v>0.98776758409785936</v>
      </c>
      <c r="AN815" s="124">
        <v>0.9831460674157303</v>
      </c>
      <c r="AO815" s="124">
        <v>0.98270893371757928</v>
      </c>
      <c r="AP815" s="124">
        <v>0.9747474747474747</v>
      </c>
      <c r="AQ815" s="124">
        <v>1</v>
      </c>
      <c r="AR815" s="124">
        <v>1</v>
      </c>
      <c r="AS815" s="124">
        <v>7.2961373390557943E-2</v>
      </c>
      <c r="AT815" s="120">
        <v>45.407725321888421</v>
      </c>
      <c r="AU815" s="120">
        <v>50</v>
      </c>
      <c r="AV815" s="124">
        <v>0.10761154855643044</v>
      </c>
      <c r="AW815" s="120">
        <v>38.47769028871393</v>
      </c>
      <c r="AX815" s="120">
        <v>50</v>
      </c>
      <c r="AY815" s="124"/>
      <c r="AZ815" s="120"/>
      <c r="BA815" s="120"/>
      <c r="BB815" s="124"/>
      <c r="BC815" s="120"/>
      <c r="BD815" s="120"/>
      <c r="BE815" s="124"/>
      <c r="BF815" s="120"/>
      <c r="BG815" s="120"/>
      <c r="BH815" s="124"/>
      <c r="BI815" s="120"/>
      <c r="BJ815" s="120"/>
      <c r="BK815" s="124"/>
      <c r="BL815" s="120"/>
      <c r="BM815" s="120"/>
      <c r="BN815" s="52"/>
      <c r="BO815" s="124"/>
      <c r="BP815" s="120"/>
      <c r="BQ815" s="120"/>
      <c r="BR815" s="124">
        <v>0.47222222222222221</v>
      </c>
      <c r="BS815" s="124">
        <v>0.93103448275862066</v>
      </c>
      <c r="BT815" s="120">
        <v>31.481481481481481</v>
      </c>
      <c r="BU815" s="120">
        <v>50</v>
      </c>
      <c r="BV815" s="124"/>
      <c r="BW815" s="120"/>
      <c r="BX815" s="120"/>
      <c r="BY815" s="124"/>
      <c r="BZ815" s="124"/>
      <c r="CA815" s="124"/>
      <c r="CB815" s="120">
        <v>16.823939048191338</v>
      </c>
      <c r="CC815" s="120">
        <v>19.496255895940152</v>
      </c>
      <c r="CD815" s="120">
        <v>17.335082511020332</v>
      </c>
      <c r="CE815" s="120"/>
      <c r="CF815" s="52"/>
      <c r="CG815" s="52"/>
      <c r="CH815" s="107">
        <v>0</v>
      </c>
      <c r="CI815" s="107"/>
      <c r="CJ815" s="107"/>
    </row>
    <row r="816" spans="1:88" x14ac:dyDescent="0.25">
      <c r="A816" s="50" t="s">
        <v>978</v>
      </c>
      <c r="B816" s="56" t="s">
        <v>1618</v>
      </c>
      <c r="C816" s="50" t="s">
        <v>3359</v>
      </c>
      <c r="D816" s="56" t="s">
        <v>2518</v>
      </c>
      <c r="E816" s="50" t="s">
        <v>106</v>
      </c>
      <c r="F816" s="24" t="s">
        <v>114</v>
      </c>
      <c r="G816" s="24">
        <v>5</v>
      </c>
      <c r="H816" s="50" t="s">
        <v>1453</v>
      </c>
      <c r="I816" s="50" t="s">
        <v>109</v>
      </c>
      <c r="J816" s="120">
        <v>563.61922715836192</v>
      </c>
      <c r="K816" s="52">
        <v>750</v>
      </c>
      <c r="L816" s="120">
        <v>75.149230287781592</v>
      </c>
      <c r="M816" s="52">
        <v>1</v>
      </c>
      <c r="N816" s="120">
        <v>63.852732501334742</v>
      </c>
      <c r="O816" s="120">
        <v>85.136976668446323</v>
      </c>
      <c r="P816" s="120">
        <v>100</v>
      </c>
      <c r="Q816" s="120">
        <v>60.042323172462133</v>
      </c>
      <c r="R816" s="120">
        <v>71.491012193172651</v>
      </c>
      <c r="S816" s="120">
        <v>74.531287040274037</v>
      </c>
      <c r="T816" s="120">
        <v>80.056430896616178</v>
      </c>
      <c r="U816" s="120">
        <v>100</v>
      </c>
      <c r="V816" s="120">
        <v>59.601984447668514</v>
      </c>
      <c r="W816" s="120">
        <v>79.469312596891356</v>
      </c>
      <c r="X816" s="120">
        <v>100</v>
      </c>
      <c r="Y816" s="120">
        <v>55.340872733571892</v>
      </c>
      <c r="Z816" s="120">
        <v>73.78783031142919</v>
      </c>
      <c r="AA816" s="120">
        <v>100</v>
      </c>
      <c r="AB816" s="120">
        <v>50.603303303303299</v>
      </c>
      <c r="AC816" s="120">
        <v>67.471071071071066</v>
      </c>
      <c r="AD816" s="120">
        <v>100</v>
      </c>
      <c r="AE816" s="120">
        <v>45.741666666666688</v>
      </c>
      <c r="AF816" s="120">
        <v>63.149462365591397</v>
      </c>
      <c r="AG816" s="120">
        <v>60.988888888888916</v>
      </c>
      <c r="AH816" s="120">
        <v>100</v>
      </c>
      <c r="AI816" s="120">
        <v>14.48</v>
      </c>
      <c r="AJ816" s="120">
        <v>16.149999999999999</v>
      </c>
      <c r="AK816" s="120">
        <v>17.399999999999999</v>
      </c>
      <c r="AL816" s="52">
        <v>0</v>
      </c>
      <c r="AM816" s="124">
        <v>0.99375000000000002</v>
      </c>
      <c r="AN816" s="124">
        <v>0.99159663865546221</v>
      </c>
      <c r="AO816" s="124">
        <v>0.99076923076923074</v>
      </c>
      <c r="AP816" s="124">
        <v>0.98765432098765427</v>
      </c>
      <c r="AQ816" s="124">
        <v>1</v>
      </c>
      <c r="AR816" s="124">
        <v>1</v>
      </c>
      <c r="AS816" s="124">
        <v>9.3484419263456089E-2</v>
      </c>
      <c r="AT816" s="120">
        <v>41.303116147308792</v>
      </c>
      <c r="AU816" s="120">
        <v>50</v>
      </c>
      <c r="AV816" s="124">
        <v>0.10743801652892562</v>
      </c>
      <c r="AW816" s="120">
        <v>38.512396694214893</v>
      </c>
      <c r="AX816" s="120">
        <v>50</v>
      </c>
      <c r="AY816" s="124"/>
      <c r="AZ816" s="120"/>
      <c r="BA816" s="120"/>
      <c r="BB816" s="124"/>
      <c r="BC816" s="120"/>
      <c r="BD816" s="120"/>
      <c r="BE816" s="124"/>
      <c r="BF816" s="120"/>
      <c r="BG816" s="120"/>
      <c r="BH816" s="124"/>
      <c r="BI816" s="120"/>
      <c r="BJ816" s="120"/>
      <c r="BK816" s="124"/>
      <c r="BL816" s="120"/>
      <c r="BM816" s="120"/>
      <c r="BN816" s="52"/>
      <c r="BO816" s="124"/>
      <c r="BP816" s="120"/>
      <c r="BQ816" s="120"/>
      <c r="BR816" s="124">
        <v>0.55339805825242716</v>
      </c>
      <c r="BS816" s="124">
        <v>0.99038461538461542</v>
      </c>
      <c r="BT816" s="120">
        <v>36.893203883495147</v>
      </c>
      <c r="BU816" s="120">
        <v>50</v>
      </c>
      <c r="BV816" s="124"/>
      <c r="BW816" s="120"/>
      <c r="BX816" s="120"/>
      <c r="BY816" s="124"/>
      <c r="BZ816" s="124"/>
      <c r="CA816" s="124"/>
      <c r="CB816" s="120">
        <v>16.823939048191338</v>
      </c>
      <c r="CC816" s="120">
        <v>19.496255895940152</v>
      </c>
      <c r="CD816" s="120">
        <v>17.335082511020332</v>
      </c>
      <c r="CE816" s="120"/>
      <c r="CF816" s="52"/>
      <c r="CG816" s="52"/>
      <c r="CH816" s="107">
        <v>0</v>
      </c>
      <c r="CI816" s="107"/>
      <c r="CJ816" s="107"/>
    </row>
    <row r="817" spans="1:88" x14ac:dyDescent="0.25">
      <c r="A817" s="50" t="s">
        <v>978</v>
      </c>
      <c r="B817" s="56" t="s">
        <v>1618</v>
      </c>
      <c r="C817" s="50" t="s">
        <v>3360</v>
      </c>
      <c r="D817" s="56" t="s">
        <v>1839</v>
      </c>
      <c r="E817" s="50" t="s">
        <v>106</v>
      </c>
      <c r="F817" s="24" t="s">
        <v>107</v>
      </c>
      <c r="G817" s="24">
        <v>5</v>
      </c>
      <c r="H817" s="50" t="s">
        <v>1453</v>
      </c>
      <c r="I817" s="50" t="s">
        <v>109</v>
      </c>
      <c r="J817" s="120">
        <v>566.87062930470097</v>
      </c>
      <c r="K817" s="52">
        <v>750</v>
      </c>
      <c r="L817" s="120">
        <v>75.582750573960141</v>
      </c>
      <c r="M817" s="52">
        <v>1</v>
      </c>
      <c r="N817" s="120">
        <v>69.970749316280447</v>
      </c>
      <c r="O817" s="120">
        <v>93.294332421707253</v>
      </c>
      <c r="P817" s="120">
        <v>100</v>
      </c>
      <c r="Q817" s="120">
        <v>63.334180163306584</v>
      </c>
      <c r="R817" s="120">
        <v>75</v>
      </c>
      <c r="S817" s="120">
        <v>75</v>
      </c>
      <c r="T817" s="120">
        <v>84.445573551075455</v>
      </c>
      <c r="U817" s="120">
        <v>100</v>
      </c>
      <c r="V817" s="120">
        <v>64.815106067155256</v>
      </c>
      <c r="W817" s="120">
        <v>86.42014142287367</v>
      </c>
      <c r="X817" s="120">
        <v>100</v>
      </c>
      <c r="Y817" s="120">
        <v>56.975286029750315</v>
      </c>
      <c r="Z817" s="120">
        <v>75.967048039667091</v>
      </c>
      <c r="AA817" s="120">
        <v>100</v>
      </c>
      <c r="AB817" s="120">
        <v>55.436036036036043</v>
      </c>
      <c r="AC817" s="120">
        <v>73.914714714714719</v>
      </c>
      <c r="AD817" s="120">
        <v>100</v>
      </c>
      <c r="AE817" s="120">
        <v>43.980180180180191</v>
      </c>
      <c r="AF817" s="120">
        <v>66.891891891891888</v>
      </c>
      <c r="AG817" s="120">
        <v>58.64024024024026</v>
      </c>
      <c r="AH817" s="120">
        <v>100</v>
      </c>
      <c r="AI817" s="120">
        <v>11.66</v>
      </c>
      <c r="AJ817" s="120">
        <v>18.02</v>
      </c>
      <c r="AK817" s="120">
        <v>22.91</v>
      </c>
      <c r="AL817" s="52">
        <v>0</v>
      </c>
      <c r="AM817" s="124">
        <v>0.97761194029850751</v>
      </c>
      <c r="AN817" s="124">
        <v>0.97484276729559749</v>
      </c>
      <c r="AO817" s="124">
        <v>0.96842105263157896</v>
      </c>
      <c r="AP817" s="124">
        <v>0.97159090909090906</v>
      </c>
      <c r="AQ817" s="124">
        <v>1</v>
      </c>
      <c r="AR817" s="124">
        <v>1</v>
      </c>
      <c r="AS817" s="124">
        <v>9.5541401273885357E-2</v>
      </c>
      <c r="AT817" s="120">
        <v>40.891719745222943</v>
      </c>
      <c r="AU817" s="120">
        <v>50</v>
      </c>
      <c r="AV817" s="124">
        <v>0.12571428571428572</v>
      </c>
      <c r="AW817" s="120">
        <v>34.857142857142875</v>
      </c>
      <c r="AX817" s="120">
        <v>50</v>
      </c>
      <c r="AY817" s="124"/>
      <c r="AZ817" s="120"/>
      <c r="BA817" s="120"/>
      <c r="BB817" s="124"/>
      <c r="BC817" s="120"/>
      <c r="BD817" s="120"/>
      <c r="BE817" s="124"/>
      <c r="BF817" s="120"/>
      <c r="BG817" s="120"/>
      <c r="BH817" s="124"/>
      <c r="BI817" s="120"/>
      <c r="BJ817" s="120"/>
      <c r="BK817" s="124"/>
      <c r="BL817" s="120"/>
      <c r="BM817" s="120"/>
      <c r="BN817" s="52"/>
      <c r="BO817" s="124"/>
      <c r="BP817" s="120"/>
      <c r="BQ817" s="120"/>
      <c r="BR817" s="124">
        <v>0.27659574468085107</v>
      </c>
      <c r="BS817" s="124">
        <v>0.93069306930693074</v>
      </c>
      <c r="BT817" s="120">
        <v>18.439716312056738</v>
      </c>
      <c r="BU817" s="120">
        <v>50</v>
      </c>
      <c r="BV817" s="124"/>
      <c r="BW817" s="120"/>
      <c r="BX817" s="120"/>
      <c r="BY817" s="124"/>
      <c r="BZ817" s="124"/>
      <c r="CA817" s="124"/>
      <c r="CB817" s="120">
        <v>16.823939048191338</v>
      </c>
      <c r="CC817" s="120">
        <v>19.496255895940152</v>
      </c>
      <c r="CD817" s="120">
        <v>17.335082511020332</v>
      </c>
      <c r="CE817" s="120"/>
      <c r="CF817" s="107"/>
      <c r="CG817" s="107"/>
      <c r="CH817" s="107">
        <v>0</v>
      </c>
      <c r="CI817" s="107"/>
      <c r="CJ817" s="107"/>
    </row>
    <row r="818" spans="1:88" x14ac:dyDescent="0.25">
      <c r="A818" s="50" t="s">
        <v>978</v>
      </c>
      <c r="B818" s="56" t="s">
        <v>1618</v>
      </c>
      <c r="C818" s="50" t="s">
        <v>3361</v>
      </c>
      <c r="D818" s="56" t="s">
        <v>2481</v>
      </c>
      <c r="E818" s="50" t="s">
        <v>106</v>
      </c>
      <c r="F818" s="24" t="s">
        <v>107</v>
      </c>
      <c r="G818" s="24">
        <v>5</v>
      </c>
      <c r="H818" s="50" t="s">
        <v>1453</v>
      </c>
      <c r="I818" s="50" t="s">
        <v>109</v>
      </c>
      <c r="J818" s="120">
        <v>579.28520007508246</v>
      </c>
      <c r="K818" s="52">
        <v>750</v>
      </c>
      <c r="L818" s="120">
        <v>77.238026676677663</v>
      </c>
      <c r="M818" s="52">
        <v>1</v>
      </c>
      <c r="N818" s="120">
        <v>64.498286717444032</v>
      </c>
      <c r="O818" s="120">
        <v>85.997715623258713</v>
      </c>
      <c r="P818" s="120">
        <v>100</v>
      </c>
      <c r="Q818" s="120">
        <v>58.507463666248292</v>
      </c>
      <c r="R818" s="120">
        <v>69.542339458623857</v>
      </c>
      <c r="S818" s="120">
        <v>74.519299821262393</v>
      </c>
      <c r="T818" s="120">
        <v>78.009951554997727</v>
      </c>
      <c r="U818" s="120">
        <v>100</v>
      </c>
      <c r="V818" s="120">
        <v>58.900838988167756</v>
      </c>
      <c r="W818" s="120">
        <v>78.534451984223679</v>
      </c>
      <c r="X818" s="120">
        <v>100</v>
      </c>
      <c r="Y818" s="120">
        <v>52.562458926529963</v>
      </c>
      <c r="Z818" s="120">
        <v>70.083278568706618</v>
      </c>
      <c r="AA818" s="120">
        <v>100</v>
      </c>
      <c r="AB818" s="120">
        <v>54.873770491803299</v>
      </c>
      <c r="AC818" s="120">
        <v>73.165027322404399</v>
      </c>
      <c r="AD818" s="120">
        <v>100</v>
      </c>
      <c r="AE818" s="120">
        <v>48.748780487804865</v>
      </c>
      <c r="AF818" s="120">
        <v>67.429999999999993</v>
      </c>
      <c r="AG818" s="120">
        <v>64.998373983739825</v>
      </c>
      <c r="AH818" s="120">
        <v>100</v>
      </c>
      <c r="AI818" s="120">
        <v>16.010000000000002</v>
      </c>
      <c r="AJ818" s="120">
        <v>16.97</v>
      </c>
      <c r="AK818" s="120">
        <v>18.68</v>
      </c>
      <c r="AL818" s="52">
        <v>0</v>
      </c>
      <c r="AM818" s="124">
        <v>1</v>
      </c>
      <c r="AN818" s="124">
        <v>1</v>
      </c>
      <c r="AO818" s="124">
        <v>0.99344262295081964</v>
      </c>
      <c r="AP818" s="124">
        <v>0.99487179487179489</v>
      </c>
      <c r="AQ818" s="124">
        <v>1</v>
      </c>
      <c r="AR818" s="124">
        <v>1</v>
      </c>
      <c r="AS818" s="124">
        <v>8.4569732937685466E-2</v>
      </c>
      <c r="AT818" s="120">
        <v>43.086053412462917</v>
      </c>
      <c r="AU818" s="120">
        <v>50</v>
      </c>
      <c r="AV818" s="124">
        <v>9.4036697247706427E-2</v>
      </c>
      <c r="AW818" s="120">
        <v>41.192660550458712</v>
      </c>
      <c r="AX818" s="120">
        <v>50</v>
      </c>
      <c r="AY818" s="124"/>
      <c r="AZ818" s="120"/>
      <c r="BA818" s="120"/>
      <c r="BB818" s="124"/>
      <c r="BC818" s="120"/>
      <c r="BD818" s="120"/>
      <c r="BE818" s="124"/>
      <c r="BF818" s="120"/>
      <c r="BG818" s="120"/>
      <c r="BH818" s="124"/>
      <c r="BI818" s="120"/>
      <c r="BJ818" s="120"/>
      <c r="BK818" s="124"/>
      <c r="BL818" s="120"/>
      <c r="BM818" s="120"/>
      <c r="BN818" s="52"/>
      <c r="BO818" s="124"/>
      <c r="BP818" s="120"/>
      <c r="BQ818" s="120"/>
      <c r="BR818" s="124">
        <v>0.66326530612244894</v>
      </c>
      <c r="BS818" s="124">
        <v>0.98</v>
      </c>
      <c r="BT818" s="120">
        <v>44.217687074829932</v>
      </c>
      <c r="BU818" s="120">
        <v>50</v>
      </c>
      <c r="BV818" s="124"/>
      <c r="BW818" s="120"/>
      <c r="BX818" s="120"/>
      <c r="BY818" s="124"/>
      <c r="BZ818" s="124"/>
      <c r="CA818" s="124"/>
      <c r="CB818" s="120">
        <v>16.823939048191338</v>
      </c>
      <c r="CC818" s="120">
        <v>19.496255895940152</v>
      </c>
      <c r="CD818" s="120">
        <v>17.335082511020332</v>
      </c>
      <c r="CE818" s="120"/>
      <c r="CF818" s="107"/>
      <c r="CG818" s="107"/>
      <c r="CH818" s="107">
        <v>0</v>
      </c>
      <c r="CI818" s="107"/>
      <c r="CJ818" s="107"/>
    </row>
    <row r="819" spans="1:88" x14ac:dyDescent="0.25">
      <c r="A819" s="50" t="s">
        <v>978</v>
      </c>
      <c r="B819" s="56" t="s">
        <v>1618</v>
      </c>
      <c r="C819" s="50" t="s">
        <v>3362</v>
      </c>
      <c r="D819" s="56" t="s">
        <v>2009</v>
      </c>
      <c r="E819" s="50" t="s">
        <v>106</v>
      </c>
      <c r="F819" s="24" t="s">
        <v>114</v>
      </c>
      <c r="G819" s="24">
        <v>5</v>
      </c>
      <c r="H819" s="50" t="s">
        <v>1453</v>
      </c>
      <c r="I819" s="50" t="s">
        <v>109</v>
      </c>
      <c r="J819" s="120">
        <v>595.29252947946941</v>
      </c>
      <c r="K819" s="52">
        <v>750</v>
      </c>
      <c r="L819" s="120">
        <v>79.372337263929253</v>
      </c>
      <c r="M819" s="52">
        <v>1</v>
      </c>
      <c r="N819" s="120">
        <v>71.619297513963957</v>
      </c>
      <c r="O819" s="120">
        <v>95.492396685285271</v>
      </c>
      <c r="P819" s="120">
        <v>100</v>
      </c>
      <c r="Q819" s="120">
        <v>62.689744685879738</v>
      </c>
      <c r="R819" s="120">
        <v>75</v>
      </c>
      <c r="S819" s="120">
        <v>75</v>
      </c>
      <c r="T819" s="120">
        <v>83.586326247839651</v>
      </c>
      <c r="U819" s="120">
        <v>100</v>
      </c>
      <c r="V819" s="120">
        <v>66.693982725784863</v>
      </c>
      <c r="W819" s="120">
        <v>88.925310301046494</v>
      </c>
      <c r="X819" s="120">
        <v>100</v>
      </c>
      <c r="Y819" s="120">
        <v>56.752256162412436</v>
      </c>
      <c r="Z819" s="120">
        <v>75.669674883216587</v>
      </c>
      <c r="AA819" s="120">
        <v>100</v>
      </c>
      <c r="AB819" s="120">
        <v>55.318840579710134</v>
      </c>
      <c r="AC819" s="120">
        <v>73.758454106280183</v>
      </c>
      <c r="AD819" s="120">
        <v>100</v>
      </c>
      <c r="AE819" s="120">
        <v>46.749999999999993</v>
      </c>
      <c r="AF819" s="120">
        <v>65.51984126984128</v>
      </c>
      <c r="AG819" s="120">
        <v>62.333333333333321</v>
      </c>
      <c r="AH819" s="120">
        <v>100</v>
      </c>
      <c r="AI819" s="120">
        <v>12.31</v>
      </c>
      <c r="AJ819" s="120">
        <v>18.239999999999998</v>
      </c>
      <c r="AK819" s="120">
        <v>18.760000000000002</v>
      </c>
      <c r="AL819" s="52">
        <v>0</v>
      </c>
      <c r="AM819" s="124">
        <v>1</v>
      </c>
      <c r="AN819" s="124">
        <v>1</v>
      </c>
      <c r="AO819" s="124">
        <v>1</v>
      </c>
      <c r="AP819" s="124">
        <v>1</v>
      </c>
      <c r="AQ819" s="124">
        <v>1</v>
      </c>
      <c r="AR819" s="124">
        <v>1</v>
      </c>
      <c r="AS819" s="124">
        <v>9.1627172195892573E-2</v>
      </c>
      <c r="AT819" s="120">
        <v>41.674565560821499</v>
      </c>
      <c r="AU819" s="120">
        <v>50</v>
      </c>
      <c r="AV819" s="124">
        <v>8.3798882681564241E-2</v>
      </c>
      <c r="AW819" s="120">
        <v>43.240223463687173</v>
      </c>
      <c r="AX819" s="120">
        <v>50</v>
      </c>
      <c r="AY819" s="124"/>
      <c r="AZ819" s="120"/>
      <c r="BA819" s="120"/>
      <c r="BB819" s="124"/>
      <c r="BC819" s="120"/>
      <c r="BD819" s="120"/>
      <c r="BE819" s="124"/>
      <c r="BF819" s="120"/>
      <c r="BG819" s="120"/>
      <c r="BH819" s="124"/>
      <c r="BI819" s="120"/>
      <c r="BJ819" s="120"/>
      <c r="BK819" s="124"/>
      <c r="BL819" s="120"/>
      <c r="BM819" s="120"/>
      <c r="BN819" s="52"/>
      <c r="BO819" s="124"/>
      <c r="BP819" s="120"/>
      <c r="BQ819" s="120"/>
      <c r="BR819" s="124">
        <v>0.45918367346938777</v>
      </c>
      <c r="BS819" s="124">
        <v>1.0208333333333333</v>
      </c>
      <c r="BT819" s="120">
        <v>30.612244897959183</v>
      </c>
      <c r="BU819" s="120">
        <v>50</v>
      </c>
      <c r="BV819" s="124"/>
      <c r="BW819" s="120"/>
      <c r="BX819" s="120"/>
      <c r="BY819" s="124"/>
      <c r="BZ819" s="124"/>
      <c r="CA819" s="124"/>
      <c r="CB819" s="120">
        <v>16.823939048191338</v>
      </c>
      <c r="CC819" s="120">
        <v>19.496255895940152</v>
      </c>
      <c r="CD819" s="120">
        <v>17.335082511020332</v>
      </c>
      <c r="CE819" s="120"/>
      <c r="CF819" s="107"/>
      <c r="CG819" s="107"/>
      <c r="CH819" s="107">
        <v>0</v>
      </c>
      <c r="CI819" s="107"/>
      <c r="CJ819" s="107"/>
    </row>
    <row r="820" spans="1:88" x14ac:dyDescent="0.25">
      <c r="A820" s="50" t="s">
        <v>978</v>
      </c>
      <c r="B820" s="56" t="s">
        <v>1618</v>
      </c>
      <c r="C820" s="50" t="s">
        <v>3363</v>
      </c>
      <c r="D820" s="56" t="s">
        <v>1850</v>
      </c>
      <c r="E820" s="50" t="s">
        <v>106</v>
      </c>
      <c r="F820" s="24">
        <v>6</v>
      </c>
      <c r="G820" s="24">
        <v>8</v>
      </c>
      <c r="H820" s="50" t="s">
        <v>2644</v>
      </c>
      <c r="I820" s="50" t="s">
        <v>109</v>
      </c>
      <c r="J820" s="120">
        <v>521.48669550713316</v>
      </c>
      <c r="K820" s="52">
        <v>800</v>
      </c>
      <c r="L820" s="120">
        <v>65.185836938391645</v>
      </c>
      <c r="M820" s="52">
        <v>1</v>
      </c>
      <c r="N820" s="120">
        <v>63.386036500905462</v>
      </c>
      <c r="O820" s="120">
        <v>84.514715334540611</v>
      </c>
      <c r="P820" s="120">
        <v>100</v>
      </c>
      <c r="Q820" s="120">
        <v>55.088563717508372</v>
      </c>
      <c r="R820" s="120">
        <v>67.321975502242751</v>
      </c>
      <c r="S820" s="120">
        <v>73.822413379578236</v>
      </c>
      <c r="T820" s="120">
        <v>73.451418290011162</v>
      </c>
      <c r="U820" s="120">
        <v>100</v>
      </c>
      <c r="V820" s="120">
        <v>57.05318223623437</v>
      </c>
      <c r="W820" s="120">
        <v>76.070909648312494</v>
      </c>
      <c r="X820" s="120">
        <v>100</v>
      </c>
      <c r="Y820" s="120">
        <v>48.888947307429127</v>
      </c>
      <c r="Z820" s="120">
        <v>65.18526307657217</v>
      </c>
      <c r="AA820" s="120">
        <v>100</v>
      </c>
      <c r="AB820" s="120">
        <v>52.816176470588225</v>
      </c>
      <c r="AC820" s="120">
        <v>70.421568627450966</v>
      </c>
      <c r="AD820" s="120">
        <v>100</v>
      </c>
      <c r="AE820" s="120">
        <v>48.408730158730137</v>
      </c>
      <c r="AF820" s="120">
        <v>59.935897435897452</v>
      </c>
      <c r="AG820" s="120">
        <v>64.544973544973516</v>
      </c>
      <c r="AH820" s="120">
        <v>100</v>
      </c>
      <c r="AI820" s="120">
        <v>18.73</v>
      </c>
      <c r="AJ820" s="120">
        <v>18.43</v>
      </c>
      <c r="AK820" s="120">
        <v>11.52</v>
      </c>
      <c r="AL820" s="52">
        <v>0</v>
      </c>
      <c r="AM820" s="124">
        <v>0.98872180451127822</v>
      </c>
      <c r="AN820" s="124">
        <v>0.98045602605863191</v>
      </c>
      <c r="AO820" s="124">
        <v>0.98872180451127822</v>
      </c>
      <c r="AP820" s="124">
        <v>0.98045602605863191</v>
      </c>
      <c r="AQ820" s="124">
        <v>0.98870056497175141</v>
      </c>
      <c r="AR820" s="124">
        <v>0.99099099099099097</v>
      </c>
      <c r="AS820" s="124">
        <v>0.26779026217228463</v>
      </c>
      <c r="AT820" s="120">
        <v>6.4419475655430816</v>
      </c>
      <c r="AU820" s="120">
        <v>50</v>
      </c>
      <c r="AV820" s="124">
        <v>0.34539473684210525</v>
      </c>
      <c r="AW820" s="120">
        <v>0</v>
      </c>
      <c r="AX820" s="120">
        <v>50</v>
      </c>
      <c r="AY820" s="124"/>
      <c r="AZ820" s="120"/>
      <c r="BA820" s="120"/>
      <c r="BB820" s="124"/>
      <c r="BC820" s="120"/>
      <c r="BD820" s="120"/>
      <c r="BE820" s="124">
        <v>0.90909090909090906</v>
      </c>
      <c r="BF820" s="120">
        <v>48.355899419729212</v>
      </c>
      <c r="BG820" s="120">
        <v>50</v>
      </c>
      <c r="BH820" s="124"/>
      <c r="BI820" s="120"/>
      <c r="BJ820" s="120"/>
      <c r="BK820" s="124"/>
      <c r="BL820" s="120"/>
      <c r="BM820" s="120"/>
      <c r="BN820" s="52"/>
      <c r="BO820" s="124"/>
      <c r="BP820" s="120"/>
      <c r="BQ820" s="120"/>
      <c r="BR820" s="124">
        <v>0.48749999999999999</v>
      </c>
      <c r="BS820" s="124">
        <v>0.93567251461988299</v>
      </c>
      <c r="BT820" s="120">
        <v>32.5</v>
      </c>
      <c r="BU820" s="120">
        <v>50</v>
      </c>
      <c r="BV820" s="124"/>
      <c r="BW820" s="120"/>
      <c r="BX820" s="120"/>
      <c r="BY820" s="124"/>
      <c r="BZ820" s="124"/>
      <c r="CA820" s="124"/>
      <c r="CB820" s="120">
        <v>16.823939048191338</v>
      </c>
      <c r="CC820" s="120">
        <v>19.496255895940152</v>
      </c>
      <c r="CD820" s="120">
        <v>17.335082511020332</v>
      </c>
      <c r="CE820" s="120"/>
      <c r="CF820" s="107"/>
      <c r="CG820" s="107"/>
      <c r="CH820" s="107">
        <v>0</v>
      </c>
      <c r="CI820" s="107"/>
      <c r="CJ820" s="107"/>
    </row>
    <row r="821" spans="1:88" x14ac:dyDescent="0.25">
      <c r="A821" s="50" t="s">
        <v>978</v>
      </c>
      <c r="B821" s="56" t="s">
        <v>1618</v>
      </c>
      <c r="C821" s="50" t="s">
        <v>3364</v>
      </c>
      <c r="D821" s="56" t="s">
        <v>2529</v>
      </c>
      <c r="E821" s="50" t="s">
        <v>106</v>
      </c>
      <c r="F821" s="24">
        <v>6</v>
      </c>
      <c r="G821" s="24">
        <v>8</v>
      </c>
      <c r="H821" s="50" t="s">
        <v>2644</v>
      </c>
      <c r="I821" s="50" t="s">
        <v>109</v>
      </c>
      <c r="J821" s="120">
        <v>500.66334329354106</v>
      </c>
      <c r="K821" s="52">
        <v>800</v>
      </c>
      <c r="L821" s="120">
        <v>62.58291791169264</v>
      </c>
      <c r="M821" s="52">
        <v>1</v>
      </c>
      <c r="N821" s="120">
        <v>65.854742716941857</v>
      </c>
      <c r="O821" s="120">
        <v>87.806323622589147</v>
      </c>
      <c r="P821" s="120">
        <v>100</v>
      </c>
      <c r="Q821" s="120">
        <v>53.895096819197562</v>
      </c>
      <c r="R821" s="120">
        <v>70.403313220550075</v>
      </c>
      <c r="S821" s="120">
        <v>75</v>
      </c>
      <c r="T821" s="120">
        <v>71.860129092263421</v>
      </c>
      <c r="U821" s="120">
        <v>100</v>
      </c>
      <c r="V821" s="120">
        <v>57.180222601541971</v>
      </c>
      <c r="W821" s="120">
        <v>76.240296802055965</v>
      </c>
      <c r="X821" s="120">
        <v>100</v>
      </c>
      <c r="Y821" s="120">
        <v>44.854413131680843</v>
      </c>
      <c r="Z821" s="120">
        <v>59.805884175574455</v>
      </c>
      <c r="AA821" s="120">
        <v>100</v>
      </c>
      <c r="AB821" s="120">
        <v>49.758823529411764</v>
      </c>
      <c r="AC821" s="120">
        <v>66.345098039215685</v>
      </c>
      <c r="AD821" s="120">
        <v>100</v>
      </c>
      <c r="AE821" s="120">
        <v>40.671304347826087</v>
      </c>
      <c r="AF821" s="120">
        <v>61.501123595505611</v>
      </c>
      <c r="AG821" s="120">
        <v>54.228405797101452</v>
      </c>
      <c r="AH821" s="120">
        <v>100</v>
      </c>
      <c r="AI821" s="120">
        <v>21.1</v>
      </c>
      <c r="AJ821" s="120">
        <v>25.54</v>
      </c>
      <c r="AK821" s="120">
        <v>20.82</v>
      </c>
      <c r="AL821" s="52">
        <v>0</v>
      </c>
      <c r="AM821" s="124">
        <v>0.97560975609756095</v>
      </c>
      <c r="AN821" s="124">
        <v>0.9673202614379085</v>
      </c>
      <c r="AO821" s="124">
        <v>0.99030694668820674</v>
      </c>
      <c r="AP821" s="124">
        <v>0.9971509971509972</v>
      </c>
      <c r="AQ821" s="124">
        <v>1</v>
      </c>
      <c r="AR821" s="124">
        <v>1</v>
      </c>
      <c r="AS821" s="124">
        <v>0.3073170731707317</v>
      </c>
      <c r="AT821" s="120">
        <v>0</v>
      </c>
      <c r="AU821" s="120">
        <v>50</v>
      </c>
      <c r="AV821" s="124">
        <v>0.36151603498542273</v>
      </c>
      <c r="AW821" s="120">
        <v>0</v>
      </c>
      <c r="AX821" s="120">
        <v>50</v>
      </c>
      <c r="AY821" s="124"/>
      <c r="AZ821" s="120"/>
      <c r="BA821" s="120"/>
      <c r="BB821" s="124"/>
      <c r="BC821" s="120"/>
      <c r="BD821" s="120"/>
      <c r="BE821" s="124">
        <v>0.84357541899441346</v>
      </c>
      <c r="BF821" s="120">
        <v>44.871032925234758</v>
      </c>
      <c r="BG821" s="120">
        <v>50</v>
      </c>
      <c r="BH821" s="124"/>
      <c r="BI821" s="120"/>
      <c r="BJ821" s="120"/>
      <c r="BK821" s="124"/>
      <c r="BL821" s="120"/>
      <c r="BM821" s="120"/>
      <c r="BN821" s="52"/>
      <c r="BO821" s="124"/>
      <c r="BP821" s="120"/>
      <c r="BQ821" s="120"/>
      <c r="BR821" s="124">
        <v>0.59259259259259256</v>
      </c>
      <c r="BS821" s="124">
        <v>0.95070422535211263</v>
      </c>
      <c r="BT821" s="120">
        <v>39.506172839506171</v>
      </c>
      <c r="BU821" s="120">
        <v>50</v>
      </c>
      <c r="BV821" s="124"/>
      <c r="BW821" s="120"/>
      <c r="BX821" s="120"/>
      <c r="BY821" s="124"/>
      <c r="BZ821" s="124"/>
      <c r="CA821" s="124"/>
      <c r="CB821" s="120">
        <v>16.823939048191338</v>
      </c>
      <c r="CC821" s="120">
        <v>19.496255895940152</v>
      </c>
      <c r="CD821" s="120">
        <v>17.335082511020332</v>
      </c>
      <c r="CE821" s="120"/>
      <c r="CF821" s="107"/>
      <c r="CG821" s="107"/>
      <c r="CH821" s="107">
        <v>0</v>
      </c>
      <c r="CI821" s="107"/>
      <c r="CJ821" s="107"/>
    </row>
    <row r="822" spans="1:88" x14ac:dyDescent="0.25">
      <c r="A822" s="50" t="s">
        <v>978</v>
      </c>
      <c r="B822" s="56" t="s">
        <v>1618</v>
      </c>
      <c r="C822" s="50" t="s">
        <v>3365</v>
      </c>
      <c r="D822" s="56" t="s">
        <v>1799</v>
      </c>
      <c r="E822" s="50" t="s">
        <v>106</v>
      </c>
      <c r="F822" s="24">
        <v>6</v>
      </c>
      <c r="G822" s="24">
        <v>8</v>
      </c>
      <c r="H822" s="50" t="s">
        <v>2644</v>
      </c>
      <c r="I822" s="50" t="s">
        <v>109</v>
      </c>
      <c r="J822" s="120">
        <v>514.58595797537669</v>
      </c>
      <c r="K822" s="52">
        <v>800</v>
      </c>
      <c r="L822" s="120">
        <v>64.323244746922086</v>
      </c>
      <c r="M822" s="52">
        <v>1</v>
      </c>
      <c r="N822" s="120">
        <v>67.428661423404279</v>
      </c>
      <c r="O822" s="120">
        <v>89.904881897872372</v>
      </c>
      <c r="P822" s="120">
        <v>100</v>
      </c>
      <c r="Q822" s="120">
        <v>59.009628307439499</v>
      </c>
      <c r="R822" s="120">
        <v>71.509058632089989</v>
      </c>
      <c r="S822" s="120">
        <v>75</v>
      </c>
      <c r="T822" s="120">
        <v>78.679504409919332</v>
      </c>
      <c r="U822" s="120">
        <v>100</v>
      </c>
      <c r="V822" s="120">
        <v>57.31915385298317</v>
      </c>
      <c r="W822" s="120">
        <v>76.425538470644227</v>
      </c>
      <c r="X822" s="120">
        <v>100</v>
      </c>
      <c r="Y822" s="120">
        <v>48.314795012983382</v>
      </c>
      <c r="Z822" s="120">
        <v>64.419726683977842</v>
      </c>
      <c r="AA822" s="120">
        <v>100</v>
      </c>
      <c r="AB822" s="120">
        <v>52.076196369636961</v>
      </c>
      <c r="AC822" s="120">
        <v>69.434928492849281</v>
      </c>
      <c r="AD822" s="120">
        <v>100</v>
      </c>
      <c r="AE822" s="120">
        <v>46.354831932773109</v>
      </c>
      <c r="AF822" s="120">
        <v>60.279116465863467</v>
      </c>
      <c r="AG822" s="120">
        <v>61.806442577030815</v>
      </c>
      <c r="AH822" s="120">
        <v>100</v>
      </c>
      <c r="AI822" s="120">
        <v>15.99</v>
      </c>
      <c r="AJ822" s="120">
        <v>23.19</v>
      </c>
      <c r="AK822" s="120">
        <v>13.92</v>
      </c>
      <c r="AL822" s="52">
        <v>0</v>
      </c>
      <c r="AM822" s="124">
        <v>0.99337748344370858</v>
      </c>
      <c r="AN822" s="124">
        <v>0.98941798941798942</v>
      </c>
      <c r="AO822" s="124">
        <v>0.99337748344370858</v>
      </c>
      <c r="AP822" s="124">
        <v>0.98941798941798942</v>
      </c>
      <c r="AQ822" s="124">
        <v>0.99038461538461542</v>
      </c>
      <c r="AR822" s="124">
        <v>0.98399999999999999</v>
      </c>
      <c r="AS822" s="124">
        <v>0.39065108514190316</v>
      </c>
      <c r="AT822" s="120">
        <v>0</v>
      </c>
      <c r="AU822" s="120">
        <v>50</v>
      </c>
      <c r="AV822" s="124">
        <v>0.45989304812834225</v>
      </c>
      <c r="AW822" s="120">
        <v>0</v>
      </c>
      <c r="AX822" s="120">
        <v>50</v>
      </c>
      <c r="AY822" s="124"/>
      <c r="AZ822" s="120"/>
      <c r="BA822" s="120"/>
      <c r="BB822" s="124"/>
      <c r="BC822" s="120"/>
      <c r="BD822" s="120"/>
      <c r="BE822" s="124">
        <v>0.86764705882352944</v>
      </c>
      <c r="BF822" s="120">
        <v>46.151439299123908</v>
      </c>
      <c r="BG822" s="120">
        <v>50</v>
      </c>
      <c r="BH822" s="124"/>
      <c r="BI822" s="120"/>
      <c r="BJ822" s="120"/>
      <c r="BK822" s="124"/>
      <c r="BL822" s="120"/>
      <c r="BM822" s="120"/>
      <c r="BN822" s="52"/>
      <c r="BO822" s="124"/>
      <c r="BP822" s="120"/>
      <c r="BQ822" s="120"/>
      <c r="BR822" s="124">
        <v>0.41645244215938304</v>
      </c>
      <c r="BS822" s="124">
        <v>0.96049382716049381</v>
      </c>
      <c r="BT822" s="120">
        <v>27.763496143958871</v>
      </c>
      <c r="BU822" s="120">
        <v>50</v>
      </c>
      <c r="BV822" s="124"/>
      <c r="BW822" s="120"/>
      <c r="BX822" s="120"/>
      <c r="BY822" s="124"/>
      <c r="BZ822" s="124"/>
      <c r="CA822" s="124"/>
      <c r="CB822" s="120">
        <v>16.823939048191338</v>
      </c>
      <c r="CC822" s="120">
        <v>19.496255895940152</v>
      </c>
      <c r="CD822" s="120">
        <v>17.335082511020332</v>
      </c>
      <c r="CE822" s="120"/>
      <c r="CF822" s="107"/>
      <c r="CG822" s="107"/>
      <c r="CH822" s="107">
        <v>0</v>
      </c>
      <c r="CI822" s="107"/>
      <c r="CJ822" s="107"/>
    </row>
    <row r="823" spans="1:88" x14ac:dyDescent="0.25">
      <c r="A823" s="50" t="s">
        <v>978</v>
      </c>
      <c r="B823" s="56" t="s">
        <v>1618</v>
      </c>
      <c r="C823" s="50" t="s">
        <v>3366</v>
      </c>
      <c r="D823" s="56" t="s">
        <v>2417</v>
      </c>
      <c r="E823" s="50" t="s">
        <v>106</v>
      </c>
      <c r="F823" s="24">
        <v>5</v>
      </c>
      <c r="G823" s="24">
        <v>8</v>
      </c>
      <c r="H823" s="50" t="s">
        <v>2644</v>
      </c>
      <c r="I823" s="50" t="s">
        <v>109</v>
      </c>
      <c r="J823" s="120">
        <v>664.79948947357798</v>
      </c>
      <c r="K823" s="52">
        <v>800</v>
      </c>
      <c r="L823" s="120">
        <v>83.099936184197247</v>
      </c>
      <c r="M823" s="52">
        <v>0</v>
      </c>
      <c r="N823" s="120">
        <v>74.168571263491572</v>
      </c>
      <c r="O823" s="120">
        <v>98.891428351322091</v>
      </c>
      <c r="P823" s="120">
        <v>100</v>
      </c>
      <c r="Q823" s="120">
        <v>68.172856538647338</v>
      </c>
      <c r="R823" s="120">
        <v>75</v>
      </c>
      <c r="S823" s="120">
        <v>75</v>
      </c>
      <c r="T823" s="120">
        <v>90.897142051529784</v>
      </c>
      <c r="U823" s="120">
        <v>100</v>
      </c>
      <c r="V823" s="120">
        <v>68.366832575869267</v>
      </c>
      <c r="W823" s="120">
        <v>91.155776767825685</v>
      </c>
      <c r="X823" s="120">
        <v>100</v>
      </c>
      <c r="Y823" s="120">
        <v>61.089480047801615</v>
      </c>
      <c r="Z823" s="120">
        <v>81.452640063735487</v>
      </c>
      <c r="AA823" s="120">
        <v>100</v>
      </c>
      <c r="AB823" s="120">
        <v>60.629012345679001</v>
      </c>
      <c r="AC823" s="120">
        <v>80.838683127571997</v>
      </c>
      <c r="AD823" s="120">
        <v>100</v>
      </c>
      <c r="AE823" s="120">
        <v>53.252222222222237</v>
      </c>
      <c r="AF823" s="120">
        <v>66.530444444444413</v>
      </c>
      <c r="AG823" s="120">
        <v>71.002962962962982</v>
      </c>
      <c r="AH823" s="120">
        <v>100</v>
      </c>
      <c r="AI823" s="120">
        <v>6.82</v>
      </c>
      <c r="AJ823" s="120">
        <v>13.91</v>
      </c>
      <c r="AK823" s="120">
        <v>13.27</v>
      </c>
      <c r="AL823" s="52">
        <v>0</v>
      </c>
      <c r="AM823" s="124">
        <v>0.99402092675635279</v>
      </c>
      <c r="AN823" s="124">
        <v>0.99423631123919309</v>
      </c>
      <c r="AO823" s="124">
        <v>0.99551569506726456</v>
      </c>
      <c r="AP823" s="124">
        <v>0.99423631123919309</v>
      </c>
      <c r="AQ823" s="124">
        <v>1</v>
      </c>
      <c r="AR823" s="124">
        <v>1</v>
      </c>
      <c r="AS823" s="124">
        <v>9.1317365269461076E-2</v>
      </c>
      <c r="AT823" s="120">
        <v>41.736526946107787</v>
      </c>
      <c r="AU823" s="120">
        <v>50</v>
      </c>
      <c r="AV823" s="124">
        <v>0.12058823529411765</v>
      </c>
      <c r="AW823" s="120">
        <v>35.882352941176478</v>
      </c>
      <c r="AX823" s="120">
        <v>50</v>
      </c>
      <c r="AY823" s="124"/>
      <c r="AZ823" s="120"/>
      <c r="BA823" s="120"/>
      <c r="BB823" s="124"/>
      <c r="BC823" s="120"/>
      <c r="BD823" s="120"/>
      <c r="BE823" s="124">
        <v>0.93264248704663211</v>
      </c>
      <c r="BF823" s="120">
        <v>49.608642928012344</v>
      </c>
      <c r="BG823" s="120">
        <v>50</v>
      </c>
      <c r="BH823" s="124"/>
      <c r="BI823" s="120"/>
      <c r="BJ823" s="120"/>
      <c r="BK823" s="124"/>
      <c r="BL823" s="120"/>
      <c r="BM823" s="120"/>
      <c r="BN823" s="52"/>
      <c r="BO823" s="124"/>
      <c r="BP823" s="120"/>
      <c r="BQ823" s="120"/>
      <c r="BR823" s="124">
        <v>0.35</v>
      </c>
      <c r="BS823" s="124">
        <v>0.98445595854922274</v>
      </c>
      <c r="BT823" s="120">
        <v>23.333333333333332</v>
      </c>
      <c r="BU823" s="120">
        <v>50</v>
      </c>
      <c r="BV823" s="124"/>
      <c r="BW823" s="120"/>
      <c r="BX823" s="120"/>
      <c r="BY823" s="124"/>
      <c r="BZ823" s="124"/>
      <c r="CA823" s="124"/>
      <c r="CB823" s="120">
        <v>16.823939048191338</v>
      </c>
      <c r="CC823" s="120">
        <v>19.496255895940152</v>
      </c>
      <c r="CD823" s="120">
        <v>17.335082511020332</v>
      </c>
      <c r="CE823" s="120"/>
      <c r="CF823" s="107"/>
      <c r="CG823" s="107"/>
      <c r="CH823" s="107">
        <v>0</v>
      </c>
      <c r="CI823" s="107"/>
      <c r="CJ823" s="107"/>
    </row>
    <row r="824" spans="1:88" x14ac:dyDescent="0.25">
      <c r="A824" s="50" t="s">
        <v>978</v>
      </c>
      <c r="B824" s="56" t="s">
        <v>1618</v>
      </c>
      <c r="C824" s="50" t="s">
        <v>3367</v>
      </c>
      <c r="D824" s="56" t="s">
        <v>2376</v>
      </c>
      <c r="E824" s="50" t="s">
        <v>106</v>
      </c>
      <c r="F824" s="24">
        <v>5</v>
      </c>
      <c r="G824" s="24">
        <v>8</v>
      </c>
      <c r="H824" s="50" t="s">
        <v>2644</v>
      </c>
      <c r="I824" s="50" t="s">
        <v>109</v>
      </c>
      <c r="J824" s="120">
        <v>554.64759737140241</v>
      </c>
      <c r="K824" s="52">
        <v>800</v>
      </c>
      <c r="L824" s="120">
        <v>69.330949671425302</v>
      </c>
      <c r="M824" s="52">
        <v>1</v>
      </c>
      <c r="N824" s="120">
        <v>62.060317848423722</v>
      </c>
      <c r="O824" s="120">
        <v>82.747090464564963</v>
      </c>
      <c r="P824" s="120">
        <v>100</v>
      </c>
      <c r="Q824" s="120">
        <v>53.549381810399815</v>
      </c>
      <c r="R824" s="120">
        <v>67.852769500408385</v>
      </c>
      <c r="S824" s="120">
        <v>74.347437111509436</v>
      </c>
      <c r="T824" s="120">
        <v>71.399175747199749</v>
      </c>
      <c r="U824" s="120">
        <v>100</v>
      </c>
      <c r="V824" s="120">
        <v>53.141348471253103</v>
      </c>
      <c r="W824" s="120">
        <v>70.855131295004142</v>
      </c>
      <c r="X824" s="120">
        <v>100</v>
      </c>
      <c r="Y824" s="120">
        <v>42.951167947511983</v>
      </c>
      <c r="Z824" s="120">
        <v>57.268223930015985</v>
      </c>
      <c r="AA824" s="120">
        <v>100</v>
      </c>
      <c r="AB824" s="120">
        <v>51.980228136882161</v>
      </c>
      <c r="AC824" s="120">
        <v>69.306970849176224</v>
      </c>
      <c r="AD824" s="120">
        <v>100</v>
      </c>
      <c r="AE824" s="120">
        <v>44.425427350427363</v>
      </c>
      <c r="AF824" s="120">
        <v>62.994704049844231</v>
      </c>
      <c r="AG824" s="120">
        <v>59.233903133903155</v>
      </c>
      <c r="AH824" s="120">
        <v>100</v>
      </c>
      <c r="AI824" s="120">
        <v>20.79</v>
      </c>
      <c r="AJ824" s="120">
        <v>24.9</v>
      </c>
      <c r="AK824" s="120">
        <v>18.559999999999999</v>
      </c>
      <c r="AL824" s="52">
        <v>0</v>
      </c>
      <c r="AM824" s="124">
        <v>0.98399999999999999</v>
      </c>
      <c r="AN824" s="124">
        <v>0.98430493273542596</v>
      </c>
      <c r="AO824" s="124">
        <v>0.98266666666666669</v>
      </c>
      <c r="AP824" s="124">
        <v>0.98206278026905824</v>
      </c>
      <c r="AQ824" s="124">
        <v>0.99625468164794007</v>
      </c>
      <c r="AR824" s="124">
        <v>0.99371069182389937</v>
      </c>
      <c r="AS824" s="124">
        <v>0.12416555407209613</v>
      </c>
      <c r="AT824" s="120">
        <v>35.166889185580771</v>
      </c>
      <c r="AU824" s="120">
        <v>50</v>
      </c>
      <c r="AV824" s="124">
        <v>0.16666666666666666</v>
      </c>
      <c r="AW824" s="120">
        <v>26.666666666666682</v>
      </c>
      <c r="AX824" s="120">
        <v>50</v>
      </c>
      <c r="AY824" s="124"/>
      <c r="AZ824" s="120"/>
      <c r="BA824" s="120"/>
      <c r="BB824" s="124"/>
      <c r="BC824" s="120"/>
      <c r="BD824" s="120"/>
      <c r="BE824" s="124">
        <v>0.91500000000000004</v>
      </c>
      <c r="BF824" s="120">
        <v>48.670212765957451</v>
      </c>
      <c r="BG824" s="120">
        <v>50</v>
      </c>
      <c r="BH824" s="124"/>
      <c r="BI824" s="120"/>
      <c r="BJ824" s="120"/>
      <c r="BK824" s="124"/>
      <c r="BL824" s="120"/>
      <c r="BM824" s="120"/>
      <c r="BN824" s="52"/>
      <c r="BO824" s="124"/>
      <c r="BP824" s="120"/>
      <c r="BQ824" s="120"/>
      <c r="BR824" s="124">
        <v>0.5</v>
      </c>
      <c r="BS824" s="124">
        <v>0.9419642857142857</v>
      </c>
      <c r="BT824" s="120">
        <v>33.333333333333329</v>
      </c>
      <c r="BU824" s="120">
        <v>50</v>
      </c>
      <c r="BV824" s="124"/>
      <c r="BW824" s="120"/>
      <c r="BX824" s="120"/>
      <c r="BY824" s="124"/>
      <c r="BZ824" s="124"/>
      <c r="CA824" s="124"/>
      <c r="CB824" s="120">
        <v>16.823939048191338</v>
      </c>
      <c r="CC824" s="120">
        <v>19.496255895940152</v>
      </c>
      <c r="CD824" s="120">
        <v>17.335082511020332</v>
      </c>
      <c r="CE824" s="120"/>
      <c r="CF824" s="52" t="s">
        <v>3739</v>
      </c>
      <c r="CG824" s="52">
        <v>4</v>
      </c>
      <c r="CH824" s="107">
        <v>0</v>
      </c>
      <c r="CI824" s="107"/>
      <c r="CJ824" s="107"/>
    </row>
    <row r="825" spans="1:88" x14ac:dyDescent="0.25">
      <c r="A825" s="50" t="s">
        <v>978</v>
      </c>
      <c r="B825" s="56" t="s">
        <v>1618</v>
      </c>
      <c r="C825" s="50" t="s">
        <v>3368</v>
      </c>
      <c r="D825" s="56" t="s">
        <v>2473</v>
      </c>
      <c r="E825" s="50" t="s">
        <v>106</v>
      </c>
      <c r="F825" s="24">
        <v>9</v>
      </c>
      <c r="G825" s="24">
        <v>12</v>
      </c>
      <c r="H825" s="50" t="s">
        <v>2644</v>
      </c>
      <c r="I825" s="50" t="s">
        <v>109</v>
      </c>
      <c r="J825" s="120">
        <v>873.07422477921023</v>
      </c>
      <c r="K825" s="52">
        <v>1250</v>
      </c>
      <c r="L825" s="120">
        <v>69.845937982336821</v>
      </c>
      <c r="M825" s="52">
        <v>0</v>
      </c>
      <c r="N825" s="120">
        <v>54.649213460772621</v>
      </c>
      <c r="O825" s="120">
        <v>72.865617947696819</v>
      </c>
      <c r="P825" s="120">
        <v>100</v>
      </c>
      <c r="Q825" s="120">
        <v>49.257459677419384</v>
      </c>
      <c r="R825" s="120">
        <v>48.298969072164958</v>
      </c>
      <c r="S825" s="120">
        <v>61.061028770706201</v>
      </c>
      <c r="T825" s="120">
        <v>65.676612903225845</v>
      </c>
      <c r="U825" s="120">
        <v>100</v>
      </c>
      <c r="V825" s="120">
        <v>41.492260622355182</v>
      </c>
      <c r="W825" s="120">
        <v>55.323014163140236</v>
      </c>
      <c r="X825" s="120">
        <v>100</v>
      </c>
      <c r="Y825" s="120">
        <v>35.787590683466995</v>
      </c>
      <c r="Z825" s="120">
        <v>47.716787577955991</v>
      </c>
      <c r="AA825" s="120">
        <v>100</v>
      </c>
      <c r="AB825" s="120">
        <v>49.508607198747995</v>
      </c>
      <c r="AC825" s="120">
        <v>66.011476264997327</v>
      </c>
      <c r="AD825" s="120">
        <v>100</v>
      </c>
      <c r="AE825" s="120">
        <v>42.426016260162605</v>
      </c>
      <c r="AF825" s="120">
        <v>59.18814814814813</v>
      </c>
      <c r="AG825" s="120">
        <v>56.568021680216809</v>
      </c>
      <c r="AH825" s="120">
        <v>100</v>
      </c>
      <c r="AI825" s="120">
        <v>11.8</v>
      </c>
      <c r="AJ825" s="120">
        <v>12.51</v>
      </c>
      <c r="AK825" s="120">
        <v>16.760000000000002</v>
      </c>
      <c r="AL825" s="52">
        <v>1</v>
      </c>
      <c r="AM825" s="124">
        <v>0.96330275229357798</v>
      </c>
      <c r="AN825" s="124">
        <v>0.95061728395061729</v>
      </c>
      <c r="AO825" s="124">
        <v>0.90990990990990994</v>
      </c>
      <c r="AP825" s="124">
        <v>0.89243027888446214</v>
      </c>
      <c r="AQ825" s="124">
        <v>0.98194130925507905</v>
      </c>
      <c r="AR825" s="124">
        <v>0.97297297297297303</v>
      </c>
      <c r="AS825" s="124">
        <v>0.13172966781214204</v>
      </c>
      <c r="AT825" s="120">
        <v>33.654066437571608</v>
      </c>
      <c r="AU825" s="120">
        <v>50</v>
      </c>
      <c r="AV825" s="124">
        <v>0.16793893129770993</v>
      </c>
      <c r="AW825" s="120">
        <v>26.412213740458014</v>
      </c>
      <c r="AX825" s="120">
        <v>50</v>
      </c>
      <c r="AY825" s="124">
        <v>0.84168564920273348</v>
      </c>
      <c r="AZ825" s="120">
        <v>50</v>
      </c>
      <c r="BA825" s="120">
        <v>50</v>
      </c>
      <c r="BB825" s="124">
        <v>0.2528473804100228</v>
      </c>
      <c r="BC825" s="120">
        <v>16.856492027334856</v>
      </c>
      <c r="BD825" s="120">
        <v>50</v>
      </c>
      <c r="BE825" s="124">
        <v>0.87735849056603776</v>
      </c>
      <c r="BF825" s="120">
        <v>46.668004817342435</v>
      </c>
      <c r="BG825" s="120">
        <v>50</v>
      </c>
      <c r="BH825" s="124">
        <v>0.91101694915254239</v>
      </c>
      <c r="BI825" s="120">
        <v>96.916696718355581</v>
      </c>
      <c r="BJ825" s="120">
        <v>100</v>
      </c>
      <c r="BK825" s="124">
        <v>0.86521739130434783</v>
      </c>
      <c r="BL825" s="120">
        <v>92.044403330249764</v>
      </c>
      <c r="BM825" s="120">
        <v>100</v>
      </c>
      <c r="BN825" s="52">
        <v>0</v>
      </c>
      <c r="BO825" s="124">
        <v>0.7704545454545455</v>
      </c>
      <c r="BP825" s="120">
        <v>100</v>
      </c>
      <c r="BQ825" s="120">
        <v>100</v>
      </c>
      <c r="BR825" s="124">
        <v>0.34844192634560905</v>
      </c>
      <c r="BS825" s="124">
        <v>0.79325842696629212</v>
      </c>
      <c r="BT825" s="120">
        <v>11.614730878186968</v>
      </c>
      <c r="BU825" s="120">
        <v>50</v>
      </c>
      <c r="BV825" s="124">
        <v>0.41695303550973656</v>
      </c>
      <c r="BW825" s="120">
        <v>34.746086292478047</v>
      </c>
      <c r="BX825" s="120">
        <v>50</v>
      </c>
      <c r="BY825" s="124">
        <v>0.86521739130434783</v>
      </c>
      <c r="BZ825" s="124">
        <v>0.94</v>
      </c>
      <c r="CA825" s="124">
        <v>7.4782608695652189E-2</v>
      </c>
      <c r="CB825" s="120">
        <v>16.823939048191338</v>
      </c>
      <c r="CC825" s="120">
        <v>19.496255895940152</v>
      </c>
      <c r="CD825" s="120">
        <v>17.335082511020332</v>
      </c>
      <c r="CE825" s="120">
        <v>12.629206143265662</v>
      </c>
      <c r="CF825" s="107"/>
      <c r="CG825" s="107"/>
      <c r="CH825" s="107">
        <v>0</v>
      </c>
      <c r="CI825" s="107"/>
      <c r="CJ825" s="107"/>
    </row>
    <row r="826" spans="1:88" x14ac:dyDescent="0.25">
      <c r="A826" s="50" t="s">
        <v>978</v>
      </c>
      <c r="B826" s="56" t="s">
        <v>1618</v>
      </c>
      <c r="C826" s="50" t="s">
        <v>3369</v>
      </c>
      <c r="D826" s="56" t="s">
        <v>2595</v>
      </c>
      <c r="E826" s="50" t="s">
        <v>106</v>
      </c>
      <c r="F826" s="24">
        <v>9</v>
      </c>
      <c r="G826" s="24">
        <v>12</v>
      </c>
      <c r="H826" s="50" t="s">
        <v>2644</v>
      </c>
      <c r="I826" s="50" t="s">
        <v>109</v>
      </c>
      <c r="J826" s="120">
        <v>846.7638323472047</v>
      </c>
      <c r="K826" s="52">
        <v>1250</v>
      </c>
      <c r="L826" s="120">
        <v>67.741106587776372</v>
      </c>
      <c r="M826" s="52">
        <v>1</v>
      </c>
      <c r="N826" s="120">
        <v>57.43564302470589</v>
      </c>
      <c r="O826" s="120">
        <v>76.580857366274529</v>
      </c>
      <c r="P826" s="120">
        <v>100</v>
      </c>
      <c r="Q826" s="120">
        <v>48.019814987965994</v>
      </c>
      <c r="R826" s="120">
        <v>51.984536082474179</v>
      </c>
      <c r="S826" s="120">
        <v>66.989939120809609</v>
      </c>
      <c r="T826" s="120">
        <v>64.026419983954668</v>
      </c>
      <c r="U826" s="120">
        <v>100</v>
      </c>
      <c r="V826" s="120">
        <v>42.695389247385535</v>
      </c>
      <c r="W826" s="120">
        <v>56.927185663180715</v>
      </c>
      <c r="X826" s="120">
        <v>100</v>
      </c>
      <c r="Y826" s="120">
        <v>33.635039132372953</v>
      </c>
      <c r="Z826" s="120">
        <v>44.846718843163934</v>
      </c>
      <c r="AA826" s="120">
        <v>100</v>
      </c>
      <c r="AB826" s="120">
        <v>51.378246318607665</v>
      </c>
      <c r="AC826" s="120">
        <v>68.504328424810225</v>
      </c>
      <c r="AD826" s="120">
        <v>100</v>
      </c>
      <c r="AE826" s="120">
        <v>39.360869565217364</v>
      </c>
      <c r="AF826" s="120">
        <v>63.788027210884316</v>
      </c>
      <c r="AG826" s="120">
        <v>52.481159420289814</v>
      </c>
      <c r="AH826" s="120">
        <v>100</v>
      </c>
      <c r="AI826" s="120">
        <v>18.97</v>
      </c>
      <c r="AJ826" s="120">
        <v>18.34</v>
      </c>
      <c r="AK826" s="120">
        <v>24.42</v>
      </c>
      <c r="AL826" s="52">
        <v>1</v>
      </c>
      <c r="AM826" s="124">
        <v>0.93492407809110634</v>
      </c>
      <c r="AN826" s="124">
        <v>0.90361445783132532</v>
      </c>
      <c r="AO826" s="124">
        <v>0.90909090909090906</v>
      </c>
      <c r="AP826" s="124">
        <v>0.88</v>
      </c>
      <c r="AQ826" s="124">
        <v>0.95353159851301117</v>
      </c>
      <c r="AR826" s="124">
        <v>0.93928571428571428</v>
      </c>
      <c r="AS826" s="124">
        <v>0.177552007740687</v>
      </c>
      <c r="AT826" s="120">
        <v>24.489598451862605</v>
      </c>
      <c r="AU826" s="120">
        <v>50</v>
      </c>
      <c r="AV826" s="124">
        <v>0.2329390354868062</v>
      </c>
      <c r="AW826" s="120">
        <v>13.412192902638774</v>
      </c>
      <c r="AX826" s="120">
        <v>50</v>
      </c>
      <c r="AY826" s="124">
        <v>0.89629629629629626</v>
      </c>
      <c r="AZ826" s="120">
        <v>50</v>
      </c>
      <c r="BA826" s="120">
        <v>50</v>
      </c>
      <c r="BB826" s="124">
        <v>0.3619047619047619</v>
      </c>
      <c r="BC826" s="120">
        <v>24.126984126984127</v>
      </c>
      <c r="BD826" s="120">
        <v>50</v>
      </c>
      <c r="BE826" s="124">
        <v>0.80067567567567566</v>
      </c>
      <c r="BF826" s="120">
        <v>42.589131684876371</v>
      </c>
      <c r="BG826" s="120">
        <v>50</v>
      </c>
      <c r="BH826" s="124">
        <v>0.88224299065420564</v>
      </c>
      <c r="BI826" s="120">
        <v>93.8556373036389</v>
      </c>
      <c r="BJ826" s="120">
        <v>100</v>
      </c>
      <c r="BK826" s="124">
        <v>0.84251968503937003</v>
      </c>
      <c r="BL826" s="120">
        <v>89.629753727592572</v>
      </c>
      <c r="BM826" s="120">
        <v>100</v>
      </c>
      <c r="BN826" s="52">
        <v>0</v>
      </c>
      <c r="BO826" s="124">
        <v>0.71031746031746035</v>
      </c>
      <c r="BP826" s="120">
        <v>94.708994708994709</v>
      </c>
      <c r="BQ826" s="120">
        <v>100</v>
      </c>
      <c r="BR826" s="124">
        <v>0.54028436018957349</v>
      </c>
      <c r="BS826" s="124">
        <v>0.79026217228464424</v>
      </c>
      <c r="BT826" s="120">
        <v>18.009478672985782</v>
      </c>
      <c r="BU826" s="120">
        <v>50</v>
      </c>
      <c r="BV826" s="124">
        <v>0.39090469279148526</v>
      </c>
      <c r="BW826" s="120">
        <v>32.575391065957106</v>
      </c>
      <c r="BX826" s="120">
        <v>50</v>
      </c>
      <c r="BY826" s="124">
        <v>0.84251968503937003</v>
      </c>
      <c r="BZ826" s="124">
        <v>0.94</v>
      </c>
      <c r="CA826" s="124">
        <v>9.7480314960629921E-2</v>
      </c>
      <c r="CB826" s="120">
        <v>16.823939048191338</v>
      </c>
      <c r="CC826" s="120">
        <v>19.496255895940152</v>
      </c>
      <c r="CD826" s="120">
        <v>17.335082511020332</v>
      </c>
      <c r="CE826" s="120">
        <v>12.629206143265662</v>
      </c>
      <c r="CF826" s="52" t="s">
        <v>3739</v>
      </c>
      <c r="CG826" s="52">
        <v>4</v>
      </c>
      <c r="CH826" s="107">
        <v>0</v>
      </c>
      <c r="CI826" s="107"/>
      <c r="CJ826" s="107"/>
    </row>
    <row r="827" spans="1:88" x14ac:dyDescent="0.25">
      <c r="A827" s="50" t="s">
        <v>978</v>
      </c>
      <c r="B827" s="56" t="s">
        <v>1618</v>
      </c>
      <c r="C827" s="50" t="s">
        <v>3370</v>
      </c>
      <c r="D827" s="56" t="s">
        <v>2498</v>
      </c>
      <c r="E827" s="50" t="s">
        <v>106</v>
      </c>
      <c r="F827" s="24">
        <v>9</v>
      </c>
      <c r="G827" s="24">
        <v>12</v>
      </c>
      <c r="H827" s="50" t="s">
        <v>2644</v>
      </c>
      <c r="I827" s="50" t="s">
        <v>109</v>
      </c>
      <c r="J827" s="120">
        <v>1017.7708850130003</v>
      </c>
      <c r="K827" s="52">
        <v>1250</v>
      </c>
      <c r="L827" s="120">
        <v>81.421670801040023</v>
      </c>
      <c r="M827" s="52">
        <v>0</v>
      </c>
      <c r="N827" s="120">
        <v>68.289713937918393</v>
      </c>
      <c r="O827" s="120">
        <v>91.052951917224519</v>
      </c>
      <c r="P827" s="120">
        <v>100</v>
      </c>
      <c r="Q827" s="120">
        <v>60.250000000000007</v>
      </c>
      <c r="R827" s="120">
        <v>61.526177481301787</v>
      </c>
      <c r="S827" s="120">
        <v>72.54148573200986</v>
      </c>
      <c r="T827" s="120">
        <v>80.333333333333343</v>
      </c>
      <c r="U827" s="120">
        <v>100</v>
      </c>
      <c r="V827" s="120">
        <v>56.166318674148492</v>
      </c>
      <c r="W827" s="120">
        <v>74.888424898864656</v>
      </c>
      <c r="X827" s="120">
        <v>100</v>
      </c>
      <c r="Y827" s="120">
        <v>46.403718703976423</v>
      </c>
      <c r="Z827" s="120">
        <v>61.871624938635229</v>
      </c>
      <c r="AA827" s="120">
        <v>100</v>
      </c>
      <c r="AB827" s="120">
        <v>58.82940074906368</v>
      </c>
      <c r="AC827" s="120">
        <v>78.439200998751573</v>
      </c>
      <c r="AD827" s="120">
        <v>100</v>
      </c>
      <c r="AE827" s="120">
        <v>53.641666666666673</v>
      </c>
      <c r="AF827" s="120">
        <v>63.901851851851845</v>
      </c>
      <c r="AG827" s="120">
        <v>71.522222222222226</v>
      </c>
      <c r="AH827" s="120">
        <v>100</v>
      </c>
      <c r="AI827" s="120">
        <v>12.29</v>
      </c>
      <c r="AJ827" s="120">
        <v>15.12</v>
      </c>
      <c r="AK827" s="120">
        <v>10.26</v>
      </c>
      <c r="AL827" s="52">
        <v>1</v>
      </c>
      <c r="AM827" s="124">
        <v>0.91907514450867056</v>
      </c>
      <c r="AN827" s="124">
        <v>0.87301587301587302</v>
      </c>
      <c r="AO827" s="124">
        <v>0.91329479768786126</v>
      </c>
      <c r="AP827" s="124">
        <v>0.88888888888888884</v>
      </c>
      <c r="AQ827" s="124">
        <v>1</v>
      </c>
      <c r="AR827" s="124">
        <v>1</v>
      </c>
      <c r="AS827" s="124">
        <v>7.1637426900584791E-2</v>
      </c>
      <c r="AT827" s="120">
        <v>45.672514619883039</v>
      </c>
      <c r="AU827" s="120">
        <v>50</v>
      </c>
      <c r="AV827" s="124">
        <v>0.10726643598615918</v>
      </c>
      <c r="AW827" s="120">
        <v>38.546712802768177</v>
      </c>
      <c r="AX827" s="120">
        <v>50</v>
      </c>
      <c r="AY827" s="124">
        <v>0.86969696969696975</v>
      </c>
      <c r="AZ827" s="120">
        <v>50</v>
      </c>
      <c r="BA827" s="120">
        <v>50</v>
      </c>
      <c r="BB827" s="124">
        <v>0.48787878787878786</v>
      </c>
      <c r="BC827" s="120">
        <v>32.525252525252526</v>
      </c>
      <c r="BD827" s="120">
        <v>50</v>
      </c>
      <c r="BE827" s="124">
        <v>0.9375</v>
      </c>
      <c r="BF827" s="120">
        <v>49.86702127659575</v>
      </c>
      <c r="BG827" s="120">
        <v>50</v>
      </c>
      <c r="BH827" s="124">
        <v>0.98795180722891562</v>
      </c>
      <c r="BI827" s="120">
        <v>100</v>
      </c>
      <c r="BJ827" s="120">
        <v>100</v>
      </c>
      <c r="BK827" s="124">
        <v>0.98701298701298701</v>
      </c>
      <c r="BL827" s="120">
        <v>100</v>
      </c>
      <c r="BM827" s="120">
        <v>100</v>
      </c>
      <c r="BN827" s="52">
        <v>0</v>
      </c>
      <c r="BO827" s="124">
        <v>0.84756097560975607</v>
      </c>
      <c r="BP827" s="120">
        <v>100</v>
      </c>
      <c r="BQ827" s="120">
        <v>100</v>
      </c>
      <c r="BR827" s="124">
        <v>0.41935483870967744</v>
      </c>
      <c r="BS827" s="124">
        <v>0.6966292134831461</v>
      </c>
      <c r="BT827" s="120">
        <v>6.9892473118279579</v>
      </c>
      <c r="BU827" s="120">
        <v>50</v>
      </c>
      <c r="BV827" s="124">
        <v>0.43274853801169588</v>
      </c>
      <c r="BW827" s="120">
        <v>36.06237816764132</v>
      </c>
      <c r="BX827" s="120">
        <v>50</v>
      </c>
      <c r="BY827" s="124">
        <v>0.98701298701298701</v>
      </c>
      <c r="BZ827" s="124">
        <v>0.94</v>
      </c>
      <c r="CA827" s="124">
        <v>-4.7012987012986972E-2</v>
      </c>
      <c r="CB827" s="120">
        <v>16.823939048191338</v>
      </c>
      <c r="CC827" s="120">
        <v>19.496255895940152</v>
      </c>
      <c r="CD827" s="120">
        <v>17.335082511020332</v>
      </c>
      <c r="CE827" s="120">
        <v>12.629206143265662</v>
      </c>
      <c r="CF827" s="107"/>
      <c r="CG827" s="107"/>
      <c r="CH827" s="107">
        <v>0</v>
      </c>
      <c r="CI827" s="107"/>
      <c r="CJ827" s="107"/>
    </row>
    <row r="828" spans="1:88" x14ac:dyDescent="0.25">
      <c r="A828" s="50" t="s">
        <v>999</v>
      </c>
      <c r="B828" s="56" t="s">
        <v>1619</v>
      </c>
      <c r="C828" s="50" t="s">
        <v>2665</v>
      </c>
      <c r="D828" s="56" t="s">
        <v>101</v>
      </c>
      <c r="E828" s="50" t="s">
        <v>102</v>
      </c>
      <c r="F828" s="24" t="s">
        <v>102</v>
      </c>
      <c r="G828" s="24" t="s">
        <v>102</v>
      </c>
      <c r="H828" s="50" t="s">
        <v>2644</v>
      </c>
      <c r="I828" s="50" t="s">
        <v>103</v>
      </c>
      <c r="J828" s="120">
        <v>591.24622379183506</v>
      </c>
      <c r="K828" s="52">
        <v>800</v>
      </c>
      <c r="L828" s="120">
        <v>73.905777973979383</v>
      </c>
      <c r="M828" s="52">
        <v>1</v>
      </c>
      <c r="N828" s="120">
        <v>64.750315246067998</v>
      </c>
      <c r="O828" s="120">
        <v>86.333753661423998</v>
      </c>
      <c r="P828" s="120">
        <v>100</v>
      </c>
      <c r="Q828" s="120">
        <v>54.539796788481844</v>
      </c>
      <c r="R828" s="120">
        <v>59.201400758080432</v>
      </c>
      <c r="S828" s="120">
        <v>72.150073004655709</v>
      </c>
      <c r="T828" s="120">
        <v>72.719729051309116</v>
      </c>
      <c r="U828" s="120">
        <v>100</v>
      </c>
      <c r="V828" s="120">
        <v>53.221445014926203</v>
      </c>
      <c r="W828" s="120">
        <v>70.961926686568262</v>
      </c>
      <c r="X828" s="120">
        <v>100</v>
      </c>
      <c r="Y828" s="120">
        <v>44.840089721371463</v>
      </c>
      <c r="Z828" s="120">
        <v>59.786786295161953</v>
      </c>
      <c r="AA828" s="120">
        <v>100</v>
      </c>
      <c r="AB828" s="120">
        <v>52.274319727891154</v>
      </c>
      <c r="AC828" s="120">
        <v>69.699092970521534</v>
      </c>
      <c r="AD828" s="120">
        <v>100</v>
      </c>
      <c r="AE828" s="120">
        <v>45.51962962962962</v>
      </c>
      <c r="AF828" s="120">
        <v>58.009433962264161</v>
      </c>
      <c r="AG828" s="120">
        <v>60.692839506172824</v>
      </c>
      <c r="AH828" s="120">
        <v>100</v>
      </c>
      <c r="AI828" s="120">
        <v>17.61</v>
      </c>
      <c r="AJ828" s="120">
        <v>14.36</v>
      </c>
      <c r="AK828" s="120">
        <v>12.48</v>
      </c>
      <c r="AL828" s="52">
        <v>0</v>
      </c>
      <c r="AM828" s="124">
        <v>0.99062499999999998</v>
      </c>
      <c r="AN828" s="124">
        <v>0.98571428571428577</v>
      </c>
      <c r="AO828" s="124">
        <v>0.984375</v>
      </c>
      <c r="AP828" s="124">
        <v>0.97142857142857142</v>
      </c>
      <c r="AQ828" s="124">
        <v>1</v>
      </c>
      <c r="AR828" s="124">
        <v>1</v>
      </c>
      <c r="AS828" s="124">
        <v>6.9662921348314602E-2</v>
      </c>
      <c r="AT828" s="120">
        <v>46.067415730337082</v>
      </c>
      <c r="AU828" s="120">
        <v>50</v>
      </c>
      <c r="AV828" s="124">
        <v>0.11794871794871795</v>
      </c>
      <c r="AW828" s="120">
        <v>36.410256410256416</v>
      </c>
      <c r="AX828" s="120">
        <v>50</v>
      </c>
      <c r="AY828" s="124"/>
      <c r="AZ828" s="120"/>
      <c r="BA828" s="120"/>
      <c r="BB828" s="124"/>
      <c r="BC828" s="120"/>
      <c r="BD828" s="120"/>
      <c r="BE828" s="124">
        <v>0.97826086956521741</v>
      </c>
      <c r="BF828" s="120">
        <v>50</v>
      </c>
      <c r="BG828" s="120">
        <v>50</v>
      </c>
      <c r="BH828" s="124"/>
      <c r="BI828" s="120"/>
      <c r="BJ828" s="120"/>
      <c r="BK828" s="124"/>
      <c r="BL828" s="120"/>
      <c r="BM828" s="120"/>
      <c r="BN828" s="52"/>
      <c r="BO828" s="124"/>
      <c r="BP828" s="120"/>
      <c r="BQ828" s="120"/>
      <c r="BR828" s="124">
        <v>0.57861635220125784</v>
      </c>
      <c r="BS828" s="124">
        <v>0.93529411764705883</v>
      </c>
      <c r="BT828" s="120">
        <v>38.574423480083858</v>
      </c>
      <c r="BU828" s="120">
        <v>50</v>
      </c>
      <c r="BV828" s="124"/>
      <c r="BW828" s="120"/>
      <c r="BX828" s="120"/>
      <c r="BY828" s="124"/>
      <c r="BZ828" s="124"/>
      <c r="CA828" s="124"/>
      <c r="CB828" s="120">
        <v>17.263974516166829</v>
      </c>
      <c r="CC828" s="120">
        <v>19.631524517014228</v>
      </c>
      <c r="CD828" s="120">
        <v>17.168861804494096</v>
      </c>
      <c r="CE828" s="120"/>
      <c r="CF828" s="107"/>
      <c r="CG828" s="107"/>
      <c r="CH828" s="107">
        <v>0</v>
      </c>
      <c r="CI828" s="107"/>
      <c r="CJ828" s="107"/>
    </row>
    <row r="829" spans="1:88" x14ac:dyDescent="0.25">
      <c r="A829" s="50" t="s">
        <v>999</v>
      </c>
      <c r="B829" s="56" t="s">
        <v>1619</v>
      </c>
      <c r="C829" s="50" t="s">
        <v>3371</v>
      </c>
      <c r="D829" s="56" t="s">
        <v>2479</v>
      </c>
      <c r="E829" s="50" t="s">
        <v>106</v>
      </c>
      <c r="F829" s="24" t="s">
        <v>107</v>
      </c>
      <c r="G829" s="24">
        <v>8</v>
      </c>
      <c r="H829" s="50" t="s">
        <v>1453</v>
      </c>
      <c r="I829" s="50" t="s">
        <v>109</v>
      </c>
      <c r="J829" s="120">
        <v>593.30786920766502</v>
      </c>
      <c r="K829" s="52">
        <v>800</v>
      </c>
      <c r="L829" s="120">
        <v>74.163483650958128</v>
      </c>
      <c r="M829" s="52">
        <v>0</v>
      </c>
      <c r="N829" s="120">
        <v>65.204729965707671</v>
      </c>
      <c r="O829" s="120">
        <v>86.939639954276899</v>
      </c>
      <c r="P829" s="120">
        <v>100</v>
      </c>
      <c r="Q829" s="120">
        <v>55.393054878939807</v>
      </c>
      <c r="R829" s="120">
        <v>59.201400758080432</v>
      </c>
      <c r="S829" s="120">
        <v>72.150073004655709</v>
      </c>
      <c r="T829" s="120">
        <v>73.857406505253081</v>
      </c>
      <c r="U829" s="120">
        <v>100</v>
      </c>
      <c r="V829" s="120">
        <v>53.396515557738461</v>
      </c>
      <c r="W829" s="120">
        <v>71.195354076984614</v>
      </c>
      <c r="X829" s="120">
        <v>100</v>
      </c>
      <c r="Y829" s="120">
        <v>45.195963449318853</v>
      </c>
      <c r="Z829" s="120">
        <v>60.261284599091802</v>
      </c>
      <c r="AA829" s="120">
        <v>100</v>
      </c>
      <c r="AB829" s="120">
        <v>52.13281786941581</v>
      </c>
      <c r="AC829" s="120">
        <v>69.510423825887742</v>
      </c>
      <c r="AD829" s="120">
        <v>100</v>
      </c>
      <c r="AE829" s="120">
        <v>45.054166666666646</v>
      </c>
      <c r="AF829" s="120">
        <v>58.009433962264161</v>
      </c>
      <c r="AG829" s="120">
        <v>60.072222222222194</v>
      </c>
      <c r="AH829" s="120">
        <v>100</v>
      </c>
      <c r="AI829" s="120">
        <v>16.75</v>
      </c>
      <c r="AJ829" s="120">
        <v>14</v>
      </c>
      <c r="AK829" s="120">
        <v>12.95</v>
      </c>
      <c r="AL829" s="52">
        <v>0</v>
      </c>
      <c r="AM829" s="124">
        <v>0.99367088607594933</v>
      </c>
      <c r="AN829" s="124">
        <v>0.99264705882352944</v>
      </c>
      <c r="AO829" s="124">
        <v>0.99367088607594933</v>
      </c>
      <c r="AP829" s="124">
        <v>0.99264705882352944</v>
      </c>
      <c r="AQ829" s="124">
        <v>1</v>
      </c>
      <c r="AR829" s="124">
        <v>1</v>
      </c>
      <c r="AS829" s="124">
        <v>6.8493150684931503E-2</v>
      </c>
      <c r="AT829" s="120">
        <v>46.301369863013697</v>
      </c>
      <c r="AU829" s="120">
        <v>50</v>
      </c>
      <c r="AV829" s="124">
        <v>0.11702127659574468</v>
      </c>
      <c r="AW829" s="120">
        <v>36.59574468085107</v>
      </c>
      <c r="AX829" s="120">
        <v>50</v>
      </c>
      <c r="AY829" s="124"/>
      <c r="AZ829" s="120"/>
      <c r="BA829" s="120"/>
      <c r="BB829" s="124"/>
      <c r="BC829" s="120"/>
      <c r="BD829" s="120"/>
      <c r="BE829" s="124">
        <v>0.97727272727272729</v>
      </c>
      <c r="BF829" s="120">
        <v>50</v>
      </c>
      <c r="BG829" s="120">
        <v>50</v>
      </c>
      <c r="BH829" s="124"/>
      <c r="BI829" s="120"/>
      <c r="BJ829" s="120"/>
      <c r="BK829" s="124"/>
      <c r="BL829" s="120"/>
      <c r="BM829" s="120"/>
      <c r="BN829" s="52"/>
      <c r="BO829" s="124"/>
      <c r="BP829" s="120"/>
      <c r="BQ829" s="120"/>
      <c r="BR829" s="124">
        <v>0.57861635220125784</v>
      </c>
      <c r="BS829" s="124">
        <v>0.93529411764705883</v>
      </c>
      <c r="BT829" s="120">
        <v>38.574423480083858</v>
      </c>
      <c r="BU829" s="120">
        <v>50</v>
      </c>
      <c r="BV829" s="124"/>
      <c r="BW829" s="120"/>
      <c r="BX829" s="120"/>
      <c r="BY829" s="124"/>
      <c r="BZ829" s="124"/>
      <c r="CA829" s="124"/>
      <c r="CB829" s="120">
        <v>16.823939048191338</v>
      </c>
      <c r="CC829" s="120">
        <v>19.496255895940152</v>
      </c>
      <c r="CD829" s="120">
        <v>17.335082511020332</v>
      </c>
      <c r="CE829" s="120"/>
      <c r="CF829" s="107"/>
      <c r="CG829" s="107"/>
      <c r="CH829" s="107">
        <v>0</v>
      </c>
      <c r="CI829" s="107"/>
      <c r="CJ829" s="107"/>
    </row>
    <row r="830" spans="1:88" x14ac:dyDescent="0.25">
      <c r="A830" s="50" t="s">
        <v>1001</v>
      </c>
      <c r="B830" s="56" t="s">
        <v>1620</v>
      </c>
      <c r="C830" s="50" t="s">
        <v>2665</v>
      </c>
      <c r="D830" s="56" t="s">
        <v>101</v>
      </c>
      <c r="E830" s="50" t="s">
        <v>102</v>
      </c>
      <c r="F830" s="24" t="s">
        <v>102</v>
      </c>
      <c r="G830" s="24" t="s">
        <v>102</v>
      </c>
      <c r="H830" s="50" t="s">
        <v>2644</v>
      </c>
      <c r="I830" s="50" t="s">
        <v>103</v>
      </c>
      <c r="J830" s="120">
        <v>1010.6568273413967</v>
      </c>
      <c r="K830" s="52">
        <v>1250</v>
      </c>
      <c r="L830" s="120">
        <v>80.852546187311731</v>
      </c>
      <c r="M830" s="52">
        <v>0</v>
      </c>
      <c r="N830" s="120">
        <v>74.075091933053201</v>
      </c>
      <c r="O830" s="120">
        <v>98.766789244070935</v>
      </c>
      <c r="P830" s="120">
        <v>100</v>
      </c>
      <c r="Q830" s="120">
        <v>61.20321132102989</v>
      </c>
      <c r="R830" s="120">
        <v>73.458909636933328</v>
      </c>
      <c r="S830" s="120">
        <v>75</v>
      </c>
      <c r="T830" s="120">
        <v>81.604281761373187</v>
      </c>
      <c r="U830" s="120">
        <v>100</v>
      </c>
      <c r="V830" s="120">
        <v>67.43999194346901</v>
      </c>
      <c r="W830" s="120">
        <v>89.919989257958676</v>
      </c>
      <c r="X830" s="120">
        <v>100</v>
      </c>
      <c r="Y830" s="120">
        <v>55.235990117150287</v>
      </c>
      <c r="Z830" s="120">
        <v>73.647986822867054</v>
      </c>
      <c r="AA830" s="120">
        <v>100</v>
      </c>
      <c r="AB830" s="120">
        <v>60.098892100192572</v>
      </c>
      <c r="AC830" s="120">
        <v>80.131856133590091</v>
      </c>
      <c r="AD830" s="120">
        <v>100</v>
      </c>
      <c r="AE830" s="120">
        <v>50.633483033932109</v>
      </c>
      <c r="AF830" s="120">
        <v>64.589583333333238</v>
      </c>
      <c r="AG830" s="120">
        <v>67.511310711909474</v>
      </c>
      <c r="AH830" s="120">
        <v>100</v>
      </c>
      <c r="AI830" s="120">
        <v>13.79</v>
      </c>
      <c r="AJ830" s="120">
        <v>18.22</v>
      </c>
      <c r="AK830" s="120">
        <v>13.95</v>
      </c>
      <c r="AL830" s="52">
        <v>1</v>
      </c>
      <c r="AM830" s="124">
        <v>0.84583333333333333</v>
      </c>
      <c r="AN830" s="124">
        <v>0.88713910761154857</v>
      </c>
      <c r="AO830" s="124">
        <v>0.83846794338051622</v>
      </c>
      <c r="AP830" s="124">
        <v>0.87926509186351709</v>
      </c>
      <c r="AQ830" s="124">
        <v>0.99617590822179736</v>
      </c>
      <c r="AR830" s="124">
        <v>0.98830409356725146</v>
      </c>
      <c r="AS830" s="124">
        <v>8.3710407239818999E-2</v>
      </c>
      <c r="AT830" s="120">
        <v>43.257918552036202</v>
      </c>
      <c r="AU830" s="120">
        <v>50</v>
      </c>
      <c r="AV830" s="124">
        <v>0.17129629629629631</v>
      </c>
      <c r="AW830" s="120">
        <v>25.740740740740755</v>
      </c>
      <c r="AX830" s="120">
        <v>50</v>
      </c>
      <c r="AY830" s="124">
        <v>0.54241645244215941</v>
      </c>
      <c r="AZ830" s="120">
        <v>36.161096829477295</v>
      </c>
      <c r="BA830" s="120">
        <v>50</v>
      </c>
      <c r="BB830" s="124">
        <v>0.43701799485861181</v>
      </c>
      <c r="BC830" s="120">
        <v>29.134532990574119</v>
      </c>
      <c r="BD830" s="120">
        <v>50</v>
      </c>
      <c r="BE830" s="124">
        <v>0.97229916897506929</v>
      </c>
      <c r="BF830" s="120">
        <v>50</v>
      </c>
      <c r="BG830" s="120">
        <v>50</v>
      </c>
      <c r="BH830" s="124">
        <v>0.93220338983050843</v>
      </c>
      <c r="BI830" s="120">
        <v>99.170573386224305</v>
      </c>
      <c r="BJ830" s="120">
        <v>100</v>
      </c>
      <c r="BK830" s="124">
        <v>0.88636363636363602</v>
      </c>
      <c r="BL830" s="120">
        <v>94.294003868471918</v>
      </c>
      <c r="BM830" s="120">
        <v>100</v>
      </c>
      <c r="BN830" s="52">
        <v>0</v>
      </c>
      <c r="BO830" s="124">
        <v>0.72799999999999998</v>
      </c>
      <c r="BP830" s="120">
        <v>97.041420118343197</v>
      </c>
      <c r="BQ830" s="120">
        <v>100</v>
      </c>
      <c r="BR830" s="124">
        <v>0.65273311897106112</v>
      </c>
      <c r="BS830" s="124">
        <v>0.88477951635846375</v>
      </c>
      <c r="BT830" s="120">
        <v>21.757770632368704</v>
      </c>
      <c r="BU830" s="120">
        <v>50</v>
      </c>
      <c r="BV830" s="124">
        <v>0.27019867549668874</v>
      </c>
      <c r="BW830" s="120">
        <v>22.516556291390728</v>
      </c>
      <c r="BX830" s="120">
        <v>50</v>
      </c>
      <c r="BY830" s="124">
        <v>0.88636363636363602</v>
      </c>
      <c r="BZ830" s="124">
        <v>0.94</v>
      </c>
      <c r="CA830" s="124">
        <v>5.3636363636364023E-2</v>
      </c>
      <c r="CB830" s="120">
        <v>17.263974516166829</v>
      </c>
      <c r="CC830" s="120">
        <v>19.631524517014228</v>
      </c>
      <c r="CD830" s="120">
        <v>17.168861804494096</v>
      </c>
      <c r="CE830" s="120">
        <v>15.161501169955377</v>
      </c>
      <c r="CF830" s="107"/>
      <c r="CG830" s="107"/>
      <c r="CH830" s="107">
        <v>0</v>
      </c>
      <c r="CI830" s="107"/>
      <c r="CJ830" s="107"/>
    </row>
    <row r="831" spans="1:88" x14ac:dyDescent="0.25">
      <c r="A831" s="50" t="s">
        <v>1001</v>
      </c>
      <c r="B831" s="56" t="s">
        <v>1620</v>
      </c>
      <c r="C831" s="50" t="s">
        <v>3372</v>
      </c>
      <c r="D831" s="56" t="s">
        <v>2575</v>
      </c>
      <c r="E831" s="50" t="s">
        <v>106</v>
      </c>
      <c r="F831" s="24">
        <v>3</v>
      </c>
      <c r="G831" s="24">
        <v>4</v>
      </c>
      <c r="H831" s="50" t="s">
        <v>1453</v>
      </c>
      <c r="I831" s="50" t="s">
        <v>109</v>
      </c>
      <c r="J831" s="120">
        <v>490.44505255050848</v>
      </c>
      <c r="K831" s="52">
        <v>550</v>
      </c>
      <c r="L831" s="120">
        <v>89.171827736456095</v>
      </c>
      <c r="M831" s="52">
        <v>0</v>
      </c>
      <c r="N831" s="120">
        <v>77.777401830234552</v>
      </c>
      <c r="O831" s="120">
        <v>100</v>
      </c>
      <c r="P831" s="120">
        <v>100</v>
      </c>
      <c r="Q831" s="120">
        <v>70.28075704922945</v>
      </c>
      <c r="R831" s="120">
        <v>75</v>
      </c>
      <c r="S831" s="120">
        <v>75</v>
      </c>
      <c r="T831" s="120">
        <v>93.707676065639262</v>
      </c>
      <c r="U831" s="120">
        <v>100</v>
      </c>
      <c r="V831" s="120">
        <v>70.124374793320101</v>
      </c>
      <c r="W831" s="120">
        <v>93.499166391093468</v>
      </c>
      <c r="X831" s="120">
        <v>100</v>
      </c>
      <c r="Y831" s="120">
        <v>63.365659165228131</v>
      </c>
      <c r="Z831" s="120">
        <v>84.487545553637517</v>
      </c>
      <c r="AA831" s="120">
        <v>100</v>
      </c>
      <c r="AB831" s="120"/>
      <c r="AC831" s="120"/>
      <c r="AD831" s="120">
        <v>0</v>
      </c>
      <c r="AE831" s="120"/>
      <c r="AF831" s="120"/>
      <c r="AG831" s="120"/>
      <c r="AH831" s="120">
        <v>0</v>
      </c>
      <c r="AI831" s="120">
        <v>4.71</v>
      </c>
      <c r="AJ831" s="120">
        <v>11.63</v>
      </c>
      <c r="AK831" s="120"/>
      <c r="AL831" s="52">
        <v>0</v>
      </c>
      <c r="AM831" s="124">
        <v>0.98496240601503759</v>
      </c>
      <c r="AN831" s="124">
        <v>0.9838709677419355</v>
      </c>
      <c r="AO831" s="124">
        <v>0.98496240601503759</v>
      </c>
      <c r="AP831" s="124">
        <v>0.9838709677419355</v>
      </c>
      <c r="AQ831" s="124"/>
      <c r="AR831" s="124"/>
      <c r="AS831" s="124">
        <v>5.3030303030303032E-2</v>
      </c>
      <c r="AT831" s="120">
        <v>49.393939393939412</v>
      </c>
      <c r="AU831" s="120">
        <v>50</v>
      </c>
      <c r="AV831" s="124">
        <v>7.0175438596491224E-2</v>
      </c>
      <c r="AW831" s="120">
        <v>45.964912280701768</v>
      </c>
      <c r="AX831" s="120">
        <v>50</v>
      </c>
      <c r="AY831" s="124"/>
      <c r="AZ831" s="120"/>
      <c r="BA831" s="120"/>
      <c r="BB831" s="124"/>
      <c r="BC831" s="120"/>
      <c r="BD831" s="120"/>
      <c r="BE831" s="124"/>
      <c r="BF831" s="120"/>
      <c r="BG831" s="120"/>
      <c r="BH831" s="124"/>
      <c r="BI831" s="120"/>
      <c r="BJ831" s="120"/>
      <c r="BK831" s="124"/>
      <c r="BL831" s="120"/>
      <c r="BM831" s="120"/>
      <c r="BN831" s="52"/>
      <c r="BO831" s="124"/>
      <c r="BP831" s="120"/>
      <c r="BQ831" s="120"/>
      <c r="BR831" s="124">
        <v>0.35087719298245612</v>
      </c>
      <c r="BS831" s="124">
        <v>1.0363636363636364</v>
      </c>
      <c r="BT831" s="120">
        <v>23.391812865497073</v>
      </c>
      <c r="BU831" s="120">
        <v>50</v>
      </c>
      <c r="BV831" s="124"/>
      <c r="BW831" s="120"/>
      <c r="BX831" s="120"/>
      <c r="BY831" s="124"/>
      <c r="BZ831" s="124"/>
      <c r="CA831" s="124"/>
      <c r="CB831" s="120">
        <v>16.823939048191338</v>
      </c>
      <c r="CC831" s="120">
        <v>19.496255895940152</v>
      </c>
      <c r="CD831" s="120">
        <v>17.335082511020332</v>
      </c>
      <c r="CE831" s="120"/>
      <c r="CF831" s="107"/>
      <c r="CG831" s="107"/>
      <c r="CH831" s="107">
        <v>1</v>
      </c>
      <c r="CI831" s="107"/>
      <c r="CJ831" s="107">
        <v>1</v>
      </c>
    </row>
    <row r="832" spans="1:88" x14ac:dyDescent="0.25">
      <c r="A832" s="50" t="s">
        <v>1001</v>
      </c>
      <c r="B832" s="56" t="s">
        <v>1620</v>
      </c>
      <c r="C832" s="50" t="s">
        <v>3373</v>
      </c>
      <c r="D832" s="56" t="s">
        <v>1842</v>
      </c>
      <c r="E832" s="50" t="s">
        <v>106</v>
      </c>
      <c r="F832" s="24" t="s">
        <v>114</v>
      </c>
      <c r="G832" s="24">
        <v>4</v>
      </c>
      <c r="H832" s="50" t="s">
        <v>2644</v>
      </c>
      <c r="I832" s="50" t="s">
        <v>109</v>
      </c>
      <c r="J832" s="120">
        <v>511.63213372806285</v>
      </c>
      <c r="K832" s="52">
        <v>550</v>
      </c>
      <c r="L832" s="120">
        <v>93.024024314193241</v>
      </c>
      <c r="M832" s="52">
        <v>0</v>
      </c>
      <c r="N832" s="120">
        <v>84.605277449685673</v>
      </c>
      <c r="O832" s="120">
        <v>100</v>
      </c>
      <c r="P832" s="120">
        <v>100</v>
      </c>
      <c r="Q832" s="120">
        <v>70.402473647975668</v>
      </c>
      <c r="R832" s="120">
        <v>75</v>
      </c>
      <c r="S832" s="120">
        <v>75</v>
      </c>
      <c r="T832" s="120">
        <v>93.869964863967553</v>
      </c>
      <c r="U832" s="120">
        <v>100</v>
      </c>
      <c r="V832" s="120">
        <v>74.682521831644664</v>
      </c>
      <c r="W832" s="120">
        <v>99.576695775526218</v>
      </c>
      <c r="X832" s="120">
        <v>100</v>
      </c>
      <c r="Y832" s="120">
        <v>60.571728929902001</v>
      </c>
      <c r="Z832" s="120">
        <v>80.762305239869335</v>
      </c>
      <c r="AA832" s="120">
        <v>100</v>
      </c>
      <c r="AB832" s="120"/>
      <c r="AC832" s="120"/>
      <c r="AD832" s="120">
        <v>0</v>
      </c>
      <c r="AE832" s="120"/>
      <c r="AF832" s="120"/>
      <c r="AG832" s="120"/>
      <c r="AH832" s="120">
        <v>0</v>
      </c>
      <c r="AI832" s="120">
        <v>4.59</v>
      </c>
      <c r="AJ832" s="120">
        <v>14.42</v>
      </c>
      <c r="AK832" s="120"/>
      <c r="AL832" s="52">
        <v>0</v>
      </c>
      <c r="AM832" s="124">
        <v>0.9831460674157303</v>
      </c>
      <c r="AN832" s="124">
        <v>1</v>
      </c>
      <c r="AO832" s="124">
        <v>0.9831460674157303</v>
      </c>
      <c r="AP832" s="124">
        <v>1</v>
      </c>
      <c r="AQ832" s="124"/>
      <c r="AR832" s="124"/>
      <c r="AS832" s="124">
        <v>3.614457831325301E-2</v>
      </c>
      <c r="AT832" s="120">
        <v>50</v>
      </c>
      <c r="AU832" s="120">
        <v>50</v>
      </c>
      <c r="AV832" s="124">
        <v>8.5106382978723402E-2</v>
      </c>
      <c r="AW832" s="120">
        <v>42.978723404255327</v>
      </c>
      <c r="AX832" s="120">
        <v>50</v>
      </c>
      <c r="AY832" s="124"/>
      <c r="AZ832" s="120"/>
      <c r="BA832" s="120"/>
      <c r="BB832" s="124"/>
      <c r="BC832" s="120"/>
      <c r="BD832" s="120"/>
      <c r="BE832" s="124"/>
      <c r="BF832" s="120"/>
      <c r="BG832" s="120"/>
      <c r="BH832" s="124"/>
      <c r="BI832" s="120"/>
      <c r="BJ832" s="120"/>
      <c r="BK832" s="124"/>
      <c r="BL832" s="120"/>
      <c r="BM832" s="120"/>
      <c r="BN832" s="52"/>
      <c r="BO832" s="124"/>
      <c r="BP832" s="120"/>
      <c r="BQ832" s="120"/>
      <c r="BR832" s="124">
        <v>0.66666666666666663</v>
      </c>
      <c r="BS832" s="124">
        <v>0.95744680851063835</v>
      </c>
      <c r="BT832" s="120">
        <v>44.444444444444443</v>
      </c>
      <c r="BU832" s="120">
        <v>50</v>
      </c>
      <c r="BV832" s="124"/>
      <c r="BW832" s="120"/>
      <c r="BX832" s="120"/>
      <c r="BY832" s="124"/>
      <c r="BZ832" s="124"/>
      <c r="CA832" s="124"/>
      <c r="CB832" s="120">
        <v>16.823939048191338</v>
      </c>
      <c r="CC832" s="120">
        <v>19.496255895940152</v>
      </c>
      <c r="CD832" s="120">
        <v>17.335082511020332</v>
      </c>
      <c r="CE832" s="120"/>
      <c r="CF832" s="107"/>
      <c r="CG832" s="107"/>
      <c r="CH832" s="107">
        <v>2</v>
      </c>
      <c r="CI832" s="107">
        <v>1</v>
      </c>
      <c r="CJ832" s="107">
        <v>1</v>
      </c>
    </row>
    <row r="833" spans="1:88" x14ac:dyDescent="0.25">
      <c r="A833" s="50" t="s">
        <v>1001</v>
      </c>
      <c r="B833" s="56" t="s">
        <v>1620</v>
      </c>
      <c r="C833" s="50" t="s">
        <v>3374</v>
      </c>
      <c r="D833" s="56" t="s">
        <v>2587</v>
      </c>
      <c r="E833" s="50" t="s">
        <v>106</v>
      </c>
      <c r="F833" s="24" t="s">
        <v>114</v>
      </c>
      <c r="G833" s="24">
        <v>2</v>
      </c>
      <c r="H833" s="50" t="s">
        <v>1453</v>
      </c>
      <c r="I833" s="50" t="s">
        <v>109</v>
      </c>
      <c r="J833" s="120">
        <v>31.174894756984315</v>
      </c>
      <c r="K833" s="52">
        <v>100</v>
      </c>
      <c r="L833" s="120">
        <v>31.174894756984315</v>
      </c>
      <c r="M833" s="52"/>
      <c r="N833" s="120"/>
      <c r="O833" s="120"/>
      <c r="P833" s="120"/>
      <c r="Q833" s="120"/>
      <c r="R833" s="120"/>
      <c r="S833" s="120"/>
      <c r="T833" s="120"/>
      <c r="U833" s="120"/>
      <c r="V833" s="120"/>
      <c r="W833" s="120"/>
      <c r="X833" s="120"/>
      <c r="Y833" s="120"/>
      <c r="Z833" s="120"/>
      <c r="AA833" s="120"/>
      <c r="AB833" s="120"/>
      <c r="AC833" s="120"/>
      <c r="AD833" s="120"/>
      <c r="AE833" s="120"/>
      <c r="AF833" s="120"/>
      <c r="AG833" s="120"/>
      <c r="AH833" s="120"/>
      <c r="AI833" s="120"/>
      <c r="AJ833" s="120"/>
      <c r="AK833" s="120"/>
      <c r="AL833" s="52"/>
      <c r="AM833" s="124"/>
      <c r="AN833" s="124"/>
      <c r="AO833" s="124"/>
      <c r="AP833" s="124"/>
      <c r="AQ833" s="124"/>
      <c r="AR833" s="124"/>
      <c r="AS833" s="124">
        <v>0.14925373134328357</v>
      </c>
      <c r="AT833" s="120">
        <v>30.149253731343293</v>
      </c>
      <c r="AU833" s="120">
        <v>50</v>
      </c>
      <c r="AV833" s="124">
        <v>0.29487179487179488</v>
      </c>
      <c r="AW833" s="120">
        <v>1.025641025641022</v>
      </c>
      <c r="AX833" s="120">
        <v>50</v>
      </c>
      <c r="AY833" s="124"/>
      <c r="AZ833" s="120"/>
      <c r="BA833" s="120"/>
      <c r="BB833" s="124"/>
      <c r="BC833" s="120"/>
      <c r="BD833" s="120"/>
      <c r="BE833" s="124"/>
      <c r="BF833" s="120"/>
      <c r="BG833" s="120"/>
      <c r="BH833" s="124"/>
      <c r="BI833" s="120"/>
      <c r="BJ833" s="120"/>
      <c r="BK833" s="124"/>
      <c r="BL833" s="120"/>
      <c r="BM833" s="120"/>
      <c r="BN833" s="52"/>
      <c r="BO833" s="124"/>
      <c r="BP833" s="120"/>
      <c r="BQ833" s="120"/>
      <c r="BR833" s="124"/>
      <c r="BS833" s="124"/>
      <c r="BT833" s="120"/>
      <c r="BU833" s="120"/>
      <c r="BV833" s="124"/>
      <c r="BW833" s="120"/>
      <c r="BX833" s="120"/>
      <c r="BY833" s="124"/>
      <c r="BZ833" s="124"/>
      <c r="CA833" s="124"/>
      <c r="CB833" s="120"/>
      <c r="CC833" s="120"/>
      <c r="CD833" s="120"/>
      <c r="CE833" s="120"/>
      <c r="CF833" s="107"/>
      <c r="CG833" s="107"/>
      <c r="CH833" s="107">
        <v>0</v>
      </c>
      <c r="CI833" s="107"/>
      <c r="CJ833" s="107"/>
    </row>
    <row r="834" spans="1:88" x14ac:dyDescent="0.25">
      <c r="A834" s="50" t="s">
        <v>1001</v>
      </c>
      <c r="B834" s="56" t="s">
        <v>1620</v>
      </c>
      <c r="C834" s="50" t="s">
        <v>3375</v>
      </c>
      <c r="D834" s="56" t="s">
        <v>2321</v>
      </c>
      <c r="E834" s="50" t="s">
        <v>106</v>
      </c>
      <c r="F834" s="24">
        <v>5</v>
      </c>
      <c r="G834" s="24">
        <v>8</v>
      </c>
      <c r="H834" s="50" t="s">
        <v>1453</v>
      </c>
      <c r="I834" s="50" t="s">
        <v>109</v>
      </c>
      <c r="J834" s="120">
        <v>568.52459900234805</v>
      </c>
      <c r="K834" s="52">
        <v>800</v>
      </c>
      <c r="L834" s="120">
        <v>71.065574875293507</v>
      </c>
      <c r="M834" s="52">
        <v>1</v>
      </c>
      <c r="N834" s="120">
        <v>67.278977342903886</v>
      </c>
      <c r="O834" s="120">
        <v>89.705303123871843</v>
      </c>
      <c r="P834" s="120">
        <v>100</v>
      </c>
      <c r="Q834" s="120">
        <v>56.085538484353215</v>
      </c>
      <c r="R834" s="120">
        <v>69.348904470062038</v>
      </c>
      <c r="S834" s="120">
        <v>75</v>
      </c>
      <c r="T834" s="120">
        <v>74.78071797913762</v>
      </c>
      <c r="U834" s="120">
        <v>100</v>
      </c>
      <c r="V834" s="120">
        <v>61.462206179894409</v>
      </c>
      <c r="W834" s="120">
        <v>81.949608239859202</v>
      </c>
      <c r="X834" s="120">
        <v>100</v>
      </c>
      <c r="Y834" s="120">
        <v>51.413026100487279</v>
      </c>
      <c r="Z834" s="120">
        <v>68.550701467316372</v>
      </c>
      <c r="AA834" s="120">
        <v>100</v>
      </c>
      <c r="AB834" s="120">
        <v>56.129746136865343</v>
      </c>
      <c r="AC834" s="120">
        <v>74.839661515820453</v>
      </c>
      <c r="AD834" s="120">
        <v>100</v>
      </c>
      <c r="AE834" s="120">
        <v>50.262948717948703</v>
      </c>
      <c r="AF834" s="120">
        <v>60.563953488372086</v>
      </c>
      <c r="AG834" s="120">
        <v>67.017264957264928</v>
      </c>
      <c r="AH834" s="120">
        <v>100</v>
      </c>
      <c r="AI834" s="120">
        <v>18.91</v>
      </c>
      <c r="AJ834" s="120">
        <v>17.93</v>
      </c>
      <c r="AK834" s="120">
        <v>10.3</v>
      </c>
      <c r="AL834" s="52">
        <v>0</v>
      </c>
      <c r="AM834" s="124">
        <v>0.96989966555183948</v>
      </c>
      <c r="AN834" s="124">
        <v>0.97761194029850751</v>
      </c>
      <c r="AO834" s="124">
        <v>0.97324414715719065</v>
      </c>
      <c r="AP834" s="124">
        <v>0.97761194029850751</v>
      </c>
      <c r="AQ834" s="124">
        <v>1</v>
      </c>
      <c r="AR834" s="124">
        <v>1</v>
      </c>
      <c r="AS834" s="124">
        <v>0.20333333333333334</v>
      </c>
      <c r="AT834" s="120">
        <v>19.333333333333336</v>
      </c>
      <c r="AU834" s="120">
        <v>50</v>
      </c>
      <c r="AV834" s="124">
        <v>0.31538461538461537</v>
      </c>
      <c r="AW834" s="120">
        <v>0</v>
      </c>
      <c r="AX834" s="120">
        <v>50</v>
      </c>
      <c r="AY834" s="124"/>
      <c r="AZ834" s="120"/>
      <c r="BA834" s="120"/>
      <c r="BB834" s="124"/>
      <c r="BC834" s="120"/>
      <c r="BD834" s="120"/>
      <c r="BE834" s="124">
        <v>0.97402597402597402</v>
      </c>
      <c r="BF834" s="120">
        <v>50</v>
      </c>
      <c r="BG834" s="120">
        <v>50</v>
      </c>
      <c r="BH834" s="124"/>
      <c r="BI834" s="120"/>
      <c r="BJ834" s="120"/>
      <c r="BK834" s="124"/>
      <c r="BL834" s="120"/>
      <c r="BM834" s="120"/>
      <c r="BN834" s="52"/>
      <c r="BO834" s="124"/>
      <c r="BP834" s="120"/>
      <c r="BQ834" s="120"/>
      <c r="BR834" s="124">
        <v>0.63522012578616349</v>
      </c>
      <c r="BS834" s="124">
        <v>0.98148148148148151</v>
      </c>
      <c r="BT834" s="120">
        <v>42.348008385744237</v>
      </c>
      <c r="BU834" s="120">
        <v>50</v>
      </c>
      <c r="BV834" s="124"/>
      <c r="BW834" s="120"/>
      <c r="BX834" s="120"/>
      <c r="BY834" s="124"/>
      <c r="BZ834" s="124"/>
      <c r="CA834" s="124"/>
      <c r="CB834" s="120">
        <v>16.823939048191338</v>
      </c>
      <c r="CC834" s="120">
        <v>19.496255895940152</v>
      </c>
      <c r="CD834" s="120">
        <v>17.335082511020332</v>
      </c>
      <c r="CE834" s="120"/>
      <c r="CF834" s="107"/>
      <c r="CG834" s="107"/>
      <c r="CH834" s="107">
        <v>0</v>
      </c>
      <c r="CI834" s="107"/>
      <c r="CJ834" s="107"/>
    </row>
    <row r="835" spans="1:88" x14ac:dyDescent="0.25">
      <c r="A835" s="50" t="s">
        <v>1001</v>
      </c>
      <c r="B835" s="56" t="s">
        <v>1620</v>
      </c>
      <c r="C835" s="50" t="s">
        <v>3376</v>
      </c>
      <c r="D835" s="56" t="s">
        <v>2235</v>
      </c>
      <c r="E835" s="50" t="s">
        <v>106</v>
      </c>
      <c r="F835" s="24">
        <v>5</v>
      </c>
      <c r="G835" s="24">
        <v>8</v>
      </c>
      <c r="H835" s="50" t="s">
        <v>2644</v>
      </c>
      <c r="I835" s="50" t="s">
        <v>109</v>
      </c>
      <c r="J835" s="120">
        <v>659.89155464848886</v>
      </c>
      <c r="K835" s="52">
        <v>800</v>
      </c>
      <c r="L835" s="120">
        <v>82.486444331061108</v>
      </c>
      <c r="M835" s="52">
        <v>1</v>
      </c>
      <c r="N835" s="120">
        <v>74.97421620146649</v>
      </c>
      <c r="O835" s="120">
        <v>99.96562160195532</v>
      </c>
      <c r="P835" s="120">
        <v>100</v>
      </c>
      <c r="Q835" s="120">
        <v>58.992038731222202</v>
      </c>
      <c r="R835" s="120">
        <v>73.560952691238768</v>
      </c>
      <c r="S835" s="120">
        <v>75</v>
      </c>
      <c r="T835" s="120">
        <v>78.656051641629602</v>
      </c>
      <c r="U835" s="120">
        <v>100</v>
      </c>
      <c r="V835" s="120">
        <v>69.134874237259226</v>
      </c>
      <c r="W835" s="120">
        <v>92.179832316345639</v>
      </c>
      <c r="X835" s="120">
        <v>100</v>
      </c>
      <c r="Y835" s="120">
        <v>52.315776112136994</v>
      </c>
      <c r="Z835" s="120">
        <v>69.754368149515983</v>
      </c>
      <c r="AA835" s="120">
        <v>100</v>
      </c>
      <c r="AB835" s="120">
        <v>63.302380952380958</v>
      </c>
      <c r="AC835" s="120">
        <v>84.40317460317462</v>
      </c>
      <c r="AD835" s="120">
        <v>100</v>
      </c>
      <c r="AE835" s="120">
        <v>53.49019607843136</v>
      </c>
      <c r="AF835" s="120">
        <v>65.55653153153149</v>
      </c>
      <c r="AG835" s="120">
        <v>71.320261437908485</v>
      </c>
      <c r="AH835" s="120">
        <v>100</v>
      </c>
      <c r="AI835" s="120">
        <v>16</v>
      </c>
      <c r="AJ835" s="120">
        <v>21.24</v>
      </c>
      <c r="AK835" s="120">
        <v>12.06</v>
      </c>
      <c r="AL835" s="52">
        <v>1</v>
      </c>
      <c r="AM835" s="124">
        <v>0.92462311557788945</v>
      </c>
      <c r="AN835" s="124">
        <v>0.89411764705882357</v>
      </c>
      <c r="AO835" s="124">
        <v>0.91729323308270672</v>
      </c>
      <c r="AP835" s="124">
        <v>0.89411764705882357</v>
      </c>
      <c r="AQ835" s="124">
        <v>1</v>
      </c>
      <c r="AR835" s="124">
        <v>1</v>
      </c>
      <c r="AS835" s="124">
        <v>9.5000000000000001E-2</v>
      </c>
      <c r="AT835" s="120">
        <v>41.000000000000014</v>
      </c>
      <c r="AU835" s="120">
        <v>50</v>
      </c>
      <c r="AV835" s="124">
        <v>0.17333333333333334</v>
      </c>
      <c r="AW835" s="120">
        <v>25.333333333333339</v>
      </c>
      <c r="AX835" s="120">
        <v>50</v>
      </c>
      <c r="AY835" s="124"/>
      <c r="AZ835" s="120"/>
      <c r="BA835" s="120"/>
      <c r="BB835" s="124"/>
      <c r="BC835" s="120"/>
      <c r="BD835" s="120"/>
      <c r="BE835" s="124">
        <v>0.98019801980198018</v>
      </c>
      <c r="BF835" s="120">
        <v>50</v>
      </c>
      <c r="BG835" s="120">
        <v>50</v>
      </c>
      <c r="BH835" s="124"/>
      <c r="BI835" s="120"/>
      <c r="BJ835" s="120"/>
      <c r="BK835" s="124"/>
      <c r="BL835" s="120"/>
      <c r="BM835" s="120"/>
      <c r="BN835" s="52"/>
      <c r="BO835" s="124"/>
      <c r="BP835" s="120"/>
      <c r="BQ835" s="120"/>
      <c r="BR835" s="124">
        <v>0.70918367346938771</v>
      </c>
      <c r="BS835" s="124">
        <v>0.95609756097560972</v>
      </c>
      <c r="BT835" s="120">
        <v>47.278911564625844</v>
      </c>
      <c r="BU835" s="120">
        <v>50</v>
      </c>
      <c r="BV835" s="124"/>
      <c r="BW835" s="120"/>
      <c r="BX835" s="120"/>
      <c r="BY835" s="124"/>
      <c r="BZ835" s="124"/>
      <c r="CA835" s="124"/>
      <c r="CB835" s="120">
        <v>16.823939048191338</v>
      </c>
      <c r="CC835" s="120">
        <v>19.496255895940152</v>
      </c>
      <c r="CD835" s="120">
        <v>17.335082511020332</v>
      </c>
      <c r="CE835" s="120"/>
      <c r="CF835" s="107"/>
      <c r="CG835" s="107"/>
      <c r="CH835" s="107">
        <v>0</v>
      </c>
      <c r="CI835" s="107"/>
      <c r="CJ835" s="107"/>
    </row>
    <row r="836" spans="1:88" x14ac:dyDescent="0.25">
      <c r="A836" s="50" t="s">
        <v>1001</v>
      </c>
      <c r="B836" s="56" t="s">
        <v>1620</v>
      </c>
      <c r="C836" s="50" t="s">
        <v>3377</v>
      </c>
      <c r="D836" s="56" t="s">
        <v>2482</v>
      </c>
      <c r="E836" s="50" t="s">
        <v>106</v>
      </c>
      <c r="F836" s="24">
        <v>9</v>
      </c>
      <c r="G836" s="24">
        <v>12</v>
      </c>
      <c r="H836" s="50" t="s">
        <v>2644</v>
      </c>
      <c r="I836" s="50" t="s">
        <v>109</v>
      </c>
      <c r="J836" s="120">
        <v>840.66662456824838</v>
      </c>
      <c r="K836" s="52">
        <v>1050</v>
      </c>
      <c r="L836" s="120">
        <v>80.063488054118892</v>
      </c>
      <c r="M836" s="52">
        <v>0</v>
      </c>
      <c r="N836" s="120">
        <v>61.284406773462067</v>
      </c>
      <c r="O836" s="120">
        <v>81.712542364616098</v>
      </c>
      <c r="P836" s="120">
        <v>100</v>
      </c>
      <c r="Q836" s="120"/>
      <c r="R836" s="120">
        <v>59.11757486499755</v>
      </c>
      <c r="S836" s="120">
        <v>67.828251008064498</v>
      </c>
      <c r="T836" s="120"/>
      <c r="U836" s="120">
        <v>0</v>
      </c>
      <c r="V836" s="120">
        <v>56.172121311296571</v>
      </c>
      <c r="W836" s="120">
        <v>74.896161748395429</v>
      </c>
      <c r="X836" s="120">
        <v>100</v>
      </c>
      <c r="Y836" s="120"/>
      <c r="Z836" s="120"/>
      <c r="AA836" s="120">
        <v>0</v>
      </c>
      <c r="AB836" s="120">
        <v>60.767948717948734</v>
      </c>
      <c r="AC836" s="120">
        <v>81.023931623931645</v>
      </c>
      <c r="AD836" s="120">
        <v>100</v>
      </c>
      <c r="AE836" s="120">
        <v>50.447692307692328</v>
      </c>
      <c r="AF836" s="120">
        <v>66.501424501424466</v>
      </c>
      <c r="AG836" s="120">
        <v>67.263589743589762</v>
      </c>
      <c r="AH836" s="120">
        <v>100</v>
      </c>
      <c r="AI836" s="120"/>
      <c r="AJ836" s="120"/>
      <c r="AK836" s="120">
        <v>16.05</v>
      </c>
      <c r="AL836" s="52">
        <v>1</v>
      </c>
      <c r="AM836" s="124">
        <v>0.26178010471204188</v>
      </c>
      <c r="AN836" s="124">
        <v>0.36170212765957449</v>
      </c>
      <c r="AO836" s="124">
        <v>0.22513089005235601</v>
      </c>
      <c r="AP836" s="124">
        <v>0.2978723404255319</v>
      </c>
      <c r="AQ836" s="124">
        <v>0.98918918918918919</v>
      </c>
      <c r="AR836" s="124">
        <v>0.97058823529411764</v>
      </c>
      <c r="AS836" s="124">
        <v>4.0595399188092018E-2</v>
      </c>
      <c r="AT836" s="120">
        <v>50</v>
      </c>
      <c r="AU836" s="120">
        <v>50</v>
      </c>
      <c r="AV836" s="124">
        <v>9.375E-2</v>
      </c>
      <c r="AW836" s="120">
        <v>41.250000000000007</v>
      </c>
      <c r="AX836" s="120">
        <v>50</v>
      </c>
      <c r="AY836" s="124">
        <v>0.55291005291005291</v>
      </c>
      <c r="AZ836" s="120">
        <v>36.860670194003525</v>
      </c>
      <c r="BA836" s="120">
        <v>50</v>
      </c>
      <c r="BB836" s="124">
        <v>0.44973544973544971</v>
      </c>
      <c r="BC836" s="120">
        <v>29.982363315696649</v>
      </c>
      <c r="BD836" s="120">
        <v>50</v>
      </c>
      <c r="BE836" s="124">
        <v>0.97777777777777775</v>
      </c>
      <c r="BF836" s="120">
        <v>50</v>
      </c>
      <c r="BG836" s="120">
        <v>50</v>
      </c>
      <c r="BH836" s="124">
        <v>0.94827586206896552</v>
      </c>
      <c r="BI836" s="120">
        <v>100</v>
      </c>
      <c r="BJ836" s="120">
        <v>100</v>
      </c>
      <c r="BK836" s="124">
        <v>0.90476190476190477</v>
      </c>
      <c r="BL836" s="120">
        <v>96.251266464032426</v>
      </c>
      <c r="BM836" s="120">
        <v>100</v>
      </c>
      <c r="BN836" s="52">
        <v>0</v>
      </c>
      <c r="BO836" s="124">
        <v>0.72781065088757402</v>
      </c>
      <c r="BP836" s="120">
        <v>97.041420118343197</v>
      </c>
      <c r="BQ836" s="120">
        <v>100</v>
      </c>
      <c r="BR836" s="124">
        <v>0.71666666666666667</v>
      </c>
      <c r="BS836" s="124">
        <v>0.65934065934065933</v>
      </c>
      <c r="BT836" s="120">
        <v>11.944444444444445</v>
      </c>
      <c r="BU836" s="120">
        <v>50</v>
      </c>
      <c r="BV836" s="124">
        <v>0.26928281461434372</v>
      </c>
      <c r="BW836" s="120">
        <v>22.440234551195314</v>
      </c>
      <c r="BX836" s="120">
        <v>50</v>
      </c>
      <c r="BY836" s="124">
        <v>0.90476190476190477</v>
      </c>
      <c r="BZ836" s="124">
        <v>0.94</v>
      </c>
      <c r="CA836" s="124">
        <v>3.5238095238095186E-2</v>
      </c>
      <c r="CB836" s="120">
        <v>16.823939048191338</v>
      </c>
      <c r="CC836" s="120">
        <v>19.496255895940152</v>
      </c>
      <c r="CD836" s="120">
        <v>17.335082511020332</v>
      </c>
      <c r="CE836" s="120">
        <v>12.629206143265662</v>
      </c>
      <c r="CF836" s="52"/>
      <c r="CG836" s="52"/>
      <c r="CH836" s="107">
        <v>0</v>
      </c>
      <c r="CI836" s="107"/>
      <c r="CJ836" s="107"/>
    </row>
    <row r="837" spans="1:88" x14ac:dyDescent="0.25">
      <c r="A837" s="50" t="s">
        <v>1008</v>
      </c>
      <c r="B837" s="56" t="s">
        <v>1621</v>
      </c>
      <c r="C837" s="50" t="s">
        <v>2665</v>
      </c>
      <c r="D837" s="56" t="s">
        <v>101</v>
      </c>
      <c r="E837" s="50" t="s">
        <v>102</v>
      </c>
      <c r="F837" s="24" t="s">
        <v>102</v>
      </c>
      <c r="G837" s="24" t="s">
        <v>102</v>
      </c>
      <c r="H837" s="50" t="s">
        <v>2644</v>
      </c>
      <c r="I837" s="50" t="s">
        <v>103</v>
      </c>
      <c r="J837" s="120">
        <v>944.88934514184677</v>
      </c>
      <c r="K837" s="52">
        <v>1250</v>
      </c>
      <c r="L837" s="120">
        <v>75.591147611347736</v>
      </c>
      <c r="M837" s="52">
        <v>0</v>
      </c>
      <c r="N837" s="120">
        <v>66.784116605599095</v>
      </c>
      <c r="O837" s="120">
        <v>89.04548880746546</v>
      </c>
      <c r="P837" s="120">
        <v>100</v>
      </c>
      <c r="Q837" s="120">
        <v>59.811862877870908</v>
      </c>
      <c r="R837" s="120">
        <v>60.026391520856336</v>
      </c>
      <c r="S837" s="120">
        <v>74.570001328706297</v>
      </c>
      <c r="T837" s="120">
        <v>79.749150503827877</v>
      </c>
      <c r="U837" s="120">
        <v>100</v>
      </c>
      <c r="V837" s="120">
        <v>52.808375333884399</v>
      </c>
      <c r="W837" s="120">
        <v>70.411167111845856</v>
      </c>
      <c r="X837" s="120">
        <v>100</v>
      </c>
      <c r="Y837" s="120">
        <v>46.353695228893947</v>
      </c>
      <c r="Z837" s="120">
        <v>61.804926971858599</v>
      </c>
      <c r="AA837" s="120">
        <v>100</v>
      </c>
      <c r="AB837" s="120">
        <v>54.433134280180774</v>
      </c>
      <c r="AC837" s="120">
        <v>72.577512373574365</v>
      </c>
      <c r="AD837" s="120">
        <v>100</v>
      </c>
      <c r="AE837" s="120">
        <v>48.737227120067146</v>
      </c>
      <c r="AF837" s="120">
        <v>60.423267108167906</v>
      </c>
      <c r="AG837" s="120">
        <v>64.982969493422857</v>
      </c>
      <c r="AH837" s="120">
        <v>100</v>
      </c>
      <c r="AI837" s="120">
        <v>14.75</v>
      </c>
      <c r="AJ837" s="120">
        <v>13.67</v>
      </c>
      <c r="AK837" s="120">
        <v>11.68</v>
      </c>
      <c r="AL837" s="52">
        <v>0</v>
      </c>
      <c r="AM837" s="124">
        <v>0.98319768968233134</v>
      </c>
      <c r="AN837" s="124">
        <v>0.98612487611496535</v>
      </c>
      <c r="AO837" s="124">
        <v>0.98141361256544501</v>
      </c>
      <c r="AP837" s="124">
        <v>0.98473658296405708</v>
      </c>
      <c r="AQ837" s="124">
        <v>0.99250000000000005</v>
      </c>
      <c r="AR837" s="124">
        <v>0.99043062200956933</v>
      </c>
      <c r="AS837" s="124">
        <v>0.10254916241806264</v>
      </c>
      <c r="AT837" s="120">
        <v>39.490167516387473</v>
      </c>
      <c r="AU837" s="120">
        <v>50</v>
      </c>
      <c r="AV837" s="124">
        <v>0.14201016374929418</v>
      </c>
      <c r="AW837" s="120">
        <v>31.597967250141167</v>
      </c>
      <c r="AX837" s="120">
        <v>50</v>
      </c>
      <c r="AY837" s="124">
        <v>0.50324976787372333</v>
      </c>
      <c r="AZ837" s="120">
        <v>33.54998452491489</v>
      </c>
      <c r="BA837" s="120">
        <v>50</v>
      </c>
      <c r="BB837" s="124">
        <v>0.26555246053853299</v>
      </c>
      <c r="BC837" s="120">
        <v>17.703497369235532</v>
      </c>
      <c r="BD837" s="120">
        <v>50</v>
      </c>
      <c r="BE837" s="124">
        <v>0.92003762935089373</v>
      </c>
      <c r="BF837" s="120">
        <v>48.938171773983711</v>
      </c>
      <c r="BG837" s="120">
        <v>50</v>
      </c>
      <c r="BH837" s="124">
        <v>0.91950464396284826</v>
      </c>
      <c r="BI837" s="120">
        <v>97.819642974771099</v>
      </c>
      <c r="BJ837" s="120">
        <v>100</v>
      </c>
      <c r="BK837" s="124">
        <v>0.82795698924731198</v>
      </c>
      <c r="BL837" s="120">
        <v>88.080530770990634</v>
      </c>
      <c r="BM837" s="120">
        <v>100</v>
      </c>
      <c r="BN837" s="52">
        <v>0</v>
      </c>
      <c r="BO837" s="124">
        <v>0.73799999999999999</v>
      </c>
      <c r="BP837" s="120">
        <v>98.360655737704931</v>
      </c>
      <c r="BQ837" s="120">
        <v>100</v>
      </c>
      <c r="BR837" s="124">
        <v>0.60227272727272729</v>
      </c>
      <c r="BS837" s="124">
        <v>0.89921040408732</v>
      </c>
      <c r="BT837" s="120">
        <v>20.075757575757578</v>
      </c>
      <c r="BU837" s="120">
        <v>50</v>
      </c>
      <c r="BV837" s="124">
        <v>0.36842105263157893</v>
      </c>
      <c r="BW837" s="120">
        <v>30.701754385964914</v>
      </c>
      <c r="BX837" s="120">
        <v>50</v>
      </c>
      <c r="BY837" s="124">
        <v>0.82795698924731198</v>
      </c>
      <c r="BZ837" s="124">
        <v>0.94</v>
      </c>
      <c r="CA837" s="124">
        <v>0.11204301075268802</v>
      </c>
      <c r="CB837" s="120">
        <v>17.263974516166829</v>
      </c>
      <c r="CC837" s="120">
        <v>19.631524517014228</v>
      </c>
      <c r="CD837" s="120">
        <v>17.168861804494096</v>
      </c>
      <c r="CE837" s="120">
        <v>15.161501169955377</v>
      </c>
      <c r="CF837" s="52"/>
      <c r="CG837" s="52"/>
      <c r="CH837" s="107">
        <v>0</v>
      </c>
      <c r="CI837" s="107"/>
      <c r="CJ837" s="107"/>
    </row>
    <row r="838" spans="1:88" x14ac:dyDescent="0.25">
      <c r="A838" s="50" t="s">
        <v>1008</v>
      </c>
      <c r="B838" s="56" t="s">
        <v>1621</v>
      </c>
      <c r="C838" s="50" t="s">
        <v>3378</v>
      </c>
      <c r="D838" s="56" t="s">
        <v>1774</v>
      </c>
      <c r="E838" s="50" t="s">
        <v>106</v>
      </c>
      <c r="F838" s="24" t="s">
        <v>114</v>
      </c>
      <c r="G838" s="24">
        <v>6</v>
      </c>
      <c r="H838" s="50" t="s">
        <v>2644</v>
      </c>
      <c r="I838" s="50" t="s">
        <v>109</v>
      </c>
      <c r="J838" s="120">
        <v>588.16918439308722</v>
      </c>
      <c r="K838" s="52">
        <v>750</v>
      </c>
      <c r="L838" s="120">
        <v>78.422557919078301</v>
      </c>
      <c r="M838" s="52">
        <v>0</v>
      </c>
      <c r="N838" s="120">
        <v>65.124852758784172</v>
      </c>
      <c r="O838" s="120">
        <v>86.833137011712225</v>
      </c>
      <c r="P838" s="120">
        <v>100</v>
      </c>
      <c r="Q838" s="120">
        <v>61.006103602466858</v>
      </c>
      <c r="R838" s="120">
        <v>59.184188870044117</v>
      </c>
      <c r="S838" s="120">
        <v>69.677154457871737</v>
      </c>
      <c r="T838" s="120">
        <v>81.341471469955806</v>
      </c>
      <c r="U838" s="120">
        <v>100</v>
      </c>
      <c r="V838" s="120">
        <v>54.643445897902602</v>
      </c>
      <c r="W838" s="120">
        <v>72.857927863870131</v>
      </c>
      <c r="X838" s="120">
        <v>100</v>
      </c>
      <c r="Y838" s="120">
        <v>50.566044045367363</v>
      </c>
      <c r="Z838" s="120">
        <v>67.421392060489822</v>
      </c>
      <c r="AA838" s="120">
        <v>100</v>
      </c>
      <c r="AB838" s="120">
        <v>53.166666666666686</v>
      </c>
      <c r="AC838" s="120">
        <v>70.888888888888914</v>
      </c>
      <c r="AD838" s="120">
        <v>100</v>
      </c>
      <c r="AE838" s="120">
        <v>48.845945945945935</v>
      </c>
      <c r="AF838" s="120">
        <v>58.323655913978477</v>
      </c>
      <c r="AG838" s="120">
        <v>65.127927927927914</v>
      </c>
      <c r="AH838" s="120">
        <v>100</v>
      </c>
      <c r="AI838" s="120">
        <v>8.67</v>
      </c>
      <c r="AJ838" s="120">
        <v>8.61</v>
      </c>
      <c r="AK838" s="120">
        <v>9.4700000000000006</v>
      </c>
      <c r="AL838" s="52">
        <v>0</v>
      </c>
      <c r="AM838" s="124">
        <v>0.98657718120805371</v>
      </c>
      <c r="AN838" s="124">
        <v>0.98076923076923073</v>
      </c>
      <c r="AO838" s="124">
        <v>0.98322147651006708</v>
      </c>
      <c r="AP838" s="124">
        <v>0.98076923076923073</v>
      </c>
      <c r="AQ838" s="124">
        <v>1</v>
      </c>
      <c r="AR838" s="124">
        <v>1</v>
      </c>
      <c r="AS838" s="124">
        <v>5.4744525547445258E-2</v>
      </c>
      <c r="AT838" s="120">
        <v>49.05109489051096</v>
      </c>
      <c r="AU838" s="120">
        <v>50</v>
      </c>
      <c r="AV838" s="124">
        <v>7.1661237785016291E-2</v>
      </c>
      <c r="AW838" s="120">
        <v>45.667752442996743</v>
      </c>
      <c r="AX838" s="120">
        <v>50</v>
      </c>
      <c r="AY838" s="124"/>
      <c r="AZ838" s="120"/>
      <c r="BA838" s="120"/>
      <c r="BB838" s="124"/>
      <c r="BC838" s="120"/>
      <c r="BD838" s="120"/>
      <c r="BE838" s="124"/>
      <c r="BF838" s="120"/>
      <c r="BG838" s="120"/>
      <c r="BH838" s="124"/>
      <c r="BI838" s="120"/>
      <c r="BJ838" s="120"/>
      <c r="BK838" s="124"/>
      <c r="BL838" s="120"/>
      <c r="BM838" s="120"/>
      <c r="BN838" s="52"/>
      <c r="BO838" s="124"/>
      <c r="BP838" s="120"/>
      <c r="BQ838" s="120"/>
      <c r="BR838" s="124">
        <v>0.73469387755102045</v>
      </c>
      <c r="BS838" s="124">
        <v>0.96078431372549022</v>
      </c>
      <c r="BT838" s="120">
        <v>48.979591836734699</v>
      </c>
      <c r="BU838" s="120">
        <v>50</v>
      </c>
      <c r="BV838" s="124"/>
      <c r="BW838" s="120"/>
      <c r="BX838" s="120"/>
      <c r="BY838" s="124"/>
      <c r="BZ838" s="124"/>
      <c r="CA838" s="124"/>
      <c r="CB838" s="120">
        <v>16.823939048191338</v>
      </c>
      <c r="CC838" s="120">
        <v>19.496255895940152</v>
      </c>
      <c r="CD838" s="120">
        <v>17.335082511020332</v>
      </c>
      <c r="CE838" s="120"/>
      <c r="CF838" s="107"/>
      <c r="CG838" s="107"/>
      <c r="CH838" s="107">
        <v>0</v>
      </c>
      <c r="CI838" s="107"/>
      <c r="CJ838" s="107"/>
    </row>
    <row r="839" spans="1:88" x14ac:dyDescent="0.25">
      <c r="A839" s="50" t="s">
        <v>1008</v>
      </c>
      <c r="B839" s="56" t="s">
        <v>1621</v>
      </c>
      <c r="C839" s="50" t="s">
        <v>3379</v>
      </c>
      <c r="D839" s="56" t="s">
        <v>1948</v>
      </c>
      <c r="E839" s="50" t="s">
        <v>106</v>
      </c>
      <c r="F839" s="24" t="s">
        <v>107</v>
      </c>
      <c r="G839" s="24">
        <v>6</v>
      </c>
      <c r="H839" s="50" t="s">
        <v>1454</v>
      </c>
      <c r="I839" s="50" t="s">
        <v>109</v>
      </c>
      <c r="J839" s="120">
        <v>516.71541932744651</v>
      </c>
      <c r="K839" s="52">
        <v>750</v>
      </c>
      <c r="L839" s="120">
        <v>68.895389243659537</v>
      </c>
      <c r="M839" s="52">
        <v>0</v>
      </c>
      <c r="N839" s="120">
        <v>65.571554162713909</v>
      </c>
      <c r="O839" s="120">
        <v>87.428738883618536</v>
      </c>
      <c r="P839" s="120">
        <v>100</v>
      </c>
      <c r="Q839" s="120">
        <v>62.652110179139292</v>
      </c>
      <c r="R839" s="120">
        <v>64.969367630298791</v>
      </c>
      <c r="S839" s="120">
        <v>75</v>
      </c>
      <c r="T839" s="120">
        <v>83.536146905519061</v>
      </c>
      <c r="U839" s="120">
        <v>100</v>
      </c>
      <c r="V839" s="120">
        <v>54.757545205507199</v>
      </c>
      <c r="W839" s="120">
        <v>73.010060274009604</v>
      </c>
      <c r="X839" s="120">
        <v>100</v>
      </c>
      <c r="Y839" s="120">
        <v>52.276167793875601</v>
      </c>
      <c r="Z839" s="120">
        <v>69.701557058500796</v>
      </c>
      <c r="AA839" s="120">
        <v>100</v>
      </c>
      <c r="AB839" s="120">
        <v>42.728888888888882</v>
      </c>
      <c r="AC839" s="120">
        <v>56.971851851851838</v>
      </c>
      <c r="AD839" s="120">
        <v>100</v>
      </c>
      <c r="AE839" s="120">
        <v>41.74133333333333</v>
      </c>
      <c r="AF839" s="120"/>
      <c r="AG839" s="120">
        <v>55.655111111111111</v>
      </c>
      <c r="AH839" s="120">
        <v>100</v>
      </c>
      <c r="AI839" s="120">
        <v>12.34</v>
      </c>
      <c r="AJ839" s="120">
        <v>12.69</v>
      </c>
      <c r="AK839" s="120"/>
      <c r="AL839" s="52">
        <v>0</v>
      </c>
      <c r="AM839" s="124">
        <v>1</v>
      </c>
      <c r="AN839" s="124">
        <v>1</v>
      </c>
      <c r="AO839" s="124">
        <v>1</v>
      </c>
      <c r="AP839" s="124">
        <v>1</v>
      </c>
      <c r="AQ839" s="124">
        <v>1</v>
      </c>
      <c r="AR839" s="124">
        <v>1</v>
      </c>
      <c r="AS839" s="124">
        <v>0.11372549019607843</v>
      </c>
      <c r="AT839" s="120">
        <v>37.254901960784316</v>
      </c>
      <c r="AU839" s="120">
        <v>50</v>
      </c>
      <c r="AV839" s="124">
        <v>0.14358974358974358</v>
      </c>
      <c r="AW839" s="120">
        <v>31.282051282051302</v>
      </c>
      <c r="AX839" s="120">
        <v>50</v>
      </c>
      <c r="AY839" s="124"/>
      <c r="AZ839" s="120"/>
      <c r="BA839" s="120"/>
      <c r="BB839" s="124"/>
      <c r="BC839" s="120"/>
      <c r="BD839" s="120"/>
      <c r="BE839" s="124"/>
      <c r="BF839" s="120"/>
      <c r="BG839" s="120"/>
      <c r="BH839" s="124"/>
      <c r="BI839" s="120"/>
      <c r="BJ839" s="120"/>
      <c r="BK839" s="124"/>
      <c r="BL839" s="120"/>
      <c r="BM839" s="120"/>
      <c r="BN839" s="52"/>
      <c r="BO839" s="124"/>
      <c r="BP839" s="120"/>
      <c r="BQ839" s="120"/>
      <c r="BR839" s="124">
        <v>0.328125</v>
      </c>
      <c r="BS839" s="124">
        <v>1.0491803278688525</v>
      </c>
      <c r="BT839" s="120">
        <v>21.875</v>
      </c>
      <c r="BU839" s="120">
        <v>50</v>
      </c>
      <c r="BV839" s="124"/>
      <c r="BW839" s="120"/>
      <c r="BX839" s="120"/>
      <c r="BY839" s="124"/>
      <c r="BZ839" s="124"/>
      <c r="CA839" s="124"/>
      <c r="CB839" s="120">
        <v>16.823939048191338</v>
      </c>
      <c r="CC839" s="120">
        <v>19.496255895940152</v>
      </c>
      <c r="CD839" s="120">
        <v>17.335082511020332</v>
      </c>
      <c r="CE839" s="120"/>
      <c r="CF839" s="52"/>
      <c r="CG839" s="52"/>
      <c r="CH839" s="107">
        <v>0</v>
      </c>
      <c r="CI839" s="107"/>
      <c r="CJ839" s="107"/>
    </row>
    <row r="840" spans="1:88" x14ac:dyDescent="0.25">
      <c r="A840" s="50" t="s">
        <v>1008</v>
      </c>
      <c r="B840" s="56" t="s">
        <v>1621</v>
      </c>
      <c r="C840" s="50" t="s">
        <v>3380</v>
      </c>
      <c r="D840" s="56" t="s">
        <v>2158</v>
      </c>
      <c r="E840" s="50" t="s">
        <v>106</v>
      </c>
      <c r="F840" s="24" t="s">
        <v>114</v>
      </c>
      <c r="G840" s="24">
        <v>6</v>
      </c>
      <c r="H840" s="50" t="s">
        <v>2644</v>
      </c>
      <c r="I840" s="50" t="s">
        <v>109</v>
      </c>
      <c r="J840" s="120">
        <v>538.60077935637378</v>
      </c>
      <c r="K840" s="52">
        <v>750</v>
      </c>
      <c r="L840" s="120">
        <v>71.813437247516504</v>
      </c>
      <c r="M840" s="52">
        <v>0</v>
      </c>
      <c r="N840" s="120">
        <v>63.9661664897653</v>
      </c>
      <c r="O840" s="120">
        <v>85.288221986353733</v>
      </c>
      <c r="P840" s="120">
        <v>100</v>
      </c>
      <c r="Q840" s="120">
        <v>56.860983873582413</v>
      </c>
      <c r="R840" s="120">
        <v>61.928005316985569</v>
      </c>
      <c r="S840" s="120">
        <v>72.958663238371756</v>
      </c>
      <c r="T840" s="120">
        <v>75.81464516477655</v>
      </c>
      <c r="U840" s="120">
        <v>100</v>
      </c>
      <c r="V840" s="120">
        <v>52.847263207245049</v>
      </c>
      <c r="W840" s="120">
        <v>70.463017609660056</v>
      </c>
      <c r="X840" s="120">
        <v>100</v>
      </c>
      <c r="Y840" s="120">
        <v>45.672355861277232</v>
      </c>
      <c r="Z840" s="120">
        <v>60.896474481702981</v>
      </c>
      <c r="AA840" s="120">
        <v>100</v>
      </c>
      <c r="AB840" s="120">
        <v>46.383333333333333</v>
      </c>
      <c r="AC840" s="120">
        <v>61.844444444444449</v>
      </c>
      <c r="AD840" s="120">
        <v>100</v>
      </c>
      <c r="AE840" s="120">
        <v>45.217857142857135</v>
      </c>
      <c r="AF840" s="120"/>
      <c r="AG840" s="120">
        <v>60.290476190476184</v>
      </c>
      <c r="AH840" s="120">
        <v>100</v>
      </c>
      <c r="AI840" s="120">
        <v>16.09</v>
      </c>
      <c r="AJ840" s="120">
        <v>16.25</v>
      </c>
      <c r="AK840" s="120"/>
      <c r="AL840" s="52">
        <v>0</v>
      </c>
      <c r="AM840" s="124">
        <v>1</v>
      </c>
      <c r="AN840" s="124">
        <v>1</v>
      </c>
      <c r="AO840" s="124">
        <v>1</v>
      </c>
      <c r="AP840" s="124">
        <v>1</v>
      </c>
      <c r="AQ840" s="124">
        <v>1</v>
      </c>
      <c r="AR840" s="124">
        <v>1</v>
      </c>
      <c r="AS840" s="124">
        <v>9.3632958801498134E-2</v>
      </c>
      <c r="AT840" s="120">
        <v>41.27340823970038</v>
      </c>
      <c r="AU840" s="120">
        <v>50</v>
      </c>
      <c r="AV840" s="124">
        <v>0.12578616352201258</v>
      </c>
      <c r="AW840" s="120">
        <v>34.842767295597497</v>
      </c>
      <c r="AX840" s="120">
        <v>50</v>
      </c>
      <c r="AY840" s="124"/>
      <c r="AZ840" s="120"/>
      <c r="BA840" s="120"/>
      <c r="BB840" s="124"/>
      <c r="BC840" s="120"/>
      <c r="BD840" s="120"/>
      <c r="BE840" s="124"/>
      <c r="BF840" s="120"/>
      <c r="BG840" s="120"/>
      <c r="BH840" s="124"/>
      <c r="BI840" s="120"/>
      <c r="BJ840" s="120"/>
      <c r="BK840" s="124"/>
      <c r="BL840" s="120"/>
      <c r="BM840" s="120"/>
      <c r="BN840" s="52"/>
      <c r="BO840" s="124"/>
      <c r="BP840" s="120"/>
      <c r="BQ840" s="120"/>
      <c r="BR840" s="124">
        <v>0.71830985915492962</v>
      </c>
      <c r="BS840" s="124">
        <v>1</v>
      </c>
      <c r="BT840" s="120">
        <v>47.887323943661976</v>
      </c>
      <c r="BU840" s="120">
        <v>50</v>
      </c>
      <c r="BV840" s="124"/>
      <c r="BW840" s="120"/>
      <c r="BX840" s="120"/>
      <c r="BY840" s="124"/>
      <c r="BZ840" s="124"/>
      <c r="CA840" s="124"/>
      <c r="CB840" s="120">
        <v>16.823939048191338</v>
      </c>
      <c r="CC840" s="120">
        <v>19.496255895940152</v>
      </c>
      <c r="CD840" s="120">
        <v>17.335082511020332</v>
      </c>
      <c r="CE840" s="120"/>
      <c r="CF840" s="114"/>
      <c r="CG840" s="52"/>
      <c r="CH840" s="107">
        <v>0</v>
      </c>
      <c r="CI840" s="107"/>
      <c r="CJ840" s="107"/>
    </row>
    <row r="841" spans="1:88" x14ac:dyDescent="0.25">
      <c r="A841" s="50" t="s">
        <v>1008</v>
      </c>
      <c r="B841" s="56" t="s">
        <v>1621</v>
      </c>
      <c r="C841" s="50" t="s">
        <v>3381</v>
      </c>
      <c r="D841" s="56" t="s">
        <v>2264</v>
      </c>
      <c r="E841" s="50" t="s">
        <v>106</v>
      </c>
      <c r="F841" s="24" t="s">
        <v>114</v>
      </c>
      <c r="G841" s="24">
        <v>6</v>
      </c>
      <c r="H841" s="50" t="s">
        <v>1454</v>
      </c>
      <c r="I841" s="50" t="s">
        <v>109</v>
      </c>
      <c r="J841" s="120">
        <v>549.55771571678997</v>
      </c>
      <c r="K841" s="52">
        <v>750</v>
      </c>
      <c r="L841" s="120">
        <v>73.274362095572002</v>
      </c>
      <c r="M841" s="52">
        <v>0</v>
      </c>
      <c r="N841" s="120">
        <v>62.532667457943099</v>
      </c>
      <c r="O841" s="120">
        <v>83.376889943924127</v>
      </c>
      <c r="P841" s="120">
        <v>100</v>
      </c>
      <c r="Q841" s="120">
        <v>58.724839500721991</v>
      </c>
      <c r="R841" s="120">
        <v>52.511073827641482</v>
      </c>
      <c r="S841" s="120">
        <v>69.452268799559945</v>
      </c>
      <c r="T841" s="120">
        <v>78.299786000962655</v>
      </c>
      <c r="U841" s="120">
        <v>100</v>
      </c>
      <c r="V841" s="120">
        <v>47.357111237359319</v>
      </c>
      <c r="W841" s="120">
        <v>63.142814983145755</v>
      </c>
      <c r="X841" s="120">
        <v>100</v>
      </c>
      <c r="Y841" s="120">
        <v>44.520906971701095</v>
      </c>
      <c r="Z841" s="120">
        <v>59.361209295601455</v>
      </c>
      <c r="AA841" s="120">
        <v>100</v>
      </c>
      <c r="AB841" s="120">
        <v>50.734444444444456</v>
      </c>
      <c r="AC841" s="120">
        <v>67.645925925925937</v>
      </c>
      <c r="AD841" s="120">
        <v>100</v>
      </c>
      <c r="AE841" s="120">
        <v>47.501666666666644</v>
      </c>
      <c r="AF841" s="120">
        <v>57.20000000000001</v>
      </c>
      <c r="AG841" s="120">
        <v>63.335555555555523</v>
      </c>
      <c r="AH841" s="120">
        <v>100</v>
      </c>
      <c r="AI841" s="120">
        <v>10.72</v>
      </c>
      <c r="AJ841" s="120">
        <v>7.99</v>
      </c>
      <c r="AK841" s="120">
        <v>9.69</v>
      </c>
      <c r="AL841" s="52">
        <v>0</v>
      </c>
      <c r="AM841" s="124">
        <v>1</v>
      </c>
      <c r="AN841" s="124">
        <v>1</v>
      </c>
      <c r="AO841" s="124">
        <v>1</v>
      </c>
      <c r="AP841" s="124">
        <v>1</v>
      </c>
      <c r="AQ841" s="124">
        <v>1</v>
      </c>
      <c r="AR841" s="124">
        <v>1</v>
      </c>
      <c r="AS841" s="124">
        <v>5.1224944320712694E-2</v>
      </c>
      <c r="AT841" s="120">
        <v>49.75501113585748</v>
      </c>
      <c r="AU841" s="120">
        <v>50</v>
      </c>
      <c r="AV841" s="124">
        <v>7.7777777777777779E-2</v>
      </c>
      <c r="AW841" s="120">
        <v>44.444444444444464</v>
      </c>
      <c r="AX841" s="120">
        <v>50</v>
      </c>
      <c r="AY841" s="124"/>
      <c r="AZ841" s="120"/>
      <c r="BA841" s="120"/>
      <c r="BB841" s="124"/>
      <c r="BC841" s="120"/>
      <c r="BD841" s="120"/>
      <c r="BE841" s="124"/>
      <c r="BF841" s="120"/>
      <c r="BG841" s="120"/>
      <c r="BH841" s="124"/>
      <c r="BI841" s="120"/>
      <c r="BJ841" s="120"/>
      <c r="BK841" s="124"/>
      <c r="BL841" s="120"/>
      <c r="BM841" s="120"/>
      <c r="BN841" s="52"/>
      <c r="BO841" s="124"/>
      <c r="BP841" s="120"/>
      <c r="BQ841" s="120"/>
      <c r="BR841" s="124">
        <v>0.6029411764705882</v>
      </c>
      <c r="BS841" s="124">
        <v>0.96453900709219853</v>
      </c>
      <c r="BT841" s="120">
        <v>40.196078431372548</v>
      </c>
      <c r="BU841" s="120">
        <v>50</v>
      </c>
      <c r="BV841" s="124"/>
      <c r="BW841" s="120"/>
      <c r="BX841" s="120"/>
      <c r="BY841" s="124"/>
      <c r="BZ841" s="124"/>
      <c r="CA841" s="124"/>
      <c r="CB841" s="120">
        <v>16.823939048191338</v>
      </c>
      <c r="CC841" s="120">
        <v>19.496255895940152</v>
      </c>
      <c r="CD841" s="120">
        <v>17.335082511020332</v>
      </c>
      <c r="CE841" s="120"/>
      <c r="CF841" s="52"/>
      <c r="CG841" s="52"/>
      <c r="CH841" s="107">
        <v>0</v>
      </c>
      <c r="CI841" s="107"/>
      <c r="CJ841" s="107"/>
    </row>
    <row r="842" spans="1:88" x14ac:dyDescent="0.25">
      <c r="A842" s="50" t="s">
        <v>1008</v>
      </c>
      <c r="B842" s="56" t="s">
        <v>1621</v>
      </c>
      <c r="C842" s="50" t="s">
        <v>3382</v>
      </c>
      <c r="D842" s="56" t="s">
        <v>2421</v>
      </c>
      <c r="E842" s="50" t="s">
        <v>106</v>
      </c>
      <c r="F842" s="24" t="s">
        <v>107</v>
      </c>
      <c r="G842" s="24">
        <v>6</v>
      </c>
      <c r="H842" s="50" t="s">
        <v>2644</v>
      </c>
      <c r="I842" s="50" t="s">
        <v>109</v>
      </c>
      <c r="J842" s="120">
        <v>587.871090424812</v>
      </c>
      <c r="K842" s="52">
        <v>750</v>
      </c>
      <c r="L842" s="120">
        <v>78.382812056641598</v>
      </c>
      <c r="M842" s="52">
        <v>0</v>
      </c>
      <c r="N842" s="120">
        <v>65.663950295317008</v>
      </c>
      <c r="O842" s="120">
        <v>87.551933727089349</v>
      </c>
      <c r="P842" s="120">
        <v>100</v>
      </c>
      <c r="Q842" s="120">
        <v>61.594096468217188</v>
      </c>
      <c r="R842" s="120">
        <v>56.261424737552574</v>
      </c>
      <c r="S842" s="120">
        <v>74.617628714936615</v>
      </c>
      <c r="T842" s="120">
        <v>82.125461957622917</v>
      </c>
      <c r="U842" s="120">
        <v>100</v>
      </c>
      <c r="V842" s="120">
        <v>49.816911283761996</v>
      </c>
      <c r="W842" s="120">
        <v>66.422548378349333</v>
      </c>
      <c r="X842" s="120">
        <v>100</v>
      </c>
      <c r="Y842" s="120">
        <v>46.887586986584459</v>
      </c>
      <c r="Z842" s="120">
        <v>62.516782648779277</v>
      </c>
      <c r="AA842" s="120">
        <v>100</v>
      </c>
      <c r="AB842" s="120">
        <v>57.423577235772349</v>
      </c>
      <c r="AC842" s="120">
        <v>76.564769647696465</v>
      </c>
      <c r="AD842" s="120">
        <v>100</v>
      </c>
      <c r="AE842" s="120">
        <v>55.739766081871359</v>
      </c>
      <c r="AF842" s="120">
        <v>61.262666666666661</v>
      </c>
      <c r="AG842" s="120">
        <v>74.319688109161802</v>
      </c>
      <c r="AH842" s="120">
        <v>100</v>
      </c>
      <c r="AI842" s="120">
        <v>13.02</v>
      </c>
      <c r="AJ842" s="120">
        <v>9.3699999999999992</v>
      </c>
      <c r="AK842" s="120">
        <v>5.52</v>
      </c>
      <c r="AL842" s="52">
        <v>0</v>
      </c>
      <c r="AM842" s="124">
        <v>1</v>
      </c>
      <c r="AN842" s="124">
        <v>1</v>
      </c>
      <c r="AO842" s="124">
        <v>1</v>
      </c>
      <c r="AP842" s="124">
        <v>1</v>
      </c>
      <c r="AQ842" s="124">
        <v>1</v>
      </c>
      <c r="AR842" s="124">
        <v>1</v>
      </c>
      <c r="AS842" s="124">
        <v>6.7241379310344823E-2</v>
      </c>
      <c r="AT842" s="120">
        <v>46.551724137931046</v>
      </c>
      <c r="AU842" s="120">
        <v>50</v>
      </c>
      <c r="AV842" s="124">
        <v>9.0909090909090912E-2</v>
      </c>
      <c r="AW842" s="120">
        <v>41.818181818181827</v>
      </c>
      <c r="AX842" s="120">
        <v>50</v>
      </c>
      <c r="AY842" s="124"/>
      <c r="AZ842" s="120"/>
      <c r="BA842" s="120"/>
      <c r="BB842" s="124"/>
      <c r="BC842" s="120"/>
      <c r="BD842" s="120"/>
      <c r="BE842" s="124"/>
      <c r="BF842" s="120"/>
      <c r="BG842" s="120"/>
      <c r="BH842" s="124"/>
      <c r="BI842" s="120"/>
      <c r="BJ842" s="120"/>
      <c r="BK842" s="124"/>
      <c r="BL842" s="120"/>
      <c r="BM842" s="120"/>
      <c r="BN842" s="52"/>
      <c r="BO842" s="124"/>
      <c r="BP842" s="120"/>
      <c r="BQ842" s="120"/>
      <c r="BR842" s="124">
        <v>0.79289940828402372</v>
      </c>
      <c r="BS842" s="124">
        <v>0.97126436781609193</v>
      </c>
      <c r="BT842" s="120">
        <v>50</v>
      </c>
      <c r="BU842" s="120">
        <v>50</v>
      </c>
      <c r="BV842" s="124"/>
      <c r="BW842" s="120"/>
      <c r="BX842" s="120"/>
      <c r="BY842" s="124"/>
      <c r="BZ842" s="124"/>
      <c r="CA842" s="124"/>
      <c r="CB842" s="120">
        <v>16.823939048191338</v>
      </c>
      <c r="CC842" s="120">
        <v>19.496255895940152</v>
      </c>
      <c r="CD842" s="120">
        <v>17.335082511020332</v>
      </c>
      <c r="CE842" s="120"/>
      <c r="CF842" s="107"/>
      <c r="CG842" s="107"/>
      <c r="CH842" s="107">
        <v>0</v>
      </c>
      <c r="CI842" s="107"/>
      <c r="CJ842" s="107"/>
    </row>
    <row r="843" spans="1:88" x14ac:dyDescent="0.25">
      <c r="A843" s="50" t="s">
        <v>1008</v>
      </c>
      <c r="B843" s="56" t="s">
        <v>1621</v>
      </c>
      <c r="C843" s="50" t="s">
        <v>3383</v>
      </c>
      <c r="D843" s="56" t="s">
        <v>1900</v>
      </c>
      <c r="E843" s="50" t="s">
        <v>106</v>
      </c>
      <c r="F843" s="24" t="s">
        <v>114</v>
      </c>
      <c r="G843" s="24">
        <v>6</v>
      </c>
      <c r="H843" s="50" t="s">
        <v>2644</v>
      </c>
      <c r="I843" s="50" t="s">
        <v>109</v>
      </c>
      <c r="J843" s="120">
        <v>626.90256696256279</v>
      </c>
      <c r="K843" s="52">
        <v>750</v>
      </c>
      <c r="L843" s="120">
        <v>83.587008928341703</v>
      </c>
      <c r="M843" s="52">
        <v>0</v>
      </c>
      <c r="N843" s="120">
        <v>73.196696542986814</v>
      </c>
      <c r="O843" s="120">
        <v>97.595595390649081</v>
      </c>
      <c r="P843" s="120">
        <v>100</v>
      </c>
      <c r="Q843" s="120">
        <v>67.740928094775128</v>
      </c>
      <c r="R843" s="120">
        <v>62.239895376744535</v>
      </c>
      <c r="S843" s="120">
        <v>75</v>
      </c>
      <c r="T843" s="120">
        <v>90.321237459700171</v>
      </c>
      <c r="U843" s="120">
        <v>100</v>
      </c>
      <c r="V843" s="120">
        <v>58.63693024189724</v>
      </c>
      <c r="W843" s="120">
        <v>78.182573655862981</v>
      </c>
      <c r="X843" s="120">
        <v>100</v>
      </c>
      <c r="Y843" s="120">
        <v>53.275718121244445</v>
      </c>
      <c r="Z843" s="120">
        <v>71.034290828325936</v>
      </c>
      <c r="AA843" s="120">
        <v>100</v>
      </c>
      <c r="AB843" s="120">
        <v>58.89230769230771</v>
      </c>
      <c r="AC843" s="120">
        <v>78.523076923076957</v>
      </c>
      <c r="AD843" s="120">
        <v>100</v>
      </c>
      <c r="AE843" s="120">
        <v>53.223076923076931</v>
      </c>
      <c r="AF843" s="120">
        <v>61.726923076923079</v>
      </c>
      <c r="AG843" s="120">
        <v>70.964102564102575</v>
      </c>
      <c r="AH843" s="120">
        <v>100</v>
      </c>
      <c r="AI843" s="120">
        <v>7.25</v>
      </c>
      <c r="AJ843" s="120">
        <v>8.9600000000000009</v>
      </c>
      <c r="AK843" s="120">
        <v>8.5</v>
      </c>
      <c r="AL843" s="52">
        <v>0</v>
      </c>
      <c r="AM843" s="124">
        <v>0.99692307692307691</v>
      </c>
      <c r="AN843" s="124">
        <v>1</v>
      </c>
      <c r="AO843" s="124">
        <v>0.99694189602446481</v>
      </c>
      <c r="AP843" s="124">
        <v>1</v>
      </c>
      <c r="AQ843" s="124">
        <v>1</v>
      </c>
      <c r="AR843" s="124">
        <v>1</v>
      </c>
      <c r="AS843" s="124">
        <v>4.9904030710172742E-2</v>
      </c>
      <c r="AT843" s="120">
        <v>50</v>
      </c>
      <c r="AU843" s="120">
        <v>50</v>
      </c>
      <c r="AV843" s="124">
        <v>9.8591549295774641E-2</v>
      </c>
      <c r="AW843" s="120">
        <v>40.281690140845086</v>
      </c>
      <c r="AX843" s="120">
        <v>50</v>
      </c>
      <c r="AY843" s="124"/>
      <c r="AZ843" s="120"/>
      <c r="BA843" s="120"/>
      <c r="BB843" s="124"/>
      <c r="BC843" s="120"/>
      <c r="BD843" s="120"/>
      <c r="BE843" s="124"/>
      <c r="BF843" s="120"/>
      <c r="BG843" s="120"/>
      <c r="BH843" s="124"/>
      <c r="BI843" s="120"/>
      <c r="BJ843" s="120"/>
      <c r="BK843" s="124"/>
      <c r="BL843" s="120"/>
      <c r="BM843" s="120"/>
      <c r="BN843" s="52"/>
      <c r="BO843" s="124"/>
      <c r="BP843" s="120"/>
      <c r="BQ843" s="120"/>
      <c r="BR843" s="124">
        <v>0.81456953642384111</v>
      </c>
      <c r="BS843" s="124">
        <v>0.96178343949044587</v>
      </c>
      <c r="BT843" s="120">
        <v>50</v>
      </c>
      <c r="BU843" s="120">
        <v>50</v>
      </c>
      <c r="BV843" s="124"/>
      <c r="BW843" s="120"/>
      <c r="BX843" s="120"/>
      <c r="BY843" s="124"/>
      <c r="BZ843" s="124"/>
      <c r="CA843" s="124"/>
      <c r="CB843" s="120">
        <v>16.823939048191338</v>
      </c>
      <c r="CC843" s="120">
        <v>19.496255895940152</v>
      </c>
      <c r="CD843" s="120">
        <v>17.335082511020332</v>
      </c>
      <c r="CE843" s="120"/>
      <c r="CF843" s="107"/>
      <c r="CG843" s="107"/>
      <c r="CH843" s="107">
        <v>0</v>
      </c>
      <c r="CI843" s="107"/>
      <c r="CJ843" s="107"/>
    </row>
    <row r="844" spans="1:88" x14ac:dyDescent="0.25">
      <c r="A844" s="50" t="s">
        <v>1008</v>
      </c>
      <c r="B844" s="56" t="s">
        <v>1621</v>
      </c>
      <c r="C844" s="50" t="s">
        <v>3384</v>
      </c>
      <c r="D844" s="56" t="s">
        <v>2609</v>
      </c>
      <c r="E844" s="50" t="s">
        <v>106</v>
      </c>
      <c r="F844" s="24" t="s">
        <v>114</v>
      </c>
      <c r="G844" s="24">
        <v>6</v>
      </c>
      <c r="H844" s="50" t="s">
        <v>2644</v>
      </c>
      <c r="I844" s="50" t="s">
        <v>109</v>
      </c>
      <c r="J844" s="120">
        <v>603.56235966259908</v>
      </c>
      <c r="K844" s="52">
        <v>750</v>
      </c>
      <c r="L844" s="120">
        <v>80.474981288346541</v>
      </c>
      <c r="M844" s="52">
        <v>0</v>
      </c>
      <c r="N844" s="120">
        <v>69.899802302490158</v>
      </c>
      <c r="O844" s="120">
        <v>93.199736403320216</v>
      </c>
      <c r="P844" s="120">
        <v>100</v>
      </c>
      <c r="Q844" s="120">
        <v>62.012820518941076</v>
      </c>
      <c r="R844" s="120">
        <v>63.97360553939501</v>
      </c>
      <c r="S844" s="120">
        <v>75</v>
      </c>
      <c r="T844" s="120">
        <v>82.683760691921435</v>
      </c>
      <c r="U844" s="120">
        <v>100</v>
      </c>
      <c r="V844" s="120">
        <v>58.363485287266506</v>
      </c>
      <c r="W844" s="120">
        <v>77.817980383022018</v>
      </c>
      <c r="X844" s="120">
        <v>100</v>
      </c>
      <c r="Y844" s="120">
        <v>51.292396219479549</v>
      </c>
      <c r="Z844" s="120">
        <v>68.389861625972742</v>
      </c>
      <c r="AA844" s="120">
        <v>100</v>
      </c>
      <c r="AB844" s="120">
        <v>56.688050314465407</v>
      </c>
      <c r="AC844" s="120">
        <v>75.584067085953876</v>
      </c>
      <c r="AD844" s="120">
        <v>100</v>
      </c>
      <c r="AE844" s="120">
        <v>49.393055555555556</v>
      </c>
      <c r="AF844" s="120">
        <v>62.725287356321822</v>
      </c>
      <c r="AG844" s="120">
        <v>65.857407407407408</v>
      </c>
      <c r="AH844" s="120">
        <v>100</v>
      </c>
      <c r="AI844" s="120">
        <v>12.98</v>
      </c>
      <c r="AJ844" s="120">
        <v>12.68</v>
      </c>
      <c r="AK844" s="120">
        <v>13.33</v>
      </c>
      <c r="AL844" s="52">
        <v>0</v>
      </c>
      <c r="AM844" s="124">
        <v>1</v>
      </c>
      <c r="AN844" s="124">
        <v>1</v>
      </c>
      <c r="AO844" s="124">
        <v>1</v>
      </c>
      <c r="AP844" s="124">
        <v>1</v>
      </c>
      <c r="AQ844" s="124">
        <v>1</v>
      </c>
      <c r="AR844" s="124">
        <v>1</v>
      </c>
      <c r="AS844" s="124">
        <v>4.2780748663101602E-2</v>
      </c>
      <c r="AT844" s="120">
        <v>50</v>
      </c>
      <c r="AU844" s="120">
        <v>50</v>
      </c>
      <c r="AV844" s="124">
        <v>7.5342465753424653E-2</v>
      </c>
      <c r="AW844" s="120">
        <v>44.931506849315085</v>
      </c>
      <c r="AX844" s="120">
        <v>50</v>
      </c>
      <c r="AY844" s="124"/>
      <c r="AZ844" s="120"/>
      <c r="BA844" s="120"/>
      <c r="BB844" s="124"/>
      <c r="BC844" s="120"/>
      <c r="BD844" s="120"/>
      <c r="BE844" s="124"/>
      <c r="BF844" s="120"/>
      <c r="BG844" s="120"/>
      <c r="BH844" s="124"/>
      <c r="BI844" s="120"/>
      <c r="BJ844" s="120"/>
      <c r="BK844" s="124"/>
      <c r="BL844" s="120"/>
      <c r="BM844" s="120"/>
      <c r="BN844" s="52"/>
      <c r="BO844" s="124"/>
      <c r="BP844" s="120"/>
      <c r="BQ844" s="120"/>
      <c r="BR844" s="124">
        <v>0.67647058823529416</v>
      </c>
      <c r="BS844" s="124">
        <v>0.95327102803738317</v>
      </c>
      <c r="BT844" s="120">
        <v>45.098039215686278</v>
      </c>
      <c r="BU844" s="120">
        <v>50</v>
      </c>
      <c r="BV844" s="124"/>
      <c r="BW844" s="120"/>
      <c r="BX844" s="120"/>
      <c r="BY844" s="124"/>
      <c r="BZ844" s="124"/>
      <c r="CA844" s="124"/>
      <c r="CB844" s="120">
        <v>16.823939048191338</v>
      </c>
      <c r="CC844" s="120">
        <v>19.496255895940152</v>
      </c>
      <c r="CD844" s="120">
        <v>17.335082511020332</v>
      </c>
      <c r="CE844" s="120"/>
      <c r="CF844" s="114"/>
      <c r="CG844" s="52"/>
      <c r="CH844" s="107">
        <v>0</v>
      </c>
      <c r="CI844" s="107"/>
      <c r="CJ844" s="107"/>
    </row>
    <row r="845" spans="1:88" x14ac:dyDescent="0.25">
      <c r="A845" s="50" t="s">
        <v>1008</v>
      </c>
      <c r="B845" s="56" t="s">
        <v>1621</v>
      </c>
      <c r="C845" s="50" t="s">
        <v>3385</v>
      </c>
      <c r="D845" s="56" t="s">
        <v>2484</v>
      </c>
      <c r="E845" s="50" t="s">
        <v>106</v>
      </c>
      <c r="F845" s="24" t="s">
        <v>107</v>
      </c>
      <c r="G845" s="24">
        <v>6</v>
      </c>
      <c r="H845" s="50" t="s">
        <v>1454</v>
      </c>
      <c r="I845" s="50" t="s">
        <v>109</v>
      </c>
      <c r="J845" s="120">
        <v>614.24330668793175</v>
      </c>
      <c r="K845" s="52">
        <v>750</v>
      </c>
      <c r="L845" s="120">
        <v>81.899107558390909</v>
      </c>
      <c r="M845" s="52">
        <v>0</v>
      </c>
      <c r="N845" s="120">
        <v>74.763764326461882</v>
      </c>
      <c r="O845" s="120">
        <v>99.68501910194918</v>
      </c>
      <c r="P845" s="120">
        <v>100</v>
      </c>
      <c r="Q845" s="120">
        <v>64.719447441925141</v>
      </c>
      <c r="R845" s="120">
        <v>65.523501948702716</v>
      </c>
      <c r="S845" s="120">
        <v>75</v>
      </c>
      <c r="T845" s="120">
        <v>86.292596589233511</v>
      </c>
      <c r="U845" s="120">
        <v>100</v>
      </c>
      <c r="V845" s="120">
        <v>59.899167884780745</v>
      </c>
      <c r="W845" s="120">
        <v>79.865557179707665</v>
      </c>
      <c r="X845" s="120">
        <v>100</v>
      </c>
      <c r="Y845" s="120">
        <v>49.208639778547386</v>
      </c>
      <c r="Z845" s="120">
        <v>65.611519704729844</v>
      </c>
      <c r="AA845" s="120">
        <v>100</v>
      </c>
      <c r="AB845" s="120">
        <v>61.009841269841289</v>
      </c>
      <c r="AC845" s="120">
        <v>81.346455026455061</v>
      </c>
      <c r="AD845" s="120">
        <v>100</v>
      </c>
      <c r="AE845" s="120">
        <v>51.47777777777776</v>
      </c>
      <c r="AF845" s="120">
        <v>65.378703703703692</v>
      </c>
      <c r="AG845" s="120">
        <v>68.637037037037018</v>
      </c>
      <c r="AH845" s="120">
        <v>100</v>
      </c>
      <c r="AI845" s="120">
        <v>10.28</v>
      </c>
      <c r="AJ845" s="120">
        <v>16.309999999999999</v>
      </c>
      <c r="AK845" s="120">
        <v>13.9</v>
      </c>
      <c r="AL845" s="52">
        <v>0</v>
      </c>
      <c r="AM845" s="124">
        <v>0.98984771573604058</v>
      </c>
      <c r="AN845" s="124">
        <v>0.9928057553956835</v>
      </c>
      <c r="AO845" s="124">
        <v>0.98473282442748089</v>
      </c>
      <c r="AP845" s="124">
        <v>0.98561151079136688</v>
      </c>
      <c r="AQ845" s="124">
        <v>1</v>
      </c>
      <c r="AR845" s="124">
        <v>1</v>
      </c>
      <c r="AS845" s="124">
        <v>6.3775510204081634E-2</v>
      </c>
      <c r="AT845" s="120">
        <v>47.244897959183675</v>
      </c>
      <c r="AU845" s="120">
        <v>50</v>
      </c>
      <c r="AV845" s="124">
        <v>0.11029411764705882</v>
      </c>
      <c r="AW845" s="120">
        <v>37.941176470588232</v>
      </c>
      <c r="AX845" s="120">
        <v>50</v>
      </c>
      <c r="AY845" s="124"/>
      <c r="AZ845" s="120"/>
      <c r="BA845" s="120"/>
      <c r="BB845" s="124"/>
      <c r="BC845" s="120"/>
      <c r="BD845" s="120"/>
      <c r="BE845" s="124"/>
      <c r="BF845" s="120"/>
      <c r="BG845" s="120"/>
      <c r="BH845" s="124"/>
      <c r="BI845" s="120"/>
      <c r="BJ845" s="120"/>
      <c r="BK845" s="124"/>
      <c r="BL845" s="120"/>
      <c r="BM845" s="120"/>
      <c r="BN845" s="52"/>
      <c r="BO845" s="124"/>
      <c r="BP845" s="120"/>
      <c r="BQ845" s="120"/>
      <c r="BR845" s="124">
        <v>0.7142857142857143</v>
      </c>
      <c r="BS845" s="124">
        <v>1</v>
      </c>
      <c r="BT845" s="120">
        <v>47.61904761904762</v>
      </c>
      <c r="BU845" s="120">
        <v>50</v>
      </c>
      <c r="BV845" s="124"/>
      <c r="BW845" s="120"/>
      <c r="BX845" s="120"/>
      <c r="BY845" s="124"/>
      <c r="BZ845" s="124"/>
      <c r="CA845" s="124"/>
      <c r="CB845" s="120">
        <v>16.823939048191338</v>
      </c>
      <c r="CC845" s="120">
        <v>19.496255895940152</v>
      </c>
      <c r="CD845" s="120">
        <v>17.335082511020332</v>
      </c>
      <c r="CE845" s="120"/>
      <c r="CF845" s="52"/>
      <c r="CG845" s="52"/>
      <c r="CH845" s="107">
        <v>0</v>
      </c>
      <c r="CI845" s="107"/>
      <c r="CJ845" s="107"/>
    </row>
    <row r="846" spans="1:88" x14ac:dyDescent="0.25">
      <c r="A846" s="50" t="s">
        <v>1008</v>
      </c>
      <c r="B846" s="56" t="s">
        <v>1621</v>
      </c>
      <c r="C846" s="50" t="s">
        <v>3386</v>
      </c>
      <c r="D846" s="56" t="s">
        <v>2044</v>
      </c>
      <c r="E846" s="50" t="s">
        <v>106</v>
      </c>
      <c r="F846" s="24" t="s">
        <v>114</v>
      </c>
      <c r="G846" s="24">
        <v>2</v>
      </c>
      <c r="H846" s="50" t="s">
        <v>1454</v>
      </c>
      <c r="I846" s="50" t="s">
        <v>109</v>
      </c>
      <c r="J846" s="120">
        <v>76.254140319181005</v>
      </c>
      <c r="K846" s="52">
        <v>100</v>
      </c>
      <c r="L846" s="120">
        <v>76.254140319181005</v>
      </c>
      <c r="M846" s="52"/>
      <c r="N846" s="120"/>
      <c r="O846" s="120"/>
      <c r="P846" s="120"/>
      <c r="Q846" s="120"/>
      <c r="R846" s="120"/>
      <c r="S846" s="120"/>
      <c r="T846" s="120"/>
      <c r="U846" s="120"/>
      <c r="V846" s="120"/>
      <c r="W846" s="120"/>
      <c r="X846" s="120"/>
      <c r="Y846" s="120"/>
      <c r="Z846" s="120"/>
      <c r="AA846" s="120"/>
      <c r="AB846" s="120"/>
      <c r="AC846" s="120"/>
      <c r="AD846" s="120"/>
      <c r="AE846" s="120"/>
      <c r="AF846" s="120"/>
      <c r="AG846" s="120"/>
      <c r="AH846" s="120"/>
      <c r="AI846" s="120"/>
      <c r="AJ846" s="120"/>
      <c r="AK846" s="120"/>
      <c r="AL846" s="52"/>
      <c r="AM846" s="124"/>
      <c r="AN846" s="124"/>
      <c r="AO846" s="124"/>
      <c r="AP846" s="124"/>
      <c r="AQ846" s="124"/>
      <c r="AR846" s="124"/>
      <c r="AS846" s="124">
        <v>8.2926829268292687E-2</v>
      </c>
      <c r="AT846" s="120">
        <v>43.414634146341477</v>
      </c>
      <c r="AU846" s="120">
        <v>50</v>
      </c>
      <c r="AV846" s="124">
        <v>0.13580246913580246</v>
      </c>
      <c r="AW846" s="120">
        <v>32.839506172839528</v>
      </c>
      <c r="AX846" s="120">
        <v>50</v>
      </c>
      <c r="AY846" s="124"/>
      <c r="AZ846" s="120"/>
      <c r="BA846" s="120"/>
      <c r="BB846" s="124"/>
      <c r="BC846" s="120"/>
      <c r="BD846" s="120"/>
      <c r="BE846" s="124"/>
      <c r="BF846" s="120"/>
      <c r="BG846" s="120"/>
      <c r="BH846" s="124"/>
      <c r="BI846" s="120"/>
      <c r="BJ846" s="120"/>
      <c r="BK846" s="124"/>
      <c r="BL846" s="120"/>
      <c r="BM846" s="120"/>
      <c r="BN846" s="52"/>
      <c r="BO846" s="124"/>
      <c r="BP846" s="120"/>
      <c r="BQ846" s="120"/>
      <c r="BR846" s="124"/>
      <c r="BS846" s="124"/>
      <c r="BT846" s="120"/>
      <c r="BU846" s="120"/>
      <c r="BV846" s="124"/>
      <c r="BW846" s="120"/>
      <c r="BX846" s="120"/>
      <c r="BY846" s="124"/>
      <c r="BZ846" s="124"/>
      <c r="CA846" s="124"/>
      <c r="CB846" s="120"/>
      <c r="CC846" s="120"/>
      <c r="CD846" s="120"/>
      <c r="CE846" s="120"/>
      <c r="CF846" s="107"/>
      <c r="CG846" s="107"/>
      <c r="CH846" s="107">
        <v>0</v>
      </c>
      <c r="CI846" s="107"/>
      <c r="CJ846" s="107"/>
    </row>
    <row r="847" spans="1:88" x14ac:dyDescent="0.25">
      <c r="A847" s="50" t="s">
        <v>1008</v>
      </c>
      <c r="B847" s="56" t="s">
        <v>1621</v>
      </c>
      <c r="C847" s="50" t="s">
        <v>3387</v>
      </c>
      <c r="D847" s="56" t="s">
        <v>1840</v>
      </c>
      <c r="E847" s="50" t="s">
        <v>106</v>
      </c>
      <c r="F847" s="24">
        <v>7</v>
      </c>
      <c r="G847" s="24">
        <v>8</v>
      </c>
      <c r="H847" s="50" t="s">
        <v>1454</v>
      </c>
      <c r="I847" s="50" t="s">
        <v>109</v>
      </c>
      <c r="J847" s="120">
        <v>573.47424554911288</v>
      </c>
      <c r="K847" s="52">
        <v>800</v>
      </c>
      <c r="L847" s="120">
        <v>71.68428069363911</v>
      </c>
      <c r="M847" s="52">
        <v>0</v>
      </c>
      <c r="N847" s="120">
        <v>66.116059020462401</v>
      </c>
      <c r="O847" s="120">
        <v>88.154745360616545</v>
      </c>
      <c r="P847" s="120">
        <v>100</v>
      </c>
      <c r="Q847" s="120">
        <v>58.894999638809288</v>
      </c>
      <c r="R847" s="120">
        <v>59.101858915987862</v>
      </c>
      <c r="S847" s="120">
        <v>74.087358337871692</v>
      </c>
      <c r="T847" s="120">
        <v>78.526666185079051</v>
      </c>
      <c r="U847" s="120">
        <v>100</v>
      </c>
      <c r="V847" s="120">
        <v>51.153893156424601</v>
      </c>
      <c r="W847" s="120">
        <v>68.205190875232802</v>
      </c>
      <c r="X847" s="120">
        <v>100</v>
      </c>
      <c r="Y847" s="120">
        <v>44.022714391915272</v>
      </c>
      <c r="Z847" s="120">
        <v>58.696952522553694</v>
      </c>
      <c r="AA847" s="120">
        <v>100</v>
      </c>
      <c r="AB847" s="120">
        <v>58.372446236559156</v>
      </c>
      <c r="AC847" s="120">
        <v>77.829928315412218</v>
      </c>
      <c r="AD847" s="120">
        <v>100</v>
      </c>
      <c r="AE847" s="120">
        <v>53.892086330935257</v>
      </c>
      <c r="AF847" s="120">
        <v>64.08593272171251</v>
      </c>
      <c r="AG847" s="120">
        <v>71.856115107913681</v>
      </c>
      <c r="AH847" s="120">
        <v>100</v>
      </c>
      <c r="AI847" s="120">
        <v>15.19</v>
      </c>
      <c r="AJ847" s="120">
        <v>15.07</v>
      </c>
      <c r="AK847" s="120">
        <v>10.19</v>
      </c>
      <c r="AL847" s="52">
        <v>0</v>
      </c>
      <c r="AM847" s="124">
        <v>0.96310679611650485</v>
      </c>
      <c r="AN847" s="124">
        <v>0.98148148148148151</v>
      </c>
      <c r="AO847" s="124">
        <v>0.95145631067961167</v>
      </c>
      <c r="AP847" s="124">
        <v>0.97407407407407409</v>
      </c>
      <c r="AQ847" s="124">
        <v>0.99603174603174605</v>
      </c>
      <c r="AR847" s="124">
        <v>1</v>
      </c>
      <c r="AS847" s="124">
        <v>0.11284046692607004</v>
      </c>
      <c r="AT847" s="120">
        <v>37.431906614785994</v>
      </c>
      <c r="AU847" s="120">
        <v>50</v>
      </c>
      <c r="AV847" s="124">
        <v>0.14772727272727273</v>
      </c>
      <c r="AW847" s="120">
        <v>30.454545454545471</v>
      </c>
      <c r="AX847" s="120">
        <v>50</v>
      </c>
      <c r="AY847" s="124"/>
      <c r="AZ847" s="120"/>
      <c r="BA847" s="120"/>
      <c r="BB847" s="124"/>
      <c r="BC847" s="120"/>
      <c r="BD847" s="120"/>
      <c r="BE847" s="124">
        <v>0.92430278884462147</v>
      </c>
      <c r="BF847" s="120">
        <v>49.165041959820293</v>
      </c>
      <c r="BG847" s="120">
        <v>50</v>
      </c>
      <c r="BH847" s="124"/>
      <c r="BI847" s="120"/>
      <c r="BJ847" s="120"/>
      <c r="BK847" s="124"/>
      <c r="BL847" s="120"/>
      <c r="BM847" s="120"/>
      <c r="BN847" s="52"/>
      <c r="BO847" s="124"/>
      <c r="BP847" s="120"/>
      <c r="BQ847" s="120"/>
      <c r="BR847" s="124">
        <v>0.39459459459459462</v>
      </c>
      <c r="BS847" s="124">
        <v>0.73122529644268774</v>
      </c>
      <c r="BT847" s="120">
        <v>13.153153153153156</v>
      </c>
      <c r="BU847" s="120">
        <v>50</v>
      </c>
      <c r="BV847" s="124"/>
      <c r="BW847" s="120"/>
      <c r="BX847" s="120"/>
      <c r="BY847" s="124"/>
      <c r="BZ847" s="124"/>
      <c r="CA847" s="124"/>
      <c r="CB847" s="120">
        <v>16.823939048191338</v>
      </c>
      <c r="CC847" s="120">
        <v>19.496255895940152</v>
      </c>
      <c r="CD847" s="120">
        <v>17.335082511020332</v>
      </c>
      <c r="CE847" s="120"/>
      <c r="CF847" s="52"/>
      <c r="CG847" s="52"/>
      <c r="CH847" s="107">
        <v>0</v>
      </c>
      <c r="CI847" s="107"/>
      <c r="CJ847" s="107"/>
    </row>
    <row r="848" spans="1:88" x14ac:dyDescent="0.25">
      <c r="A848" s="50" t="s">
        <v>1008</v>
      </c>
      <c r="B848" s="56" t="s">
        <v>1621</v>
      </c>
      <c r="C848" s="50" t="s">
        <v>3388</v>
      </c>
      <c r="D848" s="56" t="s">
        <v>2006</v>
      </c>
      <c r="E848" s="50" t="s">
        <v>106</v>
      </c>
      <c r="F848" s="24">
        <v>7</v>
      </c>
      <c r="G848" s="24">
        <v>8</v>
      </c>
      <c r="H848" s="50" t="s">
        <v>2644</v>
      </c>
      <c r="I848" s="50" t="s">
        <v>109</v>
      </c>
      <c r="J848" s="120">
        <v>568.00139348341361</v>
      </c>
      <c r="K848" s="52">
        <v>800</v>
      </c>
      <c r="L848" s="120">
        <v>71.000174185426701</v>
      </c>
      <c r="M848" s="52">
        <v>0</v>
      </c>
      <c r="N848" s="120">
        <v>63.572904195013827</v>
      </c>
      <c r="O848" s="120">
        <v>84.763872260018431</v>
      </c>
      <c r="P848" s="120">
        <v>100</v>
      </c>
      <c r="Q848" s="120">
        <v>57.542329699482323</v>
      </c>
      <c r="R848" s="120">
        <v>55.589725306241078</v>
      </c>
      <c r="S848" s="120">
        <v>71.588224727049365</v>
      </c>
      <c r="T848" s="120">
        <v>76.723106265976426</v>
      </c>
      <c r="U848" s="120">
        <v>100</v>
      </c>
      <c r="V848" s="120">
        <v>48.721451366960821</v>
      </c>
      <c r="W848" s="120">
        <v>64.961935155947756</v>
      </c>
      <c r="X848" s="120">
        <v>100</v>
      </c>
      <c r="Y848" s="120">
        <v>43.55389287931186</v>
      </c>
      <c r="Z848" s="120">
        <v>58.071857172415811</v>
      </c>
      <c r="AA848" s="120">
        <v>100</v>
      </c>
      <c r="AB848" s="120">
        <v>52.857333333333315</v>
      </c>
      <c r="AC848" s="120">
        <v>70.476444444444425</v>
      </c>
      <c r="AD848" s="120">
        <v>100</v>
      </c>
      <c r="AE848" s="120">
        <v>49.041025641025598</v>
      </c>
      <c r="AF848" s="120">
        <v>56.991666666666688</v>
      </c>
      <c r="AG848" s="120">
        <v>65.388034188034126</v>
      </c>
      <c r="AH848" s="120">
        <v>100</v>
      </c>
      <c r="AI848" s="120">
        <v>14.04</v>
      </c>
      <c r="AJ848" s="120">
        <v>12.03</v>
      </c>
      <c r="AK848" s="120">
        <v>7.95</v>
      </c>
      <c r="AL848" s="52">
        <v>0</v>
      </c>
      <c r="AM848" s="124">
        <v>0.99822064056939497</v>
      </c>
      <c r="AN848" s="124">
        <v>0.99691358024691357</v>
      </c>
      <c r="AO848" s="124">
        <v>1</v>
      </c>
      <c r="AP848" s="124">
        <v>1</v>
      </c>
      <c r="AQ848" s="124">
        <v>0.99649122807017543</v>
      </c>
      <c r="AR848" s="124">
        <v>1</v>
      </c>
      <c r="AS848" s="124">
        <v>0.11307420494699646</v>
      </c>
      <c r="AT848" s="120">
        <v>37.385159010600709</v>
      </c>
      <c r="AU848" s="120">
        <v>50</v>
      </c>
      <c r="AV848" s="124">
        <v>0.15673981191222572</v>
      </c>
      <c r="AW848" s="120">
        <v>28.652037617554861</v>
      </c>
      <c r="AX848" s="120">
        <v>50</v>
      </c>
      <c r="AY848" s="124"/>
      <c r="AZ848" s="120"/>
      <c r="BA848" s="120"/>
      <c r="BB848" s="124"/>
      <c r="BC848" s="120"/>
      <c r="BD848" s="120"/>
      <c r="BE848" s="124">
        <v>0.95471698113207548</v>
      </c>
      <c r="BF848" s="120">
        <v>50</v>
      </c>
      <c r="BG848" s="120">
        <v>50</v>
      </c>
      <c r="BH848" s="124"/>
      <c r="BI848" s="120"/>
      <c r="BJ848" s="120"/>
      <c r="BK848" s="124"/>
      <c r="BL848" s="120"/>
      <c r="BM848" s="120"/>
      <c r="BN848" s="52"/>
      <c r="BO848" s="124"/>
      <c r="BP848" s="120"/>
      <c r="BQ848" s="120"/>
      <c r="BR848" s="124">
        <v>0.47368421052631576</v>
      </c>
      <c r="BS848" s="124">
        <v>0.93006993006993011</v>
      </c>
      <c r="BT848" s="120">
        <v>31.578947368421051</v>
      </c>
      <c r="BU848" s="120">
        <v>50</v>
      </c>
      <c r="BV848" s="124"/>
      <c r="BW848" s="120"/>
      <c r="BX848" s="120"/>
      <c r="BY848" s="124"/>
      <c r="BZ848" s="124"/>
      <c r="CA848" s="124"/>
      <c r="CB848" s="120">
        <v>16.823939048191338</v>
      </c>
      <c r="CC848" s="120">
        <v>19.496255895940152</v>
      </c>
      <c r="CD848" s="120">
        <v>17.335082511020332</v>
      </c>
      <c r="CE848" s="120"/>
      <c r="CF848" s="107"/>
      <c r="CG848" s="107"/>
      <c r="CH848" s="107">
        <v>0</v>
      </c>
      <c r="CI848" s="107"/>
      <c r="CJ848" s="107"/>
    </row>
    <row r="849" spans="1:88" x14ac:dyDescent="0.25">
      <c r="A849" s="50" t="s">
        <v>1008</v>
      </c>
      <c r="B849" s="56" t="s">
        <v>1621</v>
      </c>
      <c r="C849" s="50" t="s">
        <v>3389</v>
      </c>
      <c r="D849" s="56" t="s">
        <v>2485</v>
      </c>
      <c r="E849" s="50" t="s">
        <v>106</v>
      </c>
      <c r="F849" s="24">
        <v>9</v>
      </c>
      <c r="G849" s="24">
        <v>12</v>
      </c>
      <c r="H849" s="50" t="s">
        <v>2644</v>
      </c>
      <c r="I849" s="50" t="s">
        <v>109</v>
      </c>
      <c r="J849" s="120">
        <v>930.85504673382491</v>
      </c>
      <c r="K849" s="52">
        <v>1250</v>
      </c>
      <c r="L849" s="120">
        <v>74.468403738705987</v>
      </c>
      <c r="M849" s="52">
        <v>1</v>
      </c>
      <c r="N849" s="120">
        <v>68.518874643874639</v>
      </c>
      <c r="O849" s="120">
        <v>91.358499525166181</v>
      </c>
      <c r="P849" s="120">
        <v>100</v>
      </c>
      <c r="Q849" s="120">
        <v>59.265484676412548</v>
      </c>
      <c r="R849" s="120">
        <v>64.505446411204048</v>
      </c>
      <c r="S849" s="120">
        <v>75</v>
      </c>
      <c r="T849" s="120">
        <v>79.020646235216731</v>
      </c>
      <c r="U849" s="120">
        <v>100</v>
      </c>
      <c r="V849" s="120">
        <v>55.411436052084071</v>
      </c>
      <c r="W849" s="120">
        <v>73.881914736112094</v>
      </c>
      <c r="X849" s="120">
        <v>100</v>
      </c>
      <c r="Y849" s="120">
        <v>44.700712740231651</v>
      </c>
      <c r="Z849" s="120">
        <v>59.600950320308868</v>
      </c>
      <c r="AA849" s="120">
        <v>100</v>
      </c>
      <c r="AB849" s="120">
        <v>54.056258790435983</v>
      </c>
      <c r="AC849" s="120">
        <v>72.075011720581301</v>
      </c>
      <c r="AD849" s="120">
        <v>100</v>
      </c>
      <c r="AE849" s="120">
        <v>45.829702970297049</v>
      </c>
      <c r="AF849" s="120">
        <v>60.16568627450981</v>
      </c>
      <c r="AG849" s="120">
        <v>61.106270627062727</v>
      </c>
      <c r="AH849" s="120">
        <v>100</v>
      </c>
      <c r="AI849" s="120">
        <v>15.73</v>
      </c>
      <c r="AJ849" s="120">
        <v>19.8</v>
      </c>
      <c r="AK849" s="120">
        <v>14.33</v>
      </c>
      <c r="AL849" s="52">
        <v>1</v>
      </c>
      <c r="AM849" s="124">
        <v>0.8923766816143498</v>
      </c>
      <c r="AN849" s="124">
        <v>0.89215686274509809</v>
      </c>
      <c r="AO849" s="124">
        <v>0.89777777777777779</v>
      </c>
      <c r="AP849" s="124">
        <v>0.90384615384615385</v>
      </c>
      <c r="AQ849" s="124">
        <v>1</v>
      </c>
      <c r="AR849" s="124">
        <v>1</v>
      </c>
      <c r="AS849" s="124">
        <v>0.17677286742034942</v>
      </c>
      <c r="AT849" s="120">
        <v>24.645426515930115</v>
      </c>
      <c r="AU849" s="120">
        <v>50</v>
      </c>
      <c r="AV849" s="124">
        <v>0.24312896405919662</v>
      </c>
      <c r="AW849" s="120">
        <v>11.374207188160691</v>
      </c>
      <c r="AX849" s="120">
        <v>50</v>
      </c>
      <c r="AY849" s="124">
        <v>0.57383966244725737</v>
      </c>
      <c r="AZ849" s="120">
        <v>38.255977496483823</v>
      </c>
      <c r="BA849" s="120">
        <v>50</v>
      </c>
      <c r="BB849" s="124">
        <v>0.25949367088607594</v>
      </c>
      <c r="BC849" s="120">
        <v>17.299578059071731</v>
      </c>
      <c r="BD849" s="120">
        <v>50</v>
      </c>
      <c r="BE849" s="124">
        <v>0.8911290322580645</v>
      </c>
      <c r="BF849" s="120">
        <v>47.40048043925875</v>
      </c>
      <c r="BG849" s="120">
        <v>50</v>
      </c>
      <c r="BH849" s="124">
        <v>0.92982456140350878</v>
      </c>
      <c r="BI849" s="120">
        <v>98.917506532288172</v>
      </c>
      <c r="BJ849" s="120">
        <v>100</v>
      </c>
      <c r="BK849" s="124">
        <v>0.90410958904109573</v>
      </c>
      <c r="BL849" s="120">
        <v>96.181871174584657</v>
      </c>
      <c r="BM849" s="120">
        <v>100</v>
      </c>
      <c r="BN849" s="52">
        <v>0</v>
      </c>
      <c r="BO849" s="124">
        <v>0.71586715867158668</v>
      </c>
      <c r="BP849" s="120">
        <v>95.448954489544889</v>
      </c>
      <c r="BQ849" s="120">
        <v>100</v>
      </c>
      <c r="BR849" s="124">
        <v>0.45814977973568283</v>
      </c>
      <c r="BS849" s="124">
        <v>0.90438247011952189</v>
      </c>
      <c r="BT849" s="120">
        <v>30.543318649045521</v>
      </c>
      <c r="BU849" s="120">
        <v>50</v>
      </c>
      <c r="BV849" s="124">
        <v>0.40493319630010277</v>
      </c>
      <c r="BW849" s="120">
        <v>33.744433025008561</v>
      </c>
      <c r="BX849" s="120">
        <v>50</v>
      </c>
      <c r="BY849" s="124">
        <v>0.90410958904109573</v>
      </c>
      <c r="BZ849" s="124">
        <v>0.94</v>
      </c>
      <c r="CA849" s="124">
        <v>3.5890410958904224E-2</v>
      </c>
      <c r="CB849" s="120">
        <v>16.823939048191338</v>
      </c>
      <c r="CC849" s="120">
        <v>19.496255895940152</v>
      </c>
      <c r="CD849" s="120">
        <v>17.335082511020332</v>
      </c>
      <c r="CE849" s="120">
        <v>12.629206143265662</v>
      </c>
      <c r="CF849" s="107"/>
      <c r="CG849" s="107"/>
      <c r="CH849" s="107">
        <v>0</v>
      </c>
      <c r="CI849" s="107"/>
      <c r="CJ849" s="107"/>
    </row>
    <row r="850" spans="1:88" x14ac:dyDescent="0.25">
      <c r="A850" s="50" t="s">
        <v>1008</v>
      </c>
      <c r="B850" s="56" t="s">
        <v>1621</v>
      </c>
      <c r="C850" s="50" t="s">
        <v>3390</v>
      </c>
      <c r="D850" s="56" t="s">
        <v>1741</v>
      </c>
      <c r="E850" s="50" t="s">
        <v>106</v>
      </c>
      <c r="F850" s="24">
        <v>9</v>
      </c>
      <c r="G850" s="24">
        <v>12</v>
      </c>
      <c r="H850" s="50" t="s">
        <v>2644</v>
      </c>
      <c r="I850" s="50" t="s">
        <v>109</v>
      </c>
      <c r="J850" s="120">
        <v>952.61761069412319</v>
      </c>
      <c r="K850" s="52">
        <v>1250</v>
      </c>
      <c r="L850" s="120">
        <v>76.209408855529858</v>
      </c>
      <c r="M850" s="52">
        <v>0</v>
      </c>
      <c r="N850" s="120">
        <v>70.168365765028369</v>
      </c>
      <c r="O850" s="120">
        <v>93.557821020037821</v>
      </c>
      <c r="P850" s="120">
        <v>100</v>
      </c>
      <c r="Q850" s="120">
        <v>63.92215305288309</v>
      </c>
      <c r="R850" s="120">
        <v>57.338917525773212</v>
      </c>
      <c r="S850" s="120">
        <v>74.237327188940142</v>
      </c>
      <c r="T850" s="120">
        <v>85.22953740384412</v>
      </c>
      <c r="U850" s="120">
        <v>100</v>
      </c>
      <c r="V850" s="120">
        <v>53.90120770361915</v>
      </c>
      <c r="W850" s="120">
        <v>71.868276938158871</v>
      </c>
      <c r="X850" s="120">
        <v>100</v>
      </c>
      <c r="Y850" s="120">
        <v>48.546898600087161</v>
      </c>
      <c r="Z850" s="120">
        <v>64.729198133449557</v>
      </c>
      <c r="AA850" s="120">
        <v>100</v>
      </c>
      <c r="AB850" s="120">
        <v>55.602962962962913</v>
      </c>
      <c r="AC850" s="120">
        <v>74.137283950617217</v>
      </c>
      <c r="AD850" s="120">
        <v>100</v>
      </c>
      <c r="AE850" s="120">
        <v>49.419791666666704</v>
      </c>
      <c r="AF850" s="120">
        <v>60.204392764857879</v>
      </c>
      <c r="AG850" s="120">
        <v>65.893055555555605</v>
      </c>
      <c r="AH850" s="120">
        <v>100</v>
      </c>
      <c r="AI850" s="120">
        <v>10.31</v>
      </c>
      <c r="AJ850" s="120">
        <v>8.7899999999999991</v>
      </c>
      <c r="AK850" s="120">
        <v>10.78</v>
      </c>
      <c r="AL850" s="52">
        <v>1</v>
      </c>
      <c r="AM850" s="124">
        <v>0.97377049180327868</v>
      </c>
      <c r="AN850" s="124">
        <v>0.967741935483871</v>
      </c>
      <c r="AO850" s="124">
        <v>0.97697368421052633</v>
      </c>
      <c r="AP850" s="124">
        <v>0.95967741935483875</v>
      </c>
      <c r="AQ850" s="124">
        <v>0.96202531645569622</v>
      </c>
      <c r="AR850" s="124">
        <v>0.93333333333333335</v>
      </c>
      <c r="AS850" s="124">
        <v>0.12250712250712251</v>
      </c>
      <c r="AT850" s="120">
        <v>35.498575498575512</v>
      </c>
      <c r="AU850" s="120">
        <v>50</v>
      </c>
      <c r="AV850" s="124">
        <v>0.16590909090909092</v>
      </c>
      <c r="AW850" s="120">
        <v>26.818181818181827</v>
      </c>
      <c r="AX850" s="120">
        <v>50</v>
      </c>
      <c r="AY850" s="124">
        <v>0.47636363636363638</v>
      </c>
      <c r="AZ850" s="120">
        <v>31.757575757575758</v>
      </c>
      <c r="BA850" s="120">
        <v>50</v>
      </c>
      <c r="BB850" s="124">
        <v>0.29636363636363638</v>
      </c>
      <c r="BC850" s="120">
        <v>19.757575757575761</v>
      </c>
      <c r="BD850" s="120">
        <v>50</v>
      </c>
      <c r="BE850" s="124">
        <v>0.94402985074626866</v>
      </c>
      <c r="BF850" s="120">
        <v>50</v>
      </c>
      <c r="BG850" s="120">
        <v>50</v>
      </c>
      <c r="BH850" s="124">
        <v>0.97904191616766467</v>
      </c>
      <c r="BI850" s="120">
        <v>100</v>
      </c>
      <c r="BJ850" s="120">
        <v>100</v>
      </c>
      <c r="BK850" s="124">
        <v>0.79831932773109249</v>
      </c>
      <c r="BL850" s="120">
        <v>84.927588056499204</v>
      </c>
      <c r="BM850" s="120">
        <v>100</v>
      </c>
      <c r="BN850" s="52">
        <v>1</v>
      </c>
      <c r="BO850" s="124">
        <v>0.77507598784194531</v>
      </c>
      <c r="BP850" s="120">
        <v>100</v>
      </c>
      <c r="BQ850" s="120">
        <v>100</v>
      </c>
      <c r="BR850" s="124">
        <v>0.60096153846153844</v>
      </c>
      <c r="BS850" s="124">
        <v>0.87763713080168781</v>
      </c>
      <c r="BT850" s="120">
        <v>20.032051282051281</v>
      </c>
      <c r="BU850" s="120">
        <v>50</v>
      </c>
      <c r="BV850" s="124">
        <v>0.34093067426400758</v>
      </c>
      <c r="BW850" s="120">
        <v>28.41088952200063</v>
      </c>
      <c r="BX850" s="120">
        <v>50</v>
      </c>
      <c r="BY850" s="124">
        <v>0.79831932773109249</v>
      </c>
      <c r="BZ850" s="124">
        <v>0.94</v>
      </c>
      <c r="CA850" s="124">
        <v>0.14168067226890757</v>
      </c>
      <c r="CB850" s="120">
        <v>16.823939048191338</v>
      </c>
      <c r="CC850" s="120">
        <v>19.496255895940152</v>
      </c>
      <c r="CD850" s="120">
        <v>17.335082511020332</v>
      </c>
      <c r="CE850" s="120">
        <v>12.629206143265662</v>
      </c>
      <c r="CF850" s="107"/>
      <c r="CG850" s="107"/>
      <c r="CH850" s="107">
        <v>0</v>
      </c>
      <c r="CI850" s="107"/>
      <c r="CJ850" s="107"/>
    </row>
    <row r="851" spans="1:88" x14ac:dyDescent="0.25">
      <c r="A851" s="50" t="s">
        <v>1021</v>
      </c>
      <c r="B851" s="56" t="s">
        <v>1622</v>
      </c>
      <c r="C851" s="50" t="s">
        <v>2665</v>
      </c>
      <c r="D851" s="56" t="s">
        <v>101</v>
      </c>
      <c r="E851" s="50" t="s">
        <v>102</v>
      </c>
      <c r="F851" s="24" t="s">
        <v>102</v>
      </c>
      <c r="G851" s="24" t="s">
        <v>102</v>
      </c>
      <c r="H851" s="50" t="s">
        <v>2644</v>
      </c>
      <c r="I851" s="50" t="s">
        <v>103</v>
      </c>
      <c r="J851" s="120">
        <v>1037.0579105323814</v>
      </c>
      <c r="K851" s="52">
        <v>1250</v>
      </c>
      <c r="L851" s="120">
        <v>82.964632842590518</v>
      </c>
      <c r="M851" s="52">
        <v>0</v>
      </c>
      <c r="N851" s="120">
        <v>74.850262221567704</v>
      </c>
      <c r="O851" s="120">
        <v>99.800349628756933</v>
      </c>
      <c r="P851" s="120">
        <v>100</v>
      </c>
      <c r="Q851" s="120">
        <v>59.828540010618333</v>
      </c>
      <c r="R851" s="120">
        <v>67.599076712424036</v>
      </c>
      <c r="S851" s="120">
        <v>75</v>
      </c>
      <c r="T851" s="120">
        <v>79.771386680824435</v>
      </c>
      <c r="U851" s="120">
        <v>100</v>
      </c>
      <c r="V851" s="120">
        <v>64.314996417800856</v>
      </c>
      <c r="W851" s="120">
        <v>85.753328557067803</v>
      </c>
      <c r="X851" s="120">
        <v>100</v>
      </c>
      <c r="Y851" s="120">
        <v>50.445747448233462</v>
      </c>
      <c r="Z851" s="120">
        <v>67.26099659764462</v>
      </c>
      <c r="AA851" s="120">
        <v>100</v>
      </c>
      <c r="AB851" s="120">
        <v>62.649746192893502</v>
      </c>
      <c r="AC851" s="120">
        <v>83.532994923858013</v>
      </c>
      <c r="AD851" s="120">
        <v>100</v>
      </c>
      <c r="AE851" s="120">
        <v>50.901291989664074</v>
      </c>
      <c r="AF851" s="120">
        <v>65.930158730158695</v>
      </c>
      <c r="AG851" s="120">
        <v>67.868389319552108</v>
      </c>
      <c r="AH851" s="120">
        <v>100</v>
      </c>
      <c r="AI851" s="120">
        <v>15.17</v>
      </c>
      <c r="AJ851" s="120">
        <v>17.149999999999999</v>
      </c>
      <c r="AK851" s="120">
        <v>15.02</v>
      </c>
      <c r="AL851" s="52">
        <v>1</v>
      </c>
      <c r="AM851" s="124">
        <v>0.96711041503523887</v>
      </c>
      <c r="AN851" s="124">
        <v>0.91119691119691115</v>
      </c>
      <c r="AO851" s="124">
        <v>0.96319498825371963</v>
      </c>
      <c r="AP851" s="124">
        <v>0.91119691119691115</v>
      </c>
      <c r="AQ851" s="124">
        <v>0.99833333333333329</v>
      </c>
      <c r="AR851" s="124">
        <v>0.99242424242424243</v>
      </c>
      <c r="AS851" s="124">
        <v>1.2168622338113864E-2</v>
      </c>
      <c r="AT851" s="120">
        <v>50</v>
      </c>
      <c r="AU851" s="120">
        <v>50</v>
      </c>
      <c r="AV851" s="124">
        <v>1.8648018648018648E-2</v>
      </c>
      <c r="AW851" s="120">
        <v>50</v>
      </c>
      <c r="AX851" s="120">
        <v>50</v>
      </c>
      <c r="AY851" s="124">
        <v>0.45833333333333331</v>
      </c>
      <c r="AZ851" s="120">
        <v>30.555555555555554</v>
      </c>
      <c r="BA851" s="120">
        <v>50</v>
      </c>
      <c r="BB851" s="124">
        <v>0.53431372549019607</v>
      </c>
      <c r="BC851" s="120">
        <v>35.62091503267974</v>
      </c>
      <c r="BD851" s="120">
        <v>50</v>
      </c>
      <c r="BE851" s="124">
        <v>0.92780748663101609</v>
      </c>
      <c r="BF851" s="120">
        <v>49.351462054841285</v>
      </c>
      <c r="BG851" s="120">
        <v>50</v>
      </c>
      <c r="BH851" s="124">
        <v>0.95327102803738317</v>
      </c>
      <c r="BI851" s="120">
        <v>100</v>
      </c>
      <c r="BJ851" s="120">
        <v>100</v>
      </c>
      <c r="BK851" s="124">
        <v>0.76190476190476208</v>
      </c>
      <c r="BL851" s="120">
        <v>81.05369807497469</v>
      </c>
      <c r="BM851" s="120">
        <v>100</v>
      </c>
      <c r="BN851" s="52">
        <v>1</v>
      </c>
      <c r="BO851" s="124">
        <v>0.82599999999999996</v>
      </c>
      <c r="BP851" s="120">
        <v>100</v>
      </c>
      <c r="BQ851" s="120">
        <v>100</v>
      </c>
      <c r="BR851" s="124">
        <v>0.49914821124361158</v>
      </c>
      <c r="BS851" s="124">
        <v>0.81077348066298338</v>
      </c>
      <c r="BT851" s="120">
        <v>16.638273708120384</v>
      </c>
      <c r="BU851" s="120">
        <v>50</v>
      </c>
      <c r="BV851" s="124">
        <v>0.47820672478206727</v>
      </c>
      <c r="BW851" s="120">
        <v>39.850560398505607</v>
      </c>
      <c r="BX851" s="120">
        <v>50</v>
      </c>
      <c r="BY851" s="124">
        <v>0.76190476190476208</v>
      </c>
      <c r="BZ851" s="124">
        <v>0.94</v>
      </c>
      <c r="CA851" s="124">
        <v>0.17809523809523797</v>
      </c>
      <c r="CB851" s="120">
        <v>17.263974516166829</v>
      </c>
      <c r="CC851" s="120">
        <v>19.631524517014228</v>
      </c>
      <c r="CD851" s="120">
        <v>17.168861804494096</v>
      </c>
      <c r="CE851" s="120">
        <v>15.161501169955377</v>
      </c>
      <c r="CF851" s="107"/>
      <c r="CG851" s="107"/>
      <c r="CH851" s="107">
        <v>0</v>
      </c>
      <c r="CI851" s="107"/>
      <c r="CJ851" s="107"/>
    </row>
    <row r="852" spans="1:88" x14ac:dyDescent="0.25">
      <c r="A852" s="50" t="s">
        <v>1021</v>
      </c>
      <c r="B852" s="56" t="s">
        <v>1622</v>
      </c>
      <c r="C852" s="50" t="s">
        <v>3391</v>
      </c>
      <c r="D852" s="56" t="s">
        <v>2190</v>
      </c>
      <c r="E852" s="50" t="s">
        <v>106</v>
      </c>
      <c r="F852" s="24">
        <v>3</v>
      </c>
      <c r="G852" s="24">
        <v>5</v>
      </c>
      <c r="H852" s="50" t="s">
        <v>2644</v>
      </c>
      <c r="I852" s="50" t="s">
        <v>109</v>
      </c>
      <c r="J852" s="120">
        <v>621.18929122912482</v>
      </c>
      <c r="K852" s="52">
        <v>750</v>
      </c>
      <c r="L852" s="120">
        <v>82.825238830549978</v>
      </c>
      <c r="M852" s="52">
        <v>0</v>
      </c>
      <c r="N852" s="120">
        <v>75.188697572203424</v>
      </c>
      <c r="O852" s="120">
        <v>100</v>
      </c>
      <c r="P852" s="120">
        <v>100</v>
      </c>
      <c r="Q852" s="120">
        <v>62.433412578411961</v>
      </c>
      <c r="R852" s="120">
        <v>67.005476531739845</v>
      </c>
      <c r="S852" s="120">
        <v>75</v>
      </c>
      <c r="T852" s="120">
        <v>83.24455010454929</v>
      </c>
      <c r="U852" s="120">
        <v>100</v>
      </c>
      <c r="V852" s="120">
        <v>63.914119783130211</v>
      </c>
      <c r="W852" s="120">
        <v>85.218826377506957</v>
      </c>
      <c r="X852" s="120">
        <v>100</v>
      </c>
      <c r="Y852" s="120">
        <v>52.737676153541543</v>
      </c>
      <c r="Z852" s="120">
        <v>70.31690153805539</v>
      </c>
      <c r="AA852" s="120">
        <v>100</v>
      </c>
      <c r="AB852" s="120">
        <v>59.858333333333356</v>
      </c>
      <c r="AC852" s="120">
        <v>79.811111111111146</v>
      </c>
      <c r="AD852" s="120">
        <v>100</v>
      </c>
      <c r="AE852" s="120">
        <v>50.375000000000007</v>
      </c>
      <c r="AF852" s="120">
        <v>62.677702702702646</v>
      </c>
      <c r="AG852" s="120">
        <v>67.166666666666671</v>
      </c>
      <c r="AH852" s="120">
        <v>100</v>
      </c>
      <c r="AI852" s="120">
        <v>12.56</v>
      </c>
      <c r="AJ852" s="120">
        <v>14.26</v>
      </c>
      <c r="AK852" s="120">
        <v>12.3</v>
      </c>
      <c r="AL852" s="52">
        <v>1</v>
      </c>
      <c r="AM852" s="124">
        <v>0.97425742574257423</v>
      </c>
      <c r="AN852" s="124">
        <v>0.93859649122807021</v>
      </c>
      <c r="AO852" s="124">
        <v>0.97029702970297027</v>
      </c>
      <c r="AP852" s="124">
        <v>0.93859649122807021</v>
      </c>
      <c r="AQ852" s="124">
        <v>1</v>
      </c>
      <c r="AR852" s="124">
        <v>1</v>
      </c>
      <c r="AS852" s="124">
        <v>0</v>
      </c>
      <c r="AT852" s="120">
        <v>50</v>
      </c>
      <c r="AU852" s="120">
        <v>50</v>
      </c>
      <c r="AV852" s="124">
        <v>0</v>
      </c>
      <c r="AW852" s="120">
        <v>50</v>
      </c>
      <c r="AX852" s="120">
        <v>50</v>
      </c>
      <c r="AY852" s="124"/>
      <c r="AZ852" s="120"/>
      <c r="BA852" s="120"/>
      <c r="BB852" s="124"/>
      <c r="BC852" s="120"/>
      <c r="BD852" s="120"/>
      <c r="BE852" s="124"/>
      <c r="BF852" s="120"/>
      <c r="BG852" s="120"/>
      <c r="BH852" s="124"/>
      <c r="BI852" s="120"/>
      <c r="BJ852" s="120"/>
      <c r="BK852" s="124"/>
      <c r="BL852" s="120"/>
      <c r="BM852" s="120"/>
      <c r="BN852" s="52"/>
      <c r="BO852" s="124"/>
      <c r="BP852" s="120"/>
      <c r="BQ852" s="120"/>
      <c r="BR852" s="124">
        <v>0.53146853146853146</v>
      </c>
      <c r="BS852" s="124">
        <v>0.99305555555555558</v>
      </c>
      <c r="BT852" s="120">
        <v>35.431235431235429</v>
      </c>
      <c r="BU852" s="120">
        <v>50</v>
      </c>
      <c r="BV852" s="124"/>
      <c r="BW852" s="120"/>
      <c r="BX852" s="120"/>
      <c r="BY852" s="124"/>
      <c r="BZ852" s="124"/>
      <c r="CA852" s="124"/>
      <c r="CB852" s="120">
        <v>16.823939048191338</v>
      </c>
      <c r="CC852" s="120">
        <v>19.496255895940152</v>
      </c>
      <c r="CD852" s="120">
        <v>17.335082511020332</v>
      </c>
      <c r="CE852" s="120"/>
      <c r="CF852" s="107"/>
      <c r="CG852" s="107"/>
      <c r="CH852" s="107">
        <v>0</v>
      </c>
      <c r="CI852" s="107"/>
      <c r="CJ852" s="107"/>
    </row>
    <row r="853" spans="1:88" x14ac:dyDescent="0.25">
      <c r="A853" s="50" t="s">
        <v>1021</v>
      </c>
      <c r="B853" s="56" t="s">
        <v>1622</v>
      </c>
      <c r="C853" s="50" t="s">
        <v>3392</v>
      </c>
      <c r="D853" s="56" t="s">
        <v>1659</v>
      </c>
      <c r="E853" s="50" t="s">
        <v>106</v>
      </c>
      <c r="F853" s="24" t="s">
        <v>107</v>
      </c>
      <c r="G853" s="24">
        <v>2</v>
      </c>
      <c r="H853" s="50" t="s">
        <v>1453</v>
      </c>
      <c r="I853" s="50" t="s">
        <v>109</v>
      </c>
      <c r="J853" s="120">
        <v>100</v>
      </c>
      <c r="K853" s="52">
        <v>100</v>
      </c>
      <c r="L853" s="120">
        <v>100</v>
      </c>
      <c r="M853" s="52"/>
      <c r="N853" s="120"/>
      <c r="O853" s="120"/>
      <c r="P853" s="120"/>
      <c r="Q853" s="120"/>
      <c r="R853" s="120"/>
      <c r="S853" s="120"/>
      <c r="T853" s="120"/>
      <c r="U853" s="120"/>
      <c r="V853" s="120"/>
      <c r="W853" s="120"/>
      <c r="X853" s="120"/>
      <c r="Y853" s="120"/>
      <c r="Z853" s="120"/>
      <c r="AA853" s="120"/>
      <c r="AB853" s="120"/>
      <c r="AC853" s="120"/>
      <c r="AD853" s="120"/>
      <c r="AE853" s="120"/>
      <c r="AF853" s="120"/>
      <c r="AG853" s="120"/>
      <c r="AH853" s="120"/>
      <c r="AI853" s="120"/>
      <c r="AJ853" s="120"/>
      <c r="AK853" s="120"/>
      <c r="AL853" s="52"/>
      <c r="AM853" s="124"/>
      <c r="AN853" s="124"/>
      <c r="AO853" s="124"/>
      <c r="AP853" s="124"/>
      <c r="AQ853" s="124"/>
      <c r="AR853" s="124"/>
      <c r="AS853" s="124">
        <v>2.34192037470726E-3</v>
      </c>
      <c r="AT853" s="120">
        <v>50</v>
      </c>
      <c r="AU853" s="120">
        <v>50</v>
      </c>
      <c r="AV853" s="124">
        <v>0</v>
      </c>
      <c r="AW853" s="120">
        <v>50</v>
      </c>
      <c r="AX853" s="120">
        <v>50</v>
      </c>
      <c r="AY853" s="124"/>
      <c r="AZ853" s="120"/>
      <c r="BA853" s="120"/>
      <c r="BB853" s="124"/>
      <c r="BC853" s="120"/>
      <c r="BD853" s="120"/>
      <c r="BE853" s="124"/>
      <c r="BF853" s="120"/>
      <c r="BG853" s="120"/>
      <c r="BH853" s="124"/>
      <c r="BI853" s="120"/>
      <c r="BJ853" s="120"/>
      <c r="BK853" s="124"/>
      <c r="BL853" s="120"/>
      <c r="BM853" s="120"/>
      <c r="BN853" s="52"/>
      <c r="BO853" s="124"/>
      <c r="BP853" s="120"/>
      <c r="BQ853" s="120"/>
      <c r="BR853" s="124"/>
      <c r="BS853" s="124"/>
      <c r="BT853" s="120"/>
      <c r="BU853" s="120"/>
      <c r="BV853" s="124"/>
      <c r="BW853" s="120"/>
      <c r="BX853" s="120"/>
      <c r="BY853" s="124"/>
      <c r="BZ853" s="124"/>
      <c r="CA853" s="124"/>
      <c r="CB853" s="120"/>
      <c r="CC853" s="120"/>
      <c r="CD853" s="120"/>
      <c r="CE853" s="120"/>
      <c r="CF853" s="107"/>
      <c r="CG853" s="107"/>
      <c r="CH853" s="107">
        <v>0</v>
      </c>
      <c r="CI853" s="107"/>
      <c r="CJ853" s="107"/>
    </row>
    <row r="854" spans="1:88" x14ac:dyDescent="0.25">
      <c r="A854" s="50" t="s">
        <v>1021</v>
      </c>
      <c r="B854" s="56" t="s">
        <v>1622</v>
      </c>
      <c r="C854" s="50" t="s">
        <v>3393</v>
      </c>
      <c r="D854" s="56" t="s">
        <v>2489</v>
      </c>
      <c r="E854" s="50" t="s">
        <v>106</v>
      </c>
      <c r="F854" s="24">
        <v>6</v>
      </c>
      <c r="G854" s="24">
        <v>8</v>
      </c>
      <c r="H854" s="50" t="s">
        <v>2644</v>
      </c>
      <c r="I854" s="50" t="s">
        <v>109</v>
      </c>
      <c r="J854" s="120">
        <v>668.05795258027445</v>
      </c>
      <c r="K854" s="52">
        <v>800</v>
      </c>
      <c r="L854" s="120">
        <v>83.507244072534306</v>
      </c>
      <c r="M854" s="52">
        <v>0</v>
      </c>
      <c r="N854" s="120">
        <v>77.064059181068203</v>
      </c>
      <c r="O854" s="120">
        <v>100</v>
      </c>
      <c r="P854" s="120">
        <v>100</v>
      </c>
      <c r="Q854" s="120">
        <v>60.953154343932688</v>
      </c>
      <c r="R854" s="120">
        <v>68.836123417471796</v>
      </c>
      <c r="S854" s="120">
        <v>75</v>
      </c>
      <c r="T854" s="120">
        <v>81.270872458576918</v>
      </c>
      <c r="U854" s="120">
        <v>100</v>
      </c>
      <c r="V854" s="120">
        <v>65.454233129837149</v>
      </c>
      <c r="W854" s="120">
        <v>87.272310839782861</v>
      </c>
      <c r="X854" s="120">
        <v>100</v>
      </c>
      <c r="Y854" s="120">
        <v>50.553825426892409</v>
      </c>
      <c r="Z854" s="120">
        <v>67.405100569189884</v>
      </c>
      <c r="AA854" s="120">
        <v>100</v>
      </c>
      <c r="AB854" s="120">
        <v>61.778508771929836</v>
      </c>
      <c r="AC854" s="120">
        <v>82.371345029239791</v>
      </c>
      <c r="AD854" s="120">
        <v>100</v>
      </c>
      <c r="AE854" s="120">
        <v>51.819871794871794</v>
      </c>
      <c r="AF854" s="120">
        <v>64.063137254901989</v>
      </c>
      <c r="AG854" s="120">
        <v>69.093162393162388</v>
      </c>
      <c r="AH854" s="120">
        <v>100</v>
      </c>
      <c r="AI854" s="120">
        <v>14.04</v>
      </c>
      <c r="AJ854" s="120">
        <v>18.28</v>
      </c>
      <c r="AK854" s="120">
        <v>12.24</v>
      </c>
      <c r="AL854" s="52">
        <v>1</v>
      </c>
      <c r="AM854" s="124">
        <v>0.97349823321554774</v>
      </c>
      <c r="AN854" s="124">
        <v>0.92660550458715596</v>
      </c>
      <c r="AO854" s="124">
        <v>0.96996466431095407</v>
      </c>
      <c r="AP854" s="124">
        <v>0.92660550458715596</v>
      </c>
      <c r="AQ854" s="124">
        <v>0.99526066350710896</v>
      </c>
      <c r="AR854" s="124">
        <v>0.97499999999999998</v>
      </c>
      <c r="AS854" s="124">
        <v>0</v>
      </c>
      <c r="AT854" s="120">
        <v>50</v>
      </c>
      <c r="AU854" s="120">
        <v>50</v>
      </c>
      <c r="AV854" s="124">
        <v>0</v>
      </c>
      <c r="AW854" s="120">
        <v>50</v>
      </c>
      <c r="AX854" s="120">
        <v>50</v>
      </c>
      <c r="AY854" s="124"/>
      <c r="AZ854" s="120"/>
      <c r="BA854" s="120"/>
      <c r="BB854" s="124"/>
      <c r="BC854" s="120"/>
      <c r="BD854" s="120"/>
      <c r="BE854" s="124">
        <v>0.94117647058823528</v>
      </c>
      <c r="BF854" s="120">
        <v>50</v>
      </c>
      <c r="BG854" s="120">
        <v>50</v>
      </c>
      <c r="BH854" s="124"/>
      <c r="BI854" s="120"/>
      <c r="BJ854" s="120"/>
      <c r="BK854" s="124"/>
      <c r="BL854" s="120"/>
      <c r="BM854" s="120"/>
      <c r="BN854" s="52"/>
      <c r="BO854" s="124"/>
      <c r="BP854" s="120"/>
      <c r="BQ854" s="120"/>
      <c r="BR854" s="124">
        <v>0.45967741935483869</v>
      </c>
      <c r="BS854" s="124">
        <v>0.97127937336814618</v>
      </c>
      <c r="BT854" s="120">
        <v>30.64516129032258</v>
      </c>
      <c r="BU854" s="120">
        <v>50</v>
      </c>
      <c r="BV854" s="124"/>
      <c r="BW854" s="120"/>
      <c r="BX854" s="120"/>
      <c r="BY854" s="124"/>
      <c r="BZ854" s="124"/>
      <c r="CA854" s="124"/>
      <c r="CB854" s="120">
        <v>16.823939048191338</v>
      </c>
      <c r="CC854" s="120">
        <v>19.496255895940152</v>
      </c>
      <c r="CD854" s="120">
        <v>17.335082511020332</v>
      </c>
      <c r="CE854" s="120"/>
      <c r="CF854" s="107"/>
      <c r="CG854" s="107"/>
      <c r="CH854" s="107">
        <v>0</v>
      </c>
      <c r="CI854" s="107"/>
      <c r="CJ854" s="107"/>
    </row>
    <row r="855" spans="1:88" x14ac:dyDescent="0.25">
      <c r="A855" s="50" t="s">
        <v>1021</v>
      </c>
      <c r="B855" s="56" t="s">
        <v>1622</v>
      </c>
      <c r="C855" s="50" t="s">
        <v>3394</v>
      </c>
      <c r="D855" s="56" t="s">
        <v>2488</v>
      </c>
      <c r="E855" s="50" t="s">
        <v>106</v>
      </c>
      <c r="F855" s="24">
        <v>9</v>
      </c>
      <c r="G855" s="24">
        <v>12</v>
      </c>
      <c r="H855" s="50" t="s">
        <v>2644</v>
      </c>
      <c r="I855" s="50" t="s">
        <v>109</v>
      </c>
      <c r="J855" s="120">
        <v>985.96365952514316</v>
      </c>
      <c r="K855" s="52">
        <v>1250</v>
      </c>
      <c r="L855" s="120">
        <v>78.877092762011443</v>
      </c>
      <c r="M855" s="52">
        <v>1</v>
      </c>
      <c r="N855" s="120">
        <v>67.87799780442495</v>
      </c>
      <c r="O855" s="120">
        <v>90.503997072566605</v>
      </c>
      <c r="P855" s="120">
        <v>100</v>
      </c>
      <c r="Q855" s="120">
        <v>46.515083632019113</v>
      </c>
      <c r="R855" s="120">
        <v>65.591149621571489</v>
      </c>
      <c r="S855" s="120">
        <v>71.395062942564948</v>
      </c>
      <c r="T855" s="120">
        <v>62.02011150935882</v>
      </c>
      <c r="U855" s="120">
        <v>100</v>
      </c>
      <c r="V855" s="120">
        <v>62.291553626333879</v>
      </c>
      <c r="W855" s="120">
        <v>83.05540483511183</v>
      </c>
      <c r="X855" s="120">
        <v>100</v>
      </c>
      <c r="Y855" s="120">
        <v>42.371770395825379</v>
      </c>
      <c r="Z855" s="120">
        <v>56.495693861100506</v>
      </c>
      <c r="AA855" s="120">
        <v>100</v>
      </c>
      <c r="AB855" s="120">
        <v>66.719753086419686</v>
      </c>
      <c r="AC855" s="120">
        <v>88.959670781892925</v>
      </c>
      <c r="AD855" s="120">
        <v>100</v>
      </c>
      <c r="AE855" s="120">
        <v>51.4962962962963</v>
      </c>
      <c r="AF855" s="120">
        <v>71.477083333333326</v>
      </c>
      <c r="AG855" s="120">
        <v>68.661728395061743</v>
      </c>
      <c r="AH855" s="120">
        <v>100</v>
      </c>
      <c r="AI855" s="120">
        <v>24.87</v>
      </c>
      <c r="AJ855" s="120">
        <v>23.21</v>
      </c>
      <c r="AK855" s="120">
        <v>19.98</v>
      </c>
      <c r="AL855" s="52">
        <v>1</v>
      </c>
      <c r="AM855" s="124">
        <v>0.93627450980392157</v>
      </c>
      <c r="AN855" s="124">
        <v>0.79411764705882348</v>
      </c>
      <c r="AO855" s="124">
        <v>0.93137254901960786</v>
      </c>
      <c r="AP855" s="124">
        <v>0.79411764705882348</v>
      </c>
      <c r="AQ855" s="124">
        <v>1</v>
      </c>
      <c r="AR855" s="124">
        <v>1</v>
      </c>
      <c r="AS855" s="124">
        <v>3.366583541147132E-2</v>
      </c>
      <c r="AT855" s="120">
        <v>50</v>
      </c>
      <c r="AU855" s="120">
        <v>50</v>
      </c>
      <c r="AV855" s="124">
        <v>5.4421768707482991E-2</v>
      </c>
      <c r="AW855" s="120">
        <v>49.115646258503425</v>
      </c>
      <c r="AX855" s="120">
        <v>50</v>
      </c>
      <c r="AY855" s="124">
        <v>0.45833333333333331</v>
      </c>
      <c r="AZ855" s="120">
        <v>30.555555555555554</v>
      </c>
      <c r="BA855" s="120">
        <v>50</v>
      </c>
      <c r="BB855" s="124">
        <v>0.53431372549019607</v>
      </c>
      <c r="BC855" s="120">
        <v>35.62091503267974</v>
      </c>
      <c r="BD855" s="120">
        <v>50</v>
      </c>
      <c r="BE855" s="124">
        <v>0.92574257425742579</v>
      </c>
      <c r="BF855" s="120">
        <v>49.241626290288607</v>
      </c>
      <c r="BG855" s="120">
        <v>50</v>
      </c>
      <c r="BH855" s="124">
        <v>0.95305164319248825</v>
      </c>
      <c r="BI855" s="120">
        <v>100</v>
      </c>
      <c r="BJ855" s="120">
        <v>100</v>
      </c>
      <c r="BK855" s="124">
        <v>0.76923076923076938</v>
      </c>
      <c r="BL855" s="120">
        <v>81.833060556464829</v>
      </c>
      <c r="BM855" s="120">
        <v>100</v>
      </c>
      <c r="BN855" s="52">
        <v>1</v>
      </c>
      <c r="BO855" s="124">
        <v>0.82608695652173914</v>
      </c>
      <c r="BP855" s="120">
        <v>100</v>
      </c>
      <c r="BQ855" s="120">
        <v>100</v>
      </c>
      <c r="BR855" s="124">
        <v>0.63888888888888884</v>
      </c>
      <c r="BS855" s="124">
        <v>0.375</v>
      </c>
      <c r="BT855" s="120">
        <v>0</v>
      </c>
      <c r="BU855" s="120">
        <v>50</v>
      </c>
      <c r="BV855" s="124">
        <v>0.47880299251870323</v>
      </c>
      <c r="BW855" s="120">
        <v>39.900249376558605</v>
      </c>
      <c r="BX855" s="120">
        <v>50</v>
      </c>
      <c r="BY855" s="124">
        <v>0.76923076923076938</v>
      </c>
      <c r="BZ855" s="124">
        <v>0.94</v>
      </c>
      <c r="CA855" s="124">
        <v>0.17076923076923067</v>
      </c>
      <c r="CB855" s="120">
        <v>16.823939048191338</v>
      </c>
      <c r="CC855" s="120">
        <v>19.496255895940152</v>
      </c>
      <c r="CD855" s="120">
        <v>17.335082511020332</v>
      </c>
      <c r="CE855" s="120">
        <v>12.629206143265662</v>
      </c>
      <c r="CF855" s="107"/>
      <c r="CG855" s="107"/>
      <c r="CH855" s="107">
        <v>0</v>
      </c>
      <c r="CI855" s="107"/>
      <c r="CJ855" s="107"/>
    </row>
    <row r="856" spans="1:88" x14ac:dyDescent="0.25">
      <c r="A856" s="50" t="s">
        <v>1026</v>
      </c>
      <c r="B856" s="56" t="s">
        <v>1625</v>
      </c>
      <c r="C856" s="50" t="s">
        <v>2665</v>
      </c>
      <c r="D856" s="56" t="s">
        <v>101</v>
      </c>
      <c r="E856" s="50" t="s">
        <v>102</v>
      </c>
      <c r="F856" s="24" t="s">
        <v>102</v>
      </c>
      <c r="G856" s="24" t="s">
        <v>102</v>
      </c>
      <c r="H856" s="50" t="s">
        <v>2644</v>
      </c>
      <c r="I856" s="50" t="s">
        <v>103</v>
      </c>
      <c r="J856" s="120">
        <v>975.5155972877817</v>
      </c>
      <c r="K856" s="52">
        <v>1250</v>
      </c>
      <c r="L856" s="120">
        <v>78.041247783022541</v>
      </c>
      <c r="M856" s="52">
        <v>0</v>
      </c>
      <c r="N856" s="120">
        <v>68.4446590231382</v>
      </c>
      <c r="O856" s="120">
        <v>91.259545364184262</v>
      </c>
      <c r="P856" s="120">
        <v>100</v>
      </c>
      <c r="Q856" s="120">
        <v>59.620548718450692</v>
      </c>
      <c r="R856" s="120">
        <v>67.353394726603426</v>
      </c>
      <c r="S856" s="120">
        <v>73.185563006712556</v>
      </c>
      <c r="T856" s="120">
        <v>79.494064957934256</v>
      </c>
      <c r="U856" s="120">
        <v>100</v>
      </c>
      <c r="V856" s="120">
        <v>62.305664542956443</v>
      </c>
      <c r="W856" s="120">
        <v>83.07421939060859</v>
      </c>
      <c r="X856" s="120">
        <v>100</v>
      </c>
      <c r="Y856" s="120">
        <v>52.881289691407453</v>
      </c>
      <c r="Z856" s="120">
        <v>70.508386255209928</v>
      </c>
      <c r="AA856" s="120">
        <v>100</v>
      </c>
      <c r="AB856" s="120">
        <v>57.164840182648412</v>
      </c>
      <c r="AC856" s="120">
        <v>76.219786910197882</v>
      </c>
      <c r="AD856" s="120">
        <v>100</v>
      </c>
      <c r="AE856" s="120">
        <v>49.949777777777769</v>
      </c>
      <c r="AF856" s="120">
        <v>60.922685185185173</v>
      </c>
      <c r="AG856" s="120">
        <v>66.599703703703696</v>
      </c>
      <c r="AH856" s="120">
        <v>100</v>
      </c>
      <c r="AI856" s="120">
        <v>13.56</v>
      </c>
      <c r="AJ856" s="120">
        <v>14.47</v>
      </c>
      <c r="AK856" s="120">
        <v>10.97</v>
      </c>
      <c r="AL856" s="52">
        <v>0</v>
      </c>
      <c r="AM856" s="124">
        <v>0.99212598425196852</v>
      </c>
      <c r="AN856" s="124">
        <v>0.98895027624309395</v>
      </c>
      <c r="AO856" s="124">
        <v>0.99411764705882355</v>
      </c>
      <c r="AP856" s="124">
        <v>0.98907103825136611</v>
      </c>
      <c r="AQ856" s="124">
        <v>1</v>
      </c>
      <c r="AR856" s="124">
        <v>1</v>
      </c>
      <c r="AS856" s="124">
        <v>6.7738231917336397E-2</v>
      </c>
      <c r="AT856" s="120">
        <v>46.452353616532726</v>
      </c>
      <c r="AU856" s="120">
        <v>50</v>
      </c>
      <c r="AV856" s="124">
        <v>0.11224489795918367</v>
      </c>
      <c r="AW856" s="120">
        <v>37.551020408163268</v>
      </c>
      <c r="AX856" s="120">
        <v>50</v>
      </c>
      <c r="AY856" s="124">
        <v>0.33333333333333331</v>
      </c>
      <c r="AZ856" s="120">
        <v>22.222222222222221</v>
      </c>
      <c r="BA856" s="120">
        <v>50</v>
      </c>
      <c r="BB856" s="124">
        <v>0.29166666666666669</v>
      </c>
      <c r="BC856" s="120">
        <v>19.444444444444446</v>
      </c>
      <c r="BD856" s="120">
        <v>50</v>
      </c>
      <c r="BE856" s="124">
        <v>0.80158730158730163</v>
      </c>
      <c r="BF856" s="120">
        <v>42.637622424856467</v>
      </c>
      <c r="BG856" s="120">
        <v>50</v>
      </c>
      <c r="BH856" s="124">
        <v>0.93055555555555558</v>
      </c>
      <c r="BI856" s="120">
        <v>98.995271867612303</v>
      </c>
      <c r="BJ856" s="120">
        <v>100</v>
      </c>
      <c r="BK856" s="124">
        <v>0.89743589743589791</v>
      </c>
      <c r="BL856" s="120">
        <v>95.471903982542344</v>
      </c>
      <c r="BM856" s="120">
        <v>100</v>
      </c>
      <c r="BN856" s="52">
        <v>0</v>
      </c>
      <c r="BO856" s="124">
        <v>0.8</v>
      </c>
      <c r="BP856" s="120">
        <v>100</v>
      </c>
      <c r="BQ856" s="120">
        <v>100</v>
      </c>
      <c r="BR856" s="124">
        <v>0.42006269592476492</v>
      </c>
      <c r="BS856" s="124">
        <v>0.99376947040498442</v>
      </c>
      <c r="BT856" s="120">
        <v>28.004179728317663</v>
      </c>
      <c r="BU856" s="120">
        <v>50</v>
      </c>
      <c r="BV856" s="124">
        <v>0.2109704641350211</v>
      </c>
      <c r="BW856" s="120">
        <v>17.580872011251756</v>
      </c>
      <c r="BX856" s="120">
        <v>50</v>
      </c>
      <c r="BY856" s="124">
        <v>0.89743589743589791</v>
      </c>
      <c r="BZ856" s="124">
        <v>0.94</v>
      </c>
      <c r="CA856" s="124">
        <v>4.2564102564102056E-2</v>
      </c>
      <c r="CB856" s="120">
        <v>17.263974516166829</v>
      </c>
      <c r="CC856" s="120">
        <v>19.631524517014228</v>
      </c>
      <c r="CD856" s="120">
        <v>17.168861804494096</v>
      </c>
      <c r="CE856" s="120">
        <v>15.161501169955377</v>
      </c>
      <c r="CF856" s="107"/>
      <c r="CG856" s="107"/>
      <c r="CH856" s="107">
        <v>0</v>
      </c>
      <c r="CI856" s="107"/>
      <c r="CJ856" s="107"/>
    </row>
    <row r="857" spans="1:88" x14ac:dyDescent="0.25">
      <c r="A857" s="50" t="s">
        <v>1026</v>
      </c>
      <c r="B857" s="56" t="s">
        <v>1625</v>
      </c>
      <c r="C857" s="50" t="s">
        <v>3395</v>
      </c>
      <c r="D857" s="56" t="s">
        <v>1706</v>
      </c>
      <c r="E857" s="50" t="s">
        <v>106</v>
      </c>
      <c r="F857" s="24" t="s">
        <v>107</v>
      </c>
      <c r="G857" s="24">
        <v>3</v>
      </c>
      <c r="H857" s="50" t="s">
        <v>1453</v>
      </c>
      <c r="I857" s="50" t="s">
        <v>109</v>
      </c>
      <c r="J857" s="120">
        <v>421.18530243649741</v>
      </c>
      <c r="K857" s="52">
        <v>500</v>
      </c>
      <c r="L857" s="120">
        <v>84.237060487299487</v>
      </c>
      <c r="M857" s="52">
        <v>0</v>
      </c>
      <c r="N857" s="120">
        <v>65.265225933202345</v>
      </c>
      <c r="O857" s="120">
        <v>87.020301244269788</v>
      </c>
      <c r="P857" s="120">
        <v>100</v>
      </c>
      <c r="Q857" s="120">
        <v>59.172981569838136</v>
      </c>
      <c r="R857" s="120">
        <v>63.574824824824844</v>
      </c>
      <c r="S857" s="120">
        <v>68.722986247544199</v>
      </c>
      <c r="T857" s="120">
        <v>78.897308759784181</v>
      </c>
      <c r="U857" s="120">
        <v>100</v>
      </c>
      <c r="V857" s="120">
        <v>61.585249042145605</v>
      </c>
      <c r="W857" s="120">
        <v>82.113665389527483</v>
      </c>
      <c r="X857" s="120">
        <v>100</v>
      </c>
      <c r="Y857" s="120">
        <v>58.079805996472672</v>
      </c>
      <c r="Z857" s="120">
        <v>77.439741328630234</v>
      </c>
      <c r="AA857" s="120">
        <v>100</v>
      </c>
      <c r="AB857" s="120"/>
      <c r="AC857" s="120"/>
      <c r="AD857" s="120">
        <v>0</v>
      </c>
      <c r="AE857" s="120"/>
      <c r="AF857" s="120"/>
      <c r="AG857" s="120"/>
      <c r="AH857" s="120">
        <v>0</v>
      </c>
      <c r="AI857" s="120">
        <v>9.5500000000000007</v>
      </c>
      <c r="AJ857" s="120">
        <v>5.49</v>
      </c>
      <c r="AK857" s="120"/>
      <c r="AL857" s="52">
        <v>0</v>
      </c>
      <c r="AM857" s="124">
        <v>1</v>
      </c>
      <c r="AN857" s="124">
        <v>1</v>
      </c>
      <c r="AO857" s="124">
        <v>1</v>
      </c>
      <c r="AP857" s="124">
        <v>1</v>
      </c>
      <c r="AQ857" s="124"/>
      <c r="AR857" s="124"/>
      <c r="AS857" s="124">
        <v>4.6808510638297871E-2</v>
      </c>
      <c r="AT857" s="120">
        <v>50</v>
      </c>
      <c r="AU857" s="120">
        <v>50</v>
      </c>
      <c r="AV857" s="124">
        <v>7.1428571428571425E-2</v>
      </c>
      <c r="AW857" s="120">
        <v>45.71428571428573</v>
      </c>
      <c r="AX857" s="120">
        <v>50</v>
      </c>
      <c r="AY857" s="124"/>
      <c r="AZ857" s="120"/>
      <c r="BA857" s="120"/>
      <c r="BB857" s="124"/>
      <c r="BC857" s="120"/>
      <c r="BD857" s="120"/>
      <c r="BE857" s="124"/>
      <c r="BF857" s="120"/>
      <c r="BG857" s="120"/>
      <c r="BH857" s="124"/>
      <c r="BI857" s="120"/>
      <c r="BJ857" s="120"/>
      <c r="BK857" s="124"/>
      <c r="BL857" s="120"/>
      <c r="BM857" s="120"/>
      <c r="BN857" s="52"/>
      <c r="BO857" s="124"/>
      <c r="BP857" s="120"/>
      <c r="BQ857" s="120"/>
      <c r="BR857" s="124"/>
      <c r="BS857" s="124"/>
      <c r="BT857" s="120"/>
      <c r="BU857" s="120"/>
      <c r="BV857" s="124"/>
      <c r="BW857" s="120"/>
      <c r="BX857" s="120"/>
      <c r="BY857" s="124"/>
      <c r="BZ857" s="124"/>
      <c r="CA857" s="124"/>
      <c r="CB857" s="120">
        <v>16.823939048191338</v>
      </c>
      <c r="CC857" s="120">
        <v>19.496255895940152</v>
      </c>
      <c r="CD857" s="120">
        <v>17.335082511020332</v>
      </c>
      <c r="CE857" s="120"/>
      <c r="CF857" s="52"/>
      <c r="CG857" s="107"/>
      <c r="CH857" s="107">
        <v>0</v>
      </c>
      <c r="CI857" s="107"/>
      <c r="CJ857" s="107"/>
    </row>
    <row r="858" spans="1:88" x14ac:dyDescent="0.25">
      <c r="A858" s="50" t="s">
        <v>1026</v>
      </c>
      <c r="B858" s="56" t="s">
        <v>1625</v>
      </c>
      <c r="C858" s="50" t="s">
        <v>3396</v>
      </c>
      <c r="D858" s="56" t="s">
        <v>2507</v>
      </c>
      <c r="E858" s="50" t="s">
        <v>106</v>
      </c>
      <c r="F858" s="24">
        <v>4</v>
      </c>
      <c r="G858" s="24">
        <v>6</v>
      </c>
      <c r="H858" s="50" t="s">
        <v>1453</v>
      </c>
      <c r="I858" s="50" t="s">
        <v>109</v>
      </c>
      <c r="J858" s="120">
        <v>602.71106181965058</v>
      </c>
      <c r="K858" s="52">
        <v>750</v>
      </c>
      <c r="L858" s="120">
        <v>80.361474909286741</v>
      </c>
      <c r="M858" s="52">
        <v>0</v>
      </c>
      <c r="N858" s="120">
        <v>68.707378037545965</v>
      </c>
      <c r="O858" s="120">
        <v>91.60983738339462</v>
      </c>
      <c r="P858" s="120">
        <v>100</v>
      </c>
      <c r="Q858" s="120">
        <v>60.503612729121471</v>
      </c>
      <c r="R858" s="120">
        <v>71.109908673336477</v>
      </c>
      <c r="S858" s="120">
        <v>72.967025409227915</v>
      </c>
      <c r="T858" s="120">
        <v>80.671483638828619</v>
      </c>
      <c r="U858" s="120">
        <v>100</v>
      </c>
      <c r="V858" s="120">
        <v>66.195304083822862</v>
      </c>
      <c r="W858" s="120">
        <v>88.260405445097149</v>
      </c>
      <c r="X858" s="120">
        <v>100</v>
      </c>
      <c r="Y858" s="120">
        <v>56.730139689204023</v>
      </c>
      <c r="Z858" s="120">
        <v>75.640186252272031</v>
      </c>
      <c r="AA858" s="120">
        <v>100</v>
      </c>
      <c r="AB858" s="120">
        <v>60.101904761904763</v>
      </c>
      <c r="AC858" s="120">
        <v>80.135873015873017</v>
      </c>
      <c r="AD858" s="120">
        <v>100</v>
      </c>
      <c r="AE858" s="120">
        <v>53.011538461538457</v>
      </c>
      <c r="AF858" s="120">
        <v>64.291666666666671</v>
      </c>
      <c r="AG858" s="120">
        <v>70.682051282051276</v>
      </c>
      <c r="AH858" s="120">
        <v>100</v>
      </c>
      <c r="AI858" s="120">
        <v>12.46</v>
      </c>
      <c r="AJ858" s="120">
        <v>14.37</v>
      </c>
      <c r="AK858" s="120">
        <v>11.28</v>
      </c>
      <c r="AL858" s="52">
        <v>0</v>
      </c>
      <c r="AM858" s="124">
        <v>1</v>
      </c>
      <c r="AN858" s="124">
        <v>1</v>
      </c>
      <c r="AO858" s="124">
        <v>1</v>
      </c>
      <c r="AP858" s="124">
        <v>1</v>
      </c>
      <c r="AQ858" s="124">
        <v>1</v>
      </c>
      <c r="AR858" s="124">
        <v>1</v>
      </c>
      <c r="AS858" s="124">
        <v>5.3719008264462811E-2</v>
      </c>
      <c r="AT858" s="120">
        <v>49.256198347107443</v>
      </c>
      <c r="AU858" s="120">
        <v>50</v>
      </c>
      <c r="AV858" s="124">
        <v>7.1428571428571425E-2</v>
      </c>
      <c r="AW858" s="120">
        <v>45.71428571428573</v>
      </c>
      <c r="AX858" s="120">
        <v>50</v>
      </c>
      <c r="AY858" s="124"/>
      <c r="AZ858" s="120"/>
      <c r="BA858" s="120"/>
      <c r="BB858" s="124"/>
      <c r="BC858" s="120"/>
      <c r="BD858" s="120"/>
      <c r="BE858" s="124"/>
      <c r="BF858" s="120"/>
      <c r="BG858" s="120"/>
      <c r="BH858" s="124"/>
      <c r="BI858" s="120"/>
      <c r="BJ858" s="120"/>
      <c r="BK858" s="124"/>
      <c r="BL858" s="120"/>
      <c r="BM858" s="120"/>
      <c r="BN858" s="52"/>
      <c r="BO858" s="124"/>
      <c r="BP858" s="120"/>
      <c r="BQ858" s="120"/>
      <c r="BR858" s="124">
        <v>0.31111111111111112</v>
      </c>
      <c r="BS858" s="124">
        <v>1.0588235294117647</v>
      </c>
      <c r="BT858" s="120">
        <v>20.74074074074074</v>
      </c>
      <c r="BU858" s="120">
        <v>50</v>
      </c>
      <c r="BV858" s="124"/>
      <c r="BW858" s="120"/>
      <c r="BX858" s="120"/>
      <c r="BY858" s="124"/>
      <c r="BZ858" s="124"/>
      <c r="CA858" s="124"/>
      <c r="CB858" s="120">
        <v>16.823939048191338</v>
      </c>
      <c r="CC858" s="120">
        <v>19.496255895940152</v>
      </c>
      <c r="CD858" s="120">
        <v>17.335082511020332</v>
      </c>
      <c r="CE858" s="120"/>
      <c r="CF858" s="114"/>
      <c r="CG858" s="52"/>
      <c r="CH858" s="107">
        <v>0</v>
      </c>
      <c r="CI858" s="107"/>
      <c r="CJ858" s="107"/>
    </row>
    <row r="859" spans="1:88" x14ac:dyDescent="0.25">
      <c r="A859" s="50" t="s">
        <v>1026</v>
      </c>
      <c r="B859" s="56" t="s">
        <v>1625</v>
      </c>
      <c r="C859" s="50" t="s">
        <v>3397</v>
      </c>
      <c r="D859" s="56" t="s">
        <v>2508</v>
      </c>
      <c r="E859" s="50" t="s">
        <v>106</v>
      </c>
      <c r="F859" s="24">
        <v>7</v>
      </c>
      <c r="G859" s="24">
        <v>12</v>
      </c>
      <c r="H859" s="50" t="s">
        <v>2644</v>
      </c>
      <c r="I859" s="50" t="s">
        <v>109</v>
      </c>
      <c r="J859" s="120">
        <v>963.75920058291103</v>
      </c>
      <c r="K859" s="52">
        <v>1250</v>
      </c>
      <c r="L859" s="120">
        <v>77.100736046632875</v>
      </c>
      <c r="M859" s="52">
        <v>0</v>
      </c>
      <c r="N859" s="120">
        <v>69.963203452566006</v>
      </c>
      <c r="O859" s="120">
        <v>93.284271270087999</v>
      </c>
      <c r="P859" s="120">
        <v>100</v>
      </c>
      <c r="Q859" s="120">
        <v>60.785717067764182</v>
      </c>
      <c r="R859" s="120">
        <v>63.921017116414667</v>
      </c>
      <c r="S859" s="120">
        <v>74.729804908238265</v>
      </c>
      <c r="T859" s="120">
        <v>81.047622757018914</v>
      </c>
      <c r="U859" s="120">
        <v>100</v>
      </c>
      <c r="V859" s="120">
        <v>58.704306961250339</v>
      </c>
      <c r="W859" s="120">
        <v>78.272409281667123</v>
      </c>
      <c r="X859" s="120">
        <v>100</v>
      </c>
      <c r="Y859" s="120">
        <v>48.582332033319538</v>
      </c>
      <c r="Z859" s="120">
        <v>64.776442711092713</v>
      </c>
      <c r="AA859" s="120">
        <v>100</v>
      </c>
      <c r="AB859" s="120">
        <v>56.232199546485248</v>
      </c>
      <c r="AC859" s="120">
        <v>74.97626606198034</v>
      </c>
      <c r="AD859" s="120">
        <v>100</v>
      </c>
      <c r="AE859" s="120">
        <v>49.4063829787234</v>
      </c>
      <c r="AF859" s="120">
        <v>59.440333333333321</v>
      </c>
      <c r="AG859" s="120">
        <v>65.875177304964538</v>
      </c>
      <c r="AH859" s="120">
        <v>100</v>
      </c>
      <c r="AI859" s="120">
        <v>13.94</v>
      </c>
      <c r="AJ859" s="120">
        <v>15.33</v>
      </c>
      <c r="AK859" s="120">
        <v>10.029999999999999</v>
      </c>
      <c r="AL859" s="52">
        <v>0</v>
      </c>
      <c r="AM859" s="124">
        <v>0.98029556650246308</v>
      </c>
      <c r="AN859" s="124">
        <v>0.97142857142857142</v>
      </c>
      <c r="AO859" s="124">
        <v>0.98522167487684731</v>
      </c>
      <c r="AP859" s="124">
        <v>0.97142857142857142</v>
      </c>
      <c r="AQ859" s="124">
        <v>1</v>
      </c>
      <c r="AR859" s="124">
        <v>1</v>
      </c>
      <c r="AS859" s="124">
        <v>8.3550913838120106E-2</v>
      </c>
      <c r="AT859" s="120">
        <v>43.289817232375988</v>
      </c>
      <c r="AU859" s="120">
        <v>50</v>
      </c>
      <c r="AV859" s="124">
        <v>0.15517241379310345</v>
      </c>
      <c r="AW859" s="120">
        <v>28.965517241379327</v>
      </c>
      <c r="AX859" s="120">
        <v>50</v>
      </c>
      <c r="AY859" s="124">
        <v>0.33620689655172414</v>
      </c>
      <c r="AZ859" s="120">
        <v>22.413793103448278</v>
      </c>
      <c r="BA859" s="120">
        <v>50</v>
      </c>
      <c r="BB859" s="124">
        <v>0.30172413793103448</v>
      </c>
      <c r="BC859" s="120">
        <v>20.114942528735632</v>
      </c>
      <c r="BD859" s="120">
        <v>50</v>
      </c>
      <c r="BE859" s="124">
        <v>0.80158730158730163</v>
      </c>
      <c r="BF859" s="120">
        <v>42.637622424856467</v>
      </c>
      <c r="BG859" s="120">
        <v>50</v>
      </c>
      <c r="BH859" s="124">
        <v>0.92957746478873238</v>
      </c>
      <c r="BI859" s="120">
        <v>98.891219658375789</v>
      </c>
      <c r="BJ859" s="120">
        <v>100</v>
      </c>
      <c r="BK859" s="124">
        <v>0.88888888888888884</v>
      </c>
      <c r="BL859" s="120">
        <v>94.562647754137117</v>
      </c>
      <c r="BM859" s="120">
        <v>100</v>
      </c>
      <c r="BN859" s="52">
        <v>0</v>
      </c>
      <c r="BO859" s="124">
        <v>0.8</v>
      </c>
      <c r="BP859" s="120">
        <v>100</v>
      </c>
      <c r="BQ859" s="120">
        <v>100</v>
      </c>
      <c r="BR859" s="124">
        <v>0.5611510791366906</v>
      </c>
      <c r="BS859" s="124">
        <v>0.95205479452054798</v>
      </c>
      <c r="BT859" s="120">
        <v>37.410071942446038</v>
      </c>
      <c r="BU859" s="120">
        <v>50</v>
      </c>
      <c r="BV859" s="124">
        <v>0.20689655172413793</v>
      </c>
      <c r="BW859" s="120">
        <v>17.241379310344829</v>
      </c>
      <c r="BX859" s="120">
        <v>50</v>
      </c>
      <c r="BY859" s="124">
        <v>0.88888888888888884</v>
      </c>
      <c r="BZ859" s="124">
        <v>0.94</v>
      </c>
      <c r="CA859" s="124">
        <v>5.1111111111111142E-2</v>
      </c>
      <c r="CB859" s="120">
        <v>16.823939048191338</v>
      </c>
      <c r="CC859" s="120">
        <v>19.496255895940152</v>
      </c>
      <c r="CD859" s="120">
        <v>17.335082511020332</v>
      </c>
      <c r="CE859" s="120">
        <v>12.629206143265662</v>
      </c>
      <c r="CF859" s="52"/>
      <c r="CG859" s="52"/>
      <c r="CH859" s="107">
        <v>0</v>
      </c>
      <c r="CI859" s="107"/>
      <c r="CJ859" s="107"/>
    </row>
    <row r="860" spans="1:88" x14ac:dyDescent="0.25">
      <c r="A860" s="50" t="s">
        <v>1029</v>
      </c>
      <c r="B860" s="56" t="s">
        <v>1626</v>
      </c>
      <c r="C860" s="50" t="s">
        <v>2665</v>
      </c>
      <c r="D860" s="56" t="s">
        <v>101</v>
      </c>
      <c r="E860" s="50" t="s">
        <v>102</v>
      </c>
      <c r="F860" s="24" t="s">
        <v>102</v>
      </c>
      <c r="G860" s="24" t="s">
        <v>102</v>
      </c>
      <c r="H860" s="50" t="s">
        <v>2644</v>
      </c>
      <c r="I860" s="50" t="s">
        <v>103</v>
      </c>
      <c r="J860" s="120">
        <v>883.56958096537437</v>
      </c>
      <c r="K860" s="52">
        <v>1250</v>
      </c>
      <c r="L860" s="120">
        <v>70.685566477229941</v>
      </c>
      <c r="M860" s="52">
        <v>0</v>
      </c>
      <c r="N860" s="120">
        <v>66.088732185527533</v>
      </c>
      <c r="O860" s="120">
        <v>88.118309580703382</v>
      </c>
      <c r="P860" s="120">
        <v>100</v>
      </c>
      <c r="Q860" s="120">
        <v>58.953496149362067</v>
      </c>
      <c r="R860" s="120">
        <v>59.583793760311508</v>
      </c>
      <c r="S860" s="120">
        <v>70.830644535581087</v>
      </c>
      <c r="T860" s="120">
        <v>78.604661532482751</v>
      </c>
      <c r="U860" s="120">
        <v>100</v>
      </c>
      <c r="V860" s="120">
        <v>55.670389162229462</v>
      </c>
      <c r="W860" s="120">
        <v>74.227185549639287</v>
      </c>
      <c r="X860" s="120">
        <v>100</v>
      </c>
      <c r="Y860" s="120">
        <v>49.753914912048543</v>
      </c>
      <c r="Z860" s="120">
        <v>66.338553216064724</v>
      </c>
      <c r="AA860" s="120">
        <v>100</v>
      </c>
      <c r="AB860" s="120">
        <v>53.276200564971774</v>
      </c>
      <c r="AC860" s="120">
        <v>71.034934086629036</v>
      </c>
      <c r="AD860" s="120">
        <v>100</v>
      </c>
      <c r="AE860" s="120">
        <v>46.865070921985811</v>
      </c>
      <c r="AF860" s="120">
        <v>57.520187793427212</v>
      </c>
      <c r="AG860" s="120">
        <v>62.486761229314411</v>
      </c>
      <c r="AH860" s="120">
        <v>100</v>
      </c>
      <c r="AI860" s="120">
        <v>11.87</v>
      </c>
      <c r="AJ860" s="120">
        <v>9.82</v>
      </c>
      <c r="AK860" s="120">
        <v>10.65</v>
      </c>
      <c r="AL860" s="52">
        <v>1</v>
      </c>
      <c r="AM860" s="124">
        <v>0.95659722222222221</v>
      </c>
      <c r="AN860" s="124">
        <v>0.95378151260504207</v>
      </c>
      <c r="AO860" s="124">
        <v>0.95320623916811087</v>
      </c>
      <c r="AP860" s="124">
        <v>0.94957983193277307</v>
      </c>
      <c r="AQ860" s="124">
        <v>1</v>
      </c>
      <c r="AR860" s="124">
        <v>1</v>
      </c>
      <c r="AS860" s="124">
        <v>5.53877139979859E-2</v>
      </c>
      <c r="AT860" s="120">
        <v>48.922457200402825</v>
      </c>
      <c r="AU860" s="120">
        <v>50</v>
      </c>
      <c r="AV860" s="124">
        <v>9.3198992443324941E-2</v>
      </c>
      <c r="AW860" s="120">
        <v>41.360201511335013</v>
      </c>
      <c r="AX860" s="120">
        <v>50</v>
      </c>
      <c r="AY860" s="124">
        <v>0.37857142857142856</v>
      </c>
      <c r="AZ860" s="120">
        <v>25.238095238095237</v>
      </c>
      <c r="BA860" s="120">
        <v>50</v>
      </c>
      <c r="BB860" s="124">
        <v>0.24285714285714285</v>
      </c>
      <c r="BC860" s="120">
        <v>16.19047619047619</v>
      </c>
      <c r="BD860" s="120">
        <v>50</v>
      </c>
      <c r="BE860" s="124">
        <v>0.36809815950920244</v>
      </c>
      <c r="BF860" s="120">
        <v>19.579689335595877</v>
      </c>
      <c r="BG860" s="120">
        <v>50</v>
      </c>
      <c r="BH860" s="124">
        <v>0.90697674418604646</v>
      </c>
      <c r="BI860" s="120">
        <v>96.486887679366646</v>
      </c>
      <c r="BJ860" s="120">
        <v>100</v>
      </c>
      <c r="BK860" s="124">
        <v>0.75675675675675702</v>
      </c>
      <c r="BL860" s="120">
        <v>80.506037952846498</v>
      </c>
      <c r="BM860" s="120">
        <v>100</v>
      </c>
      <c r="BN860" s="52">
        <v>1</v>
      </c>
      <c r="BO860" s="124">
        <v>0.6</v>
      </c>
      <c r="BP860" s="120">
        <v>80</v>
      </c>
      <c r="BQ860" s="120">
        <v>100</v>
      </c>
      <c r="BR860" s="124">
        <v>0.42335766423357662</v>
      </c>
      <c r="BS860" s="124">
        <v>0.85093167701863359</v>
      </c>
      <c r="BT860" s="120">
        <v>14.111922141119221</v>
      </c>
      <c r="BU860" s="120">
        <v>50</v>
      </c>
      <c r="BV860" s="124">
        <v>0.24436090225563908</v>
      </c>
      <c r="BW860" s="120">
        <v>20.36340852130326</v>
      </c>
      <c r="BX860" s="120">
        <v>50</v>
      </c>
      <c r="BY860" s="124">
        <v>0.75675675675675702</v>
      </c>
      <c r="BZ860" s="124">
        <v>0.94</v>
      </c>
      <c r="CA860" s="124">
        <v>0.18324324324324295</v>
      </c>
      <c r="CB860" s="120">
        <v>17.263974516166829</v>
      </c>
      <c r="CC860" s="120">
        <v>19.631524517014228</v>
      </c>
      <c r="CD860" s="120">
        <v>17.168861804494096</v>
      </c>
      <c r="CE860" s="120">
        <v>15.161501169955377</v>
      </c>
      <c r="CF860" s="107"/>
      <c r="CG860" s="107"/>
      <c r="CH860" s="107">
        <v>0</v>
      </c>
      <c r="CI860" s="107"/>
      <c r="CJ860" s="107"/>
    </row>
    <row r="861" spans="1:88" x14ac:dyDescent="0.25">
      <c r="A861" s="50" t="s">
        <v>1029</v>
      </c>
      <c r="B861" s="56" t="s">
        <v>1626</v>
      </c>
      <c r="C861" s="50" t="s">
        <v>3398</v>
      </c>
      <c r="D861" s="56" t="s">
        <v>2186</v>
      </c>
      <c r="E861" s="50" t="s">
        <v>106</v>
      </c>
      <c r="F861" s="24" t="s">
        <v>107</v>
      </c>
      <c r="G861" s="24">
        <v>4</v>
      </c>
      <c r="H861" s="50" t="s">
        <v>1453</v>
      </c>
      <c r="I861" s="50" t="s">
        <v>109</v>
      </c>
      <c r="J861" s="120">
        <v>452.09140456473426</v>
      </c>
      <c r="K861" s="52">
        <v>550</v>
      </c>
      <c r="L861" s="120">
        <v>82.198437193588049</v>
      </c>
      <c r="M861" s="52">
        <v>0</v>
      </c>
      <c r="N861" s="120">
        <v>64.771943560547584</v>
      </c>
      <c r="O861" s="120">
        <v>86.362591414063445</v>
      </c>
      <c r="P861" s="120">
        <v>100</v>
      </c>
      <c r="Q861" s="120">
        <v>58.606785268594507</v>
      </c>
      <c r="R861" s="120">
        <v>65.479985010472816</v>
      </c>
      <c r="S861" s="120">
        <v>69.508589565340799</v>
      </c>
      <c r="T861" s="120">
        <v>78.142380358126005</v>
      </c>
      <c r="U861" s="120">
        <v>100</v>
      </c>
      <c r="V861" s="120">
        <v>61.801407309165931</v>
      </c>
      <c r="W861" s="120">
        <v>82.401876412221242</v>
      </c>
      <c r="X861" s="120">
        <v>100</v>
      </c>
      <c r="Y861" s="120">
        <v>57.013417285242681</v>
      </c>
      <c r="Z861" s="120">
        <v>76.017889713656899</v>
      </c>
      <c r="AA861" s="120">
        <v>100</v>
      </c>
      <c r="AB861" s="120"/>
      <c r="AC861" s="120"/>
      <c r="AD861" s="120">
        <v>0</v>
      </c>
      <c r="AE861" s="120"/>
      <c r="AF861" s="120"/>
      <c r="AG861" s="120"/>
      <c r="AH861" s="120">
        <v>0</v>
      </c>
      <c r="AI861" s="120">
        <v>10.9</v>
      </c>
      <c r="AJ861" s="120">
        <v>8.4600000000000009</v>
      </c>
      <c r="AK861" s="120"/>
      <c r="AL861" s="52">
        <v>0</v>
      </c>
      <c r="AM861" s="124">
        <v>0.95597484276729561</v>
      </c>
      <c r="AN861" s="124">
        <v>0.97222222222222221</v>
      </c>
      <c r="AO861" s="124">
        <v>0.95597484276729561</v>
      </c>
      <c r="AP861" s="124">
        <v>0.97222222222222221</v>
      </c>
      <c r="AQ861" s="124"/>
      <c r="AR861" s="124"/>
      <c r="AS861" s="124">
        <v>2.6246719160104987E-2</v>
      </c>
      <c r="AT861" s="120">
        <v>50</v>
      </c>
      <c r="AU861" s="120">
        <v>50</v>
      </c>
      <c r="AV861" s="124">
        <v>4.2682926829268296E-2</v>
      </c>
      <c r="AW861" s="120">
        <v>50</v>
      </c>
      <c r="AX861" s="120">
        <v>50</v>
      </c>
      <c r="AY861" s="124"/>
      <c r="AZ861" s="120"/>
      <c r="BA861" s="120"/>
      <c r="BB861" s="124"/>
      <c r="BC861" s="120"/>
      <c r="BD861" s="120"/>
      <c r="BE861" s="124"/>
      <c r="BF861" s="120"/>
      <c r="BG861" s="120"/>
      <c r="BH861" s="124"/>
      <c r="BI861" s="120"/>
      <c r="BJ861" s="120"/>
      <c r="BK861" s="124"/>
      <c r="BL861" s="120"/>
      <c r="BM861" s="120"/>
      <c r="BN861" s="52"/>
      <c r="BO861" s="124"/>
      <c r="BP861" s="120"/>
      <c r="BQ861" s="120"/>
      <c r="BR861" s="124">
        <v>0.4375</v>
      </c>
      <c r="BS861" s="124">
        <v>0.94117647058823528</v>
      </c>
      <c r="BT861" s="120">
        <v>29.166666666666668</v>
      </c>
      <c r="BU861" s="120">
        <v>50</v>
      </c>
      <c r="BV861" s="124"/>
      <c r="BW861" s="120"/>
      <c r="BX861" s="120"/>
      <c r="BY861" s="124"/>
      <c r="BZ861" s="124"/>
      <c r="CA861" s="124"/>
      <c r="CB861" s="120">
        <v>16.823939048191338</v>
      </c>
      <c r="CC861" s="120">
        <v>19.496255895940152</v>
      </c>
      <c r="CD861" s="120">
        <v>17.335082511020332</v>
      </c>
      <c r="CE861" s="120"/>
      <c r="CF861" s="107"/>
      <c r="CG861" s="107"/>
      <c r="CH861" s="107">
        <v>0</v>
      </c>
      <c r="CI861" s="107"/>
      <c r="CJ861" s="107"/>
    </row>
    <row r="862" spans="1:88" x14ac:dyDescent="0.25">
      <c r="A862" s="50" t="s">
        <v>1029</v>
      </c>
      <c r="B862" s="56" t="s">
        <v>1626</v>
      </c>
      <c r="C862" s="50" t="s">
        <v>3399</v>
      </c>
      <c r="D862" s="56" t="s">
        <v>2509</v>
      </c>
      <c r="E862" s="50" t="s">
        <v>106</v>
      </c>
      <c r="F862" s="24">
        <v>5</v>
      </c>
      <c r="G862" s="24">
        <v>8</v>
      </c>
      <c r="H862" s="50" t="s">
        <v>2644</v>
      </c>
      <c r="I862" s="50" t="s">
        <v>109</v>
      </c>
      <c r="J862" s="120">
        <v>566.29525424732662</v>
      </c>
      <c r="K862" s="52">
        <v>800</v>
      </c>
      <c r="L862" s="120">
        <v>70.786906780915828</v>
      </c>
      <c r="M862" s="52">
        <v>0</v>
      </c>
      <c r="N862" s="120">
        <v>66.751629733563306</v>
      </c>
      <c r="O862" s="120">
        <v>89.002172978084403</v>
      </c>
      <c r="P862" s="120">
        <v>100</v>
      </c>
      <c r="Q862" s="120">
        <v>58.897886232871855</v>
      </c>
      <c r="R862" s="120">
        <v>58.590810016226541</v>
      </c>
      <c r="S862" s="120">
        <v>71.690581831936285</v>
      </c>
      <c r="T862" s="120">
        <v>78.530514977162468</v>
      </c>
      <c r="U862" s="120">
        <v>100</v>
      </c>
      <c r="V862" s="120">
        <v>53.92749015690044</v>
      </c>
      <c r="W862" s="120">
        <v>71.903320209200587</v>
      </c>
      <c r="X862" s="120">
        <v>100</v>
      </c>
      <c r="Y862" s="120">
        <v>46.512047101906489</v>
      </c>
      <c r="Z862" s="120">
        <v>62.016062802541981</v>
      </c>
      <c r="AA862" s="120">
        <v>100</v>
      </c>
      <c r="AB862" s="120">
        <v>54.64042357274402</v>
      </c>
      <c r="AC862" s="120">
        <v>72.853898096992026</v>
      </c>
      <c r="AD862" s="120">
        <v>100</v>
      </c>
      <c r="AE862" s="120">
        <v>48.17083333333332</v>
      </c>
      <c r="AF862" s="120">
        <v>58.533628318584064</v>
      </c>
      <c r="AG862" s="120">
        <v>64.22777777777776</v>
      </c>
      <c r="AH862" s="120">
        <v>100</v>
      </c>
      <c r="AI862" s="120">
        <v>12.79</v>
      </c>
      <c r="AJ862" s="120">
        <v>12.07</v>
      </c>
      <c r="AK862" s="120">
        <v>10.36</v>
      </c>
      <c r="AL862" s="52">
        <v>0</v>
      </c>
      <c r="AM862" s="124">
        <v>0.96153846153846156</v>
      </c>
      <c r="AN862" s="124">
        <v>0.96946564885496178</v>
      </c>
      <c r="AO862" s="124">
        <v>0.95870206489675514</v>
      </c>
      <c r="AP862" s="124">
        <v>0.96946564885496178</v>
      </c>
      <c r="AQ862" s="124">
        <v>1</v>
      </c>
      <c r="AR862" s="124">
        <v>1</v>
      </c>
      <c r="AS862" s="124">
        <v>5.5718475073313782E-2</v>
      </c>
      <c r="AT862" s="120">
        <v>48.856304985337268</v>
      </c>
      <c r="AU862" s="120">
        <v>50</v>
      </c>
      <c r="AV862" s="124">
        <v>9.6774193548387094E-2</v>
      </c>
      <c r="AW862" s="120">
        <v>40.645161290322584</v>
      </c>
      <c r="AX862" s="120">
        <v>50</v>
      </c>
      <c r="AY862" s="124"/>
      <c r="AZ862" s="120"/>
      <c r="BA862" s="120"/>
      <c r="BB862" s="124"/>
      <c r="BC862" s="120"/>
      <c r="BD862" s="120"/>
      <c r="BE862" s="124">
        <v>0.46511627906976744</v>
      </c>
      <c r="BF862" s="120">
        <v>24.740227610094013</v>
      </c>
      <c r="BG862" s="120">
        <v>50</v>
      </c>
      <c r="BH862" s="124"/>
      <c r="BI862" s="120"/>
      <c r="BJ862" s="120"/>
      <c r="BK862" s="124"/>
      <c r="BL862" s="120"/>
      <c r="BM862" s="120"/>
      <c r="BN862" s="52"/>
      <c r="BO862" s="124"/>
      <c r="BP862" s="120"/>
      <c r="BQ862" s="120"/>
      <c r="BR862" s="124">
        <v>0.40559440559440557</v>
      </c>
      <c r="BS862" s="124">
        <v>0.7944444444444444</v>
      </c>
      <c r="BT862" s="120">
        <v>13.519813519813519</v>
      </c>
      <c r="BU862" s="120">
        <v>50</v>
      </c>
      <c r="BV862" s="124"/>
      <c r="BW862" s="120"/>
      <c r="BX862" s="120"/>
      <c r="BY862" s="124"/>
      <c r="BZ862" s="124"/>
      <c r="CA862" s="124"/>
      <c r="CB862" s="120">
        <v>16.823939048191338</v>
      </c>
      <c r="CC862" s="120">
        <v>19.496255895940152</v>
      </c>
      <c r="CD862" s="120">
        <v>17.335082511020332</v>
      </c>
      <c r="CE862" s="120"/>
      <c r="CF862" s="107"/>
      <c r="CG862" s="107"/>
      <c r="CH862" s="107">
        <v>0</v>
      </c>
      <c r="CI862" s="107"/>
      <c r="CJ862" s="107"/>
    </row>
    <row r="863" spans="1:88" x14ac:dyDescent="0.25">
      <c r="A863" s="50" t="s">
        <v>1029</v>
      </c>
      <c r="B863" s="56" t="s">
        <v>1626</v>
      </c>
      <c r="C863" s="50" t="s">
        <v>3400</v>
      </c>
      <c r="D863" s="56" t="s">
        <v>2523</v>
      </c>
      <c r="E863" s="50" t="s">
        <v>106</v>
      </c>
      <c r="F863" s="24">
        <v>9</v>
      </c>
      <c r="G863" s="24">
        <v>12</v>
      </c>
      <c r="H863" s="50" t="s">
        <v>2644</v>
      </c>
      <c r="I863" s="50" t="s">
        <v>109</v>
      </c>
      <c r="J863" s="120">
        <v>862.86669503913129</v>
      </c>
      <c r="K863" s="52">
        <v>1250</v>
      </c>
      <c r="L863" s="120">
        <v>69.029335603130505</v>
      </c>
      <c r="M863" s="52">
        <v>0</v>
      </c>
      <c r="N863" s="120">
        <v>66.965876263842077</v>
      </c>
      <c r="O863" s="120">
        <v>89.287835018456107</v>
      </c>
      <c r="P863" s="120">
        <v>100</v>
      </c>
      <c r="Q863" s="120">
        <v>62.475638440860223</v>
      </c>
      <c r="R863" s="120">
        <v>52.819867337968503</v>
      </c>
      <c r="S863" s="120">
        <v>69.472055513878473</v>
      </c>
      <c r="T863" s="120">
        <v>83.300851254480307</v>
      </c>
      <c r="U863" s="120">
        <v>100</v>
      </c>
      <c r="V863" s="120">
        <v>51.107093398984453</v>
      </c>
      <c r="W863" s="120">
        <v>68.142791198645938</v>
      </c>
      <c r="X863" s="120">
        <v>100</v>
      </c>
      <c r="Y863" s="120">
        <v>48.038373424971354</v>
      </c>
      <c r="Z863" s="120">
        <v>64.051164566628472</v>
      </c>
      <c r="AA863" s="120">
        <v>100</v>
      </c>
      <c r="AB863" s="120">
        <v>50.44285714285715</v>
      </c>
      <c r="AC863" s="120">
        <v>67.257142857142867</v>
      </c>
      <c r="AD863" s="120">
        <v>100</v>
      </c>
      <c r="AE863" s="120">
        <v>45.906666666666666</v>
      </c>
      <c r="AF863" s="120">
        <v>53.571264367816084</v>
      </c>
      <c r="AG863" s="120">
        <v>61.208888888888893</v>
      </c>
      <c r="AH863" s="120">
        <v>100</v>
      </c>
      <c r="AI863" s="120">
        <v>6.99</v>
      </c>
      <c r="AJ863" s="120">
        <v>4.78</v>
      </c>
      <c r="AK863" s="120">
        <v>7.66</v>
      </c>
      <c r="AL863" s="52">
        <v>1</v>
      </c>
      <c r="AM863" s="124">
        <v>0.93421052631578949</v>
      </c>
      <c r="AN863" s="124">
        <v>0.84375</v>
      </c>
      <c r="AO863" s="124">
        <v>0.93421052631578949</v>
      </c>
      <c r="AP863" s="124">
        <v>0.84375</v>
      </c>
      <c r="AQ863" s="124">
        <v>1</v>
      </c>
      <c r="AR863" s="124">
        <v>1</v>
      </c>
      <c r="AS863" s="124">
        <v>0.10038610038610038</v>
      </c>
      <c r="AT863" s="120">
        <v>39.922779922779931</v>
      </c>
      <c r="AU863" s="120">
        <v>50</v>
      </c>
      <c r="AV863" s="124">
        <v>0.18367346938775511</v>
      </c>
      <c r="AW863" s="120">
        <v>23.26530612244899</v>
      </c>
      <c r="AX863" s="120">
        <v>50</v>
      </c>
      <c r="AY863" s="124">
        <v>0.38970588235294118</v>
      </c>
      <c r="AZ863" s="120">
        <v>25.980392156862749</v>
      </c>
      <c r="BA863" s="120">
        <v>50</v>
      </c>
      <c r="BB863" s="124">
        <v>0.25</v>
      </c>
      <c r="BC863" s="120">
        <v>16.666666666666664</v>
      </c>
      <c r="BD863" s="120">
        <v>50</v>
      </c>
      <c r="BE863" s="124">
        <v>0.26666666666666666</v>
      </c>
      <c r="BF863" s="120">
        <v>14.184397163120568</v>
      </c>
      <c r="BG863" s="120">
        <v>50</v>
      </c>
      <c r="BH863" s="124">
        <v>0.91666666666666663</v>
      </c>
      <c r="BI863" s="120">
        <v>97.517730496453908</v>
      </c>
      <c r="BJ863" s="120">
        <v>100</v>
      </c>
      <c r="BK863" s="124">
        <v>0.77142857142857157</v>
      </c>
      <c r="BL863" s="120">
        <v>82.066869300911875</v>
      </c>
      <c r="BM863" s="120">
        <v>100</v>
      </c>
      <c r="BN863" s="52">
        <v>1</v>
      </c>
      <c r="BO863" s="124">
        <v>0.6</v>
      </c>
      <c r="BP863" s="120">
        <v>80</v>
      </c>
      <c r="BQ863" s="120">
        <v>100</v>
      </c>
      <c r="BR863" s="124">
        <v>0.45098039215686275</v>
      </c>
      <c r="BS863" s="124">
        <v>1</v>
      </c>
      <c r="BT863" s="120">
        <v>30.065359477124183</v>
      </c>
      <c r="BU863" s="120">
        <v>50</v>
      </c>
      <c r="BV863" s="124">
        <v>0.23938223938223938</v>
      </c>
      <c r="BW863" s="120">
        <v>19.948519948519948</v>
      </c>
      <c r="BX863" s="120">
        <v>50</v>
      </c>
      <c r="BY863" s="124">
        <v>0.77142857142857157</v>
      </c>
      <c r="BZ863" s="124">
        <v>0.94</v>
      </c>
      <c r="CA863" s="124">
        <v>0.16857142857142848</v>
      </c>
      <c r="CB863" s="120">
        <v>16.823939048191338</v>
      </c>
      <c r="CC863" s="120">
        <v>19.496255895940152</v>
      </c>
      <c r="CD863" s="120">
        <v>17.335082511020332</v>
      </c>
      <c r="CE863" s="120">
        <v>12.629206143265662</v>
      </c>
      <c r="CF863" s="107"/>
      <c r="CG863" s="107"/>
      <c r="CH863" s="107">
        <v>0</v>
      </c>
      <c r="CI863" s="107"/>
      <c r="CJ863" s="107"/>
    </row>
    <row r="864" spans="1:88" x14ac:dyDescent="0.25">
      <c r="A864" s="50" t="s">
        <v>1029</v>
      </c>
      <c r="B864" s="56" t="s">
        <v>1626</v>
      </c>
      <c r="C864" s="50" t="s">
        <v>3401</v>
      </c>
      <c r="D864" s="56" t="s">
        <v>2348</v>
      </c>
      <c r="E864" s="50" t="s">
        <v>106</v>
      </c>
      <c r="F864" s="24" t="s">
        <v>2644</v>
      </c>
      <c r="G864" s="24" t="s">
        <v>2644</v>
      </c>
      <c r="H864" s="50" t="s">
        <v>2644</v>
      </c>
      <c r="I864" s="50" t="s">
        <v>109</v>
      </c>
      <c r="J864" s="120">
        <v>0</v>
      </c>
      <c r="K864" s="52">
        <v>0</v>
      </c>
      <c r="L864" s="120">
        <v>0</v>
      </c>
      <c r="M864" s="52"/>
      <c r="N864" s="120"/>
      <c r="O864" s="120"/>
      <c r="P864" s="120"/>
      <c r="Q864" s="120"/>
      <c r="R864" s="120"/>
      <c r="S864" s="120"/>
      <c r="T864" s="120"/>
      <c r="U864" s="120"/>
      <c r="V864" s="120"/>
      <c r="W864" s="120"/>
      <c r="X864" s="120"/>
      <c r="Y864" s="120"/>
      <c r="Z864" s="120"/>
      <c r="AA864" s="120"/>
      <c r="AB864" s="120"/>
      <c r="AC864" s="120"/>
      <c r="AD864" s="120"/>
      <c r="AE864" s="120"/>
      <c r="AF864" s="120"/>
      <c r="AG864" s="120"/>
      <c r="AH864" s="120"/>
      <c r="AI864" s="120"/>
      <c r="AJ864" s="120"/>
      <c r="AK864" s="120"/>
      <c r="AL864" s="52"/>
      <c r="AM864" s="124"/>
      <c r="AN864" s="124"/>
      <c r="AO864" s="124"/>
      <c r="AP864" s="124"/>
      <c r="AQ864" s="124"/>
      <c r="AR864" s="124"/>
      <c r="AS864" s="124"/>
      <c r="AT864" s="120"/>
      <c r="AU864" s="120"/>
      <c r="AV864" s="124"/>
      <c r="AW864" s="120"/>
      <c r="AX864" s="120"/>
      <c r="AY864" s="124"/>
      <c r="AZ864" s="120"/>
      <c r="BA864" s="120"/>
      <c r="BB864" s="124"/>
      <c r="BC864" s="120"/>
      <c r="BD864" s="120"/>
      <c r="BE864" s="124"/>
      <c r="BF864" s="120"/>
      <c r="BG864" s="120"/>
      <c r="BH864" s="124"/>
      <c r="BI864" s="120"/>
      <c r="BJ864" s="120"/>
      <c r="BK864" s="124"/>
      <c r="BL864" s="120"/>
      <c r="BM864" s="120"/>
      <c r="BN864" s="52"/>
      <c r="BO864" s="124"/>
      <c r="BP864" s="120"/>
      <c r="BQ864" s="120"/>
      <c r="BR864" s="124"/>
      <c r="BS864" s="124"/>
      <c r="BT864" s="120"/>
      <c r="BU864" s="120"/>
      <c r="BV864" s="124"/>
      <c r="BW864" s="120"/>
      <c r="BX864" s="120"/>
      <c r="BY864" s="124"/>
      <c r="BZ864" s="124"/>
      <c r="CA864" s="124"/>
      <c r="CB864" s="120"/>
      <c r="CC864" s="120"/>
      <c r="CD864" s="120"/>
      <c r="CE864" s="120"/>
      <c r="CF864" s="107"/>
      <c r="CG864" s="107"/>
      <c r="CH864" s="107">
        <v>0</v>
      </c>
      <c r="CI864" s="107"/>
      <c r="CJ864" s="107"/>
    </row>
    <row r="865" spans="1:88" x14ac:dyDescent="0.25">
      <c r="A865" s="50" t="s">
        <v>1034</v>
      </c>
      <c r="B865" s="56" t="s">
        <v>1627</v>
      </c>
      <c r="C865" s="50" t="s">
        <v>2665</v>
      </c>
      <c r="D865" s="56" t="s">
        <v>101</v>
      </c>
      <c r="E865" s="50" t="s">
        <v>102</v>
      </c>
      <c r="F865" s="24" t="s">
        <v>102</v>
      </c>
      <c r="G865" s="24" t="s">
        <v>102</v>
      </c>
      <c r="H865" s="50" t="s">
        <v>2644</v>
      </c>
      <c r="I865" s="50" t="s">
        <v>103</v>
      </c>
      <c r="J865" s="120">
        <v>1116.237713960413</v>
      </c>
      <c r="K865" s="52">
        <v>1250</v>
      </c>
      <c r="L865" s="120">
        <v>89.299017116833028</v>
      </c>
      <c r="M865" s="52">
        <v>0</v>
      </c>
      <c r="N865" s="120">
        <v>74.948410518911487</v>
      </c>
      <c r="O865" s="120">
        <v>99.931214025215326</v>
      </c>
      <c r="P865" s="120">
        <v>100</v>
      </c>
      <c r="Q865" s="120">
        <v>60.375930311162683</v>
      </c>
      <c r="R865" s="120">
        <v>74.108531314653845</v>
      </c>
      <c r="S865" s="120">
        <v>75</v>
      </c>
      <c r="T865" s="120">
        <v>80.501240414883583</v>
      </c>
      <c r="U865" s="120">
        <v>100</v>
      </c>
      <c r="V865" s="120">
        <v>70.360500476248845</v>
      </c>
      <c r="W865" s="120">
        <v>93.814000634998465</v>
      </c>
      <c r="X865" s="120">
        <v>100</v>
      </c>
      <c r="Y865" s="120">
        <v>55.341982539259789</v>
      </c>
      <c r="Z865" s="120">
        <v>73.78931005234638</v>
      </c>
      <c r="AA865" s="120">
        <v>100</v>
      </c>
      <c r="AB865" s="120">
        <v>67.796550816219067</v>
      </c>
      <c r="AC865" s="120">
        <v>90.39540108829209</v>
      </c>
      <c r="AD865" s="120">
        <v>100</v>
      </c>
      <c r="AE865" s="120">
        <v>55.065476190476197</v>
      </c>
      <c r="AF865" s="120">
        <v>70.960486522024922</v>
      </c>
      <c r="AG865" s="120">
        <v>73.420634920634924</v>
      </c>
      <c r="AH865" s="120">
        <v>100</v>
      </c>
      <c r="AI865" s="120">
        <v>14.62</v>
      </c>
      <c r="AJ865" s="120">
        <v>18.760000000000002</v>
      </c>
      <c r="AK865" s="120">
        <v>15.89</v>
      </c>
      <c r="AL865" s="52">
        <v>0</v>
      </c>
      <c r="AM865" s="124">
        <v>0.96820027063599456</v>
      </c>
      <c r="AN865" s="124">
        <v>0.95945945945945943</v>
      </c>
      <c r="AO865" s="124">
        <v>0.97023004059539919</v>
      </c>
      <c r="AP865" s="124">
        <v>0.96632996632996637</v>
      </c>
      <c r="AQ865" s="124">
        <v>1</v>
      </c>
      <c r="AR865" s="124">
        <v>1</v>
      </c>
      <c r="AS865" s="124">
        <v>4.3693009118541036E-2</v>
      </c>
      <c r="AT865" s="120">
        <v>50</v>
      </c>
      <c r="AU865" s="120">
        <v>50</v>
      </c>
      <c r="AV865" s="124">
        <v>8.7420042643923238E-2</v>
      </c>
      <c r="AW865" s="120">
        <v>42.515991471215365</v>
      </c>
      <c r="AX865" s="120">
        <v>50</v>
      </c>
      <c r="AY865" s="124">
        <v>0.6955503512880562</v>
      </c>
      <c r="AZ865" s="120">
        <v>46.370023419203747</v>
      </c>
      <c r="BA865" s="120">
        <v>50</v>
      </c>
      <c r="BB865" s="124">
        <v>0.56908665105386413</v>
      </c>
      <c r="BC865" s="120">
        <v>37.939110070257613</v>
      </c>
      <c r="BD865" s="120">
        <v>50</v>
      </c>
      <c r="BE865" s="124">
        <v>0.99092970521541945</v>
      </c>
      <c r="BF865" s="120">
        <v>50</v>
      </c>
      <c r="BG865" s="120">
        <v>50</v>
      </c>
      <c r="BH865" s="124">
        <v>0.9126637554585153</v>
      </c>
      <c r="BI865" s="120">
        <v>97.091888878565456</v>
      </c>
      <c r="BJ865" s="120">
        <v>100</v>
      </c>
      <c r="BK865" s="124">
        <v>0.96875</v>
      </c>
      <c r="BL865" s="120">
        <v>100</v>
      </c>
      <c r="BM865" s="120">
        <v>100</v>
      </c>
      <c r="BN865" s="52">
        <v>0</v>
      </c>
      <c r="BO865" s="124">
        <v>0.88400000000000001</v>
      </c>
      <c r="BP865" s="120">
        <v>100</v>
      </c>
      <c r="BQ865" s="120">
        <v>100</v>
      </c>
      <c r="BR865" s="124">
        <v>0.58571428571428574</v>
      </c>
      <c r="BS865" s="124">
        <v>0.91885441527446299</v>
      </c>
      <c r="BT865" s="120">
        <v>39.047619047619051</v>
      </c>
      <c r="BU865" s="120">
        <v>50</v>
      </c>
      <c r="BV865" s="124">
        <v>0.49705535924617195</v>
      </c>
      <c r="BW865" s="120">
        <v>41.421279937180998</v>
      </c>
      <c r="BX865" s="120">
        <v>50</v>
      </c>
      <c r="BY865" s="124">
        <v>0.96875</v>
      </c>
      <c r="BZ865" s="124">
        <v>0.94</v>
      </c>
      <c r="CA865" s="124">
        <v>-2.8750000000000001E-2</v>
      </c>
      <c r="CB865" s="120">
        <v>17.263974516166829</v>
      </c>
      <c r="CC865" s="120">
        <v>19.631524517014228</v>
      </c>
      <c r="CD865" s="120">
        <v>17.168861804494096</v>
      </c>
      <c r="CE865" s="120">
        <v>15.161501169955377</v>
      </c>
      <c r="CF865" s="114"/>
      <c r="CG865" s="52"/>
      <c r="CH865" s="107">
        <v>0</v>
      </c>
      <c r="CI865" s="107"/>
      <c r="CJ865" s="107"/>
    </row>
    <row r="866" spans="1:88" x14ac:dyDescent="0.25">
      <c r="A866" s="50" t="s">
        <v>1034</v>
      </c>
      <c r="B866" s="56" t="s">
        <v>1627</v>
      </c>
      <c r="C866" s="50" t="s">
        <v>3402</v>
      </c>
      <c r="D866" s="56" t="s">
        <v>1704</v>
      </c>
      <c r="E866" s="50" t="s">
        <v>106</v>
      </c>
      <c r="F866" s="24" t="s">
        <v>107</v>
      </c>
      <c r="G866" s="24">
        <v>2</v>
      </c>
      <c r="H866" s="50" t="s">
        <v>1453</v>
      </c>
      <c r="I866" s="50" t="s">
        <v>109</v>
      </c>
      <c r="J866" s="120">
        <v>100</v>
      </c>
      <c r="K866" s="52">
        <v>100</v>
      </c>
      <c r="L866" s="120">
        <v>100</v>
      </c>
      <c r="M866" s="52"/>
      <c r="N866" s="120"/>
      <c r="O866" s="120"/>
      <c r="P866" s="120"/>
      <c r="Q866" s="120"/>
      <c r="R866" s="120"/>
      <c r="S866" s="120"/>
      <c r="T866" s="120"/>
      <c r="U866" s="120"/>
      <c r="V866" s="120"/>
      <c r="W866" s="120"/>
      <c r="X866" s="120"/>
      <c r="Y866" s="120"/>
      <c r="Z866" s="120"/>
      <c r="AA866" s="120"/>
      <c r="AB866" s="120"/>
      <c r="AC866" s="120"/>
      <c r="AD866" s="120"/>
      <c r="AE866" s="120"/>
      <c r="AF866" s="120"/>
      <c r="AG866" s="120"/>
      <c r="AH866" s="120"/>
      <c r="AI866" s="120"/>
      <c r="AJ866" s="120"/>
      <c r="AK866" s="120"/>
      <c r="AL866" s="52"/>
      <c r="AM866" s="124"/>
      <c r="AN866" s="124"/>
      <c r="AO866" s="124"/>
      <c r="AP866" s="124"/>
      <c r="AQ866" s="124"/>
      <c r="AR866" s="124"/>
      <c r="AS866" s="124">
        <v>0</v>
      </c>
      <c r="AT866" s="120">
        <v>50</v>
      </c>
      <c r="AU866" s="120">
        <v>50</v>
      </c>
      <c r="AV866" s="124">
        <v>0</v>
      </c>
      <c r="AW866" s="120">
        <v>50</v>
      </c>
      <c r="AX866" s="120">
        <v>50</v>
      </c>
      <c r="AY866" s="124"/>
      <c r="AZ866" s="120"/>
      <c r="BA866" s="120"/>
      <c r="BB866" s="124"/>
      <c r="BC866" s="120"/>
      <c r="BD866" s="120"/>
      <c r="BE866" s="124"/>
      <c r="BF866" s="120"/>
      <c r="BG866" s="120"/>
      <c r="BH866" s="124"/>
      <c r="BI866" s="120"/>
      <c r="BJ866" s="120"/>
      <c r="BK866" s="124"/>
      <c r="BL866" s="120"/>
      <c r="BM866" s="120"/>
      <c r="BN866" s="52"/>
      <c r="BO866" s="124"/>
      <c r="BP866" s="120"/>
      <c r="BQ866" s="120"/>
      <c r="BR866" s="124"/>
      <c r="BS866" s="124"/>
      <c r="BT866" s="120"/>
      <c r="BU866" s="120"/>
      <c r="BV866" s="124"/>
      <c r="BW866" s="120"/>
      <c r="BX866" s="120"/>
      <c r="BY866" s="124"/>
      <c r="BZ866" s="124"/>
      <c r="CA866" s="124"/>
      <c r="CB866" s="120"/>
      <c r="CC866" s="120"/>
      <c r="CD866" s="120"/>
      <c r="CE866" s="120"/>
      <c r="CF866" s="52"/>
      <c r="CG866" s="107"/>
      <c r="CH866" s="107">
        <v>0</v>
      </c>
      <c r="CI866" s="107"/>
      <c r="CJ866" s="107"/>
    </row>
    <row r="867" spans="1:88" x14ac:dyDescent="0.25">
      <c r="A867" s="50" t="s">
        <v>1034</v>
      </c>
      <c r="B867" s="56" t="s">
        <v>1627</v>
      </c>
      <c r="C867" s="50" t="s">
        <v>3403</v>
      </c>
      <c r="D867" s="56" t="s">
        <v>2514</v>
      </c>
      <c r="E867" s="50" t="s">
        <v>106</v>
      </c>
      <c r="F867" s="24">
        <v>3</v>
      </c>
      <c r="G867" s="24">
        <v>5</v>
      </c>
      <c r="H867" s="50" t="s">
        <v>1453</v>
      </c>
      <c r="I867" s="50" t="s">
        <v>109</v>
      </c>
      <c r="J867" s="120">
        <v>647.82470330065598</v>
      </c>
      <c r="K867" s="52">
        <v>750</v>
      </c>
      <c r="L867" s="120">
        <v>86.376627106754128</v>
      </c>
      <c r="M867" s="52">
        <v>0</v>
      </c>
      <c r="N867" s="120">
        <v>80.102721904272258</v>
      </c>
      <c r="O867" s="120">
        <v>100</v>
      </c>
      <c r="P867" s="120">
        <v>100</v>
      </c>
      <c r="Q867" s="120">
        <v>65.545614617003309</v>
      </c>
      <c r="R867" s="120">
        <v>75</v>
      </c>
      <c r="S867" s="120">
        <v>75</v>
      </c>
      <c r="T867" s="120">
        <v>87.394152822671074</v>
      </c>
      <c r="U867" s="120">
        <v>100</v>
      </c>
      <c r="V867" s="120">
        <v>74.150385292330682</v>
      </c>
      <c r="W867" s="120">
        <v>98.867180389774248</v>
      </c>
      <c r="X867" s="120">
        <v>100</v>
      </c>
      <c r="Y867" s="120">
        <v>60.309046684046706</v>
      </c>
      <c r="Z867" s="120">
        <v>80.412062245395617</v>
      </c>
      <c r="AA867" s="120">
        <v>100</v>
      </c>
      <c r="AB867" s="120">
        <v>66.842786069651808</v>
      </c>
      <c r="AC867" s="120">
        <v>89.123714759535744</v>
      </c>
      <c r="AD867" s="120">
        <v>100</v>
      </c>
      <c r="AE867" s="120">
        <v>55.749629629629624</v>
      </c>
      <c r="AF867" s="120">
        <v>70.042735042735103</v>
      </c>
      <c r="AG867" s="120">
        <v>74.332839506172832</v>
      </c>
      <c r="AH867" s="120">
        <v>100</v>
      </c>
      <c r="AI867" s="120">
        <v>9.4499999999999993</v>
      </c>
      <c r="AJ867" s="120">
        <v>14.69</v>
      </c>
      <c r="AK867" s="120">
        <v>14.29</v>
      </c>
      <c r="AL867" s="52">
        <v>0</v>
      </c>
      <c r="AM867" s="124">
        <v>0.99652173913043474</v>
      </c>
      <c r="AN867" s="124">
        <v>1</v>
      </c>
      <c r="AO867" s="124">
        <v>0.99652173913043474</v>
      </c>
      <c r="AP867" s="124">
        <v>1</v>
      </c>
      <c r="AQ867" s="124">
        <v>1</v>
      </c>
      <c r="AR867" s="124">
        <v>1</v>
      </c>
      <c r="AS867" s="124">
        <v>2.2648083623693381E-2</v>
      </c>
      <c r="AT867" s="120">
        <v>50</v>
      </c>
      <c r="AU867" s="120">
        <v>50</v>
      </c>
      <c r="AV867" s="124">
        <v>5.8823529411764705E-2</v>
      </c>
      <c r="AW867" s="120">
        <v>48.235294117647065</v>
      </c>
      <c r="AX867" s="120">
        <v>50</v>
      </c>
      <c r="AY867" s="124"/>
      <c r="AZ867" s="120"/>
      <c r="BA867" s="120"/>
      <c r="BB867" s="124"/>
      <c r="BC867" s="120"/>
      <c r="BD867" s="120"/>
      <c r="BE867" s="124"/>
      <c r="BF867" s="120"/>
      <c r="BG867" s="120"/>
      <c r="BH867" s="124"/>
      <c r="BI867" s="120"/>
      <c r="BJ867" s="120"/>
      <c r="BK867" s="124"/>
      <c r="BL867" s="120"/>
      <c r="BM867" s="120"/>
      <c r="BN867" s="52"/>
      <c r="BO867" s="124"/>
      <c r="BP867" s="120"/>
      <c r="BQ867" s="120"/>
      <c r="BR867" s="124">
        <v>0.29189189189189191</v>
      </c>
      <c r="BS867" s="124">
        <v>1</v>
      </c>
      <c r="BT867" s="120">
        <v>19.45945945945946</v>
      </c>
      <c r="BU867" s="120">
        <v>50</v>
      </c>
      <c r="BV867" s="124"/>
      <c r="BW867" s="120"/>
      <c r="BX867" s="120"/>
      <c r="BY867" s="124"/>
      <c r="BZ867" s="124"/>
      <c r="CA867" s="124"/>
      <c r="CB867" s="120">
        <v>16.823939048191338</v>
      </c>
      <c r="CC867" s="120">
        <v>19.496255895940152</v>
      </c>
      <c r="CD867" s="120">
        <v>17.335082511020332</v>
      </c>
      <c r="CE867" s="120"/>
      <c r="CF867" s="114"/>
      <c r="CG867" s="52"/>
      <c r="CH867" s="107">
        <v>0</v>
      </c>
      <c r="CI867" s="107"/>
      <c r="CJ867" s="107"/>
    </row>
    <row r="868" spans="1:88" x14ac:dyDescent="0.25">
      <c r="A868" s="50" t="s">
        <v>1034</v>
      </c>
      <c r="B868" s="56" t="s">
        <v>1627</v>
      </c>
      <c r="C868" s="50" t="s">
        <v>3404</v>
      </c>
      <c r="D868" s="56" t="s">
        <v>2515</v>
      </c>
      <c r="E868" s="50" t="s">
        <v>106</v>
      </c>
      <c r="F868" s="24">
        <v>6</v>
      </c>
      <c r="G868" s="24">
        <v>8</v>
      </c>
      <c r="H868" s="50" t="s">
        <v>2644</v>
      </c>
      <c r="I868" s="50" t="s">
        <v>109</v>
      </c>
      <c r="J868" s="120">
        <v>707.5199100840457</v>
      </c>
      <c r="K868" s="52">
        <v>800</v>
      </c>
      <c r="L868" s="120">
        <v>88.439988760505713</v>
      </c>
      <c r="M868" s="52">
        <v>0</v>
      </c>
      <c r="N868" s="120">
        <v>75.718023135540591</v>
      </c>
      <c r="O868" s="120">
        <v>100</v>
      </c>
      <c r="P868" s="120">
        <v>100</v>
      </c>
      <c r="Q868" s="120">
        <v>60.528647614227161</v>
      </c>
      <c r="R868" s="120">
        <v>72.570064733075071</v>
      </c>
      <c r="S868" s="120">
        <v>75</v>
      </c>
      <c r="T868" s="120">
        <v>80.70486348563621</v>
      </c>
      <c r="U868" s="120">
        <v>100</v>
      </c>
      <c r="V868" s="120">
        <v>69.377946780683828</v>
      </c>
      <c r="W868" s="120">
        <v>92.503929040911771</v>
      </c>
      <c r="X868" s="120">
        <v>100</v>
      </c>
      <c r="Y868" s="120">
        <v>54.894700864462415</v>
      </c>
      <c r="Z868" s="120">
        <v>73.192934485949891</v>
      </c>
      <c r="AA868" s="120">
        <v>100</v>
      </c>
      <c r="AB868" s="120">
        <v>67.864307458143017</v>
      </c>
      <c r="AC868" s="120">
        <v>90.485743277524023</v>
      </c>
      <c r="AD868" s="120">
        <v>100</v>
      </c>
      <c r="AE868" s="120">
        <v>56.909349593495925</v>
      </c>
      <c r="AF868" s="120">
        <v>70.387640449438138</v>
      </c>
      <c r="AG868" s="120">
        <v>75.879132791327891</v>
      </c>
      <c r="AH868" s="120">
        <v>100</v>
      </c>
      <c r="AI868" s="120">
        <v>14.47</v>
      </c>
      <c r="AJ868" s="120">
        <v>17.670000000000002</v>
      </c>
      <c r="AK868" s="120">
        <v>13.47</v>
      </c>
      <c r="AL868" s="52">
        <v>0</v>
      </c>
      <c r="AM868" s="124">
        <v>0.99557522123893805</v>
      </c>
      <c r="AN868" s="124">
        <v>0.98373983739837401</v>
      </c>
      <c r="AO868" s="124">
        <v>0.9955817378497791</v>
      </c>
      <c r="AP868" s="124">
        <v>0.99193548387096775</v>
      </c>
      <c r="AQ868" s="124">
        <v>1</v>
      </c>
      <c r="AR868" s="124">
        <v>1</v>
      </c>
      <c r="AS868" s="124">
        <v>3.0927835051546393E-2</v>
      </c>
      <c r="AT868" s="120">
        <v>50</v>
      </c>
      <c r="AU868" s="120">
        <v>50</v>
      </c>
      <c r="AV868" s="124">
        <v>5.7692307692307696E-2</v>
      </c>
      <c r="AW868" s="120">
        <v>48.461538461538467</v>
      </c>
      <c r="AX868" s="120">
        <v>50</v>
      </c>
      <c r="AY868" s="124"/>
      <c r="AZ868" s="120"/>
      <c r="BA868" s="120"/>
      <c r="BB868" s="124"/>
      <c r="BC868" s="120"/>
      <c r="BD868" s="120"/>
      <c r="BE868" s="124">
        <v>0.98642533936651589</v>
      </c>
      <c r="BF868" s="120">
        <v>50</v>
      </c>
      <c r="BG868" s="120">
        <v>50</v>
      </c>
      <c r="BH868" s="124"/>
      <c r="BI868" s="120"/>
      <c r="BJ868" s="120"/>
      <c r="BK868" s="124"/>
      <c r="BL868" s="120"/>
      <c r="BM868" s="120"/>
      <c r="BN868" s="52"/>
      <c r="BO868" s="124"/>
      <c r="BP868" s="120"/>
      <c r="BQ868" s="120"/>
      <c r="BR868" s="124">
        <v>0.69437652811735939</v>
      </c>
      <c r="BS868" s="124">
        <v>0.92533936651583715</v>
      </c>
      <c r="BT868" s="120">
        <v>46.291768541157289</v>
      </c>
      <c r="BU868" s="120">
        <v>50</v>
      </c>
      <c r="BV868" s="124"/>
      <c r="BW868" s="120"/>
      <c r="BX868" s="120"/>
      <c r="BY868" s="124"/>
      <c r="BZ868" s="124"/>
      <c r="CA868" s="124"/>
      <c r="CB868" s="120">
        <v>16.823939048191338</v>
      </c>
      <c r="CC868" s="120">
        <v>19.496255895940152</v>
      </c>
      <c r="CD868" s="120">
        <v>17.335082511020332</v>
      </c>
      <c r="CE868" s="120"/>
      <c r="CF868" s="107"/>
      <c r="CG868" s="107"/>
      <c r="CH868" s="107">
        <v>0</v>
      </c>
      <c r="CI868" s="107"/>
      <c r="CJ868" s="107"/>
    </row>
    <row r="869" spans="1:88" x14ac:dyDescent="0.25">
      <c r="A869" s="50" t="s">
        <v>1034</v>
      </c>
      <c r="B869" s="56" t="s">
        <v>1627</v>
      </c>
      <c r="C869" s="50" t="s">
        <v>3405</v>
      </c>
      <c r="D869" s="56" t="s">
        <v>2513</v>
      </c>
      <c r="E869" s="50" t="s">
        <v>106</v>
      </c>
      <c r="F869" s="24">
        <v>9</v>
      </c>
      <c r="G869" s="24">
        <v>12</v>
      </c>
      <c r="H869" s="50" t="s">
        <v>2644</v>
      </c>
      <c r="I869" s="50" t="s">
        <v>109</v>
      </c>
      <c r="J869" s="120">
        <v>1014.4674616724866</v>
      </c>
      <c r="K869" s="52">
        <v>1250</v>
      </c>
      <c r="L869" s="120">
        <v>81.157396933798935</v>
      </c>
      <c r="M869" s="52">
        <v>1</v>
      </c>
      <c r="N869" s="120">
        <v>56.594915008692283</v>
      </c>
      <c r="O869" s="120">
        <v>75.459886678256368</v>
      </c>
      <c r="P869" s="120">
        <v>100</v>
      </c>
      <c r="Q869" s="120">
        <v>43.269729262672804</v>
      </c>
      <c r="R869" s="120">
        <v>68.357142857142875</v>
      </c>
      <c r="S869" s="120">
        <v>59.27912508702714</v>
      </c>
      <c r="T869" s="120">
        <v>57.692972350230406</v>
      </c>
      <c r="U869" s="120">
        <v>100</v>
      </c>
      <c r="V869" s="120">
        <v>63.97486732141769</v>
      </c>
      <c r="W869" s="120">
        <v>85.299823095223587</v>
      </c>
      <c r="X869" s="120">
        <v>100</v>
      </c>
      <c r="Y869" s="120">
        <v>42.819054390330621</v>
      </c>
      <c r="Z869" s="120">
        <v>57.09207252044083</v>
      </c>
      <c r="AA869" s="120">
        <v>100</v>
      </c>
      <c r="AB869" s="120">
        <v>69.656038647342982</v>
      </c>
      <c r="AC869" s="120">
        <v>92.874718196457309</v>
      </c>
      <c r="AD869" s="120">
        <v>100</v>
      </c>
      <c r="AE869" s="120">
        <v>55.808823529411761</v>
      </c>
      <c r="AF869" s="120">
        <v>72.37745664739883</v>
      </c>
      <c r="AG869" s="120">
        <v>74.411764705882348</v>
      </c>
      <c r="AH869" s="120">
        <v>100</v>
      </c>
      <c r="AI869" s="120">
        <v>16</v>
      </c>
      <c r="AJ869" s="120">
        <v>25.53</v>
      </c>
      <c r="AK869" s="120">
        <v>16.559999999999999</v>
      </c>
      <c r="AL869" s="52">
        <v>1</v>
      </c>
      <c r="AM869" s="124">
        <v>0.80382775119617222</v>
      </c>
      <c r="AN869" s="124">
        <v>0.7567567567567568</v>
      </c>
      <c r="AO869" s="124">
        <v>0.81730769230769229</v>
      </c>
      <c r="AP869" s="124">
        <v>0.78378378378378377</v>
      </c>
      <c r="AQ869" s="124">
        <v>1</v>
      </c>
      <c r="AR869" s="124">
        <v>1</v>
      </c>
      <c r="AS869" s="124">
        <v>7.785888077858881E-2</v>
      </c>
      <c r="AT869" s="120">
        <v>44.428223844282243</v>
      </c>
      <c r="AU869" s="120">
        <v>50</v>
      </c>
      <c r="AV869" s="124">
        <v>0.16101694915254236</v>
      </c>
      <c r="AW869" s="120">
        <v>27.79661016949153</v>
      </c>
      <c r="AX869" s="120">
        <v>50</v>
      </c>
      <c r="AY869" s="124">
        <v>0.72839506172839508</v>
      </c>
      <c r="AZ869" s="120">
        <v>48.559670781893004</v>
      </c>
      <c r="BA869" s="120">
        <v>50</v>
      </c>
      <c r="BB869" s="124">
        <v>0.59506172839506177</v>
      </c>
      <c r="BC869" s="120">
        <v>39.670781893004119</v>
      </c>
      <c r="BD869" s="120">
        <v>50</v>
      </c>
      <c r="BE869" s="124">
        <v>0.99534883720930234</v>
      </c>
      <c r="BF869" s="120">
        <v>50</v>
      </c>
      <c r="BG869" s="120">
        <v>50</v>
      </c>
      <c r="BH869" s="124">
        <v>0.92035398230088494</v>
      </c>
      <c r="BI869" s="120">
        <v>97.909998117115421</v>
      </c>
      <c r="BJ869" s="120">
        <v>100</v>
      </c>
      <c r="BK869" s="124">
        <v>0.96666666666666667</v>
      </c>
      <c r="BL869" s="120">
        <v>100</v>
      </c>
      <c r="BM869" s="120">
        <v>100</v>
      </c>
      <c r="BN869" s="52">
        <v>0</v>
      </c>
      <c r="BO869" s="124">
        <v>0.8842592592592593</v>
      </c>
      <c r="BP869" s="120">
        <v>100</v>
      </c>
      <c r="BQ869" s="120">
        <v>100</v>
      </c>
      <c r="BR869" s="124">
        <v>0.64204545454545459</v>
      </c>
      <c r="BS869" s="124">
        <v>0.86699507389162567</v>
      </c>
      <c r="BT869" s="120">
        <v>21.401515151515152</v>
      </c>
      <c r="BU869" s="120">
        <v>50</v>
      </c>
      <c r="BV869" s="124">
        <v>0.5024330900243309</v>
      </c>
      <c r="BW869" s="120">
        <v>41.869424168694245</v>
      </c>
      <c r="BX869" s="120">
        <v>50</v>
      </c>
      <c r="BY869" s="124">
        <v>0.96666666666666667</v>
      </c>
      <c r="BZ869" s="124">
        <v>0.94</v>
      </c>
      <c r="CA869" s="124">
        <v>-2.6666666666666713E-2</v>
      </c>
      <c r="CB869" s="120">
        <v>16.823939048191338</v>
      </c>
      <c r="CC869" s="120">
        <v>19.496255895940152</v>
      </c>
      <c r="CD869" s="120">
        <v>17.335082511020332</v>
      </c>
      <c r="CE869" s="120">
        <v>12.629206143265662</v>
      </c>
      <c r="CF869" s="52"/>
      <c r="CG869" s="52"/>
      <c r="CH869" s="107">
        <v>0</v>
      </c>
      <c r="CI869" s="107"/>
      <c r="CJ869" s="107"/>
    </row>
    <row r="870" spans="1:88" x14ac:dyDescent="0.25">
      <c r="A870" s="50" t="s">
        <v>1039</v>
      </c>
      <c r="B870" s="56" t="s">
        <v>1628</v>
      </c>
      <c r="C870" s="50" t="s">
        <v>2665</v>
      </c>
      <c r="D870" s="56" t="s">
        <v>101</v>
      </c>
      <c r="E870" s="50" t="s">
        <v>102</v>
      </c>
      <c r="F870" s="24" t="s">
        <v>102</v>
      </c>
      <c r="G870" s="24" t="s">
        <v>102</v>
      </c>
      <c r="H870" s="50" t="s">
        <v>2644</v>
      </c>
      <c r="I870" s="50" t="s">
        <v>103</v>
      </c>
      <c r="J870" s="120">
        <v>924.96298471295256</v>
      </c>
      <c r="K870" s="52">
        <v>1250</v>
      </c>
      <c r="L870" s="120">
        <v>73.997038777036209</v>
      </c>
      <c r="M870" s="52">
        <v>0</v>
      </c>
      <c r="N870" s="120">
        <v>64.267376483838234</v>
      </c>
      <c r="O870" s="120">
        <v>85.689835311784307</v>
      </c>
      <c r="P870" s="120">
        <v>100</v>
      </c>
      <c r="Q870" s="120">
        <v>59.681698233995697</v>
      </c>
      <c r="R870" s="120">
        <v>59.748242993282389</v>
      </c>
      <c r="S870" s="120">
        <v>70.786836277518162</v>
      </c>
      <c r="T870" s="120">
        <v>79.575597645327605</v>
      </c>
      <c r="U870" s="120">
        <v>100</v>
      </c>
      <c r="V870" s="120">
        <v>53.518020131419654</v>
      </c>
      <c r="W870" s="120">
        <v>71.357360175226205</v>
      </c>
      <c r="X870" s="120">
        <v>100</v>
      </c>
      <c r="Y870" s="120">
        <v>49.131586374260927</v>
      </c>
      <c r="Z870" s="120">
        <v>65.508781832347907</v>
      </c>
      <c r="AA870" s="120">
        <v>100</v>
      </c>
      <c r="AB870" s="120">
        <v>52.384410681399686</v>
      </c>
      <c r="AC870" s="120">
        <v>69.845880908532905</v>
      </c>
      <c r="AD870" s="120">
        <v>100</v>
      </c>
      <c r="AE870" s="120">
        <v>48.047227690288707</v>
      </c>
      <c r="AF870" s="120">
        <v>57.934256926952109</v>
      </c>
      <c r="AG870" s="120">
        <v>64.062970253718277</v>
      </c>
      <c r="AH870" s="120">
        <v>100</v>
      </c>
      <c r="AI870" s="120">
        <v>11.1</v>
      </c>
      <c r="AJ870" s="120">
        <v>10.61</v>
      </c>
      <c r="AK870" s="120">
        <v>9.8800000000000008</v>
      </c>
      <c r="AL870" s="52">
        <v>1</v>
      </c>
      <c r="AM870" s="124">
        <v>0.93366918555835432</v>
      </c>
      <c r="AN870" s="124">
        <v>0.94551971326164874</v>
      </c>
      <c r="AO870" s="124">
        <v>0.92436272461345592</v>
      </c>
      <c r="AP870" s="124">
        <v>0.93598862019914653</v>
      </c>
      <c r="AQ870" s="124">
        <v>0.96342737722048066</v>
      </c>
      <c r="AR870" s="124">
        <v>0.96132596685082872</v>
      </c>
      <c r="AS870" s="124">
        <v>0.10753698051185724</v>
      </c>
      <c r="AT870" s="120">
        <v>38.492603897628562</v>
      </c>
      <c r="AU870" s="120">
        <v>50</v>
      </c>
      <c r="AV870" s="124">
        <v>0.13901345291479822</v>
      </c>
      <c r="AW870" s="120">
        <v>32.19730941704038</v>
      </c>
      <c r="AX870" s="120">
        <v>50</v>
      </c>
      <c r="AY870" s="124">
        <v>0.87115384615384617</v>
      </c>
      <c r="AZ870" s="120">
        <v>50</v>
      </c>
      <c r="BA870" s="120">
        <v>50</v>
      </c>
      <c r="BB870" s="124">
        <v>0.2153846153846154</v>
      </c>
      <c r="BC870" s="120">
        <v>14.358974358974361</v>
      </c>
      <c r="BD870" s="120">
        <v>50</v>
      </c>
      <c r="BE870" s="124">
        <v>0.75565610859728505</v>
      </c>
      <c r="BF870" s="120">
        <v>40.194473861557718</v>
      </c>
      <c r="BG870" s="120">
        <v>50</v>
      </c>
      <c r="BH870" s="124">
        <v>0.83823529411764708</v>
      </c>
      <c r="BI870" s="120">
        <v>89.17396745932416</v>
      </c>
      <c r="BJ870" s="120">
        <v>100</v>
      </c>
      <c r="BK870" s="124">
        <v>0.72972972972972994</v>
      </c>
      <c r="BL870" s="120">
        <v>77.630822311673398</v>
      </c>
      <c r="BM870" s="120">
        <v>100</v>
      </c>
      <c r="BN870" s="52">
        <v>1</v>
      </c>
      <c r="BO870" s="124">
        <v>0.627</v>
      </c>
      <c r="BP870" s="120">
        <v>83.54792560801144</v>
      </c>
      <c r="BQ870" s="120">
        <v>100</v>
      </c>
      <c r="BR870" s="124">
        <v>0.39979445015416237</v>
      </c>
      <c r="BS870" s="124">
        <v>0.75367931835786217</v>
      </c>
      <c r="BT870" s="120">
        <v>13.326481671805412</v>
      </c>
      <c r="BU870" s="120">
        <v>50</v>
      </c>
      <c r="BV870" s="124">
        <v>0.61826923076923079</v>
      </c>
      <c r="BW870" s="120">
        <v>50</v>
      </c>
      <c r="BX870" s="120">
        <v>50</v>
      </c>
      <c r="BY870" s="124">
        <v>0.72972972972972994</v>
      </c>
      <c r="BZ870" s="124">
        <v>0.94</v>
      </c>
      <c r="CA870" s="124">
        <v>0.21027027027027004</v>
      </c>
      <c r="CB870" s="120">
        <v>17.263974516166829</v>
      </c>
      <c r="CC870" s="120">
        <v>19.631524517014228</v>
      </c>
      <c r="CD870" s="120">
        <v>17.168861804494096</v>
      </c>
      <c r="CE870" s="120">
        <v>15.161501169955377</v>
      </c>
      <c r="CF870" s="52"/>
      <c r="CG870" s="52"/>
      <c r="CH870" s="107">
        <v>0</v>
      </c>
      <c r="CI870" s="107"/>
      <c r="CJ870" s="107"/>
    </row>
    <row r="871" spans="1:88" x14ac:dyDescent="0.25">
      <c r="A871" s="50" t="s">
        <v>1039</v>
      </c>
      <c r="B871" s="56" t="s">
        <v>1628</v>
      </c>
      <c r="C871" s="50" t="s">
        <v>3406</v>
      </c>
      <c r="D871" s="56" t="s">
        <v>1886</v>
      </c>
      <c r="E871" s="50" t="s">
        <v>106</v>
      </c>
      <c r="F871" s="24" t="s">
        <v>107</v>
      </c>
      <c r="G871" s="24">
        <v>5</v>
      </c>
      <c r="H871" s="50" t="s">
        <v>2644</v>
      </c>
      <c r="I871" s="50" t="s">
        <v>109</v>
      </c>
      <c r="J871" s="120">
        <v>651.76849435784197</v>
      </c>
      <c r="K871" s="52">
        <v>750</v>
      </c>
      <c r="L871" s="120">
        <v>86.902465914378936</v>
      </c>
      <c r="M871" s="52">
        <v>0</v>
      </c>
      <c r="N871" s="120">
        <v>74.978369342274931</v>
      </c>
      <c r="O871" s="120">
        <v>99.971159123033232</v>
      </c>
      <c r="P871" s="120">
        <v>100</v>
      </c>
      <c r="Q871" s="120">
        <v>70.118430953592366</v>
      </c>
      <c r="R871" s="120">
        <v>66.424877367064866</v>
      </c>
      <c r="S871" s="120">
        <v>75</v>
      </c>
      <c r="T871" s="120">
        <v>93.491241271456488</v>
      </c>
      <c r="U871" s="120">
        <v>100</v>
      </c>
      <c r="V871" s="120">
        <v>62.205844377824242</v>
      </c>
      <c r="W871" s="120">
        <v>82.941125837098994</v>
      </c>
      <c r="X871" s="120">
        <v>100</v>
      </c>
      <c r="Y871" s="120">
        <v>57.314211926530753</v>
      </c>
      <c r="Z871" s="120">
        <v>76.418949235374328</v>
      </c>
      <c r="AA871" s="120">
        <v>100</v>
      </c>
      <c r="AB871" s="120">
        <v>60.268137254901966</v>
      </c>
      <c r="AC871" s="120">
        <v>80.357516339869278</v>
      </c>
      <c r="AD871" s="120">
        <v>100</v>
      </c>
      <c r="AE871" s="120">
        <v>61.47777777777776</v>
      </c>
      <c r="AF871" s="120">
        <v>59.608333333333341</v>
      </c>
      <c r="AG871" s="120">
        <v>81.970370370370347</v>
      </c>
      <c r="AH871" s="120">
        <v>100</v>
      </c>
      <c r="AI871" s="120">
        <v>4.88</v>
      </c>
      <c r="AJ871" s="120">
        <v>9.11</v>
      </c>
      <c r="AK871" s="120">
        <v>-1.86</v>
      </c>
      <c r="AL871" s="52">
        <v>1</v>
      </c>
      <c r="AM871" s="124">
        <v>0.80213903743315507</v>
      </c>
      <c r="AN871" s="124">
        <v>0.86419753086419748</v>
      </c>
      <c r="AO871" s="124">
        <v>0.82352941176470584</v>
      </c>
      <c r="AP871" s="124">
        <v>0.88888888888888884</v>
      </c>
      <c r="AQ871" s="124">
        <v>1</v>
      </c>
      <c r="AR871" s="124">
        <v>1</v>
      </c>
      <c r="AS871" s="124">
        <v>4.6831955922865015E-2</v>
      </c>
      <c r="AT871" s="120">
        <v>50</v>
      </c>
      <c r="AU871" s="120">
        <v>50</v>
      </c>
      <c r="AV871" s="124">
        <v>8.7248322147651006E-2</v>
      </c>
      <c r="AW871" s="120">
        <v>42.550335570469805</v>
      </c>
      <c r="AX871" s="120">
        <v>50</v>
      </c>
      <c r="AY871" s="124"/>
      <c r="AZ871" s="120"/>
      <c r="BA871" s="120"/>
      <c r="BB871" s="124"/>
      <c r="BC871" s="120"/>
      <c r="BD871" s="120"/>
      <c r="BE871" s="124"/>
      <c r="BF871" s="120"/>
      <c r="BG871" s="120"/>
      <c r="BH871" s="124"/>
      <c r="BI871" s="120"/>
      <c r="BJ871" s="120"/>
      <c r="BK871" s="124"/>
      <c r="BL871" s="120"/>
      <c r="BM871" s="120"/>
      <c r="BN871" s="52"/>
      <c r="BO871" s="124"/>
      <c r="BP871" s="120"/>
      <c r="BQ871" s="120"/>
      <c r="BR871" s="124">
        <v>0.66101694915254239</v>
      </c>
      <c r="BS871" s="124">
        <v>0.96721311475409832</v>
      </c>
      <c r="BT871" s="120">
        <v>44.067796610169488</v>
      </c>
      <c r="BU871" s="120">
        <v>50</v>
      </c>
      <c r="BV871" s="124"/>
      <c r="BW871" s="120"/>
      <c r="BX871" s="120"/>
      <c r="BY871" s="124"/>
      <c r="BZ871" s="124"/>
      <c r="CA871" s="124"/>
      <c r="CB871" s="120">
        <v>16.823939048191338</v>
      </c>
      <c r="CC871" s="120">
        <v>19.496255895940152</v>
      </c>
      <c r="CD871" s="120">
        <v>17.335082511020332</v>
      </c>
      <c r="CE871" s="120"/>
      <c r="CF871" s="107"/>
      <c r="CG871" s="107"/>
      <c r="CH871" s="107">
        <v>0</v>
      </c>
      <c r="CI871" s="107"/>
      <c r="CJ871" s="107"/>
    </row>
    <row r="872" spans="1:88" x14ac:dyDescent="0.25">
      <c r="A872" s="50" t="s">
        <v>1039</v>
      </c>
      <c r="B872" s="56" t="s">
        <v>1628</v>
      </c>
      <c r="C872" s="50" t="s">
        <v>3407</v>
      </c>
      <c r="D872" s="56" t="s">
        <v>1938</v>
      </c>
      <c r="E872" s="50" t="s">
        <v>106</v>
      </c>
      <c r="F872" s="24" t="s">
        <v>114</v>
      </c>
      <c r="G872" s="24">
        <v>5</v>
      </c>
      <c r="H872" s="50" t="s">
        <v>1454</v>
      </c>
      <c r="I872" s="50" t="s">
        <v>109</v>
      </c>
      <c r="J872" s="120">
        <v>581.87144906541516</v>
      </c>
      <c r="K872" s="52">
        <v>750</v>
      </c>
      <c r="L872" s="120">
        <v>77.582859875388692</v>
      </c>
      <c r="M872" s="52">
        <v>0</v>
      </c>
      <c r="N872" s="120">
        <v>66.981579112495936</v>
      </c>
      <c r="O872" s="120">
        <v>89.308772149994581</v>
      </c>
      <c r="P872" s="120">
        <v>100</v>
      </c>
      <c r="Q872" s="120">
        <v>64.246867621395211</v>
      </c>
      <c r="R872" s="120">
        <v>64.561762842464589</v>
      </c>
      <c r="S872" s="120">
        <v>72.930776040504526</v>
      </c>
      <c r="T872" s="120">
        <v>85.662490161860276</v>
      </c>
      <c r="U872" s="120">
        <v>100</v>
      </c>
      <c r="V872" s="120">
        <v>57.296605068132834</v>
      </c>
      <c r="W872" s="120">
        <v>76.395473424177112</v>
      </c>
      <c r="X872" s="120">
        <v>100</v>
      </c>
      <c r="Y872" s="120">
        <v>53.929824636125439</v>
      </c>
      <c r="Z872" s="120">
        <v>71.906432848167256</v>
      </c>
      <c r="AA872" s="120">
        <v>100</v>
      </c>
      <c r="AB872" s="120">
        <v>54.396774193548396</v>
      </c>
      <c r="AC872" s="120">
        <v>72.529032258064532</v>
      </c>
      <c r="AD872" s="120">
        <v>100</v>
      </c>
      <c r="AE872" s="120">
        <v>53.288888888888899</v>
      </c>
      <c r="AF872" s="120">
        <v>56.723333333333336</v>
      </c>
      <c r="AG872" s="120">
        <v>71.051851851851865</v>
      </c>
      <c r="AH872" s="120">
        <v>100</v>
      </c>
      <c r="AI872" s="120">
        <v>8.68</v>
      </c>
      <c r="AJ872" s="120">
        <v>10.63</v>
      </c>
      <c r="AK872" s="120">
        <v>3.43</v>
      </c>
      <c r="AL872" s="52">
        <v>0</v>
      </c>
      <c r="AM872" s="124">
        <v>0.99468085106382975</v>
      </c>
      <c r="AN872" s="124">
        <v>1</v>
      </c>
      <c r="AO872" s="124">
        <v>0.98952879581151831</v>
      </c>
      <c r="AP872" s="124">
        <v>0.99242424242424243</v>
      </c>
      <c r="AQ872" s="124">
        <v>1</v>
      </c>
      <c r="AR872" s="124">
        <v>1</v>
      </c>
      <c r="AS872" s="124">
        <v>7.161803713527852E-2</v>
      </c>
      <c r="AT872" s="120">
        <v>45.676392572944316</v>
      </c>
      <c r="AU872" s="120">
        <v>50</v>
      </c>
      <c r="AV872" s="124">
        <v>0.10305343511450382</v>
      </c>
      <c r="AW872" s="120">
        <v>39.389312977099245</v>
      </c>
      <c r="AX872" s="120">
        <v>50</v>
      </c>
      <c r="AY872" s="124"/>
      <c r="AZ872" s="120"/>
      <c r="BA872" s="120"/>
      <c r="BB872" s="124"/>
      <c r="BC872" s="120"/>
      <c r="BD872" s="120"/>
      <c r="BE872" s="124"/>
      <c r="BF872" s="120"/>
      <c r="BG872" s="120"/>
      <c r="BH872" s="124"/>
      <c r="BI872" s="120"/>
      <c r="BJ872" s="120"/>
      <c r="BK872" s="124"/>
      <c r="BL872" s="120"/>
      <c r="BM872" s="120"/>
      <c r="BN872" s="52"/>
      <c r="BO872" s="124"/>
      <c r="BP872" s="120"/>
      <c r="BQ872" s="120"/>
      <c r="BR872" s="124">
        <v>0.44927536231884058</v>
      </c>
      <c r="BS872" s="124">
        <v>0.971830985915493</v>
      </c>
      <c r="BT872" s="120">
        <v>29.951690821256037</v>
      </c>
      <c r="BU872" s="120">
        <v>50</v>
      </c>
      <c r="BV872" s="124"/>
      <c r="BW872" s="120"/>
      <c r="BX872" s="120"/>
      <c r="BY872" s="124"/>
      <c r="BZ872" s="124"/>
      <c r="CA872" s="124"/>
      <c r="CB872" s="120">
        <v>16.823939048191338</v>
      </c>
      <c r="CC872" s="120">
        <v>19.496255895940152</v>
      </c>
      <c r="CD872" s="120">
        <v>17.335082511020332</v>
      </c>
      <c r="CE872" s="120"/>
      <c r="CF872" s="107"/>
      <c r="CG872" s="107"/>
      <c r="CH872" s="107">
        <v>0</v>
      </c>
      <c r="CI872" s="107"/>
      <c r="CJ872" s="107"/>
    </row>
    <row r="873" spans="1:88" x14ac:dyDescent="0.25">
      <c r="A873" s="50" t="s">
        <v>1039</v>
      </c>
      <c r="B873" s="56" t="s">
        <v>1628</v>
      </c>
      <c r="C873" s="50" t="s">
        <v>3408</v>
      </c>
      <c r="D873" s="56" t="s">
        <v>2459</v>
      </c>
      <c r="E873" s="50" t="s">
        <v>106</v>
      </c>
      <c r="F873" s="24" t="s">
        <v>107</v>
      </c>
      <c r="G873" s="24">
        <v>5</v>
      </c>
      <c r="H873" s="50" t="s">
        <v>1454</v>
      </c>
      <c r="I873" s="50" t="s">
        <v>109</v>
      </c>
      <c r="J873" s="120">
        <v>564.02052473233641</v>
      </c>
      <c r="K873" s="52">
        <v>750</v>
      </c>
      <c r="L873" s="120">
        <v>75.20273663097818</v>
      </c>
      <c r="M873" s="52">
        <v>0</v>
      </c>
      <c r="N873" s="120">
        <v>67.122629228844389</v>
      </c>
      <c r="O873" s="120">
        <v>89.496838971792513</v>
      </c>
      <c r="P873" s="120">
        <v>100</v>
      </c>
      <c r="Q873" s="120">
        <v>63.731133855391157</v>
      </c>
      <c r="R873" s="120">
        <v>64.379337613712622</v>
      </c>
      <c r="S873" s="120">
        <v>74.400213051046094</v>
      </c>
      <c r="T873" s="120">
        <v>84.974845140521538</v>
      </c>
      <c r="U873" s="120">
        <v>100</v>
      </c>
      <c r="V873" s="120">
        <v>57.179592908897547</v>
      </c>
      <c r="W873" s="120">
        <v>76.239457211863396</v>
      </c>
      <c r="X873" s="120">
        <v>100</v>
      </c>
      <c r="Y873" s="120">
        <v>53.824372075585664</v>
      </c>
      <c r="Z873" s="120">
        <v>71.76582943411421</v>
      </c>
      <c r="AA873" s="120">
        <v>100</v>
      </c>
      <c r="AB873" s="120">
        <v>48.953107344632755</v>
      </c>
      <c r="AC873" s="120">
        <v>65.270809792843679</v>
      </c>
      <c r="AD873" s="120">
        <v>100</v>
      </c>
      <c r="AE873" s="120">
        <v>44.632500000000007</v>
      </c>
      <c r="AF873" s="120"/>
      <c r="AG873" s="120">
        <v>59.510000000000005</v>
      </c>
      <c r="AH873" s="120">
        <v>100</v>
      </c>
      <c r="AI873" s="120">
        <v>10.66</v>
      </c>
      <c r="AJ873" s="120">
        <v>10.55</v>
      </c>
      <c r="AK873" s="120"/>
      <c r="AL873" s="52">
        <v>0</v>
      </c>
      <c r="AM873" s="124">
        <v>0.99378881987577639</v>
      </c>
      <c r="AN873" s="124">
        <v>1</v>
      </c>
      <c r="AO873" s="124">
        <v>0.99378881987577639</v>
      </c>
      <c r="AP873" s="124">
        <v>1</v>
      </c>
      <c r="AQ873" s="124">
        <v>1</v>
      </c>
      <c r="AR873" s="124">
        <v>1</v>
      </c>
      <c r="AS873" s="124">
        <v>7.5528700906344406E-2</v>
      </c>
      <c r="AT873" s="120">
        <v>44.894259818731122</v>
      </c>
      <c r="AU873" s="120">
        <v>50</v>
      </c>
      <c r="AV873" s="124">
        <v>0.10344827586206896</v>
      </c>
      <c r="AW873" s="120">
        <v>39.310344827586221</v>
      </c>
      <c r="AX873" s="120">
        <v>50</v>
      </c>
      <c r="AY873" s="124"/>
      <c r="AZ873" s="120"/>
      <c r="BA873" s="120"/>
      <c r="BB873" s="124"/>
      <c r="BC873" s="120"/>
      <c r="BD873" s="120"/>
      <c r="BE873" s="124"/>
      <c r="BF873" s="120"/>
      <c r="BG873" s="120"/>
      <c r="BH873" s="124"/>
      <c r="BI873" s="120"/>
      <c r="BJ873" s="120"/>
      <c r="BK873" s="124"/>
      <c r="BL873" s="120"/>
      <c r="BM873" s="120"/>
      <c r="BN873" s="52"/>
      <c r="BO873" s="124"/>
      <c r="BP873" s="120"/>
      <c r="BQ873" s="120"/>
      <c r="BR873" s="124">
        <v>0.48837209302325579</v>
      </c>
      <c r="BS873" s="124">
        <v>0.97727272727272729</v>
      </c>
      <c r="BT873" s="120">
        <v>32.558139534883715</v>
      </c>
      <c r="BU873" s="120">
        <v>50</v>
      </c>
      <c r="BV873" s="124"/>
      <c r="BW873" s="120"/>
      <c r="BX873" s="120"/>
      <c r="BY873" s="124"/>
      <c r="BZ873" s="124"/>
      <c r="CA873" s="124"/>
      <c r="CB873" s="120">
        <v>16.823939048191338</v>
      </c>
      <c r="CC873" s="120">
        <v>19.496255895940152</v>
      </c>
      <c r="CD873" s="120">
        <v>17.335082511020332</v>
      </c>
      <c r="CE873" s="120"/>
      <c r="CF873" s="107"/>
      <c r="CG873" s="107"/>
      <c r="CH873" s="107">
        <v>0</v>
      </c>
      <c r="CI873" s="107"/>
      <c r="CJ873" s="107"/>
    </row>
    <row r="874" spans="1:88" x14ac:dyDescent="0.25">
      <c r="A874" s="50" t="s">
        <v>1039</v>
      </c>
      <c r="B874" s="56" t="s">
        <v>1628</v>
      </c>
      <c r="C874" s="50" t="s">
        <v>3409</v>
      </c>
      <c r="D874" s="56" t="s">
        <v>2519</v>
      </c>
      <c r="E874" s="50" t="s">
        <v>106</v>
      </c>
      <c r="F874" s="24" t="s">
        <v>107</v>
      </c>
      <c r="G874" s="24">
        <v>5</v>
      </c>
      <c r="H874" s="50" t="s">
        <v>2644</v>
      </c>
      <c r="I874" s="50" t="s">
        <v>109</v>
      </c>
      <c r="J874" s="120">
        <v>603.42708431014387</v>
      </c>
      <c r="K874" s="52">
        <v>750</v>
      </c>
      <c r="L874" s="120">
        <v>80.456944574685849</v>
      </c>
      <c r="M874" s="52">
        <v>0</v>
      </c>
      <c r="N874" s="120">
        <v>71.651462068671222</v>
      </c>
      <c r="O874" s="120">
        <v>95.535282758228306</v>
      </c>
      <c r="P874" s="120">
        <v>100</v>
      </c>
      <c r="Q874" s="120">
        <v>65.58743846117757</v>
      </c>
      <c r="R874" s="120">
        <v>63.91509727245024</v>
      </c>
      <c r="S874" s="120">
        <v>75</v>
      </c>
      <c r="T874" s="120">
        <v>87.449917948236759</v>
      </c>
      <c r="U874" s="120">
        <v>100</v>
      </c>
      <c r="V874" s="120">
        <v>60.068634947945299</v>
      </c>
      <c r="W874" s="120">
        <v>80.091513263927055</v>
      </c>
      <c r="X874" s="120">
        <v>100</v>
      </c>
      <c r="Y874" s="120">
        <v>55.680053772335633</v>
      </c>
      <c r="Z874" s="120">
        <v>74.240071696447501</v>
      </c>
      <c r="AA874" s="120">
        <v>100</v>
      </c>
      <c r="AB874" s="120">
        <v>54.794007490636695</v>
      </c>
      <c r="AC874" s="120">
        <v>73.058676654182264</v>
      </c>
      <c r="AD874" s="120">
        <v>100</v>
      </c>
      <c r="AE874" s="120">
        <v>50.666666666666679</v>
      </c>
      <c r="AF874" s="120">
        <v>58.829629629629622</v>
      </c>
      <c r="AG874" s="120">
        <v>67.555555555555571</v>
      </c>
      <c r="AH874" s="120">
        <v>100</v>
      </c>
      <c r="AI874" s="120">
        <v>9.41</v>
      </c>
      <c r="AJ874" s="120">
        <v>8.23</v>
      </c>
      <c r="AK874" s="120">
        <v>8.16</v>
      </c>
      <c r="AL874" s="52">
        <v>0</v>
      </c>
      <c r="AM874" s="124">
        <v>0.99093655589123864</v>
      </c>
      <c r="AN874" s="124">
        <v>0.98113207547169812</v>
      </c>
      <c r="AO874" s="124">
        <v>0.99093655589123864</v>
      </c>
      <c r="AP874" s="124">
        <v>0.98113207547169812</v>
      </c>
      <c r="AQ874" s="124">
        <v>0.98913043478260865</v>
      </c>
      <c r="AR874" s="124">
        <v>0.97826086956521741</v>
      </c>
      <c r="AS874" s="124">
        <v>5.6089743589743592E-2</v>
      </c>
      <c r="AT874" s="120">
        <v>48.782051282051292</v>
      </c>
      <c r="AU874" s="120">
        <v>50</v>
      </c>
      <c r="AV874" s="124">
        <v>9.0909090909090912E-2</v>
      </c>
      <c r="AW874" s="120">
        <v>41.818181818181827</v>
      </c>
      <c r="AX874" s="120">
        <v>50</v>
      </c>
      <c r="AY874" s="124"/>
      <c r="AZ874" s="120"/>
      <c r="BA874" s="120"/>
      <c r="BB874" s="124"/>
      <c r="BC874" s="120"/>
      <c r="BD874" s="120"/>
      <c r="BE874" s="124"/>
      <c r="BF874" s="120"/>
      <c r="BG874" s="120"/>
      <c r="BH874" s="124"/>
      <c r="BI874" s="120"/>
      <c r="BJ874" s="120"/>
      <c r="BK874" s="124"/>
      <c r="BL874" s="120"/>
      <c r="BM874" s="120"/>
      <c r="BN874" s="52"/>
      <c r="BO874" s="124"/>
      <c r="BP874" s="120"/>
      <c r="BQ874" s="120"/>
      <c r="BR874" s="124">
        <v>0.5234375</v>
      </c>
      <c r="BS874" s="124">
        <v>0.97709923664122134</v>
      </c>
      <c r="BT874" s="120">
        <v>34.895833333333329</v>
      </c>
      <c r="BU874" s="120">
        <v>50</v>
      </c>
      <c r="BV874" s="124"/>
      <c r="BW874" s="120"/>
      <c r="BX874" s="120"/>
      <c r="BY874" s="124"/>
      <c r="BZ874" s="124"/>
      <c r="CA874" s="124"/>
      <c r="CB874" s="120">
        <v>16.823939048191338</v>
      </c>
      <c r="CC874" s="120">
        <v>19.496255895940152</v>
      </c>
      <c r="CD874" s="120">
        <v>17.335082511020332</v>
      </c>
      <c r="CE874" s="120"/>
      <c r="CF874" s="114"/>
      <c r="CG874" s="52"/>
      <c r="CH874" s="107">
        <v>0</v>
      </c>
      <c r="CI874" s="107"/>
      <c r="CJ874" s="107"/>
    </row>
    <row r="875" spans="1:88" x14ac:dyDescent="0.25">
      <c r="A875" s="50" t="s">
        <v>1039</v>
      </c>
      <c r="B875" s="56" t="s">
        <v>1628</v>
      </c>
      <c r="C875" s="50" t="s">
        <v>3410</v>
      </c>
      <c r="D875" s="56" t="s">
        <v>2547</v>
      </c>
      <c r="E875" s="50" t="s">
        <v>106</v>
      </c>
      <c r="F875" s="24" t="s">
        <v>107</v>
      </c>
      <c r="G875" s="24">
        <v>5</v>
      </c>
      <c r="H875" s="50" t="s">
        <v>1454</v>
      </c>
      <c r="I875" s="50" t="s">
        <v>109</v>
      </c>
      <c r="J875" s="120">
        <v>586.10681817708098</v>
      </c>
      <c r="K875" s="52">
        <v>750</v>
      </c>
      <c r="L875" s="120">
        <v>78.147575756944136</v>
      </c>
      <c r="M875" s="52">
        <v>0</v>
      </c>
      <c r="N875" s="120">
        <v>68.292917604034983</v>
      </c>
      <c r="O875" s="120">
        <v>91.057223472046644</v>
      </c>
      <c r="P875" s="120">
        <v>100</v>
      </c>
      <c r="Q875" s="120">
        <v>67.495167403701757</v>
      </c>
      <c r="R875" s="120">
        <v>64.692981181076419</v>
      </c>
      <c r="S875" s="120">
        <v>75</v>
      </c>
      <c r="T875" s="120">
        <v>89.993556538269004</v>
      </c>
      <c r="U875" s="120">
        <v>100</v>
      </c>
      <c r="V875" s="120">
        <v>59.206977356231071</v>
      </c>
      <c r="W875" s="120">
        <v>78.942636474974762</v>
      </c>
      <c r="X875" s="120">
        <v>100</v>
      </c>
      <c r="Y875" s="120">
        <v>58.566943576665786</v>
      </c>
      <c r="Z875" s="120">
        <v>78.089258102221052</v>
      </c>
      <c r="AA875" s="120">
        <v>100</v>
      </c>
      <c r="AB875" s="120">
        <v>49.185042735042757</v>
      </c>
      <c r="AC875" s="120">
        <v>65.580056980057009</v>
      </c>
      <c r="AD875" s="120">
        <v>100</v>
      </c>
      <c r="AE875" s="120">
        <v>47.58333333333335</v>
      </c>
      <c r="AF875" s="120"/>
      <c r="AG875" s="120">
        <v>63.444444444444471</v>
      </c>
      <c r="AH875" s="120">
        <v>100</v>
      </c>
      <c r="AI875" s="120">
        <v>7.5</v>
      </c>
      <c r="AJ875" s="120">
        <v>6.12</v>
      </c>
      <c r="AK875" s="120"/>
      <c r="AL875" s="52">
        <v>0</v>
      </c>
      <c r="AM875" s="124">
        <v>0.98623853211009171</v>
      </c>
      <c r="AN875" s="124">
        <v>0.98979591836734693</v>
      </c>
      <c r="AO875" s="124">
        <v>0.98636363636363633</v>
      </c>
      <c r="AP875" s="124">
        <v>0.98989898989898994</v>
      </c>
      <c r="AQ875" s="124">
        <v>1</v>
      </c>
      <c r="AR875" s="124">
        <v>1</v>
      </c>
      <c r="AS875" s="124">
        <v>6.118143459915612E-2</v>
      </c>
      <c r="AT875" s="120">
        <v>47.763713080168785</v>
      </c>
      <c r="AU875" s="120">
        <v>50</v>
      </c>
      <c r="AV875" s="124">
        <v>6.4593301435406703E-2</v>
      </c>
      <c r="AW875" s="120">
        <v>47.081339712918663</v>
      </c>
      <c r="AX875" s="120">
        <v>50</v>
      </c>
      <c r="AY875" s="124"/>
      <c r="AZ875" s="120"/>
      <c r="BA875" s="120"/>
      <c r="BB875" s="124"/>
      <c r="BC875" s="120"/>
      <c r="BD875" s="120"/>
      <c r="BE875" s="124"/>
      <c r="BF875" s="120"/>
      <c r="BG875" s="120"/>
      <c r="BH875" s="124"/>
      <c r="BI875" s="120"/>
      <c r="BJ875" s="120"/>
      <c r="BK875" s="124"/>
      <c r="BL875" s="120"/>
      <c r="BM875" s="120"/>
      <c r="BN875" s="52"/>
      <c r="BO875" s="124"/>
      <c r="BP875" s="120"/>
      <c r="BQ875" s="120"/>
      <c r="BR875" s="124">
        <v>0.36231884057971014</v>
      </c>
      <c r="BS875" s="124">
        <v>1.0147058823529411</v>
      </c>
      <c r="BT875" s="120">
        <v>24.154589371980677</v>
      </c>
      <c r="BU875" s="120">
        <v>50</v>
      </c>
      <c r="BV875" s="124"/>
      <c r="BW875" s="120"/>
      <c r="BX875" s="120"/>
      <c r="BY875" s="124"/>
      <c r="BZ875" s="124"/>
      <c r="CA875" s="124"/>
      <c r="CB875" s="120">
        <v>16.823939048191338</v>
      </c>
      <c r="CC875" s="120">
        <v>19.496255895940152</v>
      </c>
      <c r="CD875" s="120">
        <v>17.335082511020332</v>
      </c>
      <c r="CE875" s="120"/>
      <c r="CF875" s="52"/>
      <c r="CG875" s="52"/>
      <c r="CH875" s="107">
        <v>0</v>
      </c>
      <c r="CI875" s="107"/>
      <c r="CJ875" s="107"/>
    </row>
    <row r="876" spans="1:88" x14ac:dyDescent="0.25">
      <c r="A876" s="50" t="s">
        <v>1039</v>
      </c>
      <c r="B876" s="56" t="s">
        <v>1628</v>
      </c>
      <c r="C876" s="50" t="s">
        <v>3411</v>
      </c>
      <c r="D876" s="56" t="s">
        <v>2521</v>
      </c>
      <c r="E876" s="50" t="s">
        <v>106</v>
      </c>
      <c r="F876" s="24">
        <v>6</v>
      </c>
      <c r="G876" s="24">
        <v>8</v>
      </c>
      <c r="H876" s="50" t="s">
        <v>2644</v>
      </c>
      <c r="I876" s="50" t="s">
        <v>109</v>
      </c>
      <c r="J876" s="120">
        <v>522.51011926334104</v>
      </c>
      <c r="K876" s="52">
        <v>800</v>
      </c>
      <c r="L876" s="120">
        <v>65.31376490791763</v>
      </c>
      <c r="M876" s="52">
        <v>0</v>
      </c>
      <c r="N876" s="120">
        <v>61.306870310698429</v>
      </c>
      <c r="O876" s="120">
        <v>81.742493747597905</v>
      </c>
      <c r="P876" s="120">
        <v>100</v>
      </c>
      <c r="Q876" s="120">
        <v>55.67320868501848</v>
      </c>
      <c r="R876" s="120">
        <v>57.422700692767705</v>
      </c>
      <c r="S876" s="120">
        <v>68.483246122383648</v>
      </c>
      <c r="T876" s="120">
        <v>74.230944913357973</v>
      </c>
      <c r="U876" s="120">
        <v>100</v>
      </c>
      <c r="V876" s="120">
        <v>50.343206956645425</v>
      </c>
      <c r="W876" s="120">
        <v>67.124275942193904</v>
      </c>
      <c r="X876" s="120">
        <v>100</v>
      </c>
      <c r="Y876" s="120">
        <v>44.685186372264234</v>
      </c>
      <c r="Z876" s="120">
        <v>59.580248496352304</v>
      </c>
      <c r="AA876" s="120">
        <v>100</v>
      </c>
      <c r="AB876" s="120">
        <v>51.585078662733565</v>
      </c>
      <c r="AC876" s="120">
        <v>68.780104883644753</v>
      </c>
      <c r="AD876" s="120">
        <v>100</v>
      </c>
      <c r="AE876" s="120">
        <v>46.727822580645132</v>
      </c>
      <c r="AF876" s="120">
        <v>57.489978213507619</v>
      </c>
      <c r="AG876" s="120">
        <v>62.303763440860173</v>
      </c>
      <c r="AH876" s="120">
        <v>100</v>
      </c>
      <c r="AI876" s="120">
        <v>12.81</v>
      </c>
      <c r="AJ876" s="120">
        <v>12.73</v>
      </c>
      <c r="AK876" s="120">
        <v>10.76</v>
      </c>
      <c r="AL876" s="52">
        <v>1</v>
      </c>
      <c r="AM876" s="124">
        <v>0.94339622641509435</v>
      </c>
      <c r="AN876" s="124">
        <v>0.94200351493848855</v>
      </c>
      <c r="AO876" s="124">
        <v>0.92793682132280353</v>
      </c>
      <c r="AP876" s="124">
        <v>0.92</v>
      </c>
      <c r="AQ876" s="124">
        <v>0.98275862068965514</v>
      </c>
      <c r="AR876" s="124">
        <v>0.97916666666666663</v>
      </c>
      <c r="AS876" s="124">
        <v>0.1306930693069307</v>
      </c>
      <c r="AT876" s="120">
        <v>33.861386138613867</v>
      </c>
      <c r="AU876" s="120">
        <v>50</v>
      </c>
      <c r="AV876" s="124">
        <v>0.16756756756756758</v>
      </c>
      <c r="AW876" s="120">
        <v>26.486486486486481</v>
      </c>
      <c r="AX876" s="120">
        <v>50</v>
      </c>
      <c r="AY876" s="124"/>
      <c r="AZ876" s="120"/>
      <c r="BA876" s="120"/>
      <c r="BB876" s="124"/>
      <c r="BC876" s="120"/>
      <c r="BD876" s="120"/>
      <c r="BE876" s="124">
        <v>0.85260115606936415</v>
      </c>
      <c r="BF876" s="120">
        <v>45.35112532283852</v>
      </c>
      <c r="BG876" s="120">
        <v>50</v>
      </c>
      <c r="BH876" s="124"/>
      <c r="BI876" s="120"/>
      <c r="BJ876" s="120"/>
      <c r="BK876" s="124"/>
      <c r="BL876" s="120"/>
      <c r="BM876" s="120"/>
      <c r="BN876" s="52"/>
      <c r="BO876" s="124"/>
      <c r="BP876" s="120"/>
      <c r="BQ876" s="120"/>
      <c r="BR876" s="124">
        <v>0.18295739348370926</v>
      </c>
      <c r="BS876" s="124">
        <v>0.59286775631500743</v>
      </c>
      <c r="BT876" s="120">
        <v>3.0492898913951545</v>
      </c>
      <c r="BU876" s="120">
        <v>50</v>
      </c>
      <c r="BV876" s="124"/>
      <c r="BW876" s="120"/>
      <c r="BX876" s="120"/>
      <c r="BY876" s="124"/>
      <c r="BZ876" s="124"/>
      <c r="CA876" s="124"/>
      <c r="CB876" s="120">
        <v>16.823939048191338</v>
      </c>
      <c r="CC876" s="120">
        <v>19.496255895940152</v>
      </c>
      <c r="CD876" s="120">
        <v>17.335082511020332</v>
      </c>
      <c r="CE876" s="120"/>
      <c r="CF876" s="52"/>
      <c r="CG876" s="52"/>
      <c r="CH876" s="107">
        <v>0</v>
      </c>
      <c r="CI876" s="107"/>
      <c r="CJ876" s="107"/>
    </row>
    <row r="877" spans="1:88" x14ac:dyDescent="0.25">
      <c r="A877" s="50" t="s">
        <v>1039</v>
      </c>
      <c r="B877" s="56" t="s">
        <v>1628</v>
      </c>
      <c r="C877" s="50" t="s">
        <v>3412</v>
      </c>
      <c r="D877" s="56" t="s">
        <v>2520</v>
      </c>
      <c r="E877" s="50" t="s">
        <v>106</v>
      </c>
      <c r="F877" s="24">
        <v>9</v>
      </c>
      <c r="G877" s="24">
        <v>12</v>
      </c>
      <c r="H877" s="50" t="s">
        <v>2644</v>
      </c>
      <c r="I877" s="50" t="s">
        <v>109</v>
      </c>
      <c r="J877" s="120">
        <v>859.30657279789227</v>
      </c>
      <c r="K877" s="52">
        <v>1250</v>
      </c>
      <c r="L877" s="120">
        <v>68.744525823831381</v>
      </c>
      <c r="M877" s="52">
        <v>0</v>
      </c>
      <c r="N877" s="120">
        <v>54.793393782383426</v>
      </c>
      <c r="O877" s="120">
        <v>73.057858376511234</v>
      </c>
      <c r="P877" s="120">
        <v>100</v>
      </c>
      <c r="Q877" s="120">
        <v>47.141079858379221</v>
      </c>
      <c r="R877" s="120">
        <v>51.521966174786066</v>
      </c>
      <c r="S877" s="120">
        <v>60.446454519035186</v>
      </c>
      <c r="T877" s="120">
        <v>62.854773144505629</v>
      </c>
      <c r="U877" s="120">
        <v>100</v>
      </c>
      <c r="V877" s="120">
        <v>43.858849892650802</v>
      </c>
      <c r="W877" s="120">
        <v>58.478466523534401</v>
      </c>
      <c r="X877" s="120">
        <v>100</v>
      </c>
      <c r="Y877" s="120">
        <v>34.208999759591578</v>
      </c>
      <c r="Z877" s="120">
        <v>45.611999679455437</v>
      </c>
      <c r="AA877" s="120">
        <v>100</v>
      </c>
      <c r="AB877" s="120">
        <v>52.712607944732298</v>
      </c>
      <c r="AC877" s="120">
        <v>70.283477259643064</v>
      </c>
      <c r="AD877" s="120">
        <v>100</v>
      </c>
      <c r="AE877" s="120">
        <v>46.827407407407456</v>
      </c>
      <c r="AF877" s="120">
        <v>57.855016181229772</v>
      </c>
      <c r="AG877" s="120">
        <v>62.436543209876604</v>
      </c>
      <c r="AH877" s="120">
        <v>100</v>
      </c>
      <c r="AI877" s="120">
        <v>13.3</v>
      </c>
      <c r="AJ877" s="120">
        <v>17.309999999999999</v>
      </c>
      <c r="AK877" s="120">
        <v>11.02</v>
      </c>
      <c r="AL877" s="52">
        <v>1</v>
      </c>
      <c r="AM877" s="124">
        <v>0.81742738589211617</v>
      </c>
      <c r="AN877" s="124">
        <v>0.83333333333333337</v>
      </c>
      <c r="AO877" s="124">
        <v>0.77593360995850624</v>
      </c>
      <c r="AP877" s="124">
        <v>0.82352941176470584</v>
      </c>
      <c r="AQ877" s="124">
        <v>0.87892376681614348</v>
      </c>
      <c r="AR877" s="124">
        <v>0.85981308411214952</v>
      </c>
      <c r="AS877" s="124">
        <v>0.16975308641975309</v>
      </c>
      <c r="AT877" s="120">
        <v>26.049382716049397</v>
      </c>
      <c r="AU877" s="120">
        <v>50</v>
      </c>
      <c r="AV877" s="124">
        <v>0.23725055432372505</v>
      </c>
      <c r="AW877" s="120">
        <v>12.549889135254988</v>
      </c>
      <c r="AX877" s="120">
        <v>50</v>
      </c>
      <c r="AY877" s="124">
        <v>0.91908713692946054</v>
      </c>
      <c r="AZ877" s="120">
        <v>50</v>
      </c>
      <c r="BA877" s="120">
        <v>50</v>
      </c>
      <c r="BB877" s="124">
        <v>0.23236514522821577</v>
      </c>
      <c r="BC877" s="120">
        <v>15.491009681881051</v>
      </c>
      <c r="BD877" s="120">
        <v>50</v>
      </c>
      <c r="BE877" s="124">
        <v>0.68551236749116606</v>
      </c>
      <c r="BF877" s="120">
        <v>36.4634238027216</v>
      </c>
      <c r="BG877" s="120">
        <v>50</v>
      </c>
      <c r="BH877" s="124">
        <v>0.8754863813229572</v>
      </c>
      <c r="BI877" s="120">
        <v>93.136849076910337</v>
      </c>
      <c r="BJ877" s="120">
        <v>100</v>
      </c>
      <c r="BK877" s="124">
        <v>0.71942446043165464</v>
      </c>
      <c r="BL877" s="120">
        <v>76.534517067197299</v>
      </c>
      <c r="BM877" s="120">
        <v>100</v>
      </c>
      <c r="BN877" s="52">
        <v>1</v>
      </c>
      <c r="BO877" s="124">
        <v>0.62660944206008584</v>
      </c>
      <c r="BP877" s="120">
        <v>83.54792560801144</v>
      </c>
      <c r="BQ877" s="120">
        <v>100</v>
      </c>
      <c r="BR877" s="124">
        <v>0.64215686274509809</v>
      </c>
      <c r="BS877" s="124">
        <v>0.93577981651376152</v>
      </c>
      <c r="BT877" s="120">
        <v>42.810457516339874</v>
      </c>
      <c r="BU877" s="120">
        <v>50</v>
      </c>
      <c r="BV877" s="124">
        <v>0.63683127572016462</v>
      </c>
      <c r="BW877" s="120">
        <v>50</v>
      </c>
      <c r="BX877" s="120">
        <v>50</v>
      </c>
      <c r="BY877" s="124">
        <v>0.71942446043165464</v>
      </c>
      <c r="BZ877" s="124">
        <v>0.94</v>
      </c>
      <c r="CA877" s="124">
        <v>0.22057553956834539</v>
      </c>
      <c r="CB877" s="120">
        <v>16.823939048191338</v>
      </c>
      <c r="CC877" s="120">
        <v>19.496255895940152</v>
      </c>
      <c r="CD877" s="120">
        <v>17.335082511020332</v>
      </c>
      <c r="CE877" s="120">
        <v>12.629206143265662</v>
      </c>
      <c r="CF877" s="52" t="s">
        <v>3739</v>
      </c>
      <c r="CG877" s="52">
        <v>4</v>
      </c>
      <c r="CH877" s="107">
        <v>0</v>
      </c>
      <c r="CI877" s="107"/>
      <c r="CJ877" s="107"/>
    </row>
    <row r="878" spans="1:88" x14ac:dyDescent="0.25">
      <c r="A878" s="50" t="s">
        <v>1046</v>
      </c>
      <c r="B878" s="56" t="s">
        <v>1630</v>
      </c>
      <c r="C878" s="50" t="s">
        <v>2665</v>
      </c>
      <c r="D878" s="56" t="s">
        <v>101</v>
      </c>
      <c r="E878" s="50" t="s">
        <v>102</v>
      </c>
      <c r="F878" s="24" t="s">
        <v>102</v>
      </c>
      <c r="G878" s="24" t="s">
        <v>102</v>
      </c>
      <c r="H878" s="50" t="s">
        <v>2644</v>
      </c>
      <c r="I878" s="50" t="s">
        <v>103</v>
      </c>
      <c r="J878" s="120">
        <v>1107.9958995180582</v>
      </c>
      <c r="K878" s="52">
        <v>1250</v>
      </c>
      <c r="L878" s="120">
        <v>88.639671961444648</v>
      </c>
      <c r="M878" s="52">
        <v>1</v>
      </c>
      <c r="N878" s="120">
        <v>75.848020568117136</v>
      </c>
      <c r="O878" s="120">
        <v>100</v>
      </c>
      <c r="P878" s="120">
        <v>100</v>
      </c>
      <c r="Q878" s="120">
        <v>61.672927550205436</v>
      </c>
      <c r="R878" s="120">
        <v>73.62524011829467</v>
      </c>
      <c r="S878" s="120">
        <v>75</v>
      </c>
      <c r="T878" s="120">
        <v>82.230570066940572</v>
      </c>
      <c r="U878" s="120">
        <v>100</v>
      </c>
      <c r="V878" s="120">
        <v>69.899854893245461</v>
      </c>
      <c r="W878" s="120">
        <v>93.199806524327272</v>
      </c>
      <c r="X878" s="120">
        <v>100</v>
      </c>
      <c r="Y878" s="120">
        <v>56.11036928410806</v>
      </c>
      <c r="Z878" s="120">
        <v>74.81382571214408</v>
      </c>
      <c r="AA878" s="120">
        <v>100</v>
      </c>
      <c r="AB878" s="120">
        <v>67.076127265065352</v>
      </c>
      <c r="AC878" s="120">
        <v>89.434836353420465</v>
      </c>
      <c r="AD878" s="120">
        <v>100</v>
      </c>
      <c r="AE878" s="120">
        <v>52.82284527518172</v>
      </c>
      <c r="AF878" s="120">
        <v>70.704440919904869</v>
      </c>
      <c r="AG878" s="120">
        <v>70.43046036690896</v>
      </c>
      <c r="AH878" s="120">
        <v>100</v>
      </c>
      <c r="AI878" s="120">
        <v>13.32</v>
      </c>
      <c r="AJ878" s="120">
        <v>17.510000000000002</v>
      </c>
      <c r="AK878" s="120">
        <v>17.88</v>
      </c>
      <c r="AL878" s="52">
        <v>1</v>
      </c>
      <c r="AM878" s="124">
        <v>0.8895381190873678</v>
      </c>
      <c r="AN878" s="124">
        <v>0.88961038961038963</v>
      </c>
      <c r="AO878" s="124">
        <v>0.88885801611558768</v>
      </c>
      <c r="AP878" s="124">
        <v>0.88645161290322583</v>
      </c>
      <c r="AQ878" s="124">
        <v>0.99751398384089496</v>
      </c>
      <c r="AR878" s="124">
        <v>0.9939577039274925</v>
      </c>
      <c r="AS878" s="124">
        <v>3.4466911764705885E-2</v>
      </c>
      <c r="AT878" s="120">
        <v>50</v>
      </c>
      <c r="AU878" s="120">
        <v>50</v>
      </c>
      <c r="AV878" s="124">
        <v>7.9734219269102985E-2</v>
      </c>
      <c r="AW878" s="120">
        <v>44.053156146179418</v>
      </c>
      <c r="AX878" s="120">
        <v>50</v>
      </c>
      <c r="AY878" s="124">
        <v>0.89722222222222225</v>
      </c>
      <c r="AZ878" s="120">
        <v>50</v>
      </c>
      <c r="BA878" s="120">
        <v>50</v>
      </c>
      <c r="BB878" s="124">
        <v>0.52037037037037037</v>
      </c>
      <c r="BC878" s="120">
        <v>34.691358024691361</v>
      </c>
      <c r="BD878" s="120">
        <v>50</v>
      </c>
      <c r="BE878" s="124">
        <v>0.9767873723305478</v>
      </c>
      <c r="BF878" s="120">
        <v>50</v>
      </c>
      <c r="BG878" s="120">
        <v>50</v>
      </c>
      <c r="BH878" s="124">
        <v>0.96036036036036032</v>
      </c>
      <c r="BI878" s="120">
        <v>100</v>
      </c>
      <c r="BJ878" s="120">
        <v>100</v>
      </c>
      <c r="BK878" s="124">
        <v>0.91752577319587603</v>
      </c>
      <c r="BL878" s="120">
        <v>97.609124808071925</v>
      </c>
      <c r="BM878" s="120">
        <v>100</v>
      </c>
      <c r="BN878" s="52">
        <v>0</v>
      </c>
      <c r="BO878" s="124">
        <v>0.86799999999999999</v>
      </c>
      <c r="BP878" s="120">
        <v>100</v>
      </c>
      <c r="BQ878" s="120">
        <v>100</v>
      </c>
      <c r="BR878" s="124">
        <v>0.6549738219895288</v>
      </c>
      <c r="BS878" s="124">
        <v>0.9187109187109187</v>
      </c>
      <c r="BT878" s="120">
        <v>43.66492146596859</v>
      </c>
      <c r="BU878" s="120">
        <v>50</v>
      </c>
      <c r="BV878" s="124">
        <v>0.33441408059286709</v>
      </c>
      <c r="BW878" s="120">
        <v>27.86784004940559</v>
      </c>
      <c r="BX878" s="120">
        <v>50</v>
      </c>
      <c r="BY878" s="124">
        <v>0.91752577319587603</v>
      </c>
      <c r="BZ878" s="124">
        <v>0.94</v>
      </c>
      <c r="CA878" s="124">
        <v>2.2474226804123986E-2</v>
      </c>
      <c r="CB878" s="120">
        <v>17.263974516166829</v>
      </c>
      <c r="CC878" s="120">
        <v>19.631524517014228</v>
      </c>
      <c r="CD878" s="120">
        <v>17.168861804494096</v>
      </c>
      <c r="CE878" s="120">
        <v>15.161501169955377</v>
      </c>
      <c r="CF878" s="107"/>
      <c r="CG878" s="107"/>
      <c r="CH878" s="107">
        <v>0</v>
      </c>
      <c r="CI878" s="107"/>
      <c r="CJ878" s="107"/>
    </row>
    <row r="879" spans="1:88" x14ac:dyDescent="0.25">
      <c r="A879" s="50" t="s">
        <v>1046</v>
      </c>
      <c r="B879" s="56" t="s">
        <v>1630</v>
      </c>
      <c r="C879" s="50" t="s">
        <v>3413</v>
      </c>
      <c r="D879" s="56" t="s">
        <v>1710</v>
      </c>
      <c r="E879" s="50" t="s">
        <v>106</v>
      </c>
      <c r="F879" s="24" t="s">
        <v>114</v>
      </c>
      <c r="G879" s="24">
        <v>5</v>
      </c>
      <c r="H879" s="50" t="s">
        <v>2644</v>
      </c>
      <c r="I879" s="50" t="s">
        <v>109</v>
      </c>
      <c r="J879" s="120">
        <v>580.39974007117655</v>
      </c>
      <c r="K879" s="52">
        <v>650</v>
      </c>
      <c r="L879" s="120">
        <v>89.292267703257934</v>
      </c>
      <c r="M879" s="52">
        <v>0</v>
      </c>
      <c r="N879" s="120">
        <v>77.307384671084833</v>
      </c>
      <c r="O879" s="120">
        <v>100</v>
      </c>
      <c r="P879" s="120">
        <v>100</v>
      </c>
      <c r="Q879" s="120">
        <v>61.287321398801922</v>
      </c>
      <c r="R879" s="120">
        <v>75</v>
      </c>
      <c r="S879" s="120">
        <v>75</v>
      </c>
      <c r="T879" s="120">
        <v>81.7164285317359</v>
      </c>
      <c r="U879" s="120">
        <v>100</v>
      </c>
      <c r="V879" s="120">
        <v>73.471249389876817</v>
      </c>
      <c r="W879" s="120">
        <v>97.961665853169094</v>
      </c>
      <c r="X879" s="120">
        <v>100</v>
      </c>
      <c r="Y879" s="120">
        <v>59.501240924710324</v>
      </c>
      <c r="Z879" s="120">
        <v>79.334987899613765</v>
      </c>
      <c r="AA879" s="120">
        <v>100</v>
      </c>
      <c r="AB879" s="120">
        <v>65.520512820512806</v>
      </c>
      <c r="AC879" s="120">
        <v>87.360683760683742</v>
      </c>
      <c r="AD879" s="120">
        <v>100</v>
      </c>
      <c r="AE879" s="120"/>
      <c r="AF879" s="120">
        <v>69.172685185185188</v>
      </c>
      <c r="AG879" s="120"/>
      <c r="AH879" s="120">
        <v>0</v>
      </c>
      <c r="AI879" s="120">
        <v>13.71</v>
      </c>
      <c r="AJ879" s="120">
        <v>15.49</v>
      </c>
      <c r="AK879" s="120"/>
      <c r="AL879" s="52">
        <v>0</v>
      </c>
      <c r="AM879" s="124">
        <v>0.99613899613899615</v>
      </c>
      <c r="AN879" s="124">
        <v>1</v>
      </c>
      <c r="AO879" s="124">
        <v>0.99616858237547889</v>
      </c>
      <c r="AP879" s="124">
        <v>1</v>
      </c>
      <c r="AQ879" s="124">
        <v>1</v>
      </c>
      <c r="AR879" s="124">
        <v>1</v>
      </c>
      <c r="AS879" s="124">
        <v>3.9256198347107439E-2</v>
      </c>
      <c r="AT879" s="120">
        <v>50</v>
      </c>
      <c r="AU879" s="120">
        <v>50</v>
      </c>
      <c r="AV879" s="124">
        <v>0.12987012987012986</v>
      </c>
      <c r="AW879" s="120">
        <v>34.02597402597403</v>
      </c>
      <c r="AX879" s="120">
        <v>50</v>
      </c>
      <c r="AY879" s="124"/>
      <c r="AZ879" s="120"/>
      <c r="BA879" s="120"/>
      <c r="BB879" s="124"/>
      <c r="BC879" s="120"/>
      <c r="BD879" s="120"/>
      <c r="BE879" s="124"/>
      <c r="BF879" s="120"/>
      <c r="BG879" s="120"/>
      <c r="BH879" s="124"/>
      <c r="BI879" s="120"/>
      <c r="BJ879" s="120"/>
      <c r="BK879" s="124"/>
      <c r="BL879" s="120"/>
      <c r="BM879" s="120"/>
      <c r="BN879" s="52"/>
      <c r="BO879" s="124"/>
      <c r="BP879" s="120"/>
      <c r="BQ879" s="120"/>
      <c r="BR879" s="124">
        <v>0.80434782608695654</v>
      </c>
      <c r="BS879" s="124">
        <v>0.989247311827957</v>
      </c>
      <c r="BT879" s="120">
        <v>50</v>
      </c>
      <c r="BU879" s="120">
        <v>50</v>
      </c>
      <c r="BV879" s="124"/>
      <c r="BW879" s="120"/>
      <c r="BX879" s="120"/>
      <c r="BY879" s="124"/>
      <c r="BZ879" s="124"/>
      <c r="CA879" s="124"/>
      <c r="CB879" s="120">
        <v>16.823939048191338</v>
      </c>
      <c r="CC879" s="120">
        <v>19.496255895940152</v>
      </c>
      <c r="CD879" s="120">
        <v>17.335082511020332</v>
      </c>
      <c r="CE879" s="120"/>
      <c r="CF879" s="52"/>
      <c r="CG879" s="52"/>
      <c r="CH879" s="107">
        <v>0</v>
      </c>
      <c r="CI879" s="107"/>
      <c r="CJ879" s="107"/>
    </row>
    <row r="880" spans="1:88" x14ac:dyDescent="0.25">
      <c r="A880" s="50" t="s">
        <v>1046</v>
      </c>
      <c r="B880" s="56" t="s">
        <v>1630</v>
      </c>
      <c r="C880" s="50" t="s">
        <v>3414</v>
      </c>
      <c r="D880" s="56" t="s">
        <v>2205</v>
      </c>
      <c r="E880" s="50" t="s">
        <v>106</v>
      </c>
      <c r="F880" s="24" t="s">
        <v>114</v>
      </c>
      <c r="G880" s="24">
        <v>5</v>
      </c>
      <c r="H880" s="50" t="s">
        <v>1453</v>
      </c>
      <c r="I880" s="50" t="s">
        <v>109</v>
      </c>
      <c r="J880" s="120">
        <v>642.15326041510514</v>
      </c>
      <c r="K880" s="52">
        <v>750</v>
      </c>
      <c r="L880" s="120">
        <v>85.620434722014011</v>
      </c>
      <c r="M880" s="52">
        <v>0</v>
      </c>
      <c r="N880" s="120">
        <v>76.778896082473935</v>
      </c>
      <c r="O880" s="120">
        <v>100</v>
      </c>
      <c r="P880" s="120">
        <v>100</v>
      </c>
      <c r="Q880" s="120">
        <v>65.470391712389343</v>
      </c>
      <c r="R880" s="120">
        <v>73.948996726295576</v>
      </c>
      <c r="S880" s="120">
        <v>75</v>
      </c>
      <c r="T880" s="120">
        <v>87.293855616519124</v>
      </c>
      <c r="U880" s="120">
        <v>100</v>
      </c>
      <c r="V880" s="120">
        <v>69.590566972615861</v>
      </c>
      <c r="W880" s="120">
        <v>92.787422630154481</v>
      </c>
      <c r="X880" s="120">
        <v>100</v>
      </c>
      <c r="Y880" s="120">
        <v>61.347449829786811</v>
      </c>
      <c r="Z880" s="120">
        <v>81.796599773049081</v>
      </c>
      <c r="AA880" s="120">
        <v>100</v>
      </c>
      <c r="AB880" s="120">
        <v>63.904761904761912</v>
      </c>
      <c r="AC880" s="120">
        <v>85.206349206349216</v>
      </c>
      <c r="AD880" s="120">
        <v>100</v>
      </c>
      <c r="AE880" s="120">
        <v>54.743333333333325</v>
      </c>
      <c r="AF880" s="120">
        <v>68.410382513661219</v>
      </c>
      <c r="AG880" s="120">
        <v>72.991111111111096</v>
      </c>
      <c r="AH880" s="120">
        <v>100</v>
      </c>
      <c r="AI880" s="120">
        <v>9.52</v>
      </c>
      <c r="AJ880" s="120">
        <v>12.6</v>
      </c>
      <c r="AK880" s="120">
        <v>13.66</v>
      </c>
      <c r="AL880" s="52">
        <v>0</v>
      </c>
      <c r="AM880" s="124">
        <v>0.98555956678700363</v>
      </c>
      <c r="AN880" s="124">
        <v>0.96969696969696972</v>
      </c>
      <c r="AO880" s="124">
        <v>0.98928571428571432</v>
      </c>
      <c r="AP880" s="124">
        <v>0.98039215686274506</v>
      </c>
      <c r="AQ880" s="124">
        <v>1</v>
      </c>
      <c r="AR880" s="124">
        <v>1</v>
      </c>
      <c r="AS880" s="124">
        <v>4.5275590551181105E-2</v>
      </c>
      <c r="AT880" s="120">
        <v>50</v>
      </c>
      <c r="AU880" s="120">
        <v>50</v>
      </c>
      <c r="AV880" s="124">
        <v>0.12142857142857143</v>
      </c>
      <c r="AW880" s="120">
        <v>35.714285714285722</v>
      </c>
      <c r="AX880" s="120">
        <v>50</v>
      </c>
      <c r="AY880" s="124"/>
      <c r="AZ880" s="120"/>
      <c r="BA880" s="120"/>
      <c r="BB880" s="124"/>
      <c r="BC880" s="120"/>
      <c r="BD880" s="120"/>
      <c r="BE880" s="124"/>
      <c r="BF880" s="120"/>
      <c r="BG880" s="120"/>
      <c r="BH880" s="124"/>
      <c r="BI880" s="120"/>
      <c r="BJ880" s="120"/>
      <c r="BK880" s="124"/>
      <c r="BL880" s="120"/>
      <c r="BM880" s="120"/>
      <c r="BN880" s="52"/>
      <c r="BO880" s="124"/>
      <c r="BP880" s="120"/>
      <c r="BQ880" s="120"/>
      <c r="BR880" s="124">
        <v>0.54545454545454541</v>
      </c>
      <c r="BS880" s="124">
        <v>0.97777777777777775</v>
      </c>
      <c r="BT880" s="120">
        <v>36.36363636363636</v>
      </c>
      <c r="BU880" s="120">
        <v>50</v>
      </c>
      <c r="BV880" s="124"/>
      <c r="BW880" s="120"/>
      <c r="BX880" s="120"/>
      <c r="BY880" s="124"/>
      <c r="BZ880" s="124"/>
      <c r="CA880" s="124"/>
      <c r="CB880" s="120">
        <v>16.823939048191338</v>
      </c>
      <c r="CC880" s="120">
        <v>19.496255895940152</v>
      </c>
      <c r="CD880" s="120">
        <v>17.335082511020332</v>
      </c>
      <c r="CE880" s="120"/>
      <c r="CF880" s="107"/>
      <c r="CG880" s="107"/>
      <c r="CH880" s="107">
        <v>0</v>
      </c>
      <c r="CI880" s="107"/>
      <c r="CJ880" s="107"/>
    </row>
    <row r="881" spans="1:88" x14ac:dyDescent="0.25">
      <c r="A881" s="50" t="s">
        <v>1046</v>
      </c>
      <c r="B881" s="56" t="s">
        <v>1630</v>
      </c>
      <c r="C881" s="50" t="s">
        <v>3415</v>
      </c>
      <c r="D881" s="56" t="s">
        <v>2077</v>
      </c>
      <c r="E881" s="50" t="s">
        <v>106</v>
      </c>
      <c r="F881" s="24" t="s">
        <v>114</v>
      </c>
      <c r="G881" s="24">
        <v>5</v>
      </c>
      <c r="H881" s="50" t="s">
        <v>2644</v>
      </c>
      <c r="I881" s="50" t="s">
        <v>109</v>
      </c>
      <c r="J881" s="120">
        <v>604.39823639085398</v>
      </c>
      <c r="K881" s="52">
        <v>650</v>
      </c>
      <c r="L881" s="120">
        <v>92.984344060131392</v>
      </c>
      <c r="M881" s="52">
        <v>0</v>
      </c>
      <c r="N881" s="120">
        <v>85.251684518764066</v>
      </c>
      <c r="O881" s="120">
        <v>100</v>
      </c>
      <c r="P881" s="120">
        <v>100</v>
      </c>
      <c r="Q881" s="120">
        <v>70.217499936520298</v>
      </c>
      <c r="R881" s="120">
        <v>75</v>
      </c>
      <c r="S881" s="120">
        <v>75</v>
      </c>
      <c r="T881" s="120">
        <v>93.623333248693726</v>
      </c>
      <c r="U881" s="120">
        <v>100</v>
      </c>
      <c r="V881" s="120">
        <v>76.337122270179165</v>
      </c>
      <c r="W881" s="120">
        <v>100</v>
      </c>
      <c r="X881" s="120">
        <v>100</v>
      </c>
      <c r="Y881" s="120">
        <v>61.329919366684074</v>
      </c>
      <c r="Z881" s="120">
        <v>81.773225822245436</v>
      </c>
      <c r="AA881" s="120">
        <v>100</v>
      </c>
      <c r="AB881" s="120">
        <v>69.368217054263567</v>
      </c>
      <c r="AC881" s="120">
        <v>92.490956072351423</v>
      </c>
      <c r="AD881" s="120">
        <v>100</v>
      </c>
      <c r="AE881" s="120"/>
      <c r="AF881" s="120">
        <v>71.628828828828844</v>
      </c>
      <c r="AG881" s="120"/>
      <c r="AH881" s="120">
        <v>0</v>
      </c>
      <c r="AI881" s="120">
        <v>4.78</v>
      </c>
      <c r="AJ881" s="120">
        <v>13.67</v>
      </c>
      <c r="AK881" s="120"/>
      <c r="AL881" s="52">
        <v>0</v>
      </c>
      <c r="AM881" s="124">
        <v>1</v>
      </c>
      <c r="AN881" s="124">
        <v>1</v>
      </c>
      <c r="AO881" s="124">
        <v>1</v>
      </c>
      <c r="AP881" s="124">
        <v>1</v>
      </c>
      <c r="AQ881" s="124">
        <v>1</v>
      </c>
      <c r="AR881" s="124"/>
      <c r="AS881" s="124">
        <v>2.2959183673469389E-2</v>
      </c>
      <c r="AT881" s="120">
        <v>50</v>
      </c>
      <c r="AU881" s="120">
        <v>50</v>
      </c>
      <c r="AV881" s="124">
        <v>5.2631578947368418E-2</v>
      </c>
      <c r="AW881" s="120">
        <v>49.473684210526336</v>
      </c>
      <c r="AX881" s="120">
        <v>50</v>
      </c>
      <c r="AY881" s="124"/>
      <c r="AZ881" s="120"/>
      <c r="BA881" s="120"/>
      <c r="BB881" s="124"/>
      <c r="BC881" s="120"/>
      <c r="BD881" s="120"/>
      <c r="BE881" s="124"/>
      <c r="BF881" s="120"/>
      <c r="BG881" s="120"/>
      <c r="BH881" s="124"/>
      <c r="BI881" s="120"/>
      <c r="BJ881" s="120"/>
      <c r="BK881" s="124"/>
      <c r="BL881" s="120"/>
      <c r="BM881" s="120"/>
      <c r="BN881" s="52"/>
      <c r="BO881" s="124"/>
      <c r="BP881" s="120"/>
      <c r="BQ881" s="120"/>
      <c r="BR881" s="124">
        <v>0.55555555555555558</v>
      </c>
      <c r="BS881" s="124">
        <v>1.0161290322580645</v>
      </c>
      <c r="BT881" s="120">
        <v>37.037037037037038</v>
      </c>
      <c r="BU881" s="120">
        <v>50</v>
      </c>
      <c r="BV881" s="124"/>
      <c r="BW881" s="120"/>
      <c r="BX881" s="120"/>
      <c r="BY881" s="124"/>
      <c r="BZ881" s="124"/>
      <c r="CA881" s="124"/>
      <c r="CB881" s="120">
        <v>16.823939048191338</v>
      </c>
      <c r="CC881" s="120">
        <v>19.496255895940152</v>
      </c>
      <c r="CD881" s="120">
        <v>17.335082511020332</v>
      </c>
      <c r="CE881" s="120"/>
      <c r="CF881" s="107"/>
      <c r="CG881" s="107"/>
      <c r="CH881" s="107">
        <v>2</v>
      </c>
      <c r="CI881" s="107">
        <v>1</v>
      </c>
      <c r="CJ881" s="107">
        <v>1</v>
      </c>
    </row>
    <row r="882" spans="1:88" x14ac:dyDescent="0.25">
      <c r="A882" s="50" t="s">
        <v>1046</v>
      </c>
      <c r="B882" s="56" t="s">
        <v>1630</v>
      </c>
      <c r="C882" s="50" t="s">
        <v>3416</v>
      </c>
      <c r="D882" s="56" t="s">
        <v>1836</v>
      </c>
      <c r="E882" s="50" t="s">
        <v>106</v>
      </c>
      <c r="F882" s="24" t="s">
        <v>114</v>
      </c>
      <c r="G882" s="24">
        <v>5</v>
      </c>
      <c r="H882" s="50" t="s">
        <v>2644</v>
      </c>
      <c r="I882" s="50" t="s">
        <v>109</v>
      </c>
      <c r="J882" s="120">
        <v>597.26231819051247</v>
      </c>
      <c r="K882" s="52">
        <v>650</v>
      </c>
      <c r="L882" s="120">
        <v>91.886510490848067</v>
      </c>
      <c r="M882" s="52">
        <v>0</v>
      </c>
      <c r="N882" s="120">
        <v>82.119638549848489</v>
      </c>
      <c r="O882" s="120">
        <v>100</v>
      </c>
      <c r="P882" s="120">
        <v>100</v>
      </c>
      <c r="Q882" s="120">
        <v>66.561322259080498</v>
      </c>
      <c r="R882" s="120">
        <v>75</v>
      </c>
      <c r="S882" s="120">
        <v>75</v>
      </c>
      <c r="T882" s="120">
        <v>88.748429678774002</v>
      </c>
      <c r="U882" s="120">
        <v>100</v>
      </c>
      <c r="V882" s="120">
        <v>76.192125998142586</v>
      </c>
      <c r="W882" s="120">
        <v>100</v>
      </c>
      <c r="X882" s="120">
        <v>100</v>
      </c>
      <c r="Y882" s="120">
        <v>62.207375886429944</v>
      </c>
      <c r="Z882" s="120">
        <v>82.943167848573268</v>
      </c>
      <c r="AA882" s="120">
        <v>100</v>
      </c>
      <c r="AB882" s="120">
        <v>65.973539518900338</v>
      </c>
      <c r="AC882" s="120">
        <v>87.964719358533785</v>
      </c>
      <c r="AD882" s="120">
        <v>100</v>
      </c>
      <c r="AE882" s="120"/>
      <c r="AF882" s="120">
        <v>68.616460905349768</v>
      </c>
      <c r="AG882" s="120"/>
      <c r="AH882" s="120">
        <v>0</v>
      </c>
      <c r="AI882" s="120">
        <v>8.43</v>
      </c>
      <c r="AJ882" s="120">
        <v>12.79</v>
      </c>
      <c r="AK882" s="120"/>
      <c r="AL882" s="52">
        <v>0</v>
      </c>
      <c r="AM882" s="124">
        <v>0.98804780876494025</v>
      </c>
      <c r="AN882" s="124">
        <v>1</v>
      </c>
      <c r="AO882" s="124">
        <v>0.98412698412698407</v>
      </c>
      <c r="AP882" s="124">
        <v>1</v>
      </c>
      <c r="AQ882" s="124">
        <v>1</v>
      </c>
      <c r="AR882" s="124"/>
      <c r="AS882" s="124">
        <v>4.1841004184100417E-2</v>
      </c>
      <c r="AT882" s="120">
        <v>50</v>
      </c>
      <c r="AU882" s="120">
        <v>50</v>
      </c>
      <c r="AV882" s="124">
        <v>8.5714285714285715E-2</v>
      </c>
      <c r="AW882" s="120">
        <v>42.857142857142861</v>
      </c>
      <c r="AX882" s="120">
        <v>50</v>
      </c>
      <c r="AY882" s="124"/>
      <c r="AZ882" s="120"/>
      <c r="BA882" s="120"/>
      <c r="BB882" s="124"/>
      <c r="BC882" s="120"/>
      <c r="BD882" s="120"/>
      <c r="BE882" s="124"/>
      <c r="BF882" s="120"/>
      <c r="BG882" s="120"/>
      <c r="BH882" s="124"/>
      <c r="BI882" s="120"/>
      <c r="BJ882" s="120"/>
      <c r="BK882" s="124"/>
      <c r="BL882" s="120"/>
      <c r="BM882" s="120"/>
      <c r="BN882" s="52"/>
      <c r="BO882" s="124"/>
      <c r="BP882" s="120"/>
      <c r="BQ882" s="120"/>
      <c r="BR882" s="124">
        <v>0.67123287671232879</v>
      </c>
      <c r="BS882" s="124">
        <v>0.90123456790123457</v>
      </c>
      <c r="BT882" s="120">
        <v>44.748858447488587</v>
      </c>
      <c r="BU882" s="120">
        <v>50</v>
      </c>
      <c r="BV882" s="124"/>
      <c r="BW882" s="120"/>
      <c r="BX882" s="120"/>
      <c r="BY882" s="124"/>
      <c r="BZ882" s="124"/>
      <c r="CA882" s="124"/>
      <c r="CB882" s="120">
        <v>16.823939048191338</v>
      </c>
      <c r="CC882" s="120">
        <v>19.496255895940152</v>
      </c>
      <c r="CD882" s="120">
        <v>17.335082511020332</v>
      </c>
      <c r="CE882" s="120"/>
      <c r="CF882" s="52"/>
      <c r="CG882" s="107"/>
      <c r="CH882" s="107">
        <v>1</v>
      </c>
      <c r="CI882" s="107">
        <v>1</v>
      </c>
      <c r="CJ882" s="107"/>
    </row>
    <row r="883" spans="1:88" x14ac:dyDescent="0.25">
      <c r="A883" s="50" t="s">
        <v>1046</v>
      </c>
      <c r="B883" s="56" t="s">
        <v>1630</v>
      </c>
      <c r="C883" s="50" t="s">
        <v>3417</v>
      </c>
      <c r="D883" s="56" t="s">
        <v>2494</v>
      </c>
      <c r="E883" s="50" t="s">
        <v>106</v>
      </c>
      <c r="F883" s="24" t="s">
        <v>114</v>
      </c>
      <c r="G883" s="24">
        <v>5</v>
      </c>
      <c r="H883" s="50" t="s">
        <v>2644</v>
      </c>
      <c r="I883" s="50" t="s">
        <v>109</v>
      </c>
      <c r="J883" s="120">
        <v>573.63283714690829</v>
      </c>
      <c r="K883" s="52">
        <v>650</v>
      </c>
      <c r="L883" s="120">
        <v>88.251205714908963</v>
      </c>
      <c r="M883" s="52">
        <v>0</v>
      </c>
      <c r="N883" s="120">
        <v>79.26393940043161</v>
      </c>
      <c r="O883" s="120">
        <v>100</v>
      </c>
      <c r="P883" s="120">
        <v>100</v>
      </c>
      <c r="Q883" s="120">
        <v>60.172994999223917</v>
      </c>
      <c r="R883" s="120">
        <v>75</v>
      </c>
      <c r="S883" s="120">
        <v>75</v>
      </c>
      <c r="T883" s="120">
        <v>80.230659998965223</v>
      </c>
      <c r="U883" s="120">
        <v>100</v>
      </c>
      <c r="V883" s="120">
        <v>75.381422793187454</v>
      </c>
      <c r="W883" s="120">
        <v>100</v>
      </c>
      <c r="X883" s="120">
        <v>100</v>
      </c>
      <c r="Y883" s="120">
        <v>56.5215229708473</v>
      </c>
      <c r="Z883" s="120">
        <v>75.3620306277964</v>
      </c>
      <c r="AA883" s="120">
        <v>100</v>
      </c>
      <c r="AB883" s="120">
        <v>65.584444444444472</v>
      </c>
      <c r="AC883" s="120">
        <v>87.445925925925962</v>
      </c>
      <c r="AD883" s="120">
        <v>100</v>
      </c>
      <c r="AE883" s="120"/>
      <c r="AF883" s="120">
        <v>68.77200000000002</v>
      </c>
      <c r="AG883" s="120"/>
      <c r="AH883" s="120">
        <v>0</v>
      </c>
      <c r="AI883" s="120">
        <v>14.82</v>
      </c>
      <c r="AJ883" s="120">
        <v>18.47</v>
      </c>
      <c r="AK883" s="120"/>
      <c r="AL883" s="52">
        <v>0</v>
      </c>
      <c r="AM883" s="124">
        <v>0.99479166666666663</v>
      </c>
      <c r="AN883" s="124">
        <v>1</v>
      </c>
      <c r="AO883" s="124">
        <v>0.99476439790575921</v>
      </c>
      <c r="AP883" s="124">
        <v>1</v>
      </c>
      <c r="AQ883" s="124">
        <v>1</v>
      </c>
      <c r="AR883" s="124"/>
      <c r="AS883" s="124">
        <v>3.3854166666666664E-2</v>
      </c>
      <c r="AT883" s="120">
        <v>50</v>
      </c>
      <c r="AU883" s="120">
        <v>50</v>
      </c>
      <c r="AV883" s="124">
        <v>7.6923076923076927E-2</v>
      </c>
      <c r="AW883" s="120">
        <v>44.615384615384642</v>
      </c>
      <c r="AX883" s="120">
        <v>50</v>
      </c>
      <c r="AY883" s="124"/>
      <c r="AZ883" s="120"/>
      <c r="BA883" s="120"/>
      <c r="BB883" s="124"/>
      <c r="BC883" s="120"/>
      <c r="BD883" s="120"/>
      <c r="BE883" s="124"/>
      <c r="BF883" s="120"/>
      <c r="BG883" s="120"/>
      <c r="BH883" s="124"/>
      <c r="BI883" s="120"/>
      <c r="BJ883" s="120"/>
      <c r="BK883" s="124"/>
      <c r="BL883" s="120"/>
      <c r="BM883" s="120"/>
      <c r="BN883" s="52"/>
      <c r="BO883" s="124"/>
      <c r="BP883" s="120"/>
      <c r="BQ883" s="120"/>
      <c r="BR883" s="124">
        <v>0.53968253968253965</v>
      </c>
      <c r="BS883" s="124">
        <v>0.984375</v>
      </c>
      <c r="BT883" s="120">
        <v>35.978835978835974</v>
      </c>
      <c r="BU883" s="120">
        <v>50</v>
      </c>
      <c r="BV883" s="124"/>
      <c r="BW883" s="120"/>
      <c r="BX883" s="120"/>
      <c r="BY883" s="124"/>
      <c r="BZ883" s="124"/>
      <c r="CA883" s="124"/>
      <c r="CB883" s="120">
        <v>16.823939048191338</v>
      </c>
      <c r="CC883" s="120">
        <v>19.496255895940152</v>
      </c>
      <c r="CD883" s="120">
        <v>17.335082511020332</v>
      </c>
      <c r="CE883" s="120"/>
      <c r="CF883" s="107"/>
      <c r="CG883" s="107"/>
      <c r="CH883" s="107">
        <v>0</v>
      </c>
      <c r="CI883" s="107"/>
      <c r="CJ883" s="107"/>
    </row>
    <row r="884" spans="1:88" x14ac:dyDescent="0.25">
      <c r="A884" s="50" t="s">
        <v>1046</v>
      </c>
      <c r="B884" s="56" t="s">
        <v>1630</v>
      </c>
      <c r="C884" s="50" t="s">
        <v>3418</v>
      </c>
      <c r="D884" s="56" t="s">
        <v>1951</v>
      </c>
      <c r="E884" s="50" t="s">
        <v>106</v>
      </c>
      <c r="F884" s="24" t="s">
        <v>114</v>
      </c>
      <c r="G884" s="24">
        <v>5</v>
      </c>
      <c r="H884" s="50" t="s">
        <v>1453</v>
      </c>
      <c r="I884" s="50" t="s">
        <v>109</v>
      </c>
      <c r="J884" s="120">
        <v>666.83581206505573</v>
      </c>
      <c r="K884" s="52">
        <v>750</v>
      </c>
      <c r="L884" s="120">
        <v>88.911441608674096</v>
      </c>
      <c r="M884" s="52">
        <v>1</v>
      </c>
      <c r="N884" s="120">
        <v>82.655907859872698</v>
      </c>
      <c r="O884" s="120">
        <v>100</v>
      </c>
      <c r="P884" s="120">
        <v>100</v>
      </c>
      <c r="Q884" s="120">
        <v>69.977406696177269</v>
      </c>
      <c r="R884" s="120">
        <v>75</v>
      </c>
      <c r="S884" s="120">
        <v>75</v>
      </c>
      <c r="T884" s="120">
        <v>93.303208928236359</v>
      </c>
      <c r="U884" s="120">
        <v>100</v>
      </c>
      <c r="V884" s="120">
        <v>76.018072860285983</v>
      </c>
      <c r="W884" s="120">
        <v>100</v>
      </c>
      <c r="X884" s="120">
        <v>100</v>
      </c>
      <c r="Y884" s="120">
        <v>65.625748516373534</v>
      </c>
      <c r="Z884" s="120">
        <v>87.500998021831379</v>
      </c>
      <c r="AA884" s="120">
        <v>100</v>
      </c>
      <c r="AB884" s="120">
        <v>63.892492492492494</v>
      </c>
      <c r="AC884" s="120">
        <v>85.189989989989982</v>
      </c>
      <c r="AD884" s="120">
        <v>100</v>
      </c>
      <c r="AE884" s="120">
        <v>47.426923076923089</v>
      </c>
      <c r="AF884" s="120">
        <v>68.929019607843145</v>
      </c>
      <c r="AG884" s="120">
        <v>63.235897435897449</v>
      </c>
      <c r="AH884" s="120">
        <v>100</v>
      </c>
      <c r="AI884" s="120">
        <v>5.0199999999999996</v>
      </c>
      <c r="AJ884" s="120">
        <v>9.3699999999999992</v>
      </c>
      <c r="AK884" s="120">
        <v>21.5</v>
      </c>
      <c r="AL884" s="52">
        <v>0</v>
      </c>
      <c r="AM884" s="124">
        <v>0.99358974358974361</v>
      </c>
      <c r="AN884" s="124">
        <v>0.98795180722891562</v>
      </c>
      <c r="AO884" s="124">
        <v>0.99358974358974361</v>
      </c>
      <c r="AP884" s="124">
        <v>0.98795180722891562</v>
      </c>
      <c r="AQ884" s="124">
        <v>1</v>
      </c>
      <c r="AR884" s="124">
        <v>1</v>
      </c>
      <c r="AS884" s="124">
        <v>3.1413612565445025E-2</v>
      </c>
      <c r="AT884" s="120">
        <v>50</v>
      </c>
      <c r="AU884" s="120">
        <v>50</v>
      </c>
      <c r="AV884" s="124">
        <v>6.8493150684931503E-2</v>
      </c>
      <c r="AW884" s="120">
        <v>46.301369863013697</v>
      </c>
      <c r="AX884" s="120">
        <v>50</v>
      </c>
      <c r="AY884" s="124"/>
      <c r="AZ884" s="120"/>
      <c r="BA884" s="120"/>
      <c r="BB884" s="124"/>
      <c r="BC884" s="120"/>
      <c r="BD884" s="120"/>
      <c r="BE884" s="124"/>
      <c r="BF884" s="120"/>
      <c r="BG884" s="120"/>
      <c r="BH884" s="124"/>
      <c r="BI884" s="120"/>
      <c r="BJ884" s="120"/>
      <c r="BK884" s="124"/>
      <c r="BL884" s="120"/>
      <c r="BM884" s="120"/>
      <c r="BN884" s="52"/>
      <c r="BO884" s="124"/>
      <c r="BP884" s="120"/>
      <c r="BQ884" s="120"/>
      <c r="BR884" s="124">
        <v>0.61956521739130432</v>
      </c>
      <c r="BS884" s="124">
        <v>1</v>
      </c>
      <c r="BT884" s="120">
        <v>41.304347826086953</v>
      </c>
      <c r="BU884" s="120">
        <v>50</v>
      </c>
      <c r="BV884" s="124"/>
      <c r="BW884" s="120"/>
      <c r="BX884" s="120"/>
      <c r="BY884" s="124"/>
      <c r="BZ884" s="124"/>
      <c r="CA884" s="124"/>
      <c r="CB884" s="120">
        <v>16.823939048191338</v>
      </c>
      <c r="CC884" s="120">
        <v>19.496255895940152</v>
      </c>
      <c r="CD884" s="120">
        <v>17.335082511020332</v>
      </c>
      <c r="CE884" s="120"/>
      <c r="CF884" s="107"/>
      <c r="CG884" s="107"/>
      <c r="CH884" s="107">
        <v>0</v>
      </c>
      <c r="CI884" s="107"/>
      <c r="CJ884" s="107"/>
    </row>
    <row r="885" spans="1:88" x14ac:dyDescent="0.25">
      <c r="A885" s="50" t="s">
        <v>1046</v>
      </c>
      <c r="B885" s="56" t="s">
        <v>1630</v>
      </c>
      <c r="C885" s="50" t="s">
        <v>3419</v>
      </c>
      <c r="D885" s="56" t="s">
        <v>2170</v>
      </c>
      <c r="E885" s="50" t="s">
        <v>106</v>
      </c>
      <c r="F885" s="24">
        <v>6</v>
      </c>
      <c r="G885" s="24">
        <v>8</v>
      </c>
      <c r="H885" s="50" t="s">
        <v>1453</v>
      </c>
      <c r="I885" s="50" t="s">
        <v>109</v>
      </c>
      <c r="J885" s="120">
        <v>680.04987465227725</v>
      </c>
      <c r="K885" s="52">
        <v>800</v>
      </c>
      <c r="L885" s="120">
        <v>85.006234331534657</v>
      </c>
      <c r="M885" s="52">
        <v>1</v>
      </c>
      <c r="N885" s="120">
        <v>71.833972970412418</v>
      </c>
      <c r="O885" s="120">
        <v>95.778630627216558</v>
      </c>
      <c r="P885" s="120">
        <v>100</v>
      </c>
      <c r="Q885" s="120">
        <v>58.572974340293449</v>
      </c>
      <c r="R885" s="120">
        <v>71.761228041497105</v>
      </c>
      <c r="S885" s="120">
        <v>75</v>
      </c>
      <c r="T885" s="120">
        <v>78.097299120391256</v>
      </c>
      <c r="U885" s="120">
        <v>100</v>
      </c>
      <c r="V885" s="120">
        <v>67.454237885248745</v>
      </c>
      <c r="W885" s="120">
        <v>89.938983846998326</v>
      </c>
      <c r="X885" s="120">
        <v>100</v>
      </c>
      <c r="Y885" s="120">
        <v>51.099315805440824</v>
      </c>
      <c r="Z885" s="120">
        <v>68.132421073921108</v>
      </c>
      <c r="AA885" s="120">
        <v>100</v>
      </c>
      <c r="AB885" s="120">
        <v>65.993823877068579</v>
      </c>
      <c r="AC885" s="120">
        <v>87.991765169424781</v>
      </c>
      <c r="AD885" s="120">
        <v>100</v>
      </c>
      <c r="AE885" s="120">
        <v>54.529237288135597</v>
      </c>
      <c r="AF885" s="120">
        <v>69.027055306427457</v>
      </c>
      <c r="AG885" s="120">
        <v>72.705649717514135</v>
      </c>
      <c r="AH885" s="120">
        <v>100</v>
      </c>
      <c r="AI885" s="120">
        <v>16.420000000000002</v>
      </c>
      <c r="AJ885" s="120">
        <v>20.66</v>
      </c>
      <c r="AK885" s="120">
        <v>14.49</v>
      </c>
      <c r="AL885" s="52">
        <v>1</v>
      </c>
      <c r="AM885" s="124">
        <v>0.91613722998729352</v>
      </c>
      <c r="AN885" s="124">
        <v>0.87790697674418605</v>
      </c>
      <c r="AO885" s="124">
        <v>0.91740787801778911</v>
      </c>
      <c r="AP885" s="124">
        <v>0.87790697674418605</v>
      </c>
      <c r="AQ885" s="124">
        <v>1</v>
      </c>
      <c r="AR885" s="124">
        <v>1</v>
      </c>
      <c r="AS885" s="124">
        <v>3.1806615776081425E-2</v>
      </c>
      <c r="AT885" s="120">
        <v>50</v>
      </c>
      <c r="AU885" s="120">
        <v>50</v>
      </c>
      <c r="AV885" s="124">
        <v>6.5789473684210523E-2</v>
      </c>
      <c r="AW885" s="120">
        <v>46.842105263157904</v>
      </c>
      <c r="AX885" s="120">
        <v>50</v>
      </c>
      <c r="AY885" s="124"/>
      <c r="AZ885" s="120"/>
      <c r="BA885" s="120"/>
      <c r="BB885" s="124"/>
      <c r="BC885" s="120"/>
      <c r="BD885" s="120"/>
      <c r="BE885" s="124">
        <v>0.98523985239852396</v>
      </c>
      <c r="BF885" s="120">
        <v>50</v>
      </c>
      <c r="BG885" s="120">
        <v>50</v>
      </c>
      <c r="BH885" s="124"/>
      <c r="BI885" s="120"/>
      <c r="BJ885" s="120"/>
      <c r="BK885" s="124"/>
      <c r="BL885" s="120"/>
      <c r="BM885" s="120"/>
      <c r="BN885" s="52"/>
      <c r="BO885" s="124"/>
      <c r="BP885" s="120"/>
      <c r="BQ885" s="120"/>
      <c r="BR885" s="124">
        <v>0.60844529750479848</v>
      </c>
      <c r="BS885" s="124">
        <v>0.93035714285714288</v>
      </c>
      <c r="BT885" s="120">
        <v>40.563019833653229</v>
      </c>
      <c r="BU885" s="120">
        <v>50</v>
      </c>
      <c r="BV885" s="124"/>
      <c r="BW885" s="120"/>
      <c r="BX885" s="120"/>
      <c r="BY885" s="124"/>
      <c r="BZ885" s="124"/>
      <c r="CA885" s="124"/>
      <c r="CB885" s="120">
        <v>16.823939048191338</v>
      </c>
      <c r="CC885" s="120">
        <v>19.496255895940152</v>
      </c>
      <c r="CD885" s="120">
        <v>17.335082511020332</v>
      </c>
      <c r="CE885" s="120"/>
      <c r="CF885" s="107"/>
      <c r="CG885" s="107"/>
      <c r="CH885" s="107">
        <v>0</v>
      </c>
      <c r="CI885" s="107"/>
      <c r="CJ885" s="107"/>
    </row>
    <row r="886" spans="1:88" x14ac:dyDescent="0.25">
      <c r="A886" s="50" t="s">
        <v>1046</v>
      </c>
      <c r="B886" s="56" t="s">
        <v>1630</v>
      </c>
      <c r="C886" s="50" t="s">
        <v>3420</v>
      </c>
      <c r="D886" s="56" t="s">
        <v>2037</v>
      </c>
      <c r="E886" s="50" t="s">
        <v>106</v>
      </c>
      <c r="F886" s="24">
        <v>6</v>
      </c>
      <c r="G886" s="24">
        <v>8</v>
      </c>
      <c r="H886" s="50" t="s">
        <v>1453</v>
      </c>
      <c r="I886" s="50" t="s">
        <v>109</v>
      </c>
      <c r="J886" s="120">
        <v>658.33789142366186</v>
      </c>
      <c r="K886" s="52">
        <v>800</v>
      </c>
      <c r="L886" s="120">
        <v>82.292236427957732</v>
      </c>
      <c r="M886" s="52">
        <v>1</v>
      </c>
      <c r="N886" s="120">
        <v>70.994863273241407</v>
      </c>
      <c r="O886" s="120">
        <v>94.659817697655214</v>
      </c>
      <c r="P886" s="120">
        <v>100</v>
      </c>
      <c r="Q886" s="120">
        <v>55.726197877431176</v>
      </c>
      <c r="R886" s="120">
        <v>68.651161739929734</v>
      </c>
      <c r="S886" s="120">
        <v>74.987376486280112</v>
      </c>
      <c r="T886" s="120">
        <v>74.301597169908234</v>
      </c>
      <c r="U886" s="120">
        <v>100</v>
      </c>
      <c r="V886" s="120">
        <v>65.119724859223197</v>
      </c>
      <c r="W886" s="120">
        <v>86.826299812297592</v>
      </c>
      <c r="X886" s="120">
        <v>100</v>
      </c>
      <c r="Y886" s="120">
        <v>51.709809136540258</v>
      </c>
      <c r="Z886" s="120">
        <v>68.946412182053677</v>
      </c>
      <c r="AA886" s="120">
        <v>100</v>
      </c>
      <c r="AB886" s="120">
        <v>63.736706349206287</v>
      </c>
      <c r="AC886" s="120">
        <v>84.982275132275049</v>
      </c>
      <c r="AD886" s="120">
        <v>100</v>
      </c>
      <c r="AE886" s="120">
        <v>49.871031746031761</v>
      </c>
      <c r="AF886" s="120">
        <v>66.509841269841232</v>
      </c>
      <c r="AG886" s="120">
        <v>66.494708994709015</v>
      </c>
      <c r="AH886" s="120">
        <v>100</v>
      </c>
      <c r="AI886" s="120">
        <v>19.260000000000002</v>
      </c>
      <c r="AJ886" s="120">
        <v>16.940000000000001</v>
      </c>
      <c r="AK886" s="120">
        <v>16.63</v>
      </c>
      <c r="AL886" s="52">
        <v>1</v>
      </c>
      <c r="AM886" s="124">
        <v>0.94722955145118737</v>
      </c>
      <c r="AN886" s="124">
        <v>0.94339622641509435</v>
      </c>
      <c r="AO886" s="124">
        <v>0.94195250659630603</v>
      </c>
      <c r="AP886" s="124">
        <v>0.94339622641509435</v>
      </c>
      <c r="AQ886" s="124">
        <v>1</v>
      </c>
      <c r="AR886" s="124">
        <v>1</v>
      </c>
      <c r="AS886" s="124">
        <v>6.2087186261558784E-2</v>
      </c>
      <c r="AT886" s="120">
        <v>47.582562747688264</v>
      </c>
      <c r="AU886" s="120">
        <v>50</v>
      </c>
      <c r="AV886" s="124">
        <v>0.11333333333333333</v>
      </c>
      <c r="AW886" s="120">
        <v>37.33333333333335</v>
      </c>
      <c r="AX886" s="120">
        <v>50</v>
      </c>
      <c r="AY886" s="124"/>
      <c r="AZ886" s="120"/>
      <c r="BA886" s="120"/>
      <c r="BB886" s="124"/>
      <c r="BC886" s="120"/>
      <c r="BD886" s="120"/>
      <c r="BE886" s="124">
        <v>0.97489539748953979</v>
      </c>
      <c r="BF886" s="120">
        <v>50</v>
      </c>
      <c r="BG886" s="120">
        <v>50</v>
      </c>
      <c r="BH886" s="124"/>
      <c r="BI886" s="120"/>
      <c r="BJ886" s="120"/>
      <c r="BK886" s="124"/>
      <c r="BL886" s="120"/>
      <c r="BM886" s="120"/>
      <c r="BN886" s="52"/>
      <c r="BO886" s="124"/>
      <c r="BP886" s="120"/>
      <c r="BQ886" s="120"/>
      <c r="BR886" s="124">
        <v>0.7081632653061225</v>
      </c>
      <c r="BS886" s="124">
        <v>0.94412331406551064</v>
      </c>
      <c r="BT886" s="120">
        <v>47.210884353741498</v>
      </c>
      <c r="BU886" s="120">
        <v>50</v>
      </c>
      <c r="BV886" s="124"/>
      <c r="BW886" s="120"/>
      <c r="BX886" s="120"/>
      <c r="BY886" s="124"/>
      <c r="BZ886" s="124"/>
      <c r="CA886" s="124"/>
      <c r="CB886" s="120">
        <v>16.823939048191338</v>
      </c>
      <c r="CC886" s="120">
        <v>19.496255895940152</v>
      </c>
      <c r="CD886" s="120">
        <v>17.335082511020332</v>
      </c>
      <c r="CE886" s="120"/>
      <c r="CF886" s="107"/>
      <c r="CG886" s="107"/>
      <c r="CH886" s="107">
        <v>0</v>
      </c>
      <c r="CI886" s="107"/>
      <c r="CJ886" s="107"/>
    </row>
    <row r="887" spans="1:88" x14ac:dyDescent="0.25">
      <c r="A887" s="50" t="s">
        <v>1046</v>
      </c>
      <c r="B887" s="56" t="s">
        <v>1630</v>
      </c>
      <c r="C887" s="50" t="s">
        <v>3421</v>
      </c>
      <c r="D887" s="56" t="s">
        <v>2527</v>
      </c>
      <c r="E887" s="50" t="s">
        <v>106</v>
      </c>
      <c r="F887" s="24">
        <v>9</v>
      </c>
      <c r="G887" s="24">
        <v>12</v>
      </c>
      <c r="H887" s="50" t="s">
        <v>2644</v>
      </c>
      <c r="I887" s="50" t="s">
        <v>109</v>
      </c>
      <c r="J887" s="120">
        <v>1086.4425757532761</v>
      </c>
      <c r="K887" s="52">
        <v>1250</v>
      </c>
      <c r="L887" s="120">
        <v>86.915406060262086</v>
      </c>
      <c r="M887" s="52">
        <v>1</v>
      </c>
      <c r="N887" s="120">
        <v>74.34009037278777</v>
      </c>
      <c r="O887" s="120">
        <v>99.120120497050351</v>
      </c>
      <c r="P887" s="120">
        <v>100</v>
      </c>
      <c r="Q887" s="120">
        <v>59.359756097560989</v>
      </c>
      <c r="R887" s="120">
        <v>68.263898696041053</v>
      </c>
      <c r="S887" s="120">
        <v>75</v>
      </c>
      <c r="T887" s="120">
        <v>79.146341463414643</v>
      </c>
      <c r="U887" s="120">
        <v>100</v>
      </c>
      <c r="V887" s="120">
        <v>65.19732603092784</v>
      </c>
      <c r="W887" s="120">
        <v>86.929768041237125</v>
      </c>
      <c r="X887" s="120">
        <v>100</v>
      </c>
      <c r="Y887" s="120">
        <v>47.046531067149623</v>
      </c>
      <c r="Z887" s="120">
        <v>62.728708089532823</v>
      </c>
      <c r="AA887" s="120">
        <v>100</v>
      </c>
      <c r="AB887" s="120">
        <v>72.307264086897518</v>
      </c>
      <c r="AC887" s="120">
        <v>96.409685449196687</v>
      </c>
      <c r="AD887" s="120">
        <v>100</v>
      </c>
      <c r="AE887" s="120">
        <v>57.887499999999996</v>
      </c>
      <c r="AF887" s="120">
        <v>75</v>
      </c>
      <c r="AG887" s="120">
        <v>77.183333333333323</v>
      </c>
      <c r="AH887" s="120">
        <v>100</v>
      </c>
      <c r="AI887" s="120">
        <v>15.64</v>
      </c>
      <c r="AJ887" s="120">
        <v>21.21</v>
      </c>
      <c r="AK887" s="120">
        <v>17.11</v>
      </c>
      <c r="AL887" s="52">
        <v>1</v>
      </c>
      <c r="AM887" s="124">
        <v>0.48587570621468928</v>
      </c>
      <c r="AN887" s="124">
        <v>0.47126436781609193</v>
      </c>
      <c r="AO887" s="124">
        <v>0.48587570621468928</v>
      </c>
      <c r="AP887" s="124">
        <v>0.42528735632183906</v>
      </c>
      <c r="AQ887" s="124">
        <v>0.99404761904761907</v>
      </c>
      <c r="AR887" s="124">
        <v>0.98936170212765961</v>
      </c>
      <c r="AS887" s="124">
        <v>2.3463162834350071E-2</v>
      </c>
      <c r="AT887" s="120">
        <v>50</v>
      </c>
      <c r="AU887" s="120">
        <v>50</v>
      </c>
      <c r="AV887" s="124">
        <v>5.4054054054054057E-2</v>
      </c>
      <c r="AW887" s="120">
        <v>49.1891891891892</v>
      </c>
      <c r="AX887" s="120">
        <v>50</v>
      </c>
      <c r="AY887" s="124">
        <v>0.91320754716981134</v>
      </c>
      <c r="AZ887" s="120">
        <v>50</v>
      </c>
      <c r="BA887" s="120">
        <v>50</v>
      </c>
      <c r="BB887" s="124">
        <v>0.53018867924528301</v>
      </c>
      <c r="BC887" s="120">
        <v>35.345911949685529</v>
      </c>
      <c r="BD887" s="120">
        <v>50</v>
      </c>
      <c r="BE887" s="124">
        <v>0.9769094138543517</v>
      </c>
      <c r="BF887" s="120">
        <v>50</v>
      </c>
      <c r="BG887" s="120">
        <v>50</v>
      </c>
      <c r="BH887" s="124">
        <v>0.97262773722627738</v>
      </c>
      <c r="BI887" s="120">
        <v>100</v>
      </c>
      <c r="BJ887" s="120">
        <v>100</v>
      </c>
      <c r="BK887" s="124">
        <v>0.94623655913978499</v>
      </c>
      <c r="BL887" s="120">
        <v>100</v>
      </c>
      <c r="BM887" s="120">
        <v>100</v>
      </c>
      <c r="BN887" s="52">
        <v>0</v>
      </c>
      <c r="BO887" s="124">
        <v>0.86802973977695164</v>
      </c>
      <c r="BP887" s="120">
        <v>100</v>
      </c>
      <c r="BQ887" s="120">
        <v>100</v>
      </c>
      <c r="BR887" s="124">
        <v>0.67757009345794394</v>
      </c>
      <c r="BS887" s="124">
        <v>0.84086444007858541</v>
      </c>
      <c r="BT887" s="120">
        <v>22.585669781931465</v>
      </c>
      <c r="BU887" s="120">
        <v>50</v>
      </c>
      <c r="BV887" s="124">
        <v>0.33364617550445802</v>
      </c>
      <c r="BW887" s="120">
        <v>27.803847958704836</v>
      </c>
      <c r="BX887" s="120">
        <v>50</v>
      </c>
      <c r="BY887" s="124">
        <v>0.94623655913978499</v>
      </c>
      <c r="BZ887" s="124">
        <v>0.94</v>
      </c>
      <c r="CA887" s="124">
        <v>-6.2365591397849588E-3</v>
      </c>
      <c r="CB887" s="120">
        <v>16.823939048191338</v>
      </c>
      <c r="CC887" s="120">
        <v>19.496255895940152</v>
      </c>
      <c r="CD887" s="120">
        <v>17.335082511020332</v>
      </c>
      <c r="CE887" s="120">
        <v>12.629206143265662</v>
      </c>
      <c r="CF887" s="107"/>
      <c r="CG887" s="107"/>
      <c r="CH887" s="107">
        <v>0</v>
      </c>
      <c r="CI887" s="107"/>
      <c r="CJ887" s="107"/>
    </row>
    <row r="888" spans="1:88" x14ac:dyDescent="0.25">
      <c r="A888" s="50" t="s">
        <v>1055</v>
      </c>
      <c r="B888" s="56" t="s">
        <v>1633</v>
      </c>
      <c r="C888" s="50" t="s">
        <v>2665</v>
      </c>
      <c r="D888" s="56" t="s">
        <v>101</v>
      </c>
      <c r="E888" s="50" t="s">
        <v>102</v>
      </c>
      <c r="F888" s="24" t="s">
        <v>102</v>
      </c>
      <c r="G888" s="24" t="s">
        <v>102</v>
      </c>
      <c r="H888" s="50" t="s">
        <v>2644</v>
      </c>
      <c r="I888" s="50" t="s">
        <v>103</v>
      </c>
      <c r="J888" s="120">
        <v>284.38284530227946</v>
      </c>
      <c r="K888" s="52">
        <v>300</v>
      </c>
      <c r="L888" s="120">
        <v>94.794281767426497</v>
      </c>
      <c r="M888" s="52">
        <v>0</v>
      </c>
      <c r="N888" s="120">
        <v>74.274798585885335</v>
      </c>
      <c r="O888" s="120">
        <v>99.033064781180443</v>
      </c>
      <c r="P888" s="120">
        <v>100</v>
      </c>
      <c r="Q888" s="120"/>
      <c r="R888" s="120">
        <v>70.759325313464615</v>
      </c>
      <c r="S888" s="120">
        <v>75</v>
      </c>
      <c r="T888" s="120"/>
      <c r="U888" s="120">
        <v>0</v>
      </c>
      <c r="V888" s="120">
        <v>68.200647079135976</v>
      </c>
      <c r="W888" s="120">
        <v>90.93419610551463</v>
      </c>
      <c r="X888" s="120">
        <v>100</v>
      </c>
      <c r="Y888" s="120"/>
      <c r="Z888" s="120"/>
      <c r="AA888" s="120">
        <v>0</v>
      </c>
      <c r="AB888" s="120"/>
      <c r="AC888" s="120"/>
      <c r="AD888" s="120">
        <v>0</v>
      </c>
      <c r="AE888" s="120"/>
      <c r="AF888" s="120"/>
      <c r="AG888" s="120"/>
      <c r="AH888" s="120">
        <v>0</v>
      </c>
      <c r="AI888" s="120"/>
      <c r="AJ888" s="120"/>
      <c r="AK888" s="120"/>
      <c r="AL888" s="52">
        <v>0</v>
      </c>
      <c r="AM888" s="124">
        <v>1</v>
      </c>
      <c r="AN888" s="124"/>
      <c r="AO888" s="124">
        <v>1</v>
      </c>
      <c r="AP888" s="124"/>
      <c r="AQ888" s="124"/>
      <c r="AR888" s="124"/>
      <c r="AS888" s="124">
        <v>7.792207792207792E-2</v>
      </c>
      <c r="AT888" s="120">
        <v>44.415584415584419</v>
      </c>
      <c r="AU888" s="120">
        <v>50</v>
      </c>
      <c r="AV888" s="124"/>
      <c r="AW888" s="120"/>
      <c r="AX888" s="120"/>
      <c r="AY888" s="124"/>
      <c r="AZ888" s="120"/>
      <c r="BA888" s="120"/>
      <c r="BB888" s="124"/>
      <c r="BC888" s="120"/>
      <c r="BD888" s="120"/>
      <c r="BE888" s="124"/>
      <c r="BF888" s="120"/>
      <c r="BG888" s="120"/>
      <c r="BH888" s="124"/>
      <c r="BI888" s="120"/>
      <c r="BJ888" s="120"/>
      <c r="BK888" s="124"/>
      <c r="BL888" s="120"/>
      <c r="BM888" s="120"/>
      <c r="BN888" s="52"/>
      <c r="BO888" s="124"/>
      <c r="BP888" s="120"/>
      <c r="BQ888" s="120"/>
      <c r="BR888" s="124">
        <v>0.91428571428571426</v>
      </c>
      <c r="BS888" s="124">
        <v>1</v>
      </c>
      <c r="BT888" s="120">
        <v>50</v>
      </c>
      <c r="BU888" s="120">
        <v>50</v>
      </c>
      <c r="BV888" s="124"/>
      <c r="BW888" s="120"/>
      <c r="BX888" s="120"/>
      <c r="BY888" s="124"/>
      <c r="BZ888" s="124"/>
      <c r="CA888" s="124"/>
      <c r="CB888" s="120">
        <v>17.263974516166829</v>
      </c>
      <c r="CC888" s="120">
        <v>19.631524517014228</v>
      </c>
      <c r="CD888" s="120">
        <v>17.168861804494096</v>
      </c>
      <c r="CE888" s="120"/>
      <c r="CF888" s="107"/>
      <c r="CG888" s="107"/>
      <c r="CH888" s="107">
        <v>0</v>
      </c>
      <c r="CI888" s="107"/>
      <c r="CJ888" s="107"/>
    </row>
    <row r="889" spans="1:88" x14ac:dyDescent="0.25">
      <c r="A889" s="50" t="s">
        <v>1055</v>
      </c>
      <c r="B889" s="56" t="s">
        <v>1633</v>
      </c>
      <c r="C889" s="50" t="s">
        <v>3422</v>
      </c>
      <c r="D889" s="56" t="s">
        <v>2534</v>
      </c>
      <c r="E889" s="50" t="s">
        <v>106</v>
      </c>
      <c r="F889" s="24" t="s">
        <v>107</v>
      </c>
      <c r="G889" s="24">
        <v>8</v>
      </c>
      <c r="H889" s="50" t="s">
        <v>2644</v>
      </c>
      <c r="I889" s="50" t="s">
        <v>109</v>
      </c>
      <c r="J889" s="120">
        <v>284.38284530227946</v>
      </c>
      <c r="K889" s="52">
        <v>300</v>
      </c>
      <c r="L889" s="120">
        <v>94.794281767426497</v>
      </c>
      <c r="M889" s="52">
        <v>0</v>
      </c>
      <c r="N889" s="120">
        <v>74.274798585885335</v>
      </c>
      <c r="O889" s="120">
        <v>99.033064781180443</v>
      </c>
      <c r="P889" s="120">
        <v>100</v>
      </c>
      <c r="Q889" s="120"/>
      <c r="R889" s="120">
        <v>70.759325313464615</v>
      </c>
      <c r="S889" s="120">
        <v>75</v>
      </c>
      <c r="T889" s="120"/>
      <c r="U889" s="120">
        <v>0</v>
      </c>
      <c r="V889" s="120">
        <v>68.200647079135976</v>
      </c>
      <c r="W889" s="120">
        <v>90.93419610551463</v>
      </c>
      <c r="X889" s="120">
        <v>100</v>
      </c>
      <c r="Y889" s="120"/>
      <c r="Z889" s="120"/>
      <c r="AA889" s="120">
        <v>0</v>
      </c>
      <c r="AB889" s="120"/>
      <c r="AC889" s="120"/>
      <c r="AD889" s="120">
        <v>0</v>
      </c>
      <c r="AE889" s="120"/>
      <c r="AF889" s="120"/>
      <c r="AG889" s="120"/>
      <c r="AH889" s="120">
        <v>0</v>
      </c>
      <c r="AI889" s="120"/>
      <c r="AJ889" s="120"/>
      <c r="AK889" s="120"/>
      <c r="AL889" s="52">
        <v>0</v>
      </c>
      <c r="AM889" s="124">
        <v>1</v>
      </c>
      <c r="AN889" s="124"/>
      <c r="AO889" s="124">
        <v>1</v>
      </c>
      <c r="AP889" s="124"/>
      <c r="AQ889" s="124"/>
      <c r="AR889" s="124"/>
      <c r="AS889" s="124">
        <v>7.792207792207792E-2</v>
      </c>
      <c r="AT889" s="120">
        <v>44.415584415584419</v>
      </c>
      <c r="AU889" s="120">
        <v>50</v>
      </c>
      <c r="AV889" s="124"/>
      <c r="AW889" s="120"/>
      <c r="AX889" s="120"/>
      <c r="AY889" s="124"/>
      <c r="AZ889" s="120"/>
      <c r="BA889" s="120"/>
      <c r="BB889" s="124"/>
      <c r="BC889" s="120"/>
      <c r="BD889" s="120"/>
      <c r="BE889" s="124"/>
      <c r="BF889" s="120"/>
      <c r="BG889" s="120"/>
      <c r="BH889" s="124"/>
      <c r="BI889" s="120"/>
      <c r="BJ889" s="120"/>
      <c r="BK889" s="124"/>
      <c r="BL889" s="120"/>
      <c r="BM889" s="120"/>
      <c r="BN889" s="52"/>
      <c r="BO889" s="124"/>
      <c r="BP889" s="120"/>
      <c r="BQ889" s="120"/>
      <c r="BR889" s="124">
        <v>0.91428571428571426</v>
      </c>
      <c r="BS889" s="124">
        <v>1</v>
      </c>
      <c r="BT889" s="120">
        <v>50</v>
      </c>
      <c r="BU889" s="120">
        <v>50</v>
      </c>
      <c r="BV889" s="124"/>
      <c r="BW889" s="120"/>
      <c r="BX889" s="120"/>
      <c r="BY889" s="124"/>
      <c r="BZ889" s="124"/>
      <c r="CA889" s="124"/>
      <c r="CB889" s="120">
        <v>16.823939048191338</v>
      </c>
      <c r="CC889" s="120">
        <v>19.496255895940152</v>
      </c>
      <c r="CD889" s="120">
        <v>17.335082511020332</v>
      </c>
      <c r="CE889" s="120"/>
      <c r="CF889" s="107"/>
      <c r="CG889" s="107"/>
      <c r="CH889" s="107">
        <v>1</v>
      </c>
      <c r="CI889" s="107">
        <v>1</v>
      </c>
      <c r="CJ889" s="107"/>
    </row>
    <row r="890" spans="1:88" x14ac:dyDescent="0.25">
      <c r="A890" s="50" t="s">
        <v>1057</v>
      </c>
      <c r="B890" s="56" t="s">
        <v>1634</v>
      </c>
      <c r="C890" s="50" t="s">
        <v>2665</v>
      </c>
      <c r="D890" s="56" t="s">
        <v>101</v>
      </c>
      <c r="E890" s="50" t="s">
        <v>102</v>
      </c>
      <c r="F890" s="24" t="s">
        <v>102</v>
      </c>
      <c r="G890" s="24" t="s">
        <v>102</v>
      </c>
      <c r="H890" s="50" t="s">
        <v>2644</v>
      </c>
      <c r="I890" s="50" t="s">
        <v>103</v>
      </c>
      <c r="J890" s="120">
        <v>939.35999942879994</v>
      </c>
      <c r="K890" s="52">
        <v>1250</v>
      </c>
      <c r="L890" s="120">
        <v>75.148799954303996</v>
      </c>
      <c r="M890" s="52">
        <v>0</v>
      </c>
      <c r="N890" s="120">
        <v>64.152135181927719</v>
      </c>
      <c r="O890" s="120">
        <v>85.536180242570296</v>
      </c>
      <c r="P890" s="120">
        <v>100</v>
      </c>
      <c r="Q890" s="120">
        <v>55.970112894144179</v>
      </c>
      <c r="R890" s="120">
        <v>63.291680997868951</v>
      </c>
      <c r="S890" s="120">
        <v>71.792853196219198</v>
      </c>
      <c r="T890" s="120">
        <v>74.626817192192235</v>
      </c>
      <c r="U890" s="120">
        <v>100</v>
      </c>
      <c r="V890" s="120">
        <v>55.585045317352986</v>
      </c>
      <c r="W890" s="120">
        <v>74.113393756470643</v>
      </c>
      <c r="X890" s="120">
        <v>100</v>
      </c>
      <c r="Y890" s="120">
        <v>47.396089580641465</v>
      </c>
      <c r="Z890" s="120">
        <v>63.194786107521949</v>
      </c>
      <c r="AA890" s="120">
        <v>100</v>
      </c>
      <c r="AB890" s="120">
        <v>54.314878447872864</v>
      </c>
      <c r="AC890" s="120">
        <v>72.419837930497152</v>
      </c>
      <c r="AD890" s="120">
        <v>100</v>
      </c>
      <c r="AE890" s="120">
        <v>47.076442786069641</v>
      </c>
      <c r="AF890" s="120">
        <v>60.72989417989421</v>
      </c>
      <c r="AG890" s="120">
        <v>62.768590381426193</v>
      </c>
      <c r="AH890" s="120">
        <v>100</v>
      </c>
      <c r="AI890" s="120">
        <v>15.82</v>
      </c>
      <c r="AJ890" s="120">
        <v>15.89</v>
      </c>
      <c r="AK890" s="120">
        <v>13.65</v>
      </c>
      <c r="AL890" s="52">
        <v>0</v>
      </c>
      <c r="AM890" s="124">
        <v>0.97218788627935726</v>
      </c>
      <c r="AN890" s="124">
        <v>0.96981132075471699</v>
      </c>
      <c r="AO890" s="124">
        <v>0.96857670979667287</v>
      </c>
      <c r="AP890" s="124">
        <v>0.96875</v>
      </c>
      <c r="AQ890" s="124">
        <v>0.99587912087912089</v>
      </c>
      <c r="AR890" s="124">
        <v>0.99142857142857144</v>
      </c>
      <c r="AS890" s="124">
        <v>9.0022749431264218E-2</v>
      </c>
      <c r="AT890" s="120">
        <v>41.995450113747168</v>
      </c>
      <c r="AU890" s="120">
        <v>50</v>
      </c>
      <c r="AV890" s="124">
        <v>0.14257684761281883</v>
      </c>
      <c r="AW890" s="120">
        <v>31.484630477436241</v>
      </c>
      <c r="AX890" s="120">
        <v>50</v>
      </c>
      <c r="AY890" s="124">
        <v>0.89830508474576276</v>
      </c>
      <c r="AZ890" s="120">
        <v>50</v>
      </c>
      <c r="BA890" s="120">
        <v>50</v>
      </c>
      <c r="BB890" s="124">
        <v>0.29055690072639223</v>
      </c>
      <c r="BC890" s="120">
        <v>19.37046004842615</v>
      </c>
      <c r="BD890" s="120">
        <v>50</v>
      </c>
      <c r="BE890" s="124">
        <v>0.80981595092024539</v>
      </c>
      <c r="BF890" s="120">
        <v>43.075316538310929</v>
      </c>
      <c r="BG890" s="120">
        <v>50</v>
      </c>
      <c r="BH890" s="124">
        <v>0.82274247491638797</v>
      </c>
      <c r="BI890" s="120">
        <v>87.52579520387107</v>
      </c>
      <c r="BJ890" s="120">
        <v>100</v>
      </c>
      <c r="BK890" s="124">
        <v>0.76851851851851805</v>
      </c>
      <c r="BL890" s="120">
        <v>81.757289204097674</v>
      </c>
      <c r="BM890" s="120">
        <v>100</v>
      </c>
      <c r="BN890" s="52">
        <v>1</v>
      </c>
      <c r="BO890" s="124">
        <v>0.66800000000000004</v>
      </c>
      <c r="BP890" s="120">
        <v>89.06455862977603</v>
      </c>
      <c r="BQ890" s="120">
        <v>100</v>
      </c>
      <c r="BR890" s="124">
        <v>0.56151832460732987</v>
      </c>
      <c r="BS890" s="124">
        <v>0.84419889502762435</v>
      </c>
      <c r="BT890" s="120">
        <v>18.717277486910998</v>
      </c>
      <c r="BU890" s="120">
        <v>50</v>
      </c>
      <c r="BV890" s="124">
        <v>0.52451539338654507</v>
      </c>
      <c r="BW890" s="120">
        <v>43.709616115545423</v>
      </c>
      <c r="BX890" s="120">
        <v>50</v>
      </c>
      <c r="BY890" s="124">
        <v>0.76851851851851805</v>
      </c>
      <c r="BZ890" s="124">
        <v>0.92810457516339895</v>
      </c>
      <c r="CA890" s="124">
        <v>0.1595860566448809</v>
      </c>
      <c r="CB890" s="120">
        <v>17.263974516166829</v>
      </c>
      <c r="CC890" s="120">
        <v>19.631524517014228</v>
      </c>
      <c r="CD890" s="120">
        <v>17.168861804494096</v>
      </c>
      <c r="CE890" s="120">
        <v>15.161501169955377</v>
      </c>
      <c r="CF890" s="107"/>
      <c r="CG890" s="107"/>
      <c r="CH890" s="107">
        <v>0</v>
      </c>
      <c r="CI890" s="107"/>
      <c r="CJ890" s="107"/>
    </row>
    <row r="891" spans="1:88" x14ac:dyDescent="0.25">
      <c r="A891" s="50" t="s">
        <v>1057</v>
      </c>
      <c r="B891" s="56" t="s">
        <v>1634</v>
      </c>
      <c r="C891" s="50" t="s">
        <v>3423</v>
      </c>
      <c r="D891" s="56" t="s">
        <v>2132</v>
      </c>
      <c r="E891" s="50" t="s">
        <v>106</v>
      </c>
      <c r="F891" s="24" t="s">
        <v>107</v>
      </c>
      <c r="G891" s="24">
        <v>5</v>
      </c>
      <c r="H891" s="50" t="s">
        <v>2644</v>
      </c>
      <c r="I891" s="50" t="s">
        <v>109</v>
      </c>
      <c r="J891" s="120">
        <v>516.75451212578389</v>
      </c>
      <c r="K891" s="52">
        <v>650</v>
      </c>
      <c r="L891" s="120">
        <v>79.500694173197516</v>
      </c>
      <c r="M891" s="52">
        <v>1</v>
      </c>
      <c r="N891" s="120">
        <v>66.425632521904831</v>
      </c>
      <c r="O891" s="120">
        <v>88.567510029206446</v>
      </c>
      <c r="P891" s="120">
        <v>100</v>
      </c>
      <c r="Q891" s="120">
        <v>52.436596917405716</v>
      </c>
      <c r="R891" s="120">
        <v>65.207107201510169</v>
      </c>
      <c r="S891" s="120">
        <v>74.986087145553526</v>
      </c>
      <c r="T891" s="120">
        <v>69.915462556540959</v>
      </c>
      <c r="U891" s="120">
        <v>100</v>
      </c>
      <c r="V891" s="120">
        <v>58.692518003265654</v>
      </c>
      <c r="W891" s="120">
        <v>78.256690671020863</v>
      </c>
      <c r="X891" s="120">
        <v>100</v>
      </c>
      <c r="Y891" s="120">
        <v>47.780581096206092</v>
      </c>
      <c r="Z891" s="120">
        <v>63.707441461608127</v>
      </c>
      <c r="AA891" s="120">
        <v>100</v>
      </c>
      <c r="AB891" s="120">
        <v>57.855555555555576</v>
      </c>
      <c r="AC891" s="120">
        <v>77.140740740740767</v>
      </c>
      <c r="AD891" s="120">
        <v>100</v>
      </c>
      <c r="AE891" s="120"/>
      <c r="AF891" s="120"/>
      <c r="AG891" s="120"/>
      <c r="AH891" s="120">
        <v>0</v>
      </c>
      <c r="AI891" s="120">
        <v>22.54</v>
      </c>
      <c r="AJ891" s="120">
        <v>17.420000000000002</v>
      </c>
      <c r="AK891" s="120"/>
      <c r="AL891" s="52">
        <v>0</v>
      </c>
      <c r="AM891" s="124">
        <v>0.98230088495575218</v>
      </c>
      <c r="AN891" s="124">
        <v>1</v>
      </c>
      <c r="AO891" s="124">
        <v>0.97345132743362828</v>
      </c>
      <c r="AP891" s="124">
        <v>0.97727272727272729</v>
      </c>
      <c r="AQ891" s="124">
        <v>1</v>
      </c>
      <c r="AR891" s="124"/>
      <c r="AS891" s="124">
        <v>2.7906976744186046E-2</v>
      </c>
      <c r="AT891" s="120">
        <v>50</v>
      </c>
      <c r="AU891" s="120">
        <v>50</v>
      </c>
      <c r="AV891" s="124">
        <v>6.25E-2</v>
      </c>
      <c r="AW891" s="120">
        <v>47.500000000000007</v>
      </c>
      <c r="AX891" s="120">
        <v>50</v>
      </c>
      <c r="AY891" s="124"/>
      <c r="AZ891" s="120"/>
      <c r="BA891" s="120"/>
      <c r="BB891" s="124"/>
      <c r="BC891" s="120"/>
      <c r="BD891" s="120"/>
      <c r="BE891" s="124"/>
      <c r="BF891" s="120"/>
      <c r="BG891" s="120"/>
      <c r="BH891" s="124"/>
      <c r="BI891" s="120"/>
      <c r="BJ891" s="120"/>
      <c r="BK891" s="124"/>
      <c r="BL891" s="120"/>
      <c r="BM891" s="120"/>
      <c r="BN891" s="52"/>
      <c r="BO891" s="124"/>
      <c r="BP891" s="120"/>
      <c r="BQ891" s="120"/>
      <c r="BR891" s="124">
        <v>0.625</v>
      </c>
      <c r="BS891" s="124">
        <v>1.032258064516129</v>
      </c>
      <c r="BT891" s="120">
        <v>41.666666666666671</v>
      </c>
      <c r="BU891" s="120">
        <v>50</v>
      </c>
      <c r="BV891" s="124"/>
      <c r="BW891" s="120"/>
      <c r="BX891" s="120"/>
      <c r="BY891" s="124"/>
      <c r="BZ891" s="124"/>
      <c r="CA891" s="124"/>
      <c r="CB891" s="120">
        <v>16.823939048191338</v>
      </c>
      <c r="CC891" s="120">
        <v>19.496255895940152</v>
      </c>
      <c r="CD891" s="120">
        <v>17.335082511020332</v>
      </c>
      <c r="CE891" s="120"/>
      <c r="CF891" s="114"/>
      <c r="CG891" s="52"/>
      <c r="CH891" s="107">
        <v>0</v>
      </c>
      <c r="CI891" s="107"/>
      <c r="CJ891" s="107"/>
    </row>
    <row r="892" spans="1:88" x14ac:dyDescent="0.25">
      <c r="A892" s="50" t="s">
        <v>1057</v>
      </c>
      <c r="B892" s="56" t="s">
        <v>1634</v>
      </c>
      <c r="C892" s="50" t="s">
        <v>3424</v>
      </c>
      <c r="D892" s="56" t="s">
        <v>2176</v>
      </c>
      <c r="E892" s="50" t="s">
        <v>106</v>
      </c>
      <c r="F892" s="24" t="s">
        <v>107</v>
      </c>
      <c r="G892" s="24">
        <v>5</v>
      </c>
      <c r="H892" s="50" t="s">
        <v>1453</v>
      </c>
      <c r="I892" s="50" t="s">
        <v>109</v>
      </c>
      <c r="J892" s="120">
        <v>498.81812573073967</v>
      </c>
      <c r="K892" s="52">
        <v>750</v>
      </c>
      <c r="L892" s="120">
        <v>66.509083430765287</v>
      </c>
      <c r="M892" s="52">
        <v>0</v>
      </c>
      <c r="N892" s="120">
        <v>59.494645752892055</v>
      </c>
      <c r="O892" s="120">
        <v>79.326194337189406</v>
      </c>
      <c r="P892" s="120">
        <v>100</v>
      </c>
      <c r="Q892" s="120">
        <v>55.644124190029061</v>
      </c>
      <c r="R892" s="120">
        <v>55.173348230491094</v>
      </c>
      <c r="S892" s="120">
        <v>67.85577828939455</v>
      </c>
      <c r="T892" s="120">
        <v>74.192165586705414</v>
      </c>
      <c r="U892" s="120">
        <v>100</v>
      </c>
      <c r="V892" s="120">
        <v>45.954503099773369</v>
      </c>
      <c r="W892" s="120">
        <v>61.272670799697828</v>
      </c>
      <c r="X892" s="120">
        <v>100</v>
      </c>
      <c r="Y892" s="120">
        <v>41.708982315890204</v>
      </c>
      <c r="Z892" s="120">
        <v>55.611976421186938</v>
      </c>
      <c r="AA892" s="120">
        <v>100</v>
      </c>
      <c r="AB892" s="120">
        <v>46.23333333333332</v>
      </c>
      <c r="AC892" s="120">
        <v>61.644444444444424</v>
      </c>
      <c r="AD892" s="120">
        <v>100</v>
      </c>
      <c r="AE892" s="120">
        <v>45.745333333333328</v>
      </c>
      <c r="AF892" s="120"/>
      <c r="AG892" s="120">
        <v>60.993777777777765</v>
      </c>
      <c r="AH892" s="120">
        <v>100</v>
      </c>
      <c r="AI892" s="120">
        <v>12.21</v>
      </c>
      <c r="AJ892" s="120">
        <v>13.46</v>
      </c>
      <c r="AK892" s="120"/>
      <c r="AL892" s="52">
        <v>0</v>
      </c>
      <c r="AM892" s="124">
        <v>0.96721311475409832</v>
      </c>
      <c r="AN892" s="124">
        <v>0.98795180722891562</v>
      </c>
      <c r="AO892" s="124">
        <v>0.96721311475409832</v>
      </c>
      <c r="AP892" s="124">
        <v>0.98795180722891562</v>
      </c>
      <c r="AQ892" s="124">
        <v>1</v>
      </c>
      <c r="AR892" s="124">
        <v>1</v>
      </c>
      <c r="AS892" s="124">
        <v>0.1044776119402985</v>
      </c>
      <c r="AT892" s="120">
        <v>39.104477611940318</v>
      </c>
      <c r="AU892" s="120">
        <v>50</v>
      </c>
      <c r="AV892" s="124">
        <v>0.14207650273224043</v>
      </c>
      <c r="AW892" s="120">
        <v>31.584699453551934</v>
      </c>
      <c r="AX892" s="120">
        <v>50</v>
      </c>
      <c r="AY892" s="124"/>
      <c r="AZ892" s="120"/>
      <c r="BA892" s="120"/>
      <c r="BB892" s="124"/>
      <c r="BC892" s="120"/>
      <c r="BD892" s="120"/>
      <c r="BE892" s="124"/>
      <c r="BF892" s="120"/>
      <c r="BG892" s="120"/>
      <c r="BH892" s="124"/>
      <c r="BI892" s="120"/>
      <c r="BJ892" s="120"/>
      <c r="BK892" s="124"/>
      <c r="BL892" s="120"/>
      <c r="BM892" s="120"/>
      <c r="BN892" s="52"/>
      <c r="BO892" s="124"/>
      <c r="BP892" s="120"/>
      <c r="BQ892" s="120"/>
      <c r="BR892" s="124">
        <v>0.52631578947368418</v>
      </c>
      <c r="BS892" s="124">
        <v>1.0555555555555556</v>
      </c>
      <c r="BT892" s="120">
        <v>35.087719298245609</v>
      </c>
      <c r="BU892" s="120">
        <v>50</v>
      </c>
      <c r="BV892" s="124"/>
      <c r="BW892" s="120"/>
      <c r="BX892" s="120"/>
      <c r="BY892" s="124"/>
      <c r="BZ892" s="124"/>
      <c r="CA892" s="124"/>
      <c r="CB892" s="120">
        <v>16.823939048191338</v>
      </c>
      <c r="CC892" s="120">
        <v>19.496255895940152</v>
      </c>
      <c r="CD892" s="120">
        <v>17.335082511020332</v>
      </c>
      <c r="CE892" s="120"/>
      <c r="CF892" s="52" t="s">
        <v>3739</v>
      </c>
      <c r="CG892" s="52">
        <v>4</v>
      </c>
      <c r="CH892" s="107">
        <v>0</v>
      </c>
      <c r="CI892" s="107"/>
      <c r="CJ892" s="107"/>
    </row>
    <row r="893" spans="1:88" x14ac:dyDescent="0.25">
      <c r="A893" s="50" t="s">
        <v>1057</v>
      </c>
      <c r="B893" s="56" t="s">
        <v>1634</v>
      </c>
      <c r="C893" s="50" t="s">
        <v>3425</v>
      </c>
      <c r="D893" s="56" t="s">
        <v>2283</v>
      </c>
      <c r="E893" s="50" t="s">
        <v>106</v>
      </c>
      <c r="F893" s="24" t="s">
        <v>107</v>
      </c>
      <c r="G893" s="24">
        <v>5</v>
      </c>
      <c r="H893" s="50" t="s">
        <v>1453</v>
      </c>
      <c r="I893" s="50" t="s">
        <v>109</v>
      </c>
      <c r="J893" s="120">
        <v>607.31914823393879</v>
      </c>
      <c r="K893" s="52">
        <v>750</v>
      </c>
      <c r="L893" s="120">
        <v>80.975886431191839</v>
      </c>
      <c r="M893" s="52">
        <v>0</v>
      </c>
      <c r="N893" s="120">
        <v>69.4202277664197</v>
      </c>
      <c r="O893" s="120">
        <v>92.5603036885596</v>
      </c>
      <c r="P893" s="120">
        <v>100</v>
      </c>
      <c r="Q893" s="120">
        <v>64.199783724402124</v>
      </c>
      <c r="R893" s="120">
        <v>69.367011839837915</v>
      </c>
      <c r="S893" s="120">
        <v>75</v>
      </c>
      <c r="T893" s="120">
        <v>85.59971163253617</v>
      </c>
      <c r="U893" s="120">
        <v>100</v>
      </c>
      <c r="V893" s="120">
        <v>60.636053358641071</v>
      </c>
      <c r="W893" s="120">
        <v>80.848071144854757</v>
      </c>
      <c r="X893" s="120">
        <v>100</v>
      </c>
      <c r="Y893" s="120">
        <v>54.729816739007909</v>
      </c>
      <c r="Z893" s="120">
        <v>72.973088985343878</v>
      </c>
      <c r="AA893" s="120">
        <v>100</v>
      </c>
      <c r="AB893" s="120">
        <v>57.591111111111132</v>
      </c>
      <c r="AC893" s="120">
        <v>76.788148148148167</v>
      </c>
      <c r="AD893" s="120">
        <v>100</v>
      </c>
      <c r="AE893" s="120">
        <v>53.476923076923079</v>
      </c>
      <c r="AF893" s="120"/>
      <c r="AG893" s="120">
        <v>71.302564102564105</v>
      </c>
      <c r="AH893" s="120">
        <v>100</v>
      </c>
      <c r="AI893" s="120">
        <v>10.8</v>
      </c>
      <c r="AJ893" s="120">
        <v>14.63</v>
      </c>
      <c r="AK893" s="120"/>
      <c r="AL893" s="52">
        <v>0</v>
      </c>
      <c r="AM893" s="124">
        <v>1</v>
      </c>
      <c r="AN893" s="124">
        <v>1</v>
      </c>
      <c r="AO893" s="124">
        <v>1</v>
      </c>
      <c r="AP893" s="124">
        <v>1</v>
      </c>
      <c r="AQ893" s="124">
        <v>1</v>
      </c>
      <c r="AR893" s="124">
        <v>1</v>
      </c>
      <c r="AS893" s="124">
        <v>6.2043795620437957E-2</v>
      </c>
      <c r="AT893" s="120">
        <v>47.591240875912426</v>
      </c>
      <c r="AU893" s="120">
        <v>50</v>
      </c>
      <c r="AV893" s="124">
        <v>9.0909090909090912E-2</v>
      </c>
      <c r="AW893" s="120">
        <v>41.818181818181827</v>
      </c>
      <c r="AX893" s="120">
        <v>50</v>
      </c>
      <c r="AY893" s="124"/>
      <c r="AZ893" s="120"/>
      <c r="BA893" s="120"/>
      <c r="BB893" s="124"/>
      <c r="BC893" s="120"/>
      <c r="BD893" s="120"/>
      <c r="BE893" s="124"/>
      <c r="BF893" s="120"/>
      <c r="BG893" s="120"/>
      <c r="BH893" s="124"/>
      <c r="BI893" s="120"/>
      <c r="BJ893" s="120"/>
      <c r="BK893" s="124"/>
      <c r="BL893" s="120"/>
      <c r="BM893" s="120"/>
      <c r="BN893" s="52"/>
      <c r="BO893" s="124"/>
      <c r="BP893" s="120"/>
      <c r="BQ893" s="120"/>
      <c r="BR893" s="124">
        <v>0.56756756756756754</v>
      </c>
      <c r="BS893" s="124">
        <v>1.0571428571428572</v>
      </c>
      <c r="BT893" s="120">
        <v>37.837837837837832</v>
      </c>
      <c r="BU893" s="120">
        <v>50</v>
      </c>
      <c r="BV893" s="124"/>
      <c r="BW893" s="120"/>
      <c r="BX893" s="120"/>
      <c r="BY893" s="124"/>
      <c r="BZ893" s="124"/>
      <c r="CA893" s="124"/>
      <c r="CB893" s="120">
        <v>16.823939048191338</v>
      </c>
      <c r="CC893" s="120">
        <v>19.496255895940152</v>
      </c>
      <c r="CD893" s="120">
        <v>17.335082511020332</v>
      </c>
      <c r="CE893" s="120"/>
      <c r="CF893" s="52"/>
      <c r="CG893" s="52"/>
      <c r="CH893" s="107">
        <v>0</v>
      </c>
      <c r="CI893" s="107"/>
      <c r="CJ893" s="107"/>
    </row>
    <row r="894" spans="1:88" x14ac:dyDescent="0.25">
      <c r="A894" s="50" t="s">
        <v>1057</v>
      </c>
      <c r="B894" s="56" t="s">
        <v>1634</v>
      </c>
      <c r="C894" s="50" t="s">
        <v>3426</v>
      </c>
      <c r="D894" s="56" t="s">
        <v>2441</v>
      </c>
      <c r="E894" s="50" t="s">
        <v>106</v>
      </c>
      <c r="F894" s="24" t="s">
        <v>107</v>
      </c>
      <c r="G894" s="24">
        <v>5</v>
      </c>
      <c r="H894" s="50" t="s">
        <v>1453</v>
      </c>
      <c r="I894" s="50" t="s">
        <v>109</v>
      </c>
      <c r="J894" s="120">
        <v>569.21348565180881</v>
      </c>
      <c r="K894" s="52">
        <v>750</v>
      </c>
      <c r="L894" s="120">
        <v>75.895131420241185</v>
      </c>
      <c r="M894" s="52">
        <v>0</v>
      </c>
      <c r="N894" s="120">
        <v>65.096164010504992</v>
      </c>
      <c r="O894" s="120">
        <v>86.794885347339985</v>
      </c>
      <c r="P894" s="120">
        <v>100</v>
      </c>
      <c r="Q894" s="120">
        <v>61.276046849752333</v>
      </c>
      <c r="R894" s="120">
        <v>60.201396992380594</v>
      </c>
      <c r="S894" s="120">
        <v>70.210191822480311</v>
      </c>
      <c r="T894" s="120">
        <v>81.701395799669768</v>
      </c>
      <c r="U894" s="120">
        <v>100</v>
      </c>
      <c r="V894" s="120">
        <v>55.955289758241143</v>
      </c>
      <c r="W894" s="120">
        <v>74.607053010988196</v>
      </c>
      <c r="X894" s="120">
        <v>100</v>
      </c>
      <c r="Y894" s="120">
        <v>52.834656730741067</v>
      </c>
      <c r="Z894" s="120">
        <v>70.446208974321422</v>
      </c>
      <c r="AA894" s="120">
        <v>100</v>
      </c>
      <c r="AB894" s="120">
        <v>52.793785310734478</v>
      </c>
      <c r="AC894" s="120">
        <v>70.391713747645966</v>
      </c>
      <c r="AD894" s="120">
        <v>100</v>
      </c>
      <c r="AE894" s="120">
        <v>50.650574712643667</v>
      </c>
      <c r="AF894" s="120">
        <v>54.865555555555538</v>
      </c>
      <c r="AG894" s="120">
        <v>67.534099616858228</v>
      </c>
      <c r="AH894" s="120">
        <v>100</v>
      </c>
      <c r="AI894" s="120">
        <v>8.93</v>
      </c>
      <c r="AJ894" s="120">
        <v>7.36</v>
      </c>
      <c r="AK894" s="120">
        <v>4.21</v>
      </c>
      <c r="AL894" s="52">
        <v>0</v>
      </c>
      <c r="AM894" s="124">
        <v>0.98051948051948057</v>
      </c>
      <c r="AN894" s="124">
        <v>0.97777777777777775</v>
      </c>
      <c r="AO894" s="124">
        <v>0.97402597402597402</v>
      </c>
      <c r="AP894" s="124">
        <v>0.97777777777777775</v>
      </c>
      <c r="AQ894" s="124">
        <v>1</v>
      </c>
      <c r="AR894" s="124">
        <v>1</v>
      </c>
      <c r="AS894" s="124">
        <v>0.10299003322259136</v>
      </c>
      <c r="AT894" s="120">
        <v>39.401993355481736</v>
      </c>
      <c r="AU894" s="120">
        <v>50</v>
      </c>
      <c r="AV894" s="124">
        <v>0.15469613259668508</v>
      </c>
      <c r="AW894" s="120">
        <v>29.060773480662984</v>
      </c>
      <c r="AX894" s="120">
        <v>50</v>
      </c>
      <c r="AY894" s="124"/>
      <c r="AZ894" s="120"/>
      <c r="BA894" s="120"/>
      <c r="BB894" s="124"/>
      <c r="BC894" s="120"/>
      <c r="BD894" s="120"/>
      <c r="BE894" s="124"/>
      <c r="BF894" s="120"/>
      <c r="BG894" s="120"/>
      <c r="BH894" s="124"/>
      <c r="BI894" s="120"/>
      <c r="BJ894" s="120"/>
      <c r="BK894" s="124"/>
      <c r="BL894" s="120"/>
      <c r="BM894" s="120"/>
      <c r="BN894" s="52"/>
      <c r="BO894" s="124"/>
      <c r="BP894" s="120"/>
      <c r="BQ894" s="120"/>
      <c r="BR894" s="124">
        <v>0.73913043478260865</v>
      </c>
      <c r="BS894" s="124">
        <v>1</v>
      </c>
      <c r="BT894" s="120">
        <v>49.275362318840578</v>
      </c>
      <c r="BU894" s="120">
        <v>50</v>
      </c>
      <c r="BV894" s="124"/>
      <c r="BW894" s="120"/>
      <c r="BX894" s="120"/>
      <c r="BY894" s="124"/>
      <c r="BZ894" s="124"/>
      <c r="CA894" s="124"/>
      <c r="CB894" s="120">
        <v>16.823939048191338</v>
      </c>
      <c r="CC894" s="120">
        <v>19.496255895940152</v>
      </c>
      <c r="CD894" s="120">
        <v>17.335082511020332</v>
      </c>
      <c r="CE894" s="120"/>
      <c r="CF894" s="52"/>
      <c r="CG894" s="52"/>
      <c r="CH894" s="107">
        <v>0</v>
      </c>
      <c r="CI894" s="107"/>
      <c r="CJ894" s="107"/>
    </row>
    <row r="895" spans="1:88" x14ac:dyDescent="0.25">
      <c r="A895" s="50" t="s">
        <v>1057</v>
      </c>
      <c r="B895" s="56" t="s">
        <v>1634</v>
      </c>
      <c r="C895" s="50" t="s">
        <v>3427</v>
      </c>
      <c r="D895" s="56" t="s">
        <v>1764</v>
      </c>
      <c r="E895" s="50" t="s">
        <v>106</v>
      </c>
      <c r="F895" s="24" t="s">
        <v>107</v>
      </c>
      <c r="G895" s="24">
        <v>5</v>
      </c>
      <c r="H895" s="50" t="s">
        <v>2644</v>
      </c>
      <c r="I895" s="50" t="s">
        <v>109</v>
      </c>
      <c r="J895" s="120">
        <v>545.00510994467709</v>
      </c>
      <c r="K895" s="52">
        <v>750</v>
      </c>
      <c r="L895" s="120">
        <v>72.667347992623604</v>
      </c>
      <c r="M895" s="52">
        <v>1</v>
      </c>
      <c r="N895" s="120">
        <v>65.005481201890362</v>
      </c>
      <c r="O895" s="120">
        <v>86.673974935853821</v>
      </c>
      <c r="P895" s="120">
        <v>100</v>
      </c>
      <c r="Q895" s="120">
        <v>52.458959912750686</v>
      </c>
      <c r="R895" s="120">
        <v>60.39279076348042</v>
      </c>
      <c r="S895" s="120">
        <v>72.499712039027472</v>
      </c>
      <c r="T895" s="120">
        <v>69.945279883667581</v>
      </c>
      <c r="U895" s="120">
        <v>100</v>
      </c>
      <c r="V895" s="120">
        <v>52.925632163345838</v>
      </c>
      <c r="W895" s="120">
        <v>70.567509551127785</v>
      </c>
      <c r="X895" s="120">
        <v>100</v>
      </c>
      <c r="Y895" s="120">
        <v>40.76003669121647</v>
      </c>
      <c r="Z895" s="120">
        <v>54.346715588288632</v>
      </c>
      <c r="AA895" s="120">
        <v>100</v>
      </c>
      <c r="AB895" s="120">
        <v>54.382926829268278</v>
      </c>
      <c r="AC895" s="120">
        <v>72.510569105691033</v>
      </c>
      <c r="AD895" s="120">
        <v>100</v>
      </c>
      <c r="AE895" s="120">
        <v>42.271428571428558</v>
      </c>
      <c r="AF895" s="120">
        <v>60.662962962962986</v>
      </c>
      <c r="AG895" s="120">
        <v>56.361904761904746</v>
      </c>
      <c r="AH895" s="120">
        <v>100</v>
      </c>
      <c r="AI895" s="120">
        <v>20.04</v>
      </c>
      <c r="AJ895" s="120">
        <v>19.63</v>
      </c>
      <c r="AK895" s="120">
        <v>18.39</v>
      </c>
      <c r="AL895" s="52">
        <v>1</v>
      </c>
      <c r="AM895" s="124">
        <v>0.9642857142857143</v>
      </c>
      <c r="AN895" s="124">
        <v>0.95918367346938771</v>
      </c>
      <c r="AO895" s="124">
        <v>0.94881889763779526</v>
      </c>
      <c r="AP895" s="124">
        <v>0.96</v>
      </c>
      <c r="AQ895" s="124">
        <v>1</v>
      </c>
      <c r="AR895" s="124">
        <v>1</v>
      </c>
      <c r="AS895" s="124">
        <v>1.0964912280701754E-2</v>
      </c>
      <c r="AT895" s="120">
        <v>50</v>
      </c>
      <c r="AU895" s="120">
        <v>50</v>
      </c>
      <c r="AV895" s="124">
        <v>2.185792349726776E-2</v>
      </c>
      <c r="AW895" s="120">
        <v>50</v>
      </c>
      <c r="AX895" s="120">
        <v>50</v>
      </c>
      <c r="AY895" s="124"/>
      <c r="AZ895" s="120"/>
      <c r="BA895" s="120"/>
      <c r="BB895" s="124"/>
      <c r="BC895" s="120"/>
      <c r="BD895" s="120"/>
      <c r="BE895" s="124"/>
      <c r="BF895" s="120"/>
      <c r="BG895" s="120"/>
      <c r="BH895" s="124"/>
      <c r="BI895" s="120"/>
      <c r="BJ895" s="120"/>
      <c r="BK895" s="124"/>
      <c r="BL895" s="120"/>
      <c r="BM895" s="120"/>
      <c r="BN895" s="52"/>
      <c r="BO895" s="124"/>
      <c r="BP895" s="120"/>
      <c r="BQ895" s="120"/>
      <c r="BR895" s="124">
        <v>0.51898734177215189</v>
      </c>
      <c r="BS895" s="124">
        <v>0.92941176470588238</v>
      </c>
      <c r="BT895" s="120">
        <v>34.599156118143462</v>
      </c>
      <c r="BU895" s="120">
        <v>50</v>
      </c>
      <c r="BV895" s="124"/>
      <c r="BW895" s="120"/>
      <c r="BX895" s="120"/>
      <c r="BY895" s="124"/>
      <c r="BZ895" s="124"/>
      <c r="CA895" s="124"/>
      <c r="CB895" s="120">
        <v>16.823939048191338</v>
      </c>
      <c r="CC895" s="120">
        <v>19.496255895940152</v>
      </c>
      <c r="CD895" s="120">
        <v>17.335082511020332</v>
      </c>
      <c r="CE895" s="120"/>
      <c r="CF895" s="52" t="s">
        <v>3739</v>
      </c>
      <c r="CG895" s="52">
        <v>4</v>
      </c>
      <c r="CH895" s="107">
        <v>0</v>
      </c>
      <c r="CI895" s="107"/>
      <c r="CJ895" s="107"/>
    </row>
    <row r="896" spans="1:88" x14ac:dyDescent="0.25">
      <c r="A896" s="50" t="s">
        <v>1057</v>
      </c>
      <c r="B896" s="56" t="s">
        <v>1634</v>
      </c>
      <c r="C896" s="50" t="s">
        <v>3428</v>
      </c>
      <c r="D896" s="56" t="s">
        <v>2542</v>
      </c>
      <c r="E896" s="50" t="s">
        <v>106</v>
      </c>
      <c r="F896" s="24">
        <v>6</v>
      </c>
      <c r="G896" s="24">
        <v>8</v>
      </c>
      <c r="H896" s="50" t="s">
        <v>1453</v>
      </c>
      <c r="I896" s="50" t="s">
        <v>109</v>
      </c>
      <c r="J896" s="120">
        <v>612.58230990964012</v>
      </c>
      <c r="K896" s="52">
        <v>800</v>
      </c>
      <c r="L896" s="120">
        <v>76.572788738705015</v>
      </c>
      <c r="M896" s="52">
        <v>0</v>
      </c>
      <c r="N896" s="120">
        <v>60.958399067239647</v>
      </c>
      <c r="O896" s="120">
        <v>81.277865422986196</v>
      </c>
      <c r="P896" s="120">
        <v>100</v>
      </c>
      <c r="Q896" s="120">
        <v>54.246244460804192</v>
      </c>
      <c r="R896" s="120">
        <v>64.891651674370976</v>
      </c>
      <c r="S896" s="120">
        <v>67.069774403346003</v>
      </c>
      <c r="T896" s="120">
        <v>72.328325947738932</v>
      </c>
      <c r="U896" s="120">
        <v>100</v>
      </c>
      <c r="V896" s="120">
        <v>57.785695336209642</v>
      </c>
      <c r="W896" s="120">
        <v>77.047593781612861</v>
      </c>
      <c r="X896" s="120">
        <v>100</v>
      </c>
      <c r="Y896" s="120">
        <v>49.981187358025679</v>
      </c>
      <c r="Z896" s="120">
        <v>66.641583144034229</v>
      </c>
      <c r="AA896" s="120">
        <v>100</v>
      </c>
      <c r="AB896" s="120">
        <v>56.125877192982443</v>
      </c>
      <c r="AC896" s="120">
        <v>74.834502923976586</v>
      </c>
      <c r="AD896" s="120">
        <v>100</v>
      </c>
      <c r="AE896" s="120">
        <v>49.831701030927853</v>
      </c>
      <c r="AF896" s="120">
        <v>61.577083333333327</v>
      </c>
      <c r="AG896" s="120">
        <v>66.442268041237142</v>
      </c>
      <c r="AH896" s="120">
        <v>100</v>
      </c>
      <c r="AI896" s="120">
        <v>12.82</v>
      </c>
      <c r="AJ896" s="120">
        <v>14.91</v>
      </c>
      <c r="AK896" s="120">
        <v>11.74</v>
      </c>
      <c r="AL896" s="52">
        <v>0</v>
      </c>
      <c r="AM896" s="124">
        <v>0.97885196374622352</v>
      </c>
      <c r="AN896" s="124">
        <v>0.98119122257053293</v>
      </c>
      <c r="AO896" s="124">
        <v>0.97888386123680238</v>
      </c>
      <c r="AP896" s="124">
        <v>0.98124999999999996</v>
      </c>
      <c r="AQ896" s="124">
        <v>1</v>
      </c>
      <c r="AR896" s="124">
        <v>1</v>
      </c>
      <c r="AS896" s="124">
        <v>5.7315233785822019E-2</v>
      </c>
      <c r="AT896" s="120">
        <v>48.536953242835601</v>
      </c>
      <c r="AU896" s="120">
        <v>50</v>
      </c>
      <c r="AV896" s="124">
        <v>9.8461538461538461E-2</v>
      </c>
      <c r="AW896" s="120">
        <v>40.307692307692307</v>
      </c>
      <c r="AX896" s="120">
        <v>50</v>
      </c>
      <c r="AY896" s="124"/>
      <c r="AZ896" s="120"/>
      <c r="BA896" s="120"/>
      <c r="BB896" s="124"/>
      <c r="BC896" s="120"/>
      <c r="BD896" s="120"/>
      <c r="BE896" s="124">
        <v>0.87155963302752293</v>
      </c>
      <c r="BF896" s="120">
        <v>46.359554948272496</v>
      </c>
      <c r="BG896" s="120">
        <v>50</v>
      </c>
      <c r="BH896" s="124"/>
      <c r="BI896" s="120"/>
      <c r="BJ896" s="120"/>
      <c r="BK896" s="124"/>
      <c r="BL896" s="120"/>
      <c r="BM896" s="120"/>
      <c r="BN896" s="52"/>
      <c r="BO896" s="124"/>
      <c r="BP896" s="120"/>
      <c r="BQ896" s="120"/>
      <c r="BR896" s="124">
        <v>0.58208955223880599</v>
      </c>
      <c r="BS896" s="124">
        <v>0.90134529147982068</v>
      </c>
      <c r="BT896" s="120">
        <v>38.805970149253731</v>
      </c>
      <c r="BU896" s="120">
        <v>50</v>
      </c>
      <c r="BV896" s="124"/>
      <c r="BW896" s="120"/>
      <c r="BX896" s="120"/>
      <c r="BY896" s="124"/>
      <c r="BZ896" s="124"/>
      <c r="CA896" s="124"/>
      <c r="CB896" s="120">
        <v>16.823939048191338</v>
      </c>
      <c r="CC896" s="120">
        <v>19.496255895940152</v>
      </c>
      <c r="CD896" s="120">
        <v>17.335082511020332</v>
      </c>
      <c r="CE896" s="120"/>
      <c r="CF896" s="107"/>
      <c r="CG896" s="107"/>
      <c r="CH896" s="107">
        <v>0</v>
      </c>
      <c r="CI896" s="107"/>
      <c r="CJ896" s="107"/>
    </row>
    <row r="897" spans="1:88" x14ac:dyDescent="0.25">
      <c r="A897" s="50" t="s">
        <v>1057</v>
      </c>
      <c r="B897" s="56" t="s">
        <v>1634</v>
      </c>
      <c r="C897" s="50" t="s">
        <v>3429</v>
      </c>
      <c r="D897" s="56" t="s">
        <v>2386</v>
      </c>
      <c r="E897" s="50" t="s">
        <v>106</v>
      </c>
      <c r="F897" s="24">
        <v>9</v>
      </c>
      <c r="G897" s="24">
        <v>12</v>
      </c>
      <c r="H897" s="50" t="s">
        <v>2644</v>
      </c>
      <c r="I897" s="50" t="s">
        <v>109</v>
      </c>
      <c r="J897" s="120">
        <v>894.25906752218987</v>
      </c>
      <c r="K897" s="52">
        <v>1250</v>
      </c>
      <c r="L897" s="120">
        <v>71.540725401775191</v>
      </c>
      <c r="M897" s="52">
        <v>1</v>
      </c>
      <c r="N897" s="120">
        <v>75.082181259600631</v>
      </c>
      <c r="O897" s="120">
        <v>100</v>
      </c>
      <c r="P897" s="120">
        <v>100</v>
      </c>
      <c r="Q897" s="120">
        <v>60.215262328513163</v>
      </c>
      <c r="R897" s="120">
        <v>62.969339071831321</v>
      </c>
      <c r="S897" s="120">
        <v>75</v>
      </c>
      <c r="T897" s="120">
        <v>80.287016438017559</v>
      </c>
      <c r="U897" s="120">
        <v>100</v>
      </c>
      <c r="V897" s="120">
        <v>54.319742232903963</v>
      </c>
      <c r="W897" s="120">
        <v>72.426322977205288</v>
      </c>
      <c r="X897" s="120">
        <v>100</v>
      </c>
      <c r="Y897" s="120">
        <v>39.471267659411993</v>
      </c>
      <c r="Z897" s="120">
        <v>52.628356879215985</v>
      </c>
      <c r="AA897" s="120">
        <v>100</v>
      </c>
      <c r="AB897" s="120">
        <v>54.23944687045126</v>
      </c>
      <c r="AC897" s="120">
        <v>72.319262493935014</v>
      </c>
      <c r="AD897" s="120">
        <v>100</v>
      </c>
      <c r="AE897" s="120">
        <v>44.345714285714287</v>
      </c>
      <c r="AF897" s="120">
        <v>62.617204301075262</v>
      </c>
      <c r="AG897" s="120">
        <v>59.127619047619049</v>
      </c>
      <c r="AH897" s="120">
        <v>100</v>
      </c>
      <c r="AI897" s="120">
        <v>14.78</v>
      </c>
      <c r="AJ897" s="120">
        <v>23.49</v>
      </c>
      <c r="AK897" s="120">
        <v>18.27</v>
      </c>
      <c r="AL897" s="52">
        <v>1</v>
      </c>
      <c r="AM897" s="124">
        <v>0.96491228070175439</v>
      </c>
      <c r="AN897" s="124">
        <v>0.9242424242424242</v>
      </c>
      <c r="AO897" s="124">
        <v>0.96531791907514453</v>
      </c>
      <c r="AP897" s="124">
        <v>0.92647058823529416</v>
      </c>
      <c r="AQ897" s="124">
        <v>0.98723404255319147</v>
      </c>
      <c r="AR897" s="124">
        <v>0.97297297297297303</v>
      </c>
      <c r="AS897" s="124">
        <v>0.16627358490566038</v>
      </c>
      <c r="AT897" s="120">
        <v>26.745283018867941</v>
      </c>
      <c r="AU897" s="120">
        <v>50</v>
      </c>
      <c r="AV897" s="124">
        <v>0.27071823204419887</v>
      </c>
      <c r="AW897" s="120">
        <v>5.8563535911602349</v>
      </c>
      <c r="AX897" s="120">
        <v>50</v>
      </c>
      <c r="AY897" s="124">
        <v>0.93129770992366412</v>
      </c>
      <c r="AZ897" s="120">
        <v>50</v>
      </c>
      <c r="BA897" s="120">
        <v>50</v>
      </c>
      <c r="BB897" s="124">
        <v>0.30534351145038169</v>
      </c>
      <c r="BC897" s="120">
        <v>20.356234096692113</v>
      </c>
      <c r="BD897" s="120">
        <v>50</v>
      </c>
      <c r="BE897" s="124">
        <v>0.75939849624060152</v>
      </c>
      <c r="BF897" s="120">
        <v>40.393537034074548</v>
      </c>
      <c r="BG897" s="120">
        <v>50</v>
      </c>
      <c r="BH897" s="124">
        <v>0.83617747440273038</v>
      </c>
      <c r="BI897" s="120">
        <v>88.955050468375575</v>
      </c>
      <c r="BJ897" s="120">
        <v>100</v>
      </c>
      <c r="BK897" s="124">
        <v>0.78846153846153844</v>
      </c>
      <c r="BL897" s="120">
        <v>83.878887070376436</v>
      </c>
      <c r="BM897" s="120">
        <v>100</v>
      </c>
      <c r="BN897" s="52">
        <v>1</v>
      </c>
      <c r="BO897" s="124">
        <v>0.67330677290836649</v>
      </c>
      <c r="BP897" s="120">
        <v>89.774236387782196</v>
      </c>
      <c r="BQ897" s="120">
        <v>100</v>
      </c>
      <c r="BR897" s="124">
        <v>0.4609375</v>
      </c>
      <c r="BS897" s="124">
        <v>0.61538461538461542</v>
      </c>
      <c r="BT897" s="120">
        <v>7.682291666666667</v>
      </c>
      <c r="BU897" s="120">
        <v>50</v>
      </c>
      <c r="BV897" s="124">
        <v>0.52594339622641506</v>
      </c>
      <c r="BW897" s="120">
        <v>43.828616352201252</v>
      </c>
      <c r="BX897" s="120">
        <v>50</v>
      </c>
      <c r="BY897" s="124">
        <v>0.78846153846153844</v>
      </c>
      <c r="BZ897" s="124">
        <v>0.92810457516339862</v>
      </c>
      <c r="CA897" s="124">
        <v>0.13964303670186026</v>
      </c>
      <c r="CB897" s="120">
        <v>16.823939048191338</v>
      </c>
      <c r="CC897" s="120">
        <v>19.496255895940152</v>
      </c>
      <c r="CD897" s="120">
        <v>17.335082511020332</v>
      </c>
      <c r="CE897" s="120">
        <v>12.629206143265662</v>
      </c>
      <c r="CF897" s="107"/>
      <c r="CG897" s="107"/>
      <c r="CH897" s="107">
        <v>0</v>
      </c>
      <c r="CI897" s="107"/>
      <c r="CJ897" s="107"/>
    </row>
    <row r="898" spans="1:88" x14ac:dyDescent="0.25">
      <c r="A898" s="50" t="s">
        <v>1064</v>
      </c>
      <c r="B898" s="56" t="s">
        <v>1635</v>
      </c>
      <c r="C898" s="50" t="s">
        <v>2665</v>
      </c>
      <c r="D898" s="56" t="s">
        <v>101</v>
      </c>
      <c r="E898" s="50" t="s">
        <v>102</v>
      </c>
      <c r="F898" s="24" t="s">
        <v>102</v>
      </c>
      <c r="G898" s="24" t="s">
        <v>102</v>
      </c>
      <c r="H898" s="50" t="s">
        <v>2644</v>
      </c>
      <c r="I898" s="50" t="s">
        <v>103</v>
      </c>
      <c r="J898" s="120">
        <v>654.78360988804457</v>
      </c>
      <c r="K898" s="52">
        <v>800</v>
      </c>
      <c r="L898" s="120">
        <v>81.847951236005571</v>
      </c>
      <c r="M898" s="52">
        <v>0</v>
      </c>
      <c r="N898" s="120">
        <v>74.224873825226197</v>
      </c>
      <c r="O898" s="120">
        <v>98.966498433634925</v>
      </c>
      <c r="P898" s="120">
        <v>100</v>
      </c>
      <c r="Q898" s="120">
        <v>63.673703840295339</v>
      </c>
      <c r="R898" s="120">
        <v>71.384918857391767</v>
      </c>
      <c r="S898" s="120">
        <v>75</v>
      </c>
      <c r="T898" s="120">
        <v>84.898271787060452</v>
      </c>
      <c r="U898" s="120">
        <v>100</v>
      </c>
      <c r="V898" s="120">
        <v>64.416919817950244</v>
      </c>
      <c r="W898" s="120">
        <v>85.889226423933664</v>
      </c>
      <c r="X898" s="120">
        <v>100</v>
      </c>
      <c r="Y898" s="120">
        <v>53.546841316421492</v>
      </c>
      <c r="Z898" s="120">
        <v>71.395788421895318</v>
      </c>
      <c r="AA898" s="120">
        <v>100</v>
      </c>
      <c r="AB898" s="120">
        <v>56.859903381642518</v>
      </c>
      <c r="AC898" s="120">
        <v>75.813204508856685</v>
      </c>
      <c r="AD898" s="120">
        <v>100</v>
      </c>
      <c r="AE898" s="120">
        <v>50.1111111111111</v>
      </c>
      <c r="AF898" s="120">
        <v>61.198412698412703</v>
      </c>
      <c r="AG898" s="120">
        <v>66.81481481481481</v>
      </c>
      <c r="AH898" s="120">
        <v>100</v>
      </c>
      <c r="AI898" s="120">
        <v>11.32</v>
      </c>
      <c r="AJ898" s="120">
        <v>17.829999999999998</v>
      </c>
      <c r="AK898" s="120">
        <v>11.08</v>
      </c>
      <c r="AL898" s="52">
        <v>0</v>
      </c>
      <c r="AM898" s="124">
        <v>0.99497487437185927</v>
      </c>
      <c r="AN898" s="124">
        <v>0.98780487804878048</v>
      </c>
      <c r="AO898" s="124">
        <v>0.99497487437185927</v>
      </c>
      <c r="AP898" s="124">
        <v>0.98780487804878048</v>
      </c>
      <c r="AQ898" s="124">
        <v>1</v>
      </c>
      <c r="AR898" s="124">
        <v>1</v>
      </c>
      <c r="AS898" s="124">
        <v>6.7615658362989328E-2</v>
      </c>
      <c r="AT898" s="120">
        <v>46.476868327402144</v>
      </c>
      <c r="AU898" s="120">
        <v>50</v>
      </c>
      <c r="AV898" s="124">
        <v>0.12264150943396226</v>
      </c>
      <c r="AW898" s="120">
        <v>35.471698113207559</v>
      </c>
      <c r="AX898" s="120">
        <v>50</v>
      </c>
      <c r="AY898" s="124"/>
      <c r="AZ898" s="120"/>
      <c r="BA898" s="120"/>
      <c r="BB898" s="124"/>
      <c r="BC898" s="120"/>
      <c r="BD898" s="120"/>
      <c r="BE898" s="124">
        <v>0.94117647058823528</v>
      </c>
      <c r="BF898" s="120">
        <v>50</v>
      </c>
      <c r="BG898" s="120">
        <v>50</v>
      </c>
      <c r="BH898" s="124"/>
      <c r="BI898" s="120"/>
      <c r="BJ898" s="120"/>
      <c r="BK898" s="124"/>
      <c r="BL898" s="120"/>
      <c r="BM898" s="120"/>
      <c r="BN898" s="52"/>
      <c r="BO898" s="124"/>
      <c r="BP898" s="120"/>
      <c r="BQ898" s="120"/>
      <c r="BR898" s="124">
        <v>0.58585858585858586</v>
      </c>
      <c r="BS898" s="124">
        <v>0.96116504854368934</v>
      </c>
      <c r="BT898" s="120">
        <v>39.057239057239059</v>
      </c>
      <c r="BU898" s="120">
        <v>50</v>
      </c>
      <c r="BV898" s="124"/>
      <c r="BW898" s="120"/>
      <c r="BX898" s="120"/>
      <c r="BY898" s="124"/>
      <c r="BZ898" s="124"/>
      <c r="CA898" s="124"/>
      <c r="CB898" s="120">
        <v>17.263974516166829</v>
      </c>
      <c r="CC898" s="120">
        <v>19.631524517014228</v>
      </c>
      <c r="CD898" s="120">
        <v>17.168861804494096</v>
      </c>
      <c r="CE898" s="120"/>
      <c r="CF898" s="107"/>
      <c r="CG898" s="107"/>
      <c r="CH898" s="107">
        <v>0</v>
      </c>
      <c r="CI898" s="107"/>
      <c r="CJ898" s="107"/>
    </row>
    <row r="899" spans="1:88" x14ac:dyDescent="0.25">
      <c r="A899" s="50" t="s">
        <v>1064</v>
      </c>
      <c r="B899" s="56" t="s">
        <v>1635</v>
      </c>
      <c r="C899" s="50" t="s">
        <v>3430</v>
      </c>
      <c r="D899" s="56" t="s">
        <v>2548</v>
      </c>
      <c r="E899" s="50" t="s">
        <v>106</v>
      </c>
      <c r="F899" s="24" t="s">
        <v>107</v>
      </c>
      <c r="G899" s="24">
        <v>8</v>
      </c>
      <c r="H899" s="50" t="s">
        <v>1453</v>
      </c>
      <c r="I899" s="50" t="s">
        <v>109</v>
      </c>
      <c r="J899" s="120">
        <v>669.36058815136164</v>
      </c>
      <c r="K899" s="52">
        <v>800</v>
      </c>
      <c r="L899" s="120">
        <v>83.670073518920205</v>
      </c>
      <c r="M899" s="52">
        <v>0</v>
      </c>
      <c r="N899" s="120">
        <v>75.023231033230942</v>
      </c>
      <c r="O899" s="120">
        <v>100</v>
      </c>
      <c r="P899" s="120">
        <v>100</v>
      </c>
      <c r="Q899" s="120">
        <v>65.052803097041561</v>
      </c>
      <c r="R899" s="120">
        <v>71.384918857391767</v>
      </c>
      <c r="S899" s="120">
        <v>75</v>
      </c>
      <c r="T899" s="120">
        <v>86.73707079605542</v>
      </c>
      <c r="U899" s="120">
        <v>100</v>
      </c>
      <c r="V899" s="120">
        <v>65.477971887276254</v>
      </c>
      <c r="W899" s="120">
        <v>87.303962516368344</v>
      </c>
      <c r="X899" s="120">
        <v>100</v>
      </c>
      <c r="Y899" s="120">
        <v>55.604931951511745</v>
      </c>
      <c r="Z899" s="120">
        <v>74.139909268682331</v>
      </c>
      <c r="AA899" s="120">
        <v>100</v>
      </c>
      <c r="AB899" s="120">
        <v>57.442564102564113</v>
      </c>
      <c r="AC899" s="120">
        <v>76.590085470085484</v>
      </c>
      <c r="AD899" s="120">
        <v>100</v>
      </c>
      <c r="AE899" s="120">
        <v>50.584057971014495</v>
      </c>
      <c r="AF899" s="120">
        <v>61.198412698412703</v>
      </c>
      <c r="AG899" s="120">
        <v>67.445410628019332</v>
      </c>
      <c r="AH899" s="120">
        <v>100</v>
      </c>
      <c r="AI899" s="120">
        <v>9.94</v>
      </c>
      <c r="AJ899" s="120">
        <v>15.77</v>
      </c>
      <c r="AK899" s="120">
        <v>10.61</v>
      </c>
      <c r="AL899" s="52">
        <v>0</v>
      </c>
      <c r="AM899" s="124">
        <v>0.99484536082474229</v>
      </c>
      <c r="AN899" s="124">
        <v>0.98701298701298701</v>
      </c>
      <c r="AO899" s="124">
        <v>0.99484536082474229</v>
      </c>
      <c r="AP899" s="124">
        <v>0.98701298701298701</v>
      </c>
      <c r="AQ899" s="124">
        <v>1</v>
      </c>
      <c r="AR899" s="124">
        <v>1</v>
      </c>
      <c r="AS899" s="124">
        <v>5.8394160583941604E-2</v>
      </c>
      <c r="AT899" s="120">
        <v>48.321167883211679</v>
      </c>
      <c r="AU899" s="120">
        <v>50</v>
      </c>
      <c r="AV899" s="124">
        <v>0.10101010101010101</v>
      </c>
      <c r="AW899" s="120">
        <v>39.797979797979806</v>
      </c>
      <c r="AX899" s="120">
        <v>50</v>
      </c>
      <c r="AY899" s="124"/>
      <c r="AZ899" s="120"/>
      <c r="BA899" s="120"/>
      <c r="BB899" s="124"/>
      <c r="BC899" s="120"/>
      <c r="BD899" s="120"/>
      <c r="BE899" s="124">
        <v>0.93939393939393945</v>
      </c>
      <c r="BF899" s="120">
        <v>49.967762733720186</v>
      </c>
      <c r="BG899" s="120">
        <v>50</v>
      </c>
      <c r="BH899" s="124"/>
      <c r="BI899" s="120"/>
      <c r="BJ899" s="120"/>
      <c r="BK899" s="124"/>
      <c r="BL899" s="120"/>
      <c r="BM899" s="120"/>
      <c r="BN899" s="52"/>
      <c r="BO899" s="124"/>
      <c r="BP899" s="120"/>
      <c r="BQ899" s="120"/>
      <c r="BR899" s="124">
        <v>0.58585858585858586</v>
      </c>
      <c r="BS899" s="124">
        <v>0.99</v>
      </c>
      <c r="BT899" s="120">
        <v>39.057239057239059</v>
      </c>
      <c r="BU899" s="120">
        <v>50</v>
      </c>
      <c r="BV899" s="124"/>
      <c r="BW899" s="120"/>
      <c r="BX899" s="120"/>
      <c r="BY899" s="124"/>
      <c r="BZ899" s="124"/>
      <c r="CA899" s="124"/>
      <c r="CB899" s="120">
        <v>16.823939048191338</v>
      </c>
      <c r="CC899" s="120">
        <v>19.496255895940152</v>
      </c>
      <c r="CD899" s="120">
        <v>17.335082511020332</v>
      </c>
      <c r="CE899" s="120"/>
      <c r="CF899" s="107"/>
      <c r="CG899" s="107"/>
      <c r="CH899" s="107">
        <v>0</v>
      </c>
      <c r="CI899" s="107"/>
      <c r="CJ899" s="107"/>
    </row>
    <row r="900" spans="1:88" x14ac:dyDescent="0.25">
      <c r="A900" s="50" t="s">
        <v>1066</v>
      </c>
      <c r="B900" s="56" t="s">
        <v>1636</v>
      </c>
      <c r="C900" s="50" t="s">
        <v>2665</v>
      </c>
      <c r="D900" s="56" t="s">
        <v>101</v>
      </c>
      <c r="E900" s="50" t="s">
        <v>102</v>
      </c>
      <c r="F900" s="24" t="s">
        <v>102</v>
      </c>
      <c r="G900" s="24" t="s">
        <v>102</v>
      </c>
      <c r="H900" s="50" t="s">
        <v>2644</v>
      </c>
      <c r="I900" s="50" t="s">
        <v>103</v>
      </c>
      <c r="J900" s="120">
        <v>996.22432723482211</v>
      </c>
      <c r="K900" s="52">
        <v>1250</v>
      </c>
      <c r="L900" s="120">
        <v>79.69794617878577</v>
      </c>
      <c r="M900" s="52">
        <v>0</v>
      </c>
      <c r="N900" s="120">
        <v>69.031688640438659</v>
      </c>
      <c r="O900" s="120">
        <v>92.042251520584884</v>
      </c>
      <c r="P900" s="120">
        <v>100</v>
      </c>
      <c r="Q900" s="120">
        <v>58.500141296416004</v>
      </c>
      <c r="R900" s="120">
        <v>66.616562565425014</v>
      </c>
      <c r="S900" s="120">
        <v>73.881616090417864</v>
      </c>
      <c r="T900" s="120">
        <v>78.000188395221343</v>
      </c>
      <c r="U900" s="120">
        <v>100</v>
      </c>
      <c r="V900" s="120">
        <v>62.143034336655667</v>
      </c>
      <c r="W900" s="120">
        <v>82.85737911554088</v>
      </c>
      <c r="X900" s="120">
        <v>100</v>
      </c>
      <c r="Y900" s="120">
        <v>52.405743850681688</v>
      </c>
      <c r="Z900" s="120">
        <v>69.874325134242255</v>
      </c>
      <c r="AA900" s="120">
        <v>100</v>
      </c>
      <c r="AB900" s="120">
        <v>60.059515530829856</v>
      </c>
      <c r="AC900" s="120">
        <v>80.07935404110647</v>
      </c>
      <c r="AD900" s="120">
        <v>100</v>
      </c>
      <c r="AE900" s="120">
        <v>50.702845528455228</v>
      </c>
      <c r="AF900" s="120">
        <v>64.334954407295029</v>
      </c>
      <c r="AG900" s="120">
        <v>67.603794037940304</v>
      </c>
      <c r="AH900" s="120">
        <v>100</v>
      </c>
      <c r="AI900" s="120">
        <v>15.38</v>
      </c>
      <c r="AJ900" s="120">
        <v>14.21</v>
      </c>
      <c r="AK900" s="120">
        <v>13.63</v>
      </c>
      <c r="AL900" s="52">
        <v>0</v>
      </c>
      <c r="AM900" s="124">
        <v>0.98134556574923548</v>
      </c>
      <c r="AN900" s="124">
        <v>0.97248576850094881</v>
      </c>
      <c r="AO900" s="124">
        <v>0.98050563508985689</v>
      </c>
      <c r="AP900" s="124">
        <v>0.96807511737089202</v>
      </c>
      <c r="AQ900" s="124">
        <v>0.99793814432989691</v>
      </c>
      <c r="AR900" s="124">
        <v>1</v>
      </c>
      <c r="AS900" s="124">
        <v>5.1858108108108106E-2</v>
      </c>
      <c r="AT900" s="120">
        <v>49.628378378378393</v>
      </c>
      <c r="AU900" s="120">
        <v>50</v>
      </c>
      <c r="AV900" s="124">
        <v>0.10080645161290322</v>
      </c>
      <c r="AW900" s="120">
        <v>39.838709677419359</v>
      </c>
      <c r="AX900" s="120">
        <v>50</v>
      </c>
      <c r="AY900" s="124">
        <v>0.54755043227665701</v>
      </c>
      <c r="AZ900" s="120">
        <v>36.503362151777132</v>
      </c>
      <c r="BA900" s="120">
        <v>50</v>
      </c>
      <c r="BB900" s="124">
        <v>0.39000960614793467</v>
      </c>
      <c r="BC900" s="120">
        <v>26.000640409862314</v>
      </c>
      <c r="BD900" s="120">
        <v>50</v>
      </c>
      <c r="BE900" s="124">
        <v>0.76940382452193479</v>
      </c>
      <c r="BF900" s="120">
        <v>40.925735346911431</v>
      </c>
      <c r="BG900" s="120">
        <v>50</v>
      </c>
      <c r="BH900" s="124">
        <v>0.91428571428571426</v>
      </c>
      <c r="BI900" s="120">
        <v>97.264437689969611</v>
      </c>
      <c r="BJ900" s="120">
        <v>100</v>
      </c>
      <c r="BK900" s="124">
        <v>0.7814569536423841</v>
      </c>
      <c r="BL900" s="120">
        <v>83.133718472594055</v>
      </c>
      <c r="BM900" s="120">
        <v>100</v>
      </c>
      <c r="BN900" s="52">
        <v>1</v>
      </c>
      <c r="BO900" s="124">
        <v>0.69699999999999995</v>
      </c>
      <c r="BP900" s="120">
        <v>92.903225806451616</v>
      </c>
      <c r="BQ900" s="120">
        <v>100</v>
      </c>
      <c r="BR900" s="124">
        <v>0.43465577596266042</v>
      </c>
      <c r="BS900" s="124">
        <v>0.92448759439050698</v>
      </c>
      <c r="BT900" s="120">
        <v>28.977051730844028</v>
      </c>
      <c r="BU900" s="120">
        <v>50</v>
      </c>
      <c r="BV900" s="124">
        <v>0.36710130391173523</v>
      </c>
      <c r="BW900" s="120">
        <v>30.591775325977938</v>
      </c>
      <c r="BX900" s="120">
        <v>50</v>
      </c>
      <c r="BY900" s="124">
        <v>0.7814569536423841</v>
      </c>
      <c r="BZ900" s="124">
        <v>0.94</v>
      </c>
      <c r="CA900" s="124">
        <v>0.15854304635761593</v>
      </c>
      <c r="CB900" s="120">
        <v>17.263974516166829</v>
      </c>
      <c r="CC900" s="120">
        <v>19.631524517014228</v>
      </c>
      <c r="CD900" s="120">
        <v>17.168861804494096</v>
      </c>
      <c r="CE900" s="120">
        <v>15.161501169955377</v>
      </c>
      <c r="CF900" s="107"/>
      <c r="CG900" s="107"/>
      <c r="CH900" s="107">
        <v>0</v>
      </c>
      <c r="CI900" s="107"/>
      <c r="CJ900" s="107"/>
    </row>
    <row r="901" spans="1:88" x14ac:dyDescent="0.25">
      <c r="A901" s="50" t="s">
        <v>1066</v>
      </c>
      <c r="B901" s="56" t="s">
        <v>1636</v>
      </c>
      <c r="C901" s="50" t="s">
        <v>3431</v>
      </c>
      <c r="D901" s="56" t="s">
        <v>2230</v>
      </c>
      <c r="E901" s="50" t="s">
        <v>106</v>
      </c>
      <c r="F901" s="24" t="s">
        <v>107</v>
      </c>
      <c r="G901" s="24">
        <v>2</v>
      </c>
      <c r="H901" s="50" t="s">
        <v>2644</v>
      </c>
      <c r="I901" s="50" t="s">
        <v>109</v>
      </c>
      <c r="J901" s="120">
        <v>100</v>
      </c>
      <c r="K901" s="52">
        <v>100</v>
      </c>
      <c r="L901" s="120">
        <v>100</v>
      </c>
      <c r="M901" s="52"/>
      <c r="N901" s="120"/>
      <c r="O901" s="120"/>
      <c r="P901" s="120"/>
      <c r="Q901" s="120"/>
      <c r="R901" s="120"/>
      <c r="S901" s="120"/>
      <c r="T901" s="120"/>
      <c r="U901" s="120"/>
      <c r="V901" s="120"/>
      <c r="W901" s="120"/>
      <c r="X901" s="120"/>
      <c r="Y901" s="120"/>
      <c r="Z901" s="120"/>
      <c r="AA901" s="120"/>
      <c r="AB901" s="120"/>
      <c r="AC901" s="120"/>
      <c r="AD901" s="120"/>
      <c r="AE901" s="120"/>
      <c r="AF901" s="120"/>
      <c r="AG901" s="120"/>
      <c r="AH901" s="120"/>
      <c r="AI901" s="120"/>
      <c r="AJ901" s="120"/>
      <c r="AK901" s="120"/>
      <c r="AL901" s="52"/>
      <c r="AM901" s="124"/>
      <c r="AN901" s="124"/>
      <c r="AO901" s="124"/>
      <c r="AP901" s="124"/>
      <c r="AQ901" s="124"/>
      <c r="AR901" s="124"/>
      <c r="AS901" s="124">
        <v>3.5143769968051117E-2</v>
      </c>
      <c r="AT901" s="120">
        <v>50</v>
      </c>
      <c r="AU901" s="120">
        <v>50</v>
      </c>
      <c r="AV901" s="124">
        <v>3.7383177570093455E-2</v>
      </c>
      <c r="AW901" s="120">
        <v>50</v>
      </c>
      <c r="AX901" s="120">
        <v>50</v>
      </c>
      <c r="AY901" s="124"/>
      <c r="AZ901" s="120"/>
      <c r="BA901" s="120"/>
      <c r="BB901" s="124"/>
      <c r="BC901" s="120"/>
      <c r="BD901" s="120"/>
      <c r="BE901" s="124"/>
      <c r="BF901" s="120"/>
      <c r="BG901" s="120"/>
      <c r="BH901" s="124"/>
      <c r="BI901" s="120"/>
      <c r="BJ901" s="120"/>
      <c r="BK901" s="124"/>
      <c r="BL901" s="120"/>
      <c r="BM901" s="120"/>
      <c r="BN901" s="52"/>
      <c r="BO901" s="124"/>
      <c r="BP901" s="120"/>
      <c r="BQ901" s="120"/>
      <c r="BR901" s="124"/>
      <c r="BS901" s="124"/>
      <c r="BT901" s="120"/>
      <c r="BU901" s="120"/>
      <c r="BV901" s="124"/>
      <c r="BW901" s="120"/>
      <c r="BX901" s="120"/>
      <c r="BY901" s="124"/>
      <c r="BZ901" s="124"/>
      <c r="CA901" s="124"/>
      <c r="CB901" s="120"/>
      <c r="CC901" s="120"/>
      <c r="CD901" s="120"/>
      <c r="CE901" s="120"/>
      <c r="CF901" s="107"/>
      <c r="CG901" s="107"/>
      <c r="CH901" s="107">
        <v>0</v>
      </c>
      <c r="CI901" s="107"/>
      <c r="CJ901" s="107"/>
    </row>
    <row r="902" spans="1:88" x14ac:dyDescent="0.25">
      <c r="A902" s="50" t="s">
        <v>1066</v>
      </c>
      <c r="B902" s="56" t="s">
        <v>1636</v>
      </c>
      <c r="C902" s="50" t="s">
        <v>3432</v>
      </c>
      <c r="D902" s="56" t="s">
        <v>2032</v>
      </c>
      <c r="E902" s="50" t="s">
        <v>106</v>
      </c>
      <c r="F902" s="24" t="s">
        <v>107</v>
      </c>
      <c r="G902" s="24">
        <v>2</v>
      </c>
      <c r="H902" s="50" t="s">
        <v>2644</v>
      </c>
      <c r="I902" s="50" t="s">
        <v>109</v>
      </c>
      <c r="J902" s="120">
        <v>93.783783783783775</v>
      </c>
      <c r="K902" s="52">
        <v>100</v>
      </c>
      <c r="L902" s="120">
        <v>93.783783783783775</v>
      </c>
      <c r="M902" s="52"/>
      <c r="N902" s="120"/>
      <c r="O902" s="120"/>
      <c r="P902" s="120"/>
      <c r="Q902" s="120"/>
      <c r="R902" s="120"/>
      <c r="S902" s="120"/>
      <c r="T902" s="120"/>
      <c r="U902" s="120"/>
      <c r="V902" s="120"/>
      <c r="W902" s="120"/>
      <c r="X902" s="120"/>
      <c r="Y902" s="120"/>
      <c r="Z902" s="120"/>
      <c r="AA902" s="120"/>
      <c r="AB902" s="120"/>
      <c r="AC902" s="120"/>
      <c r="AD902" s="120"/>
      <c r="AE902" s="120"/>
      <c r="AF902" s="120"/>
      <c r="AG902" s="120"/>
      <c r="AH902" s="120"/>
      <c r="AI902" s="120"/>
      <c r="AJ902" s="120"/>
      <c r="AK902" s="120"/>
      <c r="AL902" s="52"/>
      <c r="AM902" s="124"/>
      <c r="AN902" s="124"/>
      <c r="AO902" s="124"/>
      <c r="AP902" s="124"/>
      <c r="AQ902" s="124"/>
      <c r="AR902" s="124"/>
      <c r="AS902" s="124">
        <v>2.4054982817869417E-2</v>
      </c>
      <c r="AT902" s="120">
        <v>50</v>
      </c>
      <c r="AU902" s="120">
        <v>50</v>
      </c>
      <c r="AV902" s="124">
        <v>8.1081081081081086E-2</v>
      </c>
      <c r="AW902" s="120">
        <v>43.783783783783775</v>
      </c>
      <c r="AX902" s="120">
        <v>50</v>
      </c>
      <c r="AY902" s="124"/>
      <c r="AZ902" s="120"/>
      <c r="BA902" s="120"/>
      <c r="BB902" s="124"/>
      <c r="BC902" s="120"/>
      <c r="BD902" s="120"/>
      <c r="BE902" s="124"/>
      <c r="BF902" s="120"/>
      <c r="BG902" s="120"/>
      <c r="BH902" s="124"/>
      <c r="BI902" s="120"/>
      <c r="BJ902" s="120"/>
      <c r="BK902" s="124"/>
      <c r="BL902" s="120"/>
      <c r="BM902" s="120"/>
      <c r="BN902" s="52"/>
      <c r="BO902" s="124"/>
      <c r="BP902" s="120"/>
      <c r="BQ902" s="120"/>
      <c r="BR902" s="124"/>
      <c r="BS902" s="124"/>
      <c r="BT902" s="120"/>
      <c r="BU902" s="120"/>
      <c r="BV902" s="124"/>
      <c r="BW902" s="120"/>
      <c r="BX902" s="120"/>
      <c r="BY902" s="124"/>
      <c r="BZ902" s="124"/>
      <c r="CA902" s="124"/>
      <c r="CB902" s="120"/>
      <c r="CC902" s="120"/>
      <c r="CD902" s="120"/>
      <c r="CE902" s="120"/>
      <c r="CF902" s="107"/>
      <c r="CG902" s="107"/>
      <c r="CH902" s="107">
        <v>0</v>
      </c>
      <c r="CI902" s="107"/>
      <c r="CJ902" s="107"/>
    </row>
    <row r="903" spans="1:88" x14ac:dyDescent="0.25">
      <c r="A903" s="50" t="s">
        <v>1066</v>
      </c>
      <c r="B903" s="56" t="s">
        <v>1636</v>
      </c>
      <c r="C903" s="50" t="s">
        <v>3433</v>
      </c>
      <c r="D903" s="56" t="s">
        <v>2316</v>
      </c>
      <c r="E903" s="50" t="s">
        <v>106</v>
      </c>
      <c r="F903" s="24">
        <v>3</v>
      </c>
      <c r="G903" s="24">
        <v>5</v>
      </c>
      <c r="H903" s="50" t="s">
        <v>1453</v>
      </c>
      <c r="I903" s="50" t="s">
        <v>109</v>
      </c>
      <c r="J903" s="120">
        <v>607.72774285830087</v>
      </c>
      <c r="K903" s="52">
        <v>750</v>
      </c>
      <c r="L903" s="120">
        <v>81.030365714440109</v>
      </c>
      <c r="M903" s="52">
        <v>0</v>
      </c>
      <c r="N903" s="120">
        <v>69.541512571743837</v>
      </c>
      <c r="O903" s="120">
        <v>92.722016762325126</v>
      </c>
      <c r="P903" s="120">
        <v>100</v>
      </c>
      <c r="Q903" s="120">
        <v>61.171280416337908</v>
      </c>
      <c r="R903" s="120">
        <v>70.821982714387758</v>
      </c>
      <c r="S903" s="120">
        <v>75</v>
      </c>
      <c r="T903" s="120">
        <v>81.561707221783877</v>
      </c>
      <c r="U903" s="120">
        <v>100</v>
      </c>
      <c r="V903" s="120">
        <v>64.730750726171948</v>
      </c>
      <c r="W903" s="120">
        <v>86.307667634895935</v>
      </c>
      <c r="X903" s="120">
        <v>100</v>
      </c>
      <c r="Y903" s="120">
        <v>56.361927646710235</v>
      </c>
      <c r="Z903" s="120">
        <v>75.149236862280304</v>
      </c>
      <c r="AA903" s="120">
        <v>100</v>
      </c>
      <c r="AB903" s="120">
        <v>52.793678160919498</v>
      </c>
      <c r="AC903" s="120">
        <v>70.391570881226002</v>
      </c>
      <c r="AD903" s="120">
        <v>100</v>
      </c>
      <c r="AE903" s="120">
        <v>47.057861635220114</v>
      </c>
      <c r="AF903" s="120">
        <v>57.619047619047635</v>
      </c>
      <c r="AG903" s="120">
        <v>62.743815513626821</v>
      </c>
      <c r="AH903" s="120">
        <v>100</v>
      </c>
      <c r="AI903" s="120">
        <v>13.82</v>
      </c>
      <c r="AJ903" s="120">
        <v>14.46</v>
      </c>
      <c r="AK903" s="120">
        <v>10.56</v>
      </c>
      <c r="AL903" s="52">
        <v>0</v>
      </c>
      <c r="AM903" s="124">
        <v>0.98596491228070171</v>
      </c>
      <c r="AN903" s="124">
        <v>0.97619047619047616</v>
      </c>
      <c r="AO903" s="124">
        <v>0.98257839721254359</v>
      </c>
      <c r="AP903" s="124">
        <v>0.96875</v>
      </c>
      <c r="AQ903" s="124">
        <v>1</v>
      </c>
      <c r="AR903" s="124">
        <v>1</v>
      </c>
      <c r="AS903" s="124">
        <v>4.5138888888888888E-2</v>
      </c>
      <c r="AT903" s="120">
        <v>50</v>
      </c>
      <c r="AU903" s="120">
        <v>50</v>
      </c>
      <c r="AV903" s="124">
        <v>6.0869565217391307E-2</v>
      </c>
      <c r="AW903" s="120">
        <v>47.826086956521756</v>
      </c>
      <c r="AX903" s="120">
        <v>50</v>
      </c>
      <c r="AY903" s="124"/>
      <c r="AZ903" s="120"/>
      <c r="BA903" s="120"/>
      <c r="BB903" s="124"/>
      <c r="BC903" s="120"/>
      <c r="BD903" s="120"/>
      <c r="BE903" s="124"/>
      <c r="BF903" s="120"/>
      <c r="BG903" s="120"/>
      <c r="BH903" s="124"/>
      <c r="BI903" s="120"/>
      <c r="BJ903" s="120"/>
      <c r="BK903" s="124"/>
      <c r="BL903" s="120"/>
      <c r="BM903" s="120"/>
      <c r="BN903" s="52"/>
      <c r="BO903" s="124"/>
      <c r="BP903" s="120"/>
      <c r="BQ903" s="120"/>
      <c r="BR903" s="124">
        <v>0.61538461538461542</v>
      </c>
      <c r="BS903" s="124">
        <v>0.94791666666666663</v>
      </c>
      <c r="BT903" s="120">
        <v>41.025641025641029</v>
      </c>
      <c r="BU903" s="120">
        <v>50</v>
      </c>
      <c r="BV903" s="124"/>
      <c r="BW903" s="120"/>
      <c r="BX903" s="120"/>
      <c r="BY903" s="124"/>
      <c r="BZ903" s="124"/>
      <c r="CA903" s="124"/>
      <c r="CB903" s="120">
        <v>16.823939048191338</v>
      </c>
      <c r="CC903" s="120">
        <v>19.496255895940152</v>
      </c>
      <c r="CD903" s="120">
        <v>17.335082511020332</v>
      </c>
      <c r="CE903" s="120"/>
      <c r="CF903" s="114"/>
      <c r="CG903" s="52"/>
      <c r="CH903" s="107">
        <v>0</v>
      </c>
      <c r="CI903" s="107"/>
      <c r="CJ903" s="107"/>
    </row>
    <row r="904" spans="1:88" x14ac:dyDescent="0.25">
      <c r="A904" s="50" t="s">
        <v>1066</v>
      </c>
      <c r="B904" s="56" t="s">
        <v>1636</v>
      </c>
      <c r="C904" s="50" t="s">
        <v>3434</v>
      </c>
      <c r="D904" s="56" t="s">
        <v>2385</v>
      </c>
      <c r="E904" s="50" t="s">
        <v>106</v>
      </c>
      <c r="F904" s="24">
        <v>3</v>
      </c>
      <c r="G904" s="24">
        <v>5</v>
      </c>
      <c r="H904" s="50" t="s">
        <v>1453</v>
      </c>
      <c r="I904" s="50" t="s">
        <v>109</v>
      </c>
      <c r="J904" s="120">
        <v>616.01568522055459</v>
      </c>
      <c r="K904" s="52">
        <v>750</v>
      </c>
      <c r="L904" s="120">
        <v>82.13542469607394</v>
      </c>
      <c r="M904" s="52">
        <v>0</v>
      </c>
      <c r="N904" s="120">
        <v>71.067930648443991</v>
      </c>
      <c r="O904" s="120">
        <v>94.757240864591978</v>
      </c>
      <c r="P904" s="120">
        <v>100</v>
      </c>
      <c r="Q904" s="120">
        <v>60.454658037897829</v>
      </c>
      <c r="R904" s="120">
        <v>69.005531969394553</v>
      </c>
      <c r="S904" s="120">
        <v>75</v>
      </c>
      <c r="T904" s="120">
        <v>80.606210717197101</v>
      </c>
      <c r="U904" s="120">
        <v>100</v>
      </c>
      <c r="V904" s="120">
        <v>64.216596693349757</v>
      </c>
      <c r="W904" s="120">
        <v>85.622128924466352</v>
      </c>
      <c r="X904" s="120">
        <v>100</v>
      </c>
      <c r="Y904" s="120">
        <v>55.58014076817495</v>
      </c>
      <c r="Z904" s="120">
        <v>74.106854357566604</v>
      </c>
      <c r="AA904" s="120">
        <v>100</v>
      </c>
      <c r="AB904" s="120">
        <v>59.328613569321526</v>
      </c>
      <c r="AC904" s="120">
        <v>79.104818092428701</v>
      </c>
      <c r="AD904" s="120">
        <v>100</v>
      </c>
      <c r="AE904" s="120">
        <v>52.616666666666653</v>
      </c>
      <c r="AF904" s="120">
        <v>62.729333333333322</v>
      </c>
      <c r="AG904" s="120">
        <v>70.155555555555537</v>
      </c>
      <c r="AH904" s="120">
        <v>100</v>
      </c>
      <c r="AI904" s="120">
        <v>14.54</v>
      </c>
      <c r="AJ904" s="120">
        <v>13.42</v>
      </c>
      <c r="AK904" s="120">
        <v>10.11</v>
      </c>
      <c r="AL904" s="52">
        <v>0</v>
      </c>
      <c r="AM904" s="124">
        <v>0.99401197604790414</v>
      </c>
      <c r="AN904" s="124">
        <v>0.9916666666666667</v>
      </c>
      <c r="AO904" s="124">
        <v>0.99402985074626871</v>
      </c>
      <c r="AP904" s="124">
        <v>1</v>
      </c>
      <c r="AQ904" s="124">
        <v>1</v>
      </c>
      <c r="AR904" s="124">
        <v>1</v>
      </c>
      <c r="AS904" s="124">
        <v>4.4910179640718563E-2</v>
      </c>
      <c r="AT904" s="120">
        <v>50</v>
      </c>
      <c r="AU904" s="120">
        <v>50</v>
      </c>
      <c r="AV904" s="124">
        <v>8.2568807339449546E-2</v>
      </c>
      <c r="AW904" s="120">
        <v>43.486238532110107</v>
      </c>
      <c r="AX904" s="120">
        <v>50</v>
      </c>
      <c r="AY904" s="124"/>
      <c r="AZ904" s="120"/>
      <c r="BA904" s="120"/>
      <c r="BB904" s="124"/>
      <c r="BC904" s="120"/>
      <c r="BD904" s="120"/>
      <c r="BE904" s="124"/>
      <c r="BF904" s="120"/>
      <c r="BG904" s="120"/>
      <c r="BH904" s="124"/>
      <c r="BI904" s="120"/>
      <c r="BJ904" s="120"/>
      <c r="BK904" s="124"/>
      <c r="BL904" s="120"/>
      <c r="BM904" s="120"/>
      <c r="BN904" s="52"/>
      <c r="BO904" s="124"/>
      <c r="BP904" s="120"/>
      <c r="BQ904" s="120"/>
      <c r="BR904" s="124">
        <v>0.57264957264957261</v>
      </c>
      <c r="BS904" s="124">
        <v>1.017391304347826</v>
      </c>
      <c r="BT904" s="120">
        <v>38.176638176638171</v>
      </c>
      <c r="BU904" s="120">
        <v>50</v>
      </c>
      <c r="BV904" s="124"/>
      <c r="BW904" s="120"/>
      <c r="BX904" s="120"/>
      <c r="BY904" s="124"/>
      <c r="BZ904" s="124"/>
      <c r="CA904" s="124"/>
      <c r="CB904" s="120">
        <v>16.823939048191338</v>
      </c>
      <c r="CC904" s="120">
        <v>19.496255895940152</v>
      </c>
      <c r="CD904" s="120">
        <v>17.335082511020332</v>
      </c>
      <c r="CE904" s="120"/>
      <c r="CF904" s="107"/>
      <c r="CG904" s="107"/>
      <c r="CH904" s="107">
        <v>0</v>
      </c>
      <c r="CI904" s="107"/>
      <c r="CJ904" s="107"/>
    </row>
    <row r="905" spans="1:88" x14ac:dyDescent="0.25">
      <c r="A905" s="50" t="s">
        <v>1066</v>
      </c>
      <c r="B905" s="56" t="s">
        <v>1636</v>
      </c>
      <c r="C905" s="50" t="s">
        <v>3435</v>
      </c>
      <c r="D905" s="56" t="s">
        <v>2638</v>
      </c>
      <c r="E905" s="50" t="s">
        <v>106</v>
      </c>
      <c r="F905" s="24">
        <v>3</v>
      </c>
      <c r="G905" s="24">
        <v>5</v>
      </c>
      <c r="H905" s="50" t="s">
        <v>2644</v>
      </c>
      <c r="I905" s="50" t="s">
        <v>109</v>
      </c>
      <c r="J905" s="120">
        <v>647.74377032193217</v>
      </c>
      <c r="K905" s="52">
        <v>750</v>
      </c>
      <c r="L905" s="120">
        <v>86.365836042924286</v>
      </c>
      <c r="M905" s="52">
        <v>0</v>
      </c>
      <c r="N905" s="120">
        <v>73.159359025816897</v>
      </c>
      <c r="O905" s="120">
        <v>97.545812034422525</v>
      </c>
      <c r="P905" s="120">
        <v>100</v>
      </c>
      <c r="Q905" s="120">
        <v>63.612127948742646</v>
      </c>
      <c r="R905" s="120">
        <v>69.90453812328812</v>
      </c>
      <c r="S905" s="120">
        <v>75</v>
      </c>
      <c r="T905" s="120">
        <v>84.816170598323524</v>
      </c>
      <c r="U905" s="120">
        <v>100</v>
      </c>
      <c r="V905" s="120">
        <v>67.578144123428558</v>
      </c>
      <c r="W905" s="120">
        <v>90.104192164571401</v>
      </c>
      <c r="X905" s="120">
        <v>100</v>
      </c>
      <c r="Y905" s="120">
        <v>58.804315323958186</v>
      </c>
      <c r="Z905" s="120">
        <v>78.405753765277581</v>
      </c>
      <c r="AA905" s="120">
        <v>100</v>
      </c>
      <c r="AB905" s="120">
        <v>60.318157181571799</v>
      </c>
      <c r="AC905" s="120">
        <v>80.42420957542906</v>
      </c>
      <c r="AD905" s="120">
        <v>100</v>
      </c>
      <c r="AE905" s="120">
        <v>53.283999999999999</v>
      </c>
      <c r="AF905" s="120">
        <v>62.112585034013613</v>
      </c>
      <c r="AG905" s="120">
        <v>71.045333333333332</v>
      </c>
      <c r="AH905" s="120">
        <v>100</v>
      </c>
      <c r="AI905" s="120">
        <v>11.38</v>
      </c>
      <c r="AJ905" s="120">
        <v>11.1</v>
      </c>
      <c r="AK905" s="120">
        <v>8.82</v>
      </c>
      <c r="AL905" s="52">
        <v>0</v>
      </c>
      <c r="AM905" s="124">
        <v>0.99706744868035191</v>
      </c>
      <c r="AN905" s="124">
        <v>1</v>
      </c>
      <c r="AO905" s="124">
        <v>0.99707602339181289</v>
      </c>
      <c r="AP905" s="124">
        <v>1</v>
      </c>
      <c r="AQ905" s="124">
        <v>0.9921875</v>
      </c>
      <c r="AR905" s="124">
        <v>1</v>
      </c>
      <c r="AS905" s="124">
        <v>8.7463556851311956E-3</v>
      </c>
      <c r="AT905" s="120">
        <v>50</v>
      </c>
      <c r="AU905" s="120">
        <v>50</v>
      </c>
      <c r="AV905" s="124">
        <v>3.4482758620689655E-2</v>
      </c>
      <c r="AW905" s="120">
        <v>50</v>
      </c>
      <c r="AX905" s="120">
        <v>50</v>
      </c>
      <c r="AY905" s="124"/>
      <c r="AZ905" s="120"/>
      <c r="BA905" s="120"/>
      <c r="BB905" s="124"/>
      <c r="BC905" s="120"/>
      <c r="BD905" s="120"/>
      <c r="BE905" s="124"/>
      <c r="BF905" s="120"/>
      <c r="BG905" s="120"/>
      <c r="BH905" s="124"/>
      <c r="BI905" s="120"/>
      <c r="BJ905" s="120"/>
      <c r="BK905" s="124"/>
      <c r="BL905" s="120"/>
      <c r="BM905" s="120"/>
      <c r="BN905" s="52"/>
      <c r="BO905" s="124"/>
      <c r="BP905" s="120"/>
      <c r="BQ905" s="120"/>
      <c r="BR905" s="124">
        <v>0.68103448275862066</v>
      </c>
      <c r="BS905" s="124">
        <v>0.97478991596638653</v>
      </c>
      <c r="BT905" s="120">
        <v>45.402298850574709</v>
      </c>
      <c r="BU905" s="120">
        <v>50</v>
      </c>
      <c r="BV905" s="124"/>
      <c r="BW905" s="120"/>
      <c r="BX905" s="120"/>
      <c r="BY905" s="124"/>
      <c r="BZ905" s="124"/>
      <c r="CA905" s="124"/>
      <c r="CB905" s="120">
        <v>16.823939048191338</v>
      </c>
      <c r="CC905" s="120">
        <v>19.496255895940152</v>
      </c>
      <c r="CD905" s="120">
        <v>17.335082511020332</v>
      </c>
      <c r="CE905" s="120"/>
      <c r="CF905" s="107"/>
      <c r="CG905" s="107"/>
      <c r="CH905" s="107">
        <v>0</v>
      </c>
      <c r="CI905" s="107"/>
      <c r="CJ905" s="107"/>
    </row>
    <row r="906" spans="1:88" x14ac:dyDescent="0.25">
      <c r="A906" s="50" t="s">
        <v>1066</v>
      </c>
      <c r="B906" s="56" t="s">
        <v>1636</v>
      </c>
      <c r="C906" s="50" t="s">
        <v>3436</v>
      </c>
      <c r="D906" s="56" t="s">
        <v>1923</v>
      </c>
      <c r="E906" s="50" t="s">
        <v>106</v>
      </c>
      <c r="F906" s="24" t="s">
        <v>107</v>
      </c>
      <c r="G906" s="24">
        <v>2</v>
      </c>
      <c r="H906" s="50" t="s">
        <v>1453</v>
      </c>
      <c r="I906" s="50" t="s">
        <v>109</v>
      </c>
      <c r="J906" s="120">
        <v>88.625954198473295</v>
      </c>
      <c r="K906" s="52">
        <v>100</v>
      </c>
      <c r="L906" s="120">
        <v>88.625954198473295</v>
      </c>
      <c r="M906" s="52"/>
      <c r="N906" s="120"/>
      <c r="O906" s="120"/>
      <c r="P906" s="120"/>
      <c r="Q906" s="120"/>
      <c r="R906" s="120"/>
      <c r="S906" s="120"/>
      <c r="T906" s="120"/>
      <c r="U906" s="120"/>
      <c r="V906" s="120"/>
      <c r="W906" s="120"/>
      <c r="X906" s="120"/>
      <c r="Y906" s="120"/>
      <c r="Z906" s="120"/>
      <c r="AA906" s="120"/>
      <c r="AB906" s="120"/>
      <c r="AC906" s="120"/>
      <c r="AD906" s="120"/>
      <c r="AE906" s="120"/>
      <c r="AF906" s="120"/>
      <c r="AG906" s="120"/>
      <c r="AH906" s="120"/>
      <c r="AI906" s="120"/>
      <c r="AJ906" s="120"/>
      <c r="AK906" s="120"/>
      <c r="AL906" s="52"/>
      <c r="AM906" s="124"/>
      <c r="AN906" s="124"/>
      <c r="AO906" s="124"/>
      <c r="AP906" s="124"/>
      <c r="AQ906" s="124"/>
      <c r="AR906" s="124"/>
      <c r="AS906" s="124">
        <v>4.5317220543806644E-2</v>
      </c>
      <c r="AT906" s="120">
        <v>50</v>
      </c>
      <c r="AU906" s="120">
        <v>50</v>
      </c>
      <c r="AV906" s="124">
        <v>0.10687022900763359</v>
      </c>
      <c r="AW906" s="120">
        <v>38.625954198473302</v>
      </c>
      <c r="AX906" s="120">
        <v>50</v>
      </c>
      <c r="AY906" s="124"/>
      <c r="AZ906" s="120"/>
      <c r="BA906" s="120"/>
      <c r="BB906" s="124"/>
      <c r="BC906" s="120"/>
      <c r="BD906" s="120"/>
      <c r="BE906" s="124"/>
      <c r="BF906" s="120"/>
      <c r="BG906" s="120"/>
      <c r="BH906" s="124"/>
      <c r="BI906" s="120"/>
      <c r="BJ906" s="120"/>
      <c r="BK906" s="124"/>
      <c r="BL906" s="120"/>
      <c r="BM906" s="120"/>
      <c r="BN906" s="52"/>
      <c r="BO906" s="124"/>
      <c r="BP906" s="120"/>
      <c r="BQ906" s="120"/>
      <c r="BR906" s="124"/>
      <c r="BS906" s="124"/>
      <c r="BT906" s="120"/>
      <c r="BU906" s="120"/>
      <c r="BV906" s="124"/>
      <c r="BW906" s="120"/>
      <c r="BX906" s="120"/>
      <c r="BY906" s="124"/>
      <c r="BZ906" s="124"/>
      <c r="CA906" s="124"/>
      <c r="CB906" s="120"/>
      <c r="CC906" s="120"/>
      <c r="CD906" s="120"/>
      <c r="CE906" s="120"/>
      <c r="CF906" s="52"/>
      <c r="CG906" s="52"/>
      <c r="CH906" s="107">
        <v>0</v>
      </c>
      <c r="CI906" s="107"/>
      <c r="CJ906" s="107"/>
    </row>
    <row r="907" spans="1:88" x14ac:dyDescent="0.25">
      <c r="A907" s="50" t="s">
        <v>1066</v>
      </c>
      <c r="B907" s="56" t="s">
        <v>1636</v>
      </c>
      <c r="C907" s="50" t="s">
        <v>3437</v>
      </c>
      <c r="D907" s="56" t="s">
        <v>1815</v>
      </c>
      <c r="E907" s="50" t="s">
        <v>106</v>
      </c>
      <c r="F907" s="24" t="s">
        <v>107</v>
      </c>
      <c r="G907" s="24">
        <v>2</v>
      </c>
      <c r="H907" s="50" t="s">
        <v>1453</v>
      </c>
      <c r="I907" s="50" t="s">
        <v>109</v>
      </c>
      <c r="J907" s="120">
        <v>92.178217821782198</v>
      </c>
      <c r="K907" s="52">
        <v>100</v>
      </c>
      <c r="L907" s="120">
        <v>92.178217821782198</v>
      </c>
      <c r="M907" s="52"/>
      <c r="N907" s="120"/>
      <c r="O907" s="120"/>
      <c r="P907" s="120"/>
      <c r="Q907" s="120"/>
      <c r="R907" s="120"/>
      <c r="S907" s="120"/>
      <c r="T907" s="120"/>
      <c r="U907" s="120"/>
      <c r="V907" s="120"/>
      <c r="W907" s="120"/>
      <c r="X907" s="120"/>
      <c r="Y907" s="120"/>
      <c r="Z907" s="120"/>
      <c r="AA907" s="120"/>
      <c r="AB907" s="120"/>
      <c r="AC907" s="120"/>
      <c r="AD907" s="120"/>
      <c r="AE907" s="120"/>
      <c r="AF907" s="120"/>
      <c r="AG907" s="120"/>
      <c r="AH907" s="120"/>
      <c r="AI907" s="120"/>
      <c r="AJ907" s="120"/>
      <c r="AK907" s="120"/>
      <c r="AL907" s="52"/>
      <c r="AM907" s="124"/>
      <c r="AN907" s="124"/>
      <c r="AO907" s="124"/>
      <c r="AP907" s="124"/>
      <c r="AQ907" s="124"/>
      <c r="AR907" s="124"/>
      <c r="AS907" s="124">
        <v>3.9525691699604744E-2</v>
      </c>
      <c r="AT907" s="120">
        <v>50</v>
      </c>
      <c r="AU907" s="120">
        <v>50</v>
      </c>
      <c r="AV907" s="124">
        <v>8.9108910891089105E-2</v>
      </c>
      <c r="AW907" s="120">
        <v>42.178217821782191</v>
      </c>
      <c r="AX907" s="120">
        <v>50</v>
      </c>
      <c r="AY907" s="124"/>
      <c r="AZ907" s="120"/>
      <c r="BA907" s="120"/>
      <c r="BB907" s="124"/>
      <c r="BC907" s="120"/>
      <c r="BD907" s="120"/>
      <c r="BE907" s="124"/>
      <c r="BF907" s="120"/>
      <c r="BG907" s="120"/>
      <c r="BH907" s="124"/>
      <c r="BI907" s="120"/>
      <c r="BJ907" s="120"/>
      <c r="BK907" s="124"/>
      <c r="BL907" s="120"/>
      <c r="BM907" s="120"/>
      <c r="BN907" s="52"/>
      <c r="BO907" s="124"/>
      <c r="BP907" s="120"/>
      <c r="BQ907" s="120"/>
      <c r="BR907" s="124"/>
      <c r="BS907" s="124"/>
      <c r="BT907" s="120"/>
      <c r="BU907" s="120"/>
      <c r="BV907" s="124"/>
      <c r="BW907" s="120"/>
      <c r="BX907" s="120"/>
      <c r="BY907" s="124"/>
      <c r="BZ907" s="124"/>
      <c r="CA907" s="124"/>
      <c r="CB907" s="120"/>
      <c r="CC907" s="120"/>
      <c r="CD907" s="120"/>
      <c r="CE907" s="120"/>
      <c r="CF907" s="107"/>
      <c r="CG907" s="107"/>
      <c r="CH907" s="107">
        <v>0</v>
      </c>
      <c r="CI907" s="107"/>
      <c r="CJ907" s="107"/>
    </row>
    <row r="908" spans="1:88" x14ac:dyDescent="0.25">
      <c r="A908" s="50" t="s">
        <v>1066</v>
      </c>
      <c r="B908" s="56" t="s">
        <v>1636</v>
      </c>
      <c r="C908" s="50" t="s">
        <v>3438</v>
      </c>
      <c r="D908" s="56" t="s">
        <v>2341</v>
      </c>
      <c r="E908" s="50" t="s">
        <v>106</v>
      </c>
      <c r="F908" s="24">
        <v>3</v>
      </c>
      <c r="G908" s="24">
        <v>5</v>
      </c>
      <c r="H908" s="50" t="s">
        <v>1453</v>
      </c>
      <c r="I908" s="50" t="s">
        <v>109</v>
      </c>
      <c r="J908" s="120">
        <v>611.72401596219675</v>
      </c>
      <c r="K908" s="52">
        <v>750</v>
      </c>
      <c r="L908" s="120">
        <v>81.5632021282929</v>
      </c>
      <c r="M908" s="52">
        <v>0</v>
      </c>
      <c r="N908" s="120">
        <v>68.352253729412695</v>
      </c>
      <c r="O908" s="120">
        <v>91.136338305883584</v>
      </c>
      <c r="P908" s="120">
        <v>100</v>
      </c>
      <c r="Q908" s="120">
        <v>61.517716668377425</v>
      </c>
      <c r="R908" s="120">
        <v>69.849827798901899</v>
      </c>
      <c r="S908" s="120">
        <v>72.898015588612893</v>
      </c>
      <c r="T908" s="120">
        <v>82.023622224503228</v>
      </c>
      <c r="U908" s="120">
        <v>100</v>
      </c>
      <c r="V908" s="120">
        <v>64.842264036014043</v>
      </c>
      <c r="W908" s="120">
        <v>86.456352048018729</v>
      </c>
      <c r="X908" s="120">
        <v>100</v>
      </c>
      <c r="Y908" s="120">
        <v>57.330918391682275</v>
      </c>
      <c r="Z908" s="120">
        <v>76.441224522243033</v>
      </c>
      <c r="AA908" s="120">
        <v>100</v>
      </c>
      <c r="AB908" s="120">
        <v>55.822222222222194</v>
      </c>
      <c r="AC908" s="120">
        <v>74.429629629629588</v>
      </c>
      <c r="AD908" s="120">
        <v>100</v>
      </c>
      <c r="AE908" s="120">
        <v>49.481355932203385</v>
      </c>
      <c r="AF908" s="120">
        <v>60.94703196347033</v>
      </c>
      <c r="AG908" s="120">
        <v>65.975141242937852</v>
      </c>
      <c r="AH908" s="120">
        <v>100</v>
      </c>
      <c r="AI908" s="120">
        <v>11.38</v>
      </c>
      <c r="AJ908" s="120">
        <v>12.51</v>
      </c>
      <c r="AK908" s="120">
        <v>11.46</v>
      </c>
      <c r="AL908" s="52">
        <v>0</v>
      </c>
      <c r="AM908" s="124">
        <v>0.99171270718232041</v>
      </c>
      <c r="AN908" s="124">
        <v>0.99310344827586206</v>
      </c>
      <c r="AO908" s="124">
        <v>0.99723756906077343</v>
      </c>
      <c r="AP908" s="124">
        <v>1</v>
      </c>
      <c r="AQ908" s="124">
        <v>0.9925373134328358</v>
      </c>
      <c r="AR908" s="124">
        <v>1</v>
      </c>
      <c r="AS908" s="124">
        <v>1.6666666666666666E-2</v>
      </c>
      <c r="AT908" s="120">
        <v>50</v>
      </c>
      <c r="AU908" s="120">
        <v>50</v>
      </c>
      <c r="AV908" s="124">
        <v>3.125E-2</v>
      </c>
      <c r="AW908" s="120">
        <v>50</v>
      </c>
      <c r="AX908" s="120">
        <v>50</v>
      </c>
      <c r="AY908" s="124"/>
      <c r="AZ908" s="120"/>
      <c r="BA908" s="120"/>
      <c r="BB908" s="124"/>
      <c r="BC908" s="120"/>
      <c r="BD908" s="120"/>
      <c r="BE908" s="124"/>
      <c r="BF908" s="120"/>
      <c r="BG908" s="120"/>
      <c r="BH908" s="124"/>
      <c r="BI908" s="120"/>
      <c r="BJ908" s="120"/>
      <c r="BK908" s="124"/>
      <c r="BL908" s="120"/>
      <c r="BM908" s="120"/>
      <c r="BN908" s="52"/>
      <c r="BO908" s="124"/>
      <c r="BP908" s="120"/>
      <c r="BQ908" s="120"/>
      <c r="BR908" s="124">
        <v>0.52892561983471076</v>
      </c>
      <c r="BS908" s="124">
        <v>1.0254237288135593</v>
      </c>
      <c r="BT908" s="120">
        <v>35.261707988980717</v>
      </c>
      <c r="BU908" s="120">
        <v>50</v>
      </c>
      <c r="BV908" s="124"/>
      <c r="BW908" s="120"/>
      <c r="BX908" s="120"/>
      <c r="BY908" s="124"/>
      <c r="BZ908" s="124"/>
      <c r="CA908" s="124"/>
      <c r="CB908" s="120">
        <v>16.823939048191338</v>
      </c>
      <c r="CC908" s="120">
        <v>19.496255895940152</v>
      </c>
      <c r="CD908" s="120">
        <v>17.335082511020332</v>
      </c>
      <c r="CE908" s="120"/>
      <c r="CF908" s="107"/>
      <c r="CG908" s="107"/>
      <c r="CH908" s="107">
        <v>0</v>
      </c>
      <c r="CI908" s="107"/>
      <c r="CJ908" s="107"/>
    </row>
    <row r="909" spans="1:88" x14ac:dyDescent="0.25">
      <c r="A909" s="50" t="s">
        <v>1066</v>
      </c>
      <c r="B909" s="56" t="s">
        <v>1636</v>
      </c>
      <c r="C909" s="50" t="s">
        <v>3439</v>
      </c>
      <c r="D909" s="56" t="s">
        <v>1832</v>
      </c>
      <c r="E909" s="50" t="s">
        <v>106</v>
      </c>
      <c r="F909" s="24">
        <v>6</v>
      </c>
      <c r="G909" s="24">
        <v>8</v>
      </c>
      <c r="H909" s="50" t="s">
        <v>1453</v>
      </c>
      <c r="I909" s="50" t="s">
        <v>109</v>
      </c>
      <c r="J909" s="120">
        <v>636.41577941992955</v>
      </c>
      <c r="K909" s="52">
        <v>800</v>
      </c>
      <c r="L909" s="120">
        <v>79.551972427491194</v>
      </c>
      <c r="M909" s="52">
        <v>0</v>
      </c>
      <c r="N909" s="120">
        <v>70.948490318984241</v>
      </c>
      <c r="O909" s="120">
        <v>94.597987091978979</v>
      </c>
      <c r="P909" s="120">
        <v>100</v>
      </c>
      <c r="Q909" s="120">
        <v>59.45376107932217</v>
      </c>
      <c r="R909" s="120">
        <v>66.472596197551994</v>
      </c>
      <c r="S909" s="120">
        <v>75</v>
      </c>
      <c r="T909" s="120">
        <v>79.271681439096227</v>
      </c>
      <c r="U909" s="120">
        <v>100</v>
      </c>
      <c r="V909" s="120">
        <v>61.128277662911422</v>
      </c>
      <c r="W909" s="120">
        <v>81.504370217215225</v>
      </c>
      <c r="X909" s="120">
        <v>100</v>
      </c>
      <c r="Y909" s="120">
        <v>49.365662706286216</v>
      </c>
      <c r="Z909" s="120">
        <v>65.820883608381621</v>
      </c>
      <c r="AA909" s="120">
        <v>100</v>
      </c>
      <c r="AB909" s="120">
        <v>63.468294573643405</v>
      </c>
      <c r="AC909" s="120">
        <v>84.624392764857873</v>
      </c>
      <c r="AD909" s="120">
        <v>100</v>
      </c>
      <c r="AE909" s="120">
        <v>53.730555555555547</v>
      </c>
      <c r="AF909" s="120">
        <v>67.781655480984313</v>
      </c>
      <c r="AG909" s="120">
        <v>71.640740740740725</v>
      </c>
      <c r="AH909" s="120">
        <v>100</v>
      </c>
      <c r="AI909" s="120">
        <v>15.54</v>
      </c>
      <c r="AJ909" s="120">
        <v>17.100000000000001</v>
      </c>
      <c r="AK909" s="120">
        <v>14.05</v>
      </c>
      <c r="AL909" s="52">
        <v>0</v>
      </c>
      <c r="AM909" s="124">
        <v>0.98693759071117559</v>
      </c>
      <c r="AN909" s="124">
        <v>0.99537037037037035</v>
      </c>
      <c r="AO909" s="124">
        <v>0.98405797101449277</v>
      </c>
      <c r="AP909" s="124">
        <v>0.9907407407407407</v>
      </c>
      <c r="AQ909" s="124">
        <v>1</v>
      </c>
      <c r="AR909" s="124">
        <v>1</v>
      </c>
      <c r="AS909" s="124">
        <v>3.4934497816593885E-2</v>
      </c>
      <c r="AT909" s="120">
        <v>50</v>
      </c>
      <c r="AU909" s="120">
        <v>50</v>
      </c>
      <c r="AV909" s="124">
        <v>7.0707070707070704E-2</v>
      </c>
      <c r="AW909" s="120">
        <v>45.858585858585862</v>
      </c>
      <c r="AX909" s="120">
        <v>50</v>
      </c>
      <c r="AY909" s="124"/>
      <c r="AZ909" s="120"/>
      <c r="BA909" s="120"/>
      <c r="BB909" s="124"/>
      <c r="BC909" s="120"/>
      <c r="BD909" s="120"/>
      <c r="BE909" s="124">
        <v>0.77981651376146788</v>
      </c>
      <c r="BF909" s="120">
        <v>41.479601795822759</v>
      </c>
      <c r="BG909" s="120">
        <v>50</v>
      </c>
      <c r="BH909" s="124"/>
      <c r="BI909" s="120"/>
      <c r="BJ909" s="120"/>
      <c r="BK909" s="124"/>
      <c r="BL909" s="120"/>
      <c r="BM909" s="120"/>
      <c r="BN909" s="52"/>
      <c r="BO909" s="124"/>
      <c r="BP909" s="120"/>
      <c r="BQ909" s="120"/>
      <c r="BR909" s="124">
        <v>0.32426303854875282</v>
      </c>
      <c r="BS909" s="124">
        <v>0.98</v>
      </c>
      <c r="BT909" s="120">
        <v>21.617535903250186</v>
      </c>
      <c r="BU909" s="120">
        <v>50</v>
      </c>
      <c r="BV909" s="124"/>
      <c r="BW909" s="120"/>
      <c r="BX909" s="120"/>
      <c r="BY909" s="124"/>
      <c r="BZ909" s="124"/>
      <c r="CA909" s="124"/>
      <c r="CB909" s="120">
        <v>16.823939048191338</v>
      </c>
      <c r="CC909" s="120">
        <v>19.496255895940152</v>
      </c>
      <c r="CD909" s="120">
        <v>17.335082511020332</v>
      </c>
      <c r="CE909" s="120"/>
      <c r="CF909" s="52"/>
      <c r="CG909" s="107"/>
      <c r="CH909" s="107">
        <v>0</v>
      </c>
      <c r="CI909" s="107"/>
      <c r="CJ909" s="107"/>
    </row>
    <row r="910" spans="1:88" x14ac:dyDescent="0.25">
      <c r="A910" s="50" t="s">
        <v>1066</v>
      </c>
      <c r="B910" s="56" t="s">
        <v>1636</v>
      </c>
      <c r="C910" s="50" t="s">
        <v>3440</v>
      </c>
      <c r="D910" s="56" t="s">
        <v>2074</v>
      </c>
      <c r="E910" s="50" t="s">
        <v>106</v>
      </c>
      <c r="F910" s="24">
        <v>6</v>
      </c>
      <c r="G910" s="24">
        <v>8</v>
      </c>
      <c r="H910" s="50" t="s">
        <v>2644</v>
      </c>
      <c r="I910" s="50" t="s">
        <v>109</v>
      </c>
      <c r="J910" s="120">
        <v>623.12719253412763</v>
      </c>
      <c r="K910" s="52">
        <v>800</v>
      </c>
      <c r="L910" s="120">
        <v>77.890899066765954</v>
      </c>
      <c r="M910" s="52">
        <v>0</v>
      </c>
      <c r="N910" s="120">
        <v>63.90113280397356</v>
      </c>
      <c r="O910" s="120">
        <v>85.20151040529808</v>
      </c>
      <c r="P910" s="120">
        <v>100</v>
      </c>
      <c r="Q910" s="120">
        <v>52.26805059805482</v>
      </c>
      <c r="R910" s="120">
        <v>65.936010676899883</v>
      </c>
      <c r="S910" s="120">
        <v>68.472135999230616</v>
      </c>
      <c r="T910" s="120">
        <v>69.690734130739756</v>
      </c>
      <c r="U910" s="120">
        <v>100</v>
      </c>
      <c r="V910" s="120">
        <v>61.770843300388862</v>
      </c>
      <c r="W910" s="120">
        <v>82.361124400518477</v>
      </c>
      <c r="X910" s="120">
        <v>100</v>
      </c>
      <c r="Y910" s="120">
        <v>51.16062745706602</v>
      </c>
      <c r="Z910" s="120">
        <v>68.214169942754694</v>
      </c>
      <c r="AA910" s="120">
        <v>100</v>
      </c>
      <c r="AB910" s="120">
        <v>61.852266666666594</v>
      </c>
      <c r="AC910" s="120">
        <v>82.469688888888797</v>
      </c>
      <c r="AD910" s="120">
        <v>100</v>
      </c>
      <c r="AE910" s="120">
        <v>53.714155251141555</v>
      </c>
      <c r="AF910" s="120">
        <v>65.208662900188273</v>
      </c>
      <c r="AG910" s="120">
        <v>71.618873668188741</v>
      </c>
      <c r="AH910" s="120">
        <v>100</v>
      </c>
      <c r="AI910" s="120">
        <v>16.2</v>
      </c>
      <c r="AJ910" s="120">
        <v>14.77</v>
      </c>
      <c r="AK910" s="120">
        <v>11.49</v>
      </c>
      <c r="AL910" s="52">
        <v>0</v>
      </c>
      <c r="AM910" s="124">
        <v>0.96852646638054363</v>
      </c>
      <c r="AN910" s="124">
        <v>0.95588235294117652</v>
      </c>
      <c r="AO910" s="124">
        <v>0.97439544807965861</v>
      </c>
      <c r="AP910" s="124">
        <v>0.96153846153846156</v>
      </c>
      <c r="AQ910" s="124">
        <v>1</v>
      </c>
      <c r="AR910" s="124">
        <v>1</v>
      </c>
      <c r="AS910" s="124">
        <v>4.4096728307254626E-2</v>
      </c>
      <c r="AT910" s="120">
        <v>50</v>
      </c>
      <c r="AU910" s="120">
        <v>50</v>
      </c>
      <c r="AV910" s="124">
        <v>5.5248618784530384E-2</v>
      </c>
      <c r="AW910" s="120">
        <v>48.950276243093938</v>
      </c>
      <c r="AX910" s="120">
        <v>50</v>
      </c>
      <c r="AY910" s="124"/>
      <c r="AZ910" s="120"/>
      <c r="BA910" s="120"/>
      <c r="BB910" s="124"/>
      <c r="BC910" s="120"/>
      <c r="BD910" s="120"/>
      <c r="BE910" s="124">
        <v>0.78421052631578947</v>
      </c>
      <c r="BF910" s="120">
        <v>41.713325867861144</v>
      </c>
      <c r="BG910" s="120">
        <v>50</v>
      </c>
      <c r="BH910" s="124"/>
      <c r="BI910" s="120"/>
      <c r="BJ910" s="120"/>
      <c r="BK910" s="124"/>
      <c r="BL910" s="120"/>
      <c r="BM910" s="120"/>
      <c r="BN910" s="52"/>
      <c r="BO910" s="124"/>
      <c r="BP910" s="120"/>
      <c r="BQ910" s="120"/>
      <c r="BR910" s="124">
        <v>0.34361233480176212</v>
      </c>
      <c r="BS910" s="124">
        <v>0.97634408602150535</v>
      </c>
      <c r="BT910" s="120">
        <v>22.907488986784141</v>
      </c>
      <c r="BU910" s="120">
        <v>50</v>
      </c>
      <c r="BV910" s="124"/>
      <c r="BW910" s="120"/>
      <c r="BX910" s="120"/>
      <c r="BY910" s="124"/>
      <c r="BZ910" s="124"/>
      <c r="CA910" s="124"/>
      <c r="CB910" s="120">
        <v>16.823939048191338</v>
      </c>
      <c r="CC910" s="120">
        <v>19.496255895940152</v>
      </c>
      <c r="CD910" s="120">
        <v>17.335082511020332</v>
      </c>
      <c r="CE910" s="120"/>
      <c r="CF910" s="107"/>
      <c r="CG910" s="107"/>
      <c r="CH910" s="107">
        <v>0</v>
      </c>
      <c r="CI910" s="107"/>
      <c r="CJ910" s="107"/>
    </row>
    <row r="911" spans="1:88" x14ac:dyDescent="0.25">
      <c r="A911" s="50" t="s">
        <v>1066</v>
      </c>
      <c r="B911" s="56" t="s">
        <v>1636</v>
      </c>
      <c r="C911" s="50" t="s">
        <v>3441</v>
      </c>
      <c r="D911" s="56" t="s">
        <v>2160</v>
      </c>
      <c r="E911" s="50" t="s">
        <v>106</v>
      </c>
      <c r="F911" s="24">
        <v>9</v>
      </c>
      <c r="G911" s="24">
        <v>12</v>
      </c>
      <c r="H911" s="50" t="s">
        <v>1453</v>
      </c>
      <c r="I911" s="50" t="s">
        <v>109</v>
      </c>
      <c r="J911" s="120">
        <v>978.8606170335288</v>
      </c>
      <c r="K911" s="52">
        <v>1250</v>
      </c>
      <c r="L911" s="120">
        <v>78.308849362682309</v>
      </c>
      <c r="M911" s="52">
        <v>0</v>
      </c>
      <c r="N911" s="120">
        <v>73.666039754749448</v>
      </c>
      <c r="O911" s="120">
        <v>98.221386339665926</v>
      </c>
      <c r="P911" s="120">
        <v>100</v>
      </c>
      <c r="Q911" s="120">
        <v>62.406554019457246</v>
      </c>
      <c r="R911" s="120">
        <v>64.032628515323651</v>
      </c>
      <c r="S911" s="120">
        <v>75</v>
      </c>
      <c r="T911" s="120">
        <v>83.208738692609657</v>
      </c>
      <c r="U911" s="120">
        <v>100</v>
      </c>
      <c r="V911" s="120">
        <v>59.554339010543387</v>
      </c>
      <c r="W911" s="120">
        <v>79.405785347391173</v>
      </c>
      <c r="X911" s="120">
        <v>100</v>
      </c>
      <c r="Y911" s="120">
        <v>48.301201280582717</v>
      </c>
      <c r="Z911" s="120">
        <v>64.401601707443618</v>
      </c>
      <c r="AA911" s="120">
        <v>100</v>
      </c>
      <c r="AB911" s="120">
        <v>60.299206349206337</v>
      </c>
      <c r="AC911" s="120">
        <v>80.398941798941777</v>
      </c>
      <c r="AD911" s="120">
        <v>100</v>
      </c>
      <c r="AE911" s="120">
        <v>51.68571428571429</v>
      </c>
      <c r="AF911" s="120">
        <v>64.089142857142846</v>
      </c>
      <c r="AG911" s="120">
        <v>68.914285714285711</v>
      </c>
      <c r="AH911" s="120">
        <v>100</v>
      </c>
      <c r="AI911" s="120">
        <v>12.59</v>
      </c>
      <c r="AJ911" s="120">
        <v>15.73</v>
      </c>
      <c r="AK911" s="120">
        <v>12.4</v>
      </c>
      <c r="AL911" s="52">
        <v>1</v>
      </c>
      <c r="AM911" s="124">
        <v>0.95470383275261328</v>
      </c>
      <c r="AN911" s="124">
        <v>0.90588235294117647</v>
      </c>
      <c r="AO911" s="124">
        <v>0.95486111111111116</v>
      </c>
      <c r="AP911" s="124">
        <v>0.90697674418604646</v>
      </c>
      <c r="AQ911" s="124">
        <v>0.99609375</v>
      </c>
      <c r="AR911" s="124">
        <v>1</v>
      </c>
      <c r="AS911" s="124">
        <v>7.1028037383177575E-2</v>
      </c>
      <c r="AT911" s="120">
        <v>45.794392523364507</v>
      </c>
      <c r="AU911" s="120">
        <v>50</v>
      </c>
      <c r="AV911" s="124">
        <v>0.13240418118466898</v>
      </c>
      <c r="AW911" s="120">
        <v>33.51916376306621</v>
      </c>
      <c r="AX911" s="120">
        <v>50</v>
      </c>
      <c r="AY911" s="124">
        <v>0.6654478976234004</v>
      </c>
      <c r="AZ911" s="120">
        <v>44.363193174893361</v>
      </c>
      <c r="BA911" s="120">
        <v>50</v>
      </c>
      <c r="BB911" s="124">
        <v>0.41133455210237663</v>
      </c>
      <c r="BC911" s="120">
        <v>27.422303473491777</v>
      </c>
      <c r="BD911" s="120">
        <v>50</v>
      </c>
      <c r="BE911" s="124">
        <v>0.7992565055762082</v>
      </c>
      <c r="BF911" s="120">
        <v>42.513643913628094</v>
      </c>
      <c r="BG911" s="120">
        <v>50</v>
      </c>
      <c r="BH911" s="124">
        <v>0.90944881889763785</v>
      </c>
      <c r="BI911" s="120">
        <v>96.749874350812533</v>
      </c>
      <c r="BJ911" s="120">
        <v>100</v>
      </c>
      <c r="BK911" s="124">
        <v>0.83333333333333348</v>
      </c>
      <c r="BL911" s="120">
        <v>88.652482269503565</v>
      </c>
      <c r="BM911" s="120">
        <v>100</v>
      </c>
      <c r="BN911" s="52">
        <v>0</v>
      </c>
      <c r="BO911" s="124">
        <v>0.70539419087136934</v>
      </c>
      <c r="BP911" s="120">
        <v>94.052558782849246</v>
      </c>
      <c r="BQ911" s="120">
        <v>100</v>
      </c>
      <c r="BR911" s="124">
        <v>0.36986301369863012</v>
      </c>
      <c r="BS911" s="124">
        <v>0.57480314960629919</v>
      </c>
      <c r="BT911" s="120">
        <v>6.1643835616438354</v>
      </c>
      <c r="BU911" s="120">
        <v>50</v>
      </c>
      <c r="BV911" s="124">
        <v>0.30093457943925234</v>
      </c>
      <c r="BW911" s="120">
        <v>25.077881619937699</v>
      </c>
      <c r="BX911" s="120">
        <v>50</v>
      </c>
      <c r="BY911" s="124">
        <v>0.83333333333333348</v>
      </c>
      <c r="BZ911" s="124">
        <v>0.94</v>
      </c>
      <c r="CA911" s="124">
        <v>0.10666666666666658</v>
      </c>
      <c r="CB911" s="120">
        <v>16.823939048191338</v>
      </c>
      <c r="CC911" s="120">
        <v>19.496255895940152</v>
      </c>
      <c r="CD911" s="120">
        <v>17.335082511020332</v>
      </c>
      <c r="CE911" s="120">
        <v>12.629206143265662</v>
      </c>
      <c r="CF911" s="107"/>
      <c r="CG911" s="107"/>
      <c r="CH911" s="107">
        <v>0</v>
      </c>
      <c r="CI911" s="107"/>
      <c r="CJ911" s="107"/>
    </row>
    <row r="912" spans="1:88" x14ac:dyDescent="0.25">
      <c r="A912" s="50" t="s">
        <v>1066</v>
      </c>
      <c r="B912" s="56" t="s">
        <v>1636</v>
      </c>
      <c r="C912" s="50" t="s">
        <v>3442</v>
      </c>
      <c r="D912" s="56" t="s">
        <v>2179</v>
      </c>
      <c r="E912" s="50" t="s">
        <v>106</v>
      </c>
      <c r="F912" s="24">
        <v>9</v>
      </c>
      <c r="G912" s="24">
        <v>12</v>
      </c>
      <c r="H912" s="50" t="s">
        <v>2644</v>
      </c>
      <c r="I912" s="50" t="s">
        <v>109</v>
      </c>
      <c r="J912" s="120">
        <v>968.41213227447929</v>
      </c>
      <c r="K912" s="52">
        <v>1250</v>
      </c>
      <c r="L912" s="120">
        <v>77.47297058195835</v>
      </c>
      <c r="M912" s="52">
        <v>1</v>
      </c>
      <c r="N912" s="120">
        <v>68.468848251902159</v>
      </c>
      <c r="O912" s="120">
        <v>91.291797669202879</v>
      </c>
      <c r="P912" s="120">
        <v>100</v>
      </c>
      <c r="Q912" s="120">
        <v>53.02396953405021</v>
      </c>
      <c r="R912" s="120">
        <v>58.089795308531265</v>
      </c>
      <c r="S912" s="120">
        <v>72.162188814866752</v>
      </c>
      <c r="T912" s="120">
        <v>70.698626045400275</v>
      </c>
      <c r="U912" s="120">
        <v>100</v>
      </c>
      <c r="V912" s="120">
        <v>55.108128838225539</v>
      </c>
      <c r="W912" s="120">
        <v>73.477505117634053</v>
      </c>
      <c r="X912" s="120">
        <v>100</v>
      </c>
      <c r="Y912" s="120">
        <v>42.349369988545241</v>
      </c>
      <c r="Z912" s="120">
        <v>56.465826651393655</v>
      </c>
      <c r="AA912" s="120">
        <v>100</v>
      </c>
      <c r="AB912" s="120">
        <v>63.952201257861653</v>
      </c>
      <c r="AC912" s="120">
        <v>85.26960167714887</v>
      </c>
      <c r="AD912" s="120">
        <v>100</v>
      </c>
      <c r="AE912" s="120">
        <v>51.898198198198187</v>
      </c>
      <c r="AF912" s="120">
        <v>66.500761904761916</v>
      </c>
      <c r="AG912" s="120">
        <v>69.197597597597579</v>
      </c>
      <c r="AH912" s="120">
        <v>100</v>
      </c>
      <c r="AI912" s="120">
        <v>19.13</v>
      </c>
      <c r="AJ912" s="120">
        <v>15.74</v>
      </c>
      <c r="AK912" s="120">
        <v>14.6</v>
      </c>
      <c r="AL912" s="52">
        <v>1</v>
      </c>
      <c r="AM912" s="124">
        <v>0.98712446351931327</v>
      </c>
      <c r="AN912" s="124">
        <v>0.95833333333333337</v>
      </c>
      <c r="AO912" s="124">
        <v>0.97457627118644063</v>
      </c>
      <c r="AP912" s="124">
        <v>0.90196078431372551</v>
      </c>
      <c r="AQ912" s="124">
        <v>1</v>
      </c>
      <c r="AR912" s="124">
        <v>1</v>
      </c>
      <c r="AS912" s="124">
        <v>7.7012835472578769E-2</v>
      </c>
      <c r="AT912" s="120">
        <v>44.597432905484261</v>
      </c>
      <c r="AU912" s="120">
        <v>50</v>
      </c>
      <c r="AV912" s="124">
        <v>0.19526627218934911</v>
      </c>
      <c r="AW912" s="120">
        <v>20.946745562130186</v>
      </c>
      <c r="AX912" s="120">
        <v>50</v>
      </c>
      <c r="AY912" s="124">
        <v>0.43624161073825501</v>
      </c>
      <c r="AZ912" s="120">
        <v>29.082774049217004</v>
      </c>
      <c r="BA912" s="120">
        <v>50</v>
      </c>
      <c r="BB912" s="124">
        <v>0.40044742729306487</v>
      </c>
      <c r="BC912" s="120">
        <v>26.696495152870991</v>
      </c>
      <c r="BD912" s="120">
        <v>50</v>
      </c>
      <c r="BE912" s="124">
        <v>0.73604060913705582</v>
      </c>
      <c r="BF912" s="120">
        <v>39.151096230694463</v>
      </c>
      <c r="BG912" s="120">
        <v>50</v>
      </c>
      <c r="BH912" s="124">
        <v>0.96</v>
      </c>
      <c r="BI912" s="120">
        <v>100</v>
      </c>
      <c r="BJ912" s="120">
        <v>100</v>
      </c>
      <c r="BK912" s="124">
        <v>0.84313725490196079</v>
      </c>
      <c r="BL912" s="120">
        <v>89.695452649144769</v>
      </c>
      <c r="BM912" s="120">
        <v>100</v>
      </c>
      <c r="BN912" s="52">
        <v>0</v>
      </c>
      <c r="BO912" s="124">
        <v>0.69863013698630139</v>
      </c>
      <c r="BP912" s="120">
        <v>93.150684931506859</v>
      </c>
      <c r="BQ912" s="120">
        <v>100</v>
      </c>
      <c r="BR912" s="124">
        <v>0.61734693877551017</v>
      </c>
      <c r="BS912" s="124">
        <v>0.91162790697674423</v>
      </c>
      <c r="BT912" s="120">
        <v>41.156462585034006</v>
      </c>
      <c r="BU912" s="120">
        <v>50</v>
      </c>
      <c r="BV912" s="124">
        <v>0.45040840140023336</v>
      </c>
      <c r="BW912" s="120">
        <v>37.53403345001945</v>
      </c>
      <c r="BX912" s="120">
        <v>50</v>
      </c>
      <c r="BY912" s="124">
        <v>0.84313725490196079</v>
      </c>
      <c r="BZ912" s="124">
        <v>0.94</v>
      </c>
      <c r="CA912" s="124">
        <v>9.686274509803923E-2</v>
      </c>
      <c r="CB912" s="120">
        <v>16.823939048191338</v>
      </c>
      <c r="CC912" s="120">
        <v>19.496255895940152</v>
      </c>
      <c r="CD912" s="120">
        <v>17.335082511020332</v>
      </c>
      <c r="CE912" s="120">
        <v>12.629206143265662</v>
      </c>
      <c r="CF912" s="107"/>
      <c r="CG912" s="107"/>
      <c r="CH912" s="107">
        <v>0</v>
      </c>
      <c r="CI912" s="107"/>
      <c r="CJ912" s="107"/>
    </row>
    <row r="913" spans="1:88" x14ac:dyDescent="0.25">
      <c r="A913" s="50" t="s">
        <v>1078</v>
      </c>
      <c r="B913" s="56" t="s">
        <v>1637</v>
      </c>
      <c r="C913" s="50" t="s">
        <v>2665</v>
      </c>
      <c r="D913" s="56" t="s">
        <v>101</v>
      </c>
      <c r="E913" s="50" t="s">
        <v>102</v>
      </c>
      <c r="F913" s="24" t="s">
        <v>102</v>
      </c>
      <c r="G913" s="24" t="s">
        <v>102</v>
      </c>
      <c r="H913" s="50" t="s">
        <v>2644</v>
      </c>
      <c r="I913" s="50" t="s">
        <v>103</v>
      </c>
      <c r="J913" s="120">
        <v>750.04612004218882</v>
      </c>
      <c r="K913" s="52">
        <v>1250</v>
      </c>
      <c r="L913" s="120">
        <v>60.003689603375108</v>
      </c>
      <c r="M913" s="52">
        <v>0</v>
      </c>
      <c r="N913" s="120">
        <v>53.503451301965001</v>
      </c>
      <c r="O913" s="120">
        <v>71.337935069286658</v>
      </c>
      <c r="P913" s="120">
        <v>100</v>
      </c>
      <c r="Q913" s="120">
        <v>51.079486773605488</v>
      </c>
      <c r="R913" s="120">
        <v>55.982209574614117</v>
      </c>
      <c r="S913" s="120">
        <v>67.231515504920083</v>
      </c>
      <c r="T913" s="120">
        <v>68.105982364807318</v>
      </c>
      <c r="U913" s="120">
        <v>100</v>
      </c>
      <c r="V913" s="120">
        <v>44.166304387556181</v>
      </c>
      <c r="W913" s="120">
        <v>58.888405850074911</v>
      </c>
      <c r="X913" s="120">
        <v>100</v>
      </c>
      <c r="Y913" s="120">
        <v>42.076081825849784</v>
      </c>
      <c r="Z913" s="120">
        <v>56.101442434466378</v>
      </c>
      <c r="AA913" s="120">
        <v>100</v>
      </c>
      <c r="AB913" s="120">
        <v>42.091701075268865</v>
      </c>
      <c r="AC913" s="120">
        <v>56.122268100358482</v>
      </c>
      <c r="AD913" s="120">
        <v>100</v>
      </c>
      <c r="AE913" s="120">
        <v>40.073389420602943</v>
      </c>
      <c r="AF913" s="120">
        <v>52.370492662473794</v>
      </c>
      <c r="AG913" s="120">
        <v>53.431185894137258</v>
      </c>
      <c r="AH913" s="120">
        <v>100</v>
      </c>
      <c r="AI913" s="120">
        <v>16.149999999999999</v>
      </c>
      <c r="AJ913" s="120">
        <v>13.9</v>
      </c>
      <c r="AK913" s="120">
        <v>12.29</v>
      </c>
      <c r="AL913" s="52">
        <v>0</v>
      </c>
      <c r="AM913" s="124">
        <v>0.98499687434882266</v>
      </c>
      <c r="AN913" s="124">
        <v>0.98435189748644647</v>
      </c>
      <c r="AO913" s="124">
        <v>0.98449772633319554</v>
      </c>
      <c r="AP913" s="124">
        <v>0.98364058112562569</v>
      </c>
      <c r="AQ913" s="124">
        <v>0.97813942190915715</v>
      </c>
      <c r="AR913" s="124">
        <v>0.97647400522799888</v>
      </c>
      <c r="AS913" s="124">
        <v>0.18596801859126874</v>
      </c>
      <c r="AT913" s="120">
        <v>22.806396281746256</v>
      </c>
      <c r="AU913" s="120">
        <v>50</v>
      </c>
      <c r="AV913" s="124">
        <v>0.20408433894708924</v>
      </c>
      <c r="AW913" s="120">
        <v>19.183132210582166</v>
      </c>
      <c r="AX913" s="120">
        <v>50</v>
      </c>
      <c r="AY913" s="124">
        <v>0.51169977924944809</v>
      </c>
      <c r="AZ913" s="120">
        <v>34.113318616629876</v>
      </c>
      <c r="BA913" s="120">
        <v>50</v>
      </c>
      <c r="BB913" s="124">
        <v>0.1055187637969095</v>
      </c>
      <c r="BC913" s="120">
        <v>7.0345842531273002</v>
      </c>
      <c r="BD913" s="120">
        <v>50</v>
      </c>
      <c r="BE913" s="124">
        <v>0.73397312859884833</v>
      </c>
      <c r="BF913" s="120">
        <v>39.04112386164087</v>
      </c>
      <c r="BG913" s="120">
        <v>50</v>
      </c>
      <c r="BH913" s="124">
        <v>0.67851851851851852</v>
      </c>
      <c r="BI913" s="120">
        <v>72.182821118991342</v>
      </c>
      <c r="BJ913" s="120">
        <v>100</v>
      </c>
      <c r="BK913" s="124">
        <v>0.65932047750229605</v>
      </c>
      <c r="BL913" s="120">
        <v>70.140476330031504</v>
      </c>
      <c r="BM913" s="120">
        <v>100</v>
      </c>
      <c r="BN913" s="52">
        <v>0</v>
      </c>
      <c r="BO913" s="124">
        <v>0.58099999999999996</v>
      </c>
      <c r="BP913" s="120">
        <v>77.486910994764401</v>
      </c>
      <c r="BQ913" s="120">
        <v>100</v>
      </c>
      <c r="BR913" s="124">
        <v>0.44997498749374687</v>
      </c>
      <c r="BS913" s="124">
        <v>0.73116313094367225</v>
      </c>
      <c r="BT913" s="120">
        <v>14.999166249791562</v>
      </c>
      <c r="BU913" s="120">
        <v>50</v>
      </c>
      <c r="BV913" s="124">
        <v>0.34885164494103044</v>
      </c>
      <c r="BW913" s="120">
        <v>29.07097041175254</v>
      </c>
      <c r="BX913" s="120">
        <v>50</v>
      </c>
      <c r="BY913" s="124">
        <v>0.65932047750229605</v>
      </c>
      <c r="BZ913" s="124">
        <v>0.77840909090909094</v>
      </c>
      <c r="CA913" s="124">
        <v>0.11908861340679494</v>
      </c>
      <c r="CB913" s="120">
        <v>17.263974516166829</v>
      </c>
      <c r="CC913" s="120">
        <v>19.631524517014228</v>
      </c>
      <c r="CD913" s="120">
        <v>17.168861804494096</v>
      </c>
      <c r="CE913" s="120">
        <v>15.161501169955377</v>
      </c>
      <c r="CF913" s="52"/>
      <c r="CG913" s="52"/>
      <c r="CH913" s="107">
        <v>0</v>
      </c>
      <c r="CI913" s="107"/>
      <c r="CJ913" s="107"/>
    </row>
    <row r="914" spans="1:88" x14ac:dyDescent="0.25">
      <c r="A914" s="50" t="s">
        <v>1078</v>
      </c>
      <c r="B914" s="56" t="s">
        <v>1637</v>
      </c>
      <c r="C914" s="50" t="s">
        <v>3443</v>
      </c>
      <c r="D914" s="56" t="s">
        <v>1734</v>
      </c>
      <c r="E914" s="50" t="s">
        <v>106</v>
      </c>
      <c r="F914" s="24" t="s">
        <v>107</v>
      </c>
      <c r="G914" s="24">
        <v>5</v>
      </c>
      <c r="H914" s="50" t="s">
        <v>1454</v>
      </c>
      <c r="I914" s="50" t="s">
        <v>109</v>
      </c>
      <c r="J914" s="120">
        <v>414.4668346997309</v>
      </c>
      <c r="K914" s="52">
        <v>750</v>
      </c>
      <c r="L914" s="120">
        <v>55.262244626630789</v>
      </c>
      <c r="M914" s="52">
        <v>0</v>
      </c>
      <c r="N914" s="120">
        <v>51.840260403506157</v>
      </c>
      <c r="O914" s="120">
        <v>69.120347204674886</v>
      </c>
      <c r="P914" s="120">
        <v>100</v>
      </c>
      <c r="Q914" s="120">
        <v>51.475286367684568</v>
      </c>
      <c r="R914" s="120"/>
      <c r="S914" s="120"/>
      <c r="T914" s="120">
        <v>68.633715156912757</v>
      </c>
      <c r="U914" s="120">
        <v>100</v>
      </c>
      <c r="V914" s="120">
        <v>42.781868289846983</v>
      </c>
      <c r="W914" s="120">
        <v>57.042491053129311</v>
      </c>
      <c r="X914" s="120">
        <v>100</v>
      </c>
      <c r="Y914" s="120">
        <v>42.585091944103532</v>
      </c>
      <c r="Z914" s="120">
        <v>56.780122592138035</v>
      </c>
      <c r="AA914" s="120">
        <v>100</v>
      </c>
      <c r="AB914" s="120">
        <v>34.301932367149767</v>
      </c>
      <c r="AC914" s="120">
        <v>45.735909822866354</v>
      </c>
      <c r="AD914" s="120">
        <v>100</v>
      </c>
      <c r="AE914" s="120">
        <v>34.274603174603179</v>
      </c>
      <c r="AF914" s="120"/>
      <c r="AG914" s="120">
        <v>45.69947089947091</v>
      </c>
      <c r="AH914" s="120">
        <v>100</v>
      </c>
      <c r="AI914" s="120"/>
      <c r="AJ914" s="120"/>
      <c r="AK914" s="120"/>
      <c r="AL914" s="52">
        <v>0</v>
      </c>
      <c r="AM914" s="124">
        <v>1</v>
      </c>
      <c r="AN914" s="124">
        <v>1</v>
      </c>
      <c r="AO914" s="124">
        <v>1</v>
      </c>
      <c r="AP914" s="124">
        <v>1</v>
      </c>
      <c r="AQ914" s="124">
        <v>1</v>
      </c>
      <c r="AR914" s="124">
        <v>1</v>
      </c>
      <c r="AS914" s="124">
        <v>0.16341030195381884</v>
      </c>
      <c r="AT914" s="120">
        <v>27.31793960923623</v>
      </c>
      <c r="AU914" s="120">
        <v>50</v>
      </c>
      <c r="AV914" s="124">
        <v>0.15581854043392504</v>
      </c>
      <c r="AW914" s="120">
        <v>28.836291913214993</v>
      </c>
      <c r="AX914" s="120">
        <v>50</v>
      </c>
      <c r="AY914" s="124"/>
      <c r="AZ914" s="120"/>
      <c r="BA914" s="120"/>
      <c r="BB914" s="124"/>
      <c r="BC914" s="120"/>
      <c r="BD914" s="120"/>
      <c r="BE914" s="124"/>
      <c r="BF914" s="120"/>
      <c r="BG914" s="120"/>
      <c r="BH914" s="124"/>
      <c r="BI914" s="120"/>
      <c r="BJ914" s="120"/>
      <c r="BK914" s="124"/>
      <c r="BL914" s="120"/>
      <c r="BM914" s="120"/>
      <c r="BN914" s="52"/>
      <c r="BO914" s="124"/>
      <c r="BP914" s="120"/>
      <c r="BQ914" s="120"/>
      <c r="BR914" s="124">
        <v>0.45901639344262296</v>
      </c>
      <c r="BS914" s="124">
        <v>0.78205128205128205</v>
      </c>
      <c r="BT914" s="120">
        <v>15.300546448087433</v>
      </c>
      <c r="BU914" s="120">
        <v>50</v>
      </c>
      <c r="BV914" s="124"/>
      <c r="BW914" s="120"/>
      <c r="BX914" s="120"/>
      <c r="BY914" s="124"/>
      <c r="BZ914" s="124"/>
      <c r="CA914" s="124"/>
      <c r="CB914" s="120">
        <v>16.823939048191338</v>
      </c>
      <c r="CC914" s="120">
        <v>19.496255895940152</v>
      </c>
      <c r="CD914" s="120">
        <v>17.335082511020332</v>
      </c>
      <c r="CE914" s="120"/>
      <c r="CF914" s="52" t="s">
        <v>3739</v>
      </c>
      <c r="CG914" s="52">
        <v>5</v>
      </c>
      <c r="CH914" s="107">
        <v>0</v>
      </c>
      <c r="CI914" s="107"/>
      <c r="CJ914" s="107"/>
    </row>
    <row r="915" spans="1:88" x14ac:dyDescent="0.25">
      <c r="A915" s="50" t="s">
        <v>1078</v>
      </c>
      <c r="B915" s="56" t="s">
        <v>1637</v>
      </c>
      <c r="C915" s="50" t="s">
        <v>3444</v>
      </c>
      <c r="D915" s="56" t="s">
        <v>1740</v>
      </c>
      <c r="E915" s="50" t="s">
        <v>106</v>
      </c>
      <c r="F915" s="24" t="s">
        <v>107</v>
      </c>
      <c r="G915" s="24">
        <v>5</v>
      </c>
      <c r="H915" s="50" t="s">
        <v>1454</v>
      </c>
      <c r="I915" s="50" t="s">
        <v>109</v>
      </c>
      <c r="J915" s="120">
        <v>441.96224592596195</v>
      </c>
      <c r="K915" s="52">
        <v>750</v>
      </c>
      <c r="L915" s="120">
        <v>58.928299456794932</v>
      </c>
      <c r="M915" s="52">
        <v>0</v>
      </c>
      <c r="N915" s="120">
        <v>56.884044710473979</v>
      </c>
      <c r="O915" s="120">
        <v>75.845392947298635</v>
      </c>
      <c r="P915" s="120">
        <v>100</v>
      </c>
      <c r="Q915" s="120">
        <v>55.399769783486413</v>
      </c>
      <c r="R915" s="120">
        <v>58.368398487446086</v>
      </c>
      <c r="S915" s="120">
        <v>70.101159536506159</v>
      </c>
      <c r="T915" s="120">
        <v>73.866359711315226</v>
      </c>
      <c r="U915" s="120">
        <v>100</v>
      </c>
      <c r="V915" s="120">
        <v>47.039520349015497</v>
      </c>
      <c r="W915" s="120">
        <v>62.719360465353994</v>
      </c>
      <c r="X915" s="120">
        <v>100</v>
      </c>
      <c r="Y915" s="120">
        <v>45.767293392293347</v>
      </c>
      <c r="Z915" s="120">
        <v>61.023057856391127</v>
      </c>
      <c r="AA915" s="120">
        <v>100</v>
      </c>
      <c r="AB915" s="120">
        <v>39.725438596491237</v>
      </c>
      <c r="AC915" s="120">
        <v>52.967251461988319</v>
      </c>
      <c r="AD915" s="120">
        <v>100</v>
      </c>
      <c r="AE915" s="120">
        <v>38.919047619047625</v>
      </c>
      <c r="AF915" s="120"/>
      <c r="AG915" s="120">
        <v>51.8920634920635</v>
      </c>
      <c r="AH915" s="120">
        <v>100</v>
      </c>
      <c r="AI915" s="120">
        <v>14.7</v>
      </c>
      <c r="AJ915" s="120">
        <v>12.6</v>
      </c>
      <c r="AK915" s="120"/>
      <c r="AL915" s="52">
        <v>0</v>
      </c>
      <c r="AM915" s="124">
        <v>0.99559471365638763</v>
      </c>
      <c r="AN915" s="124">
        <v>0.99502487562189057</v>
      </c>
      <c r="AO915" s="124">
        <v>0.99559471365638763</v>
      </c>
      <c r="AP915" s="124">
        <v>0.99502487562189057</v>
      </c>
      <c r="AQ915" s="124">
        <v>1</v>
      </c>
      <c r="AR915" s="124">
        <v>1</v>
      </c>
      <c r="AS915" s="124">
        <v>0.20816326530612245</v>
      </c>
      <c r="AT915" s="120">
        <v>18.367346938775508</v>
      </c>
      <c r="AU915" s="120">
        <v>50</v>
      </c>
      <c r="AV915" s="124">
        <v>0.20785219399538107</v>
      </c>
      <c r="AW915" s="120">
        <v>18.429561200923803</v>
      </c>
      <c r="AX915" s="120">
        <v>50</v>
      </c>
      <c r="AY915" s="124"/>
      <c r="AZ915" s="120"/>
      <c r="BA915" s="120"/>
      <c r="BB915" s="124"/>
      <c r="BC915" s="120"/>
      <c r="BD915" s="120"/>
      <c r="BE915" s="124"/>
      <c r="BF915" s="120"/>
      <c r="BG915" s="120"/>
      <c r="BH915" s="124"/>
      <c r="BI915" s="120"/>
      <c r="BJ915" s="120"/>
      <c r="BK915" s="124"/>
      <c r="BL915" s="120"/>
      <c r="BM915" s="120"/>
      <c r="BN915" s="52"/>
      <c r="BO915" s="124"/>
      <c r="BP915" s="120"/>
      <c r="BQ915" s="120"/>
      <c r="BR915" s="124">
        <v>0.40277777777777779</v>
      </c>
      <c r="BS915" s="124">
        <v>0.96</v>
      </c>
      <c r="BT915" s="120">
        <v>26.851851851851855</v>
      </c>
      <c r="BU915" s="120">
        <v>50</v>
      </c>
      <c r="BV915" s="124"/>
      <c r="BW915" s="120"/>
      <c r="BX915" s="120"/>
      <c r="BY915" s="124"/>
      <c r="BZ915" s="124"/>
      <c r="CA915" s="124"/>
      <c r="CB915" s="120">
        <v>16.823939048191338</v>
      </c>
      <c r="CC915" s="120">
        <v>19.496255895940152</v>
      </c>
      <c r="CD915" s="120">
        <v>17.335082511020332</v>
      </c>
      <c r="CE915" s="120"/>
      <c r="CF915" s="108"/>
      <c r="CG915" s="108"/>
      <c r="CH915" s="108">
        <v>0</v>
      </c>
      <c r="CI915" s="107"/>
      <c r="CJ915" s="107"/>
    </row>
    <row r="916" spans="1:88" x14ac:dyDescent="0.25">
      <c r="A916" s="50" t="s">
        <v>1078</v>
      </c>
      <c r="B916" s="56" t="s">
        <v>1637</v>
      </c>
      <c r="C916" s="50" t="s">
        <v>3445</v>
      </c>
      <c r="D916" s="56" t="s">
        <v>1992</v>
      </c>
      <c r="E916" s="50" t="s">
        <v>106</v>
      </c>
      <c r="F916" s="24" t="s">
        <v>114</v>
      </c>
      <c r="G916" s="24">
        <v>5</v>
      </c>
      <c r="H916" s="50" t="s">
        <v>1454</v>
      </c>
      <c r="I916" s="50" t="s">
        <v>109</v>
      </c>
      <c r="J916" s="120">
        <v>490.68930271980662</v>
      </c>
      <c r="K916" s="52">
        <v>750</v>
      </c>
      <c r="L916" s="120">
        <v>65.425240362640878</v>
      </c>
      <c r="M916" s="52">
        <v>0</v>
      </c>
      <c r="N916" s="120">
        <v>56.226843652321108</v>
      </c>
      <c r="O916" s="120">
        <v>74.969124869761472</v>
      </c>
      <c r="P916" s="120">
        <v>100</v>
      </c>
      <c r="Q916" s="120">
        <v>54.793691545655854</v>
      </c>
      <c r="R916" s="120">
        <v>59.9547987891738</v>
      </c>
      <c r="S916" s="120">
        <v>68.122006137642728</v>
      </c>
      <c r="T916" s="120">
        <v>73.058255394207805</v>
      </c>
      <c r="U916" s="120">
        <v>100</v>
      </c>
      <c r="V916" s="120">
        <v>48.412374636836986</v>
      </c>
      <c r="W916" s="120">
        <v>64.549832849115987</v>
      </c>
      <c r="X916" s="120">
        <v>100</v>
      </c>
      <c r="Y916" s="120">
        <v>47.021721124507252</v>
      </c>
      <c r="Z916" s="120">
        <v>62.695628166009662</v>
      </c>
      <c r="AA916" s="120">
        <v>100</v>
      </c>
      <c r="AB916" s="120">
        <v>40.322222222222194</v>
      </c>
      <c r="AC916" s="120">
        <v>53.762962962962924</v>
      </c>
      <c r="AD916" s="120">
        <v>100</v>
      </c>
      <c r="AE916" s="120">
        <v>39.039215686274495</v>
      </c>
      <c r="AF916" s="120"/>
      <c r="AG916" s="120">
        <v>52.052287581699332</v>
      </c>
      <c r="AH916" s="120">
        <v>100</v>
      </c>
      <c r="AI916" s="120">
        <v>13.32</v>
      </c>
      <c r="AJ916" s="120">
        <v>12.93</v>
      </c>
      <c r="AK916" s="120"/>
      <c r="AL916" s="52">
        <v>0</v>
      </c>
      <c r="AM916" s="124">
        <v>1</v>
      </c>
      <c r="AN916" s="124">
        <v>1</v>
      </c>
      <c r="AO916" s="124">
        <v>1</v>
      </c>
      <c r="AP916" s="124">
        <v>1</v>
      </c>
      <c r="AQ916" s="124">
        <v>1</v>
      </c>
      <c r="AR916" s="124">
        <v>1</v>
      </c>
      <c r="AS916" s="124">
        <v>7.8219013237063775E-2</v>
      </c>
      <c r="AT916" s="120">
        <v>44.356197352587245</v>
      </c>
      <c r="AU916" s="120">
        <v>50</v>
      </c>
      <c r="AV916" s="124">
        <v>8.0645161290322578E-2</v>
      </c>
      <c r="AW916" s="120">
        <v>43.870967741935488</v>
      </c>
      <c r="AX916" s="120">
        <v>50</v>
      </c>
      <c r="AY916" s="124"/>
      <c r="AZ916" s="120"/>
      <c r="BA916" s="120"/>
      <c r="BB916" s="124"/>
      <c r="BC916" s="120"/>
      <c r="BD916" s="120"/>
      <c r="BE916" s="124"/>
      <c r="BF916" s="120"/>
      <c r="BG916" s="120"/>
      <c r="BH916" s="124"/>
      <c r="BI916" s="120"/>
      <c r="BJ916" s="120"/>
      <c r="BK916" s="124"/>
      <c r="BL916" s="120"/>
      <c r="BM916" s="120"/>
      <c r="BN916" s="52"/>
      <c r="BO916" s="124"/>
      <c r="BP916" s="120"/>
      <c r="BQ916" s="120"/>
      <c r="BR916" s="124">
        <v>0.32061068702290074</v>
      </c>
      <c r="BS916" s="124">
        <v>0.93571428571428572</v>
      </c>
      <c r="BT916" s="120">
        <v>21.374045801526716</v>
      </c>
      <c r="BU916" s="120">
        <v>50</v>
      </c>
      <c r="BV916" s="124"/>
      <c r="BW916" s="120"/>
      <c r="BX916" s="120"/>
      <c r="BY916" s="124"/>
      <c r="BZ916" s="124"/>
      <c r="CA916" s="124"/>
      <c r="CB916" s="120">
        <v>16.823939048191338</v>
      </c>
      <c r="CC916" s="120">
        <v>19.496255895940152</v>
      </c>
      <c r="CD916" s="120">
        <v>17.335082511020332</v>
      </c>
      <c r="CE916" s="120"/>
      <c r="CF916" s="108"/>
      <c r="CG916" s="108"/>
      <c r="CH916" s="108">
        <v>0</v>
      </c>
      <c r="CI916" s="107"/>
      <c r="CJ916" s="107"/>
    </row>
    <row r="917" spans="1:88" x14ac:dyDescent="0.25">
      <c r="A917" s="50" t="s">
        <v>1078</v>
      </c>
      <c r="B917" s="56" t="s">
        <v>1637</v>
      </c>
      <c r="C917" s="50" t="s">
        <v>3446</v>
      </c>
      <c r="D917" s="56" t="s">
        <v>2571</v>
      </c>
      <c r="E917" s="50" t="s">
        <v>106</v>
      </c>
      <c r="F917" s="24" t="s">
        <v>107</v>
      </c>
      <c r="G917" s="24">
        <v>5</v>
      </c>
      <c r="H917" s="50" t="s">
        <v>1454</v>
      </c>
      <c r="I917" s="50" t="s">
        <v>109</v>
      </c>
      <c r="J917" s="120">
        <v>560.20868415305074</v>
      </c>
      <c r="K917" s="52">
        <v>750</v>
      </c>
      <c r="L917" s="120">
        <v>74.694491220406761</v>
      </c>
      <c r="M917" s="52">
        <v>0</v>
      </c>
      <c r="N917" s="120">
        <v>66.269807582151188</v>
      </c>
      <c r="O917" s="120">
        <v>88.35974344286825</v>
      </c>
      <c r="P917" s="120">
        <v>100</v>
      </c>
      <c r="Q917" s="120">
        <v>64.2761370993898</v>
      </c>
      <c r="R917" s="120">
        <v>66.314872564872559</v>
      </c>
      <c r="S917" s="120">
        <v>74.175742255170476</v>
      </c>
      <c r="T917" s="120">
        <v>85.701516132519728</v>
      </c>
      <c r="U917" s="120">
        <v>100</v>
      </c>
      <c r="V917" s="120">
        <v>56.337044194683109</v>
      </c>
      <c r="W917" s="120">
        <v>75.11605892624415</v>
      </c>
      <c r="X917" s="120">
        <v>100</v>
      </c>
      <c r="Y917" s="120">
        <v>53.820896170896205</v>
      </c>
      <c r="Z917" s="120">
        <v>71.761194894528273</v>
      </c>
      <c r="AA917" s="120">
        <v>100</v>
      </c>
      <c r="AB917" s="120">
        <v>51.582389937106917</v>
      </c>
      <c r="AC917" s="120">
        <v>68.776519916142547</v>
      </c>
      <c r="AD917" s="120">
        <v>100</v>
      </c>
      <c r="AE917" s="120">
        <v>48.391056910569091</v>
      </c>
      <c r="AF917" s="120"/>
      <c r="AG917" s="120">
        <v>64.521409214092117</v>
      </c>
      <c r="AH917" s="120">
        <v>100</v>
      </c>
      <c r="AI917" s="120">
        <v>9.89</v>
      </c>
      <c r="AJ917" s="120">
        <v>12.49</v>
      </c>
      <c r="AK917" s="120"/>
      <c r="AL917" s="52">
        <v>0</v>
      </c>
      <c r="AM917" s="124">
        <v>1</v>
      </c>
      <c r="AN917" s="124">
        <v>1</v>
      </c>
      <c r="AO917" s="124">
        <v>1</v>
      </c>
      <c r="AP917" s="124">
        <v>1</v>
      </c>
      <c r="AQ917" s="124">
        <v>1</v>
      </c>
      <c r="AR917" s="124">
        <v>1</v>
      </c>
      <c r="AS917" s="124">
        <v>9.1445427728613568E-2</v>
      </c>
      <c r="AT917" s="120">
        <v>41.710914454277301</v>
      </c>
      <c r="AU917" s="120">
        <v>50</v>
      </c>
      <c r="AV917" s="124">
        <v>9.4339622641509441E-2</v>
      </c>
      <c r="AW917" s="120">
        <v>41.13207547169813</v>
      </c>
      <c r="AX917" s="120">
        <v>50</v>
      </c>
      <c r="AY917" s="124"/>
      <c r="AZ917" s="120"/>
      <c r="BA917" s="120"/>
      <c r="BB917" s="124"/>
      <c r="BC917" s="120"/>
      <c r="BD917" s="120"/>
      <c r="BE917" s="124"/>
      <c r="BF917" s="120"/>
      <c r="BG917" s="120"/>
      <c r="BH917" s="124"/>
      <c r="BI917" s="120"/>
      <c r="BJ917" s="120"/>
      <c r="BK917" s="124"/>
      <c r="BL917" s="120"/>
      <c r="BM917" s="120"/>
      <c r="BN917" s="52"/>
      <c r="BO917" s="124"/>
      <c r="BP917" s="120"/>
      <c r="BQ917" s="120"/>
      <c r="BR917" s="124">
        <v>0.34693877551020408</v>
      </c>
      <c r="BS917" s="124">
        <v>1.0652173913043479</v>
      </c>
      <c r="BT917" s="120">
        <v>23.129251700680271</v>
      </c>
      <c r="BU917" s="120">
        <v>50</v>
      </c>
      <c r="BV917" s="124"/>
      <c r="BW917" s="120"/>
      <c r="BX917" s="120"/>
      <c r="BY917" s="124"/>
      <c r="BZ917" s="124"/>
      <c r="CA917" s="124"/>
      <c r="CB917" s="120">
        <v>16.823939048191338</v>
      </c>
      <c r="CC917" s="120">
        <v>19.496255895940152</v>
      </c>
      <c r="CD917" s="120">
        <v>17.335082511020332</v>
      </c>
      <c r="CE917" s="120"/>
      <c r="CF917" s="108"/>
      <c r="CG917" s="108"/>
      <c r="CH917" s="108">
        <v>0</v>
      </c>
      <c r="CI917" s="107"/>
      <c r="CJ917" s="107"/>
    </row>
    <row r="918" spans="1:88" x14ac:dyDescent="0.25">
      <c r="A918" s="50" t="s">
        <v>1078</v>
      </c>
      <c r="B918" s="56" t="s">
        <v>1637</v>
      </c>
      <c r="C918" s="50" t="s">
        <v>3447</v>
      </c>
      <c r="D918" s="56" t="s">
        <v>1861</v>
      </c>
      <c r="E918" s="50" t="s">
        <v>106</v>
      </c>
      <c r="F918" s="24" t="s">
        <v>107</v>
      </c>
      <c r="G918" s="24">
        <v>5</v>
      </c>
      <c r="H918" s="50" t="s">
        <v>1454</v>
      </c>
      <c r="I918" s="50" t="s">
        <v>109</v>
      </c>
      <c r="J918" s="120">
        <v>446.32748213068726</v>
      </c>
      <c r="K918" s="52">
        <v>750</v>
      </c>
      <c r="L918" s="120">
        <v>59.510330950758302</v>
      </c>
      <c r="M918" s="52">
        <v>0</v>
      </c>
      <c r="N918" s="120">
        <v>52.630623606919464</v>
      </c>
      <c r="O918" s="120">
        <v>70.174164809225942</v>
      </c>
      <c r="P918" s="120">
        <v>100</v>
      </c>
      <c r="Q918" s="120">
        <v>52.661703921970606</v>
      </c>
      <c r="R918" s="120"/>
      <c r="S918" s="120"/>
      <c r="T918" s="120">
        <v>70.215605229294141</v>
      </c>
      <c r="U918" s="120">
        <v>100</v>
      </c>
      <c r="V918" s="120">
        <v>45.048714067038688</v>
      </c>
      <c r="W918" s="120">
        <v>60.064952089384917</v>
      </c>
      <c r="X918" s="120">
        <v>100</v>
      </c>
      <c r="Y918" s="120">
        <v>45.028489824786142</v>
      </c>
      <c r="Z918" s="120">
        <v>60.037986433048182</v>
      </c>
      <c r="AA918" s="120">
        <v>100</v>
      </c>
      <c r="AB918" s="120">
        <v>38.20882352941176</v>
      </c>
      <c r="AC918" s="120">
        <v>50.945098039215672</v>
      </c>
      <c r="AD918" s="120">
        <v>100</v>
      </c>
      <c r="AE918" s="120">
        <v>38.177114427860694</v>
      </c>
      <c r="AF918" s="120"/>
      <c r="AG918" s="120">
        <v>50.90281923714759</v>
      </c>
      <c r="AH918" s="120">
        <v>100</v>
      </c>
      <c r="AI918" s="120"/>
      <c r="AJ918" s="120"/>
      <c r="AK918" s="120"/>
      <c r="AL918" s="52">
        <v>0</v>
      </c>
      <c r="AM918" s="124">
        <v>1</v>
      </c>
      <c r="AN918" s="124">
        <v>1</v>
      </c>
      <c r="AO918" s="124">
        <v>1</v>
      </c>
      <c r="AP918" s="124">
        <v>1</v>
      </c>
      <c r="AQ918" s="124">
        <v>1</v>
      </c>
      <c r="AR918" s="124">
        <v>1</v>
      </c>
      <c r="AS918" s="124">
        <v>0.16438356164383561</v>
      </c>
      <c r="AT918" s="120">
        <v>27.123287671232887</v>
      </c>
      <c r="AU918" s="120">
        <v>50</v>
      </c>
      <c r="AV918" s="124">
        <v>0.16322314049586778</v>
      </c>
      <c r="AW918" s="120">
        <v>27.355371900826462</v>
      </c>
      <c r="AX918" s="120">
        <v>50</v>
      </c>
      <c r="AY918" s="124"/>
      <c r="AZ918" s="120"/>
      <c r="BA918" s="120"/>
      <c r="BB918" s="124"/>
      <c r="BC918" s="120"/>
      <c r="BD918" s="120"/>
      <c r="BE918" s="124"/>
      <c r="BF918" s="120"/>
      <c r="BG918" s="120"/>
      <c r="BH918" s="124"/>
      <c r="BI918" s="120"/>
      <c r="BJ918" s="120"/>
      <c r="BK918" s="124"/>
      <c r="BL918" s="120"/>
      <c r="BM918" s="120"/>
      <c r="BN918" s="52"/>
      <c r="BO918" s="124"/>
      <c r="BP918" s="120"/>
      <c r="BQ918" s="120"/>
      <c r="BR918" s="124">
        <v>0.44262295081967212</v>
      </c>
      <c r="BS918" s="124">
        <v>0.93846153846153846</v>
      </c>
      <c r="BT918" s="120">
        <v>29.508196721311474</v>
      </c>
      <c r="BU918" s="120">
        <v>50</v>
      </c>
      <c r="BV918" s="124"/>
      <c r="BW918" s="120"/>
      <c r="BX918" s="120"/>
      <c r="BY918" s="124"/>
      <c r="BZ918" s="124"/>
      <c r="CA918" s="124"/>
      <c r="CB918" s="120">
        <v>16.823939048191338</v>
      </c>
      <c r="CC918" s="120">
        <v>19.496255895940152</v>
      </c>
      <c r="CD918" s="120">
        <v>17.335082511020332</v>
      </c>
      <c r="CE918" s="120"/>
      <c r="CF918" s="107" t="s">
        <v>3740</v>
      </c>
      <c r="CG918" s="107">
        <v>4</v>
      </c>
      <c r="CH918" s="107">
        <v>0</v>
      </c>
      <c r="CI918" s="107"/>
      <c r="CJ918" s="107"/>
    </row>
    <row r="919" spans="1:88" x14ac:dyDescent="0.25">
      <c r="A919" s="50" t="s">
        <v>1078</v>
      </c>
      <c r="B919" s="56" t="s">
        <v>1637</v>
      </c>
      <c r="C919" s="50" t="s">
        <v>3448</v>
      </c>
      <c r="D919" s="56" t="s">
        <v>2177</v>
      </c>
      <c r="E919" s="50" t="s">
        <v>106</v>
      </c>
      <c r="F919" s="24" t="s">
        <v>114</v>
      </c>
      <c r="G919" s="24">
        <v>5</v>
      </c>
      <c r="H919" s="50" t="s">
        <v>1454</v>
      </c>
      <c r="I919" s="50" t="s">
        <v>109</v>
      </c>
      <c r="J919" s="120">
        <v>494.90715580595111</v>
      </c>
      <c r="K919" s="52">
        <v>750</v>
      </c>
      <c r="L919" s="120">
        <v>65.98762077412681</v>
      </c>
      <c r="M919" s="52">
        <v>0</v>
      </c>
      <c r="N919" s="120">
        <v>61.197913403856212</v>
      </c>
      <c r="O919" s="120">
        <v>81.597217871808283</v>
      </c>
      <c r="P919" s="120">
        <v>100</v>
      </c>
      <c r="Q919" s="120">
        <v>59.327398835621885</v>
      </c>
      <c r="R919" s="120">
        <v>61.391700668486401</v>
      </c>
      <c r="S919" s="120">
        <v>75</v>
      </c>
      <c r="T919" s="120">
        <v>79.103198447495842</v>
      </c>
      <c r="U919" s="120">
        <v>100</v>
      </c>
      <c r="V919" s="120">
        <v>52.057152741287375</v>
      </c>
      <c r="W919" s="120">
        <v>69.409536988383167</v>
      </c>
      <c r="X919" s="120">
        <v>100</v>
      </c>
      <c r="Y919" s="120">
        <v>50.930569370763351</v>
      </c>
      <c r="Z919" s="120">
        <v>67.907425827684463</v>
      </c>
      <c r="AA919" s="120">
        <v>100</v>
      </c>
      <c r="AB919" s="120">
        <v>43.708823529411774</v>
      </c>
      <c r="AC919" s="120">
        <v>58.278431372549036</v>
      </c>
      <c r="AD919" s="120">
        <v>100</v>
      </c>
      <c r="AE919" s="120">
        <v>42.206521739130444</v>
      </c>
      <c r="AF919" s="120"/>
      <c r="AG919" s="120">
        <v>56.275362318840592</v>
      </c>
      <c r="AH919" s="120">
        <v>100</v>
      </c>
      <c r="AI919" s="120">
        <v>15.67</v>
      </c>
      <c r="AJ919" s="120">
        <v>10.46</v>
      </c>
      <c r="AK919" s="120"/>
      <c r="AL919" s="52">
        <v>0</v>
      </c>
      <c r="AM919" s="124">
        <v>0.99312714776632305</v>
      </c>
      <c r="AN919" s="124">
        <v>0.99612403100775193</v>
      </c>
      <c r="AO919" s="124">
        <v>0.99312714776632305</v>
      </c>
      <c r="AP919" s="124">
        <v>0.99612403100775193</v>
      </c>
      <c r="AQ919" s="124">
        <v>1</v>
      </c>
      <c r="AR919" s="124">
        <v>1</v>
      </c>
      <c r="AS919" s="124">
        <v>0.12724306688417619</v>
      </c>
      <c r="AT919" s="120">
        <v>34.551386623164774</v>
      </c>
      <c r="AU919" s="120">
        <v>50</v>
      </c>
      <c r="AV919" s="124">
        <v>0.13543599257884972</v>
      </c>
      <c r="AW919" s="120">
        <v>32.912801484230059</v>
      </c>
      <c r="AX919" s="120">
        <v>50</v>
      </c>
      <c r="AY919" s="124"/>
      <c r="AZ919" s="120"/>
      <c r="BA919" s="120"/>
      <c r="BB919" s="124"/>
      <c r="BC919" s="120"/>
      <c r="BD919" s="120"/>
      <c r="BE919" s="124"/>
      <c r="BF919" s="120"/>
      <c r="BG919" s="120"/>
      <c r="BH919" s="124"/>
      <c r="BI919" s="120"/>
      <c r="BJ919" s="120"/>
      <c r="BK919" s="124"/>
      <c r="BL919" s="120"/>
      <c r="BM919" s="120"/>
      <c r="BN919" s="52"/>
      <c r="BO919" s="124"/>
      <c r="BP919" s="120"/>
      <c r="BQ919" s="120"/>
      <c r="BR919" s="124">
        <v>0.44615384615384618</v>
      </c>
      <c r="BS919" s="124">
        <v>0.80246913580246915</v>
      </c>
      <c r="BT919" s="120">
        <v>14.871794871794872</v>
      </c>
      <c r="BU919" s="120">
        <v>50</v>
      </c>
      <c r="BV919" s="124"/>
      <c r="BW919" s="120"/>
      <c r="BX919" s="120"/>
      <c r="BY919" s="124"/>
      <c r="BZ919" s="124"/>
      <c r="CA919" s="124"/>
      <c r="CB919" s="120">
        <v>16.823939048191338</v>
      </c>
      <c r="CC919" s="120">
        <v>19.496255895940152</v>
      </c>
      <c r="CD919" s="120">
        <v>17.335082511020332</v>
      </c>
      <c r="CE919" s="120"/>
      <c r="CF919" s="108"/>
      <c r="CG919" s="108"/>
      <c r="CH919" s="108">
        <v>0</v>
      </c>
      <c r="CI919" s="107"/>
      <c r="CJ919" s="107"/>
    </row>
    <row r="920" spans="1:88" x14ac:dyDescent="0.25">
      <c r="A920" s="50" t="s">
        <v>1078</v>
      </c>
      <c r="B920" s="56" t="s">
        <v>1637</v>
      </c>
      <c r="C920" s="50" t="s">
        <v>3449</v>
      </c>
      <c r="D920" s="56" t="s">
        <v>2046</v>
      </c>
      <c r="E920" s="50" t="s">
        <v>106</v>
      </c>
      <c r="F920" s="24" t="s">
        <v>114</v>
      </c>
      <c r="G920" s="24">
        <v>5</v>
      </c>
      <c r="H920" s="50" t="s">
        <v>1454</v>
      </c>
      <c r="I920" s="50" t="s">
        <v>109</v>
      </c>
      <c r="J920" s="120">
        <v>416.37793668429862</v>
      </c>
      <c r="K920" s="52">
        <v>750</v>
      </c>
      <c r="L920" s="120">
        <v>55.517058224573148</v>
      </c>
      <c r="M920" s="52">
        <v>0</v>
      </c>
      <c r="N920" s="120">
        <v>49.612162566127431</v>
      </c>
      <c r="O920" s="120">
        <v>66.149550088169903</v>
      </c>
      <c r="P920" s="120">
        <v>100</v>
      </c>
      <c r="Q920" s="120">
        <v>48.808594533906195</v>
      </c>
      <c r="R920" s="120"/>
      <c r="S920" s="120"/>
      <c r="T920" s="120">
        <v>65.078126045208265</v>
      </c>
      <c r="U920" s="120">
        <v>100</v>
      </c>
      <c r="V920" s="120">
        <v>44.238620705332671</v>
      </c>
      <c r="W920" s="120">
        <v>58.984827607110226</v>
      </c>
      <c r="X920" s="120">
        <v>100</v>
      </c>
      <c r="Y920" s="120">
        <v>43.219172405588594</v>
      </c>
      <c r="Z920" s="120">
        <v>57.625563207451457</v>
      </c>
      <c r="AA920" s="120">
        <v>100</v>
      </c>
      <c r="AB920" s="120">
        <v>38.18571428571429</v>
      </c>
      <c r="AC920" s="120">
        <v>50.914285714285725</v>
      </c>
      <c r="AD920" s="120">
        <v>100</v>
      </c>
      <c r="AE920" s="120">
        <v>38</v>
      </c>
      <c r="AF920" s="120"/>
      <c r="AG920" s="120">
        <v>50.666666666666671</v>
      </c>
      <c r="AH920" s="120">
        <v>100</v>
      </c>
      <c r="AI920" s="120"/>
      <c r="AJ920" s="120"/>
      <c r="AK920" s="120"/>
      <c r="AL920" s="52">
        <v>0</v>
      </c>
      <c r="AM920" s="124">
        <v>1</v>
      </c>
      <c r="AN920" s="124">
        <v>1</v>
      </c>
      <c r="AO920" s="124">
        <v>1</v>
      </c>
      <c r="AP920" s="124">
        <v>1</v>
      </c>
      <c r="AQ920" s="124">
        <v>1</v>
      </c>
      <c r="AR920" s="124">
        <v>1</v>
      </c>
      <c r="AS920" s="124">
        <v>0.17296222664015903</v>
      </c>
      <c r="AT920" s="120">
        <v>25.407554671968203</v>
      </c>
      <c r="AU920" s="120">
        <v>50</v>
      </c>
      <c r="AV920" s="124">
        <v>0.18029350104821804</v>
      </c>
      <c r="AW920" s="120">
        <v>23.941299790356396</v>
      </c>
      <c r="AX920" s="120">
        <v>50</v>
      </c>
      <c r="AY920" s="124"/>
      <c r="AZ920" s="120"/>
      <c r="BA920" s="120"/>
      <c r="BB920" s="124"/>
      <c r="BC920" s="120"/>
      <c r="BD920" s="120"/>
      <c r="BE920" s="124"/>
      <c r="BF920" s="120"/>
      <c r="BG920" s="120"/>
      <c r="BH920" s="124"/>
      <c r="BI920" s="120"/>
      <c r="BJ920" s="120"/>
      <c r="BK920" s="124"/>
      <c r="BL920" s="120"/>
      <c r="BM920" s="120"/>
      <c r="BN920" s="52"/>
      <c r="BO920" s="124"/>
      <c r="BP920" s="120"/>
      <c r="BQ920" s="120"/>
      <c r="BR920" s="124">
        <v>0.26415094339622641</v>
      </c>
      <c r="BS920" s="124">
        <v>1.0192307692307692</v>
      </c>
      <c r="BT920" s="120">
        <v>17.610062893081761</v>
      </c>
      <c r="BU920" s="120">
        <v>50</v>
      </c>
      <c r="BV920" s="124"/>
      <c r="BW920" s="120"/>
      <c r="BX920" s="120"/>
      <c r="BY920" s="124"/>
      <c r="BZ920" s="124"/>
      <c r="CA920" s="124"/>
      <c r="CB920" s="120">
        <v>16.823939048191338</v>
      </c>
      <c r="CC920" s="120">
        <v>19.496255895940152</v>
      </c>
      <c r="CD920" s="120">
        <v>17.335082511020332</v>
      </c>
      <c r="CE920" s="120"/>
      <c r="CF920" s="107" t="s">
        <v>3738</v>
      </c>
      <c r="CG920" s="107">
        <v>4</v>
      </c>
      <c r="CH920" s="107">
        <v>0</v>
      </c>
      <c r="CI920" s="107"/>
      <c r="CJ920" s="107"/>
    </row>
    <row r="921" spans="1:88" x14ac:dyDescent="0.25">
      <c r="A921" s="50" t="s">
        <v>1078</v>
      </c>
      <c r="B921" s="56" t="s">
        <v>1637</v>
      </c>
      <c r="C921" s="50" t="s">
        <v>3450</v>
      </c>
      <c r="D921" s="56" t="s">
        <v>1926</v>
      </c>
      <c r="E921" s="50" t="s">
        <v>106</v>
      </c>
      <c r="F921" s="24" t="s">
        <v>114</v>
      </c>
      <c r="G921" s="24">
        <v>5</v>
      </c>
      <c r="H921" s="50" t="s">
        <v>1454</v>
      </c>
      <c r="I921" s="50" t="s">
        <v>109</v>
      </c>
      <c r="J921" s="120">
        <v>508.31396157840845</v>
      </c>
      <c r="K921" s="52">
        <v>750</v>
      </c>
      <c r="L921" s="120">
        <v>67.775194877121123</v>
      </c>
      <c r="M921" s="52">
        <v>0</v>
      </c>
      <c r="N921" s="120">
        <v>60.54510638975912</v>
      </c>
      <c r="O921" s="120">
        <v>80.726808519678826</v>
      </c>
      <c r="P921" s="120">
        <v>100</v>
      </c>
      <c r="Q921" s="120">
        <v>58.980755238075886</v>
      </c>
      <c r="R921" s="120"/>
      <c r="S921" s="120"/>
      <c r="T921" s="120">
        <v>78.641006984101182</v>
      </c>
      <c r="U921" s="120">
        <v>100</v>
      </c>
      <c r="V921" s="120">
        <v>52.054160782609053</v>
      </c>
      <c r="W921" s="120">
        <v>69.405547710145399</v>
      </c>
      <c r="X921" s="120">
        <v>100</v>
      </c>
      <c r="Y921" s="120">
        <v>50.351962775084836</v>
      </c>
      <c r="Z921" s="120">
        <v>67.135950366779781</v>
      </c>
      <c r="AA921" s="120">
        <v>100</v>
      </c>
      <c r="AB921" s="120">
        <v>42.491561181434605</v>
      </c>
      <c r="AC921" s="120">
        <v>56.655414908579473</v>
      </c>
      <c r="AD921" s="120">
        <v>100</v>
      </c>
      <c r="AE921" s="120">
        <v>41.844000000000008</v>
      </c>
      <c r="AF921" s="120"/>
      <c r="AG921" s="120">
        <v>55.792000000000009</v>
      </c>
      <c r="AH921" s="120">
        <v>100</v>
      </c>
      <c r="AI921" s="120"/>
      <c r="AJ921" s="120"/>
      <c r="AK921" s="120"/>
      <c r="AL921" s="52">
        <v>0</v>
      </c>
      <c r="AM921" s="124">
        <v>0.99624060150375937</v>
      </c>
      <c r="AN921" s="124">
        <v>0.99586776859504134</v>
      </c>
      <c r="AO921" s="124">
        <v>1</v>
      </c>
      <c r="AP921" s="124">
        <v>1</v>
      </c>
      <c r="AQ921" s="124">
        <v>1</v>
      </c>
      <c r="AR921" s="124">
        <v>1</v>
      </c>
      <c r="AS921" s="124">
        <v>0.13127413127413126</v>
      </c>
      <c r="AT921" s="120">
        <v>33.745173745173766</v>
      </c>
      <c r="AU921" s="120">
        <v>50</v>
      </c>
      <c r="AV921" s="124">
        <v>0.14193548387096774</v>
      </c>
      <c r="AW921" s="120">
        <v>31.612903225806456</v>
      </c>
      <c r="AX921" s="120">
        <v>50</v>
      </c>
      <c r="AY921" s="124"/>
      <c r="AZ921" s="120"/>
      <c r="BA921" s="120"/>
      <c r="BB921" s="124"/>
      <c r="BC921" s="120"/>
      <c r="BD921" s="120"/>
      <c r="BE921" s="124"/>
      <c r="BF921" s="120"/>
      <c r="BG921" s="120"/>
      <c r="BH921" s="124"/>
      <c r="BI921" s="120"/>
      <c r="BJ921" s="120"/>
      <c r="BK921" s="124"/>
      <c r="BL921" s="120"/>
      <c r="BM921" s="120"/>
      <c r="BN921" s="52"/>
      <c r="BO921" s="124"/>
      <c r="BP921" s="120"/>
      <c r="BQ921" s="120"/>
      <c r="BR921" s="124">
        <v>0.51898734177215189</v>
      </c>
      <c r="BS921" s="124">
        <v>0.95180722891566261</v>
      </c>
      <c r="BT921" s="120">
        <v>34.599156118143462</v>
      </c>
      <c r="BU921" s="120">
        <v>50</v>
      </c>
      <c r="BV921" s="124"/>
      <c r="BW921" s="120"/>
      <c r="BX921" s="120"/>
      <c r="BY921" s="124"/>
      <c r="BZ921" s="124"/>
      <c r="CA921" s="124"/>
      <c r="CB921" s="120">
        <v>16.823939048191338</v>
      </c>
      <c r="CC921" s="120">
        <v>19.496255895940152</v>
      </c>
      <c r="CD921" s="120">
        <v>17.335082511020332</v>
      </c>
      <c r="CE921" s="120"/>
      <c r="CF921" s="108"/>
      <c r="CG921" s="108"/>
      <c r="CH921" s="108">
        <v>0</v>
      </c>
      <c r="CI921" s="107"/>
      <c r="CJ921" s="107"/>
    </row>
    <row r="922" spans="1:88" x14ac:dyDescent="0.25">
      <c r="A922" s="50" t="s">
        <v>1078</v>
      </c>
      <c r="B922" s="56" t="s">
        <v>1637</v>
      </c>
      <c r="C922" s="50" t="s">
        <v>3451</v>
      </c>
      <c r="D922" s="56" t="s">
        <v>1864</v>
      </c>
      <c r="E922" s="50" t="s">
        <v>106</v>
      </c>
      <c r="F922" s="24" t="s">
        <v>107</v>
      </c>
      <c r="G922" s="24">
        <v>8</v>
      </c>
      <c r="H922" s="50" t="s">
        <v>1454</v>
      </c>
      <c r="I922" s="50" t="s">
        <v>109</v>
      </c>
      <c r="J922" s="120">
        <v>563.63551537821445</v>
      </c>
      <c r="K922" s="52">
        <v>800</v>
      </c>
      <c r="L922" s="120">
        <v>70.454439422276806</v>
      </c>
      <c r="M922" s="52">
        <v>1</v>
      </c>
      <c r="N922" s="120">
        <v>56.548087004271444</v>
      </c>
      <c r="O922" s="120">
        <v>75.397449339028583</v>
      </c>
      <c r="P922" s="120">
        <v>100</v>
      </c>
      <c r="Q922" s="120">
        <v>55.177175555928471</v>
      </c>
      <c r="R922" s="120">
        <v>59.717624192497397</v>
      </c>
      <c r="S922" s="120">
        <v>72.107931942964186</v>
      </c>
      <c r="T922" s="120">
        <v>73.569567407904628</v>
      </c>
      <c r="U922" s="120">
        <v>100</v>
      </c>
      <c r="V922" s="120">
        <v>47.336246822283023</v>
      </c>
      <c r="W922" s="120">
        <v>63.114995763044035</v>
      </c>
      <c r="X922" s="120">
        <v>100</v>
      </c>
      <c r="Y922" s="120">
        <v>46.245376569400705</v>
      </c>
      <c r="Z922" s="120">
        <v>61.660502092534273</v>
      </c>
      <c r="AA922" s="120">
        <v>100</v>
      </c>
      <c r="AB922" s="120">
        <v>46.358888888888892</v>
      </c>
      <c r="AC922" s="120">
        <v>61.811851851851848</v>
      </c>
      <c r="AD922" s="120">
        <v>100</v>
      </c>
      <c r="AE922" s="120">
        <v>45.149186991869925</v>
      </c>
      <c r="AF922" s="120"/>
      <c r="AG922" s="120">
        <v>60.198915989159893</v>
      </c>
      <c r="AH922" s="120">
        <v>100</v>
      </c>
      <c r="AI922" s="120">
        <v>16.93</v>
      </c>
      <c r="AJ922" s="120">
        <v>13.47</v>
      </c>
      <c r="AK922" s="120"/>
      <c r="AL922" s="52">
        <v>0</v>
      </c>
      <c r="AM922" s="124">
        <v>1</v>
      </c>
      <c r="AN922" s="124">
        <v>1</v>
      </c>
      <c r="AO922" s="124">
        <v>0.99655172413793103</v>
      </c>
      <c r="AP922" s="124">
        <v>1</v>
      </c>
      <c r="AQ922" s="124">
        <v>1</v>
      </c>
      <c r="AR922" s="124">
        <v>1</v>
      </c>
      <c r="AS922" s="124">
        <v>9.1981132075471692E-2</v>
      </c>
      <c r="AT922" s="120">
        <v>41.603773584905674</v>
      </c>
      <c r="AU922" s="120">
        <v>50</v>
      </c>
      <c r="AV922" s="124">
        <v>9.8445595854922283E-2</v>
      </c>
      <c r="AW922" s="120">
        <v>40.310880829015552</v>
      </c>
      <c r="AX922" s="120">
        <v>50</v>
      </c>
      <c r="AY922" s="124"/>
      <c r="AZ922" s="120"/>
      <c r="BA922" s="120"/>
      <c r="BB922" s="124"/>
      <c r="BC922" s="120"/>
      <c r="BD922" s="120"/>
      <c r="BE922" s="124">
        <v>0.9</v>
      </c>
      <c r="BF922" s="120">
        <v>47.872340425531917</v>
      </c>
      <c r="BG922" s="120">
        <v>50</v>
      </c>
      <c r="BH922" s="124"/>
      <c r="BI922" s="120"/>
      <c r="BJ922" s="120"/>
      <c r="BK922" s="124"/>
      <c r="BL922" s="120"/>
      <c r="BM922" s="120"/>
      <c r="BN922" s="52"/>
      <c r="BO922" s="124"/>
      <c r="BP922" s="120"/>
      <c r="BQ922" s="120"/>
      <c r="BR922" s="124">
        <v>0.5714285714285714</v>
      </c>
      <c r="BS922" s="124">
        <v>1.0071942446043165</v>
      </c>
      <c r="BT922" s="120">
        <v>38.095238095238095</v>
      </c>
      <c r="BU922" s="120">
        <v>50</v>
      </c>
      <c r="BV922" s="124"/>
      <c r="BW922" s="120"/>
      <c r="BX922" s="120"/>
      <c r="BY922" s="124"/>
      <c r="BZ922" s="124"/>
      <c r="CA922" s="124"/>
      <c r="CB922" s="120">
        <v>16.823939048191338</v>
      </c>
      <c r="CC922" s="120">
        <v>19.496255895940152</v>
      </c>
      <c r="CD922" s="120">
        <v>17.335082511020332</v>
      </c>
      <c r="CE922" s="120"/>
      <c r="CF922" s="107"/>
      <c r="CG922" s="107"/>
      <c r="CH922" s="107">
        <v>0</v>
      </c>
      <c r="CI922" s="107"/>
      <c r="CJ922" s="107"/>
    </row>
    <row r="923" spans="1:88" x14ac:dyDescent="0.25">
      <c r="A923" s="50" t="s">
        <v>1078</v>
      </c>
      <c r="B923" s="56" t="s">
        <v>1637</v>
      </c>
      <c r="C923" s="50" t="s">
        <v>3452</v>
      </c>
      <c r="D923" s="56" t="s">
        <v>2462</v>
      </c>
      <c r="E923" s="50" t="s">
        <v>106</v>
      </c>
      <c r="F923" s="24" t="s">
        <v>107</v>
      </c>
      <c r="G923" s="24">
        <v>5</v>
      </c>
      <c r="H923" s="50" t="s">
        <v>1454</v>
      </c>
      <c r="I923" s="50" t="s">
        <v>109</v>
      </c>
      <c r="J923" s="120">
        <v>442.7262254126062</v>
      </c>
      <c r="K923" s="52">
        <v>750</v>
      </c>
      <c r="L923" s="120">
        <v>59.030163388347489</v>
      </c>
      <c r="M923" s="52">
        <v>0</v>
      </c>
      <c r="N923" s="120">
        <v>50.97721066994864</v>
      </c>
      <c r="O923" s="120">
        <v>67.969614226598182</v>
      </c>
      <c r="P923" s="120">
        <v>100</v>
      </c>
      <c r="Q923" s="120">
        <v>50.302577611258144</v>
      </c>
      <c r="R923" s="120"/>
      <c r="S923" s="120"/>
      <c r="T923" s="120">
        <v>67.070103481677521</v>
      </c>
      <c r="U923" s="120">
        <v>100</v>
      </c>
      <c r="V923" s="120">
        <v>43.568396525518615</v>
      </c>
      <c r="W923" s="120">
        <v>58.091195367358154</v>
      </c>
      <c r="X923" s="120">
        <v>100</v>
      </c>
      <c r="Y923" s="120">
        <v>42.785349116094459</v>
      </c>
      <c r="Z923" s="120">
        <v>57.047132154792614</v>
      </c>
      <c r="AA923" s="120">
        <v>100</v>
      </c>
      <c r="AB923" s="120">
        <v>40.655102040816324</v>
      </c>
      <c r="AC923" s="120">
        <v>54.20680272108843</v>
      </c>
      <c r="AD923" s="120">
        <v>100</v>
      </c>
      <c r="AE923" s="120">
        <v>38.93488372093023</v>
      </c>
      <c r="AF923" s="120"/>
      <c r="AG923" s="120">
        <v>51.913178294573633</v>
      </c>
      <c r="AH923" s="120">
        <v>100</v>
      </c>
      <c r="AI923" s="120"/>
      <c r="AJ923" s="120"/>
      <c r="AK923" s="120"/>
      <c r="AL923" s="52">
        <v>0</v>
      </c>
      <c r="AM923" s="124">
        <v>0.99479166666666663</v>
      </c>
      <c r="AN923" s="124">
        <v>0.99444444444444446</v>
      </c>
      <c r="AO923" s="124">
        <v>0.99481865284974091</v>
      </c>
      <c r="AP923" s="124">
        <v>0.99447513812154698</v>
      </c>
      <c r="AQ923" s="124">
        <v>0.98181818181818181</v>
      </c>
      <c r="AR923" s="124">
        <v>0.97959183673469385</v>
      </c>
      <c r="AS923" s="124">
        <v>0.15384615384615385</v>
      </c>
      <c r="AT923" s="120">
        <v>29.230769230769237</v>
      </c>
      <c r="AU923" s="120">
        <v>50</v>
      </c>
      <c r="AV923" s="124">
        <v>0.15829145728643215</v>
      </c>
      <c r="AW923" s="120">
        <v>28.341708542713587</v>
      </c>
      <c r="AX923" s="120">
        <v>50</v>
      </c>
      <c r="AY923" s="124"/>
      <c r="AZ923" s="120"/>
      <c r="BA923" s="120"/>
      <c r="BB923" s="124"/>
      <c r="BC923" s="120"/>
      <c r="BD923" s="120"/>
      <c r="BE923" s="124"/>
      <c r="BF923" s="120"/>
      <c r="BG923" s="120"/>
      <c r="BH923" s="124"/>
      <c r="BI923" s="120"/>
      <c r="BJ923" s="120"/>
      <c r="BK923" s="124"/>
      <c r="BL923" s="120"/>
      <c r="BM923" s="120"/>
      <c r="BN923" s="52"/>
      <c r="BO923" s="124"/>
      <c r="BP923" s="120"/>
      <c r="BQ923" s="120"/>
      <c r="BR923" s="124">
        <v>0.43283582089552236</v>
      </c>
      <c r="BS923" s="124">
        <v>1.0151515151515151</v>
      </c>
      <c r="BT923" s="120">
        <v>28.855721393034823</v>
      </c>
      <c r="BU923" s="120">
        <v>50</v>
      </c>
      <c r="BV923" s="124"/>
      <c r="BW923" s="120"/>
      <c r="BX923" s="120"/>
      <c r="BY923" s="124"/>
      <c r="BZ923" s="124"/>
      <c r="CA923" s="124"/>
      <c r="CB923" s="120">
        <v>16.823939048191338</v>
      </c>
      <c r="CC923" s="120">
        <v>19.496255895940152</v>
      </c>
      <c r="CD923" s="120">
        <v>17.335082511020332</v>
      </c>
      <c r="CE923" s="120"/>
      <c r="CF923" s="107" t="s">
        <v>3738</v>
      </c>
      <c r="CG923" s="107">
        <v>4</v>
      </c>
      <c r="CH923" s="107">
        <v>0</v>
      </c>
      <c r="CI923" s="107"/>
      <c r="CJ923" s="107"/>
    </row>
    <row r="924" spans="1:88" x14ac:dyDescent="0.25">
      <c r="A924" s="50" t="s">
        <v>1078</v>
      </c>
      <c r="B924" s="56" t="s">
        <v>1637</v>
      </c>
      <c r="C924" s="50" t="s">
        <v>3453</v>
      </c>
      <c r="D924" s="56" t="s">
        <v>1685</v>
      </c>
      <c r="E924" s="50" t="s">
        <v>106</v>
      </c>
      <c r="F924" s="24" t="s">
        <v>114</v>
      </c>
      <c r="G924" s="24">
        <v>5</v>
      </c>
      <c r="H924" s="50" t="s">
        <v>1454</v>
      </c>
      <c r="I924" s="50" t="s">
        <v>109</v>
      </c>
      <c r="J924" s="120">
        <v>546.49604402168677</v>
      </c>
      <c r="K924" s="52">
        <v>750</v>
      </c>
      <c r="L924" s="120">
        <v>72.86613920289156</v>
      </c>
      <c r="M924" s="52">
        <v>0</v>
      </c>
      <c r="N924" s="120">
        <v>62.660753609787342</v>
      </c>
      <c r="O924" s="120">
        <v>83.547671479716456</v>
      </c>
      <c r="P924" s="120">
        <v>100</v>
      </c>
      <c r="Q924" s="120">
        <v>60.576134875312533</v>
      </c>
      <c r="R924" s="120">
        <v>65.012165599665579</v>
      </c>
      <c r="S924" s="120">
        <v>69.99166282602377</v>
      </c>
      <c r="T924" s="120">
        <v>80.76817983375004</v>
      </c>
      <c r="U924" s="120">
        <v>100</v>
      </c>
      <c r="V924" s="120">
        <v>56.863136757048181</v>
      </c>
      <c r="W924" s="120">
        <v>75.817515676064247</v>
      </c>
      <c r="X924" s="120">
        <v>100</v>
      </c>
      <c r="Y924" s="120">
        <v>54.545877370521907</v>
      </c>
      <c r="Z924" s="120">
        <v>72.727836494029205</v>
      </c>
      <c r="AA924" s="120">
        <v>100</v>
      </c>
      <c r="AB924" s="120">
        <v>46.315116279069777</v>
      </c>
      <c r="AC924" s="120">
        <v>61.753488372093038</v>
      </c>
      <c r="AD924" s="120">
        <v>100</v>
      </c>
      <c r="AE924" s="120">
        <v>43.838888888888874</v>
      </c>
      <c r="AF924" s="120">
        <v>54.486666666666665</v>
      </c>
      <c r="AG924" s="120">
        <v>58.451851851851835</v>
      </c>
      <c r="AH924" s="120">
        <v>100</v>
      </c>
      <c r="AI924" s="120">
        <v>9.41</v>
      </c>
      <c r="AJ924" s="120">
        <v>10.46</v>
      </c>
      <c r="AK924" s="120">
        <v>10.64</v>
      </c>
      <c r="AL924" s="52">
        <v>0</v>
      </c>
      <c r="AM924" s="124">
        <v>0.99307958477508651</v>
      </c>
      <c r="AN924" s="124">
        <v>0.99118942731277537</v>
      </c>
      <c r="AO924" s="124">
        <v>0.99310344827586206</v>
      </c>
      <c r="AP924" s="124">
        <v>0.99122807017543857</v>
      </c>
      <c r="AQ924" s="124">
        <v>1</v>
      </c>
      <c r="AR924" s="124">
        <v>1</v>
      </c>
      <c r="AS924" s="124">
        <v>9.2943201376936319E-2</v>
      </c>
      <c r="AT924" s="120">
        <v>41.411359724612737</v>
      </c>
      <c r="AU924" s="120">
        <v>50</v>
      </c>
      <c r="AV924" s="124">
        <v>0.11337868480725624</v>
      </c>
      <c r="AW924" s="120">
        <v>37.324263038548764</v>
      </c>
      <c r="AX924" s="120">
        <v>50</v>
      </c>
      <c r="AY924" s="124"/>
      <c r="AZ924" s="120"/>
      <c r="BA924" s="120"/>
      <c r="BB924" s="124"/>
      <c r="BC924" s="120"/>
      <c r="BD924" s="120"/>
      <c r="BE924" s="124"/>
      <c r="BF924" s="120"/>
      <c r="BG924" s="120"/>
      <c r="BH924" s="124"/>
      <c r="BI924" s="120"/>
      <c r="BJ924" s="120"/>
      <c r="BK924" s="124"/>
      <c r="BL924" s="120"/>
      <c r="BM924" s="120"/>
      <c r="BN924" s="52"/>
      <c r="BO924" s="124"/>
      <c r="BP924" s="120"/>
      <c r="BQ924" s="120"/>
      <c r="BR924" s="124">
        <v>0.52040816326530615</v>
      </c>
      <c r="BS924" s="124">
        <v>0.94230769230769229</v>
      </c>
      <c r="BT924" s="120">
        <v>34.693877551020407</v>
      </c>
      <c r="BU924" s="120">
        <v>50</v>
      </c>
      <c r="BV924" s="124"/>
      <c r="BW924" s="120"/>
      <c r="BX924" s="120"/>
      <c r="BY924" s="124"/>
      <c r="BZ924" s="124"/>
      <c r="CA924" s="124"/>
      <c r="CB924" s="120">
        <v>16.823939048191338</v>
      </c>
      <c r="CC924" s="120">
        <v>19.496255895940152</v>
      </c>
      <c r="CD924" s="120">
        <v>17.335082511020332</v>
      </c>
      <c r="CE924" s="120"/>
      <c r="CF924" s="108"/>
      <c r="CG924" s="108"/>
      <c r="CH924" s="108">
        <v>0</v>
      </c>
      <c r="CI924" s="107"/>
      <c r="CJ924" s="107"/>
    </row>
    <row r="925" spans="1:88" x14ac:dyDescent="0.25">
      <c r="A925" s="50" t="s">
        <v>1078</v>
      </c>
      <c r="B925" s="56" t="s">
        <v>1637</v>
      </c>
      <c r="C925" s="50" t="s">
        <v>3454</v>
      </c>
      <c r="D925" s="56" t="s">
        <v>2553</v>
      </c>
      <c r="E925" s="50" t="s">
        <v>106</v>
      </c>
      <c r="F925" s="24" t="s">
        <v>107</v>
      </c>
      <c r="G925" s="24">
        <v>5</v>
      </c>
      <c r="H925" s="50" t="s">
        <v>1454</v>
      </c>
      <c r="I925" s="50" t="s">
        <v>109</v>
      </c>
      <c r="J925" s="120">
        <v>386.45793526895613</v>
      </c>
      <c r="K925" s="52">
        <v>750</v>
      </c>
      <c r="L925" s="120">
        <v>51.527724702527486</v>
      </c>
      <c r="M925" s="52">
        <v>0</v>
      </c>
      <c r="N925" s="120">
        <v>44.490399955213135</v>
      </c>
      <c r="O925" s="120">
        <v>59.320533273617514</v>
      </c>
      <c r="P925" s="120">
        <v>100</v>
      </c>
      <c r="Q925" s="120">
        <v>44.394945193333335</v>
      </c>
      <c r="R925" s="120"/>
      <c r="S925" s="120"/>
      <c r="T925" s="120">
        <v>59.19326025777778</v>
      </c>
      <c r="U925" s="120">
        <v>100</v>
      </c>
      <c r="V925" s="120">
        <v>37.789199583598503</v>
      </c>
      <c r="W925" s="120">
        <v>50.385599444798004</v>
      </c>
      <c r="X925" s="120">
        <v>100</v>
      </c>
      <c r="Y925" s="120">
        <v>37.648066969594758</v>
      </c>
      <c r="Z925" s="120">
        <v>50.19742262612634</v>
      </c>
      <c r="AA925" s="120">
        <v>100</v>
      </c>
      <c r="AB925" s="120">
        <v>35.474999999999994</v>
      </c>
      <c r="AC925" s="120">
        <v>47.29999999999999</v>
      </c>
      <c r="AD925" s="120">
        <v>100</v>
      </c>
      <c r="AE925" s="120">
        <v>35.474999999999994</v>
      </c>
      <c r="AF925" s="120"/>
      <c r="AG925" s="120">
        <v>47.29999999999999</v>
      </c>
      <c r="AH925" s="120">
        <v>100</v>
      </c>
      <c r="AI925" s="120"/>
      <c r="AJ925" s="120"/>
      <c r="AK925" s="120"/>
      <c r="AL925" s="52">
        <v>0</v>
      </c>
      <c r="AM925" s="124">
        <v>1</v>
      </c>
      <c r="AN925" s="124">
        <v>1</v>
      </c>
      <c r="AO925" s="124">
        <v>1</v>
      </c>
      <c r="AP925" s="124">
        <v>1</v>
      </c>
      <c r="AQ925" s="124">
        <v>1</v>
      </c>
      <c r="AR925" s="124">
        <v>1</v>
      </c>
      <c r="AS925" s="124">
        <v>0.21428571428571427</v>
      </c>
      <c r="AT925" s="120">
        <v>17.142857142857149</v>
      </c>
      <c r="AU925" s="120">
        <v>50</v>
      </c>
      <c r="AV925" s="124">
        <v>0.21927710843373494</v>
      </c>
      <c r="AW925" s="120">
        <v>16.144578313253021</v>
      </c>
      <c r="AX925" s="120">
        <v>50</v>
      </c>
      <c r="AY925" s="124"/>
      <c r="AZ925" s="120"/>
      <c r="BA925" s="120"/>
      <c r="BB925" s="124"/>
      <c r="BC925" s="120"/>
      <c r="BD925" s="120"/>
      <c r="BE925" s="124"/>
      <c r="BF925" s="120"/>
      <c r="BG925" s="120"/>
      <c r="BH925" s="124"/>
      <c r="BI925" s="120"/>
      <c r="BJ925" s="120"/>
      <c r="BK925" s="124"/>
      <c r="BL925" s="120"/>
      <c r="BM925" s="120"/>
      <c r="BN925" s="52"/>
      <c r="BO925" s="124"/>
      <c r="BP925" s="120"/>
      <c r="BQ925" s="120"/>
      <c r="BR925" s="124">
        <v>0.59210526315789469</v>
      </c>
      <c r="BS925" s="124">
        <v>1.027027027027027</v>
      </c>
      <c r="BT925" s="120">
        <v>39.473684210526308</v>
      </c>
      <c r="BU925" s="120">
        <v>50</v>
      </c>
      <c r="BV925" s="124"/>
      <c r="BW925" s="120"/>
      <c r="BX925" s="120"/>
      <c r="BY925" s="124"/>
      <c r="BZ925" s="124"/>
      <c r="CA925" s="124"/>
      <c r="CB925" s="120">
        <v>16.823939048191338</v>
      </c>
      <c r="CC925" s="120">
        <v>19.496255895940152</v>
      </c>
      <c r="CD925" s="120">
        <v>17.335082511020332</v>
      </c>
      <c r="CE925" s="120"/>
      <c r="CF925" s="107" t="s">
        <v>3738</v>
      </c>
      <c r="CG925" s="107">
        <v>5</v>
      </c>
      <c r="CH925" s="107">
        <v>0</v>
      </c>
      <c r="CI925" s="107"/>
      <c r="CJ925" s="107"/>
    </row>
    <row r="926" spans="1:88" x14ac:dyDescent="0.25">
      <c r="A926" s="50" t="s">
        <v>1078</v>
      </c>
      <c r="B926" s="56" t="s">
        <v>1637</v>
      </c>
      <c r="C926" s="50" t="s">
        <v>3455</v>
      </c>
      <c r="D926" s="56" t="s">
        <v>2561</v>
      </c>
      <c r="E926" s="50" t="s">
        <v>106</v>
      </c>
      <c r="F926" s="24" t="s">
        <v>107</v>
      </c>
      <c r="G926" s="24">
        <v>5</v>
      </c>
      <c r="H926" s="50" t="s">
        <v>1454</v>
      </c>
      <c r="I926" s="50" t="s">
        <v>109</v>
      </c>
      <c r="J926" s="120">
        <v>488.19925307988569</v>
      </c>
      <c r="K926" s="52">
        <v>750</v>
      </c>
      <c r="L926" s="120">
        <v>65.093233743984754</v>
      </c>
      <c r="M926" s="52">
        <v>0</v>
      </c>
      <c r="N926" s="120">
        <v>59.814170695003966</v>
      </c>
      <c r="O926" s="120">
        <v>79.752227593338617</v>
      </c>
      <c r="P926" s="120">
        <v>100</v>
      </c>
      <c r="Q926" s="120">
        <v>59.392996683869853</v>
      </c>
      <c r="R926" s="120"/>
      <c r="S926" s="120"/>
      <c r="T926" s="120">
        <v>79.1906622451598</v>
      </c>
      <c r="U926" s="120">
        <v>100</v>
      </c>
      <c r="V926" s="120">
        <v>50.571463958071114</v>
      </c>
      <c r="W926" s="120">
        <v>67.428618610761475</v>
      </c>
      <c r="X926" s="120">
        <v>100</v>
      </c>
      <c r="Y926" s="120">
        <v>49.576630945991859</v>
      </c>
      <c r="Z926" s="120">
        <v>66.102174594655821</v>
      </c>
      <c r="AA926" s="120">
        <v>100</v>
      </c>
      <c r="AB926" s="120">
        <v>39.151020408163255</v>
      </c>
      <c r="AC926" s="120">
        <v>52.201360544217678</v>
      </c>
      <c r="AD926" s="120">
        <v>100</v>
      </c>
      <c r="AE926" s="120">
        <v>38.659420289855063</v>
      </c>
      <c r="AF926" s="120"/>
      <c r="AG926" s="120">
        <v>51.545893719806749</v>
      </c>
      <c r="AH926" s="120">
        <v>100</v>
      </c>
      <c r="AI926" s="120"/>
      <c r="AJ926" s="120"/>
      <c r="AK926" s="120"/>
      <c r="AL926" s="52">
        <v>0</v>
      </c>
      <c r="AM926" s="124">
        <v>1</v>
      </c>
      <c r="AN926" s="124">
        <v>1</v>
      </c>
      <c r="AO926" s="124">
        <v>1</v>
      </c>
      <c r="AP926" s="124">
        <v>1</v>
      </c>
      <c r="AQ926" s="124">
        <v>1</v>
      </c>
      <c r="AR926" s="124">
        <v>1</v>
      </c>
      <c r="AS926" s="124">
        <v>0.12023460410557185</v>
      </c>
      <c r="AT926" s="120">
        <v>35.953079178885638</v>
      </c>
      <c r="AU926" s="120">
        <v>50</v>
      </c>
      <c r="AV926" s="124">
        <v>0.11987381703470032</v>
      </c>
      <c r="AW926" s="120">
        <v>36.025236593059937</v>
      </c>
      <c r="AX926" s="120">
        <v>50</v>
      </c>
      <c r="AY926" s="124"/>
      <c r="AZ926" s="120"/>
      <c r="BA926" s="120"/>
      <c r="BB926" s="124"/>
      <c r="BC926" s="120"/>
      <c r="BD926" s="120"/>
      <c r="BE926" s="124"/>
      <c r="BF926" s="120"/>
      <c r="BG926" s="120"/>
      <c r="BH926" s="124"/>
      <c r="BI926" s="120"/>
      <c r="BJ926" s="120"/>
      <c r="BK926" s="124"/>
      <c r="BL926" s="120"/>
      <c r="BM926" s="120"/>
      <c r="BN926" s="52"/>
      <c r="BO926" s="124"/>
      <c r="BP926" s="120"/>
      <c r="BQ926" s="120"/>
      <c r="BR926" s="124">
        <v>0.6</v>
      </c>
      <c r="BS926" s="124">
        <v>0.84905660377358494</v>
      </c>
      <c r="BT926" s="120">
        <v>20</v>
      </c>
      <c r="BU926" s="120">
        <v>50</v>
      </c>
      <c r="BV926" s="124"/>
      <c r="BW926" s="120"/>
      <c r="BX926" s="120"/>
      <c r="BY926" s="124"/>
      <c r="BZ926" s="124"/>
      <c r="CA926" s="124"/>
      <c r="CB926" s="120">
        <v>16.823939048191338</v>
      </c>
      <c r="CC926" s="120">
        <v>19.496255895940152</v>
      </c>
      <c r="CD926" s="120">
        <v>17.335082511020332</v>
      </c>
      <c r="CE926" s="120"/>
      <c r="CF926" s="107" t="s">
        <v>3740</v>
      </c>
      <c r="CG926" s="107">
        <v>4</v>
      </c>
      <c r="CH926" s="107">
        <v>0</v>
      </c>
      <c r="CI926" s="107"/>
      <c r="CJ926" s="107"/>
    </row>
    <row r="927" spans="1:88" x14ac:dyDescent="0.25">
      <c r="A927" s="50" t="s">
        <v>1078</v>
      </c>
      <c r="B927" s="56" t="s">
        <v>1637</v>
      </c>
      <c r="C927" s="50" t="s">
        <v>3456</v>
      </c>
      <c r="D927" s="56" t="s">
        <v>1962</v>
      </c>
      <c r="E927" s="50" t="s">
        <v>106</v>
      </c>
      <c r="F927" s="24" t="s">
        <v>107</v>
      </c>
      <c r="G927" s="24">
        <v>8</v>
      </c>
      <c r="H927" s="50" t="s">
        <v>1454</v>
      </c>
      <c r="I927" s="50" t="s">
        <v>109</v>
      </c>
      <c r="J927" s="120">
        <v>506.83435620274111</v>
      </c>
      <c r="K927" s="52">
        <v>800</v>
      </c>
      <c r="L927" s="120">
        <v>63.354294525342638</v>
      </c>
      <c r="M927" s="52">
        <v>0</v>
      </c>
      <c r="N927" s="120">
        <v>52.684827609638155</v>
      </c>
      <c r="O927" s="120">
        <v>70.246436812850874</v>
      </c>
      <c r="P927" s="120">
        <v>100</v>
      </c>
      <c r="Q927" s="120">
        <v>51.142089009585703</v>
      </c>
      <c r="R927" s="120">
        <v>54.343407621912796</v>
      </c>
      <c r="S927" s="120">
        <v>60.156522398127478</v>
      </c>
      <c r="T927" s="120">
        <v>68.189452012780933</v>
      </c>
      <c r="U927" s="120">
        <v>100</v>
      </c>
      <c r="V927" s="120">
        <v>45.003415318243782</v>
      </c>
      <c r="W927" s="120">
        <v>60.004553757658371</v>
      </c>
      <c r="X927" s="120">
        <v>100</v>
      </c>
      <c r="Y927" s="120">
        <v>43.074914883073255</v>
      </c>
      <c r="Z927" s="120">
        <v>57.433219844097671</v>
      </c>
      <c r="AA927" s="120">
        <v>100</v>
      </c>
      <c r="AB927" s="120">
        <v>43.319047619047623</v>
      </c>
      <c r="AC927" s="120">
        <v>57.758730158730167</v>
      </c>
      <c r="AD927" s="120">
        <v>100</v>
      </c>
      <c r="AE927" s="120">
        <v>41.79535864978903</v>
      </c>
      <c r="AF927" s="120"/>
      <c r="AG927" s="120">
        <v>55.727144866385373</v>
      </c>
      <c r="AH927" s="120">
        <v>100</v>
      </c>
      <c r="AI927" s="120">
        <v>9.01</v>
      </c>
      <c r="AJ927" s="120">
        <v>11.26</v>
      </c>
      <c r="AK927" s="120"/>
      <c r="AL927" s="52">
        <v>0</v>
      </c>
      <c r="AM927" s="124">
        <v>0.99686520376175547</v>
      </c>
      <c r="AN927" s="124">
        <v>1</v>
      </c>
      <c r="AO927" s="124">
        <v>0.99686520376175547</v>
      </c>
      <c r="AP927" s="124">
        <v>1</v>
      </c>
      <c r="AQ927" s="124">
        <v>1</v>
      </c>
      <c r="AR927" s="124">
        <v>1</v>
      </c>
      <c r="AS927" s="124">
        <v>0.12159329140461216</v>
      </c>
      <c r="AT927" s="120">
        <v>35.681341719077579</v>
      </c>
      <c r="AU927" s="120">
        <v>50</v>
      </c>
      <c r="AV927" s="124">
        <v>0.13895781637717122</v>
      </c>
      <c r="AW927" s="120">
        <v>32.208436724565772</v>
      </c>
      <c r="AX927" s="120">
        <v>50</v>
      </c>
      <c r="AY927" s="124"/>
      <c r="AZ927" s="120"/>
      <c r="BA927" s="120"/>
      <c r="BB927" s="124"/>
      <c r="BC927" s="120"/>
      <c r="BD927" s="120"/>
      <c r="BE927" s="124">
        <v>0.83333333333333337</v>
      </c>
      <c r="BF927" s="120">
        <v>44.326241134751776</v>
      </c>
      <c r="BG927" s="120">
        <v>50</v>
      </c>
      <c r="BH927" s="124"/>
      <c r="BI927" s="120"/>
      <c r="BJ927" s="120"/>
      <c r="BK927" s="124"/>
      <c r="BL927" s="120"/>
      <c r="BM927" s="120"/>
      <c r="BN927" s="52"/>
      <c r="BO927" s="124"/>
      <c r="BP927" s="120"/>
      <c r="BQ927" s="120"/>
      <c r="BR927" s="124">
        <v>0.37888198757763975</v>
      </c>
      <c r="BS927" s="124">
        <v>1.0125786163522013</v>
      </c>
      <c r="BT927" s="120">
        <v>25.25879917184265</v>
      </c>
      <c r="BU927" s="120">
        <v>50</v>
      </c>
      <c r="BV927" s="124"/>
      <c r="BW927" s="120"/>
      <c r="BX927" s="120"/>
      <c r="BY927" s="124"/>
      <c r="BZ927" s="124"/>
      <c r="CA927" s="124"/>
      <c r="CB927" s="120">
        <v>16.823939048191338</v>
      </c>
      <c r="CC927" s="120">
        <v>19.496255895940152</v>
      </c>
      <c r="CD927" s="120">
        <v>17.335082511020332</v>
      </c>
      <c r="CE927" s="120"/>
      <c r="CF927" s="52" t="s">
        <v>3739</v>
      </c>
      <c r="CG927" s="52">
        <v>4</v>
      </c>
      <c r="CH927" s="107">
        <v>0</v>
      </c>
      <c r="CI927" s="107"/>
      <c r="CJ927" s="107"/>
    </row>
    <row r="928" spans="1:88" x14ac:dyDescent="0.25">
      <c r="A928" s="50" t="s">
        <v>1078</v>
      </c>
      <c r="B928" s="56" t="s">
        <v>1637</v>
      </c>
      <c r="C928" s="50" t="s">
        <v>3457</v>
      </c>
      <c r="D928" s="56" t="s">
        <v>1759</v>
      </c>
      <c r="E928" s="50" t="s">
        <v>106</v>
      </c>
      <c r="F928" s="24" t="s">
        <v>107</v>
      </c>
      <c r="G928" s="24">
        <v>8</v>
      </c>
      <c r="H928" s="50" t="s">
        <v>1454</v>
      </c>
      <c r="I928" s="50" t="s">
        <v>109</v>
      </c>
      <c r="J928" s="120">
        <v>510.37096665836538</v>
      </c>
      <c r="K928" s="52">
        <v>750</v>
      </c>
      <c r="L928" s="120">
        <v>68.049462221115391</v>
      </c>
      <c r="M928" s="52">
        <v>0</v>
      </c>
      <c r="N928" s="120">
        <v>58.880700878261983</v>
      </c>
      <c r="O928" s="120">
        <v>78.507601171015978</v>
      </c>
      <c r="P928" s="120">
        <v>100</v>
      </c>
      <c r="Q928" s="120">
        <v>55.911489275042079</v>
      </c>
      <c r="R928" s="120">
        <v>62.011432013329781</v>
      </c>
      <c r="S928" s="120">
        <v>70.814647514280438</v>
      </c>
      <c r="T928" s="120">
        <v>74.548652366722763</v>
      </c>
      <c r="U928" s="120">
        <v>100</v>
      </c>
      <c r="V928" s="120">
        <v>50.069322639951821</v>
      </c>
      <c r="W928" s="120">
        <v>66.759096853269099</v>
      </c>
      <c r="X928" s="120">
        <v>100</v>
      </c>
      <c r="Y928" s="120">
        <v>47.098080116431944</v>
      </c>
      <c r="Z928" s="120">
        <v>62.79744015524259</v>
      </c>
      <c r="AA928" s="120">
        <v>100</v>
      </c>
      <c r="AB928" s="120">
        <v>43.472000000000001</v>
      </c>
      <c r="AC928" s="120">
        <v>57.962666666666671</v>
      </c>
      <c r="AD928" s="120">
        <v>100</v>
      </c>
      <c r="AE928" s="120">
        <v>40.84496124031007</v>
      </c>
      <c r="AF928" s="120"/>
      <c r="AG928" s="120">
        <v>54.459948320413432</v>
      </c>
      <c r="AH928" s="120">
        <v>100</v>
      </c>
      <c r="AI928" s="120">
        <v>14.9</v>
      </c>
      <c r="AJ928" s="120">
        <v>14.91</v>
      </c>
      <c r="AK928" s="120"/>
      <c r="AL928" s="52">
        <v>0</v>
      </c>
      <c r="AM928" s="124">
        <v>0.99298245614035086</v>
      </c>
      <c r="AN928" s="124">
        <v>0.99561403508771928</v>
      </c>
      <c r="AO928" s="124">
        <v>0.99298245614035086</v>
      </c>
      <c r="AP928" s="124">
        <v>0.99561403508771928</v>
      </c>
      <c r="AQ928" s="124">
        <v>1</v>
      </c>
      <c r="AR928" s="124">
        <v>1</v>
      </c>
      <c r="AS928" s="124">
        <v>9.2105263157894732E-2</v>
      </c>
      <c r="AT928" s="120">
        <v>41.578947368421069</v>
      </c>
      <c r="AU928" s="120">
        <v>50</v>
      </c>
      <c r="AV928" s="124">
        <v>0.1111111111111111</v>
      </c>
      <c r="AW928" s="120">
        <v>37.777777777777771</v>
      </c>
      <c r="AX928" s="120">
        <v>50</v>
      </c>
      <c r="AY928" s="124"/>
      <c r="AZ928" s="120"/>
      <c r="BA928" s="120"/>
      <c r="BB928" s="124"/>
      <c r="BC928" s="120"/>
      <c r="BD928" s="120"/>
      <c r="BE928" s="124"/>
      <c r="BF928" s="120"/>
      <c r="BG928" s="120"/>
      <c r="BH928" s="124"/>
      <c r="BI928" s="120"/>
      <c r="BJ928" s="120"/>
      <c r="BK928" s="124"/>
      <c r="BL928" s="120"/>
      <c r="BM928" s="120"/>
      <c r="BN928" s="52"/>
      <c r="BO928" s="124"/>
      <c r="BP928" s="120"/>
      <c r="BQ928" s="120"/>
      <c r="BR928" s="124">
        <v>0.53968253968253965</v>
      </c>
      <c r="BS928" s="124">
        <v>1.0161290322580645</v>
      </c>
      <c r="BT928" s="120">
        <v>35.978835978835974</v>
      </c>
      <c r="BU928" s="120">
        <v>50</v>
      </c>
      <c r="BV928" s="124"/>
      <c r="BW928" s="120"/>
      <c r="BX928" s="120"/>
      <c r="BY928" s="124"/>
      <c r="BZ928" s="124"/>
      <c r="CA928" s="124"/>
      <c r="CB928" s="120">
        <v>16.823939048191338</v>
      </c>
      <c r="CC928" s="120">
        <v>19.496255895940152</v>
      </c>
      <c r="CD928" s="120">
        <v>17.335082511020332</v>
      </c>
      <c r="CE928" s="120"/>
      <c r="CF928" s="108"/>
      <c r="CG928" s="108"/>
      <c r="CH928" s="108">
        <v>0</v>
      </c>
      <c r="CI928" s="107"/>
      <c r="CJ928" s="107"/>
    </row>
    <row r="929" spans="1:88" x14ac:dyDescent="0.25">
      <c r="A929" s="50" t="s">
        <v>1078</v>
      </c>
      <c r="B929" s="56" t="s">
        <v>1637</v>
      </c>
      <c r="C929" s="50" t="s">
        <v>3458</v>
      </c>
      <c r="D929" s="56" t="s">
        <v>2366</v>
      </c>
      <c r="E929" s="50" t="s">
        <v>106</v>
      </c>
      <c r="F929" s="24" t="s">
        <v>114</v>
      </c>
      <c r="G929" s="24">
        <v>5</v>
      </c>
      <c r="H929" s="50" t="s">
        <v>1454</v>
      </c>
      <c r="I929" s="50" t="s">
        <v>109</v>
      </c>
      <c r="J929" s="120">
        <v>517.4245212881001</v>
      </c>
      <c r="K929" s="52">
        <v>750</v>
      </c>
      <c r="L929" s="120">
        <v>68.989936171746677</v>
      </c>
      <c r="M929" s="52">
        <v>0</v>
      </c>
      <c r="N929" s="120">
        <v>58.714184325690901</v>
      </c>
      <c r="O929" s="120">
        <v>78.285579100921197</v>
      </c>
      <c r="P929" s="120">
        <v>100</v>
      </c>
      <c r="Q929" s="120">
        <v>57.850958008597033</v>
      </c>
      <c r="R929" s="120"/>
      <c r="S929" s="120"/>
      <c r="T929" s="120">
        <v>77.134610678129377</v>
      </c>
      <c r="U929" s="120">
        <v>100</v>
      </c>
      <c r="V929" s="120">
        <v>54.08871932830268</v>
      </c>
      <c r="W929" s="120">
        <v>72.118292437736912</v>
      </c>
      <c r="X929" s="120">
        <v>100</v>
      </c>
      <c r="Y929" s="120">
        <v>53.613810540345646</v>
      </c>
      <c r="Z929" s="120">
        <v>71.485080720460857</v>
      </c>
      <c r="AA929" s="120">
        <v>100</v>
      </c>
      <c r="AB929" s="120">
        <v>43.071111111111115</v>
      </c>
      <c r="AC929" s="120">
        <v>57.428148148148153</v>
      </c>
      <c r="AD929" s="120">
        <v>100</v>
      </c>
      <c r="AE929" s="120">
        <v>41.871296296296293</v>
      </c>
      <c r="AF929" s="120"/>
      <c r="AG929" s="120">
        <v>55.828395061728386</v>
      </c>
      <c r="AH929" s="120">
        <v>100</v>
      </c>
      <c r="AI929" s="120"/>
      <c r="AJ929" s="120"/>
      <c r="AK929" s="120"/>
      <c r="AL929" s="52">
        <v>0</v>
      </c>
      <c r="AM929" s="124">
        <v>1</v>
      </c>
      <c r="AN929" s="124">
        <v>1</v>
      </c>
      <c r="AO929" s="124">
        <v>1</v>
      </c>
      <c r="AP929" s="124">
        <v>1</v>
      </c>
      <c r="AQ929" s="124">
        <v>1</v>
      </c>
      <c r="AR929" s="124">
        <v>1</v>
      </c>
      <c r="AS929" s="124">
        <v>0.10526315789473684</v>
      </c>
      <c r="AT929" s="120">
        <v>38.947368421052644</v>
      </c>
      <c r="AU929" s="120">
        <v>50</v>
      </c>
      <c r="AV929" s="124">
        <v>0.11934156378600823</v>
      </c>
      <c r="AW929" s="120">
        <v>36.131687242798364</v>
      </c>
      <c r="AX929" s="120">
        <v>50</v>
      </c>
      <c r="AY929" s="124"/>
      <c r="AZ929" s="120"/>
      <c r="BA929" s="120"/>
      <c r="BB929" s="124"/>
      <c r="BC929" s="120"/>
      <c r="BD929" s="120"/>
      <c r="BE929" s="124"/>
      <c r="BF929" s="120"/>
      <c r="BG929" s="120"/>
      <c r="BH929" s="124"/>
      <c r="BI929" s="120"/>
      <c r="BJ929" s="120"/>
      <c r="BK929" s="124"/>
      <c r="BL929" s="120"/>
      <c r="BM929" s="120"/>
      <c r="BN929" s="52"/>
      <c r="BO929" s="124"/>
      <c r="BP929" s="120"/>
      <c r="BQ929" s="120"/>
      <c r="BR929" s="124">
        <v>0.45098039215686275</v>
      </c>
      <c r="BS929" s="124">
        <v>0.98076923076923073</v>
      </c>
      <c r="BT929" s="120">
        <v>30.065359477124183</v>
      </c>
      <c r="BU929" s="120">
        <v>50</v>
      </c>
      <c r="BV929" s="124"/>
      <c r="BW929" s="120"/>
      <c r="BX929" s="120"/>
      <c r="BY929" s="124"/>
      <c r="BZ929" s="124"/>
      <c r="CA929" s="124"/>
      <c r="CB929" s="120">
        <v>16.823939048191338</v>
      </c>
      <c r="CC929" s="120">
        <v>19.496255895940152</v>
      </c>
      <c r="CD929" s="120">
        <v>17.335082511020332</v>
      </c>
      <c r="CE929" s="120"/>
      <c r="CF929" s="108"/>
      <c r="CG929" s="108"/>
      <c r="CH929" s="108">
        <v>0</v>
      </c>
      <c r="CI929" s="107"/>
      <c r="CJ929" s="107"/>
    </row>
    <row r="930" spans="1:88" x14ac:dyDescent="0.25">
      <c r="A930" s="50" t="s">
        <v>1078</v>
      </c>
      <c r="B930" s="56" t="s">
        <v>1637</v>
      </c>
      <c r="C930" s="50" t="s">
        <v>3459</v>
      </c>
      <c r="D930" s="56" t="s">
        <v>2171</v>
      </c>
      <c r="E930" s="50" t="s">
        <v>106</v>
      </c>
      <c r="F930" s="24" t="s">
        <v>107</v>
      </c>
      <c r="G930" s="24">
        <v>5</v>
      </c>
      <c r="H930" s="50" t="s">
        <v>1454</v>
      </c>
      <c r="I930" s="50" t="s">
        <v>109</v>
      </c>
      <c r="J930" s="120">
        <v>606.15147527656814</v>
      </c>
      <c r="K930" s="52">
        <v>750</v>
      </c>
      <c r="L930" s="120">
        <v>80.820196703542408</v>
      </c>
      <c r="M930" s="52">
        <v>0</v>
      </c>
      <c r="N930" s="120">
        <v>66.918872043633343</v>
      </c>
      <c r="O930" s="120">
        <v>89.225162724844452</v>
      </c>
      <c r="P930" s="120">
        <v>100</v>
      </c>
      <c r="Q930" s="120">
        <v>62.584264737372798</v>
      </c>
      <c r="R930" s="120">
        <v>64.828070022645505</v>
      </c>
      <c r="S930" s="120">
        <v>73.052750307209578</v>
      </c>
      <c r="T930" s="120">
        <v>83.445686316497074</v>
      </c>
      <c r="U930" s="120">
        <v>100</v>
      </c>
      <c r="V930" s="120">
        <v>59.001323342143664</v>
      </c>
      <c r="W930" s="120">
        <v>78.668431122858223</v>
      </c>
      <c r="X930" s="120">
        <v>100</v>
      </c>
      <c r="Y930" s="120">
        <v>54.88375568792236</v>
      </c>
      <c r="Z930" s="120">
        <v>73.178340917229818</v>
      </c>
      <c r="AA930" s="120">
        <v>100</v>
      </c>
      <c r="AB930" s="120">
        <v>54.624705882352956</v>
      </c>
      <c r="AC930" s="120">
        <v>72.832941176470612</v>
      </c>
      <c r="AD930" s="120">
        <v>100</v>
      </c>
      <c r="AE930" s="120">
        <v>49.991489361702108</v>
      </c>
      <c r="AF930" s="120">
        <v>60.355263157894726</v>
      </c>
      <c r="AG930" s="120">
        <v>66.655319148936144</v>
      </c>
      <c r="AH930" s="120">
        <v>100</v>
      </c>
      <c r="AI930" s="120">
        <v>10.46</v>
      </c>
      <c r="AJ930" s="120">
        <v>9.94</v>
      </c>
      <c r="AK930" s="120">
        <v>10.36</v>
      </c>
      <c r="AL930" s="52">
        <v>0</v>
      </c>
      <c r="AM930" s="124">
        <v>1</v>
      </c>
      <c r="AN930" s="124">
        <v>1</v>
      </c>
      <c r="AO930" s="124">
        <v>1</v>
      </c>
      <c r="AP930" s="124">
        <v>1</v>
      </c>
      <c r="AQ930" s="124">
        <v>1</v>
      </c>
      <c r="AR930" s="124">
        <v>1</v>
      </c>
      <c r="AS930" s="124">
        <v>2.1568627450980392E-2</v>
      </c>
      <c r="AT930" s="120">
        <v>50</v>
      </c>
      <c r="AU930" s="120">
        <v>50</v>
      </c>
      <c r="AV930" s="124">
        <v>3.4364261168384883E-2</v>
      </c>
      <c r="AW930" s="120">
        <v>50</v>
      </c>
      <c r="AX930" s="120">
        <v>50</v>
      </c>
      <c r="AY930" s="124"/>
      <c r="AZ930" s="120"/>
      <c r="BA930" s="120"/>
      <c r="BB930" s="124"/>
      <c r="BC930" s="120"/>
      <c r="BD930" s="120"/>
      <c r="BE930" s="124"/>
      <c r="BF930" s="120"/>
      <c r="BG930" s="120"/>
      <c r="BH930" s="124"/>
      <c r="BI930" s="120"/>
      <c r="BJ930" s="120"/>
      <c r="BK930" s="124"/>
      <c r="BL930" s="120"/>
      <c r="BM930" s="120"/>
      <c r="BN930" s="52"/>
      <c r="BO930" s="124"/>
      <c r="BP930" s="120"/>
      <c r="BQ930" s="120"/>
      <c r="BR930" s="124">
        <v>0.63218390804597702</v>
      </c>
      <c r="BS930" s="124">
        <v>1.0116279069767442</v>
      </c>
      <c r="BT930" s="120">
        <v>42.145593869731798</v>
      </c>
      <c r="BU930" s="120">
        <v>50</v>
      </c>
      <c r="BV930" s="124"/>
      <c r="BW930" s="120"/>
      <c r="BX930" s="120"/>
      <c r="BY930" s="124"/>
      <c r="BZ930" s="124"/>
      <c r="CA930" s="124"/>
      <c r="CB930" s="120">
        <v>16.823939048191338</v>
      </c>
      <c r="CC930" s="120">
        <v>19.496255895940152</v>
      </c>
      <c r="CD930" s="120">
        <v>17.335082511020332</v>
      </c>
      <c r="CE930" s="120"/>
      <c r="CF930" s="108"/>
      <c r="CG930" s="108"/>
      <c r="CH930" s="108">
        <v>0</v>
      </c>
      <c r="CI930" s="107"/>
      <c r="CJ930" s="107"/>
    </row>
    <row r="931" spans="1:88" x14ac:dyDescent="0.25">
      <c r="A931" s="50" t="s">
        <v>1078</v>
      </c>
      <c r="B931" s="56" t="s">
        <v>1637</v>
      </c>
      <c r="C931" s="50" t="s">
        <v>3460</v>
      </c>
      <c r="D931" s="56" t="s">
        <v>2632</v>
      </c>
      <c r="E931" s="50" t="s">
        <v>106</v>
      </c>
      <c r="F931" s="24" t="s">
        <v>107</v>
      </c>
      <c r="G931" s="24">
        <v>5</v>
      </c>
      <c r="H931" s="50" t="s">
        <v>1454</v>
      </c>
      <c r="I931" s="50" t="s">
        <v>109</v>
      </c>
      <c r="J931" s="120">
        <v>453.67014374050575</v>
      </c>
      <c r="K931" s="52">
        <v>750</v>
      </c>
      <c r="L931" s="120">
        <v>60.489352498734092</v>
      </c>
      <c r="M931" s="52">
        <v>0</v>
      </c>
      <c r="N931" s="120">
        <v>53.109899431284781</v>
      </c>
      <c r="O931" s="120">
        <v>70.813199241713036</v>
      </c>
      <c r="P931" s="120">
        <v>100</v>
      </c>
      <c r="Q931" s="120">
        <v>52.130513522577175</v>
      </c>
      <c r="R931" s="120"/>
      <c r="S931" s="120"/>
      <c r="T931" s="120">
        <v>69.507351363436229</v>
      </c>
      <c r="U931" s="120">
        <v>100</v>
      </c>
      <c r="V931" s="120">
        <v>47.636184155414931</v>
      </c>
      <c r="W931" s="120">
        <v>63.514912207219908</v>
      </c>
      <c r="X931" s="120">
        <v>100</v>
      </c>
      <c r="Y931" s="120">
        <v>46.733564959842333</v>
      </c>
      <c r="Z931" s="120">
        <v>62.311419946456446</v>
      </c>
      <c r="AA931" s="120">
        <v>100</v>
      </c>
      <c r="AB931" s="120">
        <v>37.55220125786164</v>
      </c>
      <c r="AC931" s="120">
        <v>50.069601677148853</v>
      </c>
      <c r="AD931" s="120">
        <v>100</v>
      </c>
      <c r="AE931" s="120">
        <v>37.357692307692311</v>
      </c>
      <c r="AF931" s="120"/>
      <c r="AG931" s="120">
        <v>49.810256410256414</v>
      </c>
      <c r="AH931" s="120">
        <v>100</v>
      </c>
      <c r="AI931" s="120"/>
      <c r="AJ931" s="120"/>
      <c r="AK931" s="120"/>
      <c r="AL931" s="52">
        <v>0</v>
      </c>
      <c r="AM931" s="124">
        <v>0.99363057324840764</v>
      </c>
      <c r="AN931" s="124">
        <v>0.9932432432432432</v>
      </c>
      <c r="AO931" s="124">
        <v>1</v>
      </c>
      <c r="AP931" s="124">
        <v>1</v>
      </c>
      <c r="AQ931" s="124">
        <v>1</v>
      </c>
      <c r="AR931" s="124">
        <v>1</v>
      </c>
      <c r="AS931" s="124">
        <v>0.1876675603217158</v>
      </c>
      <c r="AT931" s="120">
        <v>22.46648793565684</v>
      </c>
      <c r="AU931" s="120">
        <v>50</v>
      </c>
      <c r="AV931" s="124">
        <v>0.18980169971671387</v>
      </c>
      <c r="AW931" s="120">
        <v>22.03966005665723</v>
      </c>
      <c r="AX931" s="120">
        <v>50</v>
      </c>
      <c r="AY931" s="124"/>
      <c r="AZ931" s="120"/>
      <c r="BA931" s="120"/>
      <c r="BB931" s="124"/>
      <c r="BC931" s="120"/>
      <c r="BD931" s="120"/>
      <c r="BE931" s="124"/>
      <c r="BF931" s="120"/>
      <c r="BG931" s="120"/>
      <c r="BH931" s="124"/>
      <c r="BI931" s="120"/>
      <c r="BJ931" s="120"/>
      <c r="BK931" s="124"/>
      <c r="BL931" s="120"/>
      <c r="BM931" s="120"/>
      <c r="BN931" s="52"/>
      <c r="BO931" s="124"/>
      <c r="BP931" s="120"/>
      <c r="BQ931" s="120"/>
      <c r="BR931" s="124">
        <v>0.6470588235294118</v>
      </c>
      <c r="BS931" s="124">
        <v>0.96226415094339623</v>
      </c>
      <c r="BT931" s="120">
        <v>43.137254901960787</v>
      </c>
      <c r="BU931" s="120">
        <v>50</v>
      </c>
      <c r="BV931" s="124"/>
      <c r="BW931" s="120"/>
      <c r="BX931" s="120"/>
      <c r="BY931" s="124"/>
      <c r="BZ931" s="124"/>
      <c r="CA931" s="124"/>
      <c r="CB931" s="120">
        <v>16.823939048191338</v>
      </c>
      <c r="CC931" s="120">
        <v>19.496255895940152</v>
      </c>
      <c r="CD931" s="120">
        <v>17.335082511020332</v>
      </c>
      <c r="CE931" s="120"/>
      <c r="CF931" s="107" t="s">
        <v>3740</v>
      </c>
      <c r="CG931" s="107">
        <v>4</v>
      </c>
      <c r="CH931" s="107">
        <v>0</v>
      </c>
      <c r="CI931" s="107"/>
      <c r="CJ931" s="107"/>
    </row>
    <row r="932" spans="1:88" x14ac:dyDescent="0.25">
      <c r="A932" s="50" t="s">
        <v>1078</v>
      </c>
      <c r="B932" s="56" t="s">
        <v>1637</v>
      </c>
      <c r="C932" s="50" t="s">
        <v>3461</v>
      </c>
      <c r="D932" s="56" t="s">
        <v>2393</v>
      </c>
      <c r="E932" s="50" t="s">
        <v>106</v>
      </c>
      <c r="F932" s="24" t="s">
        <v>107</v>
      </c>
      <c r="G932" s="24">
        <v>5</v>
      </c>
      <c r="H932" s="50" t="s">
        <v>1454</v>
      </c>
      <c r="I932" s="50" t="s">
        <v>109</v>
      </c>
      <c r="J932" s="120">
        <v>624.73761915449541</v>
      </c>
      <c r="K932" s="52">
        <v>750</v>
      </c>
      <c r="L932" s="120">
        <v>83.298349220599391</v>
      </c>
      <c r="M932" s="52">
        <v>0</v>
      </c>
      <c r="N932" s="120">
        <v>74.482068469439184</v>
      </c>
      <c r="O932" s="120">
        <v>99.309424625918908</v>
      </c>
      <c r="P932" s="120">
        <v>100</v>
      </c>
      <c r="Q932" s="120">
        <v>70.297245417899646</v>
      </c>
      <c r="R932" s="120">
        <v>66.416071352182456</v>
      </c>
      <c r="S932" s="120">
        <v>75</v>
      </c>
      <c r="T932" s="120">
        <v>93.729660557199523</v>
      </c>
      <c r="U932" s="120">
        <v>100</v>
      </c>
      <c r="V932" s="120">
        <v>64.387764408821752</v>
      </c>
      <c r="W932" s="120">
        <v>85.85035254509566</v>
      </c>
      <c r="X932" s="120">
        <v>100</v>
      </c>
      <c r="Y932" s="120">
        <v>62.486226649421091</v>
      </c>
      <c r="Z932" s="120">
        <v>83.314968865894784</v>
      </c>
      <c r="AA932" s="120">
        <v>100</v>
      </c>
      <c r="AB932" s="120">
        <v>53.968749999999993</v>
      </c>
      <c r="AC932" s="120">
        <v>71.958333333333329</v>
      </c>
      <c r="AD932" s="120">
        <v>100</v>
      </c>
      <c r="AE932" s="120">
        <v>49.181159420289852</v>
      </c>
      <c r="AF932" s="120">
        <v>58.373333333333328</v>
      </c>
      <c r="AG932" s="120">
        <v>65.574879227053145</v>
      </c>
      <c r="AH932" s="120">
        <v>100</v>
      </c>
      <c r="AI932" s="120">
        <v>4.7</v>
      </c>
      <c r="AJ932" s="120">
        <v>3.92</v>
      </c>
      <c r="AK932" s="120">
        <v>9.19</v>
      </c>
      <c r="AL932" s="52">
        <v>0</v>
      </c>
      <c r="AM932" s="124">
        <v>1</v>
      </c>
      <c r="AN932" s="124">
        <v>1</v>
      </c>
      <c r="AO932" s="124">
        <v>1</v>
      </c>
      <c r="AP932" s="124">
        <v>1</v>
      </c>
      <c r="AQ932" s="124">
        <v>1</v>
      </c>
      <c r="AR932" s="124">
        <v>1</v>
      </c>
      <c r="AS932" s="124">
        <v>1.6666666666666666E-2</v>
      </c>
      <c r="AT932" s="120">
        <v>50</v>
      </c>
      <c r="AU932" s="120">
        <v>50</v>
      </c>
      <c r="AV932" s="124">
        <v>2.2641509433962263E-2</v>
      </c>
      <c r="AW932" s="120">
        <v>50</v>
      </c>
      <c r="AX932" s="120">
        <v>50</v>
      </c>
      <c r="AY932" s="124"/>
      <c r="AZ932" s="120"/>
      <c r="BA932" s="120"/>
      <c r="BB932" s="124"/>
      <c r="BC932" s="120"/>
      <c r="BD932" s="120"/>
      <c r="BE932" s="124"/>
      <c r="BF932" s="120"/>
      <c r="BG932" s="120"/>
      <c r="BH932" s="124"/>
      <c r="BI932" s="120"/>
      <c r="BJ932" s="120"/>
      <c r="BK932" s="124"/>
      <c r="BL932" s="120"/>
      <c r="BM932" s="120"/>
      <c r="BN932" s="52"/>
      <c r="BO932" s="124"/>
      <c r="BP932" s="120"/>
      <c r="BQ932" s="120"/>
      <c r="BR932" s="124">
        <v>0.375</v>
      </c>
      <c r="BS932" s="124">
        <v>1</v>
      </c>
      <c r="BT932" s="120">
        <v>25</v>
      </c>
      <c r="BU932" s="120">
        <v>50</v>
      </c>
      <c r="BV932" s="124"/>
      <c r="BW932" s="120"/>
      <c r="BX932" s="120"/>
      <c r="BY932" s="124"/>
      <c r="BZ932" s="124"/>
      <c r="CA932" s="124"/>
      <c r="CB932" s="120">
        <v>16.823939048191338</v>
      </c>
      <c r="CC932" s="120">
        <v>19.496255895940152</v>
      </c>
      <c r="CD932" s="120">
        <v>17.335082511020332</v>
      </c>
      <c r="CE932" s="120"/>
      <c r="CF932" s="108"/>
      <c r="CG932" s="108"/>
      <c r="CH932" s="108">
        <v>0</v>
      </c>
      <c r="CI932" s="107"/>
      <c r="CJ932" s="107"/>
    </row>
    <row r="933" spans="1:88" x14ac:dyDescent="0.25">
      <c r="A933" s="50" t="s">
        <v>1078</v>
      </c>
      <c r="B933" s="56" t="s">
        <v>1637</v>
      </c>
      <c r="C933" s="50" t="s">
        <v>3462</v>
      </c>
      <c r="D933" s="56" t="s">
        <v>2365</v>
      </c>
      <c r="E933" s="50" t="s">
        <v>106</v>
      </c>
      <c r="F933" s="24" t="s">
        <v>107</v>
      </c>
      <c r="G933" s="24">
        <v>8</v>
      </c>
      <c r="H933" s="50" t="s">
        <v>1454</v>
      </c>
      <c r="I933" s="50" t="s">
        <v>109</v>
      </c>
      <c r="J933" s="120">
        <v>476.81284678525958</v>
      </c>
      <c r="K933" s="52">
        <v>750</v>
      </c>
      <c r="L933" s="120">
        <v>63.575046238034616</v>
      </c>
      <c r="M933" s="52">
        <v>0</v>
      </c>
      <c r="N933" s="120">
        <v>56.837311049264642</v>
      </c>
      <c r="O933" s="120">
        <v>75.783081399019522</v>
      </c>
      <c r="P933" s="120">
        <v>100</v>
      </c>
      <c r="Q933" s="120">
        <v>56.42641316143947</v>
      </c>
      <c r="R933" s="120"/>
      <c r="S933" s="120"/>
      <c r="T933" s="120">
        <v>75.235217548585965</v>
      </c>
      <c r="U933" s="120">
        <v>100</v>
      </c>
      <c r="V933" s="120">
        <v>48.089913055389864</v>
      </c>
      <c r="W933" s="120">
        <v>64.119884073853157</v>
      </c>
      <c r="X933" s="120">
        <v>100</v>
      </c>
      <c r="Y933" s="120">
        <v>47.616916846302182</v>
      </c>
      <c r="Z933" s="120">
        <v>63.48922246173624</v>
      </c>
      <c r="AA933" s="120">
        <v>100</v>
      </c>
      <c r="AB933" s="120">
        <v>40.969270833333326</v>
      </c>
      <c r="AC933" s="120">
        <v>54.625694444444441</v>
      </c>
      <c r="AD933" s="120">
        <v>100</v>
      </c>
      <c r="AE933" s="120">
        <v>40.435519125683051</v>
      </c>
      <c r="AF933" s="120"/>
      <c r="AG933" s="120">
        <v>53.914025500910732</v>
      </c>
      <c r="AH933" s="120">
        <v>100</v>
      </c>
      <c r="AI933" s="120"/>
      <c r="AJ933" s="120"/>
      <c r="AK933" s="120"/>
      <c r="AL933" s="52">
        <v>0</v>
      </c>
      <c r="AM933" s="124">
        <v>1</v>
      </c>
      <c r="AN933" s="124">
        <v>1</v>
      </c>
      <c r="AO933" s="124">
        <v>1</v>
      </c>
      <c r="AP933" s="124">
        <v>1</v>
      </c>
      <c r="AQ933" s="124">
        <v>1</v>
      </c>
      <c r="AR933" s="124">
        <v>1</v>
      </c>
      <c r="AS933" s="124">
        <v>0.14766839378238342</v>
      </c>
      <c r="AT933" s="120">
        <v>30.466321243523332</v>
      </c>
      <c r="AU933" s="120">
        <v>50</v>
      </c>
      <c r="AV933" s="124">
        <v>0.15322580645161291</v>
      </c>
      <c r="AW933" s="120">
        <v>29.354838709677434</v>
      </c>
      <c r="AX933" s="120">
        <v>50</v>
      </c>
      <c r="AY933" s="124"/>
      <c r="AZ933" s="120"/>
      <c r="BA933" s="120"/>
      <c r="BB933" s="124"/>
      <c r="BC933" s="120"/>
      <c r="BD933" s="120"/>
      <c r="BE933" s="124"/>
      <c r="BF933" s="120"/>
      <c r="BG933" s="120"/>
      <c r="BH933" s="124"/>
      <c r="BI933" s="120"/>
      <c r="BJ933" s="120"/>
      <c r="BK933" s="124"/>
      <c r="BL933" s="120"/>
      <c r="BM933" s="120"/>
      <c r="BN933" s="52"/>
      <c r="BO933" s="124"/>
      <c r="BP933" s="120"/>
      <c r="BQ933" s="120"/>
      <c r="BR933" s="124">
        <v>0.44736842105263158</v>
      </c>
      <c r="BS933" s="124">
        <v>0.93442622950819676</v>
      </c>
      <c r="BT933" s="120">
        <v>29.82456140350877</v>
      </c>
      <c r="BU933" s="120">
        <v>50</v>
      </c>
      <c r="BV933" s="124"/>
      <c r="BW933" s="120"/>
      <c r="BX933" s="120"/>
      <c r="BY933" s="124"/>
      <c r="BZ933" s="124"/>
      <c r="CA933" s="124"/>
      <c r="CB933" s="120">
        <v>16.823939048191338</v>
      </c>
      <c r="CC933" s="120">
        <v>19.496255895940152</v>
      </c>
      <c r="CD933" s="120">
        <v>17.335082511020332</v>
      </c>
      <c r="CE933" s="120"/>
      <c r="CF933" s="108"/>
      <c r="CG933" s="108"/>
      <c r="CH933" s="108">
        <v>0</v>
      </c>
      <c r="CI933" s="107"/>
      <c r="CJ933" s="107"/>
    </row>
    <row r="934" spans="1:88" x14ac:dyDescent="0.25">
      <c r="A934" s="50" t="s">
        <v>1078</v>
      </c>
      <c r="B934" s="56" t="s">
        <v>1637</v>
      </c>
      <c r="C934" s="50" t="s">
        <v>3463</v>
      </c>
      <c r="D934" s="56" t="s">
        <v>2565</v>
      </c>
      <c r="E934" s="50" t="s">
        <v>106</v>
      </c>
      <c r="F934" s="24">
        <v>6</v>
      </c>
      <c r="G934" s="24">
        <v>8</v>
      </c>
      <c r="H934" s="50" t="s">
        <v>1454</v>
      </c>
      <c r="I934" s="50" t="s">
        <v>109</v>
      </c>
      <c r="J934" s="120">
        <v>611.78913193325786</v>
      </c>
      <c r="K934" s="52">
        <v>800</v>
      </c>
      <c r="L934" s="120">
        <v>76.473641491657233</v>
      </c>
      <c r="M934" s="52">
        <v>0</v>
      </c>
      <c r="N934" s="120">
        <v>67.902459011192335</v>
      </c>
      <c r="O934" s="120">
        <v>90.536612014923108</v>
      </c>
      <c r="P934" s="120">
        <v>100</v>
      </c>
      <c r="Q934" s="120">
        <v>63.140371654493052</v>
      </c>
      <c r="R934" s="120">
        <v>57.29870627436744</v>
      </c>
      <c r="S934" s="120">
        <v>73.771228640927347</v>
      </c>
      <c r="T934" s="120">
        <v>84.187162205990745</v>
      </c>
      <c r="U934" s="120">
        <v>100</v>
      </c>
      <c r="V934" s="120">
        <v>52.596287086995545</v>
      </c>
      <c r="W934" s="120">
        <v>70.128382782660722</v>
      </c>
      <c r="X934" s="120">
        <v>100</v>
      </c>
      <c r="Y934" s="120">
        <v>48.780609803528058</v>
      </c>
      <c r="Z934" s="120">
        <v>65.040813071370735</v>
      </c>
      <c r="AA934" s="120">
        <v>100</v>
      </c>
      <c r="AB934" s="120">
        <v>49.429357798165128</v>
      </c>
      <c r="AC934" s="120">
        <v>65.905810397553495</v>
      </c>
      <c r="AD934" s="120">
        <v>100</v>
      </c>
      <c r="AE934" s="120">
        <v>43.760544217687062</v>
      </c>
      <c r="AF934" s="120">
        <v>54.058888888888902</v>
      </c>
      <c r="AG934" s="120">
        <v>58.34739229024941</v>
      </c>
      <c r="AH934" s="120">
        <v>100</v>
      </c>
      <c r="AI934" s="120">
        <v>10.63</v>
      </c>
      <c r="AJ934" s="120">
        <v>8.51</v>
      </c>
      <c r="AK934" s="120">
        <v>10.29</v>
      </c>
      <c r="AL934" s="52">
        <v>0</v>
      </c>
      <c r="AM934" s="124">
        <v>1</v>
      </c>
      <c r="AN934" s="124">
        <v>1</v>
      </c>
      <c r="AO934" s="124">
        <v>1</v>
      </c>
      <c r="AP934" s="124">
        <v>1</v>
      </c>
      <c r="AQ934" s="124">
        <v>1</v>
      </c>
      <c r="AR934" s="124">
        <v>1</v>
      </c>
      <c r="AS934" s="124">
        <v>6.1728395061728392E-2</v>
      </c>
      <c r="AT934" s="120">
        <v>47.654320987654316</v>
      </c>
      <c r="AU934" s="120">
        <v>50</v>
      </c>
      <c r="AV934" s="124">
        <v>5.9171597633136092E-2</v>
      </c>
      <c r="AW934" s="120">
        <v>48.165680473372795</v>
      </c>
      <c r="AX934" s="120">
        <v>50</v>
      </c>
      <c r="AY934" s="124"/>
      <c r="AZ934" s="120"/>
      <c r="BA934" s="120"/>
      <c r="BB934" s="124"/>
      <c r="BC934" s="120"/>
      <c r="BD934" s="120"/>
      <c r="BE934" s="124">
        <v>0.9</v>
      </c>
      <c r="BF934" s="120">
        <v>47.872340425531917</v>
      </c>
      <c r="BG934" s="120">
        <v>50</v>
      </c>
      <c r="BH934" s="124"/>
      <c r="BI934" s="120"/>
      <c r="BJ934" s="120"/>
      <c r="BK934" s="124"/>
      <c r="BL934" s="120"/>
      <c r="BM934" s="120"/>
      <c r="BN934" s="52"/>
      <c r="BO934" s="124"/>
      <c r="BP934" s="120"/>
      <c r="BQ934" s="120"/>
      <c r="BR934" s="124">
        <v>0.5092592592592593</v>
      </c>
      <c r="BS934" s="124">
        <v>0.99082568807339455</v>
      </c>
      <c r="BT934" s="120">
        <v>33.950617283950621</v>
      </c>
      <c r="BU934" s="120">
        <v>50</v>
      </c>
      <c r="BV934" s="124"/>
      <c r="BW934" s="120"/>
      <c r="BX934" s="120"/>
      <c r="BY934" s="124"/>
      <c r="BZ934" s="124"/>
      <c r="CA934" s="124"/>
      <c r="CB934" s="120">
        <v>16.823939048191338</v>
      </c>
      <c r="CC934" s="120">
        <v>19.496255895940152</v>
      </c>
      <c r="CD934" s="120">
        <v>17.335082511020332</v>
      </c>
      <c r="CE934" s="120"/>
      <c r="CF934" s="108"/>
      <c r="CG934" s="108"/>
      <c r="CH934" s="108">
        <v>0</v>
      </c>
      <c r="CI934" s="107"/>
      <c r="CJ934" s="107"/>
    </row>
    <row r="935" spans="1:88" x14ac:dyDescent="0.25">
      <c r="A935" s="50" t="s">
        <v>1078</v>
      </c>
      <c r="B935" s="56" t="s">
        <v>1637</v>
      </c>
      <c r="C935" s="50" t="s">
        <v>3464</v>
      </c>
      <c r="D935" s="56" t="s">
        <v>2201</v>
      </c>
      <c r="E935" s="50" t="s">
        <v>106</v>
      </c>
      <c r="F935" s="24">
        <v>6</v>
      </c>
      <c r="G935" s="24">
        <v>8</v>
      </c>
      <c r="H935" s="50" t="s">
        <v>1454</v>
      </c>
      <c r="I935" s="50" t="s">
        <v>109</v>
      </c>
      <c r="J935" s="120">
        <v>468.55074404351154</v>
      </c>
      <c r="K935" s="52">
        <v>800</v>
      </c>
      <c r="L935" s="120">
        <v>58.568843005438943</v>
      </c>
      <c r="M935" s="52">
        <v>0</v>
      </c>
      <c r="N935" s="120">
        <v>50.761728308617187</v>
      </c>
      <c r="O935" s="120">
        <v>67.682304411489582</v>
      </c>
      <c r="P935" s="120">
        <v>100</v>
      </c>
      <c r="Q935" s="120">
        <v>49.470007763042332</v>
      </c>
      <c r="R935" s="120">
        <v>53.435244059481398</v>
      </c>
      <c r="S935" s="120">
        <v>60.79409121258189</v>
      </c>
      <c r="T935" s="120">
        <v>65.96001035072311</v>
      </c>
      <c r="U935" s="120">
        <v>100</v>
      </c>
      <c r="V935" s="120">
        <v>42.293016705584371</v>
      </c>
      <c r="W935" s="120">
        <v>56.390688940779164</v>
      </c>
      <c r="X935" s="120">
        <v>100</v>
      </c>
      <c r="Y935" s="120">
        <v>40.862998221661762</v>
      </c>
      <c r="Z935" s="120">
        <v>54.483997628882349</v>
      </c>
      <c r="AA935" s="120">
        <v>100</v>
      </c>
      <c r="AB935" s="120">
        <v>43.749178743961387</v>
      </c>
      <c r="AC935" s="120">
        <v>58.33223832528185</v>
      </c>
      <c r="AD935" s="120">
        <v>100</v>
      </c>
      <c r="AE935" s="120">
        <v>43.265480043149942</v>
      </c>
      <c r="AF935" s="120">
        <v>47.900925925925932</v>
      </c>
      <c r="AG935" s="120">
        <v>57.687306724199928</v>
      </c>
      <c r="AH935" s="120">
        <v>100</v>
      </c>
      <c r="AI935" s="120">
        <v>11.32</v>
      </c>
      <c r="AJ935" s="120">
        <v>12.57</v>
      </c>
      <c r="AK935" s="120">
        <v>4.63</v>
      </c>
      <c r="AL935" s="52">
        <v>0</v>
      </c>
      <c r="AM935" s="124">
        <v>0.98801369863013699</v>
      </c>
      <c r="AN935" s="124">
        <v>0.98834951456310682</v>
      </c>
      <c r="AO935" s="124">
        <v>0.98974358974358978</v>
      </c>
      <c r="AP935" s="124">
        <v>0.99031007751937983</v>
      </c>
      <c r="AQ935" s="124">
        <v>0.99463806970509383</v>
      </c>
      <c r="AR935" s="124">
        <v>0.99397590361445787</v>
      </c>
      <c r="AS935" s="124">
        <v>0.19194515852613539</v>
      </c>
      <c r="AT935" s="120">
        <v>21.610968294772938</v>
      </c>
      <c r="AU935" s="120">
        <v>50</v>
      </c>
      <c r="AV935" s="124">
        <v>0.21150097465886938</v>
      </c>
      <c r="AW935" s="120">
        <v>17.699805068226127</v>
      </c>
      <c r="AX935" s="120">
        <v>50</v>
      </c>
      <c r="AY935" s="124"/>
      <c r="AZ935" s="120"/>
      <c r="BA935" s="120"/>
      <c r="BB935" s="124"/>
      <c r="BC935" s="120"/>
      <c r="BD935" s="120"/>
      <c r="BE935" s="124">
        <v>0.66584158415841588</v>
      </c>
      <c r="BF935" s="120">
        <v>35.417105540341268</v>
      </c>
      <c r="BG935" s="120">
        <v>50</v>
      </c>
      <c r="BH935" s="124"/>
      <c r="BI935" s="120"/>
      <c r="BJ935" s="120"/>
      <c r="BK935" s="124"/>
      <c r="BL935" s="120"/>
      <c r="BM935" s="120"/>
      <c r="BN935" s="52"/>
      <c r="BO935" s="124"/>
      <c r="BP935" s="120"/>
      <c r="BQ935" s="120"/>
      <c r="BR935" s="124">
        <v>0.49929478138222849</v>
      </c>
      <c r="BS935" s="124">
        <v>0.90203562340966925</v>
      </c>
      <c r="BT935" s="120">
        <v>33.286318758815234</v>
      </c>
      <c r="BU935" s="120">
        <v>50</v>
      </c>
      <c r="BV935" s="124"/>
      <c r="BW935" s="120"/>
      <c r="BX935" s="120"/>
      <c r="BY935" s="124"/>
      <c r="BZ935" s="124"/>
      <c r="CA935" s="124"/>
      <c r="CB935" s="120">
        <v>16.823939048191338</v>
      </c>
      <c r="CC935" s="120">
        <v>19.496255895940152</v>
      </c>
      <c r="CD935" s="120">
        <v>17.335082511020332</v>
      </c>
      <c r="CE935" s="120"/>
      <c r="CF935" s="107" t="s">
        <v>3738</v>
      </c>
      <c r="CG935" s="107">
        <v>4</v>
      </c>
      <c r="CH935" s="107">
        <v>0</v>
      </c>
      <c r="CI935" s="107"/>
      <c r="CJ935" s="107"/>
    </row>
    <row r="936" spans="1:88" x14ac:dyDescent="0.25">
      <c r="A936" s="50" t="s">
        <v>1078</v>
      </c>
      <c r="B936" s="56" t="s">
        <v>1637</v>
      </c>
      <c r="C936" s="50" t="s">
        <v>3465</v>
      </c>
      <c r="D936" s="56" t="s">
        <v>2585</v>
      </c>
      <c r="E936" s="50" t="s">
        <v>106</v>
      </c>
      <c r="F936" s="24">
        <v>6</v>
      </c>
      <c r="G936" s="24">
        <v>8</v>
      </c>
      <c r="H936" s="50" t="s">
        <v>1454</v>
      </c>
      <c r="I936" s="50" t="s">
        <v>109</v>
      </c>
      <c r="J936" s="120">
        <v>431.65812269334373</v>
      </c>
      <c r="K936" s="52">
        <v>800</v>
      </c>
      <c r="L936" s="120">
        <v>53.957265336667973</v>
      </c>
      <c r="M936" s="52">
        <v>1</v>
      </c>
      <c r="N936" s="120">
        <v>46.093801330242798</v>
      </c>
      <c r="O936" s="120">
        <v>61.458401773657066</v>
      </c>
      <c r="P936" s="120">
        <v>100</v>
      </c>
      <c r="Q936" s="120">
        <v>44.126646568450063</v>
      </c>
      <c r="R936" s="120">
        <v>50.025622358265565</v>
      </c>
      <c r="S936" s="120">
        <v>60.998781640749307</v>
      </c>
      <c r="T936" s="120">
        <v>58.835528757933417</v>
      </c>
      <c r="U936" s="120">
        <v>100</v>
      </c>
      <c r="V936" s="120">
        <v>38.119386056614758</v>
      </c>
      <c r="W936" s="120">
        <v>50.825848075486348</v>
      </c>
      <c r="X936" s="120">
        <v>100</v>
      </c>
      <c r="Y936" s="120">
        <v>36.521840426266671</v>
      </c>
      <c r="Z936" s="120">
        <v>48.695787235022223</v>
      </c>
      <c r="AA936" s="120">
        <v>100</v>
      </c>
      <c r="AB936" s="120">
        <v>40.445463812436323</v>
      </c>
      <c r="AC936" s="120">
        <v>53.927285083248435</v>
      </c>
      <c r="AD936" s="120">
        <v>100</v>
      </c>
      <c r="AE936" s="120">
        <v>39.108066429418763</v>
      </c>
      <c r="AF936" s="120">
        <v>48.615217391304334</v>
      </c>
      <c r="AG936" s="120">
        <v>52.144088572558353</v>
      </c>
      <c r="AH936" s="120">
        <v>100</v>
      </c>
      <c r="AI936" s="120">
        <v>16.87</v>
      </c>
      <c r="AJ936" s="120">
        <v>13.5</v>
      </c>
      <c r="AK936" s="120">
        <v>9.5</v>
      </c>
      <c r="AL936" s="52">
        <v>0</v>
      </c>
      <c r="AM936" s="124">
        <v>0.99800995024875627</v>
      </c>
      <c r="AN936" s="124">
        <v>0.99774520856820748</v>
      </c>
      <c r="AO936" s="124">
        <v>0.9970326409495549</v>
      </c>
      <c r="AP936" s="124">
        <v>0.99662921348314604</v>
      </c>
      <c r="AQ936" s="124">
        <v>0.99137931034482762</v>
      </c>
      <c r="AR936" s="124">
        <v>0.98993288590604023</v>
      </c>
      <c r="AS936" s="124">
        <v>0.18308457711442785</v>
      </c>
      <c r="AT936" s="120">
        <v>23.383084577114442</v>
      </c>
      <c r="AU936" s="120">
        <v>50</v>
      </c>
      <c r="AV936" s="124">
        <v>0.19681456200227532</v>
      </c>
      <c r="AW936" s="120">
        <v>20.637087599544945</v>
      </c>
      <c r="AX936" s="120">
        <v>50</v>
      </c>
      <c r="AY936" s="124"/>
      <c r="AZ936" s="120"/>
      <c r="BA936" s="120"/>
      <c r="BB936" s="124"/>
      <c r="BC936" s="120"/>
      <c r="BD936" s="120"/>
      <c r="BE936" s="124">
        <v>0.75226586102719029</v>
      </c>
      <c r="BF936" s="120">
        <v>40.014141543999486</v>
      </c>
      <c r="BG936" s="120">
        <v>50</v>
      </c>
      <c r="BH936" s="124"/>
      <c r="BI936" s="120"/>
      <c r="BJ936" s="120"/>
      <c r="BK936" s="124"/>
      <c r="BL936" s="120"/>
      <c r="BM936" s="120"/>
      <c r="BN936" s="52"/>
      <c r="BO936" s="124"/>
      <c r="BP936" s="120"/>
      <c r="BQ936" s="120"/>
      <c r="BR936" s="124">
        <v>0.32605304212168484</v>
      </c>
      <c r="BS936" s="124">
        <v>0.94126284875183552</v>
      </c>
      <c r="BT936" s="120">
        <v>21.736869474778988</v>
      </c>
      <c r="BU936" s="120">
        <v>50</v>
      </c>
      <c r="BV936" s="124"/>
      <c r="BW936" s="120"/>
      <c r="BX936" s="120"/>
      <c r="BY936" s="124"/>
      <c r="BZ936" s="124"/>
      <c r="CA936" s="124"/>
      <c r="CB936" s="120">
        <v>16.823939048191338</v>
      </c>
      <c r="CC936" s="120">
        <v>19.496255895940152</v>
      </c>
      <c r="CD936" s="120">
        <v>17.335082511020332</v>
      </c>
      <c r="CE936" s="120"/>
      <c r="CF936" s="107" t="s">
        <v>3738</v>
      </c>
      <c r="CG936" s="107">
        <v>4</v>
      </c>
      <c r="CH936" s="107">
        <v>0</v>
      </c>
      <c r="CI936" s="107"/>
      <c r="CJ936" s="107"/>
    </row>
    <row r="937" spans="1:88" x14ac:dyDescent="0.25">
      <c r="A937" s="50" t="s">
        <v>1078</v>
      </c>
      <c r="B937" s="56" t="s">
        <v>1637</v>
      </c>
      <c r="C937" s="50" t="s">
        <v>3466</v>
      </c>
      <c r="D937" s="56" t="s">
        <v>2272</v>
      </c>
      <c r="E937" s="50" t="s">
        <v>106</v>
      </c>
      <c r="F937" s="24">
        <v>6</v>
      </c>
      <c r="G937" s="24">
        <v>8</v>
      </c>
      <c r="H937" s="50" t="s">
        <v>1454</v>
      </c>
      <c r="I937" s="50" t="s">
        <v>109</v>
      </c>
      <c r="J937" s="120">
        <v>430.51998091968056</v>
      </c>
      <c r="K937" s="52">
        <v>800</v>
      </c>
      <c r="L937" s="120">
        <v>53.81499761496007</v>
      </c>
      <c r="M937" s="52">
        <v>0</v>
      </c>
      <c r="N937" s="120">
        <v>47.877599980716795</v>
      </c>
      <c r="O937" s="120">
        <v>63.836799974289058</v>
      </c>
      <c r="P937" s="120">
        <v>100</v>
      </c>
      <c r="Q937" s="120">
        <v>46.460527328562563</v>
      </c>
      <c r="R937" s="120">
        <v>47.236166847651198</v>
      </c>
      <c r="S937" s="120">
        <v>58.473143205539756</v>
      </c>
      <c r="T937" s="120">
        <v>61.947369771416746</v>
      </c>
      <c r="U937" s="120">
        <v>100</v>
      </c>
      <c r="V937" s="120">
        <v>36.026035575859858</v>
      </c>
      <c r="W937" s="120">
        <v>48.034714101146477</v>
      </c>
      <c r="X937" s="120">
        <v>100</v>
      </c>
      <c r="Y937" s="120">
        <v>34.524924631602786</v>
      </c>
      <c r="Z937" s="120">
        <v>46.033232842137053</v>
      </c>
      <c r="AA937" s="120">
        <v>100</v>
      </c>
      <c r="AB937" s="120">
        <v>40.408185404339271</v>
      </c>
      <c r="AC937" s="120">
        <v>53.87758053911903</v>
      </c>
      <c r="AD937" s="120">
        <v>100</v>
      </c>
      <c r="AE937" s="120">
        <v>38.630680507497161</v>
      </c>
      <c r="AF937" s="120">
        <v>50.891836734693882</v>
      </c>
      <c r="AG937" s="120">
        <v>51.507574009996219</v>
      </c>
      <c r="AH937" s="120">
        <v>100</v>
      </c>
      <c r="AI937" s="120">
        <v>12.01</v>
      </c>
      <c r="AJ937" s="120">
        <v>12.71</v>
      </c>
      <c r="AK937" s="120">
        <v>12.26</v>
      </c>
      <c r="AL937" s="52">
        <v>0</v>
      </c>
      <c r="AM937" s="124">
        <v>0.99405940594059405</v>
      </c>
      <c r="AN937" s="124">
        <v>0.99436302142051858</v>
      </c>
      <c r="AO937" s="124">
        <v>0.99311023622047245</v>
      </c>
      <c r="AP937" s="124">
        <v>0.9921612541993281</v>
      </c>
      <c r="AQ937" s="124">
        <v>1</v>
      </c>
      <c r="AR937" s="124">
        <v>1</v>
      </c>
      <c r="AS937" s="124">
        <v>0.17490118577075098</v>
      </c>
      <c r="AT937" s="120">
        <v>25.019762845849815</v>
      </c>
      <c r="AU937" s="120">
        <v>50</v>
      </c>
      <c r="AV937" s="124">
        <v>0.19278466741826381</v>
      </c>
      <c r="AW937" s="120">
        <v>21.443066516347244</v>
      </c>
      <c r="AX937" s="120">
        <v>50</v>
      </c>
      <c r="AY937" s="124"/>
      <c r="AZ937" s="120"/>
      <c r="BA937" s="120"/>
      <c r="BB937" s="124"/>
      <c r="BC937" s="120"/>
      <c r="BD937" s="120"/>
      <c r="BE937" s="124">
        <v>0.81924198250728864</v>
      </c>
      <c r="BF937" s="120">
        <v>43.576701197196208</v>
      </c>
      <c r="BG937" s="120">
        <v>50</v>
      </c>
      <c r="BH937" s="124"/>
      <c r="BI937" s="120"/>
      <c r="BJ937" s="120"/>
      <c r="BK937" s="124"/>
      <c r="BL937" s="120"/>
      <c r="BM937" s="120"/>
      <c r="BN937" s="52"/>
      <c r="BO937" s="124"/>
      <c r="BP937" s="120"/>
      <c r="BQ937" s="120"/>
      <c r="BR937" s="124">
        <v>0.45729537366548045</v>
      </c>
      <c r="BS937" s="124">
        <v>0.8144927536231884</v>
      </c>
      <c r="BT937" s="120">
        <v>15.243179122182681</v>
      </c>
      <c r="BU937" s="120">
        <v>50</v>
      </c>
      <c r="BV937" s="124"/>
      <c r="BW937" s="120"/>
      <c r="BX937" s="120"/>
      <c r="BY937" s="124"/>
      <c r="BZ937" s="124"/>
      <c r="CA937" s="124"/>
      <c r="CB937" s="120">
        <v>16.823939048191338</v>
      </c>
      <c r="CC937" s="120">
        <v>19.496255895940152</v>
      </c>
      <c r="CD937" s="120">
        <v>17.335082511020332</v>
      </c>
      <c r="CE937" s="120"/>
      <c r="CF937" s="107" t="s">
        <v>3738</v>
      </c>
      <c r="CG937" s="107">
        <v>4</v>
      </c>
      <c r="CH937" s="107">
        <v>0</v>
      </c>
      <c r="CI937" s="107"/>
      <c r="CJ937" s="107"/>
    </row>
    <row r="938" spans="1:88" x14ac:dyDescent="0.25">
      <c r="A938" s="50" t="s">
        <v>1078</v>
      </c>
      <c r="B938" s="56" t="s">
        <v>1637</v>
      </c>
      <c r="C938" s="50" t="s">
        <v>3467</v>
      </c>
      <c r="D938" s="56" t="s">
        <v>2564</v>
      </c>
      <c r="E938" s="50" t="s">
        <v>106</v>
      </c>
      <c r="F938" s="24">
        <v>9</v>
      </c>
      <c r="G938" s="24">
        <v>12</v>
      </c>
      <c r="H938" s="50" t="s">
        <v>1454</v>
      </c>
      <c r="I938" s="50" t="s">
        <v>109</v>
      </c>
      <c r="J938" s="120">
        <v>930.60621452949533</v>
      </c>
      <c r="K938" s="52">
        <v>1250</v>
      </c>
      <c r="L938" s="120">
        <v>74.448497162359629</v>
      </c>
      <c r="M938" s="52">
        <v>0</v>
      </c>
      <c r="N938" s="120">
        <v>71.446091146324591</v>
      </c>
      <c r="O938" s="120">
        <v>95.261454861766126</v>
      </c>
      <c r="P938" s="120">
        <v>100</v>
      </c>
      <c r="Q938" s="120">
        <v>65.510907180818208</v>
      </c>
      <c r="R938" s="120">
        <v>56.269023073146784</v>
      </c>
      <c r="S938" s="120">
        <v>75</v>
      </c>
      <c r="T938" s="120">
        <v>87.347876241090944</v>
      </c>
      <c r="U938" s="120">
        <v>100</v>
      </c>
      <c r="V938" s="120">
        <v>50.945378911195505</v>
      </c>
      <c r="W938" s="120">
        <v>67.927171881594006</v>
      </c>
      <c r="X938" s="120">
        <v>100</v>
      </c>
      <c r="Y938" s="120">
        <v>45.805308685863245</v>
      </c>
      <c r="Z938" s="120">
        <v>61.07374491448433</v>
      </c>
      <c r="AA938" s="120">
        <v>100</v>
      </c>
      <c r="AB938" s="120">
        <v>50.660579710144901</v>
      </c>
      <c r="AC938" s="120">
        <v>67.547439613526535</v>
      </c>
      <c r="AD938" s="120">
        <v>100</v>
      </c>
      <c r="AE938" s="120">
        <v>46.769743589743591</v>
      </c>
      <c r="AF938" s="120">
        <v>55.718666666666685</v>
      </c>
      <c r="AG938" s="120">
        <v>62.359658119658121</v>
      </c>
      <c r="AH938" s="120">
        <v>100</v>
      </c>
      <c r="AI938" s="120">
        <v>9.48</v>
      </c>
      <c r="AJ938" s="120">
        <v>10.46</v>
      </c>
      <c r="AK938" s="120">
        <v>8.94</v>
      </c>
      <c r="AL938" s="52">
        <v>0</v>
      </c>
      <c r="AM938" s="124">
        <v>0.98275862068965514</v>
      </c>
      <c r="AN938" s="124">
        <v>0.96666666666666667</v>
      </c>
      <c r="AO938" s="124">
        <v>0.98275862068965514</v>
      </c>
      <c r="AP938" s="124">
        <v>0.96666666666666667</v>
      </c>
      <c r="AQ938" s="124">
        <v>1</v>
      </c>
      <c r="AR938" s="124">
        <v>1</v>
      </c>
      <c r="AS938" s="124">
        <v>0.13090128755364808</v>
      </c>
      <c r="AT938" s="120">
        <v>33.819742489270396</v>
      </c>
      <c r="AU938" s="120">
        <v>50</v>
      </c>
      <c r="AV938" s="124">
        <v>0.16129032258064516</v>
      </c>
      <c r="AW938" s="120">
        <v>27.741935483870982</v>
      </c>
      <c r="AX938" s="120">
        <v>50</v>
      </c>
      <c r="AY938" s="124">
        <v>0.17316017316017315</v>
      </c>
      <c r="AZ938" s="120">
        <v>11.544011544011545</v>
      </c>
      <c r="BA938" s="120">
        <v>50</v>
      </c>
      <c r="BB938" s="124">
        <v>0.32034632034632032</v>
      </c>
      <c r="BC938" s="120">
        <v>21.356421356421354</v>
      </c>
      <c r="BD938" s="120">
        <v>50</v>
      </c>
      <c r="BE938" s="124">
        <v>0.83898305084745761</v>
      </c>
      <c r="BF938" s="120">
        <v>44.626758023800939</v>
      </c>
      <c r="BG938" s="120">
        <v>50</v>
      </c>
      <c r="BH938" s="124">
        <v>0.96666666666666667</v>
      </c>
      <c r="BI938" s="120">
        <v>100</v>
      </c>
      <c r="BJ938" s="120">
        <v>100</v>
      </c>
      <c r="BK938" s="124">
        <v>0.96610169491525422</v>
      </c>
      <c r="BL938" s="120">
        <v>100</v>
      </c>
      <c r="BM938" s="120">
        <v>100</v>
      </c>
      <c r="BN938" s="52">
        <v>0</v>
      </c>
      <c r="BO938" s="124">
        <v>0.76666666666666672</v>
      </c>
      <c r="BP938" s="120">
        <v>100</v>
      </c>
      <c r="BQ938" s="120">
        <v>100</v>
      </c>
      <c r="BR938" s="124">
        <v>0.33333333333333331</v>
      </c>
      <c r="BS938" s="124">
        <v>0.12820512820512819</v>
      </c>
      <c r="BT938" s="120">
        <v>0</v>
      </c>
      <c r="BU938" s="120">
        <v>50</v>
      </c>
      <c r="BV938" s="124">
        <v>0.98712446351931327</v>
      </c>
      <c r="BW938" s="120">
        <v>50</v>
      </c>
      <c r="BX938" s="120">
        <v>50</v>
      </c>
      <c r="BY938" s="124">
        <v>0.96610169491525422</v>
      </c>
      <c r="BZ938" s="124">
        <v>0.9375</v>
      </c>
      <c r="CA938" s="124">
        <v>-2.8601694915254258E-2</v>
      </c>
      <c r="CB938" s="120">
        <v>16.823939048191338</v>
      </c>
      <c r="CC938" s="120">
        <v>19.496255895940152</v>
      </c>
      <c r="CD938" s="120">
        <v>17.335082511020332</v>
      </c>
      <c r="CE938" s="120">
        <v>12.629206143265662</v>
      </c>
      <c r="CF938" s="108"/>
      <c r="CG938" s="108"/>
      <c r="CH938" s="108">
        <v>0</v>
      </c>
      <c r="CI938" s="107"/>
      <c r="CJ938" s="107"/>
    </row>
    <row r="939" spans="1:88" x14ac:dyDescent="0.25">
      <c r="A939" s="50" t="s">
        <v>1078</v>
      </c>
      <c r="B939" s="56" t="s">
        <v>1637</v>
      </c>
      <c r="C939" s="50" t="s">
        <v>3468</v>
      </c>
      <c r="D939" s="56" t="s">
        <v>1825</v>
      </c>
      <c r="E939" s="50" t="s">
        <v>106</v>
      </c>
      <c r="F939" s="24">
        <v>9</v>
      </c>
      <c r="G939" s="24">
        <v>12</v>
      </c>
      <c r="H939" s="50" t="s">
        <v>1454</v>
      </c>
      <c r="I939" s="50" t="s">
        <v>109</v>
      </c>
      <c r="J939" s="120">
        <v>628.63748166061157</v>
      </c>
      <c r="K939" s="52">
        <v>1250</v>
      </c>
      <c r="L939" s="120">
        <v>50.290998532848931</v>
      </c>
      <c r="M939" s="52">
        <v>0</v>
      </c>
      <c r="N939" s="120">
        <v>41.774910070778837</v>
      </c>
      <c r="O939" s="120">
        <v>55.699880094371778</v>
      </c>
      <c r="P939" s="120">
        <v>100</v>
      </c>
      <c r="Q939" s="120">
        <v>40.302405416168874</v>
      </c>
      <c r="R939" s="120">
        <v>38.196524670945976</v>
      </c>
      <c r="S939" s="120">
        <v>48.146324441687348</v>
      </c>
      <c r="T939" s="120">
        <v>53.736540554891832</v>
      </c>
      <c r="U939" s="120">
        <v>100</v>
      </c>
      <c r="V939" s="120">
        <v>31.683945302501993</v>
      </c>
      <c r="W939" s="120">
        <v>42.24526040333599</v>
      </c>
      <c r="X939" s="120">
        <v>100</v>
      </c>
      <c r="Y939" s="120">
        <v>30.115005727376854</v>
      </c>
      <c r="Z939" s="120">
        <v>40.153340969835803</v>
      </c>
      <c r="AA939" s="120">
        <v>100</v>
      </c>
      <c r="AB939" s="120">
        <v>39.80952380952381</v>
      </c>
      <c r="AC939" s="120">
        <v>53.079365079365083</v>
      </c>
      <c r="AD939" s="120">
        <v>100</v>
      </c>
      <c r="AE939" s="120">
        <v>37.944711538461519</v>
      </c>
      <c r="AF939" s="120">
        <v>52.738888888888873</v>
      </c>
      <c r="AG939" s="120">
        <v>50.592948717948694</v>
      </c>
      <c r="AH939" s="120">
        <v>100</v>
      </c>
      <c r="AI939" s="120">
        <v>7.84</v>
      </c>
      <c r="AJ939" s="120">
        <v>8.08</v>
      </c>
      <c r="AK939" s="120">
        <v>14.79</v>
      </c>
      <c r="AL939" s="52">
        <v>1</v>
      </c>
      <c r="AM939" s="124">
        <v>0.85835694050991507</v>
      </c>
      <c r="AN939" s="124">
        <v>0.84615384615384615</v>
      </c>
      <c r="AO939" s="124">
        <v>0.84702549575070818</v>
      </c>
      <c r="AP939" s="124">
        <v>0.83216783216783219</v>
      </c>
      <c r="AQ939" s="124">
        <v>0.90344827586206899</v>
      </c>
      <c r="AR939" s="124">
        <v>0.90438247011952189</v>
      </c>
      <c r="AS939" s="124">
        <v>0.34600158353127475</v>
      </c>
      <c r="AT939" s="120">
        <v>0</v>
      </c>
      <c r="AU939" s="120">
        <v>50</v>
      </c>
      <c r="AV939" s="124">
        <v>0.36346516007532959</v>
      </c>
      <c r="AW939" s="120">
        <v>0</v>
      </c>
      <c r="AX939" s="120">
        <v>50</v>
      </c>
      <c r="AY939" s="124">
        <v>0.76724137931034486</v>
      </c>
      <c r="AZ939" s="120">
        <v>50</v>
      </c>
      <c r="BA939" s="120">
        <v>50</v>
      </c>
      <c r="BB939" s="124">
        <v>5.0287356321839081E-2</v>
      </c>
      <c r="BC939" s="120">
        <v>3.3524904214559386</v>
      </c>
      <c r="BD939" s="120">
        <v>50</v>
      </c>
      <c r="BE939" s="124">
        <v>0.51219512195121952</v>
      </c>
      <c r="BF939" s="120">
        <v>27.244421380384022</v>
      </c>
      <c r="BG939" s="120">
        <v>50</v>
      </c>
      <c r="BH939" s="124">
        <v>0.71969696969696972</v>
      </c>
      <c r="BI939" s="120">
        <v>76.563507414571248</v>
      </c>
      <c r="BJ939" s="120">
        <v>100</v>
      </c>
      <c r="BK939" s="124">
        <v>0.6428571428571429</v>
      </c>
      <c r="BL939" s="120">
        <v>68.389057750759889</v>
      </c>
      <c r="BM939" s="120">
        <v>100</v>
      </c>
      <c r="BN939" s="52">
        <v>0</v>
      </c>
      <c r="BO939" s="124">
        <v>0.59060402684563762</v>
      </c>
      <c r="BP939" s="120">
        <v>78.74720357941834</v>
      </c>
      <c r="BQ939" s="120">
        <v>100</v>
      </c>
      <c r="BR939" s="124">
        <v>0.5</v>
      </c>
      <c r="BS939" s="124">
        <v>7.8014184397163122E-2</v>
      </c>
      <c r="BT939" s="120">
        <v>0</v>
      </c>
      <c r="BU939" s="120">
        <v>50</v>
      </c>
      <c r="BV939" s="124">
        <v>0.34600158353127475</v>
      </c>
      <c r="BW939" s="120">
        <v>28.833465294272898</v>
      </c>
      <c r="BX939" s="120">
        <v>50</v>
      </c>
      <c r="BY939" s="124">
        <v>0.6428571428571429</v>
      </c>
      <c r="BZ939" s="124">
        <v>0.63888888888888884</v>
      </c>
      <c r="CA939" s="124">
        <v>-3.9682539682540608E-3</v>
      </c>
      <c r="CB939" s="120">
        <v>16.823939048191338</v>
      </c>
      <c r="CC939" s="120">
        <v>19.496255895940152</v>
      </c>
      <c r="CD939" s="120">
        <v>17.335082511020332</v>
      </c>
      <c r="CE939" s="120">
        <v>12.629206143265662</v>
      </c>
      <c r="CF939" s="107" t="s">
        <v>3741</v>
      </c>
      <c r="CG939" s="107">
        <v>4</v>
      </c>
      <c r="CH939" s="107">
        <v>0</v>
      </c>
      <c r="CI939" s="107"/>
      <c r="CJ939" s="107"/>
    </row>
    <row r="940" spans="1:88" x14ac:dyDescent="0.25">
      <c r="A940" s="50" t="s">
        <v>1078</v>
      </c>
      <c r="B940" s="56" t="s">
        <v>1637</v>
      </c>
      <c r="C940" s="50" t="s">
        <v>3469</v>
      </c>
      <c r="D940" s="56" t="s">
        <v>2608</v>
      </c>
      <c r="E940" s="50" t="s">
        <v>106</v>
      </c>
      <c r="F940" s="24">
        <v>9</v>
      </c>
      <c r="G940" s="24">
        <v>12</v>
      </c>
      <c r="H940" s="50" t="s">
        <v>1454</v>
      </c>
      <c r="I940" s="50" t="s">
        <v>109</v>
      </c>
      <c r="J940" s="120">
        <v>603.14460932270219</v>
      </c>
      <c r="K940" s="52">
        <v>1250</v>
      </c>
      <c r="L940" s="120">
        <v>48.251568745816172</v>
      </c>
      <c r="M940" s="52">
        <v>0</v>
      </c>
      <c r="N940" s="120">
        <v>46.568250250368962</v>
      </c>
      <c r="O940" s="120">
        <v>62.091000333825285</v>
      </c>
      <c r="P940" s="120">
        <v>100</v>
      </c>
      <c r="Q940" s="120">
        <v>44.801991063110854</v>
      </c>
      <c r="R940" s="120">
        <v>35.767850324551354</v>
      </c>
      <c r="S940" s="120">
        <v>55.478046594982082</v>
      </c>
      <c r="T940" s="120">
        <v>59.735988084147806</v>
      </c>
      <c r="U940" s="120">
        <v>100</v>
      </c>
      <c r="V940" s="120">
        <v>30.866591979994038</v>
      </c>
      <c r="W940" s="120">
        <v>41.155455973325381</v>
      </c>
      <c r="X940" s="120">
        <v>100</v>
      </c>
      <c r="Y940" s="120">
        <v>29.899238359357728</v>
      </c>
      <c r="Z940" s="120">
        <v>39.865651145810304</v>
      </c>
      <c r="AA940" s="120">
        <v>100</v>
      </c>
      <c r="AB940" s="120">
        <v>37.434143049932494</v>
      </c>
      <c r="AC940" s="120">
        <v>49.912190733243328</v>
      </c>
      <c r="AD940" s="120">
        <v>100</v>
      </c>
      <c r="AE940" s="120">
        <v>36.044391025641012</v>
      </c>
      <c r="AF940" s="120">
        <v>44.84615384615384</v>
      </c>
      <c r="AG940" s="120">
        <v>48.059188034188018</v>
      </c>
      <c r="AH940" s="120">
        <v>100</v>
      </c>
      <c r="AI940" s="120">
        <v>10.67</v>
      </c>
      <c r="AJ940" s="120">
        <v>5.86</v>
      </c>
      <c r="AK940" s="120">
        <v>8.8000000000000007</v>
      </c>
      <c r="AL940" s="52">
        <v>1</v>
      </c>
      <c r="AM940" s="124">
        <v>0.94230769230769229</v>
      </c>
      <c r="AN940" s="124">
        <v>0.93129770992366412</v>
      </c>
      <c r="AO940" s="124">
        <v>0.94230769230769229</v>
      </c>
      <c r="AP940" s="124">
        <v>0.93129770992366412</v>
      </c>
      <c r="AQ940" s="124">
        <v>0.96830985915492962</v>
      </c>
      <c r="AR940" s="124">
        <v>0.96296296296296291</v>
      </c>
      <c r="AS940" s="124">
        <v>0.3970223325062035</v>
      </c>
      <c r="AT940" s="120">
        <v>0</v>
      </c>
      <c r="AU940" s="120">
        <v>50</v>
      </c>
      <c r="AV940" s="124">
        <v>0.42135922330097086</v>
      </c>
      <c r="AW940" s="120">
        <v>0</v>
      </c>
      <c r="AX940" s="120">
        <v>50</v>
      </c>
      <c r="AY940" s="124">
        <v>0.42993630573248409</v>
      </c>
      <c r="AZ940" s="120">
        <v>28.662420382165603</v>
      </c>
      <c r="BA940" s="120">
        <v>50</v>
      </c>
      <c r="BB940" s="124">
        <v>5.2547770700636945E-2</v>
      </c>
      <c r="BC940" s="120">
        <v>3.5031847133757963</v>
      </c>
      <c r="BD940" s="120">
        <v>50</v>
      </c>
      <c r="BE940" s="124">
        <v>0.75816993464052285</v>
      </c>
      <c r="BF940" s="120">
        <v>40.328188012793767</v>
      </c>
      <c r="BG940" s="120">
        <v>50</v>
      </c>
      <c r="BH940" s="124">
        <v>0.65753424657534243</v>
      </c>
      <c r="BI940" s="120">
        <v>69.950451763334314</v>
      </c>
      <c r="BJ940" s="120">
        <v>100</v>
      </c>
      <c r="BK940" s="124">
        <v>0.68025078369905956</v>
      </c>
      <c r="BL940" s="120">
        <v>72.367104648836118</v>
      </c>
      <c r="BM940" s="120">
        <v>100</v>
      </c>
      <c r="BN940" s="52">
        <v>0</v>
      </c>
      <c r="BO940" s="124">
        <v>0.53125</v>
      </c>
      <c r="BP940" s="120">
        <v>70.833333333333343</v>
      </c>
      <c r="BQ940" s="120">
        <v>100</v>
      </c>
      <c r="BR940" s="124">
        <v>0.56000000000000005</v>
      </c>
      <c r="BS940" s="124">
        <v>0.26978417266187049</v>
      </c>
      <c r="BT940" s="120">
        <v>0</v>
      </c>
      <c r="BU940" s="120">
        <v>50</v>
      </c>
      <c r="BV940" s="124">
        <v>0.20016542597187759</v>
      </c>
      <c r="BW940" s="120">
        <v>16.680452164323135</v>
      </c>
      <c r="BX940" s="120">
        <v>50</v>
      </c>
      <c r="BY940" s="124">
        <v>0.68025078369905956</v>
      </c>
      <c r="BZ940" s="124">
        <v>0.76315789473684215</v>
      </c>
      <c r="CA940" s="124">
        <v>8.2907111037782644E-2</v>
      </c>
      <c r="CB940" s="120">
        <v>16.823939048191338</v>
      </c>
      <c r="CC940" s="120">
        <v>19.496255895940152</v>
      </c>
      <c r="CD940" s="120">
        <v>17.335082511020332</v>
      </c>
      <c r="CE940" s="120">
        <v>12.629206143265662</v>
      </c>
      <c r="CF940" s="107" t="s">
        <v>3741</v>
      </c>
      <c r="CG940" s="107">
        <v>4</v>
      </c>
      <c r="CH940" s="107">
        <v>0</v>
      </c>
      <c r="CI940" s="107"/>
      <c r="CJ940" s="107"/>
    </row>
    <row r="941" spans="1:88" x14ac:dyDescent="0.25">
      <c r="A941" s="50" t="s">
        <v>1078</v>
      </c>
      <c r="B941" s="56" t="s">
        <v>1637</v>
      </c>
      <c r="C941" s="50" t="s">
        <v>3470</v>
      </c>
      <c r="D941" s="56" t="s">
        <v>2089</v>
      </c>
      <c r="E941" s="50" t="s">
        <v>106</v>
      </c>
      <c r="F941" s="24">
        <v>9</v>
      </c>
      <c r="G941" s="24">
        <v>12</v>
      </c>
      <c r="H941" s="50" t="s">
        <v>1454</v>
      </c>
      <c r="I941" s="50" t="s">
        <v>109</v>
      </c>
      <c r="J941" s="120">
        <v>659.82612988794892</v>
      </c>
      <c r="K941" s="52">
        <v>1250</v>
      </c>
      <c r="L941" s="120">
        <v>52.786090391035913</v>
      </c>
      <c r="M941" s="52">
        <v>1</v>
      </c>
      <c r="N941" s="120">
        <v>51.023888766976327</v>
      </c>
      <c r="O941" s="120">
        <v>68.031851689301774</v>
      </c>
      <c r="P941" s="120">
        <v>100</v>
      </c>
      <c r="Q941" s="120">
        <v>46.134977176655902</v>
      </c>
      <c r="R941" s="120">
        <v>49.22075407773098</v>
      </c>
      <c r="S941" s="120">
        <v>66.379202635165825</v>
      </c>
      <c r="T941" s="120">
        <v>61.513302902207869</v>
      </c>
      <c r="U941" s="120">
        <v>100</v>
      </c>
      <c r="V941" s="120">
        <v>37.689521441500609</v>
      </c>
      <c r="W941" s="120">
        <v>50.252695255334146</v>
      </c>
      <c r="X941" s="120">
        <v>100</v>
      </c>
      <c r="Y941" s="120">
        <v>34.001604697480985</v>
      </c>
      <c r="Z941" s="120">
        <v>45.33547292997465</v>
      </c>
      <c r="AA941" s="120">
        <v>100</v>
      </c>
      <c r="AB941" s="120">
        <v>40.486111111111086</v>
      </c>
      <c r="AC941" s="120">
        <v>53.981481481481453</v>
      </c>
      <c r="AD941" s="120">
        <v>100</v>
      </c>
      <c r="AE941" s="120">
        <v>37.539935587761669</v>
      </c>
      <c r="AF941" s="120">
        <v>51.185380116959067</v>
      </c>
      <c r="AG941" s="120">
        <v>50.053247450348891</v>
      </c>
      <c r="AH941" s="120">
        <v>100</v>
      </c>
      <c r="AI941" s="120">
        <v>20.239999999999998</v>
      </c>
      <c r="AJ941" s="120">
        <v>15.21</v>
      </c>
      <c r="AK941" s="120">
        <v>13.64</v>
      </c>
      <c r="AL941" s="52">
        <v>1</v>
      </c>
      <c r="AM941" s="124">
        <v>0.96296296296296291</v>
      </c>
      <c r="AN941" s="124">
        <v>0.96341463414634143</v>
      </c>
      <c r="AO941" s="124">
        <v>0.96284829721362231</v>
      </c>
      <c r="AP941" s="124">
        <v>0.95934959349593496</v>
      </c>
      <c r="AQ941" s="124">
        <v>0.92063492063492058</v>
      </c>
      <c r="AR941" s="124">
        <v>0.91532258064516125</v>
      </c>
      <c r="AS941" s="124">
        <v>0.26992896606156275</v>
      </c>
      <c r="AT941" s="120">
        <v>6.0142067876874705</v>
      </c>
      <c r="AU941" s="120">
        <v>50</v>
      </c>
      <c r="AV941" s="124">
        <v>0.30603889457523031</v>
      </c>
      <c r="AW941" s="120">
        <v>0</v>
      </c>
      <c r="AX941" s="120">
        <v>50</v>
      </c>
      <c r="AY941" s="124">
        <v>0.47730829420970267</v>
      </c>
      <c r="AZ941" s="120">
        <v>31.820552947313512</v>
      </c>
      <c r="BA941" s="120">
        <v>50</v>
      </c>
      <c r="BB941" s="124">
        <v>0.15179968701095461</v>
      </c>
      <c r="BC941" s="120">
        <v>10.119979134063641</v>
      </c>
      <c r="BD941" s="120">
        <v>50</v>
      </c>
      <c r="BE941" s="124">
        <v>0.72151898734177211</v>
      </c>
      <c r="BF941" s="120">
        <v>38.37866953945597</v>
      </c>
      <c r="BG941" s="120">
        <v>50</v>
      </c>
      <c r="BH941" s="124">
        <v>0.67733333333333334</v>
      </c>
      <c r="BI941" s="120">
        <v>72.056737588652481</v>
      </c>
      <c r="BJ941" s="120">
        <v>100</v>
      </c>
      <c r="BK941" s="124">
        <v>0.68690095846645383</v>
      </c>
      <c r="BL941" s="120">
        <v>73.07457004962275</v>
      </c>
      <c r="BM941" s="120">
        <v>100</v>
      </c>
      <c r="BN941" s="52">
        <v>0</v>
      </c>
      <c r="BO941" s="124">
        <v>0.56488549618320616</v>
      </c>
      <c r="BP941" s="120">
        <v>75.318066157760825</v>
      </c>
      <c r="BQ941" s="120">
        <v>100</v>
      </c>
      <c r="BR941" s="124">
        <v>0.1388888888888889</v>
      </c>
      <c r="BS941" s="124">
        <v>0.11428571428571428</v>
      </c>
      <c r="BT941" s="120">
        <v>0</v>
      </c>
      <c r="BU941" s="120">
        <v>50</v>
      </c>
      <c r="BV941" s="124">
        <v>0.28650355169692188</v>
      </c>
      <c r="BW941" s="120">
        <v>23.875295974743491</v>
      </c>
      <c r="BX941" s="120">
        <v>50</v>
      </c>
      <c r="BY941" s="124">
        <v>0.68690095846645383</v>
      </c>
      <c r="BZ941" s="124">
        <v>0.75471698113207553</v>
      </c>
      <c r="CA941" s="124">
        <v>6.7816022665621742E-2</v>
      </c>
      <c r="CB941" s="120">
        <v>16.823939048191338</v>
      </c>
      <c r="CC941" s="120">
        <v>19.496255895940152</v>
      </c>
      <c r="CD941" s="120">
        <v>17.335082511020332</v>
      </c>
      <c r="CE941" s="120">
        <v>12.629206143265662</v>
      </c>
      <c r="CF941" s="52" t="s">
        <v>3739</v>
      </c>
      <c r="CG941" s="52">
        <v>4</v>
      </c>
      <c r="CH941" s="107">
        <v>0</v>
      </c>
      <c r="CI941" s="107"/>
      <c r="CJ941" s="107"/>
    </row>
    <row r="942" spans="1:88" x14ac:dyDescent="0.25">
      <c r="A942" s="50" t="s">
        <v>1078</v>
      </c>
      <c r="B942" s="56" t="s">
        <v>1637</v>
      </c>
      <c r="C942" s="50" t="s">
        <v>3471</v>
      </c>
      <c r="D942" s="56" t="s">
        <v>2566</v>
      </c>
      <c r="E942" s="50" t="s">
        <v>106</v>
      </c>
      <c r="F942" s="24" t="s">
        <v>107</v>
      </c>
      <c r="G942" s="24">
        <v>11</v>
      </c>
      <c r="H942" s="50" t="s">
        <v>1454</v>
      </c>
      <c r="I942" s="50" t="s">
        <v>109</v>
      </c>
      <c r="J942" s="120">
        <v>300.5511433425246</v>
      </c>
      <c r="K942" s="52">
        <v>450</v>
      </c>
      <c r="L942" s="120">
        <v>66.789142965005468</v>
      </c>
      <c r="M942" s="52">
        <v>0</v>
      </c>
      <c r="N942" s="120"/>
      <c r="O942" s="120"/>
      <c r="P942" s="120">
        <v>0</v>
      </c>
      <c r="Q942" s="120"/>
      <c r="R942" s="120"/>
      <c r="S942" s="120"/>
      <c r="T942" s="120"/>
      <c r="U942" s="120">
        <v>0</v>
      </c>
      <c r="V942" s="120"/>
      <c r="W942" s="120"/>
      <c r="X942" s="120">
        <v>0</v>
      </c>
      <c r="Y942" s="120"/>
      <c r="Z942" s="120"/>
      <c r="AA942" s="120">
        <v>0</v>
      </c>
      <c r="AB942" s="120">
        <v>48.650236966824636</v>
      </c>
      <c r="AC942" s="120">
        <v>64.866982622432843</v>
      </c>
      <c r="AD942" s="120">
        <v>100</v>
      </c>
      <c r="AE942" s="120">
        <v>48.120736434108544</v>
      </c>
      <c r="AF942" s="120">
        <v>50.985470085470084</v>
      </c>
      <c r="AG942" s="120">
        <v>64.16098191214472</v>
      </c>
      <c r="AH942" s="120">
        <v>100</v>
      </c>
      <c r="AI942" s="120"/>
      <c r="AJ942" s="120"/>
      <c r="AK942" s="120">
        <v>2.86</v>
      </c>
      <c r="AL942" s="52">
        <v>0</v>
      </c>
      <c r="AM942" s="124"/>
      <c r="AN942" s="124"/>
      <c r="AO942" s="124"/>
      <c r="AP942" s="124"/>
      <c r="AQ942" s="124">
        <v>1</v>
      </c>
      <c r="AR942" s="124">
        <v>1</v>
      </c>
      <c r="AS942" s="124">
        <v>4.4150110375275942E-2</v>
      </c>
      <c r="AT942" s="120">
        <v>50</v>
      </c>
      <c r="AU942" s="120">
        <v>50</v>
      </c>
      <c r="AV942" s="124">
        <v>4.5325779036827198E-2</v>
      </c>
      <c r="AW942" s="120">
        <v>50</v>
      </c>
      <c r="AX942" s="120">
        <v>50</v>
      </c>
      <c r="AY942" s="124"/>
      <c r="AZ942" s="120"/>
      <c r="BA942" s="120"/>
      <c r="BB942" s="124"/>
      <c r="BC942" s="120"/>
      <c r="BD942" s="120"/>
      <c r="BE942" s="124">
        <v>0.98333333333333328</v>
      </c>
      <c r="BF942" s="120">
        <v>50</v>
      </c>
      <c r="BG942" s="120">
        <v>50</v>
      </c>
      <c r="BH942" s="124"/>
      <c r="BI942" s="120"/>
      <c r="BJ942" s="120"/>
      <c r="BK942" s="124"/>
      <c r="BL942" s="120"/>
      <c r="BM942" s="120"/>
      <c r="BN942" s="52"/>
      <c r="BO942" s="124"/>
      <c r="BP942" s="120"/>
      <c r="BQ942" s="120"/>
      <c r="BR942" s="124"/>
      <c r="BS942" s="124"/>
      <c r="BT942" s="120">
        <v>0</v>
      </c>
      <c r="BU942" s="120">
        <v>50</v>
      </c>
      <c r="BV942" s="124">
        <v>0.25827814569536423</v>
      </c>
      <c r="BW942" s="120">
        <v>21.523178807947019</v>
      </c>
      <c r="BX942" s="120">
        <v>50</v>
      </c>
      <c r="BY942" s="124"/>
      <c r="BZ942" s="124"/>
      <c r="CA942" s="124"/>
      <c r="CB942" s="120">
        <v>16.823939048191338</v>
      </c>
      <c r="CC942" s="120">
        <v>19.496255895940152</v>
      </c>
      <c r="CD942" s="120">
        <v>17.335082511020332</v>
      </c>
      <c r="CE942" s="120"/>
      <c r="CF942" s="108"/>
      <c r="CG942" s="108"/>
      <c r="CH942" s="108">
        <v>0</v>
      </c>
      <c r="CI942" s="107"/>
      <c r="CJ942" s="107"/>
    </row>
    <row r="943" spans="1:88" x14ac:dyDescent="0.25">
      <c r="A943" s="50" t="s">
        <v>1106</v>
      </c>
      <c r="B943" s="56" t="s">
        <v>1638</v>
      </c>
      <c r="C943" s="50" t="s">
        <v>2665</v>
      </c>
      <c r="D943" s="56" t="s">
        <v>101</v>
      </c>
      <c r="E943" s="50" t="s">
        <v>102</v>
      </c>
      <c r="F943" s="24" t="s">
        <v>102</v>
      </c>
      <c r="G943" s="24" t="s">
        <v>102</v>
      </c>
      <c r="H943" s="50" t="s">
        <v>2644</v>
      </c>
      <c r="I943" s="50" t="s">
        <v>103</v>
      </c>
      <c r="J943" s="120">
        <v>1050.3988086274651</v>
      </c>
      <c r="K943" s="52">
        <v>1250</v>
      </c>
      <c r="L943" s="120">
        <v>84.031904690197209</v>
      </c>
      <c r="M943" s="52">
        <v>0</v>
      </c>
      <c r="N943" s="120">
        <v>72.675462135355176</v>
      </c>
      <c r="O943" s="120">
        <v>96.900616180473563</v>
      </c>
      <c r="P943" s="120">
        <v>100</v>
      </c>
      <c r="Q943" s="120">
        <v>59.7390081556916</v>
      </c>
      <c r="R943" s="120">
        <v>67.889858767065064</v>
      </c>
      <c r="S943" s="120">
        <v>75</v>
      </c>
      <c r="T943" s="120">
        <v>79.652010874255467</v>
      </c>
      <c r="U943" s="120">
        <v>100</v>
      </c>
      <c r="V943" s="120">
        <v>62.179801069997019</v>
      </c>
      <c r="W943" s="120">
        <v>82.906401426662697</v>
      </c>
      <c r="X943" s="120">
        <v>100</v>
      </c>
      <c r="Y943" s="120">
        <v>49.508530842470748</v>
      </c>
      <c r="Z943" s="120">
        <v>66.011374456627664</v>
      </c>
      <c r="AA943" s="120">
        <v>100</v>
      </c>
      <c r="AB943" s="120">
        <v>61.74802033172827</v>
      </c>
      <c r="AC943" s="120">
        <v>82.330693775637698</v>
      </c>
      <c r="AD943" s="120">
        <v>100</v>
      </c>
      <c r="AE943" s="120">
        <v>53.247409326424872</v>
      </c>
      <c r="AF943" s="120">
        <v>65.563410852713147</v>
      </c>
      <c r="AG943" s="120">
        <v>70.996545768566506</v>
      </c>
      <c r="AH943" s="120">
        <v>100</v>
      </c>
      <c r="AI943" s="120">
        <v>15.26</v>
      </c>
      <c r="AJ943" s="120">
        <v>18.38</v>
      </c>
      <c r="AK943" s="120">
        <v>12.31</v>
      </c>
      <c r="AL943" s="52">
        <v>0</v>
      </c>
      <c r="AM943" s="124">
        <v>0.9929775280898876</v>
      </c>
      <c r="AN943" s="124">
        <v>0.98030634573304154</v>
      </c>
      <c r="AO943" s="124">
        <v>0.99228611500701258</v>
      </c>
      <c r="AP943" s="124">
        <v>0.98253275109170302</v>
      </c>
      <c r="AQ943" s="124">
        <v>0.99842767295597479</v>
      </c>
      <c r="AR943" s="124">
        <v>0.995</v>
      </c>
      <c r="AS943" s="124">
        <v>5.9143968871595329E-2</v>
      </c>
      <c r="AT943" s="120">
        <v>48.17120622568094</v>
      </c>
      <c r="AU943" s="120">
        <v>50</v>
      </c>
      <c r="AV943" s="124">
        <v>0.11037234042553191</v>
      </c>
      <c r="AW943" s="120">
        <v>37.925531914893625</v>
      </c>
      <c r="AX943" s="120">
        <v>50</v>
      </c>
      <c r="AY943" s="124">
        <v>0.73557692307692313</v>
      </c>
      <c r="AZ943" s="120">
        <v>49.03846153846154</v>
      </c>
      <c r="BA943" s="120">
        <v>50</v>
      </c>
      <c r="BB943" s="124">
        <v>0.42788461538461536</v>
      </c>
      <c r="BC943" s="120">
        <v>28.525641025641026</v>
      </c>
      <c r="BD943" s="120">
        <v>50</v>
      </c>
      <c r="BE943" s="124">
        <v>0.96551724137931039</v>
      </c>
      <c r="BF943" s="120">
        <v>50</v>
      </c>
      <c r="BG943" s="120">
        <v>50</v>
      </c>
      <c r="BH943" s="124">
        <v>0.9211822660098522</v>
      </c>
      <c r="BI943" s="120">
        <v>97.998113405303428</v>
      </c>
      <c r="BJ943" s="120">
        <v>100</v>
      </c>
      <c r="BK943" s="124">
        <v>0.83823529411764697</v>
      </c>
      <c r="BL943" s="120">
        <v>89.17396745932416</v>
      </c>
      <c r="BM943" s="120">
        <v>100</v>
      </c>
      <c r="BN943" s="52">
        <v>0</v>
      </c>
      <c r="BO943" s="124">
        <v>0.82599999999999996</v>
      </c>
      <c r="BP943" s="120">
        <v>100</v>
      </c>
      <c r="BQ943" s="120">
        <v>100</v>
      </c>
      <c r="BR943" s="124">
        <v>0.52749999999999997</v>
      </c>
      <c r="BS943" s="124">
        <v>0.94228504122497059</v>
      </c>
      <c r="BT943" s="120">
        <v>35.166666666666664</v>
      </c>
      <c r="BU943" s="120">
        <v>50</v>
      </c>
      <c r="BV943" s="124">
        <v>0.42721893491124258</v>
      </c>
      <c r="BW943" s="120">
        <v>35.601577909270219</v>
      </c>
      <c r="BX943" s="120">
        <v>50</v>
      </c>
      <c r="BY943" s="124">
        <v>0.83823529411764697</v>
      </c>
      <c r="BZ943" s="124">
        <v>0.94</v>
      </c>
      <c r="CA943" s="124">
        <v>0.10176470588235303</v>
      </c>
      <c r="CB943" s="120">
        <v>17.263974516166829</v>
      </c>
      <c r="CC943" s="120">
        <v>19.631524517014228</v>
      </c>
      <c r="CD943" s="120">
        <v>17.168861804494096</v>
      </c>
      <c r="CE943" s="120">
        <v>15.161501169955377</v>
      </c>
      <c r="CF943" s="107"/>
      <c r="CG943" s="107"/>
      <c r="CH943" s="107">
        <v>0</v>
      </c>
      <c r="CI943" s="107"/>
      <c r="CJ943" s="107"/>
    </row>
    <row r="944" spans="1:88" x14ac:dyDescent="0.25">
      <c r="A944" s="50" t="s">
        <v>1106</v>
      </c>
      <c r="B944" s="56" t="s">
        <v>1638</v>
      </c>
      <c r="C944" s="50" t="s">
        <v>3472</v>
      </c>
      <c r="D944" s="56" t="s">
        <v>1972</v>
      </c>
      <c r="E944" s="50" t="s">
        <v>106</v>
      </c>
      <c r="F944" s="24" t="s">
        <v>114</v>
      </c>
      <c r="G944" s="24">
        <v>5</v>
      </c>
      <c r="H944" s="50" t="s">
        <v>1453</v>
      </c>
      <c r="I944" s="50" t="s">
        <v>109</v>
      </c>
      <c r="J944" s="120">
        <v>616.70943590559671</v>
      </c>
      <c r="K944" s="52">
        <v>750</v>
      </c>
      <c r="L944" s="120">
        <v>82.227924787412903</v>
      </c>
      <c r="M944" s="52">
        <v>0</v>
      </c>
      <c r="N944" s="120">
        <v>75.364657842863139</v>
      </c>
      <c r="O944" s="120">
        <v>100</v>
      </c>
      <c r="P944" s="120">
        <v>100</v>
      </c>
      <c r="Q944" s="120">
        <v>63.277738206954886</v>
      </c>
      <c r="R944" s="120">
        <v>73.633900710171901</v>
      </c>
      <c r="S944" s="120">
        <v>75</v>
      </c>
      <c r="T944" s="120">
        <v>84.370317609273187</v>
      </c>
      <c r="U944" s="120">
        <v>100</v>
      </c>
      <c r="V944" s="120">
        <v>68.597035238117115</v>
      </c>
      <c r="W944" s="120">
        <v>91.46271365082282</v>
      </c>
      <c r="X944" s="120">
        <v>100</v>
      </c>
      <c r="Y944" s="120">
        <v>57.382881922976267</v>
      </c>
      <c r="Z944" s="120">
        <v>76.510509230635023</v>
      </c>
      <c r="AA944" s="120">
        <v>100</v>
      </c>
      <c r="AB944" s="120">
        <v>57.986473429951687</v>
      </c>
      <c r="AC944" s="120">
        <v>77.315297906602254</v>
      </c>
      <c r="AD944" s="120">
        <v>100</v>
      </c>
      <c r="AE944" s="120">
        <v>53.007246376811587</v>
      </c>
      <c r="AF944" s="120">
        <v>60.476086956521733</v>
      </c>
      <c r="AG944" s="120">
        <v>70.676328502415458</v>
      </c>
      <c r="AH944" s="120">
        <v>100</v>
      </c>
      <c r="AI944" s="120">
        <v>11.72</v>
      </c>
      <c r="AJ944" s="120">
        <v>16.25</v>
      </c>
      <c r="AK944" s="120">
        <v>7.46</v>
      </c>
      <c r="AL944" s="52">
        <v>0</v>
      </c>
      <c r="AM944" s="124">
        <v>1</v>
      </c>
      <c r="AN944" s="124">
        <v>1</v>
      </c>
      <c r="AO944" s="124">
        <v>1</v>
      </c>
      <c r="AP944" s="124">
        <v>1</v>
      </c>
      <c r="AQ944" s="124">
        <v>1</v>
      </c>
      <c r="AR944" s="124">
        <v>1</v>
      </c>
      <c r="AS944" s="124">
        <v>1.4492753623188406E-2</v>
      </c>
      <c r="AT944" s="120">
        <v>50</v>
      </c>
      <c r="AU944" s="120">
        <v>50</v>
      </c>
      <c r="AV944" s="124">
        <v>2.6785714285714284E-2</v>
      </c>
      <c r="AW944" s="120">
        <v>50</v>
      </c>
      <c r="AX944" s="120">
        <v>50</v>
      </c>
      <c r="AY944" s="124"/>
      <c r="AZ944" s="120"/>
      <c r="BA944" s="120"/>
      <c r="BB944" s="124"/>
      <c r="BC944" s="120"/>
      <c r="BD944" s="120"/>
      <c r="BE944" s="124"/>
      <c r="BF944" s="120"/>
      <c r="BG944" s="120"/>
      <c r="BH944" s="124"/>
      <c r="BI944" s="120"/>
      <c r="BJ944" s="120"/>
      <c r="BK944" s="124"/>
      <c r="BL944" s="120"/>
      <c r="BM944" s="120"/>
      <c r="BN944" s="52"/>
      <c r="BO944" s="124"/>
      <c r="BP944" s="120"/>
      <c r="BQ944" s="120"/>
      <c r="BR944" s="124">
        <v>0.49122807017543857</v>
      </c>
      <c r="BS944" s="124">
        <v>0.890625</v>
      </c>
      <c r="BT944" s="120">
        <v>16.374269005847953</v>
      </c>
      <c r="BU944" s="120">
        <v>50</v>
      </c>
      <c r="BV944" s="124"/>
      <c r="BW944" s="120"/>
      <c r="BX944" s="120"/>
      <c r="BY944" s="124"/>
      <c r="BZ944" s="124"/>
      <c r="CA944" s="124"/>
      <c r="CB944" s="120">
        <v>16.823939048191338</v>
      </c>
      <c r="CC944" s="120">
        <v>19.496255895940152</v>
      </c>
      <c r="CD944" s="120">
        <v>17.335082511020332</v>
      </c>
      <c r="CE944" s="120"/>
      <c r="CF944" s="107"/>
      <c r="CG944" s="107"/>
      <c r="CH944" s="107">
        <v>0</v>
      </c>
      <c r="CI944" s="107"/>
      <c r="CJ944" s="107"/>
    </row>
    <row r="945" spans="1:88" x14ac:dyDescent="0.25">
      <c r="A945" s="50" t="s">
        <v>1106</v>
      </c>
      <c r="B945" s="56" t="s">
        <v>1638</v>
      </c>
      <c r="C945" s="50" t="s">
        <v>3473</v>
      </c>
      <c r="D945" s="56" t="s">
        <v>2308</v>
      </c>
      <c r="E945" s="50" t="s">
        <v>106</v>
      </c>
      <c r="F945" s="24" t="s">
        <v>114</v>
      </c>
      <c r="G945" s="24">
        <v>5</v>
      </c>
      <c r="H945" s="50" t="s">
        <v>1453</v>
      </c>
      <c r="I945" s="50" t="s">
        <v>109</v>
      </c>
      <c r="J945" s="120">
        <v>607.7370021794834</v>
      </c>
      <c r="K945" s="52">
        <v>750</v>
      </c>
      <c r="L945" s="120">
        <v>81.03160029059778</v>
      </c>
      <c r="M945" s="52">
        <v>0</v>
      </c>
      <c r="N945" s="120">
        <v>71.525982331304945</v>
      </c>
      <c r="O945" s="120">
        <v>95.367976441739927</v>
      </c>
      <c r="P945" s="120">
        <v>100</v>
      </c>
      <c r="Q945" s="120">
        <v>60.295811616467503</v>
      </c>
      <c r="R945" s="120">
        <v>67.326186097839653</v>
      </c>
      <c r="S945" s="120">
        <v>75</v>
      </c>
      <c r="T945" s="120">
        <v>80.394415488623338</v>
      </c>
      <c r="U945" s="120">
        <v>100</v>
      </c>
      <c r="V945" s="120">
        <v>63.556390262272622</v>
      </c>
      <c r="W945" s="120">
        <v>84.741853683030172</v>
      </c>
      <c r="X945" s="120">
        <v>100</v>
      </c>
      <c r="Y945" s="120">
        <v>55.576989076989079</v>
      </c>
      <c r="Z945" s="120">
        <v>74.102652102652115</v>
      </c>
      <c r="AA945" s="120">
        <v>100</v>
      </c>
      <c r="AB945" s="120">
        <v>55.89629629629632</v>
      </c>
      <c r="AC945" s="120">
        <v>74.528395061728432</v>
      </c>
      <c r="AD945" s="120">
        <v>100</v>
      </c>
      <c r="AE945" s="120">
        <v>49.066666666666656</v>
      </c>
      <c r="AF945" s="120">
        <v>59.560975609756106</v>
      </c>
      <c r="AG945" s="120">
        <v>65.422222222222203</v>
      </c>
      <c r="AH945" s="120">
        <v>100</v>
      </c>
      <c r="AI945" s="120">
        <v>14.7</v>
      </c>
      <c r="AJ945" s="120">
        <v>11.74</v>
      </c>
      <c r="AK945" s="120">
        <v>10.49</v>
      </c>
      <c r="AL945" s="52">
        <v>0</v>
      </c>
      <c r="AM945" s="124">
        <v>0.984375</v>
      </c>
      <c r="AN945" s="124">
        <v>0.95238095238095233</v>
      </c>
      <c r="AO945" s="124">
        <v>0.984375</v>
      </c>
      <c r="AP945" s="124">
        <v>0.95238095238095233</v>
      </c>
      <c r="AQ945" s="124">
        <v>1</v>
      </c>
      <c r="AR945" s="124">
        <v>1</v>
      </c>
      <c r="AS945" s="124">
        <v>4.2735042735042736E-2</v>
      </c>
      <c r="AT945" s="120">
        <v>50</v>
      </c>
      <c r="AU945" s="120">
        <v>50</v>
      </c>
      <c r="AV945" s="124">
        <v>0.12</v>
      </c>
      <c r="AW945" s="120">
        <v>36.000000000000007</v>
      </c>
      <c r="AX945" s="120">
        <v>50</v>
      </c>
      <c r="AY945" s="124"/>
      <c r="AZ945" s="120"/>
      <c r="BA945" s="120"/>
      <c r="BB945" s="124"/>
      <c r="BC945" s="120"/>
      <c r="BD945" s="120"/>
      <c r="BE945" s="124"/>
      <c r="BF945" s="120"/>
      <c r="BG945" s="120"/>
      <c r="BH945" s="124"/>
      <c r="BI945" s="120"/>
      <c r="BJ945" s="120"/>
      <c r="BK945" s="124"/>
      <c r="BL945" s="120"/>
      <c r="BM945" s="120"/>
      <c r="BN945" s="52"/>
      <c r="BO945" s="124"/>
      <c r="BP945" s="120"/>
      <c r="BQ945" s="120"/>
      <c r="BR945" s="124">
        <v>0.70769230769230773</v>
      </c>
      <c r="BS945" s="124">
        <v>0.95588235294117652</v>
      </c>
      <c r="BT945" s="120">
        <v>47.179487179487182</v>
      </c>
      <c r="BU945" s="120">
        <v>50</v>
      </c>
      <c r="BV945" s="124"/>
      <c r="BW945" s="120"/>
      <c r="BX945" s="120"/>
      <c r="BY945" s="124"/>
      <c r="BZ945" s="124"/>
      <c r="CA945" s="124"/>
      <c r="CB945" s="120">
        <v>16.823939048191338</v>
      </c>
      <c r="CC945" s="120">
        <v>19.496255895940152</v>
      </c>
      <c r="CD945" s="120">
        <v>17.335082511020332</v>
      </c>
      <c r="CE945" s="120"/>
      <c r="CF945" s="107"/>
      <c r="CG945" s="107"/>
      <c r="CH945" s="107">
        <v>0</v>
      </c>
      <c r="CI945" s="107"/>
      <c r="CJ945" s="107"/>
    </row>
    <row r="946" spans="1:88" x14ac:dyDescent="0.25">
      <c r="A946" s="50" t="s">
        <v>1106</v>
      </c>
      <c r="B946" s="56" t="s">
        <v>1638</v>
      </c>
      <c r="C946" s="50" t="s">
        <v>3474</v>
      </c>
      <c r="D946" s="56" t="s">
        <v>2357</v>
      </c>
      <c r="E946" s="50" t="s">
        <v>106</v>
      </c>
      <c r="F946" s="24" t="s">
        <v>114</v>
      </c>
      <c r="G946" s="24">
        <v>5</v>
      </c>
      <c r="H946" s="50" t="s">
        <v>1453</v>
      </c>
      <c r="I946" s="50" t="s">
        <v>109</v>
      </c>
      <c r="J946" s="120">
        <v>637.74018242561431</v>
      </c>
      <c r="K946" s="52">
        <v>750</v>
      </c>
      <c r="L946" s="120">
        <v>85.032024323415243</v>
      </c>
      <c r="M946" s="52">
        <v>0</v>
      </c>
      <c r="N946" s="120">
        <v>72.615047849194383</v>
      </c>
      <c r="O946" s="120">
        <v>96.820063798925844</v>
      </c>
      <c r="P946" s="120">
        <v>100</v>
      </c>
      <c r="Q946" s="120">
        <v>62.202750836926391</v>
      </c>
      <c r="R946" s="120">
        <v>71.97617732201067</v>
      </c>
      <c r="S946" s="120">
        <v>75</v>
      </c>
      <c r="T946" s="120">
        <v>82.93700111590185</v>
      </c>
      <c r="U946" s="120">
        <v>100</v>
      </c>
      <c r="V946" s="120">
        <v>66.960034958646077</v>
      </c>
      <c r="W946" s="120">
        <v>89.280046611528093</v>
      </c>
      <c r="X946" s="120">
        <v>100</v>
      </c>
      <c r="Y946" s="120">
        <v>56.927750231916882</v>
      </c>
      <c r="Z946" s="120">
        <v>75.903666975889166</v>
      </c>
      <c r="AA946" s="120">
        <v>100</v>
      </c>
      <c r="AB946" s="120">
        <v>58.644102564102582</v>
      </c>
      <c r="AC946" s="120">
        <v>78.192136752136776</v>
      </c>
      <c r="AD946" s="120">
        <v>100</v>
      </c>
      <c r="AE946" s="120">
        <v>55.513333333333328</v>
      </c>
      <c r="AF946" s="120">
        <v>60.600833333333341</v>
      </c>
      <c r="AG946" s="120">
        <v>74.017777777777766</v>
      </c>
      <c r="AH946" s="120">
        <v>100</v>
      </c>
      <c r="AI946" s="120">
        <v>12.79</v>
      </c>
      <c r="AJ946" s="120">
        <v>15.04</v>
      </c>
      <c r="AK946" s="120">
        <v>5.08</v>
      </c>
      <c r="AL946" s="52">
        <v>0</v>
      </c>
      <c r="AM946" s="124">
        <v>1</v>
      </c>
      <c r="AN946" s="124">
        <v>1</v>
      </c>
      <c r="AO946" s="124">
        <v>1</v>
      </c>
      <c r="AP946" s="124">
        <v>1</v>
      </c>
      <c r="AQ946" s="124">
        <v>1</v>
      </c>
      <c r="AR946" s="124">
        <v>1</v>
      </c>
      <c r="AS946" s="124">
        <v>6.2146892655367235E-2</v>
      </c>
      <c r="AT946" s="120">
        <v>47.570621468926561</v>
      </c>
      <c r="AU946" s="120">
        <v>50</v>
      </c>
      <c r="AV946" s="124">
        <v>8.4905660377358486E-2</v>
      </c>
      <c r="AW946" s="120">
        <v>43.018867924528315</v>
      </c>
      <c r="AX946" s="120">
        <v>50</v>
      </c>
      <c r="AY946" s="124"/>
      <c r="AZ946" s="120"/>
      <c r="BA946" s="120"/>
      <c r="BB946" s="124"/>
      <c r="BC946" s="120"/>
      <c r="BD946" s="120"/>
      <c r="BE946" s="124"/>
      <c r="BF946" s="120"/>
      <c r="BG946" s="120"/>
      <c r="BH946" s="124"/>
      <c r="BI946" s="120"/>
      <c r="BJ946" s="120"/>
      <c r="BK946" s="124"/>
      <c r="BL946" s="120"/>
      <c r="BM946" s="120"/>
      <c r="BN946" s="52"/>
      <c r="BO946" s="124"/>
      <c r="BP946" s="120"/>
      <c r="BQ946" s="120"/>
      <c r="BR946" s="124">
        <v>0.78688524590163933</v>
      </c>
      <c r="BS946" s="124">
        <v>1</v>
      </c>
      <c r="BT946" s="120">
        <v>50</v>
      </c>
      <c r="BU946" s="120">
        <v>50</v>
      </c>
      <c r="BV946" s="124"/>
      <c r="BW946" s="120"/>
      <c r="BX946" s="120"/>
      <c r="BY946" s="124"/>
      <c r="BZ946" s="124"/>
      <c r="CA946" s="124"/>
      <c r="CB946" s="120">
        <v>16.823939048191338</v>
      </c>
      <c r="CC946" s="120">
        <v>19.496255895940152</v>
      </c>
      <c r="CD946" s="120">
        <v>17.335082511020332</v>
      </c>
      <c r="CE946" s="120"/>
      <c r="CF946" s="107"/>
      <c r="CG946" s="107"/>
      <c r="CH946" s="107">
        <v>0</v>
      </c>
      <c r="CI946" s="107"/>
      <c r="CJ946" s="107"/>
    </row>
    <row r="947" spans="1:88" x14ac:dyDescent="0.25">
      <c r="A947" s="50" t="s">
        <v>1106</v>
      </c>
      <c r="B947" s="56" t="s">
        <v>1638</v>
      </c>
      <c r="C947" s="50" t="s">
        <v>3475</v>
      </c>
      <c r="D947" s="56" t="s">
        <v>1792</v>
      </c>
      <c r="E947" s="50" t="s">
        <v>106</v>
      </c>
      <c r="F947" s="24">
        <v>6</v>
      </c>
      <c r="G947" s="24">
        <v>8</v>
      </c>
      <c r="H947" s="50" t="s">
        <v>1453</v>
      </c>
      <c r="I947" s="50" t="s">
        <v>109</v>
      </c>
      <c r="J947" s="120">
        <v>642.21858242669168</v>
      </c>
      <c r="K947" s="52">
        <v>800</v>
      </c>
      <c r="L947" s="120">
        <v>80.27732280333646</v>
      </c>
      <c r="M947" s="52">
        <v>1</v>
      </c>
      <c r="N947" s="120">
        <v>73.282516099458476</v>
      </c>
      <c r="O947" s="120">
        <v>97.710021465944635</v>
      </c>
      <c r="P947" s="120">
        <v>100</v>
      </c>
      <c r="Q947" s="120">
        <v>59.90528114105684</v>
      </c>
      <c r="R947" s="120">
        <v>66.899792161266035</v>
      </c>
      <c r="S947" s="120">
        <v>75</v>
      </c>
      <c r="T947" s="120">
        <v>79.873708188075781</v>
      </c>
      <c r="U947" s="120">
        <v>100</v>
      </c>
      <c r="V947" s="120">
        <v>61.10499548214456</v>
      </c>
      <c r="W947" s="120">
        <v>81.473327309526084</v>
      </c>
      <c r="X947" s="120">
        <v>100</v>
      </c>
      <c r="Y947" s="120">
        <v>47.136485592472781</v>
      </c>
      <c r="Z947" s="120">
        <v>62.848647456630367</v>
      </c>
      <c r="AA947" s="120">
        <v>100</v>
      </c>
      <c r="AB947" s="120">
        <v>63.764642857142853</v>
      </c>
      <c r="AC947" s="120">
        <v>85.019523809523804</v>
      </c>
      <c r="AD947" s="120">
        <v>100</v>
      </c>
      <c r="AE947" s="120">
        <v>55.507123655913993</v>
      </c>
      <c r="AF947" s="120">
        <v>67.223873873873899</v>
      </c>
      <c r="AG947" s="120">
        <v>74.009498207885329</v>
      </c>
      <c r="AH947" s="120">
        <v>100</v>
      </c>
      <c r="AI947" s="120">
        <v>15.09</v>
      </c>
      <c r="AJ947" s="120">
        <v>19.760000000000002</v>
      </c>
      <c r="AK947" s="120">
        <v>11.71</v>
      </c>
      <c r="AL947" s="52">
        <v>0</v>
      </c>
      <c r="AM947" s="124">
        <v>0.99698340874811464</v>
      </c>
      <c r="AN947" s="124">
        <v>0.99492385786802029</v>
      </c>
      <c r="AO947" s="124">
        <v>0.99849397590361444</v>
      </c>
      <c r="AP947" s="124">
        <v>1</v>
      </c>
      <c r="AQ947" s="124">
        <v>1</v>
      </c>
      <c r="AR947" s="124">
        <v>1</v>
      </c>
      <c r="AS947" s="124">
        <v>6.3253012048192767E-2</v>
      </c>
      <c r="AT947" s="120">
        <v>47.349397590361455</v>
      </c>
      <c r="AU947" s="120">
        <v>50</v>
      </c>
      <c r="AV947" s="124">
        <v>0.11734693877551021</v>
      </c>
      <c r="AW947" s="120">
        <v>36.530612244897974</v>
      </c>
      <c r="AX947" s="120">
        <v>50</v>
      </c>
      <c r="AY947" s="124"/>
      <c r="AZ947" s="120"/>
      <c r="BA947" s="120"/>
      <c r="BB947" s="124"/>
      <c r="BC947" s="120"/>
      <c r="BD947" s="120"/>
      <c r="BE947" s="124">
        <v>0.9773755656108597</v>
      </c>
      <c r="BF947" s="120">
        <v>50</v>
      </c>
      <c r="BG947" s="120">
        <v>50</v>
      </c>
      <c r="BH947" s="124"/>
      <c r="BI947" s="120"/>
      <c r="BJ947" s="120"/>
      <c r="BK947" s="124"/>
      <c r="BL947" s="120"/>
      <c r="BM947" s="120"/>
      <c r="BN947" s="52"/>
      <c r="BO947" s="124"/>
      <c r="BP947" s="120"/>
      <c r="BQ947" s="120"/>
      <c r="BR947" s="124">
        <v>0.41105769230769229</v>
      </c>
      <c r="BS947" s="124">
        <v>0.95852534562211977</v>
      </c>
      <c r="BT947" s="120">
        <v>27.40384615384615</v>
      </c>
      <c r="BU947" s="120">
        <v>50</v>
      </c>
      <c r="BV947" s="124"/>
      <c r="BW947" s="120"/>
      <c r="BX947" s="120"/>
      <c r="BY947" s="124"/>
      <c r="BZ947" s="124"/>
      <c r="CA947" s="124"/>
      <c r="CB947" s="120">
        <v>16.823939048191338</v>
      </c>
      <c r="CC947" s="120">
        <v>19.496255895940152</v>
      </c>
      <c r="CD947" s="120">
        <v>17.335082511020332</v>
      </c>
      <c r="CE947" s="120"/>
      <c r="CF947" s="107"/>
      <c r="CG947" s="107"/>
      <c r="CH947" s="107">
        <v>0</v>
      </c>
      <c r="CI947" s="107"/>
      <c r="CJ947" s="107"/>
    </row>
    <row r="948" spans="1:88" x14ac:dyDescent="0.25">
      <c r="A948" s="50" t="s">
        <v>1106</v>
      </c>
      <c r="B948" s="56" t="s">
        <v>1638</v>
      </c>
      <c r="C948" s="50" t="s">
        <v>3476</v>
      </c>
      <c r="D948" s="56" t="s">
        <v>2567</v>
      </c>
      <c r="E948" s="50" t="s">
        <v>106</v>
      </c>
      <c r="F948" s="24">
        <v>9</v>
      </c>
      <c r="G948" s="24">
        <v>12</v>
      </c>
      <c r="H948" s="50" t="s">
        <v>1453</v>
      </c>
      <c r="I948" s="50" t="s">
        <v>109</v>
      </c>
      <c r="J948" s="120">
        <v>1034.0026551990525</v>
      </c>
      <c r="K948" s="52">
        <v>1250</v>
      </c>
      <c r="L948" s="120">
        <v>82.720212415924195</v>
      </c>
      <c r="M948" s="52">
        <v>1</v>
      </c>
      <c r="N948" s="120">
        <v>72.348347217298823</v>
      </c>
      <c r="O948" s="120">
        <v>96.464462956398435</v>
      </c>
      <c r="P948" s="120">
        <v>100</v>
      </c>
      <c r="Q948" s="120">
        <v>59.235452245414272</v>
      </c>
      <c r="R948" s="120">
        <v>62.904446042782126</v>
      </c>
      <c r="S948" s="120">
        <v>75</v>
      </c>
      <c r="T948" s="120">
        <v>78.980602993885697</v>
      </c>
      <c r="U948" s="120">
        <v>100</v>
      </c>
      <c r="V948" s="120">
        <v>56.318823978617758</v>
      </c>
      <c r="W948" s="120">
        <v>75.091765304823682</v>
      </c>
      <c r="X948" s="120">
        <v>100</v>
      </c>
      <c r="Y948" s="120">
        <v>39.661074051613781</v>
      </c>
      <c r="Z948" s="120">
        <v>52.881432068818377</v>
      </c>
      <c r="AA948" s="120">
        <v>100</v>
      </c>
      <c r="AB948" s="120">
        <v>64.430805687203787</v>
      </c>
      <c r="AC948" s="120">
        <v>85.907740916271706</v>
      </c>
      <c r="AD948" s="120">
        <v>100</v>
      </c>
      <c r="AE948" s="120">
        <v>53.566071428571433</v>
      </c>
      <c r="AF948" s="120">
        <v>68.356129032258053</v>
      </c>
      <c r="AG948" s="120">
        <v>71.421428571428578</v>
      </c>
      <c r="AH948" s="120">
        <v>100</v>
      </c>
      <c r="AI948" s="120">
        <v>15.76</v>
      </c>
      <c r="AJ948" s="120">
        <v>23.24</v>
      </c>
      <c r="AK948" s="120">
        <v>14.79</v>
      </c>
      <c r="AL948" s="52">
        <v>1</v>
      </c>
      <c r="AM948" s="124">
        <v>0.97916666666666663</v>
      </c>
      <c r="AN948" s="124">
        <v>0.93333333333333335</v>
      </c>
      <c r="AO948" s="124">
        <v>0.96875</v>
      </c>
      <c r="AP948" s="124">
        <v>0.93333333333333335</v>
      </c>
      <c r="AQ948" s="124">
        <v>0.99539170506912444</v>
      </c>
      <c r="AR948" s="124">
        <v>0.98305084745762716</v>
      </c>
      <c r="AS948" s="124">
        <v>7.7108433734939766E-2</v>
      </c>
      <c r="AT948" s="120">
        <v>44.578313253012048</v>
      </c>
      <c r="AU948" s="120">
        <v>50</v>
      </c>
      <c r="AV948" s="124">
        <v>0.15094339622641509</v>
      </c>
      <c r="AW948" s="120">
        <v>29.811320754716998</v>
      </c>
      <c r="AX948" s="120">
        <v>50</v>
      </c>
      <c r="AY948" s="124">
        <v>0.74009900990099009</v>
      </c>
      <c r="AZ948" s="120">
        <v>49.339933993399335</v>
      </c>
      <c r="BA948" s="120">
        <v>50</v>
      </c>
      <c r="BB948" s="124">
        <v>0.4405940594059406</v>
      </c>
      <c r="BC948" s="120">
        <v>29.372937293729372</v>
      </c>
      <c r="BD948" s="120">
        <v>50</v>
      </c>
      <c r="BE948" s="124">
        <v>0.96682464454976302</v>
      </c>
      <c r="BF948" s="120">
        <v>50</v>
      </c>
      <c r="BG948" s="120">
        <v>50</v>
      </c>
      <c r="BH948" s="124">
        <v>0.949238578680203</v>
      </c>
      <c r="BI948" s="120">
        <v>100</v>
      </c>
      <c r="BJ948" s="120">
        <v>100</v>
      </c>
      <c r="BK948" s="124">
        <v>0.859375</v>
      </c>
      <c r="BL948" s="120">
        <v>91.422872340425528</v>
      </c>
      <c r="BM948" s="120">
        <v>100</v>
      </c>
      <c r="BN948" s="52">
        <v>0</v>
      </c>
      <c r="BO948" s="124">
        <v>0.82631578947368423</v>
      </c>
      <c r="BP948" s="120">
        <v>100</v>
      </c>
      <c r="BQ948" s="120">
        <v>100</v>
      </c>
      <c r="BR948" s="124">
        <v>0.64179104477611937</v>
      </c>
      <c r="BS948" s="124">
        <v>0.93055555555555558</v>
      </c>
      <c r="BT948" s="120">
        <v>42.786069651741293</v>
      </c>
      <c r="BU948" s="120">
        <v>50</v>
      </c>
      <c r="BV948" s="124">
        <v>0.43132530120481927</v>
      </c>
      <c r="BW948" s="120">
        <v>35.943775100401609</v>
      </c>
      <c r="BX948" s="120">
        <v>50</v>
      </c>
      <c r="BY948" s="124">
        <v>0.859375</v>
      </c>
      <c r="BZ948" s="124">
        <v>0.94</v>
      </c>
      <c r="CA948" s="124">
        <v>8.0625000000000002E-2</v>
      </c>
      <c r="CB948" s="120">
        <v>16.823939048191338</v>
      </c>
      <c r="CC948" s="120">
        <v>19.496255895940152</v>
      </c>
      <c r="CD948" s="120">
        <v>17.335082511020332</v>
      </c>
      <c r="CE948" s="120">
        <v>12.629206143265662</v>
      </c>
      <c r="CF948" s="107"/>
      <c r="CG948" s="107"/>
      <c r="CH948" s="107">
        <v>0</v>
      </c>
      <c r="CI948" s="107"/>
      <c r="CJ948" s="107"/>
    </row>
    <row r="949" spans="1:88" x14ac:dyDescent="0.25">
      <c r="A949" s="50" t="s">
        <v>1112</v>
      </c>
      <c r="B949" s="56" t="s">
        <v>1639</v>
      </c>
      <c r="C949" s="50" t="s">
        <v>2665</v>
      </c>
      <c r="D949" s="56" t="s">
        <v>101</v>
      </c>
      <c r="E949" s="50" t="s">
        <v>102</v>
      </c>
      <c r="F949" s="24" t="s">
        <v>102</v>
      </c>
      <c r="G949" s="24" t="s">
        <v>102</v>
      </c>
      <c r="H949" s="50" t="s">
        <v>2644</v>
      </c>
      <c r="I949" s="50" t="s">
        <v>103</v>
      </c>
      <c r="J949" s="120">
        <v>1000.6410972427602</v>
      </c>
      <c r="K949" s="52">
        <v>1250</v>
      </c>
      <c r="L949" s="120">
        <v>80.051287779420818</v>
      </c>
      <c r="M949" s="52">
        <v>0</v>
      </c>
      <c r="N949" s="120">
        <v>69.586721923051527</v>
      </c>
      <c r="O949" s="120">
        <v>92.782295897402037</v>
      </c>
      <c r="P949" s="120">
        <v>100</v>
      </c>
      <c r="Q949" s="120">
        <v>61.186818261830105</v>
      </c>
      <c r="R949" s="120">
        <v>63.914891890929738</v>
      </c>
      <c r="S949" s="120">
        <v>74.742322069845542</v>
      </c>
      <c r="T949" s="120">
        <v>81.582424349106802</v>
      </c>
      <c r="U949" s="120">
        <v>100</v>
      </c>
      <c r="V949" s="120">
        <v>59.163480593082539</v>
      </c>
      <c r="W949" s="120">
        <v>78.884640790776714</v>
      </c>
      <c r="X949" s="120">
        <v>100</v>
      </c>
      <c r="Y949" s="120">
        <v>51.360201269310402</v>
      </c>
      <c r="Z949" s="120">
        <v>68.480268359080526</v>
      </c>
      <c r="AA949" s="120">
        <v>100</v>
      </c>
      <c r="AB949" s="120">
        <v>57.0072206095791</v>
      </c>
      <c r="AC949" s="120">
        <v>76.009627479438805</v>
      </c>
      <c r="AD949" s="120">
        <v>100</v>
      </c>
      <c r="AE949" s="120">
        <v>50.204442282749689</v>
      </c>
      <c r="AF949" s="120">
        <v>61.054243827160541</v>
      </c>
      <c r="AG949" s="120">
        <v>66.939256376999595</v>
      </c>
      <c r="AH949" s="120">
        <v>100</v>
      </c>
      <c r="AI949" s="120">
        <v>13.55</v>
      </c>
      <c r="AJ949" s="120">
        <v>12.55</v>
      </c>
      <c r="AK949" s="120">
        <v>10.84</v>
      </c>
      <c r="AL949" s="52">
        <v>1</v>
      </c>
      <c r="AM949" s="124">
        <v>0.90374677002583981</v>
      </c>
      <c r="AN949" s="124">
        <v>0.93870402802101571</v>
      </c>
      <c r="AO949" s="124">
        <v>0.90084251458198317</v>
      </c>
      <c r="AP949" s="124">
        <v>0.93474426807760136</v>
      </c>
      <c r="AQ949" s="124">
        <v>0.98723404255319147</v>
      </c>
      <c r="AR949" s="124">
        <v>0.98859315589353614</v>
      </c>
      <c r="AS949" s="124">
        <v>9.3457943925233641E-2</v>
      </c>
      <c r="AT949" s="120">
        <v>41.308411214953274</v>
      </c>
      <c r="AU949" s="120">
        <v>50</v>
      </c>
      <c r="AV949" s="124">
        <v>0.15145005370569281</v>
      </c>
      <c r="AW949" s="120">
        <v>29.709989258861437</v>
      </c>
      <c r="AX949" s="120">
        <v>50</v>
      </c>
      <c r="AY949" s="124">
        <v>0.47663551401869159</v>
      </c>
      <c r="AZ949" s="120">
        <v>31.775700934579437</v>
      </c>
      <c r="BA949" s="120">
        <v>50</v>
      </c>
      <c r="BB949" s="124">
        <v>0.28504672897196259</v>
      </c>
      <c r="BC949" s="120">
        <v>19.003115264797508</v>
      </c>
      <c r="BD949" s="120">
        <v>50</v>
      </c>
      <c r="BE949" s="124">
        <v>0.89935760171306212</v>
      </c>
      <c r="BF949" s="120">
        <v>47.838170303886287</v>
      </c>
      <c r="BG949" s="120">
        <v>50</v>
      </c>
      <c r="BH949" s="124">
        <v>0.91739130434782612</v>
      </c>
      <c r="BI949" s="120">
        <v>97.594819611470868</v>
      </c>
      <c r="BJ949" s="120">
        <v>100</v>
      </c>
      <c r="BK949" s="124">
        <v>0.82894736842105299</v>
      </c>
      <c r="BL949" s="120">
        <v>88.185890257558825</v>
      </c>
      <c r="BM949" s="120">
        <v>100</v>
      </c>
      <c r="BN949" s="52">
        <v>0</v>
      </c>
      <c r="BO949" s="124">
        <v>0.76700000000000002</v>
      </c>
      <c r="BP949" s="120">
        <v>100</v>
      </c>
      <c r="BQ949" s="120">
        <v>100</v>
      </c>
      <c r="BR949" s="124">
        <v>0.52585119798234548</v>
      </c>
      <c r="BS949" s="124">
        <v>0.90113636363636362</v>
      </c>
      <c r="BT949" s="120">
        <v>35.05674653215636</v>
      </c>
      <c r="BU949" s="120">
        <v>50</v>
      </c>
      <c r="BV949" s="124">
        <v>0.54587688734030193</v>
      </c>
      <c r="BW949" s="120">
        <v>45.489740611691829</v>
      </c>
      <c r="BX949" s="120">
        <v>50</v>
      </c>
      <c r="BY949" s="124">
        <v>0.82894736842105299</v>
      </c>
      <c r="BZ949" s="124">
        <v>0.94</v>
      </c>
      <c r="CA949" s="124">
        <v>0.11105263157894697</v>
      </c>
      <c r="CB949" s="120">
        <v>17.263974516166829</v>
      </c>
      <c r="CC949" s="120">
        <v>19.631524517014228</v>
      </c>
      <c r="CD949" s="120">
        <v>17.168861804494096</v>
      </c>
      <c r="CE949" s="120">
        <v>15.161501169955377</v>
      </c>
      <c r="CF949" s="52"/>
      <c r="CG949" s="107"/>
      <c r="CH949" s="107">
        <v>0</v>
      </c>
      <c r="CI949" s="107"/>
      <c r="CJ949" s="107"/>
    </row>
    <row r="950" spans="1:88" x14ac:dyDescent="0.25">
      <c r="A950" s="50" t="s">
        <v>1112</v>
      </c>
      <c r="B950" s="56" t="s">
        <v>1639</v>
      </c>
      <c r="C950" s="50" t="s">
        <v>3477</v>
      </c>
      <c r="D950" s="56" t="s">
        <v>2097</v>
      </c>
      <c r="E950" s="50" t="s">
        <v>106</v>
      </c>
      <c r="F950" s="24" t="s">
        <v>107</v>
      </c>
      <c r="G950" s="24">
        <v>2</v>
      </c>
      <c r="H950" s="50" t="s">
        <v>1453</v>
      </c>
      <c r="I950" s="50" t="s">
        <v>109</v>
      </c>
      <c r="J950" s="120">
        <v>82.563025210084049</v>
      </c>
      <c r="K950" s="52">
        <v>100</v>
      </c>
      <c r="L950" s="120">
        <v>82.563025210084049</v>
      </c>
      <c r="M950" s="52"/>
      <c r="N950" s="120"/>
      <c r="O950" s="120"/>
      <c r="P950" s="120"/>
      <c r="Q950" s="120"/>
      <c r="R950" s="120"/>
      <c r="S950" s="120"/>
      <c r="T950" s="120"/>
      <c r="U950" s="120"/>
      <c r="V950" s="120"/>
      <c r="W950" s="120"/>
      <c r="X950" s="120"/>
      <c r="Y950" s="120"/>
      <c r="Z950" s="120"/>
      <c r="AA950" s="120"/>
      <c r="AB950" s="120"/>
      <c r="AC950" s="120"/>
      <c r="AD950" s="120"/>
      <c r="AE950" s="120"/>
      <c r="AF950" s="120"/>
      <c r="AG950" s="120"/>
      <c r="AH950" s="120"/>
      <c r="AI950" s="120"/>
      <c r="AJ950" s="120"/>
      <c r="AK950" s="120"/>
      <c r="AL950" s="52"/>
      <c r="AM950" s="124"/>
      <c r="AN950" s="124"/>
      <c r="AO950" s="124"/>
      <c r="AP950" s="124"/>
      <c r="AQ950" s="124"/>
      <c r="AR950" s="124"/>
      <c r="AS950" s="124">
        <v>6.2184873949579833E-2</v>
      </c>
      <c r="AT950" s="120">
        <v>47.563025210084042</v>
      </c>
      <c r="AU950" s="120">
        <v>50</v>
      </c>
      <c r="AV950" s="124">
        <v>0.125</v>
      </c>
      <c r="AW950" s="120">
        <v>35.000000000000007</v>
      </c>
      <c r="AX950" s="120">
        <v>50</v>
      </c>
      <c r="AY950" s="124"/>
      <c r="AZ950" s="120"/>
      <c r="BA950" s="120"/>
      <c r="BB950" s="124"/>
      <c r="BC950" s="120"/>
      <c r="BD950" s="120"/>
      <c r="BE950" s="124"/>
      <c r="BF950" s="120"/>
      <c r="BG950" s="120"/>
      <c r="BH950" s="124"/>
      <c r="BI950" s="120"/>
      <c r="BJ950" s="120"/>
      <c r="BK950" s="124"/>
      <c r="BL950" s="120"/>
      <c r="BM950" s="120"/>
      <c r="BN950" s="52"/>
      <c r="BO950" s="124"/>
      <c r="BP950" s="120"/>
      <c r="BQ950" s="120"/>
      <c r="BR950" s="124"/>
      <c r="BS950" s="124"/>
      <c r="BT950" s="120"/>
      <c r="BU950" s="120"/>
      <c r="BV950" s="124"/>
      <c r="BW950" s="120"/>
      <c r="BX950" s="120"/>
      <c r="BY950" s="124"/>
      <c r="BZ950" s="124"/>
      <c r="CA950" s="124"/>
      <c r="CB950" s="120"/>
      <c r="CC950" s="120"/>
      <c r="CD950" s="120"/>
      <c r="CE950" s="120"/>
      <c r="CF950" s="107"/>
      <c r="CG950" s="107"/>
      <c r="CH950" s="107">
        <v>0</v>
      </c>
      <c r="CI950" s="107"/>
      <c r="CJ950" s="107"/>
    </row>
    <row r="951" spans="1:88" x14ac:dyDescent="0.25">
      <c r="A951" s="50" t="s">
        <v>1112</v>
      </c>
      <c r="B951" s="56" t="s">
        <v>1639</v>
      </c>
      <c r="C951" s="50" t="s">
        <v>3478</v>
      </c>
      <c r="D951" s="56" t="s">
        <v>1937</v>
      </c>
      <c r="E951" s="50" t="s">
        <v>106</v>
      </c>
      <c r="F951" s="24">
        <v>3</v>
      </c>
      <c r="G951" s="24">
        <v>5</v>
      </c>
      <c r="H951" s="50" t="s">
        <v>2644</v>
      </c>
      <c r="I951" s="50" t="s">
        <v>109</v>
      </c>
      <c r="J951" s="120">
        <v>613.27490400741272</v>
      </c>
      <c r="K951" s="52">
        <v>750</v>
      </c>
      <c r="L951" s="120">
        <v>81.769987200988353</v>
      </c>
      <c r="M951" s="52">
        <v>0</v>
      </c>
      <c r="N951" s="120">
        <v>71.876995155321652</v>
      </c>
      <c r="O951" s="120">
        <v>95.835993540428859</v>
      </c>
      <c r="P951" s="120">
        <v>100</v>
      </c>
      <c r="Q951" s="120">
        <v>63.712649362901395</v>
      </c>
      <c r="R951" s="120">
        <v>68.814281982790277</v>
      </c>
      <c r="S951" s="120">
        <v>75</v>
      </c>
      <c r="T951" s="120">
        <v>84.950199150535184</v>
      </c>
      <c r="U951" s="120">
        <v>100</v>
      </c>
      <c r="V951" s="120">
        <v>63.551192776453213</v>
      </c>
      <c r="W951" s="120">
        <v>84.734923701937618</v>
      </c>
      <c r="X951" s="120">
        <v>100</v>
      </c>
      <c r="Y951" s="120">
        <v>54.648210100312937</v>
      </c>
      <c r="Z951" s="120">
        <v>72.864280133750583</v>
      </c>
      <c r="AA951" s="120">
        <v>100</v>
      </c>
      <c r="AB951" s="120">
        <v>52.24466019417477</v>
      </c>
      <c r="AC951" s="120">
        <v>69.65954692556636</v>
      </c>
      <c r="AD951" s="120">
        <v>100</v>
      </c>
      <c r="AE951" s="120">
        <v>45.457936507936502</v>
      </c>
      <c r="AF951" s="120">
        <v>56.917486338797822</v>
      </c>
      <c r="AG951" s="120">
        <v>60.610582010582007</v>
      </c>
      <c r="AH951" s="120">
        <v>100</v>
      </c>
      <c r="AI951" s="120">
        <v>11.28</v>
      </c>
      <c r="AJ951" s="120">
        <v>14.16</v>
      </c>
      <c r="AK951" s="120">
        <v>11.45</v>
      </c>
      <c r="AL951" s="52">
        <v>0</v>
      </c>
      <c r="AM951" s="124">
        <v>0.98299319727891155</v>
      </c>
      <c r="AN951" s="124">
        <v>0.9642857142857143</v>
      </c>
      <c r="AO951" s="124">
        <v>0.98976109215017061</v>
      </c>
      <c r="AP951" s="124">
        <v>0.98198198198198194</v>
      </c>
      <c r="AQ951" s="124">
        <v>0.98095238095238091</v>
      </c>
      <c r="AR951" s="124">
        <v>0.97674418604651159</v>
      </c>
      <c r="AS951" s="124">
        <v>3.0716723549488054E-2</v>
      </c>
      <c r="AT951" s="120">
        <v>50</v>
      </c>
      <c r="AU951" s="120">
        <v>50</v>
      </c>
      <c r="AV951" s="124">
        <v>7.476635514018691E-2</v>
      </c>
      <c r="AW951" s="120">
        <v>45.046728971962622</v>
      </c>
      <c r="AX951" s="120">
        <v>50</v>
      </c>
      <c r="AY951" s="124"/>
      <c r="AZ951" s="120"/>
      <c r="BA951" s="120"/>
      <c r="BB951" s="124"/>
      <c r="BC951" s="120"/>
      <c r="BD951" s="120"/>
      <c r="BE951" s="124"/>
      <c r="BF951" s="120"/>
      <c r="BG951" s="120"/>
      <c r="BH951" s="124"/>
      <c r="BI951" s="120"/>
      <c r="BJ951" s="120"/>
      <c r="BK951" s="124"/>
      <c r="BL951" s="120"/>
      <c r="BM951" s="120"/>
      <c r="BN951" s="52"/>
      <c r="BO951" s="124"/>
      <c r="BP951" s="120"/>
      <c r="BQ951" s="120"/>
      <c r="BR951" s="124">
        <v>0.74358974358974361</v>
      </c>
      <c r="BS951" s="124">
        <v>0.90697674418604646</v>
      </c>
      <c r="BT951" s="120">
        <v>49.572649572649574</v>
      </c>
      <c r="BU951" s="120">
        <v>50</v>
      </c>
      <c r="BV951" s="124"/>
      <c r="BW951" s="120"/>
      <c r="BX951" s="120"/>
      <c r="BY951" s="124"/>
      <c r="BZ951" s="124"/>
      <c r="CA951" s="124"/>
      <c r="CB951" s="120">
        <v>16.823939048191338</v>
      </c>
      <c r="CC951" s="120">
        <v>19.496255895940152</v>
      </c>
      <c r="CD951" s="120">
        <v>17.335082511020332</v>
      </c>
      <c r="CE951" s="120"/>
      <c r="CF951" s="107"/>
      <c r="CG951" s="107"/>
      <c r="CH951" s="107">
        <v>0</v>
      </c>
      <c r="CI951" s="107"/>
      <c r="CJ951" s="107"/>
    </row>
    <row r="952" spans="1:88" x14ac:dyDescent="0.25">
      <c r="A952" s="50" t="s">
        <v>1112</v>
      </c>
      <c r="B952" s="56" t="s">
        <v>1639</v>
      </c>
      <c r="C952" s="50" t="s">
        <v>3479</v>
      </c>
      <c r="D952" s="56" t="s">
        <v>2337</v>
      </c>
      <c r="E952" s="50" t="s">
        <v>106</v>
      </c>
      <c r="F952" s="24">
        <v>3</v>
      </c>
      <c r="G952" s="24">
        <v>5</v>
      </c>
      <c r="H952" s="50" t="s">
        <v>1453</v>
      </c>
      <c r="I952" s="50" t="s">
        <v>109</v>
      </c>
      <c r="J952" s="120">
        <v>597.13706638261908</v>
      </c>
      <c r="K952" s="52">
        <v>750</v>
      </c>
      <c r="L952" s="120">
        <v>79.618275517682548</v>
      </c>
      <c r="M952" s="52">
        <v>0</v>
      </c>
      <c r="N952" s="120">
        <v>72.317223100365737</v>
      </c>
      <c r="O952" s="120">
        <v>96.422964133820983</v>
      </c>
      <c r="P952" s="120">
        <v>100</v>
      </c>
      <c r="Q952" s="120">
        <v>65.542943163409475</v>
      </c>
      <c r="R952" s="120">
        <v>67.414704612842939</v>
      </c>
      <c r="S952" s="120">
        <v>75</v>
      </c>
      <c r="T952" s="120">
        <v>87.390590884545972</v>
      </c>
      <c r="U952" s="120">
        <v>100</v>
      </c>
      <c r="V952" s="120">
        <v>63.0380472020178</v>
      </c>
      <c r="W952" s="120">
        <v>84.050729602690396</v>
      </c>
      <c r="X952" s="120">
        <v>100</v>
      </c>
      <c r="Y952" s="120">
        <v>57.624813035997235</v>
      </c>
      <c r="Z952" s="120">
        <v>76.833084047996309</v>
      </c>
      <c r="AA952" s="120">
        <v>100</v>
      </c>
      <c r="AB952" s="120">
        <v>53.65853658536583</v>
      </c>
      <c r="AC952" s="120">
        <v>71.544715447154445</v>
      </c>
      <c r="AD952" s="120">
        <v>100</v>
      </c>
      <c r="AE952" s="120">
        <v>49.01111111111112</v>
      </c>
      <c r="AF952" s="120">
        <v>57.295652173913062</v>
      </c>
      <c r="AG952" s="120">
        <v>65.348148148148155</v>
      </c>
      <c r="AH952" s="120">
        <v>100</v>
      </c>
      <c r="AI952" s="120">
        <v>9.4499999999999993</v>
      </c>
      <c r="AJ952" s="120">
        <v>9.7799999999999994</v>
      </c>
      <c r="AK952" s="120">
        <v>8.2799999999999994</v>
      </c>
      <c r="AL952" s="52">
        <v>0</v>
      </c>
      <c r="AM952" s="124">
        <v>0.98870056497175141</v>
      </c>
      <c r="AN952" s="124">
        <v>0.99371069182389937</v>
      </c>
      <c r="AO952" s="124">
        <v>0.98860398860398857</v>
      </c>
      <c r="AP952" s="124">
        <v>0.99363057324840764</v>
      </c>
      <c r="AQ952" s="124">
        <v>1</v>
      </c>
      <c r="AR952" s="124">
        <v>1</v>
      </c>
      <c r="AS952" s="124">
        <v>4.5584045584045586E-2</v>
      </c>
      <c r="AT952" s="120">
        <v>50</v>
      </c>
      <c r="AU952" s="120">
        <v>50</v>
      </c>
      <c r="AV952" s="124">
        <v>7.4829931972789115E-2</v>
      </c>
      <c r="AW952" s="120">
        <v>45.03401360544219</v>
      </c>
      <c r="AX952" s="120">
        <v>50</v>
      </c>
      <c r="AY952" s="124"/>
      <c r="AZ952" s="120"/>
      <c r="BA952" s="120"/>
      <c r="BB952" s="124"/>
      <c r="BC952" s="120"/>
      <c r="BD952" s="120"/>
      <c r="BE952" s="124"/>
      <c r="BF952" s="120"/>
      <c r="BG952" s="120"/>
      <c r="BH952" s="124"/>
      <c r="BI952" s="120"/>
      <c r="BJ952" s="120"/>
      <c r="BK952" s="124"/>
      <c r="BL952" s="120"/>
      <c r="BM952" s="120"/>
      <c r="BN952" s="52"/>
      <c r="BO952" s="124"/>
      <c r="BP952" s="120"/>
      <c r="BQ952" s="120"/>
      <c r="BR952" s="124">
        <v>0.61538461538461542</v>
      </c>
      <c r="BS952" s="124">
        <v>0.8666666666666667</v>
      </c>
      <c r="BT952" s="120">
        <v>20.512820512820515</v>
      </c>
      <c r="BU952" s="120">
        <v>50</v>
      </c>
      <c r="BV952" s="124"/>
      <c r="BW952" s="120"/>
      <c r="BX952" s="120"/>
      <c r="BY952" s="124"/>
      <c r="BZ952" s="124"/>
      <c r="CA952" s="124"/>
      <c r="CB952" s="120">
        <v>16.823939048191338</v>
      </c>
      <c r="CC952" s="120">
        <v>19.496255895940152</v>
      </c>
      <c r="CD952" s="120">
        <v>17.335082511020332</v>
      </c>
      <c r="CE952" s="120"/>
      <c r="CF952" s="107"/>
      <c r="CG952" s="107"/>
      <c r="CH952" s="107">
        <v>0</v>
      </c>
      <c r="CI952" s="107"/>
      <c r="CJ952" s="107"/>
    </row>
    <row r="953" spans="1:88" x14ac:dyDescent="0.25">
      <c r="A953" s="50" t="s">
        <v>1112</v>
      </c>
      <c r="B953" s="56" t="s">
        <v>1639</v>
      </c>
      <c r="C953" s="50" t="s">
        <v>3480</v>
      </c>
      <c r="D953" s="56" t="s">
        <v>2492</v>
      </c>
      <c r="E953" s="50" t="s">
        <v>106</v>
      </c>
      <c r="F953" s="24">
        <v>6</v>
      </c>
      <c r="G953" s="24">
        <v>8</v>
      </c>
      <c r="H953" s="50" t="s">
        <v>1453</v>
      </c>
      <c r="I953" s="50" t="s">
        <v>109</v>
      </c>
      <c r="J953" s="120">
        <v>639.9600066959506</v>
      </c>
      <c r="K953" s="52">
        <v>800</v>
      </c>
      <c r="L953" s="120">
        <v>79.995000836993825</v>
      </c>
      <c r="M953" s="52">
        <v>0</v>
      </c>
      <c r="N953" s="120">
        <v>69.728327313251128</v>
      </c>
      <c r="O953" s="120">
        <v>92.971103084334842</v>
      </c>
      <c r="P953" s="120">
        <v>100</v>
      </c>
      <c r="Q953" s="120">
        <v>60.488451703572686</v>
      </c>
      <c r="R953" s="120">
        <v>62.805611282729089</v>
      </c>
      <c r="S953" s="120">
        <v>74.560188870605913</v>
      </c>
      <c r="T953" s="120">
        <v>80.651268938096905</v>
      </c>
      <c r="U953" s="120">
        <v>100</v>
      </c>
      <c r="V953" s="120">
        <v>57.785732340460271</v>
      </c>
      <c r="W953" s="120">
        <v>77.047643120613699</v>
      </c>
      <c r="X953" s="120">
        <v>100</v>
      </c>
      <c r="Y953" s="120">
        <v>48.144026530639984</v>
      </c>
      <c r="Z953" s="120">
        <v>64.192035374186645</v>
      </c>
      <c r="AA953" s="120">
        <v>100</v>
      </c>
      <c r="AB953" s="120">
        <v>59.942269076305195</v>
      </c>
      <c r="AC953" s="120">
        <v>79.923025435073598</v>
      </c>
      <c r="AD953" s="120">
        <v>100</v>
      </c>
      <c r="AE953" s="120">
        <v>53.075000000000003</v>
      </c>
      <c r="AF953" s="120">
        <v>63.630246913580194</v>
      </c>
      <c r="AG953" s="120">
        <v>70.766666666666666</v>
      </c>
      <c r="AH953" s="120">
        <v>100</v>
      </c>
      <c r="AI953" s="120">
        <v>14.07</v>
      </c>
      <c r="AJ953" s="120">
        <v>14.66</v>
      </c>
      <c r="AK953" s="120">
        <v>10.55</v>
      </c>
      <c r="AL953" s="52">
        <v>0</v>
      </c>
      <c r="AM953" s="124">
        <v>0.99259259259259258</v>
      </c>
      <c r="AN953" s="124">
        <v>0.99145299145299148</v>
      </c>
      <c r="AO953" s="124">
        <v>0.99258160237388726</v>
      </c>
      <c r="AP953" s="124">
        <v>0.99141630901287559</v>
      </c>
      <c r="AQ953" s="124">
        <v>0.99206349206349209</v>
      </c>
      <c r="AR953" s="124">
        <v>0.9887640449438202</v>
      </c>
      <c r="AS953" s="124">
        <v>4.7477744807121663E-2</v>
      </c>
      <c r="AT953" s="120">
        <v>50</v>
      </c>
      <c r="AU953" s="120">
        <v>50</v>
      </c>
      <c r="AV953" s="124">
        <v>9.1743119266055051E-2</v>
      </c>
      <c r="AW953" s="120">
        <v>41.651376146788998</v>
      </c>
      <c r="AX953" s="120">
        <v>50</v>
      </c>
      <c r="AY953" s="124"/>
      <c r="AZ953" s="120"/>
      <c r="BA953" s="120"/>
      <c r="BB953" s="124"/>
      <c r="BC953" s="120"/>
      <c r="BD953" s="120"/>
      <c r="BE953" s="124">
        <v>0.92338709677419351</v>
      </c>
      <c r="BF953" s="120">
        <v>49.116334934797528</v>
      </c>
      <c r="BG953" s="120">
        <v>50</v>
      </c>
      <c r="BH953" s="124"/>
      <c r="BI953" s="120"/>
      <c r="BJ953" s="120"/>
      <c r="BK953" s="124"/>
      <c r="BL953" s="120"/>
      <c r="BM953" s="120"/>
      <c r="BN953" s="52"/>
      <c r="BO953" s="124"/>
      <c r="BP953" s="120"/>
      <c r="BQ953" s="120"/>
      <c r="BR953" s="124">
        <v>0.50460829493087556</v>
      </c>
      <c r="BS953" s="124">
        <v>0.95594713656387664</v>
      </c>
      <c r="BT953" s="120">
        <v>33.640552995391701</v>
      </c>
      <c r="BU953" s="120">
        <v>50</v>
      </c>
      <c r="BV953" s="124"/>
      <c r="BW953" s="120"/>
      <c r="BX953" s="120"/>
      <c r="BY953" s="124"/>
      <c r="BZ953" s="124"/>
      <c r="CA953" s="124"/>
      <c r="CB953" s="120">
        <v>16.823939048191338</v>
      </c>
      <c r="CC953" s="120">
        <v>19.496255895940152</v>
      </c>
      <c r="CD953" s="120">
        <v>17.335082511020332</v>
      </c>
      <c r="CE953" s="120"/>
      <c r="CF953" s="107"/>
      <c r="CG953" s="107"/>
      <c r="CH953" s="107">
        <v>0</v>
      </c>
      <c r="CI953" s="107"/>
      <c r="CJ953" s="107"/>
    </row>
    <row r="954" spans="1:88" x14ac:dyDescent="0.25">
      <c r="A954" s="50" t="s">
        <v>1112</v>
      </c>
      <c r="B954" s="56" t="s">
        <v>1639</v>
      </c>
      <c r="C954" s="50" t="s">
        <v>3481</v>
      </c>
      <c r="D954" s="56" t="s">
        <v>2568</v>
      </c>
      <c r="E954" s="50" t="s">
        <v>106</v>
      </c>
      <c r="F954" s="24">
        <v>9</v>
      </c>
      <c r="G954" s="24">
        <v>12</v>
      </c>
      <c r="H954" s="50" t="s">
        <v>2644</v>
      </c>
      <c r="I954" s="50" t="s">
        <v>109</v>
      </c>
      <c r="J954" s="120">
        <v>838.57448281470033</v>
      </c>
      <c r="K954" s="52">
        <v>1250</v>
      </c>
      <c r="L954" s="120">
        <v>67.085958625176019</v>
      </c>
      <c r="M954" s="52">
        <v>0</v>
      </c>
      <c r="N954" s="120">
        <v>52.505040322580648</v>
      </c>
      <c r="O954" s="120">
        <v>70.006720430107521</v>
      </c>
      <c r="P954" s="120">
        <v>100</v>
      </c>
      <c r="Q954" s="120">
        <v>42.787124582869865</v>
      </c>
      <c r="R954" s="120">
        <v>42.259625499684411</v>
      </c>
      <c r="S954" s="120">
        <v>58.030913978494617</v>
      </c>
      <c r="T954" s="120">
        <v>57.049499443826491</v>
      </c>
      <c r="U954" s="120">
        <v>100</v>
      </c>
      <c r="V954" s="120">
        <v>39.52725921798087</v>
      </c>
      <c r="W954" s="120">
        <v>52.703012290641162</v>
      </c>
      <c r="X954" s="120">
        <v>100</v>
      </c>
      <c r="Y954" s="120">
        <v>34.171821305841924</v>
      </c>
      <c r="Z954" s="120">
        <v>45.562428407789227</v>
      </c>
      <c r="AA954" s="120">
        <v>100</v>
      </c>
      <c r="AB954" s="120">
        <v>58.249365079365049</v>
      </c>
      <c r="AC954" s="120">
        <v>77.66582010582006</v>
      </c>
      <c r="AD954" s="120">
        <v>100</v>
      </c>
      <c r="AE954" s="120">
        <v>51.291428571428568</v>
      </c>
      <c r="AF954" s="120">
        <v>61.728333333333339</v>
      </c>
      <c r="AG954" s="120">
        <v>68.388571428571424</v>
      </c>
      <c r="AH954" s="120">
        <v>100</v>
      </c>
      <c r="AI954" s="120">
        <v>15.24</v>
      </c>
      <c r="AJ954" s="120">
        <v>8.08</v>
      </c>
      <c r="AK954" s="120">
        <v>10.43</v>
      </c>
      <c r="AL954" s="52">
        <v>1</v>
      </c>
      <c r="AM954" s="124">
        <v>0.37788018433179721</v>
      </c>
      <c r="AN954" s="124">
        <v>0.51724137931034486</v>
      </c>
      <c r="AO954" s="124">
        <v>0.35023041474654376</v>
      </c>
      <c r="AP954" s="124">
        <v>0.44827586206896552</v>
      </c>
      <c r="AQ954" s="124">
        <v>0.97716894977168944</v>
      </c>
      <c r="AR954" s="124">
        <v>0.9859154929577465</v>
      </c>
      <c r="AS954" s="124">
        <v>0.1899179366940211</v>
      </c>
      <c r="AT954" s="120">
        <v>22.016412661195783</v>
      </c>
      <c r="AU954" s="120">
        <v>50</v>
      </c>
      <c r="AV954" s="124">
        <v>0.28957528957528955</v>
      </c>
      <c r="AW954" s="120">
        <v>2.0849420849420985</v>
      </c>
      <c r="AX954" s="120">
        <v>50</v>
      </c>
      <c r="AY954" s="124">
        <v>0.47505938242280282</v>
      </c>
      <c r="AZ954" s="120">
        <v>31.670625494853521</v>
      </c>
      <c r="BA954" s="120">
        <v>50</v>
      </c>
      <c r="BB954" s="124">
        <v>0.28978622327790976</v>
      </c>
      <c r="BC954" s="120">
        <v>19.319081551860652</v>
      </c>
      <c r="BD954" s="120">
        <v>50</v>
      </c>
      <c r="BE954" s="124">
        <v>0.87214611872146119</v>
      </c>
      <c r="BF954" s="120">
        <v>46.390750995822408</v>
      </c>
      <c r="BG954" s="120">
        <v>50</v>
      </c>
      <c r="BH954" s="124">
        <v>0.91739130434782612</v>
      </c>
      <c r="BI954" s="120">
        <v>97.594819611470868</v>
      </c>
      <c r="BJ954" s="120">
        <v>100</v>
      </c>
      <c r="BK954" s="124">
        <v>0.82894736842105265</v>
      </c>
      <c r="BL954" s="120">
        <v>88.185890257558796</v>
      </c>
      <c r="BM954" s="120">
        <v>100</v>
      </c>
      <c r="BN954" s="52">
        <v>0</v>
      </c>
      <c r="BO954" s="124">
        <v>0.76712328767123283</v>
      </c>
      <c r="BP954" s="120">
        <v>100</v>
      </c>
      <c r="BQ954" s="120">
        <v>100</v>
      </c>
      <c r="BR954" s="124">
        <v>0.42937853107344631</v>
      </c>
      <c r="BS954" s="124">
        <v>0.82325581395348835</v>
      </c>
      <c r="BT954" s="120">
        <v>14.312617702448211</v>
      </c>
      <c r="BU954" s="120">
        <v>50</v>
      </c>
      <c r="BV954" s="124">
        <v>0.54747948417350523</v>
      </c>
      <c r="BW954" s="120">
        <v>45.623290347792107</v>
      </c>
      <c r="BX954" s="120">
        <v>50</v>
      </c>
      <c r="BY954" s="124">
        <v>0.82894736842105265</v>
      </c>
      <c r="BZ954" s="124">
        <v>0.94</v>
      </c>
      <c r="CA954" s="124">
        <v>0.1110526315789474</v>
      </c>
      <c r="CB954" s="120">
        <v>16.823939048191338</v>
      </c>
      <c r="CC954" s="120">
        <v>19.496255895940152</v>
      </c>
      <c r="CD954" s="120">
        <v>17.335082511020332</v>
      </c>
      <c r="CE954" s="120">
        <v>12.629206143265662</v>
      </c>
      <c r="CF954" s="52" t="s">
        <v>3739</v>
      </c>
      <c r="CG954" s="52">
        <v>4</v>
      </c>
      <c r="CH954" s="107">
        <v>0</v>
      </c>
      <c r="CI954" s="107"/>
      <c r="CJ954" s="107"/>
    </row>
    <row r="955" spans="1:88" x14ac:dyDescent="0.25">
      <c r="A955" s="50" t="s">
        <v>1118</v>
      </c>
      <c r="B955" s="56" t="s">
        <v>1642</v>
      </c>
      <c r="C955" s="50" t="s">
        <v>2665</v>
      </c>
      <c r="D955" s="56" t="s">
        <v>101</v>
      </c>
      <c r="E955" s="50" t="s">
        <v>102</v>
      </c>
      <c r="F955" s="24" t="s">
        <v>102</v>
      </c>
      <c r="G955" s="24" t="s">
        <v>102</v>
      </c>
      <c r="H955" s="50" t="s">
        <v>2644</v>
      </c>
      <c r="I955" s="50" t="s">
        <v>103</v>
      </c>
      <c r="J955" s="120">
        <v>955.32095956485682</v>
      </c>
      <c r="K955" s="52">
        <v>1150</v>
      </c>
      <c r="L955" s="120">
        <v>83.071387788248416</v>
      </c>
      <c r="M955" s="52">
        <v>0</v>
      </c>
      <c r="N955" s="120">
        <v>81.467051952988854</v>
      </c>
      <c r="O955" s="120">
        <v>100</v>
      </c>
      <c r="P955" s="120">
        <v>100</v>
      </c>
      <c r="Q955" s="120">
        <v>69.464259492008978</v>
      </c>
      <c r="R955" s="120">
        <v>75</v>
      </c>
      <c r="S955" s="120">
        <v>75</v>
      </c>
      <c r="T955" s="120">
        <v>92.619012656011961</v>
      </c>
      <c r="U955" s="120">
        <v>100</v>
      </c>
      <c r="V955" s="120">
        <v>71.585470912704423</v>
      </c>
      <c r="W955" s="120">
        <v>95.447294550272559</v>
      </c>
      <c r="X955" s="120">
        <v>100</v>
      </c>
      <c r="Y955" s="120">
        <v>59.30396331820922</v>
      </c>
      <c r="Z955" s="120">
        <v>79.071951090945618</v>
      </c>
      <c r="AA955" s="120">
        <v>100</v>
      </c>
      <c r="AB955" s="120">
        <v>60.277580372250391</v>
      </c>
      <c r="AC955" s="120">
        <v>80.370107163000526</v>
      </c>
      <c r="AD955" s="120">
        <v>100</v>
      </c>
      <c r="AE955" s="120">
        <v>51.578869047619058</v>
      </c>
      <c r="AF955" s="120">
        <v>63.732387706855754</v>
      </c>
      <c r="AG955" s="120">
        <v>68.77182539682542</v>
      </c>
      <c r="AH955" s="120">
        <v>100</v>
      </c>
      <c r="AI955" s="120">
        <v>5.53</v>
      </c>
      <c r="AJ955" s="120">
        <v>15.69</v>
      </c>
      <c r="AK955" s="120">
        <v>12.15</v>
      </c>
      <c r="AL955" s="52">
        <v>1</v>
      </c>
      <c r="AM955" s="124">
        <v>0.84825870646766166</v>
      </c>
      <c r="AN955" s="124">
        <v>0.86206896551724133</v>
      </c>
      <c r="AO955" s="124">
        <v>0.84863523573200994</v>
      </c>
      <c r="AP955" s="124">
        <v>0.86324786324786329</v>
      </c>
      <c r="AQ955" s="124">
        <v>0.99</v>
      </c>
      <c r="AR955" s="124">
        <v>0.98275862068965514</v>
      </c>
      <c r="AS955" s="124">
        <v>3.7275064267352186E-2</v>
      </c>
      <c r="AT955" s="120">
        <v>50</v>
      </c>
      <c r="AU955" s="120">
        <v>50</v>
      </c>
      <c r="AV955" s="124">
        <v>6.6037735849056603E-2</v>
      </c>
      <c r="AW955" s="120">
        <v>46.792452830188694</v>
      </c>
      <c r="AX955" s="120">
        <v>50</v>
      </c>
      <c r="AY955" s="124">
        <v>0.90714285714285714</v>
      </c>
      <c r="AZ955" s="120">
        <v>50</v>
      </c>
      <c r="BA955" s="120">
        <v>50</v>
      </c>
      <c r="BB955" s="124">
        <v>0.41428571428571431</v>
      </c>
      <c r="BC955" s="120">
        <v>27.61904761904762</v>
      </c>
      <c r="BD955" s="120">
        <v>50</v>
      </c>
      <c r="BE955" s="124">
        <v>2.9585798816568046E-2</v>
      </c>
      <c r="BF955" s="120">
        <v>1.5737127030089386</v>
      </c>
      <c r="BG955" s="120">
        <v>50</v>
      </c>
      <c r="BH955" s="124">
        <v>0.95833333333333337</v>
      </c>
      <c r="BI955" s="120">
        <v>100</v>
      </c>
      <c r="BJ955" s="120">
        <v>100</v>
      </c>
      <c r="BK955" s="124"/>
      <c r="BL955" s="120"/>
      <c r="BM955" s="120"/>
      <c r="BN955" s="52">
        <v>0</v>
      </c>
      <c r="BO955" s="124">
        <v>0.80300000000000005</v>
      </c>
      <c r="BP955" s="120">
        <v>100</v>
      </c>
      <c r="BQ955" s="120">
        <v>100</v>
      </c>
      <c r="BR955" s="124">
        <v>0.6</v>
      </c>
      <c r="BS955" s="124">
        <v>0.92156862745098034</v>
      </c>
      <c r="BT955" s="120">
        <v>40</v>
      </c>
      <c r="BU955" s="120">
        <v>50</v>
      </c>
      <c r="BV955" s="124">
        <v>0.27666666666666667</v>
      </c>
      <c r="BW955" s="120">
        <v>23.055555555555557</v>
      </c>
      <c r="BX955" s="120">
        <v>50</v>
      </c>
      <c r="BY955" s="124"/>
      <c r="BZ955" s="124"/>
      <c r="CA955" s="124"/>
      <c r="CB955" s="120">
        <v>17.263974516166829</v>
      </c>
      <c r="CC955" s="120">
        <v>19.631524517014228</v>
      </c>
      <c r="CD955" s="120">
        <v>17.168861804494096</v>
      </c>
      <c r="CE955" s="120">
        <v>15.161501169955377</v>
      </c>
      <c r="CF955" s="107"/>
      <c r="CG955" s="107"/>
      <c r="CH955" s="107">
        <v>0</v>
      </c>
      <c r="CI955" s="107"/>
      <c r="CJ955" s="107"/>
    </row>
    <row r="956" spans="1:88" x14ac:dyDescent="0.25">
      <c r="A956" s="50" t="s">
        <v>1118</v>
      </c>
      <c r="B956" s="56" t="s">
        <v>1642</v>
      </c>
      <c r="C956" s="50" t="s">
        <v>3482</v>
      </c>
      <c r="D956" s="56" t="s">
        <v>1833</v>
      </c>
      <c r="E956" s="50" t="s">
        <v>106</v>
      </c>
      <c r="F956" s="24" t="s">
        <v>107</v>
      </c>
      <c r="G956" s="24">
        <v>4</v>
      </c>
      <c r="H956" s="50" t="s">
        <v>1453</v>
      </c>
      <c r="I956" s="50" t="s">
        <v>109</v>
      </c>
      <c r="J956" s="120">
        <v>513.55533814277828</v>
      </c>
      <c r="K956" s="52">
        <v>550</v>
      </c>
      <c r="L956" s="120">
        <v>93.373697844141503</v>
      </c>
      <c r="M956" s="52">
        <v>0</v>
      </c>
      <c r="N956" s="120">
        <v>78.730765182754382</v>
      </c>
      <c r="O956" s="120">
        <v>100</v>
      </c>
      <c r="P956" s="120">
        <v>100</v>
      </c>
      <c r="Q956" s="120">
        <v>70.82438343965444</v>
      </c>
      <c r="R956" s="120">
        <v>70.855765544171319</v>
      </c>
      <c r="S956" s="120">
        <v>75</v>
      </c>
      <c r="T956" s="120">
        <v>94.432511252872587</v>
      </c>
      <c r="U956" s="120">
        <v>100</v>
      </c>
      <c r="V956" s="120">
        <v>67.11166926912118</v>
      </c>
      <c r="W956" s="120">
        <v>89.482225692161578</v>
      </c>
      <c r="X956" s="120">
        <v>100</v>
      </c>
      <c r="Y956" s="120">
        <v>59.730450898308042</v>
      </c>
      <c r="Z956" s="120">
        <v>79.640601197744047</v>
      </c>
      <c r="AA956" s="120">
        <v>100</v>
      </c>
      <c r="AB956" s="120"/>
      <c r="AC956" s="120"/>
      <c r="AD956" s="120">
        <v>0</v>
      </c>
      <c r="AE956" s="120"/>
      <c r="AF956" s="120"/>
      <c r="AG956" s="120"/>
      <c r="AH956" s="120">
        <v>0</v>
      </c>
      <c r="AI956" s="120">
        <v>4.17</v>
      </c>
      <c r="AJ956" s="120">
        <v>11.12</v>
      </c>
      <c r="AK956" s="120"/>
      <c r="AL956" s="52">
        <v>0</v>
      </c>
      <c r="AM956" s="124">
        <v>1</v>
      </c>
      <c r="AN956" s="124">
        <v>1</v>
      </c>
      <c r="AO956" s="124">
        <v>1</v>
      </c>
      <c r="AP956" s="124">
        <v>1</v>
      </c>
      <c r="AQ956" s="124"/>
      <c r="AR956" s="124"/>
      <c r="AS956" s="124">
        <v>4.4897959183673466E-2</v>
      </c>
      <c r="AT956" s="120">
        <v>50</v>
      </c>
      <c r="AU956" s="120">
        <v>50</v>
      </c>
      <c r="AV956" s="124">
        <v>4.5977011494252873E-2</v>
      </c>
      <c r="AW956" s="120">
        <v>50</v>
      </c>
      <c r="AX956" s="120">
        <v>50</v>
      </c>
      <c r="AY956" s="124"/>
      <c r="AZ956" s="120"/>
      <c r="BA956" s="120"/>
      <c r="BB956" s="124"/>
      <c r="BC956" s="120"/>
      <c r="BD956" s="120"/>
      <c r="BE956" s="124"/>
      <c r="BF956" s="120"/>
      <c r="BG956" s="120"/>
      <c r="BH956" s="124"/>
      <c r="BI956" s="120"/>
      <c r="BJ956" s="120"/>
      <c r="BK956" s="124"/>
      <c r="BL956" s="120"/>
      <c r="BM956" s="120"/>
      <c r="BN956" s="52"/>
      <c r="BO956" s="124"/>
      <c r="BP956" s="120"/>
      <c r="BQ956" s="120"/>
      <c r="BR956" s="124">
        <v>0.76271186440677963</v>
      </c>
      <c r="BS956" s="124">
        <v>0.95161290322580649</v>
      </c>
      <c r="BT956" s="120">
        <v>50</v>
      </c>
      <c r="BU956" s="120">
        <v>50</v>
      </c>
      <c r="BV956" s="124"/>
      <c r="BW956" s="120"/>
      <c r="BX956" s="120"/>
      <c r="BY956" s="124"/>
      <c r="BZ956" s="124"/>
      <c r="CA956" s="124"/>
      <c r="CB956" s="120">
        <v>16.823939048191338</v>
      </c>
      <c r="CC956" s="120">
        <v>19.496255895940152</v>
      </c>
      <c r="CD956" s="120">
        <v>17.335082511020332</v>
      </c>
      <c r="CE956" s="120"/>
      <c r="CF956" s="107"/>
      <c r="CG956" s="107"/>
      <c r="CH956" s="107">
        <v>2</v>
      </c>
      <c r="CI956" s="107">
        <v>1</v>
      </c>
      <c r="CJ956" s="107">
        <v>1</v>
      </c>
    </row>
    <row r="957" spans="1:88" x14ac:dyDescent="0.25">
      <c r="A957" s="50" t="s">
        <v>1118</v>
      </c>
      <c r="B957" s="56" t="s">
        <v>1642</v>
      </c>
      <c r="C957" s="50" t="s">
        <v>3483</v>
      </c>
      <c r="D957" s="56" t="s">
        <v>2591</v>
      </c>
      <c r="E957" s="50" t="s">
        <v>106</v>
      </c>
      <c r="F957" s="24">
        <v>5</v>
      </c>
      <c r="G957" s="24">
        <v>8</v>
      </c>
      <c r="H957" s="50" t="s">
        <v>2644</v>
      </c>
      <c r="I957" s="50" t="s">
        <v>109</v>
      </c>
      <c r="J957" s="120">
        <v>661.45832397649497</v>
      </c>
      <c r="K957" s="52">
        <v>800</v>
      </c>
      <c r="L957" s="120">
        <v>82.682290497061871</v>
      </c>
      <c r="M957" s="52">
        <v>0</v>
      </c>
      <c r="N957" s="120">
        <v>82.97907695547876</v>
      </c>
      <c r="O957" s="120">
        <v>100</v>
      </c>
      <c r="P957" s="120">
        <v>100</v>
      </c>
      <c r="Q957" s="120">
        <v>69.118144422818332</v>
      </c>
      <c r="R957" s="120">
        <v>75</v>
      </c>
      <c r="S957" s="120">
        <v>75</v>
      </c>
      <c r="T957" s="120">
        <v>92.157525897091105</v>
      </c>
      <c r="U957" s="120">
        <v>100</v>
      </c>
      <c r="V957" s="120">
        <v>73.830272681440803</v>
      </c>
      <c r="W957" s="120">
        <v>98.440363575254409</v>
      </c>
      <c r="X957" s="120">
        <v>100</v>
      </c>
      <c r="Y957" s="120">
        <v>59.29137768752738</v>
      </c>
      <c r="Z957" s="120">
        <v>79.055170250036511</v>
      </c>
      <c r="AA957" s="120">
        <v>100</v>
      </c>
      <c r="AB957" s="120">
        <v>63.913844086021477</v>
      </c>
      <c r="AC957" s="120">
        <v>85.218458781361974</v>
      </c>
      <c r="AD957" s="120">
        <v>100</v>
      </c>
      <c r="AE957" s="120">
        <v>55.649099099099089</v>
      </c>
      <c r="AF957" s="120">
        <v>67.428735632183887</v>
      </c>
      <c r="AG957" s="120">
        <v>74.198798798798776</v>
      </c>
      <c r="AH957" s="120">
        <v>100</v>
      </c>
      <c r="AI957" s="120">
        <v>5.88</v>
      </c>
      <c r="AJ957" s="120">
        <v>15.7</v>
      </c>
      <c r="AK957" s="120">
        <v>11.77</v>
      </c>
      <c r="AL957" s="52">
        <v>0</v>
      </c>
      <c r="AM957" s="124">
        <v>0.99567099567099571</v>
      </c>
      <c r="AN957" s="124">
        <v>1</v>
      </c>
      <c r="AO957" s="124">
        <v>0.99568965517241381</v>
      </c>
      <c r="AP957" s="124">
        <v>1</v>
      </c>
      <c r="AQ957" s="124">
        <v>0.99199999999999999</v>
      </c>
      <c r="AR957" s="124">
        <v>1</v>
      </c>
      <c r="AS957" s="124">
        <v>8.6206896551724137E-3</v>
      </c>
      <c r="AT957" s="120">
        <v>50</v>
      </c>
      <c r="AU957" s="120">
        <v>50</v>
      </c>
      <c r="AV957" s="124">
        <v>0</v>
      </c>
      <c r="AW957" s="120">
        <v>50</v>
      </c>
      <c r="AX957" s="120">
        <v>50</v>
      </c>
      <c r="AY957" s="124"/>
      <c r="AZ957" s="120"/>
      <c r="BA957" s="120"/>
      <c r="BB957" s="124"/>
      <c r="BC957" s="120"/>
      <c r="BD957" s="120"/>
      <c r="BE957" s="124">
        <v>4.8192771084337352E-2</v>
      </c>
      <c r="BF957" s="120">
        <v>2.5634452704434763</v>
      </c>
      <c r="BG957" s="120">
        <v>50</v>
      </c>
      <c r="BH957" s="124"/>
      <c r="BI957" s="120"/>
      <c r="BJ957" s="120"/>
      <c r="BK957" s="124"/>
      <c r="BL957" s="120"/>
      <c r="BM957" s="120"/>
      <c r="BN957" s="52"/>
      <c r="BO957" s="124"/>
      <c r="BP957" s="120"/>
      <c r="BQ957" s="120"/>
      <c r="BR957" s="124">
        <v>0.44736842105263158</v>
      </c>
      <c r="BS957" s="124">
        <v>0.97435897435897434</v>
      </c>
      <c r="BT957" s="120">
        <v>29.82456140350877</v>
      </c>
      <c r="BU957" s="120">
        <v>50</v>
      </c>
      <c r="BV957" s="124"/>
      <c r="BW957" s="120"/>
      <c r="BX957" s="120"/>
      <c r="BY957" s="124"/>
      <c r="BZ957" s="124"/>
      <c r="CA957" s="124"/>
      <c r="CB957" s="120">
        <v>16.823939048191338</v>
      </c>
      <c r="CC957" s="120">
        <v>19.496255895940152</v>
      </c>
      <c r="CD957" s="120">
        <v>17.335082511020332</v>
      </c>
      <c r="CE957" s="120"/>
      <c r="CF957" s="52"/>
      <c r="CG957" s="52"/>
      <c r="CH957" s="107">
        <v>0</v>
      </c>
      <c r="CI957" s="107"/>
      <c r="CJ957" s="107"/>
    </row>
    <row r="958" spans="1:88" x14ac:dyDescent="0.25">
      <c r="A958" s="50" t="s">
        <v>1118</v>
      </c>
      <c r="B958" s="56" t="s">
        <v>1642</v>
      </c>
      <c r="C958" s="50" t="s">
        <v>3484</v>
      </c>
      <c r="D958" s="56" t="s">
        <v>2590</v>
      </c>
      <c r="E958" s="50" t="s">
        <v>106</v>
      </c>
      <c r="F958" s="24">
        <v>9</v>
      </c>
      <c r="G958" s="24">
        <v>12</v>
      </c>
      <c r="H958" s="50" t="s">
        <v>2644</v>
      </c>
      <c r="I958" s="50" t="s">
        <v>109</v>
      </c>
      <c r="J958" s="120">
        <v>481.60262513367257</v>
      </c>
      <c r="K958" s="52">
        <v>650</v>
      </c>
      <c r="L958" s="120">
        <v>74.092711559026554</v>
      </c>
      <c r="M958" s="52">
        <v>0</v>
      </c>
      <c r="N958" s="120"/>
      <c r="O958" s="120"/>
      <c r="P958" s="120">
        <v>0</v>
      </c>
      <c r="Q958" s="120"/>
      <c r="R958" s="120"/>
      <c r="S958" s="120"/>
      <c r="T958" s="120"/>
      <c r="U958" s="120">
        <v>0</v>
      </c>
      <c r="V958" s="120"/>
      <c r="W958" s="120"/>
      <c r="X958" s="120">
        <v>0</v>
      </c>
      <c r="Y958" s="120"/>
      <c r="Z958" s="120"/>
      <c r="AA958" s="120">
        <v>0</v>
      </c>
      <c r="AB958" s="120">
        <v>54.368518518518542</v>
      </c>
      <c r="AC958" s="120">
        <v>72.491358024691394</v>
      </c>
      <c r="AD958" s="120">
        <v>100</v>
      </c>
      <c r="AE958" s="120"/>
      <c r="AF958" s="120">
        <v>57.777160493827168</v>
      </c>
      <c r="AG958" s="120"/>
      <c r="AH958" s="120">
        <v>0</v>
      </c>
      <c r="AI958" s="120"/>
      <c r="AJ958" s="120"/>
      <c r="AK958" s="120"/>
      <c r="AL958" s="52">
        <v>1</v>
      </c>
      <c r="AM958" s="124">
        <v>3.2258064516129031E-2</v>
      </c>
      <c r="AN958" s="124"/>
      <c r="AO958" s="124">
        <v>3.2258064516129031E-2</v>
      </c>
      <c r="AP958" s="124"/>
      <c r="AQ958" s="124">
        <v>1</v>
      </c>
      <c r="AR958" s="124"/>
      <c r="AS958" s="124">
        <v>4.7457627118644069E-2</v>
      </c>
      <c r="AT958" s="120">
        <v>50</v>
      </c>
      <c r="AU958" s="120">
        <v>50</v>
      </c>
      <c r="AV958" s="124">
        <v>0.13559322033898305</v>
      </c>
      <c r="AW958" s="120">
        <v>32.881355932203405</v>
      </c>
      <c r="AX958" s="120">
        <v>50</v>
      </c>
      <c r="AY958" s="124">
        <v>0.91970802919708028</v>
      </c>
      <c r="AZ958" s="120">
        <v>50</v>
      </c>
      <c r="BA958" s="120">
        <v>50</v>
      </c>
      <c r="BB958" s="124">
        <v>0.42335766423357662</v>
      </c>
      <c r="BC958" s="120">
        <v>28.223844282238442</v>
      </c>
      <c r="BD958" s="120">
        <v>50</v>
      </c>
      <c r="BE958" s="124">
        <v>1.2195121951219513E-2</v>
      </c>
      <c r="BF958" s="120">
        <v>0.64867669953295282</v>
      </c>
      <c r="BG958" s="120">
        <v>50</v>
      </c>
      <c r="BH958" s="124">
        <v>0.98571428571428577</v>
      </c>
      <c r="BI958" s="120">
        <v>100</v>
      </c>
      <c r="BJ958" s="120">
        <v>100</v>
      </c>
      <c r="BK958" s="124"/>
      <c r="BL958" s="120"/>
      <c r="BM958" s="120"/>
      <c r="BN958" s="52">
        <v>0</v>
      </c>
      <c r="BO958" s="124">
        <v>0.80281690140845074</v>
      </c>
      <c r="BP958" s="120">
        <v>100</v>
      </c>
      <c r="BQ958" s="120">
        <v>100</v>
      </c>
      <c r="BR958" s="124">
        <v>0.72580645161290325</v>
      </c>
      <c r="BS958" s="124">
        <v>0.81578947368421051</v>
      </c>
      <c r="BT958" s="120">
        <v>24.193548387096776</v>
      </c>
      <c r="BU958" s="120">
        <v>50</v>
      </c>
      <c r="BV958" s="124">
        <v>0.27796610169491526</v>
      </c>
      <c r="BW958" s="120">
        <v>23.163841807909606</v>
      </c>
      <c r="BX958" s="120">
        <v>50</v>
      </c>
      <c r="BY958" s="124"/>
      <c r="BZ958" s="124"/>
      <c r="CA958" s="124"/>
      <c r="CB958" s="120">
        <v>16.823939048191338</v>
      </c>
      <c r="CC958" s="120">
        <v>19.496255895940152</v>
      </c>
      <c r="CD958" s="120">
        <v>17.335082511020332</v>
      </c>
      <c r="CE958" s="120">
        <v>12.629206143265662</v>
      </c>
      <c r="CF958" s="107"/>
      <c r="CG958" s="107"/>
      <c r="CH958" s="107">
        <v>0</v>
      </c>
      <c r="CI958" s="107"/>
      <c r="CJ958" s="107"/>
    </row>
    <row r="959" spans="1:88" x14ac:dyDescent="0.25">
      <c r="A959" s="50" t="s">
        <v>1122</v>
      </c>
      <c r="B959" s="56" t="s">
        <v>1640</v>
      </c>
      <c r="C959" s="50" t="s">
        <v>2665</v>
      </c>
      <c r="D959" s="56" t="s">
        <v>101</v>
      </c>
      <c r="E959" s="50" t="s">
        <v>102</v>
      </c>
      <c r="F959" s="24" t="s">
        <v>102</v>
      </c>
      <c r="G959" s="24" t="s">
        <v>102</v>
      </c>
      <c r="H959" s="50" t="s">
        <v>2644</v>
      </c>
      <c r="I959" s="50" t="s">
        <v>103</v>
      </c>
      <c r="J959" s="120">
        <v>1098.8856539669694</v>
      </c>
      <c r="K959" s="52">
        <v>1250</v>
      </c>
      <c r="L959" s="120">
        <v>87.910852317357552</v>
      </c>
      <c r="M959" s="52">
        <v>1</v>
      </c>
      <c r="N959" s="120">
        <v>76.406495045867985</v>
      </c>
      <c r="O959" s="120">
        <v>100</v>
      </c>
      <c r="P959" s="120">
        <v>100</v>
      </c>
      <c r="Q959" s="120">
        <v>62.671079276886339</v>
      </c>
      <c r="R959" s="120">
        <v>73.23897783567071</v>
      </c>
      <c r="S959" s="120">
        <v>75</v>
      </c>
      <c r="T959" s="120">
        <v>83.561439035848451</v>
      </c>
      <c r="U959" s="120">
        <v>100</v>
      </c>
      <c r="V959" s="120">
        <v>67.180506902265748</v>
      </c>
      <c r="W959" s="120">
        <v>89.574009203020992</v>
      </c>
      <c r="X959" s="120">
        <v>100</v>
      </c>
      <c r="Y959" s="120">
        <v>53.083619099083137</v>
      </c>
      <c r="Z959" s="120">
        <v>70.778158798777511</v>
      </c>
      <c r="AA959" s="120">
        <v>100</v>
      </c>
      <c r="AB959" s="120">
        <v>65.117142857142667</v>
      </c>
      <c r="AC959" s="120">
        <v>86.82285714285689</v>
      </c>
      <c r="AD959" s="120">
        <v>100</v>
      </c>
      <c r="AE959" s="120">
        <v>52.331243926141838</v>
      </c>
      <c r="AF959" s="120">
        <v>70.51808292282422</v>
      </c>
      <c r="AG959" s="120">
        <v>69.774991901522455</v>
      </c>
      <c r="AH959" s="120">
        <v>100</v>
      </c>
      <c r="AI959" s="120">
        <v>12.32</v>
      </c>
      <c r="AJ959" s="120">
        <v>20.149999999999999</v>
      </c>
      <c r="AK959" s="120">
        <v>18.18</v>
      </c>
      <c r="AL959" s="52">
        <v>1</v>
      </c>
      <c r="AM959" s="124">
        <v>0.95519001701644923</v>
      </c>
      <c r="AN959" s="124">
        <v>0.95761670761670759</v>
      </c>
      <c r="AO959" s="124">
        <v>0.94891611687087651</v>
      </c>
      <c r="AP959" s="124">
        <v>0.95133819951338194</v>
      </c>
      <c r="AQ959" s="124">
        <v>0.99658265698419479</v>
      </c>
      <c r="AR959" s="124">
        <v>0.99014084507042255</v>
      </c>
      <c r="AS959" s="124">
        <v>5.2718970527189705E-2</v>
      </c>
      <c r="AT959" s="120">
        <v>49.456205894562075</v>
      </c>
      <c r="AU959" s="120">
        <v>50</v>
      </c>
      <c r="AV959" s="124">
        <v>0.1023972602739726</v>
      </c>
      <c r="AW959" s="120">
        <v>39.5205479452055</v>
      </c>
      <c r="AX959" s="120">
        <v>50</v>
      </c>
      <c r="AY959" s="124">
        <v>0.72196416721964163</v>
      </c>
      <c r="AZ959" s="120">
        <v>48.130944481309442</v>
      </c>
      <c r="BA959" s="120">
        <v>50</v>
      </c>
      <c r="BB959" s="124">
        <v>0.5673523556735236</v>
      </c>
      <c r="BC959" s="120">
        <v>37.823490378234908</v>
      </c>
      <c r="BD959" s="120">
        <v>50</v>
      </c>
      <c r="BE959" s="124">
        <v>0.9716790289952798</v>
      </c>
      <c r="BF959" s="120">
        <v>50</v>
      </c>
      <c r="BG959" s="120">
        <v>50</v>
      </c>
      <c r="BH959" s="124">
        <v>0.94062078272604588</v>
      </c>
      <c r="BI959" s="120">
        <v>100</v>
      </c>
      <c r="BJ959" s="120">
        <v>100</v>
      </c>
      <c r="BK959" s="124">
        <v>0.90041493775933601</v>
      </c>
      <c r="BL959" s="120">
        <v>95.788823165886811</v>
      </c>
      <c r="BM959" s="120">
        <v>100</v>
      </c>
      <c r="BN959" s="52">
        <v>0</v>
      </c>
      <c r="BO959" s="124">
        <v>0.83499999999999996</v>
      </c>
      <c r="BP959" s="120">
        <v>100</v>
      </c>
      <c r="BQ959" s="120">
        <v>100</v>
      </c>
      <c r="BR959" s="124">
        <v>0.5970412116942585</v>
      </c>
      <c r="BS959" s="124">
        <v>0.93020969855832236</v>
      </c>
      <c r="BT959" s="120">
        <v>39.802747446283895</v>
      </c>
      <c r="BU959" s="120">
        <v>50</v>
      </c>
      <c r="BV959" s="124">
        <v>0.45421726288152281</v>
      </c>
      <c r="BW959" s="120">
        <v>37.851438573460236</v>
      </c>
      <c r="BX959" s="120">
        <v>50</v>
      </c>
      <c r="BY959" s="124">
        <v>0.90041493775933601</v>
      </c>
      <c r="BZ959" s="124">
        <v>0.94</v>
      </c>
      <c r="CA959" s="124">
        <v>3.9585062240663972E-2</v>
      </c>
      <c r="CB959" s="120">
        <v>17.263974516166829</v>
      </c>
      <c r="CC959" s="120">
        <v>19.631524517014228</v>
      </c>
      <c r="CD959" s="120">
        <v>17.168861804494096</v>
      </c>
      <c r="CE959" s="120">
        <v>15.161501169955377</v>
      </c>
      <c r="CF959" s="107"/>
      <c r="CG959" s="107"/>
      <c r="CH959" s="107">
        <v>0</v>
      </c>
      <c r="CI959" s="107"/>
      <c r="CJ959" s="107"/>
    </row>
    <row r="960" spans="1:88" x14ac:dyDescent="0.25">
      <c r="A960" s="50" t="s">
        <v>1122</v>
      </c>
      <c r="B960" s="56" t="s">
        <v>1640</v>
      </c>
      <c r="C960" s="50" t="s">
        <v>3485</v>
      </c>
      <c r="D960" s="56" t="s">
        <v>1715</v>
      </c>
      <c r="E960" s="50" t="s">
        <v>106</v>
      </c>
      <c r="F960" s="24" t="s">
        <v>107</v>
      </c>
      <c r="G960" s="24">
        <v>5</v>
      </c>
      <c r="H960" s="50" t="s">
        <v>2644</v>
      </c>
      <c r="I960" s="50" t="s">
        <v>109</v>
      </c>
      <c r="J960" s="120">
        <v>582.43906720180371</v>
      </c>
      <c r="K960" s="52">
        <v>650</v>
      </c>
      <c r="L960" s="120">
        <v>89.606010338739026</v>
      </c>
      <c r="M960" s="52">
        <v>0</v>
      </c>
      <c r="N960" s="120">
        <v>80.13596458375153</v>
      </c>
      <c r="O960" s="120">
        <v>100</v>
      </c>
      <c r="P960" s="120">
        <v>100</v>
      </c>
      <c r="Q960" s="120">
        <v>63.202022837053335</v>
      </c>
      <c r="R960" s="120">
        <v>75</v>
      </c>
      <c r="S960" s="120">
        <v>75</v>
      </c>
      <c r="T960" s="120">
        <v>84.269363782737784</v>
      </c>
      <c r="U960" s="120">
        <v>100</v>
      </c>
      <c r="V960" s="120">
        <v>73.313974884330065</v>
      </c>
      <c r="W960" s="120">
        <v>97.751966512440092</v>
      </c>
      <c r="X960" s="120">
        <v>100</v>
      </c>
      <c r="Y960" s="120">
        <v>58.247858664525332</v>
      </c>
      <c r="Z960" s="120">
        <v>77.663811552700452</v>
      </c>
      <c r="AA960" s="120">
        <v>100</v>
      </c>
      <c r="AB960" s="120">
        <v>67.55</v>
      </c>
      <c r="AC960" s="120">
        <v>90.066666666666663</v>
      </c>
      <c r="AD960" s="120">
        <v>100</v>
      </c>
      <c r="AE960" s="120"/>
      <c r="AF960" s="120">
        <v>70.515789473684222</v>
      </c>
      <c r="AG960" s="120"/>
      <c r="AH960" s="120">
        <v>0</v>
      </c>
      <c r="AI960" s="120">
        <v>11.79</v>
      </c>
      <c r="AJ960" s="120">
        <v>16.75</v>
      </c>
      <c r="AK960" s="120"/>
      <c r="AL960" s="52">
        <v>0</v>
      </c>
      <c r="AM960" s="124">
        <v>1</v>
      </c>
      <c r="AN960" s="124">
        <v>1</v>
      </c>
      <c r="AO960" s="124">
        <v>1</v>
      </c>
      <c r="AP960" s="124">
        <v>1</v>
      </c>
      <c r="AQ960" s="124">
        <v>1</v>
      </c>
      <c r="AR960" s="124"/>
      <c r="AS960" s="124">
        <v>5.1428571428571428E-2</v>
      </c>
      <c r="AT960" s="120">
        <v>49.714285714285737</v>
      </c>
      <c r="AU960" s="120">
        <v>50</v>
      </c>
      <c r="AV960" s="124">
        <v>0.13513513513513514</v>
      </c>
      <c r="AW960" s="120">
        <v>32.97297297297299</v>
      </c>
      <c r="AX960" s="120">
        <v>50</v>
      </c>
      <c r="AY960" s="124"/>
      <c r="AZ960" s="120"/>
      <c r="BA960" s="120"/>
      <c r="BB960" s="124"/>
      <c r="BC960" s="120"/>
      <c r="BD960" s="120"/>
      <c r="BE960" s="124"/>
      <c r="BF960" s="120"/>
      <c r="BG960" s="120"/>
      <c r="BH960" s="124"/>
      <c r="BI960" s="120"/>
      <c r="BJ960" s="120"/>
      <c r="BK960" s="124"/>
      <c r="BL960" s="120"/>
      <c r="BM960" s="120"/>
      <c r="BN960" s="52"/>
      <c r="BO960" s="124"/>
      <c r="BP960" s="120"/>
      <c r="BQ960" s="120"/>
      <c r="BR960" s="124">
        <v>0.86440677966101698</v>
      </c>
      <c r="BS960" s="124">
        <v>1</v>
      </c>
      <c r="BT960" s="120">
        <v>50</v>
      </c>
      <c r="BU960" s="120">
        <v>50</v>
      </c>
      <c r="BV960" s="124"/>
      <c r="BW960" s="120"/>
      <c r="BX960" s="120"/>
      <c r="BY960" s="124"/>
      <c r="BZ960" s="124"/>
      <c r="CA960" s="124"/>
      <c r="CB960" s="120">
        <v>16.823939048191338</v>
      </c>
      <c r="CC960" s="120">
        <v>19.496255895940152</v>
      </c>
      <c r="CD960" s="120">
        <v>17.335082511020332</v>
      </c>
      <c r="CE960" s="120"/>
      <c r="CF960" s="52"/>
      <c r="CG960" s="107"/>
      <c r="CH960" s="107">
        <v>0</v>
      </c>
      <c r="CI960" s="107"/>
      <c r="CJ960" s="107"/>
    </row>
    <row r="961" spans="1:88" x14ac:dyDescent="0.25">
      <c r="A961" s="50" t="s">
        <v>1122</v>
      </c>
      <c r="B961" s="56" t="s">
        <v>1640</v>
      </c>
      <c r="C961" s="50" t="s">
        <v>3486</v>
      </c>
      <c r="D961" s="56" t="s">
        <v>1735</v>
      </c>
      <c r="E961" s="50" t="s">
        <v>106</v>
      </c>
      <c r="F961" s="24" t="s">
        <v>114</v>
      </c>
      <c r="G961" s="24">
        <v>5</v>
      </c>
      <c r="H961" s="50" t="s">
        <v>2644</v>
      </c>
      <c r="I961" s="50" t="s">
        <v>109</v>
      </c>
      <c r="J961" s="120">
        <v>633.81191843634008</v>
      </c>
      <c r="K961" s="52">
        <v>650</v>
      </c>
      <c r="L961" s="120">
        <v>97.509525913283085</v>
      </c>
      <c r="M961" s="52">
        <v>0</v>
      </c>
      <c r="N961" s="120">
        <v>88.372770110476011</v>
      </c>
      <c r="O961" s="120">
        <v>100</v>
      </c>
      <c r="P961" s="120">
        <v>100</v>
      </c>
      <c r="Q961" s="120">
        <v>79.342526092572626</v>
      </c>
      <c r="R961" s="120">
        <v>75</v>
      </c>
      <c r="S961" s="120">
        <v>75</v>
      </c>
      <c r="T961" s="120">
        <v>100</v>
      </c>
      <c r="U961" s="120">
        <v>100</v>
      </c>
      <c r="V961" s="120">
        <v>82.407254496254524</v>
      </c>
      <c r="W961" s="120">
        <v>100</v>
      </c>
      <c r="X961" s="120">
        <v>100</v>
      </c>
      <c r="Y961" s="120">
        <v>72.069284661196406</v>
      </c>
      <c r="Z961" s="120">
        <v>96.092379548261874</v>
      </c>
      <c r="AA961" s="120">
        <v>100</v>
      </c>
      <c r="AB961" s="120">
        <v>68.224719101123569</v>
      </c>
      <c r="AC961" s="120">
        <v>90.966292134831434</v>
      </c>
      <c r="AD961" s="120">
        <v>100</v>
      </c>
      <c r="AE961" s="120"/>
      <c r="AF961" s="120">
        <v>68.543459915611791</v>
      </c>
      <c r="AG961" s="120"/>
      <c r="AH961" s="120">
        <v>0</v>
      </c>
      <c r="AI961" s="120">
        <v>-4.34</v>
      </c>
      <c r="AJ961" s="120">
        <v>2.93</v>
      </c>
      <c r="AK961" s="120"/>
      <c r="AL961" s="52">
        <v>0</v>
      </c>
      <c r="AM961" s="124">
        <v>0.99606299212598426</v>
      </c>
      <c r="AN961" s="124">
        <v>1</v>
      </c>
      <c r="AO961" s="124">
        <v>0.99606299212598426</v>
      </c>
      <c r="AP961" s="124">
        <v>1</v>
      </c>
      <c r="AQ961" s="124">
        <v>1</v>
      </c>
      <c r="AR961" s="124"/>
      <c r="AS961" s="124">
        <v>2.6030368763557483E-2</v>
      </c>
      <c r="AT961" s="120">
        <v>50</v>
      </c>
      <c r="AU961" s="120">
        <v>50</v>
      </c>
      <c r="AV961" s="124">
        <v>3.3333333333333333E-2</v>
      </c>
      <c r="AW961" s="120">
        <v>50</v>
      </c>
      <c r="AX961" s="120">
        <v>50</v>
      </c>
      <c r="AY961" s="124"/>
      <c r="AZ961" s="120"/>
      <c r="BA961" s="120"/>
      <c r="BB961" s="124"/>
      <c r="BC961" s="120"/>
      <c r="BD961" s="120"/>
      <c r="BE961" s="124"/>
      <c r="BF961" s="120"/>
      <c r="BG961" s="120"/>
      <c r="BH961" s="124"/>
      <c r="BI961" s="120"/>
      <c r="BJ961" s="120"/>
      <c r="BK961" s="124"/>
      <c r="BL961" s="120"/>
      <c r="BM961" s="120"/>
      <c r="BN961" s="52"/>
      <c r="BO961" s="124"/>
      <c r="BP961" s="120"/>
      <c r="BQ961" s="120"/>
      <c r="BR961" s="124">
        <v>0.70129870129870131</v>
      </c>
      <c r="BS961" s="124">
        <v>1</v>
      </c>
      <c r="BT961" s="120">
        <v>46.753246753246749</v>
      </c>
      <c r="BU961" s="120">
        <v>50</v>
      </c>
      <c r="BV961" s="124"/>
      <c r="BW961" s="120"/>
      <c r="BX961" s="120"/>
      <c r="BY961" s="124"/>
      <c r="BZ961" s="124"/>
      <c r="CA961" s="124"/>
      <c r="CB961" s="120">
        <v>16.823939048191338</v>
      </c>
      <c r="CC961" s="120">
        <v>19.496255895940152</v>
      </c>
      <c r="CD961" s="120">
        <v>17.335082511020332</v>
      </c>
      <c r="CE961" s="120"/>
      <c r="CF961" s="114"/>
      <c r="CG961" s="52"/>
      <c r="CH961" s="107">
        <v>2</v>
      </c>
      <c r="CI961" s="107">
        <v>1</v>
      </c>
      <c r="CJ961" s="107">
        <v>1</v>
      </c>
    </row>
    <row r="962" spans="1:88" x14ac:dyDescent="0.25">
      <c r="A962" s="50" t="s">
        <v>1122</v>
      </c>
      <c r="B962" s="56" t="s">
        <v>1640</v>
      </c>
      <c r="C962" s="50" t="s">
        <v>3487</v>
      </c>
      <c r="D962" s="56" t="s">
        <v>1780</v>
      </c>
      <c r="E962" s="50" t="s">
        <v>106</v>
      </c>
      <c r="F962" s="24" t="s">
        <v>107</v>
      </c>
      <c r="G962" s="24">
        <v>5</v>
      </c>
      <c r="H962" s="50" t="s">
        <v>1453</v>
      </c>
      <c r="I962" s="50" t="s">
        <v>109</v>
      </c>
      <c r="J962" s="120">
        <v>635.8345301171214</v>
      </c>
      <c r="K962" s="52">
        <v>750</v>
      </c>
      <c r="L962" s="120">
        <v>84.777937348949521</v>
      </c>
      <c r="M962" s="52">
        <v>0</v>
      </c>
      <c r="N962" s="120">
        <v>73.468277914598417</v>
      </c>
      <c r="O962" s="120">
        <v>97.957703886131213</v>
      </c>
      <c r="P962" s="120">
        <v>100</v>
      </c>
      <c r="Q962" s="120">
        <v>67.936866983729431</v>
      </c>
      <c r="R962" s="120">
        <v>74.600882144863618</v>
      </c>
      <c r="S962" s="120">
        <v>75</v>
      </c>
      <c r="T962" s="120">
        <v>90.582489311639236</v>
      </c>
      <c r="U962" s="120">
        <v>100</v>
      </c>
      <c r="V962" s="120">
        <v>65.838123895415563</v>
      </c>
      <c r="W962" s="120">
        <v>87.784165193887418</v>
      </c>
      <c r="X962" s="120">
        <v>100</v>
      </c>
      <c r="Y962" s="120">
        <v>60.580468945746723</v>
      </c>
      <c r="Z962" s="120">
        <v>80.77395859432896</v>
      </c>
      <c r="AA962" s="120">
        <v>100</v>
      </c>
      <c r="AB962" s="120">
        <v>57.172839506172842</v>
      </c>
      <c r="AC962" s="120">
        <v>76.230452674897123</v>
      </c>
      <c r="AD962" s="120">
        <v>100</v>
      </c>
      <c r="AE962" s="120">
        <v>51.491891891891889</v>
      </c>
      <c r="AF962" s="120"/>
      <c r="AG962" s="120">
        <v>68.655855855855847</v>
      </c>
      <c r="AH962" s="120">
        <v>100</v>
      </c>
      <c r="AI962" s="120">
        <v>7.06</v>
      </c>
      <c r="AJ962" s="120">
        <v>14.02</v>
      </c>
      <c r="AK962" s="120"/>
      <c r="AL962" s="52">
        <v>0</v>
      </c>
      <c r="AM962" s="124">
        <v>0.99328859060402686</v>
      </c>
      <c r="AN962" s="124">
        <v>0.98947368421052628</v>
      </c>
      <c r="AO962" s="124">
        <v>0.99333333333333329</v>
      </c>
      <c r="AP962" s="124">
        <v>0.98958333333333337</v>
      </c>
      <c r="AQ962" s="124">
        <v>1</v>
      </c>
      <c r="AR962" s="124">
        <v>1</v>
      </c>
      <c r="AS962" s="124">
        <v>4.9668874172185427E-2</v>
      </c>
      <c r="AT962" s="120">
        <v>50</v>
      </c>
      <c r="AU962" s="120">
        <v>50</v>
      </c>
      <c r="AV962" s="124">
        <v>5.0561797752808987E-2</v>
      </c>
      <c r="AW962" s="120">
        <v>49.887640449438209</v>
      </c>
      <c r="AX962" s="120">
        <v>50</v>
      </c>
      <c r="AY962" s="124"/>
      <c r="AZ962" s="120"/>
      <c r="BA962" s="120"/>
      <c r="BB962" s="124"/>
      <c r="BC962" s="120"/>
      <c r="BD962" s="120"/>
      <c r="BE962" s="124"/>
      <c r="BF962" s="120"/>
      <c r="BG962" s="120"/>
      <c r="BH962" s="124"/>
      <c r="BI962" s="120"/>
      <c r="BJ962" s="120"/>
      <c r="BK962" s="124"/>
      <c r="BL962" s="120"/>
      <c r="BM962" s="120"/>
      <c r="BN962" s="52"/>
      <c r="BO962" s="124"/>
      <c r="BP962" s="120"/>
      <c r="BQ962" s="120"/>
      <c r="BR962" s="124">
        <v>0.50943396226415094</v>
      </c>
      <c r="BS962" s="124">
        <v>0.98148148148148151</v>
      </c>
      <c r="BT962" s="120">
        <v>33.962264150943398</v>
      </c>
      <c r="BU962" s="120">
        <v>50</v>
      </c>
      <c r="BV962" s="124"/>
      <c r="BW962" s="120"/>
      <c r="BX962" s="120"/>
      <c r="BY962" s="124"/>
      <c r="BZ962" s="124"/>
      <c r="CA962" s="124"/>
      <c r="CB962" s="120">
        <v>16.823939048191338</v>
      </c>
      <c r="CC962" s="120">
        <v>19.496255895940152</v>
      </c>
      <c r="CD962" s="120">
        <v>17.335082511020332</v>
      </c>
      <c r="CE962" s="120"/>
      <c r="CF962" s="107"/>
      <c r="CG962" s="107"/>
      <c r="CH962" s="107">
        <v>0</v>
      </c>
      <c r="CI962" s="107"/>
      <c r="CJ962" s="107"/>
    </row>
    <row r="963" spans="1:88" x14ac:dyDescent="0.25">
      <c r="A963" s="50" t="s">
        <v>1122</v>
      </c>
      <c r="B963" s="56" t="s">
        <v>1640</v>
      </c>
      <c r="C963" s="50" t="s">
        <v>3488</v>
      </c>
      <c r="D963" s="56" t="s">
        <v>1863</v>
      </c>
      <c r="E963" s="50" t="s">
        <v>106</v>
      </c>
      <c r="F963" s="24" t="s">
        <v>114</v>
      </c>
      <c r="G963" s="24">
        <v>5</v>
      </c>
      <c r="H963" s="50" t="s">
        <v>2644</v>
      </c>
      <c r="I963" s="50" t="s">
        <v>109</v>
      </c>
      <c r="J963" s="120">
        <v>568.60609061787261</v>
      </c>
      <c r="K963" s="52">
        <v>650</v>
      </c>
      <c r="L963" s="120">
        <v>87.477860095057324</v>
      </c>
      <c r="M963" s="52">
        <v>1</v>
      </c>
      <c r="N963" s="120">
        <v>79.23824419759282</v>
      </c>
      <c r="O963" s="120">
        <v>100</v>
      </c>
      <c r="P963" s="120">
        <v>100</v>
      </c>
      <c r="Q963" s="120">
        <v>61.37258294759912</v>
      </c>
      <c r="R963" s="120">
        <v>73.612447156225954</v>
      </c>
      <c r="S963" s="120">
        <v>75</v>
      </c>
      <c r="T963" s="120">
        <v>81.830110596798818</v>
      </c>
      <c r="U963" s="120">
        <v>100</v>
      </c>
      <c r="V963" s="120">
        <v>69.763726099303014</v>
      </c>
      <c r="W963" s="120">
        <v>93.018301465737352</v>
      </c>
      <c r="X963" s="120">
        <v>100</v>
      </c>
      <c r="Y963" s="120">
        <v>50.341110532970994</v>
      </c>
      <c r="Z963" s="120">
        <v>67.121480710627992</v>
      </c>
      <c r="AA963" s="120">
        <v>100</v>
      </c>
      <c r="AB963" s="120">
        <v>63.694680851063801</v>
      </c>
      <c r="AC963" s="120">
        <v>84.926241134751734</v>
      </c>
      <c r="AD963" s="120">
        <v>100</v>
      </c>
      <c r="AE963" s="120"/>
      <c r="AF963" s="120">
        <v>65.284999999999997</v>
      </c>
      <c r="AG963" s="120"/>
      <c r="AH963" s="120">
        <v>0</v>
      </c>
      <c r="AI963" s="120">
        <v>13.62</v>
      </c>
      <c r="AJ963" s="120">
        <v>23.27</v>
      </c>
      <c r="AK963" s="120"/>
      <c r="AL963" s="52">
        <v>0</v>
      </c>
      <c r="AM963" s="124">
        <v>1</v>
      </c>
      <c r="AN963" s="124">
        <v>1</v>
      </c>
      <c r="AO963" s="124">
        <v>1</v>
      </c>
      <c r="AP963" s="124">
        <v>1</v>
      </c>
      <c r="AQ963" s="124">
        <v>1</v>
      </c>
      <c r="AR963" s="124"/>
      <c r="AS963" s="124">
        <v>2.5793650793650792E-2</v>
      </c>
      <c r="AT963" s="120">
        <v>50</v>
      </c>
      <c r="AU963" s="120">
        <v>50</v>
      </c>
      <c r="AV963" s="124">
        <v>7.9545454545454544E-2</v>
      </c>
      <c r="AW963" s="120">
        <v>44.090909090909093</v>
      </c>
      <c r="AX963" s="120">
        <v>50</v>
      </c>
      <c r="AY963" s="124"/>
      <c r="AZ963" s="120"/>
      <c r="BA963" s="120"/>
      <c r="BB963" s="124"/>
      <c r="BC963" s="120"/>
      <c r="BD963" s="120"/>
      <c r="BE963" s="124"/>
      <c r="BF963" s="120"/>
      <c r="BG963" s="120"/>
      <c r="BH963" s="124"/>
      <c r="BI963" s="120"/>
      <c r="BJ963" s="120"/>
      <c r="BK963" s="124"/>
      <c r="BL963" s="120"/>
      <c r="BM963" s="120"/>
      <c r="BN963" s="52"/>
      <c r="BO963" s="124"/>
      <c r="BP963" s="120"/>
      <c r="BQ963" s="120"/>
      <c r="BR963" s="124">
        <v>0.7142857142857143</v>
      </c>
      <c r="BS963" s="124">
        <v>0.9882352941176471</v>
      </c>
      <c r="BT963" s="120">
        <v>47.61904761904762</v>
      </c>
      <c r="BU963" s="120">
        <v>50</v>
      </c>
      <c r="BV963" s="124"/>
      <c r="BW963" s="120"/>
      <c r="BX963" s="120"/>
      <c r="BY963" s="124"/>
      <c r="BZ963" s="124"/>
      <c r="CA963" s="124"/>
      <c r="CB963" s="120">
        <v>16.823939048191338</v>
      </c>
      <c r="CC963" s="120">
        <v>19.496255895940152</v>
      </c>
      <c r="CD963" s="120">
        <v>17.335082511020332</v>
      </c>
      <c r="CE963" s="120"/>
      <c r="CF963" s="107"/>
      <c r="CG963" s="107"/>
      <c r="CH963" s="107">
        <v>0</v>
      </c>
      <c r="CI963" s="107"/>
      <c r="CJ963" s="107"/>
    </row>
    <row r="964" spans="1:88" x14ac:dyDescent="0.25">
      <c r="A964" s="50" t="s">
        <v>1122</v>
      </c>
      <c r="B964" s="56" t="s">
        <v>1640</v>
      </c>
      <c r="C964" s="50" t="s">
        <v>3489</v>
      </c>
      <c r="D964" s="56" t="s">
        <v>2228</v>
      </c>
      <c r="E964" s="50" t="s">
        <v>106</v>
      </c>
      <c r="F964" s="24" t="s">
        <v>114</v>
      </c>
      <c r="G964" s="24">
        <v>5</v>
      </c>
      <c r="H964" s="50" t="s">
        <v>2644</v>
      </c>
      <c r="I964" s="50" t="s">
        <v>109</v>
      </c>
      <c r="J964" s="120">
        <v>602.48088849769999</v>
      </c>
      <c r="K964" s="52">
        <v>650</v>
      </c>
      <c r="L964" s="120">
        <v>92.689367461184617</v>
      </c>
      <c r="M964" s="52">
        <v>0</v>
      </c>
      <c r="N964" s="120">
        <v>79.499521708558632</v>
      </c>
      <c r="O964" s="120">
        <v>100</v>
      </c>
      <c r="P964" s="120">
        <v>100</v>
      </c>
      <c r="Q964" s="120">
        <v>66.591124353602851</v>
      </c>
      <c r="R964" s="120">
        <v>75</v>
      </c>
      <c r="S964" s="120">
        <v>75</v>
      </c>
      <c r="T964" s="120">
        <v>88.788165804803796</v>
      </c>
      <c r="U964" s="120">
        <v>100</v>
      </c>
      <c r="V964" s="120">
        <v>73.652927050303575</v>
      </c>
      <c r="W964" s="120">
        <v>98.203902733738104</v>
      </c>
      <c r="X964" s="120">
        <v>100</v>
      </c>
      <c r="Y964" s="120">
        <v>59.574685144807106</v>
      </c>
      <c r="Z964" s="120">
        <v>79.432913526409479</v>
      </c>
      <c r="AA964" s="120">
        <v>100</v>
      </c>
      <c r="AB964" s="120">
        <v>64.936666666666696</v>
      </c>
      <c r="AC964" s="120">
        <v>86.582222222222256</v>
      </c>
      <c r="AD964" s="120">
        <v>100</v>
      </c>
      <c r="AE964" s="120"/>
      <c r="AF964" s="120">
        <v>69.89290780141846</v>
      </c>
      <c r="AG964" s="120"/>
      <c r="AH964" s="120">
        <v>0</v>
      </c>
      <c r="AI964" s="120">
        <v>8.4</v>
      </c>
      <c r="AJ964" s="120">
        <v>15.42</v>
      </c>
      <c r="AK964" s="120"/>
      <c r="AL964" s="52">
        <v>0</v>
      </c>
      <c r="AM964" s="124">
        <v>0.99390243902439024</v>
      </c>
      <c r="AN964" s="124">
        <v>0.97619047619047616</v>
      </c>
      <c r="AO964" s="124">
        <v>0.98787878787878791</v>
      </c>
      <c r="AP964" s="124">
        <v>0.97674418604651159</v>
      </c>
      <c r="AQ964" s="124">
        <v>1</v>
      </c>
      <c r="AR964" s="124"/>
      <c r="AS964" s="124">
        <v>2.1148036253776436E-2</v>
      </c>
      <c r="AT964" s="120">
        <v>50</v>
      </c>
      <c r="AU964" s="120">
        <v>50</v>
      </c>
      <c r="AV964" s="124">
        <v>5.2631578947368418E-2</v>
      </c>
      <c r="AW964" s="120">
        <v>49.473684210526336</v>
      </c>
      <c r="AX964" s="120">
        <v>50</v>
      </c>
      <c r="AY964" s="124"/>
      <c r="AZ964" s="120"/>
      <c r="BA964" s="120"/>
      <c r="BB964" s="124"/>
      <c r="BC964" s="120"/>
      <c r="BD964" s="120"/>
      <c r="BE964" s="124"/>
      <c r="BF964" s="120"/>
      <c r="BG964" s="120"/>
      <c r="BH964" s="124"/>
      <c r="BI964" s="120"/>
      <c r="BJ964" s="120"/>
      <c r="BK964" s="124"/>
      <c r="BL964" s="120"/>
      <c r="BM964" s="120"/>
      <c r="BN964" s="52"/>
      <c r="BO964" s="124"/>
      <c r="BP964" s="120"/>
      <c r="BQ964" s="120"/>
      <c r="BR964" s="124">
        <v>0.77966101694915257</v>
      </c>
      <c r="BS964" s="124">
        <v>0.98333333333333328</v>
      </c>
      <c r="BT964" s="120">
        <v>50</v>
      </c>
      <c r="BU964" s="120">
        <v>50</v>
      </c>
      <c r="BV964" s="124"/>
      <c r="BW964" s="120"/>
      <c r="BX964" s="120"/>
      <c r="BY964" s="124"/>
      <c r="BZ964" s="124"/>
      <c r="CA964" s="124"/>
      <c r="CB964" s="120">
        <v>16.823939048191338</v>
      </c>
      <c r="CC964" s="120">
        <v>19.496255895940152</v>
      </c>
      <c r="CD964" s="120">
        <v>17.335082511020332</v>
      </c>
      <c r="CE964" s="120"/>
      <c r="CF964" s="107"/>
      <c r="CG964" s="107"/>
      <c r="CH964" s="107">
        <v>1</v>
      </c>
      <c r="CI964" s="107">
        <v>1</v>
      </c>
      <c r="CJ964" s="107"/>
    </row>
    <row r="965" spans="1:88" x14ac:dyDescent="0.25">
      <c r="A965" s="50" t="s">
        <v>1122</v>
      </c>
      <c r="B965" s="56" t="s">
        <v>1640</v>
      </c>
      <c r="C965" s="50" t="s">
        <v>3490</v>
      </c>
      <c r="D965" s="56" t="s">
        <v>2268</v>
      </c>
      <c r="E965" s="50" t="s">
        <v>106</v>
      </c>
      <c r="F965" s="24" t="s">
        <v>114</v>
      </c>
      <c r="G965" s="24">
        <v>5</v>
      </c>
      <c r="H965" s="50" t="s">
        <v>2644</v>
      </c>
      <c r="I965" s="50" t="s">
        <v>109</v>
      </c>
      <c r="J965" s="120">
        <v>581.096017945933</v>
      </c>
      <c r="K965" s="52">
        <v>650</v>
      </c>
      <c r="L965" s="120">
        <v>89.399387376297383</v>
      </c>
      <c r="M965" s="52">
        <v>0</v>
      </c>
      <c r="N965" s="120">
        <v>78.224401528087085</v>
      </c>
      <c r="O965" s="120">
        <v>100</v>
      </c>
      <c r="P965" s="120">
        <v>100</v>
      </c>
      <c r="Q965" s="120">
        <v>65.351764374573435</v>
      </c>
      <c r="R965" s="120">
        <v>75</v>
      </c>
      <c r="S965" s="120">
        <v>75</v>
      </c>
      <c r="T965" s="120">
        <v>87.13568583276458</v>
      </c>
      <c r="U965" s="120">
        <v>100</v>
      </c>
      <c r="V965" s="120">
        <v>74.967370759037422</v>
      </c>
      <c r="W965" s="120">
        <v>99.956494345383234</v>
      </c>
      <c r="X965" s="120">
        <v>100</v>
      </c>
      <c r="Y965" s="120">
        <v>61.573175944886472</v>
      </c>
      <c r="Z965" s="120">
        <v>82.097567926515296</v>
      </c>
      <c r="AA965" s="120">
        <v>100</v>
      </c>
      <c r="AB965" s="120">
        <v>60.960952380952392</v>
      </c>
      <c r="AC965" s="120">
        <v>81.281269841269861</v>
      </c>
      <c r="AD965" s="120">
        <v>100</v>
      </c>
      <c r="AE965" s="120"/>
      <c r="AF965" s="120">
        <v>61.090395480226</v>
      </c>
      <c r="AG965" s="120"/>
      <c r="AH965" s="120">
        <v>0</v>
      </c>
      <c r="AI965" s="120">
        <v>9.64</v>
      </c>
      <c r="AJ965" s="120">
        <v>13.42</v>
      </c>
      <c r="AK965" s="120"/>
      <c r="AL965" s="52">
        <v>0</v>
      </c>
      <c r="AM965" s="124">
        <v>0.99502487562189057</v>
      </c>
      <c r="AN965" s="124">
        <v>1</v>
      </c>
      <c r="AO965" s="124">
        <v>0.99502487562189057</v>
      </c>
      <c r="AP965" s="124">
        <v>1</v>
      </c>
      <c r="AQ965" s="124">
        <v>1</v>
      </c>
      <c r="AR965" s="124"/>
      <c r="AS965" s="124">
        <v>3.8461538461538464E-2</v>
      </c>
      <c r="AT965" s="120">
        <v>50</v>
      </c>
      <c r="AU965" s="120">
        <v>50</v>
      </c>
      <c r="AV965" s="124">
        <v>0.1</v>
      </c>
      <c r="AW965" s="120">
        <v>40.000000000000007</v>
      </c>
      <c r="AX965" s="120">
        <v>50</v>
      </c>
      <c r="AY965" s="124"/>
      <c r="AZ965" s="120"/>
      <c r="BA965" s="120"/>
      <c r="BB965" s="124"/>
      <c r="BC965" s="120"/>
      <c r="BD965" s="120"/>
      <c r="BE965" s="124"/>
      <c r="BF965" s="120"/>
      <c r="BG965" s="120"/>
      <c r="BH965" s="124"/>
      <c r="BI965" s="120"/>
      <c r="BJ965" s="120"/>
      <c r="BK965" s="124"/>
      <c r="BL965" s="120"/>
      <c r="BM965" s="120"/>
      <c r="BN965" s="52"/>
      <c r="BO965" s="124"/>
      <c r="BP965" s="120"/>
      <c r="BQ965" s="120"/>
      <c r="BR965" s="124">
        <v>0.609375</v>
      </c>
      <c r="BS965" s="124">
        <v>0.94117647058823528</v>
      </c>
      <c r="BT965" s="120">
        <v>40.625</v>
      </c>
      <c r="BU965" s="120">
        <v>50</v>
      </c>
      <c r="BV965" s="124"/>
      <c r="BW965" s="120"/>
      <c r="BX965" s="120"/>
      <c r="BY965" s="124"/>
      <c r="BZ965" s="124"/>
      <c r="CA965" s="124"/>
      <c r="CB965" s="120">
        <v>16.823939048191338</v>
      </c>
      <c r="CC965" s="120">
        <v>19.496255895940152</v>
      </c>
      <c r="CD965" s="120">
        <v>17.335082511020332</v>
      </c>
      <c r="CE965" s="120"/>
      <c r="CF965" s="107"/>
      <c r="CG965" s="107"/>
      <c r="CH965" s="107">
        <v>0</v>
      </c>
      <c r="CI965" s="107"/>
      <c r="CJ965" s="107"/>
    </row>
    <row r="966" spans="1:88" x14ac:dyDescent="0.25">
      <c r="A966" s="50" t="s">
        <v>1122</v>
      </c>
      <c r="B966" s="56" t="s">
        <v>1640</v>
      </c>
      <c r="C966" s="50" t="s">
        <v>3491</v>
      </c>
      <c r="D966" s="56" t="s">
        <v>2569</v>
      </c>
      <c r="E966" s="50" t="s">
        <v>106</v>
      </c>
      <c r="F966" s="24" t="s">
        <v>107</v>
      </c>
      <c r="G966" s="24">
        <v>5</v>
      </c>
      <c r="H966" s="50" t="s">
        <v>1453</v>
      </c>
      <c r="I966" s="50" t="s">
        <v>109</v>
      </c>
      <c r="J966" s="120">
        <v>599.01345665888789</v>
      </c>
      <c r="K966" s="52">
        <v>750</v>
      </c>
      <c r="L966" s="120">
        <v>79.868460887851725</v>
      </c>
      <c r="M966" s="52">
        <v>0</v>
      </c>
      <c r="N966" s="120">
        <v>74.651051996755967</v>
      </c>
      <c r="O966" s="120">
        <v>99.534735995674623</v>
      </c>
      <c r="P966" s="120">
        <v>100</v>
      </c>
      <c r="Q966" s="120">
        <v>65.357674080420423</v>
      </c>
      <c r="R966" s="120">
        <v>73.241494696381906</v>
      </c>
      <c r="S966" s="120">
        <v>75</v>
      </c>
      <c r="T966" s="120">
        <v>87.143565440560565</v>
      </c>
      <c r="U966" s="120">
        <v>100</v>
      </c>
      <c r="V966" s="120">
        <v>67.877661284978345</v>
      </c>
      <c r="W966" s="120">
        <v>90.503548379971122</v>
      </c>
      <c r="X966" s="120">
        <v>100</v>
      </c>
      <c r="Y966" s="120">
        <v>57.969469011135679</v>
      </c>
      <c r="Z966" s="120">
        <v>77.292625348180906</v>
      </c>
      <c r="AA966" s="120">
        <v>100</v>
      </c>
      <c r="AB966" s="120">
        <v>52.824774774774788</v>
      </c>
      <c r="AC966" s="120">
        <v>70.433033033033055</v>
      </c>
      <c r="AD966" s="120">
        <v>100</v>
      </c>
      <c r="AE966" s="120">
        <v>42.219047619047615</v>
      </c>
      <c r="AF966" s="120">
        <v>59.280434782608687</v>
      </c>
      <c r="AG966" s="120">
        <v>56.292063492063484</v>
      </c>
      <c r="AH966" s="120">
        <v>100</v>
      </c>
      <c r="AI966" s="120">
        <v>9.64</v>
      </c>
      <c r="AJ966" s="120">
        <v>15.27</v>
      </c>
      <c r="AK966" s="120">
        <v>17.059999999999999</v>
      </c>
      <c r="AL966" s="52">
        <v>0</v>
      </c>
      <c r="AM966" s="124">
        <v>0.99523809523809526</v>
      </c>
      <c r="AN966" s="124">
        <v>1</v>
      </c>
      <c r="AO966" s="124">
        <v>0.99523809523809526</v>
      </c>
      <c r="AP966" s="124">
        <v>1</v>
      </c>
      <c r="AQ966" s="124">
        <v>1</v>
      </c>
      <c r="AR966" s="124">
        <v>1</v>
      </c>
      <c r="AS966" s="124">
        <v>6.0324825986078884E-2</v>
      </c>
      <c r="AT966" s="120">
        <v>47.935034802784223</v>
      </c>
      <c r="AU966" s="120">
        <v>50</v>
      </c>
      <c r="AV966" s="124">
        <v>0.11510791366906475</v>
      </c>
      <c r="AW966" s="120">
        <v>36.978417266187073</v>
      </c>
      <c r="AX966" s="120">
        <v>50</v>
      </c>
      <c r="AY966" s="124"/>
      <c r="AZ966" s="120"/>
      <c r="BA966" s="120"/>
      <c r="BB966" s="124"/>
      <c r="BC966" s="120"/>
      <c r="BD966" s="120"/>
      <c r="BE966" s="124"/>
      <c r="BF966" s="120"/>
      <c r="BG966" s="120"/>
      <c r="BH966" s="124"/>
      <c r="BI966" s="120"/>
      <c r="BJ966" s="120"/>
      <c r="BK966" s="124"/>
      <c r="BL966" s="120"/>
      <c r="BM966" s="120"/>
      <c r="BN966" s="52"/>
      <c r="BO966" s="124"/>
      <c r="BP966" s="120"/>
      <c r="BQ966" s="120"/>
      <c r="BR966" s="124">
        <v>0.4935064935064935</v>
      </c>
      <c r="BS966" s="124">
        <v>1.1666666666666667</v>
      </c>
      <c r="BT966" s="120">
        <v>32.900432900432904</v>
      </c>
      <c r="BU966" s="120">
        <v>50</v>
      </c>
      <c r="BV966" s="124"/>
      <c r="BW966" s="120"/>
      <c r="BX966" s="120"/>
      <c r="BY966" s="124"/>
      <c r="BZ966" s="124"/>
      <c r="CA966" s="124"/>
      <c r="CB966" s="120">
        <v>16.823939048191338</v>
      </c>
      <c r="CC966" s="120">
        <v>19.496255895940152</v>
      </c>
      <c r="CD966" s="120">
        <v>17.335082511020332</v>
      </c>
      <c r="CE966" s="120"/>
      <c r="CF966" s="107"/>
      <c r="CG966" s="107"/>
      <c r="CH966" s="107">
        <v>0</v>
      </c>
      <c r="CI966" s="107"/>
      <c r="CJ966" s="107"/>
    </row>
    <row r="967" spans="1:88" x14ac:dyDescent="0.25">
      <c r="A967" s="50" t="s">
        <v>1122</v>
      </c>
      <c r="B967" s="56" t="s">
        <v>1640</v>
      </c>
      <c r="C967" s="50" t="s">
        <v>3492</v>
      </c>
      <c r="D967" s="56" t="s">
        <v>2606</v>
      </c>
      <c r="E967" s="50" t="s">
        <v>106</v>
      </c>
      <c r="F967" s="24" t="s">
        <v>107</v>
      </c>
      <c r="G967" s="24">
        <v>5</v>
      </c>
      <c r="H967" s="50" t="s">
        <v>1453</v>
      </c>
      <c r="I967" s="50" t="s">
        <v>109</v>
      </c>
      <c r="J967" s="120">
        <v>668.90073614831169</v>
      </c>
      <c r="K967" s="52">
        <v>750</v>
      </c>
      <c r="L967" s="120">
        <v>89.186764819774893</v>
      </c>
      <c r="M967" s="52">
        <v>0</v>
      </c>
      <c r="N967" s="120">
        <v>81.77624142305325</v>
      </c>
      <c r="O967" s="120">
        <v>100</v>
      </c>
      <c r="P967" s="120">
        <v>100</v>
      </c>
      <c r="Q967" s="120">
        <v>68.826752999066073</v>
      </c>
      <c r="R967" s="120">
        <v>75</v>
      </c>
      <c r="S967" s="120">
        <v>75</v>
      </c>
      <c r="T967" s="120">
        <v>91.769003998754755</v>
      </c>
      <c r="U967" s="120">
        <v>100</v>
      </c>
      <c r="V967" s="120">
        <v>71.740133104188402</v>
      </c>
      <c r="W967" s="120">
        <v>95.653510805584546</v>
      </c>
      <c r="X967" s="120">
        <v>100</v>
      </c>
      <c r="Y967" s="120">
        <v>61.392776418092879</v>
      </c>
      <c r="Z967" s="120">
        <v>81.857035224123848</v>
      </c>
      <c r="AA967" s="120">
        <v>100</v>
      </c>
      <c r="AB967" s="120">
        <v>63.169512195121989</v>
      </c>
      <c r="AC967" s="120">
        <v>84.226016260162652</v>
      </c>
      <c r="AD967" s="120">
        <v>100</v>
      </c>
      <c r="AE967" s="120">
        <v>57.081720430107524</v>
      </c>
      <c r="AF967" s="120">
        <v>66.869934640522885</v>
      </c>
      <c r="AG967" s="120">
        <v>76.108960573476708</v>
      </c>
      <c r="AH967" s="120">
        <v>100</v>
      </c>
      <c r="AI967" s="120">
        <v>6.17</v>
      </c>
      <c r="AJ967" s="120">
        <v>13.6</v>
      </c>
      <c r="AK967" s="120">
        <v>9.7799999999999994</v>
      </c>
      <c r="AL967" s="52">
        <v>0</v>
      </c>
      <c r="AM967" s="124">
        <v>0.99567099567099571</v>
      </c>
      <c r="AN967" s="124">
        <v>0.9885057471264368</v>
      </c>
      <c r="AO967" s="124">
        <v>0.98701298701298701</v>
      </c>
      <c r="AP967" s="124">
        <v>0.96551724137931039</v>
      </c>
      <c r="AQ967" s="124">
        <v>1</v>
      </c>
      <c r="AR967" s="124">
        <v>1</v>
      </c>
      <c r="AS967" s="124">
        <v>5.8974358974358973E-2</v>
      </c>
      <c r="AT967" s="120">
        <v>48.205128205128204</v>
      </c>
      <c r="AU967" s="120">
        <v>50</v>
      </c>
      <c r="AV967" s="124">
        <v>9.45945945945946E-2</v>
      </c>
      <c r="AW967" s="120">
        <v>41.081081081081088</v>
      </c>
      <c r="AX967" s="120">
        <v>50</v>
      </c>
      <c r="AY967" s="124"/>
      <c r="AZ967" s="120"/>
      <c r="BA967" s="120"/>
      <c r="BB967" s="124"/>
      <c r="BC967" s="120"/>
      <c r="BD967" s="120"/>
      <c r="BE967" s="124"/>
      <c r="BF967" s="120"/>
      <c r="BG967" s="120"/>
      <c r="BH967" s="124"/>
      <c r="BI967" s="120"/>
      <c r="BJ967" s="120"/>
      <c r="BK967" s="124"/>
      <c r="BL967" s="120"/>
      <c r="BM967" s="120"/>
      <c r="BN967" s="52"/>
      <c r="BO967" s="124"/>
      <c r="BP967" s="120"/>
      <c r="BQ967" s="120"/>
      <c r="BR967" s="124">
        <v>0.75</v>
      </c>
      <c r="BS967" s="124">
        <v>0.91139240506329111</v>
      </c>
      <c r="BT967" s="120">
        <v>50</v>
      </c>
      <c r="BU967" s="120">
        <v>50</v>
      </c>
      <c r="BV967" s="124"/>
      <c r="BW967" s="120"/>
      <c r="BX967" s="120"/>
      <c r="BY967" s="124"/>
      <c r="BZ967" s="124"/>
      <c r="CA967" s="124"/>
      <c r="CB967" s="120">
        <v>16.823939048191338</v>
      </c>
      <c r="CC967" s="120">
        <v>19.496255895940152</v>
      </c>
      <c r="CD967" s="120">
        <v>17.335082511020332</v>
      </c>
      <c r="CE967" s="120"/>
      <c r="CF967" s="107"/>
      <c r="CG967" s="107"/>
      <c r="CH967" s="107">
        <v>0</v>
      </c>
      <c r="CI967" s="107"/>
      <c r="CJ967" s="107"/>
    </row>
    <row r="968" spans="1:88" x14ac:dyDescent="0.25">
      <c r="A968" s="50" t="s">
        <v>1122</v>
      </c>
      <c r="B968" s="56" t="s">
        <v>1640</v>
      </c>
      <c r="C968" s="50" t="s">
        <v>3493</v>
      </c>
      <c r="D968" s="56" t="s">
        <v>2627</v>
      </c>
      <c r="E968" s="50" t="s">
        <v>106</v>
      </c>
      <c r="F968" s="24" t="s">
        <v>114</v>
      </c>
      <c r="G968" s="24">
        <v>5</v>
      </c>
      <c r="H968" s="50" t="s">
        <v>1453</v>
      </c>
      <c r="I968" s="50" t="s">
        <v>109</v>
      </c>
      <c r="J968" s="120">
        <v>634.94507802204737</v>
      </c>
      <c r="K968" s="52">
        <v>750</v>
      </c>
      <c r="L968" s="120">
        <v>84.659343736272987</v>
      </c>
      <c r="M968" s="52">
        <v>0</v>
      </c>
      <c r="N968" s="120">
        <v>76.095287873493518</v>
      </c>
      <c r="O968" s="120">
        <v>100</v>
      </c>
      <c r="P968" s="120">
        <v>100</v>
      </c>
      <c r="Q968" s="120">
        <v>64.945807258509646</v>
      </c>
      <c r="R968" s="120">
        <v>75</v>
      </c>
      <c r="S968" s="120">
        <v>75</v>
      </c>
      <c r="T968" s="120">
        <v>86.594409678012866</v>
      </c>
      <c r="U968" s="120">
        <v>100</v>
      </c>
      <c r="V968" s="120">
        <v>69.323496297321086</v>
      </c>
      <c r="W968" s="120">
        <v>92.431328396428114</v>
      </c>
      <c r="X968" s="120">
        <v>100</v>
      </c>
      <c r="Y968" s="120">
        <v>57.437781699409591</v>
      </c>
      <c r="Z968" s="120">
        <v>76.583708932546131</v>
      </c>
      <c r="AA968" s="120">
        <v>100</v>
      </c>
      <c r="AB968" s="120">
        <v>59.193162393162403</v>
      </c>
      <c r="AC968" s="120">
        <v>78.924216524216533</v>
      </c>
      <c r="AD968" s="120">
        <v>100</v>
      </c>
      <c r="AE968" s="120">
        <v>51.043055555555554</v>
      </c>
      <c r="AF968" s="120">
        <v>62.815432098765442</v>
      </c>
      <c r="AG968" s="120">
        <v>68.05740740740741</v>
      </c>
      <c r="AH968" s="120">
        <v>100</v>
      </c>
      <c r="AI968" s="120">
        <v>10.050000000000001</v>
      </c>
      <c r="AJ968" s="120">
        <v>17.559999999999999</v>
      </c>
      <c r="AK968" s="120">
        <v>11.77</v>
      </c>
      <c r="AL968" s="52">
        <v>0</v>
      </c>
      <c r="AM968" s="124">
        <v>0.99591836734693873</v>
      </c>
      <c r="AN968" s="124">
        <v>1</v>
      </c>
      <c r="AO968" s="124">
        <v>0.99593495934959353</v>
      </c>
      <c r="AP968" s="124">
        <v>1</v>
      </c>
      <c r="AQ968" s="124">
        <v>1</v>
      </c>
      <c r="AR968" s="124">
        <v>1</v>
      </c>
      <c r="AS968" s="124">
        <v>4.7413793103448273E-2</v>
      </c>
      <c r="AT968" s="120">
        <v>50</v>
      </c>
      <c r="AU968" s="120">
        <v>50</v>
      </c>
      <c r="AV968" s="124">
        <v>7.6023391812865493E-2</v>
      </c>
      <c r="AW968" s="120">
        <v>44.795321637426916</v>
      </c>
      <c r="AX968" s="120">
        <v>50</v>
      </c>
      <c r="AY968" s="124"/>
      <c r="AZ968" s="120"/>
      <c r="BA968" s="120"/>
      <c r="BB968" s="124"/>
      <c r="BC968" s="120"/>
      <c r="BD968" s="120"/>
      <c r="BE968" s="124"/>
      <c r="BF968" s="120"/>
      <c r="BG968" s="120"/>
      <c r="BH968" s="124"/>
      <c r="BI968" s="120"/>
      <c r="BJ968" s="120"/>
      <c r="BK968" s="124"/>
      <c r="BL968" s="120"/>
      <c r="BM968" s="120"/>
      <c r="BN968" s="52"/>
      <c r="BO968" s="124"/>
      <c r="BP968" s="120"/>
      <c r="BQ968" s="120"/>
      <c r="BR968" s="124">
        <v>0.56338028169014087</v>
      </c>
      <c r="BS968" s="124">
        <v>0.93421052631578949</v>
      </c>
      <c r="BT968" s="120">
        <v>37.558685446009392</v>
      </c>
      <c r="BU968" s="120">
        <v>50</v>
      </c>
      <c r="BV968" s="124"/>
      <c r="BW968" s="120"/>
      <c r="BX968" s="120"/>
      <c r="BY968" s="124"/>
      <c r="BZ968" s="124"/>
      <c r="CA968" s="124"/>
      <c r="CB968" s="120">
        <v>16.823939048191338</v>
      </c>
      <c r="CC968" s="120">
        <v>19.496255895940152</v>
      </c>
      <c r="CD968" s="120">
        <v>17.335082511020332</v>
      </c>
      <c r="CE968" s="120"/>
      <c r="CF968" s="107"/>
      <c r="CG968" s="107"/>
      <c r="CH968" s="107">
        <v>0</v>
      </c>
      <c r="CI968" s="107"/>
      <c r="CJ968" s="107"/>
    </row>
    <row r="969" spans="1:88" x14ac:dyDescent="0.25">
      <c r="A969" s="50" t="s">
        <v>1122</v>
      </c>
      <c r="B969" s="56" t="s">
        <v>1640</v>
      </c>
      <c r="C969" s="50" t="s">
        <v>3494</v>
      </c>
      <c r="D969" s="56" t="s">
        <v>1665</v>
      </c>
      <c r="E969" s="50" t="s">
        <v>106</v>
      </c>
      <c r="F969" s="24" t="s">
        <v>107</v>
      </c>
      <c r="G969" s="24">
        <v>5</v>
      </c>
      <c r="H969" s="50" t="s">
        <v>2644</v>
      </c>
      <c r="I969" s="50" t="s">
        <v>109</v>
      </c>
      <c r="J969" s="120">
        <v>569.16577522267039</v>
      </c>
      <c r="K969" s="52">
        <v>650</v>
      </c>
      <c r="L969" s="120">
        <v>87.563965418872371</v>
      </c>
      <c r="M969" s="52">
        <v>0</v>
      </c>
      <c r="N969" s="120">
        <v>81.110319041810428</v>
      </c>
      <c r="O969" s="120">
        <v>100</v>
      </c>
      <c r="P969" s="120">
        <v>100</v>
      </c>
      <c r="Q969" s="120">
        <v>68.972736592711769</v>
      </c>
      <c r="R969" s="120">
        <v>73.320818385577383</v>
      </c>
      <c r="S969" s="120">
        <v>75</v>
      </c>
      <c r="T969" s="120">
        <v>91.963648790282363</v>
      </c>
      <c r="U969" s="120">
        <v>100</v>
      </c>
      <c r="V969" s="120">
        <v>70.388880974246788</v>
      </c>
      <c r="W969" s="120">
        <v>93.851841298995723</v>
      </c>
      <c r="X969" s="120">
        <v>100</v>
      </c>
      <c r="Y969" s="120">
        <v>57.909352505506341</v>
      </c>
      <c r="Z969" s="120">
        <v>77.212470007341778</v>
      </c>
      <c r="AA969" s="120">
        <v>100</v>
      </c>
      <c r="AB969" s="120">
        <v>60.485714285714302</v>
      </c>
      <c r="AC969" s="120">
        <v>80.647619047619074</v>
      </c>
      <c r="AD969" s="120">
        <v>100</v>
      </c>
      <c r="AE969" s="120"/>
      <c r="AF969" s="120">
        <v>62.903703703703705</v>
      </c>
      <c r="AG969" s="120"/>
      <c r="AH969" s="120">
        <v>0</v>
      </c>
      <c r="AI969" s="120">
        <v>6.02</v>
      </c>
      <c r="AJ969" s="120">
        <v>15.41</v>
      </c>
      <c r="AK969" s="120"/>
      <c r="AL969" s="52">
        <v>0</v>
      </c>
      <c r="AM969" s="124">
        <v>1</v>
      </c>
      <c r="AN969" s="124">
        <v>1</v>
      </c>
      <c r="AO969" s="124">
        <v>1</v>
      </c>
      <c r="AP969" s="124">
        <v>1</v>
      </c>
      <c r="AQ969" s="124">
        <v>1</v>
      </c>
      <c r="AR969" s="124"/>
      <c r="AS969" s="124">
        <v>3.7406483790523692E-2</v>
      </c>
      <c r="AT969" s="120">
        <v>50</v>
      </c>
      <c r="AU969" s="120">
        <v>50</v>
      </c>
      <c r="AV969" s="124">
        <v>2.7027027027027029E-2</v>
      </c>
      <c r="AW969" s="120">
        <v>50</v>
      </c>
      <c r="AX969" s="120">
        <v>50</v>
      </c>
      <c r="AY969" s="124"/>
      <c r="AZ969" s="120"/>
      <c r="BA969" s="120"/>
      <c r="BB969" s="124"/>
      <c r="BC969" s="120"/>
      <c r="BD969" s="120"/>
      <c r="BE969" s="124"/>
      <c r="BF969" s="120"/>
      <c r="BG969" s="120"/>
      <c r="BH969" s="124"/>
      <c r="BI969" s="120"/>
      <c r="BJ969" s="120"/>
      <c r="BK969" s="124"/>
      <c r="BL969" s="120"/>
      <c r="BM969" s="120"/>
      <c r="BN969" s="52"/>
      <c r="BO969" s="124"/>
      <c r="BP969" s="120"/>
      <c r="BQ969" s="120"/>
      <c r="BR969" s="124">
        <v>0.38235294117647056</v>
      </c>
      <c r="BS969" s="124">
        <v>0.93150684931506844</v>
      </c>
      <c r="BT969" s="120">
        <v>25.490196078431371</v>
      </c>
      <c r="BU969" s="120">
        <v>50</v>
      </c>
      <c r="BV969" s="124"/>
      <c r="BW969" s="120"/>
      <c r="BX969" s="120"/>
      <c r="BY969" s="124"/>
      <c r="BZ969" s="124"/>
      <c r="CA969" s="124"/>
      <c r="CB969" s="120">
        <v>16.823939048191338</v>
      </c>
      <c r="CC969" s="120">
        <v>19.496255895940152</v>
      </c>
      <c r="CD969" s="120">
        <v>17.335082511020332</v>
      </c>
      <c r="CE969" s="120"/>
      <c r="CF969" s="107"/>
      <c r="CG969" s="107"/>
      <c r="CH969" s="107">
        <v>0</v>
      </c>
      <c r="CI969" s="107"/>
      <c r="CJ969" s="107"/>
    </row>
    <row r="970" spans="1:88" x14ac:dyDescent="0.25">
      <c r="A970" s="50" t="s">
        <v>1122</v>
      </c>
      <c r="B970" s="56" t="s">
        <v>1640</v>
      </c>
      <c r="C970" s="50" t="s">
        <v>3495</v>
      </c>
      <c r="D970" s="56" t="s">
        <v>2446</v>
      </c>
      <c r="E970" s="50" t="s">
        <v>106</v>
      </c>
      <c r="F970" s="24" t="s">
        <v>107</v>
      </c>
      <c r="G970" s="24">
        <v>5</v>
      </c>
      <c r="H970" s="50" t="s">
        <v>1453</v>
      </c>
      <c r="I970" s="50" t="s">
        <v>109</v>
      </c>
      <c r="J970" s="120">
        <v>669.37733076674203</v>
      </c>
      <c r="K970" s="52">
        <v>750</v>
      </c>
      <c r="L970" s="120">
        <v>89.250310768898927</v>
      </c>
      <c r="M970" s="52">
        <v>0</v>
      </c>
      <c r="N970" s="120">
        <v>78.688056059116946</v>
      </c>
      <c r="O970" s="120">
        <v>100</v>
      </c>
      <c r="P970" s="120">
        <v>100</v>
      </c>
      <c r="Q970" s="120">
        <v>70.981111427863212</v>
      </c>
      <c r="R970" s="120">
        <v>75</v>
      </c>
      <c r="S970" s="120">
        <v>75</v>
      </c>
      <c r="T970" s="120">
        <v>94.64148190381762</v>
      </c>
      <c r="U970" s="120">
        <v>100</v>
      </c>
      <c r="V970" s="120">
        <v>70.858834434701478</v>
      </c>
      <c r="W970" s="120">
        <v>94.4784459129353</v>
      </c>
      <c r="X970" s="120">
        <v>100</v>
      </c>
      <c r="Y970" s="120">
        <v>61.960816206505868</v>
      </c>
      <c r="Z970" s="120">
        <v>82.61442160867449</v>
      </c>
      <c r="AA970" s="120">
        <v>100</v>
      </c>
      <c r="AB970" s="120">
        <v>67.001785714285731</v>
      </c>
      <c r="AC970" s="120">
        <v>89.335714285714303</v>
      </c>
      <c r="AD970" s="120">
        <v>100</v>
      </c>
      <c r="AE970" s="120">
        <v>58.612345679012343</v>
      </c>
      <c r="AF970" s="120">
        <v>74.812643678160924</v>
      </c>
      <c r="AG970" s="120">
        <v>78.149794238683128</v>
      </c>
      <c r="AH970" s="120">
        <v>100</v>
      </c>
      <c r="AI970" s="120">
        <v>4.01</v>
      </c>
      <c r="AJ970" s="120">
        <v>13.03</v>
      </c>
      <c r="AK970" s="120">
        <v>16.2</v>
      </c>
      <c r="AL970" s="52">
        <v>0</v>
      </c>
      <c r="AM970" s="124">
        <v>0.99453551912568305</v>
      </c>
      <c r="AN970" s="124">
        <v>1</v>
      </c>
      <c r="AO970" s="124">
        <v>0.9946236559139785</v>
      </c>
      <c r="AP970" s="124">
        <v>1</v>
      </c>
      <c r="AQ970" s="124">
        <v>1</v>
      </c>
      <c r="AR970" s="124">
        <v>1</v>
      </c>
      <c r="AS970" s="124">
        <v>6.7796610169491525E-2</v>
      </c>
      <c r="AT970" s="120">
        <v>46.440677966101696</v>
      </c>
      <c r="AU970" s="120">
        <v>50</v>
      </c>
      <c r="AV970" s="124">
        <v>8.247422680412371E-2</v>
      </c>
      <c r="AW970" s="120">
        <v>43.505154639175259</v>
      </c>
      <c r="AX970" s="120">
        <v>50</v>
      </c>
      <c r="AY970" s="124"/>
      <c r="AZ970" s="120"/>
      <c r="BA970" s="120"/>
      <c r="BB970" s="124"/>
      <c r="BC970" s="120"/>
      <c r="BD970" s="120"/>
      <c r="BE970" s="124"/>
      <c r="BF970" s="120"/>
      <c r="BG970" s="120"/>
      <c r="BH970" s="124"/>
      <c r="BI970" s="120"/>
      <c r="BJ970" s="120"/>
      <c r="BK970" s="124"/>
      <c r="BL970" s="120"/>
      <c r="BM970" s="120"/>
      <c r="BN970" s="52"/>
      <c r="BO970" s="124"/>
      <c r="BP970" s="120"/>
      <c r="BQ970" s="120"/>
      <c r="BR970" s="124">
        <v>0.60317460317460314</v>
      </c>
      <c r="BS970" s="124">
        <v>0.984375</v>
      </c>
      <c r="BT970" s="120">
        <v>40.211640211640209</v>
      </c>
      <c r="BU970" s="120">
        <v>50</v>
      </c>
      <c r="BV970" s="124"/>
      <c r="BW970" s="120"/>
      <c r="BX970" s="120"/>
      <c r="BY970" s="124"/>
      <c r="BZ970" s="124"/>
      <c r="CA970" s="124"/>
      <c r="CB970" s="120">
        <v>16.823939048191338</v>
      </c>
      <c r="CC970" s="120">
        <v>19.496255895940152</v>
      </c>
      <c r="CD970" s="120">
        <v>17.335082511020332</v>
      </c>
      <c r="CE970" s="120"/>
      <c r="CF970" s="114"/>
      <c r="CG970" s="52"/>
      <c r="CH970" s="107">
        <v>0</v>
      </c>
      <c r="CI970" s="107"/>
      <c r="CJ970" s="107"/>
    </row>
    <row r="971" spans="1:88" x14ac:dyDescent="0.25">
      <c r="A971" s="50" t="s">
        <v>1122</v>
      </c>
      <c r="B971" s="56" t="s">
        <v>1640</v>
      </c>
      <c r="C971" s="50" t="s">
        <v>3496</v>
      </c>
      <c r="D971" s="56" t="s">
        <v>2126</v>
      </c>
      <c r="E971" s="50" t="s">
        <v>106</v>
      </c>
      <c r="F971" s="24">
        <v>6</v>
      </c>
      <c r="G971" s="24">
        <v>8</v>
      </c>
      <c r="H971" s="50" t="s">
        <v>2644</v>
      </c>
      <c r="I971" s="50" t="s">
        <v>109</v>
      </c>
      <c r="J971" s="120">
        <v>657.9263052875117</v>
      </c>
      <c r="K971" s="52">
        <v>800</v>
      </c>
      <c r="L971" s="120">
        <v>82.240788160938962</v>
      </c>
      <c r="M971" s="52">
        <v>1</v>
      </c>
      <c r="N971" s="120">
        <v>75.181389160424416</v>
      </c>
      <c r="O971" s="120">
        <v>100</v>
      </c>
      <c r="P971" s="120">
        <v>100</v>
      </c>
      <c r="Q971" s="120">
        <v>60.59422379997585</v>
      </c>
      <c r="R971" s="120">
        <v>71.704468520138647</v>
      </c>
      <c r="S971" s="120">
        <v>75</v>
      </c>
      <c r="T971" s="120">
        <v>80.792298399967805</v>
      </c>
      <c r="U971" s="120">
        <v>100</v>
      </c>
      <c r="V971" s="120">
        <v>65.889129411101976</v>
      </c>
      <c r="W971" s="120">
        <v>87.852172548135968</v>
      </c>
      <c r="X971" s="120">
        <v>100</v>
      </c>
      <c r="Y971" s="120">
        <v>51.494506749570114</v>
      </c>
      <c r="Z971" s="120">
        <v>68.659342332760147</v>
      </c>
      <c r="AA971" s="120">
        <v>100</v>
      </c>
      <c r="AB971" s="120">
        <v>63.675721153846148</v>
      </c>
      <c r="AC971" s="120">
        <v>84.90096153846153</v>
      </c>
      <c r="AD971" s="120">
        <v>100</v>
      </c>
      <c r="AE971" s="120">
        <v>54.74929718875503</v>
      </c>
      <c r="AF971" s="120">
        <v>66.911062590975234</v>
      </c>
      <c r="AG971" s="120">
        <v>72.999062918340044</v>
      </c>
      <c r="AH971" s="120">
        <v>100</v>
      </c>
      <c r="AI971" s="120">
        <v>14.4</v>
      </c>
      <c r="AJ971" s="120">
        <v>20.2</v>
      </c>
      <c r="AK971" s="120">
        <v>12.16</v>
      </c>
      <c r="AL971" s="52">
        <v>0</v>
      </c>
      <c r="AM971" s="124">
        <v>0.99465240641711228</v>
      </c>
      <c r="AN971" s="124">
        <v>0.98913043478260865</v>
      </c>
      <c r="AO971" s="124">
        <v>0.99360341151385922</v>
      </c>
      <c r="AP971" s="124">
        <v>0.989247311827957</v>
      </c>
      <c r="AQ971" s="124">
        <v>1</v>
      </c>
      <c r="AR971" s="124">
        <v>1</v>
      </c>
      <c r="AS971" s="124">
        <v>4.1622198505869797E-2</v>
      </c>
      <c r="AT971" s="120">
        <v>50</v>
      </c>
      <c r="AU971" s="120">
        <v>50</v>
      </c>
      <c r="AV971" s="124">
        <v>8.3018867924528297E-2</v>
      </c>
      <c r="AW971" s="120">
        <v>43.396226415094354</v>
      </c>
      <c r="AX971" s="120">
        <v>50</v>
      </c>
      <c r="AY971" s="124"/>
      <c r="AZ971" s="120"/>
      <c r="BA971" s="120"/>
      <c r="BB971" s="124"/>
      <c r="BC971" s="120"/>
      <c r="BD971" s="120"/>
      <c r="BE971" s="124">
        <v>0.98245614035087714</v>
      </c>
      <c r="BF971" s="120">
        <v>50</v>
      </c>
      <c r="BG971" s="120">
        <v>50</v>
      </c>
      <c r="BH971" s="124"/>
      <c r="BI971" s="120"/>
      <c r="BJ971" s="120"/>
      <c r="BK971" s="124"/>
      <c r="BL971" s="120"/>
      <c r="BM971" s="120"/>
      <c r="BN971" s="52"/>
      <c r="BO971" s="124"/>
      <c r="BP971" s="120"/>
      <c r="BQ971" s="120"/>
      <c r="BR971" s="124">
        <v>0.57978723404255317</v>
      </c>
      <c r="BS971" s="124">
        <v>0.86503067484662577</v>
      </c>
      <c r="BT971" s="120">
        <v>19.326241134751772</v>
      </c>
      <c r="BU971" s="120">
        <v>50</v>
      </c>
      <c r="BV971" s="124"/>
      <c r="BW971" s="120"/>
      <c r="BX971" s="120"/>
      <c r="BY971" s="124"/>
      <c r="BZ971" s="124"/>
      <c r="CA971" s="124"/>
      <c r="CB971" s="120">
        <v>16.823939048191338</v>
      </c>
      <c r="CC971" s="120">
        <v>19.496255895940152</v>
      </c>
      <c r="CD971" s="120">
        <v>17.335082511020332</v>
      </c>
      <c r="CE971" s="120"/>
      <c r="CF971" s="52"/>
      <c r="CG971" s="52"/>
      <c r="CH971" s="107">
        <v>0</v>
      </c>
      <c r="CI971" s="107"/>
      <c r="CJ971" s="107"/>
    </row>
    <row r="972" spans="1:88" x14ac:dyDescent="0.25">
      <c r="A972" s="50" t="s">
        <v>1122</v>
      </c>
      <c r="B972" s="56" t="s">
        <v>1640</v>
      </c>
      <c r="C972" s="50" t="s">
        <v>3497</v>
      </c>
      <c r="D972" s="56" t="s">
        <v>2422</v>
      </c>
      <c r="E972" s="50" t="s">
        <v>106</v>
      </c>
      <c r="F972" s="24">
        <v>6</v>
      </c>
      <c r="G972" s="24">
        <v>8</v>
      </c>
      <c r="H972" s="50" t="s">
        <v>2644</v>
      </c>
      <c r="I972" s="50" t="s">
        <v>109</v>
      </c>
      <c r="J972" s="120">
        <v>631.65254249173347</v>
      </c>
      <c r="K972" s="52">
        <v>800</v>
      </c>
      <c r="L972" s="120">
        <v>78.956567811466684</v>
      </c>
      <c r="M972" s="52">
        <v>1</v>
      </c>
      <c r="N972" s="120">
        <v>74.389985370845579</v>
      </c>
      <c r="O972" s="120">
        <v>99.186647161127439</v>
      </c>
      <c r="P972" s="120">
        <v>100</v>
      </c>
      <c r="Q972" s="120">
        <v>58.795928577051058</v>
      </c>
      <c r="R972" s="120">
        <v>68.874959957250084</v>
      </c>
      <c r="S972" s="120">
        <v>75</v>
      </c>
      <c r="T972" s="120">
        <v>78.394571436068077</v>
      </c>
      <c r="U972" s="120">
        <v>100</v>
      </c>
      <c r="V972" s="120">
        <v>60.385394233276983</v>
      </c>
      <c r="W972" s="120">
        <v>80.51385897770264</v>
      </c>
      <c r="X972" s="120">
        <v>100</v>
      </c>
      <c r="Y972" s="120">
        <v>44.474879449886828</v>
      </c>
      <c r="Z972" s="120">
        <v>59.299839266515775</v>
      </c>
      <c r="AA972" s="120">
        <v>100</v>
      </c>
      <c r="AB972" s="120">
        <v>61.724404761904772</v>
      </c>
      <c r="AC972" s="120">
        <v>82.299206349206372</v>
      </c>
      <c r="AD972" s="120">
        <v>100</v>
      </c>
      <c r="AE972" s="120">
        <v>49.026246105919</v>
      </c>
      <c r="AF972" s="120">
        <v>68.990196078431339</v>
      </c>
      <c r="AG972" s="120">
        <v>65.368328141225334</v>
      </c>
      <c r="AH972" s="120">
        <v>100</v>
      </c>
      <c r="AI972" s="120">
        <v>16.2</v>
      </c>
      <c r="AJ972" s="120">
        <v>24.4</v>
      </c>
      <c r="AK972" s="120">
        <v>19.96</v>
      </c>
      <c r="AL972" s="52">
        <v>0</v>
      </c>
      <c r="AM972" s="124">
        <v>0.99294117647058822</v>
      </c>
      <c r="AN972" s="124">
        <v>0.99674267100977199</v>
      </c>
      <c r="AO972" s="124">
        <v>0.99059929494712107</v>
      </c>
      <c r="AP972" s="124">
        <v>0.99350649350649356</v>
      </c>
      <c r="AQ972" s="124">
        <v>0.99</v>
      </c>
      <c r="AR972" s="124">
        <v>0.97345132743362828</v>
      </c>
      <c r="AS972" s="124">
        <v>6.7137809187279157E-2</v>
      </c>
      <c r="AT972" s="120">
        <v>46.572438162544174</v>
      </c>
      <c r="AU972" s="120">
        <v>50</v>
      </c>
      <c r="AV972" s="124">
        <v>0.14046822742474915</v>
      </c>
      <c r="AW972" s="120">
        <v>31.906354515050172</v>
      </c>
      <c r="AX972" s="120">
        <v>50</v>
      </c>
      <c r="AY972" s="124"/>
      <c r="AZ972" s="120"/>
      <c r="BA972" s="120"/>
      <c r="BB972" s="124"/>
      <c r="BC972" s="120"/>
      <c r="BD972" s="120"/>
      <c r="BE972" s="124">
        <v>0.971830985915493</v>
      </c>
      <c r="BF972" s="120">
        <v>50</v>
      </c>
      <c r="BG972" s="120">
        <v>50</v>
      </c>
      <c r="BH972" s="124"/>
      <c r="BI972" s="120"/>
      <c r="BJ972" s="120"/>
      <c r="BK972" s="124"/>
      <c r="BL972" s="120"/>
      <c r="BM972" s="120"/>
      <c r="BN972" s="52"/>
      <c r="BO972" s="124"/>
      <c r="BP972" s="120"/>
      <c r="BQ972" s="120"/>
      <c r="BR972" s="124">
        <v>0.57166947723440131</v>
      </c>
      <c r="BS972" s="124">
        <v>1.0119453924914676</v>
      </c>
      <c r="BT972" s="120">
        <v>38.111298482293421</v>
      </c>
      <c r="BU972" s="120">
        <v>50</v>
      </c>
      <c r="BV972" s="124"/>
      <c r="BW972" s="120"/>
      <c r="BX972" s="120"/>
      <c r="BY972" s="124"/>
      <c r="BZ972" s="124"/>
      <c r="CA972" s="124"/>
      <c r="CB972" s="120">
        <v>16.823939048191338</v>
      </c>
      <c r="CC972" s="120">
        <v>19.496255895940152</v>
      </c>
      <c r="CD972" s="120">
        <v>17.335082511020332</v>
      </c>
      <c r="CE972" s="120"/>
      <c r="CF972" s="107"/>
      <c r="CG972" s="107"/>
      <c r="CH972" s="107">
        <v>0</v>
      </c>
      <c r="CI972" s="107"/>
      <c r="CJ972" s="107"/>
    </row>
    <row r="973" spans="1:88" x14ac:dyDescent="0.25">
      <c r="A973" s="50" t="s">
        <v>1122</v>
      </c>
      <c r="B973" s="56" t="s">
        <v>1640</v>
      </c>
      <c r="C973" s="50" t="s">
        <v>3498</v>
      </c>
      <c r="D973" s="56" t="s">
        <v>1724</v>
      </c>
      <c r="E973" s="50" t="s">
        <v>106</v>
      </c>
      <c r="F973" s="24">
        <v>6</v>
      </c>
      <c r="G973" s="24">
        <v>8</v>
      </c>
      <c r="H973" s="50" t="s">
        <v>2644</v>
      </c>
      <c r="I973" s="50" t="s">
        <v>109</v>
      </c>
      <c r="J973" s="120">
        <v>711.02535819146533</v>
      </c>
      <c r="K973" s="52">
        <v>800</v>
      </c>
      <c r="L973" s="120">
        <v>88.878169773933166</v>
      </c>
      <c r="M973" s="52">
        <v>0</v>
      </c>
      <c r="N973" s="120">
        <v>77.739869570718724</v>
      </c>
      <c r="O973" s="120">
        <v>100</v>
      </c>
      <c r="P973" s="120">
        <v>100</v>
      </c>
      <c r="Q973" s="120">
        <v>65.481709350321566</v>
      </c>
      <c r="R973" s="120">
        <v>73.332297981095948</v>
      </c>
      <c r="S973" s="120">
        <v>75</v>
      </c>
      <c r="T973" s="120">
        <v>87.308945800428745</v>
      </c>
      <c r="U973" s="120">
        <v>100</v>
      </c>
      <c r="V973" s="120">
        <v>68.639030643582089</v>
      </c>
      <c r="W973" s="120">
        <v>91.518707524776119</v>
      </c>
      <c r="X973" s="120">
        <v>100</v>
      </c>
      <c r="Y973" s="120">
        <v>55.173300992958204</v>
      </c>
      <c r="Z973" s="120">
        <v>73.564401323944267</v>
      </c>
      <c r="AA973" s="120">
        <v>100</v>
      </c>
      <c r="AB973" s="120">
        <v>66.896296296296313</v>
      </c>
      <c r="AC973" s="120">
        <v>89.195061728395089</v>
      </c>
      <c r="AD973" s="120">
        <v>100</v>
      </c>
      <c r="AE973" s="120">
        <v>55.463157894736838</v>
      </c>
      <c r="AF973" s="120">
        <v>71.375257731958754</v>
      </c>
      <c r="AG973" s="120">
        <v>73.95087719298246</v>
      </c>
      <c r="AH973" s="120">
        <v>100</v>
      </c>
      <c r="AI973" s="120">
        <v>9.51</v>
      </c>
      <c r="AJ973" s="120">
        <v>18.149999999999999</v>
      </c>
      <c r="AK973" s="120">
        <v>15.91</v>
      </c>
      <c r="AL973" s="52">
        <v>0</v>
      </c>
      <c r="AM973" s="124">
        <v>1</v>
      </c>
      <c r="AN973" s="124">
        <v>1</v>
      </c>
      <c r="AO973" s="124">
        <v>0.99759036144578317</v>
      </c>
      <c r="AP973" s="124">
        <v>1</v>
      </c>
      <c r="AQ973" s="124">
        <v>1</v>
      </c>
      <c r="AR973" s="124">
        <v>1</v>
      </c>
      <c r="AS973" s="124">
        <v>1.9370460048426151E-2</v>
      </c>
      <c r="AT973" s="120">
        <v>50</v>
      </c>
      <c r="AU973" s="120">
        <v>50</v>
      </c>
      <c r="AV973" s="124">
        <v>2.0408163265306121E-2</v>
      </c>
      <c r="AW973" s="120">
        <v>50</v>
      </c>
      <c r="AX973" s="120">
        <v>50</v>
      </c>
      <c r="AY973" s="124"/>
      <c r="AZ973" s="120"/>
      <c r="BA973" s="120"/>
      <c r="BB973" s="124"/>
      <c r="BC973" s="120"/>
      <c r="BD973" s="120"/>
      <c r="BE973" s="124">
        <v>0.98412698412698407</v>
      </c>
      <c r="BF973" s="120">
        <v>50</v>
      </c>
      <c r="BG973" s="120">
        <v>50</v>
      </c>
      <c r="BH973" s="124"/>
      <c r="BI973" s="120"/>
      <c r="BJ973" s="120"/>
      <c r="BK973" s="124"/>
      <c r="BL973" s="120"/>
      <c r="BM973" s="120"/>
      <c r="BN973" s="52"/>
      <c r="BO973" s="124"/>
      <c r="BP973" s="120"/>
      <c r="BQ973" s="120"/>
      <c r="BR973" s="124">
        <v>0.68231046931407946</v>
      </c>
      <c r="BS973" s="124">
        <v>1.0109489051094891</v>
      </c>
      <c r="BT973" s="120">
        <v>45.487364620938628</v>
      </c>
      <c r="BU973" s="120">
        <v>50</v>
      </c>
      <c r="BV973" s="124"/>
      <c r="BW973" s="120"/>
      <c r="BX973" s="120"/>
      <c r="BY973" s="124"/>
      <c r="BZ973" s="124"/>
      <c r="CA973" s="124"/>
      <c r="CB973" s="120">
        <v>16.823939048191338</v>
      </c>
      <c r="CC973" s="120">
        <v>19.496255895940152</v>
      </c>
      <c r="CD973" s="120">
        <v>17.335082511020332</v>
      </c>
      <c r="CE973" s="120"/>
      <c r="CF973" s="52"/>
      <c r="CG973" s="52"/>
      <c r="CH973" s="107">
        <v>0</v>
      </c>
      <c r="CI973" s="107"/>
      <c r="CJ973" s="107"/>
    </row>
    <row r="974" spans="1:88" x14ac:dyDescent="0.25">
      <c r="A974" s="50" t="s">
        <v>1122</v>
      </c>
      <c r="B974" s="56" t="s">
        <v>1640</v>
      </c>
      <c r="C974" s="50" t="s">
        <v>3499</v>
      </c>
      <c r="D974" s="56" t="s">
        <v>1808</v>
      </c>
      <c r="E974" s="50" t="s">
        <v>106</v>
      </c>
      <c r="F974" s="24">
        <v>9</v>
      </c>
      <c r="G974" s="24">
        <v>12</v>
      </c>
      <c r="H974" s="50" t="s">
        <v>2644</v>
      </c>
      <c r="I974" s="50" t="s">
        <v>109</v>
      </c>
      <c r="J974" s="120">
        <v>1060.863554495565</v>
      </c>
      <c r="K974" s="52">
        <v>1250</v>
      </c>
      <c r="L974" s="120">
        <v>84.869084359645214</v>
      </c>
      <c r="M974" s="52">
        <v>1</v>
      </c>
      <c r="N974" s="120">
        <v>72.563911839676479</v>
      </c>
      <c r="O974" s="120">
        <v>96.751882452901967</v>
      </c>
      <c r="P974" s="120">
        <v>100</v>
      </c>
      <c r="Q974" s="120">
        <v>60.073139572021695</v>
      </c>
      <c r="R974" s="120">
        <v>67.012608745640563</v>
      </c>
      <c r="S974" s="120">
        <v>75</v>
      </c>
      <c r="T974" s="120">
        <v>80.097519429362265</v>
      </c>
      <c r="U974" s="120">
        <v>100</v>
      </c>
      <c r="V974" s="120">
        <v>61.622544193678188</v>
      </c>
      <c r="W974" s="120">
        <v>82.163392258237593</v>
      </c>
      <c r="X974" s="120">
        <v>100</v>
      </c>
      <c r="Y974" s="120">
        <v>47.266827713699215</v>
      </c>
      <c r="Z974" s="120">
        <v>63.022436951598948</v>
      </c>
      <c r="AA974" s="120">
        <v>100</v>
      </c>
      <c r="AB974" s="120">
        <v>69.714885844748764</v>
      </c>
      <c r="AC974" s="120">
        <v>92.953181126331685</v>
      </c>
      <c r="AD974" s="120">
        <v>100</v>
      </c>
      <c r="AE974" s="120">
        <v>54.785534591194974</v>
      </c>
      <c r="AF974" s="120">
        <v>75</v>
      </c>
      <c r="AG974" s="120">
        <v>73.047379454926627</v>
      </c>
      <c r="AH974" s="120">
        <v>100</v>
      </c>
      <c r="AI974" s="120">
        <v>14.92</v>
      </c>
      <c r="AJ974" s="120">
        <v>19.739999999999998</v>
      </c>
      <c r="AK974" s="120">
        <v>20.21</v>
      </c>
      <c r="AL974" s="52">
        <v>1</v>
      </c>
      <c r="AM974" s="124">
        <v>0.93969849246231152</v>
      </c>
      <c r="AN974" s="124">
        <v>0.9464285714285714</v>
      </c>
      <c r="AO974" s="124">
        <v>0.94499999999999995</v>
      </c>
      <c r="AP974" s="124">
        <v>0.93859649122807021</v>
      </c>
      <c r="AQ974" s="124">
        <v>0.98927613941018766</v>
      </c>
      <c r="AR974" s="124">
        <v>0.97345132743362828</v>
      </c>
      <c r="AS974" s="124">
        <v>6.0565275908479141E-2</v>
      </c>
      <c r="AT974" s="120">
        <v>47.88694481830418</v>
      </c>
      <c r="AU974" s="120">
        <v>50</v>
      </c>
      <c r="AV974" s="124">
        <v>0.12195121951219512</v>
      </c>
      <c r="AW974" s="120">
        <v>35.609756097560982</v>
      </c>
      <c r="AX974" s="120">
        <v>50</v>
      </c>
      <c r="AY974" s="124">
        <v>0.79616963064295487</v>
      </c>
      <c r="AZ974" s="120">
        <v>50</v>
      </c>
      <c r="BA974" s="120">
        <v>50</v>
      </c>
      <c r="BB974" s="124">
        <v>0.560875512995896</v>
      </c>
      <c r="BC974" s="120">
        <v>37.391700866393066</v>
      </c>
      <c r="BD974" s="120">
        <v>50</v>
      </c>
      <c r="BE974" s="124">
        <v>0.96649484536082475</v>
      </c>
      <c r="BF974" s="120">
        <v>50</v>
      </c>
      <c r="BG974" s="120">
        <v>50</v>
      </c>
      <c r="BH974" s="124">
        <v>0.96242774566473988</v>
      </c>
      <c r="BI974" s="120">
        <v>100</v>
      </c>
      <c r="BJ974" s="120">
        <v>100</v>
      </c>
      <c r="BK974" s="124">
        <v>0.9196428571428571</v>
      </c>
      <c r="BL974" s="120">
        <v>97.834346504559264</v>
      </c>
      <c r="BM974" s="120">
        <v>100</v>
      </c>
      <c r="BN974" s="52">
        <v>0</v>
      </c>
      <c r="BO974" s="124">
        <v>0.83823529411764708</v>
      </c>
      <c r="BP974" s="120">
        <v>100</v>
      </c>
      <c r="BQ974" s="120">
        <v>100</v>
      </c>
      <c r="BR974" s="124">
        <v>0.50773993808049533</v>
      </c>
      <c r="BS974" s="124">
        <v>0.87297297297297294</v>
      </c>
      <c r="BT974" s="120">
        <v>16.92466460268318</v>
      </c>
      <c r="BU974" s="120">
        <v>50</v>
      </c>
      <c r="BV974" s="124">
        <v>0.44616419919246297</v>
      </c>
      <c r="BW974" s="120">
        <v>37.180349932705248</v>
      </c>
      <c r="BX974" s="120">
        <v>50</v>
      </c>
      <c r="BY974" s="124">
        <v>0.9196428571428571</v>
      </c>
      <c r="BZ974" s="124">
        <v>0.94</v>
      </c>
      <c r="CA974" s="124">
        <v>2.0357142857142917E-2</v>
      </c>
      <c r="CB974" s="120">
        <v>16.823939048191338</v>
      </c>
      <c r="CC974" s="120">
        <v>19.496255895940152</v>
      </c>
      <c r="CD974" s="120">
        <v>17.335082511020332</v>
      </c>
      <c r="CE974" s="120">
        <v>12.629206143265662</v>
      </c>
      <c r="CF974" s="107"/>
      <c r="CG974" s="107"/>
      <c r="CH974" s="107">
        <v>0</v>
      </c>
      <c r="CI974" s="107"/>
      <c r="CJ974" s="107"/>
    </row>
    <row r="975" spans="1:88" x14ac:dyDescent="0.25">
      <c r="A975" s="50" t="s">
        <v>1122</v>
      </c>
      <c r="B975" s="56" t="s">
        <v>1640</v>
      </c>
      <c r="C975" s="50" t="s">
        <v>3500</v>
      </c>
      <c r="D975" s="56" t="s">
        <v>1996</v>
      </c>
      <c r="E975" s="50" t="s">
        <v>106</v>
      </c>
      <c r="F975" s="24">
        <v>9</v>
      </c>
      <c r="G975" s="24">
        <v>12</v>
      </c>
      <c r="H975" s="50" t="s">
        <v>2644</v>
      </c>
      <c r="I975" s="50" t="s">
        <v>109</v>
      </c>
      <c r="J975" s="120">
        <v>1066.3675660255094</v>
      </c>
      <c r="K975" s="52">
        <v>1250</v>
      </c>
      <c r="L975" s="120">
        <v>85.309405282040757</v>
      </c>
      <c r="M975" s="52">
        <v>1</v>
      </c>
      <c r="N975" s="120">
        <v>65.114648033126272</v>
      </c>
      <c r="O975" s="120">
        <v>86.819530710835025</v>
      </c>
      <c r="P975" s="120">
        <v>100</v>
      </c>
      <c r="Q975" s="120">
        <v>49.55913978494624</v>
      </c>
      <c r="R975" s="120">
        <v>62.740740740740733</v>
      </c>
      <c r="S975" s="120">
        <v>71.920182891705039</v>
      </c>
      <c r="T975" s="120">
        <v>66.078853046594986</v>
      </c>
      <c r="U975" s="120">
        <v>100</v>
      </c>
      <c r="V975" s="120">
        <v>57.739155146332294</v>
      </c>
      <c r="W975" s="120">
        <v>76.985540195109721</v>
      </c>
      <c r="X975" s="120">
        <v>100</v>
      </c>
      <c r="Y975" s="120">
        <v>46.760064817143018</v>
      </c>
      <c r="Z975" s="120">
        <v>62.346753089524022</v>
      </c>
      <c r="AA975" s="120">
        <v>100</v>
      </c>
      <c r="AB975" s="120">
        <v>73.101111111110967</v>
      </c>
      <c r="AC975" s="120">
        <v>97.468148148147961</v>
      </c>
      <c r="AD975" s="120">
        <v>100</v>
      </c>
      <c r="AE975" s="120">
        <v>55.234364261168395</v>
      </c>
      <c r="AF975" s="120">
        <v>75</v>
      </c>
      <c r="AG975" s="120">
        <v>73.645819014891188</v>
      </c>
      <c r="AH975" s="120">
        <v>100</v>
      </c>
      <c r="AI975" s="120">
        <v>22.36</v>
      </c>
      <c r="AJ975" s="120">
        <v>15.98</v>
      </c>
      <c r="AK975" s="120">
        <v>19.760000000000002</v>
      </c>
      <c r="AL975" s="52">
        <v>1</v>
      </c>
      <c r="AM975" s="124">
        <v>0.47740112994350281</v>
      </c>
      <c r="AN975" s="124">
        <v>0.52884615384615385</v>
      </c>
      <c r="AO975" s="124">
        <v>0.39265536723163841</v>
      </c>
      <c r="AP975" s="124">
        <v>0.45192307692307693</v>
      </c>
      <c r="AQ975" s="124">
        <v>1</v>
      </c>
      <c r="AR975" s="124">
        <v>1</v>
      </c>
      <c r="AS975" s="124">
        <v>5.4091539528432729E-2</v>
      </c>
      <c r="AT975" s="120">
        <v>49.181692094313462</v>
      </c>
      <c r="AU975" s="120">
        <v>50</v>
      </c>
      <c r="AV975" s="124">
        <v>9.2307692307692313E-2</v>
      </c>
      <c r="AW975" s="120">
        <v>41.538461538461547</v>
      </c>
      <c r="AX975" s="120">
        <v>50</v>
      </c>
      <c r="AY975" s="124">
        <v>0.6811797752808989</v>
      </c>
      <c r="AZ975" s="120">
        <v>45.41198501872659</v>
      </c>
      <c r="BA975" s="120">
        <v>50</v>
      </c>
      <c r="BB975" s="124">
        <v>0.625</v>
      </c>
      <c r="BC975" s="120">
        <v>41.666666666666671</v>
      </c>
      <c r="BD975" s="120">
        <v>50</v>
      </c>
      <c r="BE975" s="124">
        <v>0.98618784530386738</v>
      </c>
      <c r="BF975" s="120">
        <v>50</v>
      </c>
      <c r="BG975" s="120">
        <v>50</v>
      </c>
      <c r="BH975" s="124">
        <v>0.9756756756756757</v>
      </c>
      <c r="BI975" s="120">
        <v>100</v>
      </c>
      <c r="BJ975" s="120">
        <v>100</v>
      </c>
      <c r="BK975" s="124">
        <v>0.89090909090909098</v>
      </c>
      <c r="BL975" s="120">
        <v>94.777562862669257</v>
      </c>
      <c r="BM975" s="120">
        <v>100</v>
      </c>
      <c r="BN975" s="52">
        <v>0</v>
      </c>
      <c r="BO975" s="124">
        <v>0.85135135135135132</v>
      </c>
      <c r="BP975" s="120">
        <v>100</v>
      </c>
      <c r="BQ975" s="120">
        <v>100</v>
      </c>
      <c r="BR975" s="124">
        <v>0.60597014925373138</v>
      </c>
      <c r="BS975" s="124">
        <v>0.91032608695652173</v>
      </c>
      <c r="BT975" s="120">
        <v>40.398009950248756</v>
      </c>
      <c r="BU975" s="120">
        <v>50</v>
      </c>
      <c r="BV975" s="124">
        <v>0.48058252427184467</v>
      </c>
      <c r="BW975" s="120">
        <v>40.04854368932039</v>
      </c>
      <c r="BX975" s="120">
        <v>50</v>
      </c>
      <c r="BY975" s="124">
        <v>0.89090909090909098</v>
      </c>
      <c r="BZ975" s="124">
        <v>0.94</v>
      </c>
      <c r="CA975" s="124">
        <v>4.9090909090909067E-2</v>
      </c>
      <c r="CB975" s="120">
        <v>16.823939048191338</v>
      </c>
      <c r="CC975" s="120">
        <v>19.496255895940152</v>
      </c>
      <c r="CD975" s="120">
        <v>17.335082511020332</v>
      </c>
      <c r="CE975" s="120">
        <v>12.629206143265662</v>
      </c>
      <c r="CF975" s="107"/>
      <c r="CG975" s="107"/>
      <c r="CH975" s="107">
        <v>0</v>
      </c>
      <c r="CI975" s="107"/>
      <c r="CJ975" s="107"/>
    </row>
    <row r="976" spans="1:88" x14ac:dyDescent="0.25">
      <c r="A976" s="50" t="s">
        <v>1138</v>
      </c>
      <c r="B976" s="56" t="s">
        <v>1641</v>
      </c>
      <c r="C976" s="50" t="s">
        <v>2665</v>
      </c>
      <c r="D976" s="56" t="s">
        <v>101</v>
      </c>
      <c r="E976" s="50" t="s">
        <v>102</v>
      </c>
      <c r="F976" s="24" t="s">
        <v>102</v>
      </c>
      <c r="G976" s="24" t="s">
        <v>102</v>
      </c>
      <c r="H976" s="50" t="s">
        <v>2644</v>
      </c>
      <c r="I976" s="50" t="s">
        <v>103</v>
      </c>
      <c r="J976" s="120">
        <v>847.60099226525142</v>
      </c>
      <c r="K976" s="52">
        <v>1250</v>
      </c>
      <c r="L976" s="120">
        <v>67.808079381220111</v>
      </c>
      <c r="M976" s="52">
        <v>0</v>
      </c>
      <c r="N976" s="120">
        <v>63.05456077970414</v>
      </c>
      <c r="O976" s="120">
        <v>84.072747706272182</v>
      </c>
      <c r="P976" s="120">
        <v>100</v>
      </c>
      <c r="Q976" s="120">
        <v>59.183816819190703</v>
      </c>
      <c r="R976" s="120">
        <v>60.299318145797237</v>
      </c>
      <c r="S976" s="120">
        <v>71.377473476312332</v>
      </c>
      <c r="T976" s="120">
        <v>78.911755758920947</v>
      </c>
      <c r="U976" s="120">
        <v>100</v>
      </c>
      <c r="V976" s="120">
        <v>53.028740007882</v>
      </c>
      <c r="W976" s="120">
        <v>70.704986677175995</v>
      </c>
      <c r="X976" s="120">
        <v>100</v>
      </c>
      <c r="Y976" s="120">
        <v>49.666231334976622</v>
      </c>
      <c r="Z976" s="120">
        <v>66.221641779968834</v>
      </c>
      <c r="AA976" s="120">
        <v>100</v>
      </c>
      <c r="AB976" s="120">
        <v>51.8683145009418</v>
      </c>
      <c r="AC976" s="120">
        <v>69.157752667922395</v>
      </c>
      <c r="AD976" s="120">
        <v>100</v>
      </c>
      <c r="AE976" s="120">
        <v>47.326523405972488</v>
      </c>
      <c r="AF976" s="120">
        <v>60.951896690879629</v>
      </c>
      <c r="AG976" s="120">
        <v>63.102031207963314</v>
      </c>
      <c r="AH976" s="120">
        <v>100</v>
      </c>
      <c r="AI976" s="120">
        <v>12.19</v>
      </c>
      <c r="AJ976" s="120">
        <v>10.63</v>
      </c>
      <c r="AK976" s="120">
        <v>13.62</v>
      </c>
      <c r="AL976" s="52">
        <v>0</v>
      </c>
      <c r="AM976" s="124">
        <v>0.98596043395022337</v>
      </c>
      <c r="AN976" s="124">
        <v>0.98288621646623497</v>
      </c>
      <c r="AO976" s="124">
        <v>0.97943688706105658</v>
      </c>
      <c r="AP976" s="124">
        <v>0.97761534947464601</v>
      </c>
      <c r="AQ976" s="124">
        <v>0.98608964451313752</v>
      </c>
      <c r="AR976" s="124">
        <v>0.98849252013808975</v>
      </c>
      <c r="AS976" s="124">
        <v>0.1625086625086625</v>
      </c>
      <c r="AT976" s="120">
        <v>27.498267498267513</v>
      </c>
      <c r="AU976" s="120">
        <v>50</v>
      </c>
      <c r="AV976" s="124">
        <v>0.18597104343484772</v>
      </c>
      <c r="AW976" s="120">
        <v>22.805791313030465</v>
      </c>
      <c r="AX976" s="120">
        <v>50</v>
      </c>
      <c r="AY976" s="124">
        <v>0.46423751686909581</v>
      </c>
      <c r="AZ976" s="120">
        <v>30.949167791273052</v>
      </c>
      <c r="BA976" s="120">
        <v>50</v>
      </c>
      <c r="BB976" s="124">
        <v>0.1349527665317139</v>
      </c>
      <c r="BC976" s="120">
        <v>8.9968511021142596</v>
      </c>
      <c r="BD976" s="120">
        <v>50</v>
      </c>
      <c r="BE976" s="124">
        <v>0.81721698113207553</v>
      </c>
      <c r="BF976" s="120">
        <v>43.468988358089128</v>
      </c>
      <c r="BG976" s="120">
        <v>50</v>
      </c>
      <c r="BH976" s="124">
        <v>0.73584905660377353</v>
      </c>
      <c r="BI976" s="120">
        <v>78.281814532316346</v>
      </c>
      <c r="BJ976" s="120">
        <v>100</v>
      </c>
      <c r="BK976" s="124">
        <v>0.71372549019607801</v>
      </c>
      <c r="BL976" s="120">
        <v>75.928243637880641</v>
      </c>
      <c r="BM976" s="120">
        <v>100</v>
      </c>
      <c r="BN976" s="52">
        <v>0</v>
      </c>
      <c r="BO976" s="124">
        <v>0.63900000000000001</v>
      </c>
      <c r="BP976" s="120">
        <v>85.185185185185176</v>
      </c>
      <c r="BQ976" s="120">
        <v>100</v>
      </c>
      <c r="BR976" s="124">
        <v>0.25749318801089921</v>
      </c>
      <c r="BS976" s="124">
        <v>0.8191964285714286</v>
      </c>
      <c r="BT976" s="120">
        <v>8.583106267029974</v>
      </c>
      <c r="BU976" s="120">
        <v>50</v>
      </c>
      <c r="BV976" s="124">
        <v>0.4047919293820933</v>
      </c>
      <c r="BW976" s="120">
        <v>33.732660781841112</v>
      </c>
      <c r="BX976" s="120">
        <v>50</v>
      </c>
      <c r="BY976" s="124">
        <v>0.71372549019607801</v>
      </c>
      <c r="BZ976" s="124">
        <v>0.85384615384615403</v>
      </c>
      <c r="CA976" s="124">
        <v>0.14012066365007597</v>
      </c>
      <c r="CB976" s="120">
        <v>17.263974516166829</v>
      </c>
      <c r="CC976" s="120">
        <v>19.631524517014228</v>
      </c>
      <c r="CD976" s="120">
        <v>17.168861804494096</v>
      </c>
      <c r="CE976" s="120">
        <v>15.161501169955377</v>
      </c>
      <c r="CF976" s="52"/>
      <c r="CG976" s="52"/>
      <c r="CH976" s="107">
        <v>0</v>
      </c>
      <c r="CI976" s="107"/>
      <c r="CJ976" s="107"/>
    </row>
    <row r="977" spans="1:88" x14ac:dyDescent="0.25">
      <c r="A977" s="50" t="s">
        <v>1138</v>
      </c>
      <c r="B977" s="56" t="s">
        <v>1641</v>
      </c>
      <c r="C977" s="50" t="s">
        <v>3501</v>
      </c>
      <c r="D977" s="56" t="s">
        <v>1939</v>
      </c>
      <c r="E977" s="50" t="s">
        <v>106</v>
      </c>
      <c r="F977" s="24" t="s">
        <v>107</v>
      </c>
      <c r="G977" s="24">
        <v>4</v>
      </c>
      <c r="H977" s="50" t="s">
        <v>1453</v>
      </c>
      <c r="I977" s="50" t="s">
        <v>109</v>
      </c>
      <c r="J977" s="120">
        <v>416.81887112432071</v>
      </c>
      <c r="K977" s="52">
        <v>550</v>
      </c>
      <c r="L977" s="120">
        <v>75.785249295331042</v>
      </c>
      <c r="M977" s="52">
        <v>0</v>
      </c>
      <c r="N977" s="120">
        <v>68.291955986889278</v>
      </c>
      <c r="O977" s="120">
        <v>91.05594131585238</v>
      </c>
      <c r="P977" s="120">
        <v>100</v>
      </c>
      <c r="Q977" s="120">
        <v>66.688594727442577</v>
      </c>
      <c r="R977" s="120">
        <v>66.501659183110789</v>
      </c>
      <c r="S977" s="120">
        <v>75</v>
      </c>
      <c r="T977" s="120">
        <v>88.91812630325677</v>
      </c>
      <c r="U977" s="120">
        <v>100</v>
      </c>
      <c r="V977" s="120">
        <v>58.724128340794984</v>
      </c>
      <c r="W977" s="120">
        <v>78.298837787726654</v>
      </c>
      <c r="X977" s="120">
        <v>100</v>
      </c>
      <c r="Y977" s="120">
        <v>56.924848817572681</v>
      </c>
      <c r="Z977" s="120">
        <v>75.899798423430241</v>
      </c>
      <c r="AA977" s="120">
        <v>100</v>
      </c>
      <c r="AB977" s="120"/>
      <c r="AC977" s="120"/>
      <c r="AD977" s="120">
        <v>0</v>
      </c>
      <c r="AE977" s="120"/>
      <c r="AF977" s="120"/>
      <c r="AG977" s="120"/>
      <c r="AH977" s="120">
        <v>0</v>
      </c>
      <c r="AI977" s="120">
        <v>8.31</v>
      </c>
      <c r="AJ977" s="120">
        <v>9.57</v>
      </c>
      <c r="AK977" s="120"/>
      <c r="AL977" s="52">
        <v>0</v>
      </c>
      <c r="AM977" s="124">
        <v>1</v>
      </c>
      <c r="AN977" s="124">
        <v>1</v>
      </c>
      <c r="AO977" s="124">
        <v>1</v>
      </c>
      <c r="AP977" s="124">
        <v>1</v>
      </c>
      <c r="AQ977" s="124"/>
      <c r="AR977" s="124"/>
      <c r="AS977" s="124">
        <v>0.13288288288288289</v>
      </c>
      <c r="AT977" s="120">
        <v>33.423423423423436</v>
      </c>
      <c r="AU977" s="120">
        <v>50</v>
      </c>
      <c r="AV977" s="124">
        <v>0.14647887323943662</v>
      </c>
      <c r="AW977" s="120">
        <v>30.70422535211268</v>
      </c>
      <c r="AX977" s="120">
        <v>50</v>
      </c>
      <c r="AY977" s="124"/>
      <c r="AZ977" s="120"/>
      <c r="BA977" s="120"/>
      <c r="BB977" s="124"/>
      <c r="BC977" s="120"/>
      <c r="BD977" s="120"/>
      <c r="BE977" s="124"/>
      <c r="BF977" s="120"/>
      <c r="BG977" s="120"/>
      <c r="BH977" s="124"/>
      <c r="BI977" s="120"/>
      <c r="BJ977" s="120"/>
      <c r="BK977" s="124"/>
      <c r="BL977" s="120"/>
      <c r="BM977" s="120"/>
      <c r="BN977" s="52"/>
      <c r="BO977" s="124"/>
      <c r="BP977" s="120"/>
      <c r="BQ977" s="120"/>
      <c r="BR977" s="124">
        <v>0.27777777777777779</v>
      </c>
      <c r="BS977" s="124">
        <v>1</v>
      </c>
      <c r="BT977" s="120">
        <v>18.518518518518519</v>
      </c>
      <c r="BU977" s="120">
        <v>50</v>
      </c>
      <c r="BV977" s="124"/>
      <c r="BW977" s="120"/>
      <c r="BX977" s="120"/>
      <c r="BY977" s="124"/>
      <c r="BZ977" s="124"/>
      <c r="CA977" s="124"/>
      <c r="CB977" s="120">
        <v>16.823939048191338</v>
      </c>
      <c r="CC977" s="120">
        <v>19.496255895940152</v>
      </c>
      <c r="CD977" s="120">
        <v>17.335082511020332</v>
      </c>
      <c r="CE977" s="120"/>
      <c r="CF977" s="107"/>
      <c r="CG977" s="107"/>
      <c r="CH977" s="107">
        <v>0</v>
      </c>
      <c r="CI977" s="107"/>
      <c r="CJ977" s="107"/>
    </row>
    <row r="978" spans="1:88" x14ac:dyDescent="0.25">
      <c r="A978" s="50" t="s">
        <v>1138</v>
      </c>
      <c r="B978" s="56" t="s">
        <v>1641</v>
      </c>
      <c r="C978" s="50" t="s">
        <v>3502</v>
      </c>
      <c r="D978" s="56" t="s">
        <v>2423</v>
      </c>
      <c r="E978" s="50" t="s">
        <v>106</v>
      </c>
      <c r="F978" s="24" t="s">
        <v>107</v>
      </c>
      <c r="G978" s="24">
        <v>4</v>
      </c>
      <c r="H978" s="50" t="s">
        <v>2644</v>
      </c>
      <c r="I978" s="50" t="s">
        <v>109</v>
      </c>
      <c r="J978" s="120">
        <v>410.16459244424038</v>
      </c>
      <c r="K978" s="52">
        <v>550</v>
      </c>
      <c r="L978" s="120">
        <v>74.575380444407344</v>
      </c>
      <c r="M978" s="52">
        <v>0</v>
      </c>
      <c r="N978" s="120">
        <v>68.319419436150227</v>
      </c>
      <c r="O978" s="120">
        <v>91.092559248200303</v>
      </c>
      <c r="P978" s="120">
        <v>100</v>
      </c>
      <c r="Q978" s="120">
        <v>63.256769811341258</v>
      </c>
      <c r="R978" s="120">
        <v>69.360660680782615</v>
      </c>
      <c r="S978" s="120">
        <v>74.297005740141543</v>
      </c>
      <c r="T978" s="120">
        <v>84.34235974845501</v>
      </c>
      <c r="U978" s="120">
        <v>100</v>
      </c>
      <c r="V978" s="120">
        <v>60.875107685524341</v>
      </c>
      <c r="W978" s="120">
        <v>81.166810247365788</v>
      </c>
      <c r="X978" s="120">
        <v>100</v>
      </c>
      <c r="Y978" s="120">
        <v>53.774951097655176</v>
      </c>
      <c r="Z978" s="120">
        <v>71.699934796873563</v>
      </c>
      <c r="AA978" s="120">
        <v>100</v>
      </c>
      <c r="AB978" s="120"/>
      <c r="AC978" s="120"/>
      <c r="AD978" s="120">
        <v>0</v>
      </c>
      <c r="AE978" s="120"/>
      <c r="AF978" s="120"/>
      <c r="AG978" s="120"/>
      <c r="AH978" s="120">
        <v>0</v>
      </c>
      <c r="AI978" s="120">
        <v>11.04</v>
      </c>
      <c r="AJ978" s="120">
        <v>15.58</v>
      </c>
      <c r="AK978" s="120"/>
      <c r="AL978" s="52">
        <v>0</v>
      </c>
      <c r="AM978" s="124">
        <v>0.98918918918918919</v>
      </c>
      <c r="AN978" s="124">
        <v>0.99009900990099009</v>
      </c>
      <c r="AO978" s="124">
        <v>0.9838709677419355</v>
      </c>
      <c r="AP978" s="124">
        <v>0.99019607843137258</v>
      </c>
      <c r="AQ978" s="124"/>
      <c r="AR978" s="124"/>
      <c r="AS978" s="124">
        <v>0.10526315789473684</v>
      </c>
      <c r="AT978" s="120">
        <v>38.947368421052644</v>
      </c>
      <c r="AU978" s="120">
        <v>50</v>
      </c>
      <c r="AV978" s="124">
        <v>0.15139442231075698</v>
      </c>
      <c r="AW978" s="120">
        <v>29.721115537848622</v>
      </c>
      <c r="AX978" s="120">
        <v>50</v>
      </c>
      <c r="AY978" s="124"/>
      <c r="AZ978" s="120"/>
      <c r="BA978" s="120"/>
      <c r="BB978" s="124"/>
      <c r="BC978" s="120"/>
      <c r="BD978" s="120"/>
      <c r="BE978" s="124"/>
      <c r="BF978" s="120"/>
      <c r="BG978" s="120"/>
      <c r="BH978" s="124"/>
      <c r="BI978" s="120"/>
      <c r="BJ978" s="120"/>
      <c r="BK978" s="124"/>
      <c r="BL978" s="120"/>
      <c r="BM978" s="120"/>
      <c r="BN978" s="52"/>
      <c r="BO978" s="124"/>
      <c r="BP978" s="120"/>
      <c r="BQ978" s="120"/>
      <c r="BR978" s="124">
        <v>0.19791666666666666</v>
      </c>
      <c r="BS978" s="124">
        <v>0.97959183673469385</v>
      </c>
      <c r="BT978" s="120">
        <v>13.194444444444445</v>
      </c>
      <c r="BU978" s="120">
        <v>50</v>
      </c>
      <c r="BV978" s="124"/>
      <c r="BW978" s="120"/>
      <c r="BX978" s="120"/>
      <c r="BY978" s="124"/>
      <c r="BZ978" s="124"/>
      <c r="CA978" s="124"/>
      <c r="CB978" s="120">
        <v>16.823939048191338</v>
      </c>
      <c r="CC978" s="120">
        <v>19.496255895940152</v>
      </c>
      <c r="CD978" s="120">
        <v>17.335082511020332</v>
      </c>
      <c r="CE978" s="120"/>
      <c r="CF978" s="107"/>
      <c r="CG978" s="107"/>
      <c r="CH978" s="107">
        <v>0</v>
      </c>
      <c r="CI978" s="107"/>
      <c r="CJ978" s="107"/>
    </row>
    <row r="979" spans="1:88" x14ac:dyDescent="0.25">
      <c r="A979" s="50" t="s">
        <v>1138</v>
      </c>
      <c r="B979" s="56" t="s">
        <v>1641</v>
      </c>
      <c r="C979" s="50" t="s">
        <v>3503</v>
      </c>
      <c r="D979" s="56" t="s">
        <v>1896</v>
      </c>
      <c r="E979" s="50" t="s">
        <v>106</v>
      </c>
      <c r="F979" s="24" t="s">
        <v>107</v>
      </c>
      <c r="G979" s="24">
        <v>4</v>
      </c>
      <c r="H979" s="50" t="s">
        <v>2644</v>
      </c>
      <c r="I979" s="50" t="s">
        <v>109</v>
      </c>
      <c r="J979" s="120">
        <v>459.99032128836672</v>
      </c>
      <c r="K979" s="52">
        <v>550</v>
      </c>
      <c r="L979" s="120">
        <v>83.634603870612139</v>
      </c>
      <c r="M979" s="52">
        <v>0</v>
      </c>
      <c r="N979" s="120">
        <v>77.445159888578118</v>
      </c>
      <c r="O979" s="120">
        <v>100</v>
      </c>
      <c r="P979" s="120">
        <v>100</v>
      </c>
      <c r="Q979" s="120">
        <v>72.275533091103426</v>
      </c>
      <c r="R979" s="120">
        <v>70.369352061812407</v>
      </c>
      <c r="S979" s="120">
        <v>75</v>
      </c>
      <c r="T979" s="120">
        <v>96.367377454804569</v>
      </c>
      <c r="U979" s="120">
        <v>100</v>
      </c>
      <c r="V979" s="120">
        <v>66.475641752427478</v>
      </c>
      <c r="W979" s="120">
        <v>88.634189003236642</v>
      </c>
      <c r="X979" s="120">
        <v>100</v>
      </c>
      <c r="Y979" s="120">
        <v>62.581931443042535</v>
      </c>
      <c r="Z979" s="120">
        <v>83.442575257390047</v>
      </c>
      <c r="AA979" s="120">
        <v>100</v>
      </c>
      <c r="AB979" s="120"/>
      <c r="AC979" s="120"/>
      <c r="AD979" s="120">
        <v>0</v>
      </c>
      <c r="AE979" s="120"/>
      <c r="AF979" s="120"/>
      <c r="AG979" s="120"/>
      <c r="AH979" s="120">
        <v>0</v>
      </c>
      <c r="AI979" s="120">
        <v>2.72</v>
      </c>
      <c r="AJ979" s="120">
        <v>7.78</v>
      </c>
      <c r="AK979" s="120"/>
      <c r="AL979" s="52">
        <v>0</v>
      </c>
      <c r="AM979" s="124">
        <v>0.99242424242424243</v>
      </c>
      <c r="AN979" s="124">
        <v>1</v>
      </c>
      <c r="AO979" s="124">
        <v>0.99242424242424243</v>
      </c>
      <c r="AP979" s="124">
        <v>1</v>
      </c>
      <c r="AQ979" s="124"/>
      <c r="AR979" s="124"/>
      <c r="AS979" s="124">
        <v>5.3511705685618728E-2</v>
      </c>
      <c r="AT979" s="120">
        <v>49.297658862876268</v>
      </c>
      <c r="AU979" s="120">
        <v>50</v>
      </c>
      <c r="AV979" s="124">
        <v>8.8757396449704137E-2</v>
      </c>
      <c r="AW979" s="120">
        <v>42.248520710059175</v>
      </c>
      <c r="AX979" s="120">
        <v>50</v>
      </c>
      <c r="AY979" s="124"/>
      <c r="AZ979" s="120"/>
      <c r="BA979" s="120"/>
      <c r="BB979" s="124"/>
      <c r="BC979" s="120"/>
      <c r="BD979" s="120"/>
      <c r="BE979" s="124"/>
      <c r="BF979" s="120"/>
      <c r="BG979" s="120"/>
      <c r="BH979" s="124"/>
      <c r="BI979" s="120"/>
      <c r="BJ979" s="120"/>
      <c r="BK979" s="124"/>
      <c r="BL979" s="120"/>
      <c r="BM979" s="120"/>
      <c r="BN979" s="52"/>
      <c r="BO979" s="124"/>
      <c r="BP979" s="120"/>
      <c r="BQ979" s="120"/>
      <c r="BR979" s="124">
        <v>0.45714285714285713</v>
      </c>
      <c r="BS979" s="124">
        <v>0.47945205479452052</v>
      </c>
      <c r="BT979" s="120">
        <v>0</v>
      </c>
      <c r="BU979" s="120">
        <v>50</v>
      </c>
      <c r="BV979" s="124"/>
      <c r="BW979" s="120"/>
      <c r="BX979" s="120"/>
      <c r="BY979" s="124"/>
      <c r="BZ979" s="124"/>
      <c r="CA979" s="124"/>
      <c r="CB979" s="120">
        <v>16.823939048191338</v>
      </c>
      <c r="CC979" s="120">
        <v>19.496255895940152</v>
      </c>
      <c r="CD979" s="120">
        <v>17.335082511020332</v>
      </c>
      <c r="CE979" s="120"/>
      <c r="CF979" s="52"/>
      <c r="CG979" s="52"/>
      <c r="CH979" s="107">
        <v>1</v>
      </c>
      <c r="CI979" s="107"/>
      <c r="CJ979" s="107">
        <v>1</v>
      </c>
    </row>
    <row r="980" spans="1:88" x14ac:dyDescent="0.25">
      <c r="A980" s="50" t="s">
        <v>1138</v>
      </c>
      <c r="B980" s="56" t="s">
        <v>1641</v>
      </c>
      <c r="C980" s="50" t="s">
        <v>3504</v>
      </c>
      <c r="D980" s="56" t="s">
        <v>1670</v>
      </c>
      <c r="E980" s="50" t="s">
        <v>106</v>
      </c>
      <c r="F980" s="24" t="s">
        <v>107</v>
      </c>
      <c r="G980" s="24">
        <v>4</v>
      </c>
      <c r="H980" s="50" t="s">
        <v>2644</v>
      </c>
      <c r="I980" s="50" t="s">
        <v>109</v>
      </c>
      <c r="J980" s="120">
        <v>419.23151705141049</v>
      </c>
      <c r="K980" s="52">
        <v>550</v>
      </c>
      <c r="L980" s="120">
        <v>76.223912191165539</v>
      </c>
      <c r="M980" s="52">
        <v>0</v>
      </c>
      <c r="N980" s="120">
        <v>68.796552862973215</v>
      </c>
      <c r="O980" s="120">
        <v>91.728737150630963</v>
      </c>
      <c r="P980" s="120">
        <v>100</v>
      </c>
      <c r="Q980" s="120">
        <v>65.27711061920138</v>
      </c>
      <c r="R980" s="120">
        <v>67.378879438201466</v>
      </c>
      <c r="S980" s="120">
        <v>73.687981066181493</v>
      </c>
      <c r="T980" s="120">
        <v>87.036147492268512</v>
      </c>
      <c r="U980" s="120">
        <v>100</v>
      </c>
      <c r="V980" s="120">
        <v>61.00571099507269</v>
      </c>
      <c r="W980" s="120">
        <v>81.340947993430262</v>
      </c>
      <c r="X980" s="120">
        <v>100</v>
      </c>
      <c r="Y980" s="120">
        <v>56.420138578675164</v>
      </c>
      <c r="Z980" s="120">
        <v>75.226851438233552</v>
      </c>
      <c r="AA980" s="120">
        <v>100</v>
      </c>
      <c r="AB980" s="120"/>
      <c r="AC980" s="120"/>
      <c r="AD980" s="120">
        <v>0</v>
      </c>
      <c r="AE980" s="120"/>
      <c r="AF980" s="120"/>
      <c r="AG980" s="120"/>
      <c r="AH980" s="120">
        <v>0</v>
      </c>
      <c r="AI980" s="120">
        <v>8.41</v>
      </c>
      <c r="AJ980" s="120">
        <v>10.95</v>
      </c>
      <c r="AK980" s="120"/>
      <c r="AL980" s="52">
        <v>0</v>
      </c>
      <c r="AM980" s="124">
        <v>0.99319727891156462</v>
      </c>
      <c r="AN980" s="124">
        <v>0.98837209302325579</v>
      </c>
      <c r="AO980" s="124">
        <v>0.9932432432432432</v>
      </c>
      <c r="AP980" s="124">
        <v>0.9885057471264368</v>
      </c>
      <c r="AQ980" s="124"/>
      <c r="AR980" s="124"/>
      <c r="AS980" s="124">
        <v>0.11728395061728394</v>
      </c>
      <c r="AT980" s="120">
        <v>36.543209876543223</v>
      </c>
      <c r="AU980" s="120">
        <v>50</v>
      </c>
      <c r="AV980" s="124">
        <v>0.14893617021276595</v>
      </c>
      <c r="AW980" s="120">
        <v>30.212765957446816</v>
      </c>
      <c r="AX980" s="120">
        <v>50</v>
      </c>
      <c r="AY980" s="124"/>
      <c r="AZ980" s="120"/>
      <c r="BA980" s="120"/>
      <c r="BB980" s="124"/>
      <c r="BC980" s="120"/>
      <c r="BD980" s="120"/>
      <c r="BE980" s="124"/>
      <c r="BF980" s="120"/>
      <c r="BG980" s="120"/>
      <c r="BH980" s="124"/>
      <c r="BI980" s="120"/>
      <c r="BJ980" s="120"/>
      <c r="BK980" s="124"/>
      <c r="BL980" s="120"/>
      <c r="BM980" s="120"/>
      <c r="BN980" s="52"/>
      <c r="BO980" s="124"/>
      <c r="BP980" s="120"/>
      <c r="BQ980" s="120"/>
      <c r="BR980" s="124">
        <v>0.25714285714285712</v>
      </c>
      <c r="BS980" s="124">
        <v>0.9859154929577465</v>
      </c>
      <c r="BT980" s="120">
        <v>17.142857142857139</v>
      </c>
      <c r="BU980" s="120">
        <v>50</v>
      </c>
      <c r="BV980" s="124"/>
      <c r="BW980" s="120"/>
      <c r="BX980" s="120"/>
      <c r="BY980" s="124"/>
      <c r="BZ980" s="124"/>
      <c r="CA980" s="124"/>
      <c r="CB980" s="120">
        <v>16.823939048191338</v>
      </c>
      <c r="CC980" s="120">
        <v>19.496255895940152</v>
      </c>
      <c r="CD980" s="120">
        <v>17.335082511020332</v>
      </c>
      <c r="CE980" s="120"/>
      <c r="CF980" s="52"/>
      <c r="CG980" s="52"/>
      <c r="CH980" s="107">
        <v>0</v>
      </c>
      <c r="CI980" s="107"/>
      <c r="CJ980" s="107"/>
    </row>
    <row r="981" spans="1:88" x14ac:dyDescent="0.25">
      <c r="A981" s="50" t="s">
        <v>1138</v>
      </c>
      <c r="B981" s="56" t="s">
        <v>1641</v>
      </c>
      <c r="C981" s="50" t="s">
        <v>3505</v>
      </c>
      <c r="D981" s="56" t="s">
        <v>2562</v>
      </c>
      <c r="E981" s="50" t="s">
        <v>106</v>
      </c>
      <c r="F981" s="24" t="s">
        <v>107</v>
      </c>
      <c r="G981" s="24">
        <v>4</v>
      </c>
      <c r="H981" s="50" t="s">
        <v>1453</v>
      </c>
      <c r="I981" s="50" t="s">
        <v>109</v>
      </c>
      <c r="J981" s="120">
        <v>376.05324097571884</v>
      </c>
      <c r="K981" s="52">
        <v>550</v>
      </c>
      <c r="L981" s="120">
        <v>68.373316541039785</v>
      </c>
      <c r="M981" s="52">
        <v>0</v>
      </c>
      <c r="N981" s="120">
        <v>60.282336779195205</v>
      </c>
      <c r="O981" s="120">
        <v>80.37644903892695</v>
      </c>
      <c r="P981" s="120">
        <v>100</v>
      </c>
      <c r="Q981" s="120">
        <v>58.628210426866872</v>
      </c>
      <c r="R981" s="120">
        <v>58.136821181464036</v>
      </c>
      <c r="S981" s="120">
        <v>68.671120423145993</v>
      </c>
      <c r="T981" s="120">
        <v>78.170947235822496</v>
      </c>
      <c r="U981" s="120">
        <v>100</v>
      </c>
      <c r="V981" s="120">
        <v>53.456121465680283</v>
      </c>
      <c r="W981" s="120">
        <v>71.274828620907044</v>
      </c>
      <c r="X981" s="120">
        <v>100</v>
      </c>
      <c r="Y981" s="120">
        <v>52.533166592145463</v>
      </c>
      <c r="Z981" s="120">
        <v>70.044222122860617</v>
      </c>
      <c r="AA981" s="120">
        <v>100</v>
      </c>
      <c r="AB981" s="120"/>
      <c r="AC981" s="120"/>
      <c r="AD981" s="120">
        <v>0</v>
      </c>
      <c r="AE981" s="120"/>
      <c r="AF981" s="120"/>
      <c r="AG981" s="120"/>
      <c r="AH981" s="120">
        <v>0</v>
      </c>
      <c r="AI981" s="120">
        <v>10.039999999999999</v>
      </c>
      <c r="AJ981" s="120">
        <v>5.6</v>
      </c>
      <c r="AK981" s="120"/>
      <c r="AL981" s="52">
        <v>0</v>
      </c>
      <c r="AM981" s="124">
        <v>0.98305084745762716</v>
      </c>
      <c r="AN981" s="124">
        <v>0.98648648648648651</v>
      </c>
      <c r="AO981" s="124">
        <v>0.9831460674157303</v>
      </c>
      <c r="AP981" s="124">
        <v>0.98657718120805371</v>
      </c>
      <c r="AQ981" s="124"/>
      <c r="AR981" s="124"/>
      <c r="AS981" s="124">
        <v>0.16777041942604856</v>
      </c>
      <c r="AT981" s="120">
        <v>26.4459161147903</v>
      </c>
      <c r="AU981" s="120">
        <v>50</v>
      </c>
      <c r="AV981" s="124">
        <v>0.18032786885245902</v>
      </c>
      <c r="AW981" s="120">
        <v>23.934426229508212</v>
      </c>
      <c r="AX981" s="120">
        <v>50</v>
      </c>
      <c r="AY981" s="124"/>
      <c r="AZ981" s="120"/>
      <c r="BA981" s="120"/>
      <c r="BB981" s="124"/>
      <c r="BC981" s="120"/>
      <c r="BD981" s="120"/>
      <c r="BE981" s="124"/>
      <c r="BF981" s="120"/>
      <c r="BG981" s="120"/>
      <c r="BH981" s="124"/>
      <c r="BI981" s="120"/>
      <c r="BJ981" s="120"/>
      <c r="BK981" s="124"/>
      <c r="BL981" s="120"/>
      <c r="BM981" s="120"/>
      <c r="BN981" s="52"/>
      <c r="BO981" s="124"/>
      <c r="BP981" s="120"/>
      <c r="BQ981" s="120"/>
      <c r="BR981" s="124">
        <v>0.38709677419354838</v>
      </c>
      <c r="BS981" s="124">
        <v>1</v>
      </c>
      <c r="BT981" s="120">
        <v>25.806451612903224</v>
      </c>
      <c r="BU981" s="120">
        <v>50</v>
      </c>
      <c r="BV981" s="124"/>
      <c r="BW981" s="120"/>
      <c r="BX981" s="120"/>
      <c r="BY981" s="124"/>
      <c r="BZ981" s="124"/>
      <c r="CA981" s="124"/>
      <c r="CB981" s="120">
        <v>16.823939048191338</v>
      </c>
      <c r="CC981" s="120">
        <v>19.496255895940152</v>
      </c>
      <c r="CD981" s="120">
        <v>17.335082511020332</v>
      </c>
      <c r="CE981" s="120"/>
      <c r="CF981" s="107"/>
      <c r="CG981" s="107"/>
      <c r="CH981" s="107">
        <v>0</v>
      </c>
      <c r="CI981" s="107"/>
      <c r="CJ981" s="107"/>
    </row>
    <row r="982" spans="1:88" x14ac:dyDescent="0.25">
      <c r="A982" s="50" t="s">
        <v>1138</v>
      </c>
      <c r="B982" s="56" t="s">
        <v>1641</v>
      </c>
      <c r="C982" s="50" t="s">
        <v>3506</v>
      </c>
      <c r="D982" s="56" t="s">
        <v>2413</v>
      </c>
      <c r="E982" s="50" t="s">
        <v>106</v>
      </c>
      <c r="F982" s="24" t="s">
        <v>107</v>
      </c>
      <c r="G982" s="24">
        <v>4</v>
      </c>
      <c r="H982" s="50" t="s">
        <v>1453</v>
      </c>
      <c r="I982" s="50" t="s">
        <v>109</v>
      </c>
      <c r="J982" s="120">
        <v>388.35552562674081</v>
      </c>
      <c r="K982" s="52">
        <v>550</v>
      </c>
      <c r="L982" s="120">
        <v>70.610095568498338</v>
      </c>
      <c r="M982" s="52">
        <v>0</v>
      </c>
      <c r="N982" s="120">
        <v>62.995358474123499</v>
      </c>
      <c r="O982" s="120">
        <v>83.993811298831332</v>
      </c>
      <c r="P982" s="120">
        <v>100</v>
      </c>
      <c r="Q982" s="120">
        <v>62.152776545461556</v>
      </c>
      <c r="R982" s="120"/>
      <c r="S982" s="120"/>
      <c r="T982" s="120">
        <v>82.87036872728207</v>
      </c>
      <c r="U982" s="120">
        <v>100</v>
      </c>
      <c r="V982" s="120">
        <v>53.280355249831985</v>
      </c>
      <c r="W982" s="120">
        <v>71.040473666442651</v>
      </c>
      <c r="X982" s="120">
        <v>100</v>
      </c>
      <c r="Y982" s="120">
        <v>52.583891628826258</v>
      </c>
      <c r="Z982" s="120">
        <v>70.111855505101673</v>
      </c>
      <c r="AA982" s="120">
        <v>100</v>
      </c>
      <c r="AB982" s="120"/>
      <c r="AC982" s="120"/>
      <c r="AD982" s="120">
        <v>0</v>
      </c>
      <c r="AE982" s="120"/>
      <c r="AF982" s="120"/>
      <c r="AG982" s="120"/>
      <c r="AH982" s="120">
        <v>0</v>
      </c>
      <c r="AI982" s="120"/>
      <c r="AJ982" s="120"/>
      <c r="AK982" s="120"/>
      <c r="AL982" s="52">
        <v>0</v>
      </c>
      <c r="AM982" s="124">
        <v>0.99453551912568305</v>
      </c>
      <c r="AN982" s="124">
        <v>0.99382716049382713</v>
      </c>
      <c r="AO982" s="124">
        <v>0.9946236559139785</v>
      </c>
      <c r="AP982" s="124">
        <v>0.9939393939393939</v>
      </c>
      <c r="AQ982" s="124"/>
      <c r="AR982" s="124"/>
      <c r="AS982" s="124">
        <v>0.13146551724137931</v>
      </c>
      <c r="AT982" s="120">
        <v>33.706896551724142</v>
      </c>
      <c r="AU982" s="120">
        <v>50</v>
      </c>
      <c r="AV982" s="124">
        <v>0.13493975903614458</v>
      </c>
      <c r="AW982" s="120">
        <v>33.012048192771104</v>
      </c>
      <c r="AX982" s="120">
        <v>50</v>
      </c>
      <c r="AY982" s="124"/>
      <c r="AZ982" s="120"/>
      <c r="BA982" s="120"/>
      <c r="BB982" s="124"/>
      <c r="BC982" s="120"/>
      <c r="BD982" s="120"/>
      <c r="BE982" s="124"/>
      <c r="BF982" s="120"/>
      <c r="BG982" s="120"/>
      <c r="BH982" s="124"/>
      <c r="BI982" s="120"/>
      <c r="BJ982" s="120"/>
      <c r="BK982" s="124"/>
      <c r="BL982" s="120"/>
      <c r="BM982" s="120"/>
      <c r="BN982" s="52"/>
      <c r="BO982" s="124"/>
      <c r="BP982" s="120"/>
      <c r="BQ982" s="120"/>
      <c r="BR982" s="124">
        <v>0.20430107526881722</v>
      </c>
      <c r="BS982" s="124">
        <v>1.0219780219780219</v>
      </c>
      <c r="BT982" s="120">
        <v>13.620071684587815</v>
      </c>
      <c r="BU982" s="120">
        <v>50</v>
      </c>
      <c r="BV982" s="124"/>
      <c r="BW982" s="120"/>
      <c r="BX982" s="120"/>
      <c r="BY982" s="124"/>
      <c r="BZ982" s="124"/>
      <c r="CA982" s="124"/>
      <c r="CB982" s="120">
        <v>16.823939048191338</v>
      </c>
      <c r="CC982" s="120">
        <v>19.496255895940152</v>
      </c>
      <c r="CD982" s="120">
        <v>17.335082511020332</v>
      </c>
      <c r="CE982" s="120"/>
      <c r="CF982" s="107"/>
      <c r="CG982" s="107"/>
      <c r="CH982" s="107">
        <v>0</v>
      </c>
      <c r="CI982" s="107"/>
      <c r="CJ982" s="107"/>
    </row>
    <row r="983" spans="1:88" x14ac:dyDescent="0.25">
      <c r="A983" s="50" t="s">
        <v>1138</v>
      </c>
      <c r="B983" s="56" t="s">
        <v>1641</v>
      </c>
      <c r="C983" s="50" t="s">
        <v>3507</v>
      </c>
      <c r="D983" s="56" t="s">
        <v>2007</v>
      </c>
      <c r="E983" s="50" t="s">
        <v>106</v>
      </c>
      <c r="F983" s="24">
        <v>7</v>
      </c>
      <c r="G983" s="24">
        <v>8</v>
      </c>
      <c r="H983" s="50" t="s">
        <v>2644</v>
      </c>
      <c r="I983" s="50" t="s">
        <v>109</v>
      </c>
      <c r="J983" s="120">
        <v>506.78828742655082</v>
      </c>
      <c r="K983" s="52">
        <v>800</v>
      </c>
      <c r="L983" s="120">
        <v>63.348535928318853</v>
      </c>
      <c r="M983" s="52">
        <v>0</v>
      </c>
      <c r="N983" s="120">
        <v>62.673589192605519</v>
      </c>
      <c r="O983" s="120">
        <v>83.564785590140687</v>
      </c>
      <c r="P983" s="120">
        <v>100</v>
      </c>
      <c r="Q983" s="120">
        <v>57.974804048795328</v>
      </c>
      <c r="R983" s="120">
        <v>58.586912243947829</v>
      </c>
      <c r="S983" s="120">
        <v>72.054497121559919</v>
      </c>
      <c r="T983" s="120">
        <v>77.299738731727103</v>
      </c>
      <c r="U983" s="120">
        <v>100</v>
      </c>
      <c r="V983" s="120">
        <v>50.328858487021797</v>
      </c>
      <c r="W983" s="120">
        <v>67.105144649362387</v>
      </c>
      <c r="X983" s="120">
        <v>100</v>
      </c>
      <c r="Y983" s="120">
        <v>46.207191727771736</v>
      </c>
      <c r="Z983" s="120">
        <v>61.609588970362317</v>
      </c>
      <c r="AA983" s="120">
        <v>100</v>
      </c>
      <c r="AB983" s="120">
        <v>52.096436915887786</v>
      </c>
      <c r="AC983" s="120">
        <v>69.461915887850381</v>
      </c>
      <c r="AD983" s="120">
        <v>100</v>
      </c>
      <c r="AE983" s="120">
        <v>48.195512820512874</v>
      </c>
      <c r="AF983" s="120">
        <v>58.967096774193557</v>
      </c>
      <c r="AG983" s="120">
        <v>64.260683760683833</v>
      </c>
      <c r="AH983" s="120">
        <v>100</v>
      </c>
      <c r="AI983" s="120">
        <v>14.07</v>
      </c>
      <c r="AJ983" s="120">
        <v>12.37</v>
      </c>
      <c r="AK983" s="120">
        <v>10.77</v>
      </c>
      <c r="AL983" s="52">
        <v>0</v>
      </c>
      <c r="AM983" s="124">
        <v>0.99090909090909096</v>
      </c>
      <c r="AN983" s="124">
        <v>0.98657718120805371</v>
      </c>
      <c r="AO983" s="124">
        <v>0.98870056497175141</v>
      </c>
      <c r="AP983" s="124">
        <v>0.98668885191347755</v>
      </c>
      <c r="AQ983" s="124">
        <v>0.98651685393258426</v>
      </c>
      <c r="AR983" s="124">
        <v>0.98951048951048948</v>
      </c>
      <c r="AS983" s="124">
        <v>0.2234762979683973</v>
      </c>
      <c r="AT983" s="120">
        <v>15.304740406320549</v>
      </c>
      <c r="AU983" s="120">
        <v>50</v>
      </c>
      <c r="AV983" s="124">
        <v>0.24040066777963273</v>
      </c>
      <c r="AW983" s="120">
        <v>11.919866444073458</v>
      </c>
      <c r="AX983" s="120">
        <v>50</v>
      </c>
      <c r="AY983" s="124"/>
      <c r="AZ983" s="120"/>
      <c r="BA983" s="120"/>
      <c r="BB983" s="124"/>
      <c r="BC983" s="120"/>
      <c r="BD983" s="120"/>
      <c r="BE983" s="124">
        <v>0.89757412398921832</v>
      </c>
      <c r="BF983" s="120">
        <v>47.743304467511614</v>
      </c>
      <c r="BG983" s="120">
        <v>50</v>
      </c>
      <c r="BH983" s="124"/>
      <c r="BI983" s="120"/>
      <c r="BJ983" s="120"/>
      <c r="BK983" s="124"/>
      <c r="BL983" s="120"/>
      <c r="BM983" s="120"/>
      <c r="BN983" s="52"/>
      <c r="BO983" s="124"/>
      <c r="BP983" s="120"/>
      <c r="BQ983" s="120"/>
      <c r="BR983" s="124">
        <v>0.25555555555555554</v>
      </c>
      <c r="BS983" s="124">
        <v>0.81081081081081086</v>
      </c>
      <c r="BT983" s="120">
        <v>8.518518518518519</v>
      </c>
      <c r="BU983" s="120">
        <v>50</v>
      </c>
      <c r="BV983" s="124"/>
      <c r="BW983" s="120"/>
      <c r="BX983" s="120"/>
      <c r="BY983" s="124"/>
      <c r="BZ983" s="124"/>
      <c r="CA983" s="124"/>
      <c r="CB983" s="120">
        <v>16.823939048191338</v>
      </c>
      <c r="CC983" s="120">
        <v>19.496255895940152</v>
      </c>
      <c r="CD983" s="120">
        <v>17.335082511020332</v>
      </c>
      <c r="CE983" s="120"/>
      <c r="CF983" s="114"/>
      <c r="CG983" s="52"/>
      <c r="CH983" s="107">
        <v>0</v>
      </c>
      <c r="CI983" s="107"/>
      <c r="CJ983" s="107"/>
    </row>
    <row r="984" spans="1:88" x14ac:dyDescent="0.25">
      <c r="A984" s="50" t="s">
        <v>1138</v>
      </c>
      <c r="B984" s="56" t="s">
        <v>1641</v>
      </c>
      <c r="C984" s="50" t="s">
        <v>3508</v>
      </c>
      <c r="D984" s="56" t="s">
        <v>1758</v>
      </c>
      <c r="E984" s="50" t="s">
        <v>106</v>
      </c>
      <c r="F984" s="24">
        <v>5</v>
      </c>
      <c r="G984" s="24">
        <v>6</v>
      </c>
      <c r="H984" s="50" t="s">
        <v>1453</v>
      </c>
      <c r="I984" s="50" t="s">
        <v>109</v>
      </c>
      <c r="J984" s="120">
        <v>522.63947972775247</v>
      </c>
      <c r="K984" s="52">
        <v>750</v>
      </c>
      <c r="L984" s="120">
        <v>69.685263963700322</v>
      </c>
      <c r="M984" s="52">
        <v>0</v>
      </c>
      <c r="N984" s="120">
        <v>65.108346096000261</v>
      </c>
      <c r="O984" s="120">
        <v>86.811128128000348</v>
      </c>
      <c r="P984" s="120">
        <v>100</v>
      </c>
      <c r="Q984" s="120">
        <v>61.073162183178923</v>
      </c>
      <c r="R984" s="120">
        <v>66.52791570846199</v>
      </c>
      <c r="S984" s="120">
        <v>75</v>
      </c>
      <c r="T984" s="120">
        <v>81.43088291090524</v>
      </c>
      <c r="U984" s="120">
        <v>100</v>
      </c>
      <c r="V984" s="120">
        <v>57.303094915104865</v>
      </c>
      <c r="W984" s="120">
        <v>76.404126553473148</v>
      </c>
      <c r="X984" s="120">
        <v>100</v>
      </c>
      <c r="Y984" s="120">
        <v>53.572237358747124</v>
      </c>
      <c r="Z984" s="120">
        <v>71.429649811662827</v>
      </c>
      <c r="AA984" s="120">
        <v>100</v>
      </c>
      <c r="AB984" s="120">
        <v>52.118255813953375</v>
      </c>
      <c r="AC984" s="120">
        <v>69.491007751937843</v>
      </c>
      <c r="AD984" s="120">
        <v>100</v>
      </c>
      <c r="AE984" s="120">
        <v>47.633497807017577</v>
      </c>
      <c r="AF984" s="120">
        <v>62.938624338624287</v>
      </c>
      <c r="AG984" s="120">
        <v>63.511330409356773</v>
      </c>
      <c r="AH984" s="120">
        <v>100</v>
      </c>
      <c r="AI984" s="120">
        <v>13.92</v>
      </c>
      <c r="AJ984" s="120">
        <v>12.95</v>
      </c>
      <c r="AK984" s="120">
        <v>15.3</v>
      </c>
      <c r="AL984" s="52">
        <v>0</v>
      </c>
      <c r="AM984" s="124">
        <v>0.99648711943793911</v>
      </c>
      <c r="AN984" s="124">
        <v>0.99511400651465798</v>
      </c>
      <c r="AO984" s="124">
        <v>0.9953757225433526</v>
      </c>
      <c r="AP984" s="124">
        <v>0.99360000000000004</v>
      </c>
      <c r="AQ984" s="124">
        <v>1</v>
      </c>
      <c r="AR984" s="124">
        <v>1</v>
      </c>
      <c r="AS984" s="124">
        <v>0.14585764294049008</v>
      </c>
      <c r="AT984" s="120">
        <v>30.828471411901994</v>
      </c>
      <c r="AU984" s="120">
        <v>50</v>
      </c>
      <c r="AV984" s="124">
        <v>0.16585365853658537</v>
      </c>
      <c r="AW984" s="120">
        <v>26.829268292682929</v>
      </c>
      <c r="AX984" s="120">
        <v>50</v>
      </c>
      <c r="AY984" s="124"/>
      <c r="AZ984" s="120"/>
      <c r="BA984" s="120"/>
      <c r="BB984" s="124"/>
      <c r="BC984" s="120"/>
      <c r="BD984" s="120"/>
      <c r="BE984" s="124"/>
      <c r="BF984" s="120"/>
      <c r="BG984" s="120"/>
      <c r="BH984" s="124"/>
      <c r="BI984" s="120"/>
      <c r="BJ984" s="120"/>
      <c r="BK984" s="124"/>
      <c r="BL984" s="120"/>
      <c r="BM984" s="120"/>
      <c r="BN984" s="52"/>
      <c r="BO984" s="124"/>
      <c r="BP984" s="120"/>
      <c r="BQ984" s="120"/>
      <c r="BR984" s="124">
        <v>0.23855421686746989</v>
      </c>
      <c r="BS984" s="124">
        <v>0.99045346062052508</v>
      </c>
      <c r="BT984" s="120">
        <v>15.903614457831324</v>
      </c>
      <c r="BU984" s="120">
        <v>50</v>
      </c>
      <c r="BV984" s="124"/>
      <c r="BW984" s="120"/>
      <c r="BX984" s="120"/>
      <c r="BY984" s="124"/>
      <c r="BZ984" s="124"/>
      <c r="CA984" s="124"/>
      <c r="CB984" s="120">
        <v>16.823939048191338</v>
      </c>
      <c r="CC984" s="120">
        <v>19.496255895940152</v>
      </c>
      <c r="CD984" s="120">
        <v>17.335082511020332</v>
      </c>
      <c r="CE984" s="120"/>
      <c r="CF984" s="52"/>
      <c r="CG984" s="52"/>
      <c r="CH984" s="107">
        <v>0</v>
      </c>
      <c r="CI984" s="107"/>
      <c r="CJ984" s="107"/>
    </row>
    <row r="985" spans="1:88" x14ac:dyDescent="0.25">
      <c r="A985" s="50" t="s">
        <v>1138</v>
      </c>
      <c r="B985" s="56" t="s">
        <v>1641</v>
      </c>
      <c r="C985" s="50" t="s">
        <v>3509</v>
      </c>
      <c r="D985" s="56" t="s">
        <v>2577</v>
      </c>
      <c r="E985" s="50" t="s">
        <v>106</v>
      </c>
      <c r="F985" s="24">
        <v>9</v>
      </c>
      <c r="G985" s="24">
        <v>12</v>
      </c>
      <c r="H985" s="50" t="s">
        <v>2644</v>
      </c>
      <c r="I985" s="50" t="s">
        <v>109</v>
      </c>
      <c r="J985" s="120">
        <v>757.080433458637</v>
      </c>
      <c r="K985" s="52">
        <v>1250</v>
      </c>
      <c r="L985" s="120">
        <v>60.56643467669096</v>
      </c>
      <c r="M985" s="52">
        <v>0</v>
      </c>
      <c r="N985" s="120">
        <v>50.180121979419567</v>
      </c>
      <c r="O985" s="120">
        <v>66.906829305892757</v>
      </c>
      <c r="P985" s="120">
        <v>100</v>
      </c>
      <c r="Q985" s="120">
        <v>44.891225205952431</v>
      </c>
      <c r="R985" s="120">
        <v>40.182918098510875</v>
      </c>
      <c r="S985" s="120">
        <v>56.914650537634373</v>
      </c>
      <c r="T985" s="120">
        <v>59.854966941269907</v>
      </c>
      <c r="U985" s="120">
        <v>100</v>
      </c>
      <c r="V985" s="120">
        <v>35.280756361914506</v>
      </c>
      <c r="W985" s="120">
        <v>47.041008482552677</v>
      </c>
      <c r="X985" s="120">
        <v>100</v>
      </c>
      <c r="Y985" s="120">
        <v>31.465019658834088</v>
      </c>
      <c r="Z985" s="120">
        <v>41.953359545112114</v>
      </c>
      <c r="AA985" s="120">
        <v>100</v>
      </c>
      <c r="AB985" s="120">
        <v>53.126512968299686</v>
      </c>
      <c r="AC985" s="120">
        <v>70.835350624399581</v>
      </c>
      <c r="AD985" s="120">
        <v>100</v>
      </c>
      <c r="AE985" s="120">
        <v>48.055503875969016</v>
      </c>
      <c r="AF985" s="120">
        <v>61.386111111111084</v>
      </c>
      <c r="AG985" s="120">
        <v>64.074005167958688</v>
      </c>
      <c r="AH985" s="120">
        <v>100</v>
      </c>
      <c r="AI985" s="120">
        <v>12.02</v>
      </c>
      <c r="AJ985" s="120">
        <v>8.7100000000000009</v>
      </c>
      <c r="AK985" s="120">
        <v>13.33</v>
      </c>
      <c r="AL985" s="52">
        <v>1</v>
      </c>
      <c r="AM985" s="124">
        <v>0.95108695652173914</v>
      </c>
      <c r="AN985" s="124">
        <v>0.93364928909952605</v>
      </c>
      <c r="AO985" s="124">
        <v>0.90322580645161288</v>
      </c>
      <c r="AP985" s="124">
        <v>0.87906976744186049</v>
      </c>
      <c r="AQ985" s="124">
        <v>0.96808510638297873</v>
      </c>
      <c r="AR985" s="124">
        <v>0.97046413502109707</v>
      </c>
      <c r="AS985" s="124">
        <v>0.17857142857142858</v>
      </c>
      <c r="AT985" s="120">
        <v>24.285714285714288</v>
      </c>
      <c r="AU985" s="120">
        <v>50</v>
      </c>
      <c r="AV985" s="124">
        <v>0.20979765708200213</v>
      </c>
      <c r="AW985" s="120">
        <v>18.04046858359958</v>
      </c>
      <c r="AX985" s="120">
        <v>50</v>
      </c>
      <c r="AY985" s="124">
        <v>0.47075208913649025</v>
      </c>
      <c r="AZ985" s="120">
        <v>31.38347260909935</v>
      </c>
      <c r="BA985" s="120">
        <v>50</v>
      </c>
      <c r="BB985" s="124">
        <v>0.1392757660167131</v>
      </c>
      <c r="BC985" s="120">
        <v>9.2850510677808735</v>
      </c>
      <c r="BD985" s="120">
        <v>50</v>
      </c>
      <c r="BE985" s="124">
        <v>0.80046403712296987</v>
      </c>
      <c r="BF985" s="120">
        <v>42.577874315051588</v>
      </c>
      <c r="BG985" s="120">
        <v>50</v>
      </c>
      <c r="BH985" s="124">
        <v>0.76283618581907087</v>
      </c>
      <c r="BI985" s="120">
        <v>81.152785725433077</v>
      </c>
      <c r="BJ985" s="120">
        <v>100</v>
      </c>
      <c r="BK985" s="124">
        <v>0.72469635627530371</v>
      </c>
      <c r="BL985" s="120">
        <v>77.095357050564232</v>
      </c>
      <c r="BM985" s="120">
        <v>100</v>
      </c>
      <c r="BN985" s="52">
        <v>1</v>
      </c>
      <c r="BO985" s="124">
        <v>0.63888888888888884</v>
      </c>
      <c r="BP985" s="120">
        <v>85.185185185185176</v>
      </c>
      <c r="BQ985" s="120">
        <v>100</v>
      </c>
      <c r="BR985" s="124">
        <v>0.25116279069767444</v>
      </c>
      <c r="BS985" s="124">
        <v>0.56728232189973615</v>
      </c>
      <c r="BT985" s="120">
        <v>4.1860465116279073</v>
      </c>
      <c r="BU985" s="120">
        <v>50</v>
      </c>
      <c r="BV985" s="124">
        <v>0.39867549668874175</v>
      </c>
      <c r="BW985" s="120">
        <v>33.222958057395147</v>
      </c>
      <c r="BX985" s="120">
        <v>50</v>
      </c>
      <c r="BY985" s="124">
        <v>0.72469635627530371</v>
      </c>
      <c r="BZ985" s="124">
        <v>0.85384615384615392</v>
      </c>
      <c r="CA985" s="124">
        <v>0.12914979757085021</v>
      </c>
      <c r="CB985" s="120">
        <v>16.823939048191338</v>
      </c>
      <c r="CC985" s="120">
        <v>19.496255895940152</v>
      </c>
      <c r="CD985" s="120">
        <v>17.335082511020332</v>
      </c>
      <c r="CE985" s="120">
        <v>12.629206143265662</v>
      </c>
      <c r="CF985" s="52" t="s">
        <v>3739</v>
      </c>
      <c r="CG985" s="52">
        <v>4</v>
      </c>
      <c r="CH985" s="107">
        <v>0</v>
      </c>
      <c r="CI985" s="107"/>
      <c r="CJ985" s="107"/>
    </row>
    <row r="986" spans="1:88" x14ac:dyDescent="0.25">
      <c r="A986" s="50" t="s">
        <v>1147</v>
      </c>
      <c r="B986" s="56" t="s">
        <v>1643</v>
      </c>
      <c r="C986" s="50" t="s">
        <v>2665</v>
      </c>
      <c r="D986" s="56" t="s">
        <v>101</v>
      </c>
      <c r="E986" s="50" t="s">
        <v>102</v>
      </c>
      <c r="F986" s="24" t="s">
        <v>102</v>
      </c>
      <c r="G986" s="24" t="s">
        <v>102</v>
      </c>
      <c r="H986" s="50" t="s">
        <v>2644</v>
      </c>
      <c r="I986" s="50" t="s">
        <v>103</v>
      </c>
      <c r="J986" s="120">
        <v>1138.263877998678</v>
      </c>
      <c r="K986" s="52">
        <v>1250</v>
      </c>
      <c r="L986" s="120">
        <v>91.061110239894234</v>
      </c>
      <c r="M986" s="52">
        <v>1</v>
      </c>
      <c r="N986" s="120">
        <v>77.989783403836839</v>
      </c>
      <c r="O986" s="120">
        <v>100</v>
      </c>
      <c r="P986" s="120">
        <v>100</v>
      </c>
      <c r="Q986" s="120">
        <v>60.85985367638942</v>
      </c>
      <c r="R986" s="120">
        <v>75</v>
      </c>
      <c r="S986" s="120">
        <v>75</v>
      </c>
      <c r="T986" s="120">
        <v>81.146471568519232</v>
      </c>
      <c r="U986" s="120">
        <v>100</v>
      </c>
      <c r="V986" s="120">
        <v>73.878873791875009</v>
      </c>
      <c r="W986" s="120">
        <v>98.505165055833345</v>
      </c>
      <c r="X986" s="120">
        <v>100</v>
      </c>
      <c r="Y986" s="120">
        <v>54.714013549583328</v>
      </c>
      <c r="Z986" s="120">
        <v>72.952018066111108</v>
      </c>
      <c r="AA986" s="120">
        <v>100</v>
      </c>
      <c r="AB986" s="120">
        <v>66.489664410603581</v>
      </c>
      <c r="AC986" s="120">
        <v>88.652885880804774</v>
      </c>
      <c r="AD986" s="120">
        <v>100</v>
      </c>
      <c r="AE986" s="120">
        <v>51.826826484018284</v>
      </c>
      <c r="AF986" s="120">
        <v>68.5560489060489</v>
      </c>
      <c r="AG986" s="120">
        <v>69.102435312024383</v>
      </c>
      <c r="AH986" s="120">
        <v>100</v>
      </c>
      <c r="AI986" s="120">
        <v>14.14</v>
      </c>
      <c r="AJ986" s="120">
        <v>20.28</v>
      </c>
      <c r="AK986" s="120">
        <v>16.72</v>
      </c>
      <c r="AL986" s="52">
        <v>1</v>
      </c>
      <c r="AM986" s="124">
        <v>0.91703377386196772</v>
      </c>
      <c r="AN986" s="124">
        <v>0.84736842105263155</v>
      </c>
      <c r="AO986" s="124">
        <v>0.91422287390029322</v>
      </c>
      <c r="AP986" s="124">
        <v>0.84293193717277481</v>
      </c>
      <c r="AQ986" s="124">
        <v>0.98338870431893688</v>
      </c>
      <c r="AR986" s="124">
        <v>0.94871794871794868</v>
      </c>
      <c r="AS986" s="124">
        <v>5.8626465661641543E-2</v>
      </c>
      <c r="AT986" s="120">
        <v>48.274706867671703</v>
      </c>
      <c r="AU986" s="120">
        <v>50</v>
      </c>
      <c r="AV986" s="124">
        <v>8.6792452830188674E-2</v>
      </c>
      <c r="AW986" s="120">
        <v>42.641509433962277</v>
      </c>
      <c r="AX986" s="120">
        <v>50</v>
      </c>
      <c r="AY986" s="124">
        <v>0.95238095238095233</v>
      </c>
      <c r="AZ986" s="120">
        <v>50</v>
      </c>
      <c r="BA986" s="120">
        <v>50</v>
      </c>
      <c r="BB986" s="124">
        <v>0.79894179894179895</v>
      </c>
      <c r="BC986" s="120">
        <v>50</v>
      </c>
      <c r="BD986" s="120">
        <v>50</v>
      </c>
      <c r="BE986" s="124">
        <v>1</v>
      </c>
      <c r="BF986" s="120">
        <v>50</v>
      </c>
      <c r="BG986" s="120">
        <v>50</v>
      </c>
      <c r="BH986" s="124">
        <v>0.97222222222222221</v>
      </c>
      <c r="BI986" s="120">
        <v>100</v>
      </c>
      <c r="BJ986" s="120">
        <v>100</v>
      </c>
      <c r="BK986" s="124">
        <v>1</v>
      </c>
      <c r="BL986" s="120">
        <v>100</v>
      </c>
      <c r="BM986" s="120">
        <v>100</v>
      </c>
      <c r="BN986" s="52">
        <v>0</v>
      </c>
      <c r="BO986" s="124">
        <v>0.92</v>
      </c>
      <c r="BP986" s="120">
        <v>100</v>
      </c>
      <c r="BQ986" s="120">
        <v>100</v>
      </c>
      <c r="BR986" s="124">
        <v>0.55483028720626637</v>
      </c>
      <c r="BS986" s="124">
        <v>0.95037220843672454</v>
      </c>
      <c r="BT986" s="120">
        <v>36.98868581375109</v>
      </c>
      <c r="BU986" s="120">
        <v>50</v>
      </c>
      <c r="BV986" s="124">
        <v>0.70520965692503179</v>
      </c>
      <c r="BW986" s="120">
        <v>50</v>
      </c>
      <c r="BX986" s="120">
        <v>50</v>
      </c>
      <c r="BY986" s="124">
        <v>1</v>
      </c>
      <c r="BZ986" s="124">
        <v>0.94</v>
      </c>
      <c r="CA986" s="124">
        <v>-0.06</v>
      </c>
      <c r="CB986" s="120">
        <v>17.263974516166829</v>
      </c>
      <c r="CC986" s="120">
        <v>19.631524517014228</v>
      </c>
      <c r="CD986" s="120">
        <v>17.168861804494096</v>
      </c>
      <c r="CE986" s="120">
        <v>15.161501169955377</v>
      </c>
      <c r="CF986" s="52"/>
      <c r="CG986" s="52"/>
      <c r="CH986" s="107">
        <v>0</v>
      </c>
      <c r="CI986" s="107"/>
      <c r="CJ986" s="107"/>
    </row>
    <row r="987" spans="1:88" x14ac:dyDescent="0.25">
      <c r="A987" s="50" t="s">
        <v>1147</v>
      </c>
      <c r="B987" s="56" t="s">
        <v>1643</v>
      </c>
      <c r="C987" s="50" t="s">
        <v>3510</v>
      </c>
      <c r="D987" s="56" t="s">
        <v>2056</v>
      </c>
      <c r="E987" s="50" t="s">
        <v>106</v>
      </c>
      <c r="F987" s="24" t="s">
        <v>107</v>
      </c>
      <c r="G987" s="24">
        <v>2</v>
      </c>
      <c r="H987" s="50" t="s">
        <v>1453</v>
      </c>
      <c r="I987" s="50" t="s">
        <v>109</v>
      </c>
      <c r="J987" s="120">
        <v>95.18518518518519</v>
      </c>
      <c r="K987" s="52">
        <v>100</v>
      </c>
      <c r="L987" s="120">
        <v>95.18518518518519</v>
      </c>
      <c r="M987" s="52"/>
      <c r="N987" s="120"/>
      <c r="O987" s="120"/>
      <c r="P987" s="120"/>
      <c r="Q987" s="120"/>
      <c r="R987" s="120"/>
      <c r="S987" s="120"/>
      <c r="T987" s="120"/>
      <c r="U987" s="120"/>
      <c r="V987" s="120"/>
      <c r="W987" s="120"/>
      <c r="X987" s="120"/>
      <c r="Y987" s="120"/>
      <c r="Z987" s="120"/>
      <c r="AA987" s="120"/>
      <c r="AB987" s="120"/>
      <c r="AC987" s="120"/>
      <c r="AD987" s="120"/>
      <c r="AE987" s="120"/>
      <c r="AF987" s="120"/>
      <c r="AG987" s="120"/>
      <c r="AH987" s="120"/>
      <c r="AI987" s="120"/>
      <c r="AJ987" s="120"/>
      <c r="AK987" s="120"/>
      <c r="AL987" s="52"/>
      <c r="AM987" s="124"/>
      <c r="AN987" s="124"/>
      <c r="AO987" s="124"/>
      <c r="AP987" s="124"/>
      <c r="AQ987" s="124"/>
      <c r="AR987" s="124"/>
      <c r="AS987" s="124">
        <v>4.2792792792792793E-2</v>
      </c>
      <c r="AT987" s="120">
        <v>50</v>
      </c>
      <c r="AU987" s="120">
        <v>50</v>
      </c>
      <c r="AV987" s="124">
        <v>7.407407407407407E-2</v>
      </c>
      <c r="AW987" s="120">
        <v>45.185185185185198</v>
      </c>
      <c r="AX987" s="120">
        <v>50</v>
      </c>
      <c r="AY987" s="124"/>
      <c r="AZ987" s="120"/>
      <c r="BA987" s="120"/>
      <c r="BB987" s="124"/>
      <c r="BC987" s="120"/>
      <c r="BD987" s="120"/>
      <c r="BE987" s="124"/>
      <c r="BF987" s="120"/>
      <c r="BG987" s="120"/>
      <c r="BH987" s="124"/>
      <c r="BI987" s="120"/>
      <c r="BJ987" s="120"/>
      <c r="BK987" s="124"/>
      <c r="BL987" s="120"/>
      <c r="BM987" s="120"/>
      <c r="BN987" s="52"/>
      <c r="BO987" s="124"/>
      <c r="BP987" s="120"/>
      <c r="BQ987" s="120"/>
      <c r="BR987" s="124"/>
      <c r="BS987" s="124"/>
      <c r="BT987" s="120"/>
      <c r="BU987" s="120"/>
      <c r="BV987" s="124"/>
      <c r="BW987" s="120"/>
      <c r="BX987" s="120"/>
      <c r="BY987" s="124"/>
      <c r="BZ987" s="124"/>
      <c r="CA987" s="124"/>
      <c r="CB987" s="120"/>
      <c r="CC987" s="120"/>
      <c r="CD987" s="120"/>
      <c r="CE987" s="120"/>
      <c r="CF987" s="107"/>
      <c r="CG987" s="107"/>
      <c r="CH987" s="107">
        <v>0</v>
      </c>
      <c r="CI987" s="107"/>
      <c r="CJ987" s="107"/>
    </row>
    <row r="988" spans="1:88" x14ac:dyDescent="0.25">
      <c r="A988" s="50" t="s">
        <v>1147</v>
      </c>
      <c r="B988" s="56" t="s">
        <v>1643</v>
      </c>
      <c r="C988" s="50" t="s">
        <v>3511</v>
      </c>
      <c r="D988" s="56" t="s">
        <v>2597</v>
      </c>
      <c r="E988" s="50" t="s">
        <v>106</v>
      </c>
      <c r="F988" s="24">
        <v>3</v>
      </c>
      <c r="G988" s="24">
        <v>5</v>
      </c>
      <c r="H988" s="50" t="s">
        <v>1453</v>
      </c>
      <c r="I988" s="50" t="s">
        <v>109</v>
      </c>
      <c r="J988" s="120">
        <v>672.91198051250103</v>
      </c>
      <c r="K988" s="52">
        <v>750</v>
      </c>
      <c r="L988" s="120">
        <v>89.721597401666813</v>
      </c>
      <c r="M988" s="52">
        <v>1</v>
      </c>
      <c r="N988" s="120">
        <v>79.94220211395681</v>
      </c>
      <c r="O988" s="120">
        <v>100</v>
      </c>
      <c r="P988" s="120">
        <v>100</v>
      </c>
      <c r="Q988" s="120">
        <v>65.509711814589281</v>
      </c>
      <c r="R988" s="120">
        <v>75</v>
      </c>
      <c r="S988" s="120">
        <v>75</v>
      </c>
      <c r="T988" s="120">
        <v>87.346282419452365</v>
      </c>
      <c r="U988" s="120">
        <v>100</v>
      </c>
      <c r="V988" s="120">
        <v>76.216268768665373</v>
      </c>
      <c r="W988" s="120">
        <v>100</v>
      </c>
      <c r="X988" s="120">
        <v>100</v>
      </c>
      <c r="Y988" s="120">
        <v>61.196062891575707</v>
      </c>
      <c r="Z988" s="120">
        <v>81.594750522100952</v>
      </c>
      <c r="AA988" s="120">
        <v>100</v>
      </c>
      <c r="AB988" s="120">
        <v>69.916666666666728</v>
      </c>
      <c r="AC988" s="120">
        <v>93.2222222222223</v>
      </c>
      <c r="AD988" s="120">
        <v>100</v>
      </c>
      <c r="AE988" s="120">
        <v>54.327777777777776</v>
      </c>
      <c r="AF988" s="120">
        <v>72.378070175438666</v>
      </c>
      <c r="AG988" s="120">
        <v>72.43703703703703</v>
      </c>
      <c r="AH988" s="120">
        <v>100</v>
      </c>
      <c r="AI988" s="120">
        <v>9.49</v>
      </c>
      <c r="AJ988" s="120">
        <v>13.8</v>
      </c>
      <c r="AK988" s="120">
        <v>18.05</v>
      </c>
      <c r="AL988" s="52">
        <v>1</v>
      </c>
      <c r="AM988" s="124">
        <v>0.97992700729927007</v>
      </c>
      <c r="AN988" s="124">
        <v>0.89655172413793105</v>
      </c>
      <c r="AO988" s="124">
        <v>0.97627737226277367</v>
      </c>
      <c r="AP988" s="124">
        <v>0.89655172413793105</v>
      </c>
      <c r="AQ988" s="124">
        <v>0.96174863387978138</v>
      </c>
      <c r="AR988" s="124">
        <v>0.92307692307692313</v>
      </c>
      <c r="AS988" s="124">
        <v>4.2047531992687383E-2</v>
      </c>
      <c r="AT988" s="120">
        <v>50</v>
      </c>
      <c r="AU988" s="120">
        <v>50</v>
      </c>
      <c r="AV988" s="124">
        <v>8.5714285714285715E-2</v>
      </c>
      <c r="AW988" s="120">
        <v>42.857142857142861</v>
      </c>
      <c r="AX988" s="120">
        <v>50</v>
      </c>
      <c r="AY988" s="124"/>
      <c r="AZ988" s="120"/>
      <c r="BA988" s="120"/>
      <c r="BB988" s="124"/>
      <c r="BC988" s="120"/>
      <c r="BD988" s="120"/>
      <c r="BE988" s="124"/>
      <c r="BF988" s="120"/>
      <c r="BG988" s="120"/>
      <c r="BH988" s="124"/>
      <c r="BI988" s="120"/>
      <c r="BJ988" s="120"/>
      <c r="BK988" s="124"/>
      <c r="BL988" s="120"/>
      <c r="BM988" s="120"/>
      <c r="BN988" s="52"/>
      <c r="BO988" s="124"/>
      <c r="BP988" s="120"/>
      <c r="BQ988" s="120"/>
      <c r="BR988" s="124">
        <v>0.68181818181818177</v>
      </c>
      <c r="BS988" s="124">
        <v>0.9887640449438202</v>
      </c>
      <c r="BT988" s="120">
        <v>45.454545454545453</v>
      </c>
      <c r="BU988" s="120">
        <v>50</v>
      </c>
      <c r="BV988" s="124"/>
      <c r="BW988" s="120"/>
      <c r="BX988" s="120"/>
      <c r="BY988" s="124"/>
      <c r="BZ988" s="124"/>
      <c r="CA988" s="124"/>
      <c r="CB988" s="120">
        <v>16.823939048191338</v>
      </c>
      <c r="CC988" s="120">
        <v>19.496255895940152</v>
      </c>
      <c r="CD988" s="120">
        <v>17.335082511020332</v>
      </c>
      <c r="CE988" s="120"/>
      <c r="CF988" s="107"/>
      <c r="CG988" s="107"/>
      <c r="CH988" s="107">
        <v>0</v>
      </c>
      <c r="CI988" s="107"/>
      <c r="CJ988" s="107"/>
    </row>
    <row r="989" spans="1:88" x14ac:dyDescent="0.25">
      <c r="A989" s="50" t="s">
        <v>1147</v>
      </c>
      <c r="B989" s="56" t="s">
        <v>1643</v>
      </c>
      <c r="C989" s="50" t="s">
        <v>3512</v>
      </c>
      <c r="D989" s="56" t="s">
        <v>2598</v>
      </c>
      <c r="E989" s="50" t="s">
        <v>106</v>
      </c>
      <c r="F989" s="24">
        <v>6</v>
      </c>
      <c r="G989" s="24">
        <v>8</v>
      </c>
      <c r="H989" s="50" t="s">
        <v>1453</v>
      </c>
      <c r="I989" s="50" t="s">
        <v>109</v>
      </c>
      <c r="J989" s="120">
        <v>671.8768123066925</v>
      </c>
      <c r="K989" s="52">
        <v>800</v>
      </c>
      <c r="L989" s="120">
        <v>83.984601538336562</v>
      </c>
      <c r="M989" s="52">
        <v>1</v>
      </c>
      <c r="N989" s="120">
        <v>77.070177246166949</v>
      </c>
      <c r="O989" s="120">
        <v>100</v>
      </c>
      <c r="P989" s="120">
        <v>100</v>
      </c>
      <c r="Q989" s="120">
        <v>60.260893284019474</v>
      </c>
      <c r="R989" s="120">
        <v>74.917184617841031</v>
      </c>
      <c r="S989" s="120">
        <v>75</v>
      </c>
      <c r="T989" s="120">
        <v>80.347857712025956</v>
      </c>
      <c r="U989" s="120">
        <v>100</v>
      </c>
      <c r="V989" s="120">
        <v>72.271856956676004</v>
      </c>
      <c r="W989" s="120">
        <v>96.362475942234667</v>
      </c>
      <c r="X989" s="120">
        <v>100</v>
      </c>
      <c r="Y989" s="120">
        <v>49.957238137493476</v>
      </c>
      <c r="Z989" s="120">
        <v>66.609650849991297</v>
      </c>
      <c r="AA989" s="120">
        <v>100</v>
      </c>
      <c r="AB989" s="120">
        <v>61.743859649122768</v>
      </c>
      <c r="AC989" s="120">
        <v>82.325146198830353</v>
      </c>
      <c r="AD989" s="120">
        <v>100</v>
      </c>
      <c r="AE989" s="120">
        <v>50.423999999999999</v>
      </c>
      <c r="AF989" s="120">
        <v>63.281884057970984</v>
      </c>
      <c r="AG989" s="120">
        <v>67.231999999999999</v>
      </c>
      <c r="AH989" s="120">
        <v>100</v>
      </c>
      <c r="AI989" s="120">
        <v>14.73</v>
      </c>
      <c r="AJ989" s="120">
        <v>24.95</v>
      </c>
      <c r="AK989" s="120">
        <v>12.85</v>
      </c>
      <c r="AL989" s="52">
        <v>1</v>
      </c>
      <c r="AM989" s="124">
        <v>0.97678275290215588</v>
      </c>
      <c r="AN989" s="124">
        <v>0.94029850746268662</v>
      </c>
      <c r="AO989" s="124">
        <v>0.97520661157024791</v>
      </c>
      <c r="AP989" s="124">
        <v>0.92647058823529416</v>
      </c>
      <c r="AQ989" s="124">
        <v>1</v>
      </c>
      <c r="AR989" s="124">
        <v>1</v>
      </c>
      <c r="AS989" s="124">
        <v>8.9256198347107435E-2</v>
      </c>
      <c r="AT989" s="120">
        <v>42.148760330578526</v>
      </c>
      <c r="AU989" s="120">
        <v>50</v>
      </c>
      <c r="AV989" s="124">
        <v>1.6666666666666666E-2</v>
      </c>
      <c r="AW989" s="120">
        <v>50</v>
      </c>
      <c r="AX989" s="120">
        <v>50</v>
      </c>
      <c r="AY989" s="124"/>
      <c r="AZ989" s="120"/>
      <c r="BA989" s="120"/>
      <c r="BB989" s="124"/>
      <c r="BC989" s="120"/>
      <c r="BD989" s="120"/>
      <c r="BE989" s="124">
        <v>1</v>
      </c>
      <c r="BF989" s="120">
        <v>50</v>
      </c>
      <c r="BG989" s="120">
        <v>50</v>
      </c>
      <c r="BH989" s="124"/>
      <c r="BI989" s="120"/>
      <c r="BJ989" s="120"/>
      <c r="BK989" s="124"/>
      <c r="BL989" s="120"/>
      <c r="BM989" s="120"/>
      <c r="BN989" s="52"/>
      <c r="BO989" s="124"/>
      <c r="BP989" s="120"/>
      <c r="BQ989" s="120"/>
      <c r="BR989" s="124">
        <v>0.55276381909547734</v>
      </c>
      <c r="BS989" s="124">
        <v>0.95673076923076927</v>
      </c>
      <c r="BT989" s="120">
        <v>36.850921273031823</v>
      </c>
      <c r="BU989" s="120">
        <v>50</v>
      </c>
      <c r="BV989" s="124"/>
      <c r="BW989" s="120"/>
      <c r="BX989" s="120"/>
      <c r="BY989" s="124"/>
      <c r="BZ989" s="124"/>
      <c r="CA989" s="124"/>
      <c r="CB989" s="120">
        <v>16.823939048191338</v>
      </c>
      <c r="CC989" s="120">
        <v>19.496255895940152</v>
      </c>
      <c r="CD989" s="120">
        <v>17.335082511020332</v>
      </c>
      <c r="CE989" s="120"/>
      <c r="CF989" s="52"/>
      <c r="CG989" s="52"/>
      <c r="CH989" s="107">
        <v>0</v>
      </c>
      <c r="CI989" s="107"/>
      <c r="CJ989" s="107"/>
    </row>
    <row r="990" spans="1:88" x14ac:dyDescent="0.25">
      <c r="A990" s="50" t="s">
        <v>1147</v>
      </c>
      <c r="B990" s="56" t="s">
        <v>1643</v>
      </c>
      <c r="C990" s="50" t="s">
        <v>3513</v>
      </c>
      <c r="D990" s="56" t="s">
        <v>2596</v>
      </c>
      <c r="E990" s="50" t="s">
        <v>106</v>
      </c>
      <c r="F990" s="24">
        <v>9</v>
      </c>
      <c r="G990" s="24">
        <v>12</v>
      </c>
      <c r="H990" s="50" t="s">
        <v>2644</v>
      </c>
      <c r="I990" s="50" t="s">
        <v>109</v>
      </c>
      <c r="J990" s="120">
        <v>969.86445014401249</v>
      </c>
      <c r="K990" s="52">
        <v>1050</v>
      </c>
      <c r="L990" s="120">
        <v>92.368042870858332</v>
      </c>
      <c r="M990" s="52">
        <v>1</v>
      </c>
      <c r="N990" s="120">
        <v>75.71471204665572</v>
      </c>
      <c r="O990" s="120">
        <v>100</v>
      </c>
      <c r="P990" s="120">
        <v>100</v>
      </c>
      <c r="Q990" s="120"/>
      <c r="R990" s="120">
        <v>75</v>
      </c>
      <c r="S990" s="120">
        <v>75</v>
      </c>
      <c r="T990" s="120"/>
      <c r="U990" s="120">
        <v>0</v>
      </c>
      <c r="V990" s="120">
        <v>73.091128929616914</v>
      </c>
      <c r="W990" s="120">
        <v>97.454838572822553</v>
      </c>
      <c r="X990" s="120">
        <v>100</v>
      </c>
      <c r="Y990" s="120"/>
      <c r="Z990" s="120"/>
      <c r="AA990" s="120">
        <v>0</v>
      </c>
      <c r="AB990" s="120">
        <v>68.548692810457496</v>
      </c>
      <c r="AC990" s="120">
        <v>91.398257080609994</v>
      </c>
      <c r="AD990" s="120">
        <v>100</v>
      </c>
      <c r="AE990" s="120">
        <v>50.783333333333324</v>
      </c>
      <c r="AF990" s="120">
        <v>70.69615384615382</v>
      </c>
      <c r="AG990" s="120">
        <v>67.711111111111094</v>
      </c>
      <c r="AH990" s="120">
        <v>100</v>
      </c>
      <c r="AI990" s="120"/>
      <c r="AJ990" s="120"/>
      <c r="AK990" s="120">
        <v>19.91</v>
      </c>
      <c r="AL990" s="52">
        <v>1</v>
      </c>
      <c r="AM990" s="124">
        <v>0.57766990291262132</v>
      </c>
      <c r="AN990" s="124">
        <v>0.5161290322580645</v>
      </c>
      <c r="AO990" s="124">
        <v>0.57281553398058249</v>
      </c>
      <c r="AP990" s="124">
        <v>0.5161290322580645</v>
      </c>
      <c r="AQ990" s="124">
        <v>0.98550724637681164</v>
      </c>
      <c r="AR990" s="124">
        <v>0.91666666666666663</v>
      </c>
      <c r="AS990" s="124">
        <v>5.2496798975672214E-2</v>
      </c>
      <c r="AT990" s="120">
        <v>49.500640204865576</v>
      </c>
      <c r="AU990" s="120">
        <v>50</v>
      </c>
      <c r="AV990" s="124">
        <v>0.12857142857142856</v>
      </c>
      <c r="AW990" s="120">
        <v>34.285714285714299</v>
      </c>
      <c r="AX990" s="120">
        <v>50</v>
      </c>
      <c r="AY990" s="124">
        <v>0.96256684491978606</v>
      </c>
      <c r="AZ990" s="120">
        <v>50</v>
      </c>
      <c r="BA990" s="120">
        <v>50</v>
      </c>
      <c r="BB990" s="124">
        <v>0.80748663101604279</v>
      </c>
      <c r="BC990" s="120">
        <v>50</v>
      </c>
      <c r="BD990" s="120">
        <v>50</v>
      </c>
      <c r="BE990" s="124">
        <v>1</v>
      </c>
      <c r="BF990" s="120">
        <v>50</v>
      </c>
      <c r="BG990" s="120">
        <v>50</v>
      </c>
      <c r="BH990" s="124">
        <v>0.98870056497175141</v>
      </c>
      <c r="BI990" s="120">
        <v>100</v>
      </c>
      <c r="BJ990" s="120">
        <v>100</v>
      </c>
      <c r="BK990" s="124">
        <v>1</v>
      </c>
      <c r="BL990" s="120">
        <v>100</v>
      </c>
      <c r="BM990" s="120">
        <v>100</v>
      </c>
      <c r="BN990" s="52">
        <v>0</v>
      </c>
      <c r="BO990" s="124">
        <v>0.92045454545454541</v>
      </c>
      <c r="BP990" s="120">
        <v>100</v>
      </c>
      <c r="BQ990" s="120">
        <v>100</v>
      </c>
      <c r="BR990" s="124">
        <v>0.44270833333333331</v>
      </c>
      <c r="BS990" s="124">
        <v>0.93203883495145634</v>
      </c>
      <c r="BT990" s="120">
        <v>29.513888888888889</v>
      </c>
      <c r="BU990" s="120">
        <v>50</v>
      </c>
      <c r="BV990" s="124">
        <v>0.70934699103713184</v>
      </c>
      <c r="BW990" s="120">
        <v>50</v>
      </c>
      <c r="BX990" s="120">
        <v>50</v>
      </c>
      <c r="BY990" s="124">
        <v>1</v>
      </c>
      <c r="BZ990" s="124">
        <v>0.94</v>
      </c>
      <c r="CA990" s="124">
        <v>-0.06</v>
      </c>
      <c r="CB990" s="120">
        <v>16.823939048191338</v>
      </c>
      <c r="CC990" s="120">
        <v>19.496255895940152</v>
      </c>
      <c r="CD990" s="120">
        <v>17.335082511020332</v>
      </c>
      <c r="CE990" s="120">
        <v>12.629206143265662</v>
      </c>
      <c r="CF990" s="107"/>
      <c r="CG990" s="107"/>
      <c r="CH990" s="107">
        <v>0</v>
      </c>
      <c r="CI990" s="107"/>
      <c r="CJ990" s="107"/>
    </row>
    <row r="991" spans="1:88" x14ac:dyDescent="0.25">
      <c r="A991" s="50" t="s">
        <v>1152</v>
      </c>
      <c r="B991" s="56" t="s">
        <v>1644</v>
      </c>
      <c r="C991" s="50" t="s">
        <v>2665</v>
      </c>
      <c r="D991" s="56" t="s">
        <v>101</v>
      </c>
      <c r="E991" s="50" t="s">
        <v>102</v>
      </c>
      <c r="F991" s="24" t="s">
        <v>102</v>
      </c>
      <c r="G991" s="24" t="s">
        <v>102</v>
      </c>
      <c r="H991" s="50" t="s">
        <v>2644</v>
      </c>
      <c r="I991" s="50" t="s">
        <v>103</v>
      </c>
      <c r="J991" s="120">
        <v>1152.5748921512065</v>
      </c>
      <c r="K991" s="52">
        <v>1250</v>
      </c>
      <c r="L991" s="120">
        <v>92.20599137209652</v>
      </c>
      <c r="M991" s="52">
        <v>0</v>
      </c>
      <c r="N991" s="120">
        <v>82.819488145381428</v>
      </c>
      <c r="O991" s="120">
        <v>100</v>
      </c>
      <c r="P991" s="120">
        <v>100</v>
      </c>
      <c r="Q991" s="120">
        <v>65.853381404243336</v>
      </c>
      <c r="R991" s="120">
        <v>75</v>
      </c>
      <c r="S991" s="120">
        <v>75</v>
      </c>
      <c r="T991" s="120">
        <v>87.804508538991115</v>
      </c>
      <c r="U991" s="120">
        <v>100</v>
      </c>
      <c r="V991" s="120">
        <v>75.844853209802977</v>
      </c>
      <c r="W991" s="120">
        <v>100</v>
      </c>
      <c r="X991" s="120">
        <v>100</v>
      </c>
      <c r="Y991" s="120">
        <v>55.758966104418192</v>
      </c>
      <c r="Z991" s="120">
        <v>74.345288139224252</v>
      </c>
      <c r="AA991" s="120">
        <v>100</v>
      </c>
      <c r="AB991" s="120">
        <v>68.438144329897028</v>
      </c>
      <c r="AC991" s="120">
        <v>91.250859106529376</v>
      </c>
      <c r="AD991" s="120">
        <v>100</v>
      </c>
      <c r="AE991" s="120">
        <v>54.631561996779375</v>
      </c>
      <c r="AF991" s="120">
        <v>70.921169997104172</v>
      </c>
      <c r="AG991" s="120">
        <v>72.842082662372505</v>
      </c>
      <c r="AH991" s="120">
        <v>100</v>
      </c>
      <c r="AI991" s="120">
        <v>9.14</v>
      </c>
      <c r="AJ991" s="120">
        <v>19.239999999999998</v>
      </c>
      <c r="AK991" s="120">
        <v>16.28</v>
      </c>
      <c r="AL991" s="52">
        <v>1</v>
      </c>
      <c r="AM991" s="124">
        <v>0.87739103167137034</v>
      </c>
      <c r="AN991" s="124">
        <v>0.87872763419483102</v>
      </c>
      <c r="AO991" s="124">
        <v>0.87644666875195498</v>
      </c>
      <c r="AP991" s="124">
        <v>0.87647058823529411</v>
      </c>
      <c r="AQ991" s="124">
        <v>0.99416909620991256</v>
      </c>
      <c r="AR991" s="124">
        <v>0.99043062200956933</v>
      </c>
      <c r="AS991" s="124">
        <v>1.8299058905541999E-2</v>
      </c>
      <c r="AT991" s="120">
        <v>50</v>
      </c>
      <c r="AU991" s="120">
        <v>50</v>
      </c>
      <c r="AV991" s="124">
        <v>4.7306176084099871E-2</v>
      </c>
      <c r="AW991" s="120">
        <v>50</v>
      </c>
      <c r="AX991" s="120">
        <v>50</v>
      </c>
      <c r="AY991" s="124">
        <v>0.61198738170347</v>
      </c>
      <c r="AZ991" s="120">
        <v>40.79915878023133</v>
      </c>
      <c r="BA991" s="120">
        <v>50</v>
      </c>
      <c r="BB991" s="124">
        <v>0.82334384858044163</v>
      </c>
      <c r="BC991" s="120">
        <v>50</v>
      </c>
      <c r="BD991" s="120">
        <v>50</v>
      </c>
      <c r="BE991" s="124">
        <v>0.99781420765027318</v>
      </c>
      <c r="BF991" s="120">
        <v>50</v>
      </c>
      <c r="BG991" s="120">
        <v>50</v>
      </c>
      <c r="BH991" s="124">
        <v>0.97787610619469023</v>
      </c>
      <c r="BI991" s="120">
        <v>100</v>
      </c>
      <c r="BJ991" s="120">
        <v>100</v>
      </c>
      <c r="BK991" s="124">
        <v>0.94871794871794901</v>
      </c>
      <c r="BL991" s="120">
        <v>100</v>
      </c>
      <c r="BM991" s="120">
        <v>100</v>
      </c>
      <c r="BN991" s="52">
        <v>0</v>
      </c>
      <c r="BO991" s="124">
        <v>0.91700000000000004</v>
      </c>
      <c r="BP991" s="120">
        <v>100</v>
      </c>
      <c r="BQ991" s="120">
        <v>100</v>
      </c>
      <c r="BR991" s="124">
        <v>0.53299492385786806</v>
      </c>
      <c r="BS991" s="124">
        <v>0.95734341252699784</v>
      </c>
      <c r="BT991" s="120">
        <v>35.532994923857871</v>
      </c>
      <c r="BU991" s="120">
        <v>50</v>
      </c>
      <c r="BV991" s="124">
        <v>0.62272240085744912</v>
      </c>
      <c r="BW991" s="120">
        <v>50</v>
      </c>
      <c r="BX991" s="120">
        <v>50</v>
      </c>
      <c r="BY991" s="124">
        <v>0.94871794871794901</v>
      </c>
      <c r="BZ991" s="124">
        <v>0.94</v>
      </c>
      <c r="CA991" s="124">
        <v>-8.7179487179490419E-3</v>
      </c>
      <c r="CB991" s="120">
        <v>17.263974516166829</v>
      </c>
      <c r="CC991" s="120">
        <v>19.631524517014228</v>
      </c>
      <c r="CD991" s="120">
        <v>17.168861804494096</v>
      </c>
      <c r="CE991" s="120">
        <v>15.161501169955377</v>
      </c>
      <c r="CF991" s="52"/>
      <c r="CG991" s="52"/>
      <c r="CH991" s="107">
        <v>0</v>
      </c>
      <c r="CI991" s="107"/>
      <c r="CJ991" s="107"/>
    </row>
    <row r="992" spans="1:88" x14ac:dyDescent="0.25">
      <c r="A992" s="50" t="s">
        <v>1152</v>
      </c>
      <c r="B992" s="56" t="s">
        <v>1644</v>
      </c>
      <c r="C992" s="50" t="s">
        <v>3514</v>
      </c>
      <c r="D992" s="56" t="s">
        <v>1804</v>
      </c>
      <c r="E992" s="50" t="s">
        <v>106</v>
      </c>
      <c r="F992" s="24" t="s">
        <v>114</v>
      </c>
      <c r="G992" s="24">
        <v>5</v>
      </c>
      <c r="H992" s="50" t="s">
        <v>2644</v>
      </c>
      <c r="I992" s="50" t="s">
        <v>109</v>
      </c>
      <c r="J992" s="120">
        <v>604.48284653960206</v>
      </c>
      <c r="K992" s="52">
        <v>650</v>
      </c>
      <c r="L992" s="120">
        <v>92.997361006092632</v>
      </c>
      <c r="M992" s="52">
        <v>0</v>
      </c>
      <c r="N992" s="120">
        <v>86.968967286998677</v>
      </c>
      <c r="O992" s="120">
        <v>100</v>
      </c>
      <c r="P992" s="120">
        <v>100</v>
      </c>
      <c r="Q992" s="120">
        <v>73.152161100196437</v>
      </c>
      <c r="R992" s="120">
        <v>75</v>
      </c>
      <c r="S992" s="120">
        <v>75</v>
      </c>
      <c r="T992" s="120">
        <v>97.536214800261916</v>
      </c>
      <c r="U992" s="120">
        <v>100</v>
      </c>
      <c r="V992" s="120">
        <v>79.552979448631632</v>
      </c>
      <c r="W992" s="120">
        <v>100</v>
      </c>
      <c r="X992" s="120">
        <v>100</v>
      </c>
      <c r="Y992" s="120">
        <v>63.66791031244157</v>
      </c>
      <c r="Z992" s="120">
        <v>84.890547083255427</v>
      </c>
      <c r="AA992" s="120">
        <v>100</v>
      </c>
      <c r="AB992" s="120">
        <v>68.86349206349206</v>
      </c>
      <c r="AC992" s="120">
        <v>91.817989417989409</v>
      </c>
      <c r="AD992" s="120">
        <v>100</v>
      </c>
      <c r="AE992" s="120"/>
      <c r="AF992" s="120">
        <v>70.293859649122808</v>
      </c>
      <c r="AG992" s="120"/>
      <c r="AH992" s="120">
        <v>0</v>
      </c>
      <c r="AI992" s="120">
        <v>1.84</v>
      </c>
      <c r="AJ992" s="120">
        <v>11.33</v>
      </c>
      <c r="AK992" s="120"/>
      <c r="AL992" s="52">
        <v>1</v>
      </c>
      <c r="AM992" s="124">
        <v>0.975103734439834</v>
      </c>
      <c r="AN992" s="124">
        <v>0.94444444444444442</v>
      </c>
      <c r="AO992" s="124">
        <v>0.97925311203319498</v>
      </c>
      <c r="AP992" s="124">
        <v>0.94444444444444442</v>
      </c>
      <c r="AQ992" s="124">
        <v>1</v>
      </c>
      <c r="AR992" s="124"/>
      <c r="AS992" s="124">
        <v>1.1933174224343675E-2</v>
      </c>
      <c r="AT992" s="120">
        <v>50</v>
      </c>
      <c r="AU992" s="120">
        <v>50</v>
      </c>
      <c r="AV992" s="124">
        <v>5.3571428571428568E-2</v>
      </c>
      <c r="AW992" s="120">
        <v>49.285714285714292</v>
      </c>
      <c r="AX992" s="120">
        <v>50</v>
      </c>
      <c r="AY992" s="124"/>
      <c r="AZ992" s="120"/>
      <c r="BA992" s="120"/>
      <c r="BB992" s="124"/>
      <c r="BC992" s="120"/>
      <c r="BD992" s="120"/>
      <c r="BE992" s="124"/>
      <c r="BF992" s="120"/>
      <c r="BG992" s="120"/>
      <c r="BH992" s="124"/>
      <c r="BI992" s="120"/>
      <c r="BJ992" s="120"/>
      <c r="BK992" s="124"/>
      <c r="BL992" s="120"/>
      <c r="BM992" s="120"/>
      <c r="BN992" s="52"/>
      <c r="BO992" s="124"/>
      <c r="BP992" s="120"/>
      <c r="BQ992" s="120"/>
      <c r="BR992" s="124">
        <v>0.4642857142857143</v>
      </c>
      <c r="BS992" s="124">
        <v>0.96551724137931039</v>
      </c>
      <c r="BT992" s="120">
        <v>30.952380952380953</v>
      </c>
      <c r="BU992" s="120">
        <v>50</v>
      </c>
      <c r="BV992" s="124"/>
      <c r="BW992" s="120"/>
      <c r="BX992" s="120"/>
      <c r="BY992" s="124"/>
      <c r="BZ992" s="124"/>
      <c r="CA992" s="124"/>
      <c r="CB992" s="120">
        <v>16.823939048191338</v>
      </c>
      <c r="CC992" s="120">
        <v>19.496255895940152</v>
      </c>
      <c r="CD992" s="120">
        <v>17.335082511020332</v>
      </c>
      <c r="CE992" s="120"/>
      <c r="CF992" s="107"/>
      <c r="CG992" s="107"/>
      <c r="CH992" s="107">
        <v>0</v>
      </c>
      <c r="CI992" s="107"/>
      <c r="CJ992" s="107"/>
    </row>
    <row r="993" spans="1:88" x14ac:dyDescent="0.25">
      <c r="A993" s="50" t="s">
        <v>1152</v>
      </c>
      <c r="B993" s="56" t="s">
        <v>1644</v>
      </c>
      <c r="C993" s="50" t="s">
        <v>3515</v>
      </c>
      <c r="D993" s="56" t="s">
        <v>1980</v>
      </c>
      <c r="E993" s="50" t="s">
        <v>106</v>
      </c>
      <c r="F993" s="24" t="s">
        <v>114</v>
      </c>
      <c r="G993" s="24">
        <v>5</v>
      </c>
      <c r="H993" s="50" t="s">
        <v>2644</v>
      </c>
      <c r="I993" s="50" t="s">
        <v>109</v>
      </c>
      <c r="J993" s="120">
        <v>653.37198413707824</v>
      </c>
      <c r="K993" s="52">
        <v>750</v>
      </c>
      <c r="L993" s="120">
        <v>87.116264551610428</v>
      </c>
      <c r="M993" s="52">
        <v>1</v>
      </c>
      <c r="N993" s="120">
        <v>86.868605027783047</v>
      </c>
      <c r="O993" s="120">
        <v>100</v>
      </c>
      <c r="P993" s="120">
        <v>100</v>
      </c>
      <c r="Q993" s="120">
        <v>68.881331227955286</v>
      </c>
      <c r="R993" s="120">
        <v>75</v>
      </c>
      <c r="S993" s="120">
        <v>75</v>
      </c>
      <c r="T993" s="120">
        <v>91.841774970607048</v>
      </c>
      <c r="U993" s="120">
        <v>100</v>
      </c>
      <c r="V993" s="120">
        <v>79.519930344510186</v>
      </c>
      <c r="W993" s="120">
        <v>100</v>
      </c>
      <c r="X993" s="120">
        <v>100</v>
      </c>
      <c r="Y993" s="120">
        <v>59.333224507703697</v>
      </c>
      <c r="Z993" s="120">
        <v>79.110966010271596</v>
      </c>
      <c r="AA993" s="120">
        <v>100</v>
      </c>
      <c r="AB993" s="120">
        <v>65.012499999999989</v>
      </c>
      <c r="AC993" s="120">
        <v>86.683333333333323</v>
      </c>
      <c r="AD993" s="120">
        <v>100</v>
      </c>
      <c r="AE993" s="120">
        <v>49.579710144927532</v>
      </c>
      <c r="AF993" s="120">
        <v>70.473333333333358</v>
      </c>
      <c r="AG993" s="120">
        <v>66.106280193236714</v>
      </c>
      <c r="AH993" s="120">
        <v>100</v>
      </c>
      <c r="AI993" s="120">
        <v>6.11</v>
      </c>
      <c r="AJ993" s="120">
        <v>15.66</v>
      </c>
      <c r="AK993" s="120">
        <v>20.89</v>
      </c>
      <c r="AL993" s="52">
        <v>1</v>
      </c>
      <c r="AM993" s="124">
        <v>0.96761133603238869</v>
      </c>
      <c r="AN993" s="124">
        <v>0.94230769230769229</v>
      </c>
      <c r="AO993" s="124">
        <v>0.96787148594377514</v>
      </c>
      <c r="AP993" s="124">
        <v>0.94444444444444442</v>
      </c>
      <c r="AQ993" s="124">
        <v>1</v>
      </c>
      <c r="AR993" s="124">
        <v>1</v>
      </c>
      <c r="AS993" s="124">
        <v>1.5486725663716814E-2</v>
      </c>
      <c r="AT993" s="120">
        <v>50</v>
      </c>
      <c r="AU993" s="120">
        <v>50</v>
      </c>
      <c r="AV993" s="124">
        <v>2.9411764705882353E-2</v>
      </c>
      <c r="AW993" s="120">
        <v>50</v>
      </c>
      <c r="AX993" s="120">
        <v>50</v>
      </c>
      <c r="AY993" s="124"/>
      <c r="AZ993" s="120"/>
      <c r="BA993" s="120"/>
      <c r="BB993" s="124"/>
      <c r="BC993" s="120"/>
      <c r="BD993" s="120"/>
      <c r="BE993" s="124"/>
      <c r="BF993" s="120"/>
      <c r="BG993" s="120"/>
      <c r="BH993" s="124"/>
      <c r="BI993" s="120"/>
      <c r="BJ993" s="120"/>
      <c r="BK993" s="124"/>
      <c r="BL993" s="120"/>
      <c r="BM993" s="120"/>
      <c r="BN993" s="52"/>
      <c r="BO993" s="124"/>
      <c r="BP993" s="120"/>
      <c r="BQ993" s="120"/>
      <c r="BR993" s="124">
        <v>0.44444444444444442</v>
      </c>
      <c r="BS993" s="124">
        <v>1</v>
      </c>
      <c r="BT993" s="120">
        <v>29.629629629629626</v>
      </c>
      <c r="BU993" s="120">
        <v>50</v>
      </c>
      <c r="BV993" s="124"/>
      <c r="BW993" s="120"/>
      <c r="BX993" s="120"/>
      <c r="BY993" s="124"/>
      <c r="BZ993" s="124"/>
      <c r="CA993" s="124"/>
      <c r="CB993" s="120">
        <v>16.823939048191338</v>
      </c>
      <c r="CC993" s="120">
        <v>19.496255895940152</v>
      </c>
      <c r="CD993" s="120">
        <v>17.335082511020332</v>
      </c>
      <c r="CE993" s="120"/>
      <c r="CF993" s="107"/>
      <c r="CG993" s="107"/>
      <c r="CH993" s="107">
        <v>0</v>
      </c>
      <c r="CI993" s="107"/>
      <c r="CJ993" s="107"/>
    </row>
    <row r="994" spans="1:88" x14ac:dyDescent="0.25">
      <c r="A994" s="50" t="s">
        <v>1152</v>
      </c>
      <c r="B994" s="56" t="s">
        <v>1644</v>
      </c>
      <c r="C994" s="50" t="s">
        <v>3516</v>
      </c>
      <c r="D994" s="56" t="s">
        <v>2129</v>
      </c>
      <c r="E994" s="50" t="s">
        <v>106</v>
      </c>
      <c r="F994" s="24" t="s">
        <v>114</v>
      </c>
      <c r="G994" s="24">
        <v>5</v>
      </c>
      <c r="H994" s="50" t="s">
        <v>2644</v>
      </c>
      <c r="I994" s="50" t="s">
        <v>109</v>
      </c>
      <c r="J994" s="120">
        <v>576.88095417733712</v>
      </c>
      <c r="K994" s="52">
        <v>650</v>
      </c>
      <c r="L994" s="120">
        <v>88.750916027282628</v>
      </c>
      <c r="M994" s="52">
        <v>0</v>
      </c>
      <c r="N994" s="120">
        <v>83.432648777551989</v>
      </c>
      <c r="O994" s="120">
        <v>100</v>
      </c>
      <c r="P994" s="120">
        <v>100</v>
      </c>
      <c r="Q994" s="120">
        <v>65.556530610862112</v>
      </c>
      <c r="R994" s="120">
        <v>75</v>
      </c>
      <c r="S994" s="120">
        <v>75</v>
      </c>
      <c r="T994" s="120">
        <v>87.408707481149477</v>
      </c>
      <c r="U994" s="120">
        <v>100</v>
      </c>
      <c r="V994" s="120">
        <v>76.968641003641039</v>
      </c>
      <c r="W994" s="120">
        <v>100</v>
      </c>
      <c r="X994" s="120">
        <v>100</v>
      </c>
      <c r="Y994" s="120">
        <v>57.367948088342835</v>
      </c>
      <c r="Z994" s="120">
        <v>76.490597451123776</v>
      </c>
      <c r="AA994" s="120">
        <v>100</v>
      </c>
      <c r="AB994" s="120">
        <v>64.6142857142857</v>
      </c>
      <c r="AC994" s="120">
        <v>86.152380952380938</v>
      </c>
      <c r="AD994" s="120">
        <v>100</v>
      </c>
      <c r="AE994" s="120"/>
      <c r="AF994" s="120">
        <v>66.802415458937176</v>
      </c>
      <c r="AG994" s="120"/>
      <c r="AH994" s="120">
        <v>0</v>
      </c>
      <c r="AI994" s="120">
        <v>9.44</v>
      </c>
      <c r="AJ994" s="120">
        <v>17.63</v>
      </c>
      <c r="AK994" s="120"/>
      <c r="AL994" s="52">
        <v>0</v>
      </c>
      <c r="AM994" s="124">
        <v>0.99604743083003955</v>
      </c>
      <c r="AN994" s="124">
        <v>0.97499999999999998</v>
      </c>
      <c r="AO994" s="124">
        <v>0.99212598425196852</v>
      </c>
      <c r="AP994" s="124">
        <v>0.95121951219512191</v>
      </c>
      <c r="AQ994" s="124">
        <v>0.97499999999999998</v>
      </c>
      <c r="AR994" s="124"/>
      <c r="AS994" s="124">
        <v>2.3904382470119521E-2</v>
      </c>
      <c r="AT994" s="120">
        <v>50</v>
      </c>
      <c r="AU994" s="120">
        <v>50</v>
      </c>
      <c r="AV994" s="124">
        <v>2.8169014084507043E-2</v>
      </c>
      <c r="AW994" s="120">
        <v>50</v>
      </c>
      <c r="AX994" s="120">
        <v>50</v>
      </c>
      <c r="AY994" s="124"/>
      <c r="AZ994" s="120"/>
      <c r="BA994" s="120"/>
      <c r="BB994" s="124"/>
      <c r="BC994" s="120"/>
      <c r="BD994" s="120"/>
      <c r="BE994" s="124"/>
      <c r="BF994" s="120"/>
      <c r="BG994" s="120"/>
      <c r="BH994" s="124"/>
      <c r="BI994" s="120"/>
      <c r="BJ994" s="120"/>
      <c r="BK994" s="124"/>
      <c r="BL994" s="120"/>
      <c r="BM994" s="120"/>
      <c r="BN994" s="52"/>
      <c r="BO994" s="124"/>
      <c r="BP994" s="120"/>
      <c r="BQ994" s="120"/>
      <c r="BR994" s="124">
        <v>0.40243902439024393</v>
      </c>
      <c r="BS994" s="124">
        <v>0.98795180722891562</v>
      </c>
      <c r="BT994" s="120">
        <v>26.829268292682929</v>
      </c>
      <c r="BU994" s="120">
        <v>50</v>
      </c>
      <c r="BV994" s="124"/>
      <c r="BW994" s="120"/>
      <c r="BX994" s="120"/>
      <c r="BY994" s="124"/>
      <c r="BZ994" s="124"/>
      <c r="CA994" s="124"/>
      <c r="CB994" s="120">
        <v>16.823939048191338</v>
      </c>
      <c r="CC994" s="120">
        <v>19.496255895940152</v>
      </c>
      <c r="CD994" s="120">
        <v>17.335082511020332</v>
      </c>
      <c r="CE994" s="120"/>
      <c r="CF994" s="107"/>
      <c r="CG994" s="107"/>
      <c r="CH994" s="107">
        <v>0</v>
      </c>
      <c r="CI994" s="107"/>
      <c r="CJ994" s="107"/>
    </row>
    <row r="995" spans="1:88" x14ac:dyDescent="0.25">
      <c r="A995" s="50" t="s">
        <v>1152</v>
      </c>
      <c r="B995" s="56" t="s">
        <v>1644</v>
      </c>
      <c r="C995" s="50" t="s">
        <v>3517</v>
      </c>
      <c r="D995" s="56" t="s">
        <v>2155</v>
      </c>
      <c r="E995" s="50" t="s">
        <v>106</v>
      </c>
      <c r="F995" s="24" t="s">
        <v>114</v>
      </c>
      <c r="G995" s="24">
        <v>5</v>
      </c>
      <c r="H995" s="50" t="s">
        <v>2644</v>
      </c>
      <c r="I995" s="50" t="s">
        <v>109</v>
      </c>
      <c r="J995" s="120">
        <v>611.92547170253988</v>
      </c>
      <c r="K995" s="52">
        <v>650</v>
      </c>
      <c r="L995" s="120">
        <v>94.142380261929219</v>
      </c>
      <c r="M995" s="52">
        <v>0</v>
      </c>
      <c r="N995" s="120">
        <v>85.091704445549155</v>
      </c>
      <c r="O995" s="120">
        <v>100</v>
      </c>
      <c r="P995" s="120">
        <v>100</v>
      </c>
      <c r="Q995" s="120">
        <v>71.241806210024095</v>
      </c>
      <c r="R995" s="120">
        <v>75</v>
      </c>
      <c r="S995" s="120">
        <v>75</v>
      </c>
      <c r="T995" s="120">
        <v>94.989074946698793</v>
      </c>
      <c r="U995" s="120">
        <v>100</v>
      </c>
      <c r="V995" s="120">
        <v>79.721746676831415</v>
      </c>
      <c r="W995" s="120">
        <v>100</v>
      </c>
      <c r="X995" s="120">
        <v>100</v>
      </c>
      <c r="Y995" s="120">
        <v>62.445158872242196</v>
      </c>
      <c r="Z995" s="120">
        <v>83.260211829656257</v>
      </c>
      <c r="AA995" s="120">
        <v>100</v>
      </c>
      <c r="AB995" s="120">
        <v>67.075320512820497</v>
      </c>
      <c r="AC995" s="120">
        <v>89.433760683760667</v>
      </c>
      <c r="AD995" s="120">
        <v>100</v>
      </c>
      <c r="AE995" s="120"/>
      <c r="AF995" s="120">
        <v>68.953260869565213</v>
      </c>
      <c r="AG995" s="120"/>
      <c r="AH995" s="120">
        <v>0</v>
      </c>
      <c r="AI995" s="120">
        <v>3.75</v>
      </c>
      <c r="AJ995" s="120">
        <v>12.55</v>
      </c>
      <c r="AK995" s="120"/>
      <c r="AL995" s="52">
        <v>1</v>
      </c>
      <c r="AM995" s="124">
        <v>0.97697368421052633</v>
      </c>
      <c r="AN995" s="124">
        <v>0.92307692307692313</v>
      </c>
      <c r="AO995" s="124">
        <v>0.98039215686274506</v>
      </c>
      <c r="AP995" s="124">
        <v>0.92682926829268297</v>
      </c>
      <c r="AQ995" s="124">
        <v>1</v>
      </c>
      <c r="AR995" s="124"/>
      <c r="AS995" s="124">
        <v>1.415929203539823E-2</v>
      </c>
      <c r="AT995" s="120">
        <v>50</v>
      </c>
      <c r="AU995" s="120">
        <v>50</v>
      </c>
      <c r="AV995" s="124">
        <v>1.8181818181818181E-2</v>
      </c>
      <c r="AW995" s="120">
        <v>50</v>
      </c>
      <c r="AX995" s="120">
        <v>50</v>
      </c>
      <c r="AY995" s="124"/>
      <c r="AZ995" s="120"/>
      <c r="BA995" s="120"/>
      <c r="BB995" s="124"/>
      <c r="BC995" s="120"/>
      <c r="BD995" s="120"/>
      <c r="BE995" s="124"/>
      <c r="BF995" s="120"/>
      <c r="BG995" s="120"/>
      <c r="BH995" s="124"/>
      <c r="BI995" s="120"/>
      <c r="BJ995" s="120"/>
      <c r="BK995" s="124"/>
      <c r="BL995" s="120"/>
      <c r="BM995" s="120"/>
      <c r="BN995" s="52"/>
      <c r="BO995" s="124"/>
      <c r="BP995" s="120"/>
      <c r="BQ995" s="120"/>
      <c r="BR995" s="124">
        <v>0.66363636363636369</v>
      </c>
      <c r="BS995" s="124">
        <v>0.9821428571428571</v>
      </c>
      <c r="BT995" s="120">
        <v>44.242424242424242</v>
      </c>
      <c r="BU995" s="120">
        <v>50</v>
      </c>
      <c r="BV995" s="124"/>
      <c r="BW995" s="120"/>
      <c r="BX995" s="120"/>
      <c r="BY995" s="124"/>
      <c r="BZ995" s="124"/>
      <c r="CA995" s="124"/>
      <c r="CB995" s="120">
        <v>16.823939048191338</v>
      </c>
      <c r="CC995" s="120">
        <v>19.496255895940152</v>
      </c>
      <c r="CD995" s="120">
        <v>17.335082511020332</v>
      </c>
      <c r="CE995" s="120"/>
      <c r="CF995" s="114"/>
      <c r="CG995" s="52"/>
      <c r="CH995" s="107">
        <v>0</v>
      </c>
      <c r="CI995" s="107"/>
      <c r="CJ995" s="107"/>
    </row>
    <row r="996" spans="1:88" x14ac:dyDescent="0.25">
      <c r="A996" s="50" t="s">
        <v>1152</v>
      </c>
      <c r="B996" s="56" t="s">
        <v>1644</v>
      </c>
      <c r="C996" s="50" t="s">
        <v>3518</v>
      </c>
      <c r="D996" s="56" t="s">
        <v>2412</v>
      </c>
      <c r="E996" s="50" t="s">
        <v>106</v>
      </c>
      <c r="F996" s="24" t="s">
        <v>114</v>
      </c>
      <c r="G996" s="24">
        <v>5</v>
      </c>
      <c r="H996" s="50" t="s">
        <v>2644</v>
      </c>
      <c r="I996" s="50" t="s">
        <v>109</v>
      </c>
      <c r="J996" s="120">
        <v>575.76218768206115</v>
      </c>
      <c r="K996" s="52">
        <v>650</v>
      </c>
      <c r="L996" s="120">
        <v>88.578798104932488</v>
      </c>
      <c r="M996" s="52">
        <v>0</v>
      </c>
      <c r="N996" s="120">
        <v>83.690977909712146</v>
      </c>
      <c r="O996" s="120">
        <v>100</v>
      </c>
      <c r="P996" s="120">
        <v>100</v>
      </c>
      <c r="Q996" s="120">
        <v>68.635579701755887</v>
      </c>
      <c r="R996" s="120">
        <v>75</v>
      </c>
      <c r="S996" s="120">
        <v>75</v>
      </c>
      <c r="T996" s="120">
        <v>91.51410626900784</v>
      </c>
      <c r="U996" s="120">
        <v>100</v>
      </c>
      <c r="V996" s="120">
        <v>77.875071967571969</v>
      </c>
      <c r="W996" s="120">
        <v>100</v>
      </c>
      <c r="X996" s="120">
        <v>100</v>
      </c>
      <c r="Y996" s="120">
        <v>61.111527224899348</v>
      </c>
      <c r="Z996" s="120">
        <v>81.482036299865797</v>
      </c>
      <c r="AA996" s="120">
        <v>100</v>
      </c>
      <c r="AB996" s="120">
        <v>65.213008130081306</v>
      </c>
      <c r="AC996" s="120">
        <v>86.950677506775079</v>
      </c>
      <c r="AD996" s="120">
        <v>100</v>
      </c>
      <c r="AE996" s="120"/>
      <c r="AF996" s="120">
        <v>67.673913043478294</v>
      </c>
      <c r="AG996" s="120"/>
      <c r="AH996" s="120">
        <v>0</v>
      </c>
      <c r="AI996" s="120">
        <v>6.36</v>
      </c>
      <c r="AJ996" s="120">
        <v>13.88</v>
      </c>
      <c r="AK996" s="120"/>
      <c r="AL996" s="52">
        <v>0</v>
      </c>
      <c r="AM996" s="124">
        <v>0.98455598455598459</v>
      </c>
      <c r="AN996" s="124">
        <v>0.95652173913043481</v>
      </c>
      <c r="AO996" s="124">
        <v>0.98084291187739459</v>
      </c>
      <c r="AP996" s="124">
        <v>0.95744680851063835</v>
      </c>
      <c r="AQ996" s="124">
        <v>1</v>
      </c>
      <c r="AR996" s="124"/>
      <c r="AS996" s="124">
        <v>1.338432122370937E-2</v>
      </c>
      <c r="AT996" s="120">
        <v>50</v>
      </c>
      <c r="AU996" s="120">
        <v>50</v>
      </c>
      <c r="AV996" s="124">
        <v>7.4626865671641784E-2</v>
      </c>
      <c r="AW996" s="120">
        <v>45.074626865671654</v>
      </c>
      <c r="AX996" s="120">
        <v>50</v>
      </c>
      <c r="AY996" s="124"/>
      <c r="AZ996" s="120"/>
      <c r="BA996" s="120"/>
      <c r="BB996" s="124"/>
      <c r="BC996" s="120"/>
      <c r="BD996" s="120"/>
      <c r="BE996" s="124"/>
      <c r="BF996" s="120"/>
      <c r="BG996" s="120"/>
      <c r="BH996" s="124"/>
      <c r="BI996" s="120"/>
      <c r="BJ996" s="120"/>
      <c r="BK996" s="124"/>
      <c r="BL996" s="120"/>
      <c r="BM996" s="120"/>
      <c r="BN996" s="52"/>
      <c r="BO996" s="124"/>
      <c r="BP996" s="120"/>
      <c r="BQ996" s="120"/>
      <c r="BR996" s="124">
        <v>0.31111111111111112</v>
      </c>
      <c r="BS996" s="124">
        <v>0.97826086956521741</v>
      </c>
      <c r="BT996" s="120">
        <v>20.74074074074074</v>
      </c>
      <c r="BU996" s="120">
        <v>50</v>
      </c>
      <c r="BV996" s="124"/>
      <c r="BW996" s="120"/>
      <c r="BX996" s="120"/>
      <c r="BY996" s="124"/>
      <c r="BZ996" s="124"/>
      <c r="CA996" s="124"/>
      <c r="CB996" s="120">
        <v>16.823939048191338</v>
      </c>
      <c r="CC996" s="120">
        <v>19.496255895940152</v>
      </c>
      <c r="CD996" s="120">
        <v>17.335082511020332</v>
      </c>
      <c r="CE996" s="120"/>
      <c r="CF996" s="52"/>
      <c r="CG996" s="52"/>
      <c r="CH996" s="107">
        <v>0</v>
      </c>
      <c r="CI996" s="107"/>
      <c r="CJ996" s="107"/>
    </row>
    <row r="997" spans="1:88" x14ac:dyDescent="0.25">
      <c r="A997" s="50" t="s">
        <v>1152</v>
      </c>
      <c r="B997" s="56" t="s">
        <v>1644</v>
      </c>
      <c r="C997" s="50" t="s">
        <v>3519</v>
      </c>
      <c r="D997" s="56" t="s">
        <v>1695</v>
      </c>
      <c r="E997" s="50" t="s">
        <v>106</v>
      </c>
      <c r="F997" s="24">
        <v>6</v>
      </c>
      <c r="G997" s="24">
        <v>8</v>
      </c>
      <c r="H997" s="50" t="s">
        <v>2644</v>
      </c>
      <c r="I997" s="50" t="s">
        <v>109</v>
      </c>
      <c r="J997" s="120">
        <v>715.44540069511754</v>
      </c>
      <c r="K997" s="52">
        <v>800</v>
      </c>
      <c r="L997" s="120">
        <v>89.430675086889693</v>
      </c>
      <c r="M997" s="52">
        <v>1</v>
      </c>
      <c r="N997" s="120">
        <v>81.932785170535055</v>
      </c>
      <c r="O997" s="120">
        <v>100</v>
      </c>
      <c r="P997" s="120">
        <v>100</v>
      </c>
      <c r="Q997" s="120">
        <v>65.393316601485168</v>
      </c>
      <c r="R997" s="120">
        <v>75</v>
      </c>
      <c r="S997" s="120">
        <v>75</v>
      </c>
      <c r="T997" s="120">
        <v>87.191088801980214</v>
      </c>
      <c r="U997" s="120">
        <v>100</v>
      </c>
      <c r="V997" s="120">
        <v>74.252452815990722</v>
      </c>
      <c r="W997" s="120">
        <v>99.003270421320963</v>
      </c>
      <c r="X997" s="120">
        <v>100</v>
      </c>
      <c r="Y997" s="120">
        <v>53.595924064353397</v>
      </c>
      <c r="Z997" s="120">
        <v>71.461232085804525</v>
      </c>
      <c r="AA997" s="120">
        <v>100</v>
      </c>
      <c r="AB997" s="120">
        <v>67.558956916099731</v>
      </c>
      <c r="AC997" s="120">
        <v>90.078609221466309</v>
      </c>
      <c r="AD997" s="120">
        <v>100</v>
      </c>
      <c r="AE997" s="120">
        <v>55.313008130081293</v>
      </c>
      <c r="AF997" s="120">
        <v>69.543478260869506</v>
      </c>
      <c r="AG997" s="120">
        <v>73.750677506775048</v>
      </c>
      <c r="AH997" s="120">
        <v>100</v>
      </c>
      <c r="AI997" s="120">
        <v>9.6</v>
      </c>
      <c r="AJ997" s="120">
        <v>21.4</v>
      </c>
      <c r="AK997" s="120">
        <v>14.23</v>
      </c>
      <c r="AL997" s="52">
        <v>0</v>
      </c>
      <c r="AM997" s="124">
        <v>0.97777777777777775</v>
      </c>
      <c r="AN997" s="124">
        <v>0.98412698412698407</v>
      </c>
      <c r="AO997" s="124">
        <v>0.97660818713450293</v>
      </c>
      <c r="AP997" s="124">
        <v>0.97619047619047616</v>
      </c>
      <c r="AQ997" s="124">
        <v>0.99663299663299665</v>
      </c>
      <c r="AR997" s="124">
        <v>0.97619047619047616</v>
      </c>
      <c r="AS997" s="124">
        <v>2.4532710280373831E-2</v>
      </c>
      <c r="AT997" s="120">
        <v>50</v>
      </c>
      <c r="AU997" s="120">
        <v>50</v>
      </c>
      <c r="AV997" s="124">
        <v>5.5045871559633031E-2</v>
      </c>
      <c r="AW997" s="120">
        <v>48.990825688073407</v>
      </c>
      <c r="AX997" s="120">
        <v>50</v>
      </c>
      <c r="AY997" s="124"/>
      <c r="AZ997" s="120"/>
      <c r="BA997" s="120"/>
      <c r="BB997" s="124"/>
      <c r="BC997" s="120"/>
      <c r="BD997" s="120"/>
      <c r="BE997" s="124">
        <v>1</v>
      </c>
      <c r="BF997" s="120">
        <v>50</v>
      </c>
      <c r="BG997" s="120">
        <v>50</v>
      </c>
      <c r="BH997" s="124"/>
      <c r="BI997" s="120"/>
      <c r="BJ997" s="120"/>
      <c r="BK997" s="124"/>
      <c r="BL997" s="120"/>
      <c r="BM997" s="120"/>
      <c r="BN997" s="52"/>
      <c r="BO997" s="124"/>
      <c r="BP997" s="120"/>
      <c r="BQ997" s="120"/>
      <c r="BR997" s="124">
        <v>0.67454545454545456</v>
      </c>
      <c r="BS997" s="124">
        <v>0.94827586206896552</v>
      </c>
      <c r="BT997" s="120">
        <v>44.969696969696969</v>
      </c>
      <c r="BU997" s="120">
        <v>50</v>
      </c>
      <c r="BV997" s="124"/>
      <c r="BW997" s="120"/>
      <c r="BX997" s="120"/>
      <c r="BY997" s="124"/>
      <c r="BZ997" s="124"/>
      <c r="CA997" s="124"/>
      <c r="CB997" s="120">
        <v>16.823939048191338</v>
      </c>
      <c r="CC997" s="120">
        <v>19.496255895940152</v>
      </c>
      <c r="CD997" s="120">
        <v>17.335082511020332</v>
      </c>
      <c r="CE997" s="120"/>
      <c r="CF997" s="52"/>
      <c r="CG997" s="52"/>
      <c r="CH997" s="107">
        <v>0</v>
      </c>
      <c r="CI997" s="107"/>
      <c r="CJ997" s="107"/>
    </row>
    <row r="998" spans="1:88" x14ac:dyDescent="0.25">
      <c r="A998" s="50" t="s">
        <v>1152</v>
      </c>
      <c r="B998" s="56" t="s">
        <v>1644</v>
      </c>
      <c r="C998" s="50" t="s">
        <v>3520</v>
      </c>
      <c r="D998" s="56" t="s">
        <v>1805</v>
      </c>
      <c r="E998" s="50" t="s">
        <v>106</v>
      </c>
      <c r="F998" s="24">
        <v>6</v>
      </c>
      <c r="G998" s="24">
        <v>8</v>
      </c>
      <c r="H998" s="50" t="s">
        <v>2644</v>
      </c>
      <c r="I998" s="50" t="s">
        <v>109</v>
      </c>
      <c r="J998" s="120">
        <v>699.66232272755485</v>
      </c>
      <c r="K998" s="52">
        <v>800</v>
      </c>
      <c r="L998" s="120">
        <v>87.457790340944356</v>
      </c>
      <c r="M998" s="52">
        <v>1</v>
      </c>
      <c r="N998" s="120">
        <v>82.411508844851255</v>
      </c>
      <c r="O998" s="120">
        <v>100</v>
      </c>
      <c r="P998" s="120">
        <v>100</v>
      </c>
      <c r="Q998" s="120">
        <v>67.142442640950634</v>
      </c>
      <c r="R998" s="120">
        <v>75</v>
      </c>
      <c r="S998" s="120">
        <v>75</v>
      </c>
      <c r="T998" s="120">
        <v>89.523256854600845</v>
      </c>
      <c r="U998" s="120">
        <v>100</v>
      </c>
      <c r="V998" s="120">
        <v>74.476389402016451</v>
      </c>
      <c r="W998" s="120">
        <v>99.30185253602194</v>
      </c>
      <c r="X998" s="120">
        <v>100</v>
      </c>
      <c r="Y998" s="120">
        <v>54.721614224660485</v>
      </c>
      <c r="Z998" s="120">
        <v>72.962152299547313</v>
      </c>
      <c r="AA998" s="120">
        <v>100</v>
      </c>
      <c r="AB998" s="120">
        <v>66.26631578947368</v>
      </c>
      <c r="AC998" s="120">
        <v>88.35508771929824</v>
      </c>
      <c r="AD998" s="120">
        <v>100</v>
      </c>
      <c r="AE998" s="120">
        <v>56.401190476190486</v>
      </c>
      <c r="AF998" s="120">
        <v>67.971399176954705</v>
      </c>
      <c r="AG998" s="120">
        <v>75.20158730158731</v>
      </c>
      <c r="AH998" s="120">
        <v>100</v>
      </c>
      <c r="AI998" s="120">
        <v>7.85</v>
      </c>
      <c r="AJ998" s="120">
        <v>20.27</v>
      </c>
      <c r="AK998" s="120">
        <v>11.57</v>
      </c>
      <c r="AL998" s="52">
        <v>0</v>
      </c>
      <c r="AM998" s="124">
        <v>0.98903107861060324</v>
      </c>
      <c r="AN998" s="124">
        <v>1</v>
      </c>
      <c r="AO998" s="124">
        <v>0.98722627737226276</v>
      </c>
      <c r="AP998" s="124">
        <v>1</v>
      </c>
      <c r="AQ998" s="124">
        <v>1</v>
      </c>
      <c r="AR998" s="124">
        <v>1</v>
      </c>
      <c r="AS998" s="124">
        <v>2.7372262773722629E-2</v>
      </c>
      <c r="AT998" s="120">
        <v>50</v>
      </c>
      <c r="AU998" s="120">
        <v>50</v>
      </c>
      <c r="AV998" s="124">
        <v>7.575757575757576E-2</v>
      </c>
      <c r="AW998" s="120">
        <v>44.848484848484844</v>
      </c>
      <c r="AX998" s="120">
        <v>50</v>
      </c>
      <c r="AY998" s="124"/>
      <c r="AZ998" s="120"/>
      <c r="BA998" s="120"/>
      <c r="BB998" s="124"/>
      <c r="BC998" s="120"/>
      <c r="BD998" s="120"/>
      <c r="BE998" s="124">
        <v>1</v>
      </c>
      <c r="BF998" s="120">
        <v>50</v>
      </c>
      <c r="BG998" s="120">
        <v>50</v>
      </c>
      <c r="BH998" s="124"/>
      <c r="BI998" s="120"/>
      <c r="BJ998" s="120"/>
      <c r="BK998" s="124"/>
      <c r="BL998" s="120"/>
      <c r="BM998" s="120"/>
      <c r="BN998" s="52"/>
      <c r="BO998" s="124"/>
      <c r="BP998" s="120"/>
      <c r="BQ998" s="120"/>
      <c r="BR998" s="124">
        <v>0.44204851752021562</v>
      </c>
      <c r="BS998" s="124">
        <v>0.98148148148148151</v>
      </c>
      <c r="BT998" s="120">
        <v>29.469901168014374</v>
      </c>
      <c r="BU998" s="120">
        <v>50</v>
      </c>
      <c r="BV998" s="124"/>
      <c r="BW998" s="120"/>
      <c r="BX998" s="120"/>
      <c r="BY998" s="124"/>
      <c r="BZ998" s="124"/>
      <c r="CA998" s="124"/>
      <c r="CB998" s="120">
        <v>16.823939048191338</v>
      </c>
      <c r="CC998" s="120">
        <v>19.496255895940152</v>
      </c>
      <c r="CD998" s="120">
        <v>17.335082511020332</v>
      </c>
      <c r="CE998" s="120"/>
      <c r="CF998" s="107"/>
      <c r="CG998" s="107"/>
      <c r="CH998" s="107">
        <v>0</v>
      </c>
      <c r="CI998" s="107"/>
      <c r="CJ998" s="107"/>
    </row>
    <row r="999" spans="1:88" x14ac:dyDescent="0.25">
      <c r="A999" s="50" t="s">
        <v>1152</v>
      </c>
      <c r="B999" s="56" t="s">
        <v>1644</v>
      </c>
      <c r="C999" s="50" t="s">
        <v>3521</v>
      </c>
      <c r="D999" s="56" t="s">
        <v>2474</v>
      </c>
      <c r="E999" s="50" t="s">
        <v>106</v>
      </c>
      <c r="F999" s="24">
        <v>9</v>
      </c>
      <c r="G999" s="24">
        <v>12</v>
      </c>
      <c r="H999" s="50" t="s">
        <v>1453</v>
      </c>
      <c r="I999" s="50" t="s">
        <v>109</v>
      </c>
      <c r="J999" s="120">
        <v>1107.9323335422857</v>
      </c>
      <c r="K999" s="52">
        <v>1250</v>
      </c>
      <c r="L999" s="120">
        <v>88.63458668338285</v>
      </c>
      <c r="M999" s="52">
        <v>1</v>
      </c>
      <c r="N999" s="120">
        <v>70.528215923466135</v>
      </c>
      <c r="O999" s="120">
        <v>94.037621231288185</v>
      </c>
      <c r="P999" s="120">
        <v>100</v>
      </c>
      <c r="Q999" s="120">
        <v>50.332437275985654</v>
      </c>
      <c r="R999" s="120">
        <v>73.971453846415613</v>
      </c>
      <c r="S999" s="120">
        <v>75</v>
      </c>
      <c r="T999" s="120">
        <v>67.109916367980873</v>
      </c>
      <c r="U999" s="120">
        <v>100</v>
      </c>
      <c r="V999" s="120">
        <v>66.734792307228588</v>
      </c>
      <c r="W999" s="120">
        <v>88.979723076304779</v>
      </c>
      <c r="X999" s="120">
        <v>100</v>
      </c>
      <c r="Y999" s="120">
        <v>43.89407932416951</v>
      </c>
      <c r="Z999" s="120">
        <v>58.525439098892683</v>
      </c>
      <c r="AA999" s="120">
        <v>100</v>
      </c>
      <c r="AB999" s="120">
        <v>72.685725308641906</v>
      </c>
      <c r="AC999" s="120">
        <v>96.914300411522547</v>
      </c>
      <c r="AD999" s="120">
        <v>100</v>
      </c>
      <c r="AE999" s="120">
        <v>58.496618357487939</v>
      </c>
      <c r="AF999" s="120">
        <v>75</v>
      </c>
      <c r="AG999" s="120">
        <v>77.995491143317253</v>
      </c>
      <c r="AH999" s="120">
        <v>100</v>
      </c>
      <c r="AI999" s="120">
        <v>24.66</v>
      </c>
      <c r="AJ999" s="120">
        <v>30.07</v>
      </c>
      <c r="AK999" s="120">
        <v>16.5</v>
      </c>
      <c r="AL999" s="52">
        <v>1</v>
      </c>
      <c r="AM999" s="124">
        <v>0.28691983122362869</v>
      </c>
      <c r="AN999" s="124">
        <v>0.41772151898734178</v>
      </c>
      <c r="AO999" s="124">
        <v>0.28059071729957807</v>
      </c>
      <c r="AP999" s="124">
        <v>0.4050632911392405</v>
      </c>
      <c r="AQ999" s="124">
        <v>0.98863636363636365</v>
      </c>
      <c r="AR999" s="124">
        <v>1</v>
      </c>
      <c r="AS999" s="124">
        <v>1.4061654948620876E-2</v>
      </c>
      <c r="AT999" s="120">
        <v>50</v>
      </c>
      <c r="AU999" s="120">
        <v>50</v>
      </c>
      <c r="AV999" s="124">
        <v>3.2653061224489799E-2</v>
      </c>
      <c r="AW999" s="120">
        <v>50</v>
      </c>
      <c r="AX999" s="120">
        <v>50</v>
      </c>
      <c r="AY999" s="124">
        <v>0.61925133689839573</v>
      </c>
      <c r="AZ999" s="120">
        <v>41.283422459893046</v>
      </c>
      <c r="BA999" s="120">
        <v>50</v>
      </c>
      <c r="BB999" s="124">
        <v>0.83636363636363631</v>
      </c>
      <c r="BC999" s="120">
        <v>50</v>
      </c>
      <c r="BD999" s="120">
        <v>50</v>
      </c>
      <c r="BE999" s="124">
        <v>0.99579831932773111</v>
      </c>
      <c r="BF999" s="120">
        <v>50</v>
      </c>
      <c r="BG999" s="120">
        <v>50</v>
      </c>
      <c r="BH999" s="124">
        <v>0.98657718120805371</v>
      </c>
      <c r="BI999" s="120">
        <v>100</v>
      </c>
      <c r="BJ999" s="120">
        <v>100</v>
      </c>
      <c r="BK999" s="124">
        <v>0.94736842105263153</v>
      </c>
      <c r="BL999" s="120">
        <v>100</v>
      </c>
      <c r="BM999" s="120">
        <v>100</v>
      </c>
      <c r="BN999" s="52">
        <v>0</v>
      </c>
      <c r="BO999" s="124">
        <v>0.91666666666666663</v>
      </c>
      <c r="BP999" s="120">
        <v>100</v>
      </c>
      <c r="BQ999" s="120">
        <v>100</v>
      </c>
      <c r="BR999" s="124">
        <v>0.49629629629629629</v>
      </c>
      <c r="BS999" s="124">
        <v>0.92465753424657537</v>
      </c>
      <c r="BT999" s="120">
        <v>33.086419753086425</v>
      </c>
      <c r="BU999" s="120">
        <v>50</v>
      </c>
      <c r="BV999" s="124">
        <v>0.62520281233098973</v>
      </c>
      <c r="BW999" s="120">
        <v>50</v>
      </c>
      <c r="BX999" s="120">
        <v>50</v>
      </c>
      <c r="BY999" s="124">
        <v>0.94736842105263153</v>
      </c>
      <c r="BZ999" s="124">
        <v>0.94</v>
      </c>
      <c r="CA999" s="124">
        <v>-7.3684210526315042E-3</v>
      </c>
      <c r="CB999" s="120">
        <v>16.823939048191338</v>
      </c>
      <c r="CC999" s="120">
        <v>19.496255895940152</v>
      </c>
      <c r="CD999" s="120">
        <v>17.335082511020332</v>
      </c>
      <c r="CE999" s="120">
        <v>12.629206143265662</v>
      </c>
      <c r="CF999" s="107"/>
      <c r="CG999" s="107"/>
      <c r="CH999" s="107">
        <v>0</v>
      </c>
      <c r="CI999" s="107"/>
      <c r="CJ999" s="107"/>
    </row>
    <row r="1000" spans="1:88" x14ac:dyDescent="0.25">
      <c r="A1000" s="50" t="s">
        <v>1161</v>
      </c>
      <c r="B1000" s="56" t="s">
        <v>1645</v>
      </c>
      <c r="C1000" s="50" t="s">
        <v>2665</v>
      </c>
      <c r="D1000" s="56" t="s">
        <v>101</v>
      </c>
      <c r="E1000" s="50" t="s">
        <v>102</v>
      </c>
      <c r="F1000" s="24" t="s">
        <v>102</v>
      </c>
      <c r="G1000" s="24" t="s">
        <v>102</v>
      </c>
      <c r="H1000" s="50" t="s">
        <v>2644</v>
      </c>
      <c r="I1000" s="50" t="s">
        <v>103</v>
      </c>
      <c r="J1000" s="120">
        <v>1035.8950175970642</v>
      </c>
      <c r="K1000" s="52">
        <v>1250</v>
      </c>
      <c r="L1000" s="120">
        <v>82.871601407765141</v>
      </c>
      <c r="M1000" s="52">
        <v>1</v>
      </c>
      <c r="N1000" s="120">
        <v>68.431587321308157</v>
      </c>
      <c r="O1000" s="120">
        <v>91.242116428410881</v>
      </c>
      <c r="P1000" s="120">
        <v>100</v>
      </c>
      <c r="Q1000" s="120">
        <v>56.30059938320931</v>
      </c>
      <c r="R1000" s="120">
        <v>67.84491388433301</v>
      </c>
      <c r="S1000" s="120">
        <v>74.872266484319397</v>
      </c>
      <c r="T1000" s="120">
        <v>75.067465844279084</v>
      </c>
      <c r="U1000" s="120">
        <v>100</v>
      </c>
      <c r="V1000" s="120">
        <v>61.689412116063792</v>
      </c>
      <c r="W1000" s="120">
        <v>82.252549488085052</v>
      </c>
      <c r="X1000" s="120">
        <v>100</v>
      </c>
      <c r="Y1000" s="120">
        <v>50.034730254332736</v>
      </c>
      <c r="Z1000" s="120">
        <v>66.712973672443638</v>
      </c>
      <c r="AA1000" s="120">
        <v>100</v>
      </c>
      <c r="AB1000" s="120">
        <v>59.83615065243194</v>
      </c>
      <c r="AC1000" s="120">
        <v>79.781534203242586</v>
      </c>
      <c r="AD1000" s="120">
        <v>100</v>
      </c>
      <c r="AE1000" s="120">
        <v>49.123701690821264</v>
      </c>
      <c r="AF1000" s="120">
        <v>65.05067607289827</v>
      </c>
      <c r="AG1000" s="120">
        <v>65.498268921095018</v>
      </c>
      <c r="AH1000" s="120">
        <v>100</v>
      </c>
      <c r="AI1000" s="120">
        <v>18.57</v>
      </c>
      <c r="AJ1000" s="120">
        <v>17.809999999999999</v>
      </c>
      <c r="AK1000" s="120">
        <v>15.92</v>
      </c>
      <c r="AL1000" s="52">
        <v>1</v>
      </c>
      <c r="AM1000" s="124">
        <v>0.92977960020502304</v>
      </c>
      <c r="AN1000" s="124">
        <v>0.9633587786259542</v>
      </c>
      <c r="AO1000" s="124">
        <v>0.93442622950819676</v>
      </c>
      <c r="AP1000" s="124">
        <v>0.96493902439024393</v>
      </c>
      <c r="AQ1000" s="124">
        <v>0.98271889400921664</v>
      </c>
      <c r="AR1000" s="124">
        <v>0.96575342465753422</v>
      </c>
      <c r="AS1000" s="124">
        <v>4.0347436256654524E-2</v>
      </c>
      <c r="AT1000" s="120">
        <v>50</v>
      </c>
      <c r="AU1000" s="120">
        <v>50</v>
      </c>
      <c r="AV1000" s="124">
        <v>8.9005235602094238E-2</v>
      </c>
      <c r="AW1000" s="120">
        <v>42.198952879581149</v>
      </c>
      <c r="AX1000" s="120">
        <v>50</v>
      </c>
      <c r="AY1000" s="124">
        <v>0.66609589041095896</v>
      </c>
      <c r="AZ1000" s="120">
        <v>44.406392694063932</v>
      </c>
      <c r="BA1000" s="120">
        <v>50</v>
      </c>
      <c r="BB1000" s="124">
        <v>0.3886986301369863</v>
      </c>
      <c r="BC1000" s="120">
        <v>25.913242009132421</v>
      </c>
      <c r="BD1000" s="120">
        <v>50</v>
      </c>
      <c r="BE1000" s="124">
        <v>0.93214862681744748</v>
      </c>
      <c r="BF1000" s="120">
        <v>49.58237376688551</v>
      </c>
      <c r="BG1000" s="120">
        <v>50</v>
      </c>
      <c r="BH1000" s="124">
        <v>0.91856677524429964</v>
      </c>
      <c r="BI1000" s="120">
        <v>97.719869706840385</v>
      </c>
      <c r="BJ1000" s="120">
        <v>100</v>
      </c>
      <c r="BK1000" s="124">
        <v>0.85185185185185208</v>
      </c>
      <c r="BL1000" s="120">
        <v>90.622537431048102</v>
      </c>
      <c r="BM1000" s="120">
        <v>100</v>
      </c>
      <c r="BN1000" s="52">
        <v>0</v>
      </c>
      <c r="BO1000" s="124">
        <v>0.81399999999999995</v>
      </c>
      <c r="BP1000" s="120">
        <v>100</v>
      </c>
      <c r="BQ1000" s="120">
        <v>100</v>
      </c>
      <c r="BR1000" s="124">
        <v>0.47187797902764539</v>
      </c>
      <c r="BS1000" s="124">
        <v>0.96950092421441769</v>
      </c>
      <c r="BT1000" s="120">
        <v>31.45853193517636</v>
      </c>
      <c r="BU1000" s="120">
        <v>50</v>
      </c>
      <c r="BV1000" s="124">
        <v>0.5212585034013606</v>
      </c>
      <c r="BW1000" s="120">
        <v>43.438208616780052</v>
      </c>
      <c r="BX1000" s="120">
        <v>50</v>
      </c>
      <c r="BY1000" s="124">
        <v>0.85185185185185208</v>
      </c>
      <c r="BZ1000" s="124">
        <v>0.94</v>
      </c>
      <c r="CA1000" s="124">
        <v>8.8148148148147948E-2</v>
      </c>
      <c r="CB1000" s="120">
        <v>17.263974516166829</v>
      </c>
      <c r="CC1000" s="120">
        <v>19.631524517014228</v>
      </c>
      <c r="CD1000" s="120">
        <v>17.168861804494096</v>
      </c>
      <c r="CE1000" s="120">
        <v>15.161501169955377</v>
      </c>
      <c r="CF1000" s="107"/>
      <c r="CG1000" s="107"/>
      <c r="CH1000" s="107">
        <v>0</v>
      </c>
      <c r="CI1000" s="107"/>
      <c r="CJ1000" s="107"/>
    </row>
    <row r="1001" spans="1:88" x14ac:dyDescent="0.25">
      <c r="A1001" s="50" t="s">
        <v>1161</v>
      </c>
      <c r="B1001" s="56" t="s">
        <v>1645</v>
      </c>
      <c r="C1001" s="50" t="s">
        <v>3522</v>
      </c>
      <c r="D1001" s="56" t="s">
        <v>1914</v>
      </c>
      <c r="E1001" s="50" t="s">
        <v>106</v>
      </c>
      <c r="F1001" s="24" t="s">
        <v>114</v>
      </c>
      <c r="G1001" s="24">
        <v>6</v>
      </c>
      <c r="H1001" s="50" t="s">
        <v>2644</v>
      </c>
      <c r="I1001" s="50" t="s">
        <v>109</v>
      </c>
      <c r="J1001" s="120">
        <v>618.35537962146509</v>
      </c>
      <c r="K1001" s="52">
        <v>750</v>
      </c>
      <c r="L1001" s="120">
        <v>82.447383949528671</v>
      </c>
      <c r="M1001" s="52">
        <v>0</v>
      </c>
      <c r="N1001" s="120">
        <v>71.762617396904886</v>
      </c>
      <c r="O1001" s="120">
        <v>95.683489862539844</v>
      </c>
      <c r="P1001" s="120">
        <v>100</v>
      </c>
      <c r="Q1001" s="120">
        <v>61.219534423568781</v>
      </c>
      <c r="R1001" s="120">
        <v>72.500663215817482</v>
      </c>
      <c r="S1001" s="120">
        <v>75</v>
      </c>
      <c r="T1001" s="120">
        <v>81.626045898091704</v>
      </c>
      <c r="U1001" s="120">
        <v>100</v>
      </c>
      <c r="V1001" s="120">
        <v>65.714945844513764</v>
      </c>
      <c r="W1001" s="120">
        <v>87.619927792685019</v>
      </c>
      <c r="X1001" s="120">
        <v>100</v>
      </c>
      <c r="Y1001" s="120">
        <v>54.001505144049027</v>
      </c>
      <c r="Z1001" s="120">
        <v>72.002006858732031</v>
      </c>
      <c r="AA1001" s="120">
        <v>100</v>
      </c>
      <c r="AB1001" s="120">
        <v>62.381159420289883</v>
      </c>
      <c r="AC1001" s="120">
        <v>83.174879227053182</v>
      </c>
      <c r="AD1001" s="120">
        <v>100</v>
      </c>
      <c r="AE1001" s="120">
        <v>51.0015873015873</v>
      </c>
      <c r="AF1001" s="120">
        <v>67.359722222222203</v>
      </c>
      <c r="AG1001" s="120">
        <v>68.0021164021164</v>
      </c>
      <c r="AH1001" s="120">
        <v>100</v>
      </c>
      <c r="AI1001" s="120">
        <v>13.78</v>
      </c>
      <c r="AJ1001" s="120">
        <v>18.489999999999998</v>
      </c>
      <c r="AK1001" s="120">
        <v>16.350000000000001</v>
      </c>
      <c r="AL1001" s="52">
        <v>0</v>
      </c>
      <c r="AM1001" s="124">
        <v>0.95934959349593496</v>
      </c>
      <c r="AN1001" s="124">
        <v>0.96703296703296704</v>
      </c>
      <c r="AO1001" s="124">
        <v>0.95934959349593496</v>
      </c>
      <c r="AP1001" s="124">
        <v>0.96703296703296704</v>
      </c>
      <c r="AQ1001" s="124">
        <v>1</v>
      </c>
      <c r="AR1001" s="124">
        <v>1</v>
      </c>
      <c r="AS1001" s="124">
        <v>2.3752969121140142E-2</v>
      </c>
      <c r="AT1001" s="120">
        <v>50</v>
      </c>
      <c r="AU1001" s="120">
        <v>50</v>
      </c>
      <c r="AV1001" s="124">
        <v>4.195804195804196E-2</v>
      </c>
      <c r="AW1001" s="120">
        <v>50</v>
      </c>
      <c r="AX1001" s="120">
        <v>50</v>
      </c>
      <c r="AY1001" s="124"/>
      <c r="AZ1001" s="120"/>
      <c r="BA1001" s="120"/>
      <c r="BB1001" s="124"/>
      <c r="BC1001" s="120"/>
      <c r="BD1001" s="120"/>
      <c r="BE1001" s="124"/>
      <c r="BF1001" s="120"/>
      <c r="BG1001" s="120"/>
      <c r="BH1001" s="124"/>
      <c r="BI1001" s="120"/>
      <c r="BJ1001" s="120"/>
      <c r="BK1001" s="124"/>
      <c r="BL1001" s="120"/>
      <c r="BM1001" s="120"/>
      <c r="BN1001" s="52"/>
      <c r="BO1001" s="124"/>
      <c r="BP1001" s="120"/>
      <c r="BQ1001" s="120"/>
      <c r="BR1001" s="124">
        <v>0.45370370370370372</v>
      </c>
      <c r="BS1001" s="124">
        <v>0.94736842105263153</v>
      </c>
      <c r="BT1001" s="120">
        <v>30.246913580246915</v>
      </c>
      <c r="BU1001" s="120">
        <v>50</v>
      </c>
      <c r="BV1001" s="124"/>
      <c r="BW1001" s="120"/>
      <c r="BX1001" s="120"/>
      <c r="BY1001" s="124"/>
      <c r="BZ1001" s="124"/>
      <c r="CA1001" s="124"/>
      <c r="CB1001" s="120">
        <v>16.823939048191338</v>
      </c>
      <c r="CC1001" s="120">
        <v>19.496255895940152</v>
      </c>
      <c r="CD1001" s="120">
        <v>17.335082511020332</v>
      </c>
      <c r="CE1001" s="120"/>
      <c r="CF1001" s="108"/>
      <c r="CG1001" s="108"/>
      <c r="CH1001" s="108">
        <v>0</v>
      </c>
      <c r="CI1001" s="107"/>
      <c r="CJ1001" s="107"/>
    </row>
    <row r="1002" spans="1:88" x14ac:dyDescent="0.25">
      <c r="A1002" s="50" t="s">
        <v>1161</v>
      </c>
      <c r="B1002" s="56" t="s">
        <v>1645</v>
      </c>
      <c r="C1002" s="50" t="s">
        <v>3523</v>
      </c>
      <c r="D1002" s="56" t="s">
        <v>1668</v>
      </c>
      <c r="E1002" s="50" t="s">
        <v>106</v>
      </c>
      <c r="F1002" s="24" t="s">
        <v>114</v>
      </c>
      <c r="G1002" s="24">
        <v>6</v>
      </c>
      <c r="H1002" s="50" t="s">
        <v>1453</v>
      </c>
      <c r="I1002" s="50" t="s">
        <v>109</v>
      </c>
      <c r="J1002" s="120">
        <v>549.25197688490141</v>
      </c>
      <c r="K1002" s="52">
        <v>650</v>
      </c>
      <c r="L1002" s="120">
        <v>84.500304136138681</v>
      </c>
      <c r="M1002" s="52">
        <v>0</v>
      </c>
      <c r="N1002" s="120">
        <v>73.114613196767749</v>
      </c>
      <c r="O1002" s="120">
        <v>97.486150929023665</v>
      </c>
      <c r="P1002" s="120">
        <v>100</v>
      </c>
      <c r="Q1002" s="120">
        <v>62.754190500386358</v>
      </c>
      <c r="R1002" s="120">
        <v>71.296153521772737</v>
      </c>
      <c r="S1002" s="120">
        <v>75</v>
      </c>
      <c r="T1002" s="120">
        <v>83.672254000515139</v>
      </c>
      <c r="U1002" s="120">
        <v>100</v>
      </c>
      <c r="V1002" s="120">
        <v>65.297164382595369</v>
      </c>
      <c r="W1002" s="120">
        <v>87.062885843460492</v>
      </c>
      <c r="X1002" s="120">
        <v>100</v>
      </c>
      <c r="Y1002" s="120">
        <v>53.806142932903484</v>
      </c>
      <c r="Z1002" s="120">
        <v>71.741523910537978</v>
      </c>
      <c r="AA1002" s="120">
        <v>100</v>
      </c>
      <c r="AB1002" s="120">
        <v>61.824731182795716</v>
      </c>
      <c r="AC1002" s="120">
        <v>82.432974910394279</v>
      </c>
      <c r="AD1002" s="120">
        <v>100</v>
      </c>
      <c r="AE1002" s="120"/>
      <c r="AF1002" s="120">
        <v>66.26434108527134</v>
      </c>
      <c r="AG1002" s="120"/>
      <c r="AH1002" s="120">
        <v>0</v>
      </c>
      <c r="AI1002" s="120">
        <v>12.24</v>
      </c>
      <c r="AJ1002" s="120">
        <v>17.489999999999998</v>
      </c>
      <c r="AK1002" s="120"/>
      <c r="AL1002" s="52">
        <v>0</v>
      </c>
      <c r="AM1002" s="124">
        <v>1</v>
      </c>
      <c r="AN1002" s="124">
        <v>1</v>
      </c>
      <c r="AO1002" s="124">
        <v>0.99534883720930234</v>
      </c>
      <c r="AP1002" s="124">
        <v>0.98630136986301364</v>
      </c>
      <c r="AQ1002" s="124">
        <v>1</v>
      </c>
      <c r="AR1002" s="124"/>
      <c r="AS1002" s="124">
        <v>2.556818181818182E-2</v>
      </c>
      <c r="AT1002" s="120">
        <v>50</v>
      </c>
      <c r="AU1002" s="120">
        <v>50</v>
      </c>
      <c r="AV1002" s="124">
        <v>6.9565217391304349E-2</v>
      </c>
      <c r="AW1002" s="120">
        <v>46.086956521739133</v>
      </c>
      <c r="AX1002" s="120">
        <v>50</v>
      </c>
      <c r="AY1002" s="124"/>
      <c r="AZ1002" s="120"/>
      <c r="BA1002" s="120"/>
      <c r="BB1002" s="124"/>
      <c r="BC1002" s="120"/>
      <c r="BD1002" s="120"/>
      <c r="BE1002" s="124"/>
      <c r="BF1002" s="120"/>
      <c r="BG1002" s="120"/>
      <c r="BH1002" s="124"/>
      <c r="BI1002" s="120"/>
      <c r="BJ1002" s="120"/>
      <c r="BK1002" s="124"/>
      <c r="BL1002" s="120"/>
      <c r="BM1002" s="120"/>
      <c r="BN1002" s="52"/>
      <c r="BO1002" s="124"/>
      <c r="BP1002" s="120"/>
      <c r="BQ1002" s="120"/>
      <c r="BR1002" s="124">
        <v>0.46153846153846156</v>
      </c>
      <c r="BS1002" s="124">
        <v>0.98113207547169812</v>
      </c>
      <c r="BT1002" s="120">
        <v>30.76923076923077</v>
      </c>
      <c r="BU1002" s="120">
        <v>50</v>
      </c>
      <c r="BV1002" s="124"/>
      <c r="BW1002" s="120"/>
      <c r="BX1002" s="120"/>
      <c r="BY1002" s="124"/>
      <c r="BZ1002" s="124"/>
      <c r="CA1002" s="124"/>
      <c r="CB1002" s="120">
        <v>16.823939048191338</v>
      </c>
      <c r="CC1002" s="120">
        <v>19.496255895940152</v>
      </c>
      <c r="CD1002" s="120">
        <v>17.335082511020332</v>
      </c>
      <c r="CE1002" s="120"/>
      <c r="CF1002" s="108"/>
      <c r="CG1002" s="108"/>
      <c r="CH1002" s="108">
        <v>0</v>
      </c>
      <c r="CI1002" s="107"/>
      <c r="CJ1002" s="107"/>
    </row>
    <row r="1003" spans="1:88" x14ac:dyDescent="0.25">
      <c r="A1003" s="50" t="s">
        <v>1161</v>
      </c>
      <c r="B1003" s="56" t="s">
        <v>1645</v>
      </c>
      <c r="C1003" s="50" t="s">
        <v>3524</v>
      </c>
      <c r="D1003" s="56" t="s">
        <v>1779</v>
      </c>
      <c r="E1003" s="50" t="s">
        <v>106</v>
      </c>
      <c r="F1003" s="24" t="s">
        <v>114</v>
      </c>
      <c r="G1003" s="24">
        <v>6</v>
      </c>
      <c r="H1003" s="50" t="s">
        <v>1453</v>
      </c>
      <c r="I1003" s="50" t="s">
        <v>109</v>
      </c>
      <c r="J1003" s="120">
        <v>624.36534198965899</v>
      </c>
      <c r="K1003" s="52">
        <v>750</v>
      </c>
      <c r="L1003" s="120">
        <v>83.248712265287864</v>
      </c>
      <c r="M1003" s="52">
        <v>0</v>
      </c>
      <c r="N1003" s="120">
        <v>72.258220090576984</v>
      </c>
      <c r="O1003" s="120">
        <v>96.344293454102655</v>
      </c>
      <c r="P1003" s="120">
        <v>100</v>
      </c>
      <c r="Q1003" s="120">
        <v>63.374782120046547</v>
      </c>
      <c r="R1003" s="120">
        <v>71.801522604924031</v>
      </c>
      <c r="S1003" s="120">
        <v>75</v>
      </c>
      <c r="T1003" s="120">
        <v>84.499709493395386</v>
      </c>
      <c r="U1003" s="120">
        <v>100</v>
      </c>
      <c r="V1003" s="120">
        <v>64.562086766856496</v>
      </c>
      <c r="W1003" s="120">
        <v>86.082782355808661</v>
      </c>
      <c r="X1003" s="120">
        <v>100</v>
      </c>
      <c r="Y1003" s="120">
        <v>56.263221293949798</v>
      </c>
      <c r="Z1003" s="120">
        <v>75.017628391933073</v>
      </c>
      <c r="AA1003" s="120">
        <v>100</v>
      </c>
      <c r="AB1003" s="120">
        <v>60.585815602836909</v>
      </c>
      <c r="AC1003" s="120">
        <v>80.781087470449208</v>
      </c>
      <c r="AD1003" s="120">
        <v>100</v>
      </c>
      <c r="AE1003" s="120">
        <v>58.024999999999984</v>
      </c>
      <c r="AF1003" s="120">
        <v>63.257971014492725</v>
      </c>
      <c r="AG1003" s="120">
        <v>77.366666666666646</v>
      </c>
      <c r="AH1003" s="120">
        <v>100</v>
      </c>
      <c r="AI1003" s="120">
        <v>11.62</v>
      </c>
      <c r="AJ1003" s="120">
        <v>15.53</v>
      </c>
      <c r="AK1003" s="120">
        <v>5.23</v>
      </c>
      <c r="AL1003" s="52">
        <v>0</v>
      </c>
      <c r="AM1003" s="124">
        <v>0.99456521739130432</v>
      </c>
      <c r="AN1003" s="124">
        <v>1</v>
      </c>
      <c r="AO1003" s="124">
        <v>0.99459459459459465</v>
      </c>
      <c r="AP1003" s="124">
        <v>1</v>
      </c>
      <c r="AQ1003" s="124">
        <v>1</v>
      </c>
      <c r="AR1003" s="124">
        <v>1</v>
      </c>
      <c r="AS1003" s="124">
        <v>4.1009463722397478E-2</v>
      </c>
      <c r="AT1003" s="120">
        <v>50</v>
      </c>
      <c r="AU1003" s="120">
        <v>50</v>
      </c>
      <c r="AV1003" s="124">
        <v>8.59375E-2</v>
      </c>
      <c r="AW1003" s="120">
        <v>42.812500000000014</v>
      </c>
      <c r="AX1003" s="120">
        <v>50</v>
      </c>
      <c r="AY1003" s="124"/>
      <c r="AZ1003" s="120"/>
      <c r="BA1003" s="120"/>
      <c r="BB1003" s="124"/>
      <c r="BC1003" s="120"/>
      <c r="BD1003" s="120"/>
      <c r="BE1003" s="124"/>
      <c r="BF1003" s="120"/>
      <c r="BG1003" s="120"/>
      <c r="BH1003" s="124"/>
      <c r="BI1003" s="120"/>
      <c r="BJ1003" s="120"/>
      <c r="BK1003" s="124"/>
      <c r="BL1003" s="120"/>
      <c r="BM1003" s="120"/>
      <c r="BN1003" s="52"/>
      <c r="BO1003" s="124"/>
      <c r="BP1003" s="120"/>
      <c r="BQ1003" s="120"/>
      <c r="BR1003" s="124">
        <v>0.47191011235955055</v>
      </c>
      <c r="BS1003" s="124">
        <v>0.97802197802197799</v>
      </c>
      <c r="BT1003" s="120">
        <v>31.460674157303369</v>
      </c>
      <c r="BU1003" s="120">
        <v>50</v>
      </c>
      <c r="BV1003" s="124"/>
      <c r="BW1003" s="120"/>
      <c r="BX1003" s="120"/>
      <c r="BY1003" s="124"/>
      <c r="BZ1003" s="124"/>
      <c r="CA1003" s="124"/>
      <c r="CB1003" s="120">
        <v>16.823939048191338</v>
      </c>
      <c r="CC1003" s="120">
        <v>19.496255895940152</v>
      </c>
      <c r="CD1003" s="120">
        <v>17.335082511020332</v>
      </c>
      <c r="CE1003" s="120"/>
      <c r="CF1003" s="108"/>
      <c r="CG1003" s="108"/>
      <c r="CH1003" s="108">
        <v>0</v>
      </c>
      <c r="CI1003" s="107"/>
      <c r="CJ1003" s="107"/>
    </row>
    <row r="1004" spans="1:88" x14ac:dyDescent="0.25">
      <c r="A1004" s="50" t="s">
        <v>1161</v>
      </c>
      <c r="B1004" s="56" t="s">
        <v>1645</v>
      </c>
      <c r="C1004" s="50" t="s">
        <v>3525</v>
      </c>
      <c r="D1004" s="56" t="s">
        <v>2029</v>
      </c>
      <c r="E1004" s="50" t="s">
        <v>106</v>
      </c>
      <c r="F1004" s="24" t="s">
        <v>114</v>
      </c>
      <c r="G1004" s="24">
        <v>6</v>
      </c>
      <c r="H1004" s="50" t="s">
        <v>2644</v>
      </c>
      <c r="I1004" s="50" t="s">
        <v>109</v>
      </c>
      <c r="J1004" s="120">
        <v>563.58747836372913</v>
      </c>
      <c r="K1004" s="52">
        <v>650</v>
      </c>
      <c r="L1004" s="120">
        <v>86.705765902112176</v>
      </c>
      <c r="M1004" s="52">
        <v>0</v>
      </c>
      <c r="N1004" s="120">
        <v>76.594279425078895</v>
      </c>
      <c r="O1004" s="120">
        <v>100</v>
      </c>
      <c r="P1004" s="120">
        <v>100</v>
      </c>
      <c r="Q1004" s="120">
        <v>60.341190440714108</v>
      </c>
      <c r="R1004" s="120">
        <v>73.588763150590722</v>
      </c>
      <c r="S1004" s="120">
        <v>75</v>
      </c>
      <c r="T1004" s="120">
        <v>80.454920587618801</v>
      </c>
      <c r="U1004" s="120">
        <v>100</v>
      </c>
      <c r="V1004" s="120">
        <v>68.718492279460747</v>
      </c>
      <c r="W1004" s="120">
        <v>91.624656372614339</v>
      </c>
      <c r="X1004" s="120">
        <v>100</v>
      </c>
      <c r="Y1004" s="120">
        <v>55.362143375301272</v>
      </c>
      <c r="Z1004" s="120">
        <v>73.816191167068368</v>
      </c>
      <c r="AA1004" s="120">
        <v>100</v>
      </c>
      <c r="AB1004" s="120">
        <v>62.977956989247311</v>
      </c>
      <c r="AC1004" s="120">
        <v>83.970609318996409</v>
      </c>
      <c r="AD1004" s="120">
        <v>100</v>
      </c>
      <c r="AE1004" s="120"/>
      <c r="AF1004" s="120">
        <v>69.317054263565893</v>
      </c>
      <c r="AG1004" s="120"/>
      <c r="AH1004" s="120">
        <v>0</v>
      </c>
      <c r="AI1004" s="120">
        <v>14.65</v>
      </c>
      <c r="AJ1004" s="120">
        <v>18.22</v>
      </c>
      <c r="AK1004" s="120"/>
      <c r="AL1004" s="52">
        <v>0</v>
      </c>
      <c r="AM1004" s="124">
        <v>1</v>
      </c>
      <c r="AN1004" s="124">
        <v>1</v>
      </c>
      <c r="AO1004" s="124">
        <v>1</v>
      </c>
      <c r="AP1004" s="124">
        <v>1</v>
      </c>
      <c r="AQ1004" s="124">
        <v>0.98412698412698407</v>
      </c>
      <c r="AR1004" s="124">
        <v>0.95</v>
      </c>
      <c r="AS1004" s="124">
        <v>2.3255813953488372E-2</v>
      </c>
      <c r="AT1004" s="120">
        <v>50</v>
      </c>
      <c r="AU1004" s="120">
        <v>50</v>
      </c>
      <c r="AV1004" s="124">
        <v>7.3394495412844041E-2</v>
      </c>
      <c r="AW1004" s="120">
        <v>45.321100917431195</v>
      </c>
      <c r="AX1004" s="120">
        <v>50</v>
      </c>
      <c r="AY1004" s="124"/>
      <c r="AZ1004" s="120"/>
      <c r="BA1004" s="120"/>
      <c r="BB1004" s="124"/>
      <c r="BC1004" s="120"/>
      <c r="BD1004" s="120"/>
      <c r="BE1004" s="124"/>
      <c r="BF1004" s="120"/>
      <c r="BG1004" s="120"/>
      <c r="BH1004" s="124"/>
      <c r="BI1004" s="120"/>
      <c r="BJ1004" s="120"/>
      <c r="BK1004" s="124"/>
      <c r="BL1004" s="120"/>
      <c r="BM1004" s="120"/>
      <c r="BN1004" s="52"/>
      <c r="BO1004" s="124"/>
      <c r="BP1004" s="120"/>
      <c r="BQ1004" s="120"/>
      <c r="BR1004" s="124">
        <v>0.57599999999999996</v>
      </c>
      <c r="BS1004" s="124">
        <v>0.98425196850393704</v>
      </c>
      <c r="BT1004" s="120">
        <v>38.4</v>
      </c>
      <c r="BU1004" s="120">
        <v>50</v>
      </c>
      <c r="BV1004" s="124"/>
      <c r="BW1004" s="120"/>
      <c r="BX1004" s="120"/>
      <c r="BY1004" s="124"/>
      <c r="BZ1004" s="124"/>
      <c r="CA1004" s="124"/>
      <c r="CB1004" s="120">
        <v>16.823939048191338</v>
      </c>
      <c r="CC1004" s="120">
        <v>19.496255895940152</v>
      </c>
      <c r="CD1004" s="120">
        <v>17.335082511020332</v>
      </c>
      <c r="CE1004" s="120"/>
      <c r="CF1004" s="108"/>
      <c r="CG1004" s="108"/>
      <c r="CH1004" s="108">
        <v>0</v>
      </c>
      <c r="CI1004" s="107"/>
      <c r="CJ1004" s="107"/>
    </row>
    <row r="1005" spans="1:88" x14ac:dyDescent="0.25">
      <c r="A1005" s="50" t="s">
        <v>1161</v>
      </c>
      <c r="B1005" s="56" t="s">
        <v>1645</v>
      </c>
      <c r="C1005" s="50" t="s">
        <v>3526</v>
      </c>
      <c r="D1005" s="56" t="s">
        <v>2404</v>
      </c>
      <c r="E1005" s="50" t="s">
        <v>106</v>
      </c>
      <c r="F1005" s="24" t="s">
        <v>107</v>
      </c>
      <c r="G1005" s="24">
        <v>6</v>
      </c>
      <c r="H1005" s="50" t="s">
        <v>1453</v>
      </c>
      <c r="I1005" s="50" t="s">
        <v>109</v>
      </c>
      <c r="J1005" s="120">
        <v>567.54995728943038</v>
      </c>
      <c r="K1005" s="52">
        <v>650</v>
      </c>
      <c r="L1005" s="120">
        <v>87.315378044527748</v>
      </c>
      <c r="M1005" s="52">
        <v>0</v>
      </c>
      <c r="N1005" s="120">
        <v>75.177026700508151</v>
      </c>
      <c r="O1005" s="120">
        <v>100</v>
      </c>
      <c r="P1005" s="120">
        <v>100</v>
      </c>
      <c r="Q1005" s="120">
        <v>63.362439830005911</v>
      </c>
      <c r="R1005" s="120">
        <v>74.476891978911851</v>
      </c>
      <c r="S1005" s="120">
        <v>75</v>
      </c>
      <c r="T1005" s="120">
        <v>84.483253106674553</v>
      </c>
      <c r="U1005" s="120">
        <v>100</v>
      </c>
      <c r="V1005" s="120">
        <v>67.826135396250265</v>
      </c>
      <c r="W1005" s="120">
        <v>90.434847195000359</v>
      </c>
      <c r="X1005" s="120">
        <v>100</v>
      </c>
      <c r="Y1005" s="120">
        <v>56.50992270336338</v>
      </c>
      <c r="Z1005" s="120">
        <v>75.346563604484501</v>
      </c>
      <c r="AA1005" s="120">
        <v>100</v>
      </c>
      <c r="AB1005" s="120">
        <v>63.806666666666679</v>
      </c>
      <c r="AC1005" s="120">
        <v>85.075555555555567</v>
      </c>
      <c r="AD1005" s="120">
        <v>100</v>
      </c>
      <c r="AE1005" s="120"/>
      <c r="AF1005" s="120">
        <v>68.412280701754398</v>
      </c>
      <c r="AG1005" s="120"/>
      <c r="AH1005" s="120">
        <v>0</v>
      </c>
      <c r="AI1005" s="120">
        <v>11.63</v>
      </c>
      <c r="AJ1005" s="120">
        <v>17.96</v>
      </c>
      <c r="AK1005" s="120"/>
      <c r="AL1005" s="52">
        <v>0</v>
      </c>
      <c r="AM1005" s="124">
        <v>0.99456521739130432</v>
      </c>
      <c r="AN1005" s="124">
        <v>0.98550724637681164</v>
      </c>
      <c r="AO1005" s="124">
        <v>0.99456521739130432</v>
      </c>
      <c r="AP1005" s="124">
        <v>0.98550724637681164</v>
      </c>
      <c r="AQ1005" s="124">
        <v>1</v>
      </c>
      <c r="AR1005" s="124"/>
      <c r="AS1005" s="124">
        <v>9.9009900990099011E-3</v>
      </c>
      <c r="AT1005" s="120">
        <v>50</v>
      </c>
      <c r="AU1005" s="120">
        <v>50</v>
      </c>
      <c r="AV1005" s="124">
        <v>1.8518518518518517E-2</v>
      </c>
      <c r="AW1005" s="120">
        <v>50</v>
      </c>
      <c r="AX1005" s="120">
        <v>50</v>
      </c>
      <c r="AY1005" s="124"/>
      <c r="AZ1005" s="120"/>
      <c r="BA1005" s="120"/>
      <c r="BB1005" s="124"/>
      <c r="BC1005" s="120"/>
      <c r="BD1005" s="120"/>
      <c r="BE1005" s="124"/>
      <c r="BF1005" s="120"/>
      <c r="BG1005" s="120"/>
      <c r="BH1005" s="124"/>
      <c r="BI1005" s="120"/>
      <c r="BJ1005" s="120"/>
      <c r="BK1005" s="124"/>
      <c r="BL1005" s="120"/>
      <c r="BM1005" s="120"/>
      <c r="BN1005" s="52"/>
      <c r="BO1005" s="124"/>
      <c r="BP1005" s="120"/>
      <c r="BQ1005" s="120"/>
      <c r="BR1005" s="124">
        <v>0.48314606741573035</v>
      </c>
      <c r="BS1005" s="124">
        <v>1.0113636363636365</v>
      </c>
      <c r="BT1005" s="120">
        <v>32.209737827715358</v>
      </c>
      <c r="BU1005" s="120">
        <v>50</v>
      </c>
      <c r="BV1005" s="124"/>
      <c r="BW1005" s="120"/>
      <c r="BX1005" s="120"/>
      <c r="BY1005" s="124"/>
      <c r="BZ1005" s="124"/>
      <c r="CA1005" s="124"/>
      <c r="CB1005" s="120">
        <v>16.823939048191338</v>
      </c>
      <c r="CC1005" s="120">
        <v>19.496255895940152</v>
      </c>
      <c r="CD1005" s="120">
        <v>17.335082511020332</v>
      </c>
      <c r="CE1005" s="120"/>
      <c r="CF1005" s="108"/>
      <c r="CG1005" s="108"/>
      <c r="CH1005" s="108">
        <v>0</v>
      </c>
      <c r="CI1005" s="107"/>
      <c r="CJ1005" s="107"/>
    </row>
    <row r="1006" spans="1:88" x14ac:dyDescent="0.25">
      <c r="A1006" s="50" t="s">
        <v>1161</v>
      </c>
      <c r="B1006" s="56" t="s">
        <v>1645</v>
      </c>
      <c r="C1006" s="50" t="s">
        <v>3527</v>
      </c>
      <c r="D1006" s="56" t="s">
        <v>2435</v>
      </c>
      <c r="E1006" s="50" t="s">
        <v>106</v>
      </c>
      <c r="F1006" s="24">
        <v>7</v>
      </c>
      <c r="G1006" s="24">
        <v>8</v>
      </c>
      <c r="H1006" s="50" t="s">
        <v>2644</v>
      </c>
      <c r="I1006" s="50" t="s">
        <v>109</v>
      </c>
      <c r="J1006" s="120">
        <v>612.9483920937621</v>
      </c>
      <c r="K1006" s="52">
        <v>800</v>
      </c>
      <c r="L1006" s="120">
        <v>76.618549011720262</v>
      </c>
      <c r="M1006" s="52">
        <v>1</v>
      </c>
      <c r="N1006" s="120">
        <v>64.64751192078046</v>
      </c>
      <c r="O1006" s="120">
        <v>86.196682561040618</v>
      </c>
      <c r="P1006" s="120">
        <v>100</v>
      </c>
      <c r="Q1006" s="120">
        <v>51.196911053415448</v>
      </c>
      <c r="R1006" s="120">
        <v>65.20547741579631</v>
      </c>
      <c r="S1006" s="120">
        <v>70.861104712769716</v>
      </c>
      <c r="T1006" s="120">
        <v>68.262548071220593</v>
      </c>
      <c r="U1006" s="120">
        <v>100</v>
      </c>
      <c r="V1006" s="120">
        <v>59.535536645137192</v>
      </c>
      <c r="W1006" s="120">
        <v>79.380715526849585</v>
      </c>
      <c r="X1006" s="120">
        <v>100</v>
      </c>
      <c r="Y1006" s="120">
        <v>47.261782506298623</v>
      </c>
      <c r="Z1006" s="120">
        <v>63.015710008398159</v>
      </c>
      <c r="AA1006" s="120">
        <v>100</v>
      </c>
      <c r="AB1006" s="120">
        <v>57.572977053140058</v>
      </c>
      <c r="AC1006" s="120">
        <v>76.763969404186739</v>
      </c>
      <c r="AD1006" s="120">
        <v>100</v>
      </c>
      <c r="AE1006" s="120">
        <v>49.520983935742976</v>
      </c>
      <c r="AF1006" s="120">
        <v>61.035751295336738</v>
      </c>
      <c r="AG1006" s="120">
        <v>66.027978580990634</v>
      </c>
      <c r="AH1006" s="120">
        <v>100</v>
      </c>
      <c r="AI1006" s="120">
        <v>19.66</v>
      </c>
      <c r="AJ1006" s="120">
        <v>17.940000000000001</v>
      </c>
      <c r="AK1006" s="120">
        <v>11.51</v>
      </c>
      <c r="AL1006" s="52">
        <v>0</v>
      </c>
      <c r="AM1006" s="124">
        <v>0.98381294964028776</v>
      </c>
      <c r="AN1006" s="124">
        <v>0.98295454545454541</v>
      </c>
      <c r="AO1006" s="124">
        <v>0.98381294964028776</v>
      </c>
      <c r="AP1006" s="124">
        <v>0.98295454545454541</v>
      </c>
      <c r="AQ1006" s="124">
        <v>0.989247311827957</v>
      </c>
      <c r="AR1006" s="124">
        <v>0.97647058823529409</v>
      </c>
      <c r="AS1006" s="124">
        <v>3.783783783783784E-2</v>
      </c>
      <c r="AT1006" s="120">
        <v>50</v>
      </c>
      <c r="AU1006" s="120">
        <v>50</v>
      </c>
      <c r="AV1006" s="124">
        <v>7.7380952380952384E-2</v>
      </c>
      <c r="AW1006" s="120">
        <v>44.52380952380954</v>
      </c>
      <c r="AX1006" s="120">
        <v>50</v>
      </c>
      <c r="AY1006" s="124"/>
      <c r="AZ1006" s="120"/>
      <c r="BA1006" s="120"/>
      <c r="BB1006" s="124"/>
      <c r="BC1006" s="120"/>
      <c r="BD1006" s="120"/>
      <c r="BE1006" s="124">
        <v>0.95517241379310347</v>
      </c>
      <c r="BF1006" s="120">
        <v>50</v>
      </c>
      <c r="BG1006" s="120">
        <v>50</v>
      </c>
      <c r="BH1006" s="124"/>
      <c r="BI1006" s="120"/>
      <c r="BJ1006" s="120"/>
      <c r="BK1006" s="124"/>
      <c r="BL1006" s="120"/>
      <c r="BM1006" s="120"/>
      <c r="BN1006" s="52"/>
      <c r="BO1006" s="124"/>
      <c r="BP1006" s="120"/>
      <c r="BQ1006" s="120"/>
      <c r="BR1006" s="124">
        <v>0.43165467625899279</v>
      </c>
      <c r="BS1006" s="124">
        <v>0.99285714285714288</v>
      </c>
      <c r="BT1006" s="120">
        <v>28.776978417266186</v>
      </c>
      <c r="BU1006" s="120">
        <v>50</v>
      </c>
      <c r="BV1006" s="124"/>
      <c r="BW1006" s="120"/>
      <c r="BX1006" s="120"/>
      <c r="BY1006" s="124"/>
      <c r="BZ1006" s="124"/>
      <c r="CA1006" s="124"/>
      <c r="CB1006" s="120">
        <v>16.823939048191338</v>
      </c>
      <c r="CC1006" s="120">
        <v>19.496255895940152</v>
      </c>
      <c r="CD1006" s="120">
        <v>17.335082511020332</v>
      </c>
      <c r="CE1006" s="120"/>
      <c r="CF1006" s="114"/>
      <c r="CG1006" s="52"/>
      <c r="CH1006" s="107">
        <v>0</v>
      </c>
      <c r="CI1006" s="107"/>
      <c r="CJ1006" s="107"/>
    </row>
    <row r="1007" spans="1:88" x14ac:dyDescent="0.25">
      <c r="A1007" s="50" t="s">
        <v>1161</v>
      </c>
      <c r="B1007" s="56" t="s">
        <v>1645</v>
      </c>
      <c r="C1007" s="50" t="s">
        <v>3528</v>
      </c>
      <c r="D1007" s="56" t="s">
        <v>2601</v>
      </c>
      <c r="E1007" s="50" t="s">
        <v>106</v>
      </c>
      <c r="F1007" s="24">
        <v>9</v>
      </c>
      <c r="G1007" s="24">
        <v>12</v>
      </c>
      <c r="H1007" s="50" t="s">
        <v>2644</v>
      </c>
      <c r="I1007" s="50" t="s">
        <v>109</v>
      </c>
      <c r="J1007" s="120">
        <v>935.55119947105072</v>
      </c>
      <c r="K1007" s="52">
        <v>1250</v>
      </c>
      <c r="L1007" s="120">
        <v>74.844095957684047</v>
      </c>
      <c r="M1007" s="52">
        <v>1</v>
      </c>
      <c r="N1007" s="120">
        <v>51.484710431993975</v>
      </c>
      <c r="O1007" s="120">
        <v>68.646280575991966</v>
      </c>
      <c r="P1007" s="120">
        <v>100</v>
      </c>
      <c r="Q1007" s="120">
        <v>39.538433967466226</v>
      </c>
      <c r="R1007" s="120">
        <v>50.324651835775001</v>
      </c>
      <c r="S1007" s="120">
        <v>57.6967741935484</v>
      </c>
      <c r="T1007" s="120">
        <v>52.717911956621634</v>
      </c>
      <c r="U1007" s="120">
        <v>100</v>
      </c>
      <c r="V1007" s="120">
        <v>44.849104990511357</v>
      </c>
      <c r="W1007" s="120">
        <v>59.798806654015145</v>
      </c>
      <c r="X1007" s="120">
        <v>100</v>
      </c>
      <c r="Y1007" s="120">
        <v>34.139579543157481</v>
      </c>
      <c r="Z1007" s="120">
        <v>45.519439390876641</v>
      </c>
      <c r="AA1007" s="120">
        <v>100</v>
      </c>
      <c r="AB1007" s="120">
        <v>60.011111111111099</v>
      </c>
      <c r="AC1007" s="120">
        <v>80.014814814814798</v>
      </c>
      <c r="AD1007" s="120">
        <v>100</v>
      </c>
      <c r="AE1007" s="120">
        <v>45.875</v>
      </c>
      <c r="AF1007" s="120">
        <v>66.960707635009314</v>
      </c>
      <c r="AG1007" s="120">
        <v>61.166666666666671</v>
      </c>
      <c r="AH1007" s="120">
        <v>100</v>
      </c>
      <c r="AI1007" s="120">
        <v>18.149999999999999</v>
      </c>
      <c r="AJ1007" s="120">
        <v>16.18</v>
      </c>
      <c r="AK1007" s="120">
        <v>21.08</v>
      </c>
      <c r="AL1007" s="52">
        <v>1</v>
      </c>
      <c r="AM1007" s="124">
        <v>0.62337662337662336</v>
      </c>
      <c r="AN1007" s="124">
        <v>0.79518072289156627</v>
      </c>
      <c r="AO1007" s="124">
        <v>0.65909090909090906</v>
      </c>
      <c r="AP1007" s="124">
        <v>0.83132530120481929</v>
      </c>
      <c r="AQ1007" s="124">
        <v>0.96466431095406358</v>
      </c>
      <c r="AR1007" s="124">
        <v>0.93877551020408168</v>
      </c>
      <c r="AS1007" s="124">
        <v>5.9534081104400345E-2</v>
      </c>
      <c r="AT1007" s="120">
        <v>48.093183779119933</v>
      </c>
      <c r="AU1007" s="120">
        <v>50</v>
      </c>
      <c r="AV1007" s="124">
        <v>0.13119533527696792</v>
      </c>
      <c r="AW1007" s="120">
        <v>33.760932944606424</v>
      </c>
      <c r="AX1007" s="120">
        <v>50</v>
      </c>
      <c r="AY1007" s="124">
        <v>0.66956521739130437</v>
      </c>
      <c r="AZ1007" s="120">
        <v>44.637681159420289</v>
      </c>
      <c r="BA1007" s="120">
        <v>50</v>
      </c>
      <c r="BB1007" s="124">
        <v>0.39478260869565218</v>
      </c>
      <c r="BC1007" s="120">
        <v>26.318840579710145</v>
      </c>
      <c r="BD1007" s="120">
        <v>50</v>
      </c>
      <c r="BE1007" s="124">
        <v>0.91536050156739812</v>
      </c>
      <c r="BF1007" s="120">
        <v>48.689388381244584</v>
      </c>
      <c r="BG1007" s="120">
        <v>50</v>
      </c>
      <c r="BH1007" s="124">
        <v>0.92459016393442628</v>
      </c>
      <c r="BI1007" s="120">
        <v>98.360655737704931</v>
      </c>
      <c r="BJ1007" s="120">
        <v>100</v>
      </c>
      <c r="BK1007" s="124">
        <v>0.87179487179487181</v>
      </c>
      <c r="BL1007" s="120">
        <v>92.744135297326793</v>
      </c>
      <c r="BM1007" s="120">
        <v>100</v>
      </c>
      <c r="BN1007" s="52">
        <v>0</v>
      </c>
      <c r="BO1007" s="124">
        <v>0.81379310344827582</v>
      </c>
      <c r="BP1007" s="120">
        <v>100</v>
      </c>
      <c r="BQ1007" s="120">
        <v>100</v>
      </c>
      <c r="BR1007" s="124">
        <v>0.47265625</v>
      </c>
      <c r="BS1007" s="124">
        <v>0.95880149812734083</v>
      </c>
      <c r="BT1007" s="120">
        <v>31.510416666666668</v>
      </c>
      <c r="BU1007" s="120">
        <v>50</v>
      </c>
      <c r="BV1007" s="124">
        <v>0.52286453839516822</v>
      </c>
      <c r="BW1007" s="120">
        <v>43.572044866264022</v>
      </c>
      <c r="BX1007" s="120">
        <v>50</v>
      </c>
      <c r="BY1007" s="124">
        <v>0.87179487179487181</v>
      </c>
      <c r="BZ1007" s="124">
        <v>0.94</v>
      </c>
      <c r="CA1007" s="124">
        <v>6.8205128205128182E-2</v>
      </c>
      <c r="CB1007" s="120">
        <v>16.823939048191338</v>
      </c>
      <c r="CC1007" s="120">
        <v>19.496255895940152</v>
      </c>
      <c r="CD1007" s="120">
        <v>17.335082511020332</v>
      </c>
      <c r="CE1007" s="120">
        <v>12.629206143265662</v>
      </c>
      <c r="CF1007" s="107" t="s">
        <v>3738</v>
      </c>
      <c r="CG1007" s="107">
        <v>4</v>
      </c>
      <c r="CH1007" s="107">
        <v>0</v>
      </c>
      <c r="CI1007" s="107"/>
      <c r="CJ1007" s="107"/>
    </row>
    <row r="1008" spans="1:88" x14ac:dyDescent="0.25">
      <c r="A1008" s="50" t="s">
        <v>1169</v>
      </c>
      <c r="B1008" s="56" t="s">
        <v>1646</v>
      </c>
      <c r="C1008" s="50" t="s">
        <v>2665</v>
      </c>
      <c r="D1008" s="56" t="s">
        <v>101</v>
      </c>
      <c r="E1008" s="50" t="s">
        <v>102</v>
      </c>
      <c r="F1008" s="24" t="s">
        <v>102</v>
      </c>
      <c r="G1008" s="24" t="s">
        <v>102</v>
      </c>
      <c r="H1008" s="50" t="s">
        <v>2644</v>
      </c>
      <c r="I1008" s="50" t="s">
        <v>103</v>
      </c>
      <c r="J1008" s="120">
        <v>647.97668687122314</v>
      </c>
      <c r="K1008" s="52">
        <v>800</v>
      </c>
      <c r="L1008" s="120">
        <v>80.997085858902892</v>
      </c>
      <c r="M1008" s="52">
        <v>0</v>
      </c>
      <c r="N1008" s="120">
        <v>68.867179325098093</v>
      </c>
      <c r="O1008" s="120">
        <v>91.822905766797462</v>
      </c>
      <c r="P1008" s="120">
        <v>100</v>
      </c>
      <c r="Q1008" s="120">
        <v>59.321972729461429</v>
      </c>
      <c r="R1008" s="120">
        <v>68.591801118222421</v>
      </c>
      <c r="S1008" s="120">
        <v>74.0442405295112</v>
      </c>
      <c r="T1008" s="120">
        <v>79.095963639281905</v>
      </c>
      <c r="U1008" s="120">
        <v>100</v>
      </c>
      <c r="V1008" s="120">
        <v>63.661522003585958</v>
      </c>
      <c r="W1008" s="120">
        <v>84.882029338114606</v>
      </c>
      <c r="X1008" s="120">
        <v>100</v>
      </c>
      <c r="Y1008" s="120">
        <v>54.571319885974994</v>
      </c>
      <c r="Z1008" s="120">
        <v>72.761759847966658</v>
      </c>
      <c r="AA1008" s="120">
        <v>100</v>
      </c>
      <c r="AB1008" s="120">
        <v>60.452173913043481</v>
      </c>
      <c r="AC1008" s="120">
        <v>80.602898550724646</v>
      </c>
      <c r="AD1008" s="120">
        <v>100</v>
      </c>
      <c r="AE1008" s="120">
        <v>52.120987654320977</v>
      </c>
      <c r="AF1008" s="120">
        <v>63.912820512820552</v>
      </c>
      <c r="AG1008" s="120">
        <v>69.494650205761303</v>
      </c>
      <c r="AH1008" s="120">
        <v>100</v>
      </c>
      <c r="AI1008" s="120">
        <v>14.72</v>
      </c>
      <c r="AJ1008" s="120">
        <v>14.02</v>
      </c>
      <c r="AK1008" s="120">
        <v>11.79</v>
      </c>
      <c r="AL1008" s="52">
        <v>0</v>
      </c>
      <c r="AM1008" s="124">
        <v>0.9754385964912281</v>
      </c>
      <c r="AN1008" s="124">
        <v>0.98039215686274506</v>
      </c>
      <c r="AO1008" s="124">
        <v>0.97552447552447552</v>
      </c>
      <c r="AP1008" s="124">
        <v>0.98058252427184467</v>
      </c>
      <c r="AQ1008" s="124">
        <v>0.98936170212765961</v>
      </c>
      <c r="AR1008" s="124">
        <v>1</v>
      </c>
      <c r="AS1008" s="124">
        <v>7.0559610705596104E-2</v>
      </c>
      <c r="AT1008" s="120">
        <v>45.888077858880777</v>
      </c>
      <c r="AU1008" s="120">
        <v>50</v>
      </c>
      <c r="AV1008" s="124">
        <v>0.13235294117647059</v>
      </c>
      <c r="AW1008" s="120">
        <v>33.529411764705898</v>
      </c>
      <c r="AX1008" s="120">
        <v>50</v>
      </c>
      <c r="AY1008" s="124"/>
      <c r="AZ1008" s="120"/>
      <c r="BA1008" s="120"/>
      <c r="BB1008" s="124"/>
      <c r="BC1008" s="120"/>
      <c r="BD1008" s="120"/>
      <c r="BE1008" s="124">
        <v>0.953125</v>
      </c>
      <c r="BF1008" s="120">
        <v>50</v>
      </c>
      <c r="BG1008" s="120">
        <v>50</v>
      </c>
      <c r="BH1008" s="124"/>
      <c r="BI1008" s="120"/>
      <c r="BJ1008" s="120"/>
      <c r="BK1008" s="124"/>
      <c r="BL1008" s="120"/>
      <c r="BM1008" s="120"/>
      <c r="BN1008" s="52"/>
      <c r="BO1008" s="124"/>
      <c r="BP1008" s="120"/>
      <c r="BQ1008" s="120"/>
      <c r="BR1008" s="124">
        <v>0.59848484848484851</v>
      </c>
      <c r="BS1008" s="124">
        <v>0.97058823529411764</v>
      </c>
      <c r="BT1008" s="120">
        <v>39.898989898989903</v>
      </c>
      <c r="BU1008" s="120">
        <v>50</v>
      </c>
      <c r="BV1008" s="124"/>
      <c r="BW1008" s="120"/>
      <c r="BX1008" s="120"/>
      <c r="BY1008" s="124"/>
      <c r="BZ1008" s="124"/>
      <c r="CA1008" s="124"/>
      <c r="CB1008" s="120">
        <v>17.263974516166829</v>
      </c>
      <c r="CC1008" s="120">
        <v>19.631524517014228</v>
      </c>
      <c r="CD1008" s="120">
        <v>17.168861804494096</v>
      </c>
      <c r="CE1008" s="120"/>
      <c r="CF1008" s="52"/>
      <c r="CG1008" s="52"/>
      <c r="CH1008" s="107">
        <v>0</v>
      </c>
      <c r="CI1008" s="107"/>
      <c r="CJ1008" s="107"/>
    </row>
    <row r="1009" spans="1:88" x14ac:dyDescent="0.25">
      <c r="A1009" s="50" t="s">
        <v>1169</v>
      </c>
      <c r="B1009" s="56" t="s">
        <v>1646</v>
      </c>
      <c r="C1009" s="50" t="s">
        <v>3529</v>
      </c>
      <c r="D1009" s="56" t="s">
        <v>1765</v>
      </c>
      <c r="E1009" s="50" t="s">
        <v>106</v>
      </c>
      <c r="F1009" s="24" t="s">
        <v>107</v>
      </c>
      <c r="G1009" s="24">
        <v>4</v>
      </c>
      <c r="H1009" s="50" t="s">
        <v>1453</v>
      </c>
      <c r="I1009" s="50" t="s">
        <v>109</v>
      </c>
      <c r="J1009" s="120">
        <v>469.23084275501162</v>
      </c>
      <c r="K1009" s="52">
        <v>550</v>
      </c>
      <c r="L1009" s="120">
        <v>85.314698682729386</v>
      </c>
      <c r="M1009" s="52">
        <v>0</v>
      </c>
      <c r="N1009" s="120">
        <v>68.061770542034196</v>
      </c>
      <c r="O1009" s="120">
        <v>90.749027389378938</v>
      </c>
      <c r="P1009" s="120">
        <v>100</v>
      </c>
      <c r="Q1009" s="120">
        <v>60.10537680379619</v>
      </c>
      <c r="R1009" s="120">
        <v>66.582365729000344</v>
      </c>
      <c r="S1009" s="120">
        <v>72.498990126820772</v>
      </c>
      <c r="T1009" s="120">
        <v>80.140502405061582</v>
      </c>
      <c r="U1009" s="120">
        <v>100</v>
      </c>
      <c r="V1009" s="120">
        <v>62.789234713617432</v>
      </c>
      <c r="W1009" s="120">
        <v>83.718979618156581</v>
      </c>
      <c r="X1009" s="120">
        <v>100</v>
      </c>
      <c r="Y1009" s="120">
        <v>55.987758410172212</v>
      </c>
      <c r="Z1009" s="120">
        <v>74.650344546896292</v>
      </c>
      <c r="AA1009" s="120">
        <v>100</v>
      </c>
      <c r="AB1009" s="120"/>
      <c r="AC1009" s="120"/>
      <c r="AD1009" s="120">
        <v>0</v>
      </c>
      <c r="AE1009" s="120"/>
      <c r="AF1009" s="120"/>
      <c r="AG1009" s="120"/>
      <c r="AH1009" s="120">
        <v>0</v>
      </c>
      <c r="AI1009" s="120">
        <v>12.39</v>
      </c>
      <c r="AJ1009" s="120">
        <v>10.59</v>
      </c>
      <c r="AK1009" s="120"/>
      <c r="AL1009" s="52">
        <v>0</v>
      </c>
      <c r="AM1009" s="124">
        <v>1</v>
      </c>
      <c r="AN1009" s="124">
        <v>1</v>
      </c>
      <c r="AO1009" s="124">
        <v>1</v>
      </c>
      <c r="AP1009" s="124">
        <v>1</v>
      </c>
      <c r="AQ1009" s="124"/>
      <c r="AR1009" s="124"/>
      <c r="AS1009" s="124">
        <v>6.1904761904761907E-2</v>
      </c>
      <c r="AT1009" s="120">
        <v>47.61904761904762</v>
      </c>
      <c r="AU1009" s="120">
        <v>50</v>
      </c>
      <c r="AV1009" s="124">
        <v>8.8235294117647065E-2</v>
      </c>
      <c r="AW1009" s="120">
        <v>42.352941176470594</v>
      </c>
      <c r="AX1009" s="120">
        <v>50</v>
      </c>
      <c r="AY1009" s="124"/>
      <c r="AZ1009" s="120"/>
      <c r="BA1009" s="120"/>
      <c r="BB1009" s="124"/>
      <c r="BC1009" s="120"/>
      <c r="BD1009" s="120"/>
      <c r="BE1009" s="124"/>
      <c r="BF1009" s="120"/>
      <c r="BG1009" s="120"/>
      <c r="BH1009" s="124"/>
      <c r="BI1009" s="120"/>
      <c r="BJ1009" s="120"/>
      <c r="BK1009" s="124"/>
      <c r="BL1009" s="120"/>
      <c r="BM1009" s="120"/>
      <c r="BN1009" s="52"/>
      <c r="BO1009" s="124"/>
      <c r="BP1009" s="120"/>
      <c r="BQ1009" s="120"/>
      <c r="BR1009" s="124">
        <v>0.78787878787878785</v>
      </c>
      <c r="BS1009" s="124">
        <v>0.94285714285714284</v>
      </c>
      <c r="BT1009" s="120">
        <v>50</v>
      </c>
      <c r="BU1009" s="120">
        <v>50</v>
      </c>
      <c r="BV1009" s="124"/>
      <c r="BW1009" s="120"/>
      <c r="BX1009" s="120"/>
      <c r="BY1009" s="124"/>
      <c r="BZ1009" s="124"/>
      <c r="CA1009" s="124"/>
      <c r="CB1009" s="120">
        <v>16.823939048191338</v>
      </c>
      <c r="CC1009" s="120">
        <v>19.496255895940152</v>
      </c>
      <c r="CD1009" s="120">
        <v>17.335082511020332</v>
      </c>
      <c r="CE1009" s="120"/>
      <c r="CF1009" s="107"/>
      <c r="CG1009" s="107"/>
      <c r="CH1009" s="107">
        <v>0</v>
      </c>
      <c r="CI1009" s="107"/>
      <c r="CJ1009" s="107"/>
    </row>
    <row r="1010" spans="1:88" x14ac:dyDescent="0.25">
      <c r="A1010" s="50" t="s">
        <v>1169</v>
      </c>
      <c r="B1010" s="56" t="s">
        <v>1646</v>
      </c>
      <c r="C1010" s="50" t="s">
        <v>3530</v>
      </c>
      <c r="D1010" s="56" t="s">
        <v>1997</v>
      </c>
      <c r="E1010" s="50" t="s">
        <v>106</v>
      </c>
      <c r="F1010" s="24">
        <v>5</v>
      </c>
      <c r="G1010" s="24">
        <v>8</v>
      </c>
      <c r="H1010" s="50" t="s">
        <v>2644</v>
      </c>
      <c r="I1010" s="50" t="s">
        <v>109</v>
      </c>
      <c r="J1010" s="120">
        <v>633.73153872385035</v>
      </c>
      <c r="K1010" s="52">
        <v>800</v>
      </c>
      <c r="L1010" s="120">
        <v>79.216442340481294</v>
      </c>
      <c r="M1010" s="52">
        <v>0</v>
      </c>
      <c r="N1010" s="120">
        <v>69.206961155453158</v>
      </c>
      <c r="O1010" s="120">
        <v>92.275948207270872</v>
      </c>
      <c r="P1010" s="120">
        <v>100</v>
      </c>
      <c r="Q1010" s="120">
        <v>58.982887383853814</v>
      </c>
      <c r="R1010" s="120">
        <v>69.427726240138767</v>
      </c>
      <c r="S1010" s="120">
        <v>74.687064697030408</v>
      </c>
      <c r="T1010" s="120">
        <v>78.643849845138419</v>
      </c>
      <c r="U1010" s="120">
        <v>100</v>
      </c>
      <c r="V1010" s="120">
        <v>64.029518204041395</v>
      </c>
      <c r="W1010" s="120">
        <v>85.37269093872186</v>
      </c>
      <c r="X1010" s="120">
        <v>100</v>
      </c>
      <c r="Y1010" s="120">
        <v>53.958234554606022</v>
      </c>
      <c r="Z1010" s="120">
        <v>71.944312739474697</v>
      </c>
      <c r="AA1010" s="120">
        <v>100</v>
      </c>
      <c r="AB1010" s="120">
        <v>60.778021978021982</v>
      </c>
      <c r="AC1010" s="120">
        <v>81.037362637362648</v>
      </c>
      <c r="AD1010" s="120">
        <v>100</v>
      </c>
      <c r="AE1010" s="120">
        <v>52.941025641025639</v>
      </c>
      <c r="AF1010" s="120">
        <v>63.912820512820552</v>
      </c>
      <c r="AG1010" s="120">
        <v>70.588034188034186</v>
      </c>
      <c r="AH1010" s="120">
        <v>100</v>
      </c>
      <c r="AI1010" s="120">
        <v>15.7</v>
      </c>
      <c r="AJ1010" s="120">
        <v>15.46</v>
      </c>
      <c r="AK1010" s="120">
        <v>10.97</v>
      </c>
      <c r="AL1010" s="52">
        <v>0</v>
      </c>
      <c r="AM1010" s="124">
        <v>0.97014925373134331</v>
      </c>
      <c r="AN1010" s="124">
        <v>0.9859154929577465</v>
      </c>
      <c r="AO1010" s="124">
        <v>0.97014925373134331</v>
      </c>
      <c r="AP1010" s="124">
        <v>0.9859154929577465</v>
      </c>
      <c r="AQ1010" s="124">
        <v>0.989247311827957</v>
      </c>
      <c r="AR1010" s="124">
        <v>1</v>
      </c>
      <c r="AS1010" s="124">
        <v>0.08</v>
      </c>
      <c r="AT1010" s="120">
        <v>44.000000000000021</v>
      </c>
      <c r="AU1010" s="120">
        <v>50</v>
      </c>
      <c r="AV1010" s="124">
        <v>0.17910447761194029</v>
      </c>
      <c r="AW1010" s="120">
        <v>24.179104477611958</v>
      </c>
      <c r="AX1010" s="120">
        <v>50</v>
      </c>
      <c r="AY1010" s="124"/>
      <c r="AZ1010" s="120"/>
      <c r="BA1010" s="120"/>
      <c r="BB1010" s="124"/>
      <c r="BC1010" s="120"/>
      <c r="BD1010" s="120"/>
      <c r="BE1010" s="124">
        <v>0.953125</v>
      </c>
      <c r="BF1010" s="120">
        <v>50</v>
      </c>
      <c r="BG1010" s="120">
        <v>50</v>
      </c>
      <c r="BH1010" s="124"/>
      <c r="BI1010" s="120"/>
      <c r="BJ1010" s="120"/>
      <c r="BK1010" s="124"/>
      <c r="BL1010" s="120"/>
      <c r="BM1010" s="120"/>
      <c r="BN1010" s="52"/>
      <c r="BO1010" s="124"/>
      <c r="BP1010" s="120"/>
      <c r="BQ1010" s="120"/>
      <c r="BR1010" s="124">
        <v>0.53535353535353536</v>
      </c>
      <c r="BS1010" s="124">
        <v>0.98019801980198018</v>
      </c>
      <c r="BT1010" s="120">
        <v>35.690235690235689</v>
      </c>
      <c r="BU1010" s="120">
        <v>50</v>
      </c>
      <c r="BV1010" s="124"/>
      <c r="BW1010" s="120"/>
      <c r="BX1010" s="120"/>
      <c r="BY1010" s="124"/>
      <c r="BZ1010" s="124"/>
      <c r="CA1010" s="124"/>
      <c r="CB1010" s="120">
        <v>16.823939048191338</v>
      </c>
      <c r="CC1010" s="120">
        <v>19.496255895940152</v>
      </c>
      <c r="CD1010" s="120">
        <v>17.335082511020332</v>
      </c>
      <c r="CE1010" s="120"/>
      <c r="CF1010" s="52"/>
      <c r="CG1010" s="52"/>
      <c r="CH1010" s="107">
        <v>0</v>
      </c>
      <c r="CI1010" s="107"/>
      <c r="CJ1010" s="107"/>
    </row>
    <row r="1011" spans="1:88" x14ac:dyDescent="0.25">
      <c r="A1011" s="50" t="s">
        <v>1171</v>
      </c>
      <c r="B1011" s="56" t="s">
        <v>1647</v>
      </c>
      <c r="C1011" s="50" t="s">
        <v>2665</v>
      </c>
      <c r="D1011" s="56" t="s">
        <v>101</v>
      </c>
      <c r="E1011" s="50" t="s">
        <v>102</v>
      </c>
      <c r="F1011" s="24" t="s">
        <v>102</v>
      </c>
      <c r="G1011" s="24" t="s">
        <v>102</v>
      </c>
      <c r="H1011" s="50" t="s">
        <v>2644</v>
      </c>
      <c r="I1011" s="50" t="s">
        <v>103</v>
      </c>
      <c r="J1011" s="120">
        <v>1122.4804013263258</v>
      </c>
      <c r="K1011" s="52">
        <v>1250</v>
      </c>
      <c r="L1011" s="120">
        <v>89.798432106106063</v>
      </c>
      <c r="M1011" s="52">
        <v>1</v>
      </c>
      <c r="N1011" s="120">
        <v>75.660994976299463</v>
      </c>
      <c r="O1011" s="120">
        <v>100</v>
      </c>
      <c r="P1011" s="120">
        <v>100</v>
      </c>
      <c r="Q1011" s="120">
        <v>59.394685407265037</v>
      </c>
      <c r="R1011" s="120">
        <v>72.353758603510016</v>
      </c>
      <c r="S1011" s="120">
        <v>75</v>
      </c>
      <c r="T1011" s="120">
        <v>79.192913876353373</v>
      </c>
      <c r="U1011" s="120">
        <v>100</v>
      </c>
      <c r="V1011" s="120">
        <v>68.98135150212552</v>
      </c>
      <c r="W1011" s="120">
        <v>91.975135336167355</v>
      </c>
      <c r="X1011" s="120">
        <v>100</v>
      </c>
      <c r="Y1011" s="120">
        <v>51.448460819121237</v>
      </c>
      <c r="Z1011" s="120">
        <v>68.597947758828312</v>
      </c>
      <c r="AA1011" s="120">
        <v>100</v>
      </c>
      <c r="AB1011" s="120">
        <v>68.815885416666873</v>
      </c>
      <c r="AC1011" s="120">
        <v>91.754513888889164</v>
      </c>
      <c r="AD1011" s="120">
        <v>100</v>
      </c>
      <c r="AE1011" s="120">
        <v>55.975215053763414</v>
      </c>
      <c r="AF1011" s="120">
        <v>71.19378733572303</v>
      </c>
      <c r="AG1011" s="120">
        <v>74.633620071684547</v>
      </c>
      <c r="AH1011" s="120">
        <v>100</v>
      </c>
      <c r="AI1011" s="120">
        <v>15.6</v>
      </c>
      <c r="AJ1011" s="120">
        <v>20.9</v>
      </c>
      <c r="AK1011" s="120">
        <v>15.21</v>
      </c>
      <c r="AL1011" s="52">
        <v>1</v>
      </c>
      <c r="AM1011" s="124">
        <v>0.98024379991593102</v>
      </c>
      <c r="AN1011" s="124">
        <v>0.9765625</v>
      </c>
      <c r="AO1011" s="124">
        <v>0.97732997481108308</v>
      </c>
      <c r="AP1011" s="124">
        <v>0.9715762273901809</v>
      </c>
      <c r="AQ1011" s="124">
        <v>0.98318496538081113</v>
      </c>
      <c r="AR1011" s="124">
        <v>0.94578313253012047</v>
      </c>
      <c r="AS1011" s="124">
        <v>4.1548630783758263E-2</v>
      </c>
      <c r="AT1011" s="120">
        <v>50</v>
      </c>
      <c r="AU1011" s="120">
        <v>50</v>
      </c>
      <c r="AV1011" s="124">
        <v>8.2236842105263164E-2</v>
      </c>
      <c r="AW1011" s="120">
        <v>43.552631578947377</v>
      </c>
      <c r="AX1011" s="120">
        <v>50</v>
      </c>
      <c r="AY1011" s="124">
        <v>0.42397660818713451</v>
      </c>
      <c r="AZ1011" s="120">
        <v>28.26510721247563</v>
      </c>
      <c r="BA1011" s="120">
        <v>50</v>
      </c>
      <c r="BB1011" s="124">
        <v>0.77046783625730997</v>
      </c>
      <c r="BC1011" s="120">
        <v>50</v>
      </c>
      <c r="BD1011" s="120">
        <v>50</v>
      </c>
      <c r="BE1011" s="124">
        <v>0.99116347569955821</v>
      </c>
      <c r="BF1011" s="120">
        <v>50</v>
      </c>
      <c r="BG1011" s="120">
        <v>50</v>
      </c>
      <c r="BH1011" s="124">
        <v>0.9700996677740864</v>
      </c>
      <c r="BI1011" s="120">
        <v>100</v>
      </c>
      <c r="BJ1011" s="120">
        <v>100</v>
      </c>
      <c r="BK1011" s="124">
        <v>0.94444444444444398</v>
      </c>
      <c r="BL1011" s="120">
        <v>100</v>
      </c>
      <c r="BM1011" s="120">
        <v>100</v>
      </c>
      <c r="BN1011" s="52">
        <v>0</v>
      </c>
      <c r="BO1011" s="124">
        <v>0.88400000000000001</v>
      </c>
      <c r="BP1011" s="120">
        <v>100</v>
      </c>
      <c r="BQ1011" s="120">
        <v>100</v>
      </c>
      <c r="BR1011" s="124">
        <v>0.66762797404470076</v>
      </c>
      <c r="BS1011" s="124">
        <v>0.9914224446032881</v>
      </c>
      <c r="BT1011" s="120">
        <v>44.50853160298005</v>
      </c>
      <c r="BU1011" s="120">
        <v>50</v>
      </c>
      <c r="BV1011" s="124">
        <v>0.64923747276688448</v>
      </c>
      <c r="BW1011" s="120">
        <v>50</v>
      </c>
      <c r="BX1011" s="120">
        <v>50</v>
      </c>
      <c r="BY1011" s="124">
        <v>0.94444444444444398</v>
      </c>
      <c r="BZ1011" s="124">
        <v>0.94</v>
      </c>
      <c r="CA1011" s="124">
        <v>-4.4444444444440021E-3</v>
      </c>
      <c r="CB1011" s="120">
        <v>17.263974516166829</v>
      </c>
      <c r="CC1011" s="120">
        <v>19.631524517014228</v>
      </c>
      <c r="CD1011" s="120">
        <v>17.168861804494096</v>
      </c>
      <c r="CE1011" s="120">
        <v>15.161501169955377</v>
      </c>
      <c r="CF1011" s="107"/>
      <c r="CG1011" s="107"/>
      <c r="CH1011" s="107">
        <v>0</v>
      </c>
      <c r="CI1011" s="107"/>
      <c r="CJ1011" s="107"/>
    </row>
    <row r="1012" spans="1:88" x14ac:dyDescent="0.25">
      <c r="A1012" s="50" t="s">
        <v>1171</v>
      </c>
      <c r="B1012" s="56" t="s">
        <v>1647</v>
      </c>
      <c r="C1012" s="50" t="s">
        <v>3531</v>
      </c>
      <c r="D1012" s="56" t="s">
        <v>2613</v>
      </c>
      <c r="E1012" s="50" t="s">
        <v>106</v>
      </c>
      <c r="F1012" s="24">
        <v>9</v>
      </c>
      <c r="G1012" s="24">
        <v>12</v>
      </c>
      <c r="H1012" s="50" t="s">
        <v>2644</v>
      </c>
      <c r="I1012" s="50" t="s">
        <v>109</v>
      </c>
      <c r="J1012" s="120">
        <v>0</v>
      </c>
      <c r="K1012" s="52">
        <v>0</v>
      </c>
      <c r="L1012" s="120">
        <v>0</v>
      </c>
      <c r="M1012" s="52"/>
      <c r="N1012" s="120"/>
      <c r="O1012" s="120"/>
      <c r="P1012" s="120">
        <v>0</v>
      </c>
      <c r="Q1012" s="120"/>
      <c r="R1012" s="120"/>
      <c r="S1012" s="120"/>
      <c r="T1012" s="120"/>
      <c r="U1012" s="120">
        <v>0</v>
      </c>
      <c r="V1012" s="120"/>
      <c r="W1012" s="120"/>
      <c r="X1012" s="120">
        <v>0</v>
      </c>
      <c r="Y1012" s="120"/>
      <c r="Z1012" s="120"/>
      <c r="AA1012" s="120">
        <v>0</v>
      </c>
      <c r="AB1012" s="120"/>
      <c r="AC1012" s="120"/>
      <c r="AD1012" s="120">
        <v>0</v>
      </c>
      <c r="AE1012" s="120"/>
      <c r="AF1012" s="120"/>
      <c r="AG1012" s="120"/>
      <c r="AH1012" s="120">
        <v>0</v>
      </c>
      <c r="AI1012" s="120"/>
      <c r="AJ1012" s="120"/>
      <c r="AK1012" s="120"/>
      <c r="AL1012" s="52">
        <v>0</v>
      </c>
      <c r="AM1012" s="124"/>
      <c r="AN1012" s="124"/>
      <c r="AO1012" s="124"/>
      <c r="AP1012" s="124"/>
      <c r="AQ1012" s="124"/>
      <c r="AR1012" s="124"/>
      <c r="AS1012" s="124"/>
      <c r="AT1012" s="120"/>
      <c r="AU1012" s="120"/>
      <c r="AV1012" s="124"/>
      <c r="AW1012" s="120"/>
      <c r="AX1012" s="120"/>
      <c r="AY1012" s="124"/>
      <c r="AZ1012" s="120"/>
      <c r="BA1012" s="120"/>
      <c r="BB1012" s="124"/>
      <c r="BC1012" s="120"/>
      <c r="BD1012" s="120"/>
      <c r="BE1012" s="124"/>
      <c r="BF1012" s="120"/>
      <c r="BG1012" s="120"/>
      <c r="BH1012" s="124"/>
      <c r="BI1012" s="120"/>
      <c r="BJ1012" s="120"/>
      <c r="BK1012" s="124"/>
      <c r="BL1012" s="120"/>
      <c r="BM1012" s="120"/>
      <c r="BN1012" s="52"/>
      <c r="BO1012" s="124"/>
      <c r="BP1012" s="120"/>
      <c r="BQ1012" s="120"/>
      <c r="BR1012" s="124"/>
      <c r="BS1012" s="124"/>
      <c r="BT1012" s="120">
        <v>0</v>
      </c>
      <c r="BU1012" s="120">
        <v>0</v>
      </c>
      <c r="BV1012" s="124"/>
      <c r="BW1012" s="120"/>
      <c r="BX1012" s="120"/>
      <c r="BY1012" s="124"/>
      <c r="BZ1012" s="124"/>
      <c r="CA1012" s="124"/>
      <c r="CB1012" s="120"/>
      <c r="CC1012" s="120"/>
      <c r="CD1012" s="120"/>
      <c r="CE1012" s="120"/>
      <c r="CF1012" s="107"/>
      <c r="CG1012" s="107"/>
      <c r="CH1012" s="107">
        <v>0</v>
      </c>
      <c r="CI1012" s="107"/>
      <c r="CJ1012" s="107"/>
    </row>
    <row r="1013" spans="1:88" x14ac:dyDescent="0.25">
      <c r="A1013" s="50" t="s">
        <v>1171</v>
      </c>
      <c r="B1013" s="56" t="s">
        <v>1647</v>
      </c>
      <c r="C1013" s="50" t="s">
        <v>3532</v>
      </c>
      <c r="D1013" s="56" t="s">
        <v>2213</v>
      </c>
      <c r="E1013" s="50" t="s">
        <v>106</v>
      </c>
      <c r="F1013" s="24" t="s">
        <v>107</v>
      </c>
      <c r="G1013" s="24">
        <v>2</v>
      </c>
      <c r="H1013" s="50" t="s">
        <v>1453</v>
      </c>
      <c r="I1013" s="50" t="s">
        <v>109</v>
      </c>
      <c r="J1013" s="120">
        <v>99.473684210526329</v>
      </c>
      <c r="K1013" s="52">
        <v>100</v>
      </c>
      <c r="L1013" s="120">
        <v>99.473684210526329</v>
      </c>
      <c r="M1013" s="52"/>
      <c r="N1013" s="120"/>
      <c r="O1013" s="120"/>
      <c r="P1013" s="120"/>
      <c r="Q1013" s="120"/>
      <c r="R1013" s="120"/>
      <c r="S1013" s="120"/>
      <c r="T1013" s="120"/>
      <c r="U1013" s="120"/>
      <c r="V1013" s="120"/>
      <c r="W1013" s="120"/>
      <c r="X1013" s="120"/>
      <c r="Y1013" s="120"/>
      <c r="Z1013" s="120"/>
      <c r="AA1013" s="120"/>
      <c r="AB1013" s="120"/>
      <c r="AC1013" s="120"/>
      <c r="AD1013" s="120"/>
      <c r="AE1013" s="120"/>
      <c r="AF1013" s="120"/>
      <c r="AG1013" s="120"/>
      <c r="AH1013" s="120"/>
      <c r="AI1013" s="120"/>
      <c r="AJ1013" s="120"/>
      <c r="AK1013" s="120"/>
      <c r="AL1013" s="52"/>
      <c r="AM1013" s="124"/>
      <c r="AN1013" s="124"/>
      <c r="AO1013" s="124"/>
      <c r="AP1013" s="124"/>
      <c r="AQ1013" s="124"/>
      <c r="AR1013" s="124"/>
      <c r="AS1013" s="124">
        <v>3.7804878048780487E-2</v>
      </c>
      <c r="AT1013" s="120">
        <v>50</v>
      </c>
      <c r="AU1013" s="120">
        <v>50</v>
      </c>
      <c r="AV1013" s="124">
        <v>5.2631578947368418E-2</v>
      </c>
      <c r="AW1013" s="120">
        <v>49.473684210526336</v>
      </c>
      <c r="AX1013" s="120">
        <v>50</v>
      </c>
      <c r="AY1013" s="124"/>
      <c r="AZ1013" s="120"/>
      <c r="BA1013" s="120"/>
      <c r="BB1013" s="124"/>
      <c r="BC1013" s="120"/>
      <c r="BD1013" s="120"/>
      <c r="BE1013" s="124"/>
      <c r="BF1013" s="120"/>
      <c r="BG1013" s="120"/>
      <c r="BH1013" s="124"/>
      <c r="BI1013" s="120"/>
      <c r="BJ1013" s="120"/>
      <c r="BK1013" s="124"/>
      <c r="BL1013" s="120"/>
      <c r="BM1013" s="120"/>
      <c r="BN1013" s="52"/>
      <c r="BO1013" s="124"/>
      <c r="BP1013" s="120"/>
      <c r="BQ1013" s="120"/>
      <c r="BR1013" s="124"/>
      <c r="BS1013" s="124"/>
      <c r="BT1013" s="120"/>
      <c r="BU1013" s="120"/>
      <c r="BV1013" s="124"/>
      <c r="BW1013" s="120"/>
      <c r="BX1013" s="120"/>
      <c r="BY1013" s="124"/>
      <c r="BZ1013" s="124"/>
      <c r="CA1013" s="124"/>
      <c r="CB1013" s="120"/>
      <c r="CC1013" s="120"/>
      <c r="CD1013" s="120"/>
      <c r="CE1013" s="120"/>
      <c r="CF1013" s="107"/>
      <c r="CG1013" s="107"/>
      <c r="CH1013" s="107">
        <v>0</v>
      </c>
      <c r="CI1013" s="107"/>
      <c r="CJ1013" s="107"/>
    </row>
    <row r="1014" spans="1:88" x14ac:dyDescent="0.25">
      <c r="A1014" s="50" t="s">
        <v>1171</v>
      </c>
      <c r="B1014" s="56" t="s">
        <v>1647</v>
      </c>
      <c r="C1014" s="50" t="s">
        <v>3533</v>
      </c>
      <c r="D1014" s="56" t="s">
        <v>1790</v>
      </c>
      <c r="E1014" s="50" t="s">
        <v>106</v>
      </c>
      <c r="F1014" s="24">
        <v>3</v>
      </c>
      <c r="G1014" s="24">
        <v>5</v>
      </c>
      <c r="H1014" s="50" t="s">
        <v>1453</v>
      </c>
      <c r="I1014" s="50" t="s">
        <v>109</v>
      </c>
      <c r="J1014" s="120">
        <v>658.65380945589027</v>
      </c>
      <c r="K1014" s="52">
        <v>750</v>
      </c>
      <c r="L1014" s="120">
        <v>87.820507927452041</v>
      </c>
      <c r="M1014" s="52">
        <v>0</v>
      </c>
      <c r="N1014" s="120">
        <v>76.583544372466164</v>
      </c>
      <c r="O1014" s="120">
        <v>100</v>
      </c>
      <c r="P1014" s="120">
        <v>100</v>
      </c>
      <c r="Q1014" s="120">
        <v>61.091935824566335</v>
      </c>
      <c r="R1014" s="120">
        <v>72.452656761680231</v>
      </c>
      <c r="S1014" s="120">
        <v>75</v>
      </c>
      <c r="T1014" s="120">
        <v>81.455914432755122</v>
      </c>
      <c r="U1014" s="120">
        <v>100</v>
      </c>
      <c r="V1014" s="120">
        <v>69.415983850112468</v>
      </c>
      <c r="W1014" s="120">
        <v>92.554645133483291</v>
      </c>
      <c r="X1014" s="120">
        <v>100</v>
      </c>
      <c r="Y1014" s="120">
        <v>53.566510395542636</v>
      </c>
      <c r="Z1014" s="120">
        <v>71.42201386072351</v>
      </c>
      <c r="AA1014" s="120">
        <v>100</v>
      </c>
      <c r="AB1014" s="120">
        <v>66.948397435897419</v>
      </c>
      <c r="AC1014" s="120">
        <v>89.264529914529888</v>
      </c>
      <c r="AD1014" s="120">
        <v>100</v>
      </c>
      <c r="AE1014" s="120">
        <v>57.612500000000011</v>
      </c>
      <c r="AF1014" s="120">
        <v>68.645833333333414</v>
      </c>
      <c r="AG1014" s="120">
        <v>76.816666666666677</v>
      </c>
      <c r="AH1014" s="120">
        <v>100</v>
      </c>
      <c r="AI1014" s="120">
        <v>13.9</v>
      </c>
      <c r="AJ1014" s="120">
        <v>18.88</v>
      </c>
      <c r="AK1014" s="120">
        <v>11.03</v>
      </c>
      <c r="AL1014" s="52">
        <v>0</v>
      </c>
      <c r="AM1014" s="124">
        <v>0.99285714285714288</v>
      </c>
      <c r="AN1014" s="124">
        <v>1</v>
      </c>
      <c r="AO1014" s="124">
        <v>0.99287169042769863</v>
      </c>
      <c r="AP1014" s="124">
        <v>0.99367088607594933</v>
      </c>
      <c r="AQ1014" s="124">
        <v>0.99367088607594933</v>
      </c>
      <c r="AR1014" s="124">
        <v>1</v>
      </c>
      <c r="AS1014" s="124">
        <v>1.8311291963377416E-2</v>
      </c>
      <c r="AT1014" s="120">
        <v>50</v>
      </c>
      <c r="AU1014" s="120">
        <v>50</v>
      </c>
      <c r="AV1014" s="124">
        <v>4.195804195804196E-2</v>
      </c>
      <c r="AW1014" s="120">
        <v>50</v>
      </c>
      <c r="AX1014" s="120">
        <v>50</v>
      </c>
      <c r="AY1014" s="124"/>
      <c r="AZ1014" s="120"/>
      <c r="BA1014" s="120"/>
      <c r="BB1014" s="124"/>
      <c r="BC1014" s="120"/>
      <c r="BD1014" s="120"/>
      <c r="BE1014" s="124"/>
      <c r="BF1014" s="120"/>
      <c r="BG1014" s="120"/>
      <c r="BH1014" s="124"/>
      <c r="BI1014" s="120"/>
      <c r="BJ1014" s="120"/>
      <c r="BK1014" s="124"/>
      <c r="BL1014" s="120"/>
      <c r="BM1014" s="120"/>
      <c r="BN1014" s="52"/>
      <c r="BO1014" s="124"/>
      <c r="BP1014" s="120"/>
      <c r="BQ1014" s="120"/>
      <c r="BR1014" s="124">
        <v>0.70710059171597628</v>
      </c>
      <c r="BS1014" s="124">
        <v>0.99120234604105573</v>
      </c>
      <c r="BT1014" s="120">
        <v>47.140039447731752</v>
      </c>
      <c r="BU1014" s="120">
        <v>50</v>
      </c>
      <c r="BV1014" s="124"/>
      <c r="BW1014" s="120"/>
      <c r="BX1014" s="120"/>
      <c r="BY1014" s="124"/>
      <c r="BZ1014" s="124"/>
      <c r="CA1014" s="124"/>
      <c r="CB1014" s="120">
        <v>16.823939048191338</v>
      </c>
      <c r="CC1014" s="120">
        <v>19.496255895940152</v>
      </c>
      <c r="CD1014" s="120">
        <v>17.335082511020332</v>
      </c>
      <c r="CE1014" s="120"/>
      <c r="CF1014" s="52"/>
      <c r="CG1014" s="107"/>
      <c r="CH1014" s="107">
        <v>0</v>
      </c>
      <c r="CI1014" s="107"/>
      <c r="CJ1014" s="107"/>
    </row>
    <row r="1015" spans="1:88" x14ac:dyDescent="0.25">
      <c r="A1015" s="50" t="s">
        <v>1171</v>
      </c>
      <c r="B1015" s="56" t="s">
        <v>1647</v>
      </c>
      <c r="C1015" s="50" t="s">
        <v>3534</v>
      </c>
      <c r="D1015" s="56" t="s">
        <v>2204</v>
      </c>
      <c r="E1015" s="50" t="s">
        <v>106</v>
      </c>
      <c r="F1015" s="24">
        <v>6</v>
      </c>
      <c r="G1015" s="24">
        <v>8</v>
      </c>
      <c r="H1015" s="50" t="s">
        <v>2644</v>
      </c>
      <c r="I1015" s="50" t="s">
        <v>109</v>
      </c>
      <c r="J1015" s="120">
        <v>702.1850002274623</v>
      </c>
      <c r="K1015" s="52">
        <v>800</v>
      </c>
      <c r="L1015" s="120">
        <v>87.773125028432787</v>
      </c>
      <c r="M1015" s="52">
        <v>1</v>
      </c>
      <c r="N1015" s="120">
        <v>78.694840045044586</v>
      </c>
      <c r="O1015" s="120">
        <v>100</v>
      </c>
      <c r="P1015" s="120">
        <v>100</v>
      </c>
      <c r="Q1015" s="120">
        <v>60.533225751627938</v>
      </c>
      <c r="R1015" s="120">
        <v>72.831924347204023</v>
      </c>
      <c r="S1015" s="120">
        <v>75</v>
      </c>
      <c r="T1015" s="120">
        <v>80.710967668837256</v>
      </c>
      <c r="U1015" s="120">
        <v>100</v>
      </c>
      <c r="V1015" s="120">
        <v>69.356610401479088</v>
      </c>
      <c r="W1015" s="120">
        <v>92.475480535305451</v>
      </c>
      <c r="X1015" s="120">
        <v>100</v>
      </c>
      <c r="Y1015" s="120">
        <v>51.938912697165364</v>
      </c>
      <c r="Z1015" s="120">
        <v>69.25188359622048</v>
      </c>
      <c r="AA1015" s="120">
        <v>100</v>
      </c>
      <c r="AB1015" s="120">
        <v>69.188440860215081</v>
      </c>
      <c r="AC1015" s="120">
        <v>92.251254480286775</v>
      </c>
      <c r="AD1015" s="120">
        <v>100</v>
      </c>
      <c r="AE1015" s="120">
        <v>51.311413043478268</v>
      </c>
      <c r="AF1015" s="120">
        <v>71.976045197740135</v>
      </c>
      <c r="AG1015" s="120">
        <v>68.415217391304367</v>
      </c>
      <c r="AH1015" s="120">
        <v>100</v>
      </c>
      <c r="AI1015" s="120">
        <v>14.46</v>
      </c>
      <c r="AJ1015" s="120">
        <v>20.89</v>
      </c>
      <c r="AK1015" s="120">
        <v>20.66</v>
      </c>
      <c r="AL1015" s="52">
        <v>0</v>
      </c>
      <c r="AM1015" s="124">
        <v>0.98473282442748089</v>
      </c>
      <c r="AN1015" s="124">
        <v>0.98843930635838151</v>
      </c>
      <c r="AO1015" s="124">
        <v>0.97521448999046711</v>
      </c>
      <c r="AP1015" s="124">
        <v>0.97701149425287359</v>
      </c>
      <c r="AQ1015" s="124">
        <v>0.99416909620991256</v>
      </c>
      <c r="AR1015" s="124">
        <v>0.97872340425531912</v>
      </c>
      <c r="AS1015" s="124">
        <v>1.717557251908397E-2</v>
      </c>
      <c r="AT1015" s="120">
        <v>50</v>
      </c>
      <c r="AU1015" s="120">
        <v>50</v>
      </c>
      <c r="AV1015" s="124">
        <v>5.2287581699346407E-2</v>
      </c>
      <c r="AW1015" s="120">
        <v>49.542483660130721</v>
      </c>
      <c r="AX1015" s="120">
        <v>50</v>
      </c>
      <c r="AY1015" s="124"/>
      <c r="AZ1015" s="120"/>
      <c r="BA1015" s="120"/>
      <c r="BB1015" s="124"/>
      <c r="BC1015" s="120"/>
      <c r="BD1015" s="120"/>
      <c r="BE1015" s="124">
        <v>0.991044776119403</v>
      </c>
      <c r="BF1015" s="120">
        <v>50</v>
      </c>
      <c r="BG1015" s="120">
        <v>50</v>
      </c>
      <c r="BH1015" s="124"/>
      <c r="BI1015" s="120"/>
      <c r="BJ1015" s="120"/>
      <c r="BK1015" s="124"/>
      <c r="BL1015" s="120"/>
      <c r="BM1015" s="120"/>
      <c r="BN1015" s="52"/>
      <c r="BO1015" s="124"/>
      <c r="BP1015" s="120"/>
      <c r="BQ1015" s="120"/>
      <c r="BR1015" s="124">
        <v>0.74306569343065698</v>
      </c>
      <c r="BS1015" s="124">
        <v>0.96751412429378536</v>
      </c>
      <c r="BT1015" s="120">
        <v>49.537712895377133</v>
      </c>
      <c r="BU1015" s="120">
        <v>50</v>
      </c>
      <c r="BV1015" s="124"/>
      <c r="BW1015" s="120"/>
      <c r="BX1015" s="120"/>
      <c r="BY1015" s="124"/>
      <c r="BZ1015" s="124"/>
      <c r="CA1015" s="124"/>
      <c r="CB1015" s="120">
        <v>16.823939048191338</v>
      </c>
      <c r="CC1015" s="120">
        <v>19.496255895940152</v>
      </c>
      <c r="CD1015" s="120">
        <v>17.335082511020332</v>
      </c>
      <c r="CE1015" s="120"/>
      <c r="CF1015" s="107"/>
      <c r="CG1015" s="107"/>
      <c r="CH1015" s="107">
        <v>0</v>
      </c>
      <c r="CI1015" s="107"/>
      <c r="CJ1015" s="107"/>
    </row>
    <row r="1016" spans="1:88" x14ac:dyDescent="0.25">
      <c r="A1016" s="50" t="s">
        <v>1171</v>
      </c>
      <c r="B1016" s="56" t="s">
        <v>1647</v>
      </c>
      <c r="C1016" s="50" t="s">
        <v>3535</v>
      </c>
      <c r="D1016" s="56" t="s">
        <v>2612</v>
      </c>
      <c r="E1016" s="50" t="s">
        <v>106</v>
      </c>
      <c r="F1016" s="24">
        <v>9</v>
      </c>
      <c r="G1016" s="24">
        <v>12</v>
      </c>
      <c r="H1016" s="50" t="s">
        <v>2644</v>
      </c>
      <c r="I1016" s="50" t="s">
        <v>109</v>
      </c>
      <c r="J1016" s="120">
        <v>1071.7543773364491</v>
      </c>
      <c r="K1016" s="52">
        <v>1250</v>
      </c>
      <c r="L1016" s="120">
        <v>85.740350186915919</v>
      </c>
      <c r="M1016" s="52">
        <v>1</v>
      </c>
      <c r="N1016" s="120">
        <v>64.009305869460974</v>
      </c>
      <c r="O1016" s="120">
        <v>85.345741159281303</v>
      </c>
      <c r="P1016" s="120">
        <v>100</v>
      </c>
      <c r="Q1016" s="120">
        <v>50.352838971938112</v>
      </c>
      <c r="R1016" s="120">
        <v>70.909843617710024</v>
      </c>
      <c r="S1016" s="120">
        <v>66.060277088502858</v>
      </c>
      <c r="T1016" s="120">
        <v>67.137118629250807</v>
      </c>
      <c r="U1016" s="120">
        <v>100</v>
      </c>
      <c r="V1016" s="120">
        <v>67.714863355989891</v>
      </c>
      <c r="W1016" s="120">
        <v>90.286484474653179</v>
      </c>
      <c r="X1016" s="120">
        <v>100</v>
      </c>
      <c r="Y1016" s="120">
        <v>46.207191350264026</v>
      </c>
      <c r="Z1016" s="120">
        <v>61.609588467018703</v>
      </c>
      <c r="AA1016" s="120">
        <v>100</v>
      </c>
      <c r="AB1016" s="120">
        <v>70.640763052208726</v>
      </c>
      <c r="AC1016" s="120">
        <v>94.187684069611635</v>
      </c>
      <c r="AD1016" s="120">
        <v>100</v>
      </c>
      <c r="AE1016" s="120">
        <v>59.610493827160504</v>
      </c>
      <c r="AF1016" s="120">
        <v>72.783333333333275</v>
      </c>
      <c r="AG1016" s="120">
        <v>79.480658436214</v>
      </c>
      <c r="AH1016" s="120">
        <v>100</v>
      </c>
      <c r="AI1016" s="120">
        <v>15.7</v>
      </c>
      <c r="AJ1016" s="120">
        <v>24.7</v>
      </c>
      <c r="AK1016" s="120">
        <v>13.17</v>
      </c>
      <c r="AL1016" s="52">
        <v>1</v>
      </c>
      <c r="AM1016" s="124">
        <v>0.93768545994065278</v>
      </c>
      <c r="AN1016" s="124">
        <v>0.91111111111111109</v>
      </c>
      <c r="AO1016" s="124">
        <v>0.94658753709198817</v>
      </c>
      <c r="AP1016" s="124">
        <v>0.91111111111111109</v>
      </c>
      <c r="AQ1016" s="124">
        <v>0.96231884057971018</v>
      </c>
      <c r="AR1016" s="124">
        <v>0.87096774193548387</v>
      </c>
      <c r="AS1016" s="124">
        <v>7.1958456973293769E-2</v>
      </c>
      <c r="AT1016" s="120">
        <v>45.608308605341264</v>
      </c>
      <c r="AU1016" s="120">
        <v>50</v>
      </c>
      <c r="AV1016" s="124">
        <v>0.11702127659574468</v>
      </c>
      <c r="AW1016" s="120">
        <v>36.59574468085107</v>
      </c>
      <c r="AX1016" s="120">
        <v>50</v>
      </c>
      <c r="AY1016" s="124">
        <v>0.43353474320241692</v>
      </c>
      <c r="AZ1016" s="120">
        <v>28.902316213494462</v>
      </c>
      <c r="BA1016" s="120">
        <v>50</v>
      </c>
      <c r="BB1016" s="124">
        <v>0.79607250755287007</v>
      </c>
      <c r="BC1016" s="120">
        <v>50</v>
      </c>
      <c r="BD1016" s="120">
        <v>50</v>
      </c>
      <c r="BE1016" s="124">
        <v>0.99125364431486884</v>
      </c>
      <c r="BF1016" s="120">
        <v>50</v>
      </c>
      <c r="BG1016" s="120">
        <v>50</v>
      </c>
      <c r="BH1016" s="124">
        <v>0.98648648648648651</v>
      </c>
      <c r="BI1016" s="120">
        <v>100</v>
      </c>
      <c r="BJ1016" s="120">
        <v>100</v>
      </c>
      <c r="BK1016" s="124">
        <v>0.97142857142857142</v>
      </c>
      <c r="BL1016" s="120">
        <v>100</v>
      </c>
      <c r="BM1016" s="120">
        <v>100</v>
      </c>
      <c r="BN1016" s="52">
        <v>0</v>
      </c>
      <c r="BO1016" s="124">
        <v>0.88395904436860073</v>
      </c>
      <c r="BP1016" s="120">
        <v>100</v>
      </c>
      <c r="BQ1016" s="120">
        <v>100</v>
      </c>
      <c r="BR1016" s="124">
        <v>0.48901098901098899</v>
      </c>
      <c r="BS1016" s="124">
        <v>1.0612244897959184</v>
      </c>
      <c r="BT1016" s="120">
        <v>32.600732600732599</v>
      </c>
      <c r="BU1016" s="120">
        <v>50</v>
      </c>
      <c r="BV1016" s="124">
        <v>0.65652818991097928</v>
      </c>
      <c r="BW1016" s="120">
        <v>50</v>
      </c>
      <c r="BX1016" s="120">
        <v>50</v>
      </c>
      <c r="BY1016" s="124">
        <v>0.97142857142857142</v>
      </c>
      <c r="BZ1016" s="124">
        <v>0.94</v>
      </c>
      <c r="CA1016" s="124">
        <v>-3.1428571428571389E-2</v>
      </c>
      <c r="CB1016" s="120">
        <v>16.823939048191338</v>
      </c>
      <c r="CC1016" s="120">
        <v>19.496255895940152</v>
      </c>
      <c r="CD1016" s="120">
        <v>17.335082511020332</v>
      </c>
      <c r="CE1016" s="120">
        <v>12.629206143265662</v>
      </c>
      <c r="CF1016" s="114"/>
      <c r="CG1016" s="52"/>
      <c r="CH1016" s="107">
        <v>0</v>
      </c>
      <c r="CI1016" s="107"/>
      <c r="CJ1016" s="107"/>
    </row>
    <row r="1017" spans="1:88" x14ac:dyDescent="0.25">
      <c r="A1017" s="50" t="s">
        <v>1176</v>
      </c>
      <c r="B1017" s="56" t="s">
        <v>1648</v>
      </c>
      <c r="C1017" s="50" t="s">
        <v>2665</v>
      </c>
      <c r="D1017" s="56" t="s">
        <v>101</v>
      </c>
      <c r="E1017" s="50" t="s">
        <v>102</v>
      </c>
      <c r="F1017" s="24" t="s">
        <v>102</v>
      </c>
      <c r="G1017" s="24" t="s">
        <v>102</v>
      </c>
      <c r="H1017" s="50" t="s">
        <v>2644</v>
      </c>
      <c r="I1017" s="50" t="s">
        <v>103</v>
      </c>
      <c r="J1017" s="120">
        <v>571.95300197993924</v>
      </c>
      <c r="K1017" s="52">
        <v>800</v>
      </c>
      <c r="L1017" s="120">
        <v>71.494125247492406</v>
      </c>
      <c r="M1017" s="52">
        <v>0</v>
      </c>
      <c r="N1017" s="120">
        <v>65.821445857120452</v>
      </c>
      <c r="O1017" s="120">
        <v>87.76192780949394</v>
      </c>
      <c r="P1017" s="120">
        <v>100</v>
      </c>
      <c r="Q1017" s="120">
        <v>62.231739465808303</v>
      </c>
      <c r="R1017" s="120">
        <v>63.053988937645435</v>
      </c>
      <c r="S1017" s="120">
        <v>73.189790555076939</v>
      </c>
      <c r="T1017" s="120">
        <v>82.975652621077728</v>
      </c>
      <c r="U1017" s="120">
        <v>100</v>
      </c>
      <c r="V1017" s="120">
        <v>55.815929503377127</v>
      </c>
      <c r="W1017" s="120">
        <v>74.42123933783617</v>
      </c>
      <c r="X1017" s="120">
        <v>100</v>
      </c>
      <c r="Y1017" s="120">
        <v>52.28969542001564</v>
      </c>
      <c r="Z1017" s="120">
        <v>69.719593893354187</v>
      </c>
      <c r="AA1017" s="120">
        <v>100</v>
      </c>
      <c r="AB1017" s="120">
        <v>47.855876068376077</v>
      </c>
      <c r="AC1017" s="120">
        <v>63.807834757834769</v>
      </c>
      <c r="AD1017" s="120">
        <v>100</v>
      </c>
      <c r="AE1017" s="120">
        <v>44.463425925925925</v>
      </c>
      <c r="AF1017" s="120">
        <v>55.48888888888888</v>
      </c>
      <c r="AG1017" s="120">
        <v>59.284567901234567</v>
      </c>
      <c r="AH1017" s="120">
        <v>100</v>
      </c>
      <c r="AI1017" s="120">
        <v>10.95</v>
      </c>
      <c r="AJ1017" s="120">
        <v>10.76</v>
      </c>
      <c r="AK1017" s="120">
        <v>11.02</v>
      </c>
      <c r="AL1017" s="52">
        <v>0</v>
      </c>
      <c r="AM1017" s="124">
        <v>0.99361022364217255</v>
      </c>
      <c r="AN1017" s="124">
        <v>0.99065420560747663</v>
      </c>
      <c r="AO1017" s="124">
        <v>0.99682539682539684</v>
      </c>
      <c r="AP1017" s="124">
        <v>0.99537037037037035</v>
      </c>
      <c r="AQ1017" s="124">
        <v>1</v>
      </c>
      <c r="AR1017" s="124">
        <v>1</v>
      </c>
      <c r="AS1017" s="124">
        <v>6.8259385665529013E-2</v>
      </c>
      <c r="AT1017" s="120">
        <v>46.348122866894208</v>
      </c>
      <c r="AU1017" s="120">
        <v>50</v>
      </c>
      <c r="AV1017" s="124">
        <v>9.002433090024331E-2</v>
      </c>
      <c r="AW1017" s="120">
        <v>41.995133819951349</v>
      </c>
      <c r="AX1017" s="120">
        <v>50</v>
      </c>
      <c r="AY1017" s="124"/>
      <c r="AZ1017" s="120"/>
      <c r="BA1017" s="120"/>
      <c r="BB1017" s="124"/>
      <c r="BC1017" s="120"/>
      <c r="BD1017" s="120"/>
      <c r="BE1017" s="124"/>
      <c r="BF1017" s="120"/>
      <c r="BG1017" s="120"/>
      <c r="BH1017" s="124"/>
      <c r="BI1017" s="120"/>
      <c r="BJ1017" s="120"/>
      <c r="BK1017" s="124"/>
      <c r="BL1017" s="120"/>
      <c r="BM1017" s="120"/>
      <c r="BN1017" s="52"/>
      <c r="BO1017" s="124"/>
      <c r="BP1017" s="120"/>
      <c r="BQ1017" s="120"/>
      <c r="BR1017" s="124">
        <v>0.35064935064935066</v>
      </c>
      <c r="BS1017" s="124">
        <v>0.850828729281768</v>
      </c>
      <c r="BT1017" s="120">
        <v>11.688311688311687</v>
      </c>
      <c r="BU1017" s="120">
        <v>50</v>
      </c>
      <c r="BV1017" s="124">
        <v>0.40740740740740738</v>
      </c>
      <c r="BW1017" s="120">
        <v>33.950617283950621</v>
      </c>
      <c r="BX1017" s="120">
        <v>50</v>
      </c>
      <c r="BY1017" s="124"/>
      <c r="BZ1017" s="124"/>
      <c r="CA1017" s="124"/>
      <c r="CB1017" s="120">
        <v>17.263974516166829</v>
      </c>
      <c r="CC1017" s="120">
        <v>19.631524517014228</v>
      </c>
      <c r="CD1017" s="120">
        <v>17.168861804494096</v>
      </c>
      <c r="CE1017" s="120"/>
      <c r="CF1017" s="52"/>
      <c r="CG1017" s="107"/>
      <c r="CH1017" s="107">
        <v>0</v>
      </c>
      <c r="CI1017" s="107"/>
      <c r="CJ1017" s="107"/>
    </row>
    <row r="1018" spans="1:88" x14ac:dyDescent="0.25">
      <c r="A1018" s="50" t="s">
        <v>1176</v>
      </c>
      <c r="B1018" s="56" t="s">
        <v>1648</v>
      </c>
      <c r="C1018" s="50" t="s">
        <v>3536</v>
      </c>
      <c r="D1018" s="56" t="s">
        <v>2185</v>
      </c>
      <c r="E1018" s="50" t="s">
        <v>106</v>
      </c>
      <c r="F1018" s="24">
        <v>2</v>
      </c>
      <c r="G1018" s="24">
        <v>4</v>
      </c>
      <c r="H1018" s="50" t="s">
        <v>1454</v>
      </c>
      <c r="I1018" s="50" t="s">
        <v>109</v>
      </c>
      <c r="J1018" s="120">
        <v>435.15651342346564</v>
      </c>
      <c r="K1018" s="52">
        <v>550</v>
      </c>
      <c r="L1018" s="120">
        <v>79.119366076993757</v>
      </c>
      <c r="M1018" s="52">
        <v>0</v>
      </c>
      <c r="N1018" s="120">
        <v>65.314631599400499</v>
      </c>
      <c r="O1018" s="120">
        <v>87.086175465867328</v>
      </c>
      <c r="P1018" s="120">
        <v>100</v>
      </c>
      <c r="Q1018" s="120">
        <v>61.750192527071441</v>
      </c>
      <c r="R1018" s="120">
        <v>65.114137070658813</v>
      </c>
      <c r="S1018" s="120">
        <v>72.830948773659628</v>
      </c>
      <c r="T1018" s="120">
        <v>82.333590036095245</v>
      </c>
      <c r="U1018" s="120">
        <v>100</v>
      </c>
      <c r="V1018" s="120">
        <v>57.873385612822233</v>
      </c>
      <c r="W1018" s="120">
        <v>77.164514150429639</v>
      </c>
      <c r="X1018" s="120">
        <v>100</v>
      </c>
      <c r="Y1018" s="120">
        <v>54.403858872608872</v>
      </c>
      <c r="Z1018" s="120">
        <v>72.538478496811834</v>
      </c>
      <c r="AA1018" s="120">
        <v>100</v>
      </c>
      <c r="AB1018" s="120"/>
      <c r="AC1018" s="120"/>
      <c r="AD1018" s="120">
        <v>0</v>
      </c>
      <c r="AE1018" s="120"/>
      <c r="AF1018" s="120"/>
      <c r="AG1018" s="120"/>
      <c r="AH1018" s="120">
        <v>0</v>
      </c>
      <c r="AI1018" s="120">
        <v>11.08</v>
      </c>
      <c r="AJ1018" s="120">
        <v>10.71</v>
      </c>
      <c r="AK1018" s="120"/>
      <c r="AL1018" s="52">
        <v>0</v>
      </c>
      <c r="AM1018" s="124">
        <v>1</v>
      </c>
      <c r="AN1018" s="124">
        <v>1</v>
      </c>
      <c r="AO1018" s="124">
        <v>1</v>
      </c>
      <c r="AP1018" s="124">
        <v>1</v>
      </c>
      <c r="AQ1018" s="124"/>
      <c r="AR1018" s="124"/>
      <c r="AS1018" s="124">
        <v>2.8455284552845527E-2</v>
      </c>
      <c r="AT1018" s="120">
        <v>50</v>
      </c>
      <c r="AU1018" s="120">
        <v>50</v>
      </c>
      <c r="AV1018" s="124">
        <v>3.5928143712574849E-2</v>
      </c>
      <c r="AW1018" s="120">
        <v>50</v>
      </c>
      <c r="AX1018" s="120">
        <v>50</v>
      </c>
      <c r="AY1018" s="124"/>
      <c r="AZ1018" s="120"/>
      <c r="BA1018" s="120"/>
      <c r="BB1018" s="124"/>
      <c r="BC1018" s="120"/>
      <c r="BD1018" s="120"/>
      <c r="BE1018" s="124"/>
      <c r="BF1018" s="120"/>
      <c r="BG1018" s="120"/>
      <c r="BH1018" s="124"/>
      <c r="BI1018" s="120"/>
      <c r="BJ1018" s="120"/>
      <c r="BK1018" s="124"/>
      <c r="BL1018" s="120"/>
      <c r="BM1018" s="120"/>
      <c r="BN1018" s="52"/>
      <c r="BO1018" s="124"/>
      <c r="BP1018" s="120"/>
      <c r="BQ1018" s="120"/>
      <c r="BR1018" s="124">
        <v>0.24050632911392406</v>
      </c>
      <c r="BS1018" s="124">
        <v>0.90804597701149425</v>
      </c>
      <c r="BT1018" s="120">
        <v>16.033755274261605</v>
      </c>
      <c r="BU1018" s="120">
        <v>50</v>
      </c>
      <c r="BV1018" s="124"/>
      <c r="BW1018" s="120"/>
      <c r="BX1018" s="120"/>
      <c r="BY1018" s="124"/>
      <c r="BZ1018" s="124"/>
      <c r="CA1018" s="124"/>
      <c r="CB1018" s="120">
        <v>16.823939048191338</v>
      </c>
      <c r="CC1018" s="120">
        <v>19.496255895940152</v>
      </c>
      <c r="CD1018" s="120">
        <v>17.335082511020332</v>
      </c>
      <c r="CE1018" s="120"/>
      <c r="CF1018" s="107"/>
      <c r="CG1018" s="107"/>
      <c r="CH1018" s="107">
        <v>0</v>
      </c>
      <c r="CI1018" s="107"/>
      <c r="CJ1018" s="107"/>
    </row>
    <row r="1019" spans="1:88" x14ac:dyDescent="0.25">
      <c r="A1019" s="50" t="s">
        <v>1176</v>
      </c>
      <c r="B1019" s="56" t="s">
        <v>1648</v>
      </c>
      <c r="C1019" s="50" t="s">
        <v>3537</v>
      </c>
      <c r="D1019" s="56" t="s">
        <v>1692</v>
      </c>
      <c r="E1019" s="50" t="s">
        <v>106</v>
      </c>
      <c r="F1019" s="24" t="s">
        <v>107</v>
      </c>
      <c r="G1019" s="24">
        <v>1</v>
      </c>
      <c r="H1019" s="50" t="s">
        <v>1454</v>
      </c>
      <c r="I1019" s="50" t="s">
        <v>109</v>
      </c>
      <c r="J1019" s="120">
        <v>65.069695405265875</v>
      </c>
      <c r="K1019" s="52">
        <v>100</v>
      </c>
      <c r="L1019" s="120">
        <v>65.069695405265875</v>
      </c>
      <c r="M1019" s="52"/>
      <c r="N1019" s="120"/>
      <c r="O1019" s="120"/>
      <c r="P1019" s="120"/>
      <c r="Q1019" s="120"/>
      <c r="R1019" s="120"/>
      <c r="S1019" s="120"/>
      <c r="T1019" s="120"/>
      <c r="U1019" s="120"/>
      <c r="V1019" s="120"/>
      <c r="W1019" s="120"/>
      <c r="X1019" s="120"/>
      <c r="Y1019" s="120"/>
      <c r="Z1019" s="120"/>
      <c r="AA1019" s="120"/>
      <c r="AB1019" s="120"/>
      <c r="AC1019" s="120"/>
      <c r="AD1019" s="120"/>
      <c r="AE1019" s="120"/>
      <c r="AF1019" s="120"/>
      <c r="AG1019" s="120"/>
      <c r="AH1019" s="120"/>
      <c r="AI1019" s="120"/>
      <c r="AJ1019" s="120"/>
      <c r="AK1019" s="120"/>
      <c r="AL1019" s="52"/>
      <c r="AM1019" s="124"/>
      <c r="AN1019" s="124"/>
      <c r="AO1019" s="124"/>
      <c r="AP1019" s="124"/>
      <c r="AQ1019" s="124"/>
      <c r="AR1019" s="124"/>
      <c r="AS1019" s="124">
        <v>0.12080536912751678</v>
      </c>
      <c r="AT1019" s="120">
        <v>35.838926174496642</v>
      </c>
      <c r="AU1019" s="120">
        <v>50</v>
      </c>
      <c r="AV1019" s="124">
        <v>0.15384615384615385</v>
      </c>
      <c r="AW1019" s="120">
        <v>29.230769230769237</v>
      </c>
      <c r="AX1019" s="120">
        <v>50</v>
      </c>
      <c r="AY1019" s="124"/>
      <c r="AZ1019" s="120"/>
      <c r="BA1019" s="120"/>
      <c r="BB1019" s="124"/>
      <c r="BC1019" s="120"/>
      <c r="BD1019" s="120"/>
      <c r="BE1019" s="124"/>
      <c r="BF1019" s="120"/>
      <c r="BG1019" s="120"/>
      <c r="BH1019" s="124"/>
      <c r="BI1019" s="120"/>
      <c r="BJ1019" s="120"/>
      <c r="BK1019" s="124"/>
      <c r="BL1019" s="120"/>
      <c r="BM1019" s="120"/>
      <c r="BN1019" s="52"/>
      <c r="BO1019" s="124"/>
      <c r="BP1019" s="120"/>
      <c r="BQ1019" s="120"/>
      <c r="BR1019" s="124"/>
      <c r="BS1019" s="124"/>
      <c r="BT1019" s="120"/>
      <c r="BU1019" s="120"/>
      <c r="BV1019" s="124"/>
      <c r="BW1019" s="120"/>
      <c r="BX1019" s="120"/>
      <c r="BY1019" s="124"/>
      <c r="BZ1019" s="124"/>
      <c r="CA1019" s="124"/>
      <c r="CB1019" s="120"/>
      <c r="CC1019" s="120"/>
      <c r="CD1019" s="120"/>
      <c r="CE1019" s="120"/>
      <c r="CF1019" s="52"/>
      <c r="CG1019" s="52"/>
      <c r="CH1019" s="107">
        <v>0</v>
      </c>
      <c r="CI1019" s="107"/>
      <c r="CJ1019" s="107"/>
    </row>
    <row r="1020" spans="1:88" x14ac:dyDescent="0.25">
      <c r="A1020" s="50" t="s">
        <v>1176</v>
      </c>
      <c r="B1020" s="56" t="s">
        <v>1648</v>
      </c>
      <c r="C1020" s="50" t="s">
        <v>3538</v>
      </c>
      <c r="D1020" s="56" t="s">
        <v>2322</v>
      </c>
      <c r="E1020" s="50" t="s">
        <v>106</v>
      </c>
      <c r="F1020" s="24">
        <v>5</v>
      </c>
      <c r="G1020" s="24">
        <v>6</v>
      </c>
      <c r="H1020" s="50" t="s">
        <v>1454</v>
      </c>
      <c r="I1020" s="50" t="s">
        <v>109</v>
      </c>
      <c r="J1020" s="120">
        <v>554.92698358089069</v>
      </c>
      <c r="K1020" s="52">
        <v>750</v>
      </c>
      <c r="L1020" s="120">
        <v>73.990264477452101</v>
      </c>
      <c r="M1020" s="52">
        <v>0</v>
      </c>
      <c r="N1020" s="120">
        <v>66.896099288876968</v>
      </c>
      <c r="O1020" s="120">
        <v>89.194799051835957</v>
      </c>
      <c r="P1020" s="120">
        <v>100</v>
      </c>
      <c r="Q1020" s="120">
        <v>63.511749351491574</v>
      </c>
      <c r="R1020" s="120">
        <v>61.119972322979848</v>
      </c>
      <c r="S1020" s="120">
        <v>73.526662431509564</v>
      </c>
      <c r="T1020" s="120">
        <v>84.682332468655432</v>
      </c>
      <c r="U1020" s="120">
        <v>100</v>
      </c>
      <c r="V1020" s="120">
        <v>54.401105670031406</v>
      </c>
      <c r="W1020" s="120">
        <v>72.53480756004187</v>
      </c>
      <c r="X1020" s="120">
        <v>100</v>
      </c>
      <c r="Y1020" s="120">
        <v>51.007039010294562</v>
      </c>
      <c r="Z1020" s="120">
        <v>68.009385347059421</v>
      </c>
      <c r="AA1020" s="120">
        <v>100</v>
      </c>
      <c r="AB1020" s="120">
        <v>51.066079812206581</v>
      </c>
      <c r="AC1020" s="120">
        <v>68.088106416275437</v>
      </c>
      <c r="AD1020" s="120">
        <v>100</v>
      </c>
      <c r="AE1020" s="120">
        <v>48.807624113475178</v>
      </c>
      <c r="AF1020" s="120">
        <v>55.48888888888888</v>
      </c>
      <c r="AG1020" s="120">
        <v>65.076832151300238</v>
      </c>
      <c r="AH1020" s="120">
        <v>100</v>
      </c>
      <c r="AI1020" s="120">
        <v>10.01</v>
      </c>
      <c r="AJ1020" s="120">
        <v>10.11</v>
      </c>
      <c r="AK1020" s="120">
        <v>6.68</v>
      </c>
      <c r="AL1020" s="52">
        <v>0</v>
      </c>
      <c r="AM1020" s="124">
        <v>0.98726114649681529</v>
      </c>
      <c r="AN1020" s="124">
        <v>0.98113207547169812</v>
      </c>
      <c r="AO1020" s="124">
        <v>1</v>
      </c>
      <c r="AP1020" s="124">
        <v>1</v>
      </c>
      <c r="AQ1020" s="124">
        <v>1</v>
      </c>
      <c r="AR1020" s="124">
        <v>1</v>
      </c>
      <c r="AS1020" s="124">
        <v>5.6962025316455694E-2</v>
      </c>
      <c r="AT1020" s="120">
        <v>48.607594936708871</v>
      </c>
      <c r="AU1020" s="120">
        <v>50</v>
      </c>
      <c r="AV1020" s="124">
        <v>8.4112149532710276E-2</v>
      </c>
      <c r="AW1020" s="120">
        <v>43.177570093457952</v>
      </c>
      <c r="AX1020" s="120">
        <v>50</v>
      </c>
      <c r="AY1020" s="124"/>
      <c r="AZ1020" s="120"/>
      <c r="BA1020" s="120"/>
      <c r="BB1020" s="124"/>
      <c r="BC1020" s="120"/>
      <c r="BD1020" s="120"/>
      <c r="BE1020" s="124"/>
      <c r="BF1020" s="120"/>
      <c r="BG1020" s="120"/>
      <c r="BH1020" s="124"/>
      <c r="BI1020" s="120"/>
      <c r="BJ1020" s="120"/>
      <c r="BK1020" s="124"/>
      <c r="BL1020" s="120"/>
      <c r="BM1020" s="120"/>
      <c r="BN1020" s="52"/>
      <c r="BO1020" s="124"/>
      <c r="BP1020" s="120"/>
      <c r="BQ1020" s="120"/>
      <c r="BR1020" s="124">
        <v>0.46666666666666667</v>
      </c>
      <c r="BS1020" s="124">
        <v>0.8928571428571429</v>
      </c>
      <c r="BT1020" s="120">
        <v>15.555555555555555</v>
      </c>
      <c r="BU1020" s="120">
        <v>50</v>
      </c>
      <c r="BV1020" s="124"/>
      <c r="BW1020" s="120"/>
      <c r="BX1020" s="120"/>
      <c r="BY1020" s="124"/>
      <c r="BZ1020" s="124"/>
      <c r="CA1020" s="124"/>
      <c r="CB1020" s="120">
        <v>16.823939048191338</v>
      </c>
      <c r="CC1020" s="120">
        <v>19.496255895940152</v>
      </c>
      <c r="CD1020" s="120">
        <v>17.335082511020332</v>
      </c>
      <c r="CE1020" s="120"/>
      <c r="CF1020" s="52"/>
      <c r="CG1020" s="52"/>
      <c r="CH1020" s="107">
        <v>0</v>
      </c>
      <c r="CI1020" s="107"/>
      <c r="CJ1020" s="107"/>
    </row>
    <row r="1021" spans="1:88" x14ac:dyDescent="0.25">
      <c r="A1021" s="50" t="s">
        <v>1180</v>
      </c>
      <c r="B1021" s="56" t="s">
        <v>1649</v>
      </c>
      <c r="C1021" s="50" t="s">
        <v>2665</v>
      </c>
      <c r="D1021" s="56" t="s">
        <v>101</v>
      </c>
      <c r="E1021" s="50" t="s">
        <v>102</v>
      </c>
      <c r="F1021" s="24" t="s">
        <v>102</v>
      </c>
      <c r="G1021" s="24" t="s">
        <v>102</v>
      </c>
      <c r="H1021" s="50" t="s">
        <v>2644</v>
      </c>
      <c r="I1021" s="50" t="s">
        <v>103</v>
      </c>
      <c r="J1021" s="120">
        <v>837.52736857595437</v>
      </c>
      <c r="K1021" s="52">
        <v>1250</v>
      </c>
      <c r="L1021" s="120">
        <v>67.002189486076347</v>
      </c>
      <c r="M1021" s="52">
        <v>1</v>
      </c>
      <c r="N1021" s="120">
        <v>54.965522956021239</v>
      </c>
      <c r="O1021" s="120">
        <v>73.287363941361647</v>
      </c>
      <c r="P1021" s="120">
        <v>100</v>
      </c>
      <c r="Q1021" s="120">
        <v>51.818906232674522</v>
      </c>
      <c r="R1021" s="120">
        <v>61.472262059224875</v>
      </c>
      <c r="S1021" s="120">
        <v>69.787743837049149</v>
      </c>
      <c r="T1021" s="120">
        <v>69.091874976899362</v>
      </c>
      <c r="U1021" s="120">
        <v>100</v>
      </c>
      <c r="V1021" s="120">
        <v>47.769879122005207</v>
      </c>
      <c r="W1021" s="120">
        <v>63.693172162673605</v>
      </c>
      <c r="X1021" s="120">
        <v>100</v>
      </c>
      <c r="Y1021" s="120">
        <v>44.853307653440382</v>
      </c>
      <c r="Z1021" s="120">
        <v>59.804410204587178</v>
      </c>
      <c r="AA1021" s="120">
        <v>100</v>
      </c>
      <c r="AB1021" s="120">
        <v>42.173467741935468</v>
      </c>
      <c r="AC1021" s="120">
        <v>56.231290322580627</v>
      </c>
      <c r="AD1021" s="120">
        <v>100</v>
      </c>
      <c r="AE1021" s="120">
        <v>39.681826741996247</v>
      </c>
      <c r="AF1021" s="120">
        <v>57.039325842696627</v>
      </c>
      <c r="AG1021" s="120">
        <v>52.90910232266166</v>
      </c>
      <c r="AH1021" s="120">
        <v>100</v>
      </c>
      <c r="AI1021" s="120">
        <v>17.96</v>
      </c>
      <c r="AJ1021" s="120">
        <v>16.61</v>
      </c>
      <c r="AK1021" s="120">
        <v>17.350000000000001</v>
      </c>
      <c r="AL1021" s="52">
        <v>0</v>
      </c>
      <c r="AM1021" s="124">
        <v>0.9879670677644079</v>
      </c>
      <c r="AN1021" s="124">
        <v>0.98625954198473287</v>
      </c>
      <c r="AO1021" s="124">
        <v>0.97691827822832189</v>
      </c>
      <c r="AP1021" s="124">
        <v>0.97303370786516852</v>
      </c>
      <c r="AQ1021" s="124">
        <v>0.99841269841269842</v>
      </c>
      <c r="AR1021" s="124">
        <v>0.99814471243042668</v>
      </c>
      <c r="AS1021" s="124">
        <v>0.15265334252239834</v>
      </c>
      <c r="AT1021" s="120">
        <v>29.469331495520336</v>
      </c>
      <c r="AU1021" s="120">
        <v>50</v>
      </c>
      <c r="AV1021" s="124">
        <v>0.17249999999999999</v>
      </c>
      <c r="AW1021" s="120">
        <v>25.500000000000011</v>
      </c>
      <c r="AX1021" s="120">
        <v>50</v>
      </c>
      <c r="AY1021" s="124">
        <v>0.79079497907949792</v>
      </c>
      <c r="AZ1021" s="120">
        <v>50</v>
      </c>
      <c r="BA1021" s="120">
        <v>50</v>
      </c>
      <c r="BB1021" s="124">
        <v>0.15481171548117154</v>
      </c>
      <c r="BC1021" s="120">
        <v>10.320781032078102</v>
      </c>
      <c r="BD1021" s="120">
        <v>50</v>
      </c>
      <c r="BE1021" s="124">
        <v>0.74939172749391725</v>
      </c>
      <c r="BF1021" s="120">
        <v>39.861262100740277</v>
      </c>
      <c r="BG1021" s="120">
        <v>50</v>
      </c>
      <c r="BH1021" s="124">
        <v>0.73224043715846998</v>
      </c>
      <c r="BI1021" s="120">
        <v>77.897918846645737</v>
      </c>
      <c r="BJ1021" s="120">
        <v>100</v>
      </c>
      <c r="BK1021" s="124">
        <v>0.73134328358209</v>
      </c>
      <c r="BL1021" s="120">
        <v>77.802476976818085</v>
      </c>
      <c r="BM1021" s="120">
        <v>100</v>
      </c>
      <c r="BN1021" s="52">
        <v>1</v>
      </c>
      <c r="BO1021" s="124">
        <v>0.53600000000000003</v>
      </c>
      <c r="BP1021" s="120">
        <v>71.497584541062807</v>
      </c>
      <c r="BQ1021" s="120">
        <v>100</v>
      </c>
      <c r="BR1021" s="124">
        <v>0.45241199478487615</v>
      </c>
      <c r="BS1021" s="124">
        <v>0.93650793650793651</v>
      </c>
      <c r="BT1021" s="120">
        <v>30.160799652325075</v>
      </c>
      <c r="BU1021" s="120">
        <v>50</v>
      </c>
      <c r="BV1021" s="124">
        <v>0.6747663551401869</v>
      </c>
      <c r="BW1021" s="120">
        <v>50</v>
      </c>
      <c r="BX1021" s="120">
        <v>50</v>
      </c>
      <c r="BY1021" s="124">
        <v>0.73134328358209</v>
      </c>
      <c r="BZ1021" s="124">
        <v>0.89583333333333304</v>
      </c>
      <c r="CA1021" s="124">
        <v>0.16449004975124296</v>
      </c>
      <c r="CB1021" s="120">
        <v>17.263974516166829</v>
      </c>
      <c r="CC1021" s="120">
        <v>19.631524517014228</v>
      </c>
      <c r="CD1021" s="120">
        <v>17.168861804494096</v>
      </c>
      <c r="CE1021" s="120">
        <v>15.161501169955377</v>
      </c>
      <c r="CF1021" s="52"/>
      <c r="CG1021" s="52"/>
      <c r="CH1021" s="107">
        <v>0</v>
      </c>
      <c r="CI1021" s="107"/>
      <c r="CJ1021" s="107"/>
    </row>
    <row r="1022" spans="1:88" x14ac:dyDescent="0.25">
      <c r="A1022" s="50" t="s">
        <v>1180</v>
      </c>
      <c r="B1022" s="56" t="s">
        <v>1649</v>
      </c>
      <c r="C1022" s="50" t="s">
        <v>3539</v>
      </c>
      <c r="D1022" s="56" t="s">
        <v>2237</v>
      </c>
      <c r="E1022" s="50" t="s">
        <v>106</v>
      </c>
      <c r="F1022" s="24" t="s">
        <v>114</v>
      </c>
      <c r="G1022" s="24">
        <v>5</v>
      </c>
      <c r="H1022" s="50" t="s">
        <v>1454</v>
      </c>
      <c r="I1022" s="50" t="s">
        <v>109</v>
      </c>
      <c r="J1022" s="120">
        <v>492.1171866635147</v>
      </c>
      <c r="K1022" s="52">
        <v>750</v>
      </c>
      <c r="L1022" s="120">
        <v>65.615624888468631</v>
      </c>
      <c r="M1022" s="52">
        <v>0</v>
      </c>
      <c r="N1022" s="120">
        <v>53.428345332569847</v>
      </c>
      <c r="O1022" s="120">
        <v>71.237793776759801</v>
      </c>
      <c r="P1022" s="120">
        <v>100</v>
      </c>
      <c r="Q1022" s="120">
        <v>52.537011938877122</v>
      </c>
      <c r="R1022" s="120"/>
      <c r="S1022" s="120"/>
      <c r="T1022" s="120">
        <v>70.049349251836162</v>
      </c>
      <c r="U1022" s="120">
        <v>100</v>
      </c>
      <c r="V1022" s="120">
        <v>46.419326115754679</v>
      </c>
      <c r="W1022" s="120">
        <v>61.892434821006233</v>
      </c>
      <c r="X1022" s="120">
        <v>100</v>
      </c>
      <c r="Y1022" s="120">
        <v>45.722368820773063</v>
      </c>
      <c r="Z1022" s="120">
        <v>60.963158427697415</v>
      </c>
      <c r="AA1022" s="120">
        <v>100</v>
      </c>
      <c r="AB1022" s="120">
        <v>44.107843137254903</v>
      </c>
      <c r="AC1022" s="120">
        <v>58.810457516339874</v>
      </c>
      <c r="AD1022" s="120">
        <v>100</v>
      </c>
      <c r="AE1022" s="120">
        <v>44.107843137254903</v>
      </c>
      <c r="AF1022" s="120"/>
      <c r="AG1022" s="120">
        <v>58.810457516339874</v>
      </c>
      <c r="AH1022" s="120">
        <v>100</v>
      </c>
      <c r="AI1022" s="120"/>
      <c r="AJ1022" s="120"/>
      <c r="AK1022" s="120"/>
      <c r="AL1022" s="52">
        <v>0</v>
      </c>
      <c r="AM1022" s="124">
        <v>0.99375000000000002</v>
      </c>
      <c r="AN1022" s="124">
        <v>0.99346405228758172</v>
      </c>
      <c r="AO1022" s="124">
        <v>0.96969696969696972</v>
      </c>
      <c r="AP1022" s="124">
        <v>0.96855345911949686</v>
      </c>
      <c r="AQ1022" s="124">
        <v>1</v>
      </c>
      <c r="AR1022" s="124">
        <v>1</v>
      </c>
      <c r="AS1022" s="124">
        <v>7.8787878787878782E-2</v>
      </c>
      <c r="AT1022" s="120">
        <v>44.242424242424264</v>
      </c>
      <c r="AU1022" s="120">
        <v>50</v>
      </c>
      <c r="AV1022" s="124">
        <v>8.2539682539682538E-2</v>
      </c>
      <c r="AW1022" s="120">
        <v>43.492063492063494</v>
      </c>
      <c r="AX1022" s="120">
        <v>50</v>
      </c>
      <c r="AY1022" s="124"/>
      <c r="AZ1022" s="120"/>
      <c r="BA1022" s="120"/>
      <c r="BB1022" s="124"/>
      <c r="BC1022" s="120"/>
      <c r="BD1022" s="120"/>
      <c r="BE1022" s="124"/>
      <c r="BF1022" s="120"/>
      <c r="BG1022" s="120"/>
      <c r="BH1022" s="124"/>
      <c r="BI1022" s="120"/>
      <c r="BJ1022" s="120"/>
      <c r="BK1022" s="124"/>
      <c r="BL1022" s="120"/>
      <c r="BM1022" s="120"/>
      <c r="BN1022" s="52"/>
      <c r="BO1022" s="124"/>
      <c r="BP1022" s="120"/>
      <c r="BQ1022" s="120"/>
      <c r="BR1022" s="124">
        <v>0.3392857142857143</v>
      </c>
      <c r="BS1022" s="124">
        <v>1.0769230769230769</v>
      </c>
      <c r="BT1022" s="120">
        <v>22.61904761904762</v>
      </c>
      <c r="BU1022" s="120">
        <v>50</v>
      </c>
      <c r="BV1022" s="124"/>
      <c r="BW1022" s="120"/>
      <c r="BX1022" s="120"/>
      <c r="BY1022" s="124"/>
      <c r="BZ1022" s="124"/>
      <c r="CA1022" s="124"/>
      <c r="CB1022" s="120">
        <v>16.823939048191338</v>
      </c>
      <c r="CC1022" s="120">
        <v>19.496255895940152</v>
      </c>
      <c r="CD1022" s="120">
        <v>17.335082511020332</v>
      </c>
      <c r="CE1022" s="120"/>
      <c r="CF1022" s="107"/>
      <c r="CG1022" s="107"/>
      <c r="CH1022" s="107">
        <v>0</v>
      </c>
      <c r="CI1022" s="107"/>
      <c r="CJ1022" s="107"/>
    </row>
    <row r="1023" spans="1:88" x14ac:dyDescent="0.25">
      <c r="A1023" s="50" t="s">
        <v>1180</v>
      </c>
      <c r="B1023" s="56" t="s">
        <v>1649</v>
      </c>
      <c r="C1023" s="50" t="s">
        <v>3540</v>
      </c>
      <c r="D1023" s="56" t="s">
        <v>2280</v>
      </c>
      <c r="E1023" s="50" t="s">
        <v>106</v>
      </c>
      <c r="F1023" s="24" t="s">
        <v>114</v>
      </c>
      <c r="G1023" s="24">
        <v>5</v>
      </c>
      <c r="H1023" s="50" t="s">
        <v>1454</v>
      </c>
      <c r="I1023" s="50" t="s">
        <v>109</v>
      </c>
      <c r="J1023" s="120">
        <v>515.10460942404882</v>
      </c>
      <c r="K1023" s="52">
        <v>750</v>
      </c>
      <c r="L1023" s="120">
        <v>68.680614589873173</v>
      </c>
      <c r="M1023" s="52">
        <v>0</v>
      </c>
      <c r="N1023" s="120">
        <v>59.203339427490093</v>
      </c>
      <c r="O1023" s="120">
        <v>78.937785903320119</v>
      </c>
      <c r="P1023" s="120">
        <v>100</v>
      </c>
      <c r="Q1023" s="120">
        <v>57.714797911075017</v>
      </c>
      <c r="R1023" s="120">
        <v>66.846216506930773</v>
      </c>
      <c r="S1023" s="120">
        <v>71.395203276223114</v>
      </c>
      <c r="T1023" s="120">
        <v>76.953063881433366</v>
      </c>
      <c r="U1023" s="120">
        <v>100</v>
      </c>
      <c r="V1023" s="120">
        <v>52.352540941271521</v>
      </c>
      <c r="W1023" s="120">
        <v>69.803387921695361</v>
      </c>
      <c r="X1023" s="120">
        <v>100</v>
      </c>
      <c r="Y1023" s="120">
        <v>50.58296427337126</v>
      </c>
      <c r="Z1023" s="120">
        <v>67.443952364495019</v>
      </c>
      <c r="AA1023" s="120">
        <v>100</v>
      </c>
      <c r="AB1023" s="120">
        <v>43.516931216931226</v>
      </c>
      <c r="AC1023" s="120">
        <v>58.022574955908304</v>
      </c>
      <c r="AD1023" s="120">
        <v>100</v>
      </c>
      <c r="AE1023" s="120">
        <v>42.173333333333332</v>
      </c>
      <c r="AF1023" s="120"/>
      <c r="AG1023" s="120">
        <v>56.231111111111112</v>
      </c>
      <c r="AH1023" s="120">
        <v>100</v>
      </c>
      <c r="AI1023" s="120">
        <v>13.68</v>
      </c>
      <c r="AJ1023" s="120">
        <v>16.260000000000002</v>
      </c>
      <c r="AK1023" s="120"/>
      <c r="AL1023" s="52">
        <v>0</v>
      </c>
      <c r="AM1023" s="124">
        <v>1</v>
      </c>
      <c r="AN1023" s="124">
        <v>1</v>
      </c>
      <c r="AO1023" s="124">
        <v>1</v>
      </c>
      <c r="AP1023" s="124">
        <v>1</v>
      </c>
      <c r="AQ1023" s="124">
        <v>1</v>
      </c>
      <c r="AR1023" s="124">
        <v>1</v>
      </c>
      <c r="AS1023" s="124">
        <v>0.12</v>
      </c>
      <c r="AT1023" s="120">
        <v>36.000000000000007</v>
      </c>
      <c r="AU1023" s="120">
        <v>50</v>
      </c>
      <c r="AV1023" s="124">
        <v>0.12771084337349398</v>
      </c>
      <c r="AW1023" s="120">
        <v>34.457831325301221</v>
      </c>
      <c r="AX1023" s="120">
        <v>50</v>
      </c>
      <c r="AY1023" s="124"/>
      <c r="AZ1023" s="120"/>
      <c r="BA1023" s="120"/>
      <c r="BB1023" s="124"/>
      <c r="BC1023" s="120"/>
      <c r="BD1023" s="120"/>
      <c r="BE1023" s="124"/>
      <c r="BF1023" s="120"/>
      <c r="BG1023" s="120"/>
      <c r="BH1023" s="124"/>
      <c r="BI1023" s="120"/>
      <c r="BJ1023" s="120"/>
      <c r="BK1023" s="124"/>
      <c r="BL1023" s="120"/>
      <c r="BM1023" s="120"/>
      <c r="BN1023" s="52"/>
      <c r="BO1023" s="124"/>
      <c r="BP1023" s="120"/>
      <c r="BQ1023" s="120"/>
      <c r="BR1023" s="124">
        <v>0.55882352941176472</v>
      </c>
      <c r="BS1023" s="124">
        <v>0.95774647887323938</v>
      </c>
      <c r="BT1023" s="120">
        <v>37.254901960784316</v>
      </c>
      <c r="BU1023" s="120">
        <v>50</v>
      </c>
      <c r="BV1023" s="124"/>
      <c r="BW1023" s="120"/>
      <c r="BX1023" s="120"/>
      <c r="BY1023" s="124"/>
      <c r="BZ1023" s="124"/>
      <c r="CA1023" s="124"/>
      <c r="CB1023" s="120">
        <v>16.823939048191338</v>
      </c>
      <c r="CC1023" s="120">
        <v>19.496255895940152</v>
      </c>
      <c r="CD1023" s="120">
        <v>17.335082511020332</v>
      </c>
      <c r="CE1023" s="120"/>
      <c r="CF1023" s="107"/>
      <c r="CG1023" s="107"/>
      <c r="CH1023" s="107">
        <v>0</v>
      </c>
      <c r="CI1023" s="107"/>
      <c r="CJ1023" s="107"/>
    </row>
    <row r="1024" spans="1:88" x14ac:dyDescent="0.25">
      <c r="A1024" s="50" t="s">
        <v>1180</v>
      </c>
      <c r="B1024" s="56" t="s">
        <v>1649</v>
      </c>
      <c r="C1024" s="50" t="s">
        <v>3541</v>
      </c>
      <c r="D1024" s="56" t="s">
        <v>1778</v>
      </c>
      <c r="E1024" s="50" t="s">
        <v>106</v>
      </c>
      <c r="F1024" s="24" t="s">
        <v>114</v>
      </c>
      <c r="G1024" s="24">
        <v>8</v>
      </c>
      <c r="H1024" s="50" t="s">
        <v>1454</v>
      </c>
      <c r="I1024" s="50" t="s">
        <v>109</v>
      </c>
      <c r="J1024" s="120">
        <v>594.96689581130033</v>
      </c>
      <c r="K1024" s="52">
        <v>750</v>
      </c>
      <c r="L1024" s="120">
        <v>79.328919441506713</v>
      </c>
      <c r="M1024" s="52">
        <v>0</v>
      </c>
      <c r="N1024" s="120">
        <v>67.453849972480342</v>
      </c>
      <c r="O1024" s="120">
        <v>89.938466629973789</v>
      </c>
      <c r="P1024" s="120">
        <v>100</v>
      </c>
      <c r="Q1024" s="120">
        <v>60.795603487513034</v>
      </c>
      <c r="R1024" s="120">
        <v>67.431007370327791</v>
      </c>
      <c r="S1024" s="120">
        <v>75</v>
      </c>
      <c r="T1024" s="120">
        <v>81.060804650017388</v>
      </c>
      <c r="U1024" s="120">
        <v>100</v>
      </c>
      <c r="V1024" s="120">
        <v>59.258028649010022</v>
      </c>
      <c r="W1024" s="120">
        <v>79.010704865346696</v>
      </c>
      <c r="X1024" s="120">
        <v>100</v>
      </c>
      <c r="Y1024" s="120">
        <v>53.113380413274768</v>
      </c>
      <c r="Z1024" s="120">
        <v>70.817840551033029</v>
      </c>
      <c r="AA1024" s="120">
        <v>100</v>
      </c>
      <c r="AB1024" s="120">
        <v>54.310919540229882</v>
      </c>
      <c r="AC1024" s="120">
        <v>72.414559386973181</v>
      </c>
      <c r="AD1024" s="120">
        <v>100</v>
      </c>
      <c r="AE1024" s="120">
        <v>48.91764705882354</v>
      </c>
      <c r="AF1024" s="120">
        <v>61.951388888888893</v>
      </c>
      <c r="AG1024" s="120">
        <v>65.22352941176473</v>
      </c>
      <c r="AH1024" s="120">
        <v>100</v>
      </c>
      <c r="AI1024" s="120">
        <v>14.2</v>
      </c>
      <c r="AJ1024" s="120">
        <v>14.31</v>
      </c>
      <c r="AK1024" s="120">
        <v>13.03</v>
      </c>
      <c r="AL1024" s="52">
        <v>0</v>
      </c>
      <c r="AM1024" s="124">
        <v>0.99585062240663902</v>
      </c>
      <c r="AN1024" s="124">
        <v>0.99275362318840576</v>
      </c>
      <c r="AO1024" s="124">
        <v>0.99585062240663902</v>
      </c>
      <c r="AP1024" s="124">
        <v>0.99275362318840576</v>
      </c>
      <c r="AQ1024" s="124">
        <v>1</v>
      </c>
      <c r="AR1024" s="124">
        <v>1</v>
      </c>
      <c r="AS1024" s="124">
        <v>5.4761904761904762E-2</v>
      </c>
      <c r="AT1024" s="120">
        <v>49.047619047619051</v>
      </c>
      <c r="AU1024" s="120">
        <v>50</v>
      </c>
      <c r="AV1024" s="124">
        <v>8.6776859504132234E-2</v>
      </c>
      <c r="AW1024" s="120">
        <v>42.644628099173552</v>
      </c>
      <c r="AX1024" s="120">
        <v>50</v>
      </c>
      <c r="AY1024" s="124"/>
      <c r="AZ1024" s="120"/>
      <c r="BA1024" s="120"/>
      <c r="BB1024" s="124"/>
      <c r="BC1024" s="120"/>
      <c r="BD1024" s="120"/>
      <c r="BE1024" s="124"/>
      <c r="BF1024" s="120"/>
      <c r="BG1024" s="120"/>
      <c r="BH1024" s="124"/>
      <c r="BI1024" s="120"/>
      <c r="BJ1024" s="120"/>
      <c r="BK1024" s="124"/>
      <c r="BL1024" s="120"/>
      <c r="BM1024" s="120"/>
      <c r="BN1024" s="52"/>
      <c r="BO1024" s="124"/>
      <c r="BP1024" s="120"/>
      <c r="BQ1024" s="120"/>
      <c r="BR1024" s="124">
        <v>0.67213114754098358</v>
      </c>
      <c r="BS1024" s="124">
        <v>0.9838709677419355</v>
      </c>
      <c r="BT1024" s="120">
        <v>44.808743169398909</v>
      </c>
      <c r="BU1024" s="120">
        <v>50</v>
      </c>
      <c r="BV1024" s="124"/>
      <c r="BW1024" s="120"/>
      <c r="BX1024" s="120"/>
      <c r="BY1024" s="124"/>
      <c r="BZ1024" s="124"/>
      <c r="CA1024" s="124"/>
      <c r="CB1024" s="120">
        <v>16.823939048191338</v>
      </c>
      <c r="CC1024" s="120">
        <v>19.496255895940152</v>
      </c>
      <c r="CD1024" s="120">
        <v>17.335082511020332</v>
      </c>
      <c r="CE1024" s="120"/>
      <c r="CF1024" s="107"/>
      <c r="CG1024" s="107"/>
      <c r="CH1024" s="107">
        <v>0</v>
      </c>
      <c r="CI1024" s="107"/>
      <c r="CJ1024" s="107"/>
    </row>
    <row r="1025" spans="1:88" x14ac:dyDescent="0.25">
      <c r="A1025" s="50" t="s">
        <v>1180</v>
      </c>
      <c r="B1025" s="56" t="s">
        <v>1649</v>
      </c>
      <c r="C1025" s="50" t="s">
        <v>3542</v>
      </c>
      <c r="D1025" s="56" t="s">
        <v>2616</v>
      </c>
      <c r="E1025" s="50" t="s">
        <v>106</v>
      </c>
      <c r="F1025" s="24" t="s">
        <v>114</v>
      </c>
      <c r="G1025" s="24">
        <v>5</v>
      </c>
      <c r="H1025" s="50" t="s">
        <v>1454</v>
      </c>
      <c r="I1025" s="50" t="s">
        <v>109</v>
      </c>
      <c r="J1025" s="120">
        <v>491.43826036279262</v>
      </c>
      <c r="K1025" s="52">
        <v>750</v>
      </c>
      <c r="L1025" s="120">
        <v>65.525101381705682</v>
      </c>
      <c r="M1025" s="52">
        <v>0</v>
      </c>
      <c r="N1025" s="120">
        <v>60.765966290178802</v>
      </c>
      <c r="O1025" s="120">
        <v>81.02128838690507</v>
      </c>
      <c r="P1025" s="120">
        <v>100</v>
      </c>
      <c r="Q1025" s="120">
        <v>58.318607408501563</v>
      </c>
      <c r="R1025" s="120">
        <v>66.609693771152109</v>
      </c>
      <c r="S1025" s="120">
        <v>70.96329496383396</v>
      </c>
      <c r="T1025" s="120">
        <v>77.758143211335423</v>
      </c>
      <c r="U1025" s="120">
        <v>100</v>
      </c>
      <c r="V1025" s="120">
        <v>54.78461940961941</v>
      </c>
      <c r="W1025" s="120">
        <v>73.046159212825884</v>
      </c>
      <c r="X1025" s="120">
        <v>100</v>
      </c>
      <c r="Y1025" s="120">
        <v>51.858827815013385</v>
      </c>
      <c r="Z1025" s="120">
        <v>69.145103753351179</v>
      </c>
      <c r="AA1025" s="120">
        <v>100</v>
      </c>
      <c r="AB1025" s="120">
        <v>46.007500000000007</v>
      </c>
      <c r="AC1025" s="120">
        <v>61.343333333333341</v>
      </c>
      <c r="AD1025" s="120">
        <v>100</v>
      </c>
      <c r="AE1025" s="120">
        <v>43.07741935483871</v>
      </c>
      <c r="AF1025" s="120"/>
      <c r="AG1025" s="120">
        <v>57.436559139784947</v>
      </c>
      <c r="AH1025" s="120">
        <v>100</v>
      </c>
      <c r="AI1025" s="120">
        <v>12.64</v>
      </c>
      <c r="AJ1025" s="120">
        <v>14.75</v>
      </c>
      <c r="AK1025" s="120"/>
      <c r="AL1025" s="52">
        <v>0</v>
      </c>
      <c r="AM1025" s="124">
        <v>0.99248120300751874</v>
      </c>
      <c r="AN1025" s="124">
        <v>0.99082568807339455</v>
      </c>
      <c r="AO1025" s="124">
        <v>0.97014925373134331</v>
      </c>
      <c r="AP1025" s="124">
        <v>0.96363636363636362</v>
      </c>
      <c r="AQ1025" s="124">
        <v>1</v>
      </c>
      <c r="AR1025" s="124">
        <v>1</v>
      </c>
      <c r="AS1025" s="124">
        <v>0.17883211678832117</v>
      </c>
      <c r="AT1025" s="120">
        <v>24.233576642335784</v>
      </c>
      <c r="AU1025" s="120">
        <v>50</v>
      </c>
      <c r="AV1025" s="124">
        <v>0.21238938053097345</v>
      </c>
      <c r="AW1025" s="120">
        <v>17.522123893805318</v>
      </c>
      <c r="AX1025" s="120">
        <v>50</v>
      </c>
      <c r="AY1025" s="124"/>
      <c r="AZ1025" s="120"/>
      <c r="BA1025" s="120"/>
      <c r="BB1025" s="124"/>
      <c r="BC1025" s="120"/>
      <c r="BD1025" s="120"/>
      <c r="BE1025" s="124"/>
      <c r="BF1025" s="120"/>
      <c r="BG1025" s="120"/>
      <c r="BH1025" s="124"/>
      <c r="BI1025" s="120"/>
      <c r="BJ1025" s="120"/>
      <c r="BK1025" s="124"/>
      <c r="BL1025" s="120"/>
      <c r="BM1025" s="120"/>
      <c r="BN1025" s="52"/>
      <c r="BO1025" s="124"/>
      <c r="BP1025" s="120"/>
      <c r="BQ1025" s="120"/>
      <c r="BR1025" s="124">
        <v>0.44897959183673469</v>
      </c>
      <c r="BS1025" s="124">
        <v>1.0425531914893618</v>
      </c>
      <c r="BT1025" s="120">
        <v>29.931972789115648</v>
      </c>
      <c r="BU1025" s="120">
        <v>50</v>
      </c>
      <c r="BV1025" s="124"/>
      <c r="BW1025" s="120"/>
      <c r="BX1025" s="120"/>
      <c r="BY1025" s="124"/>
      <c r="BZ1025" s="124"/>
      <c r="CA1025" s="124"/>
      <c r="CB1025" s="120">
        <v>16.823939048191338</v>
      </c>
      <c r="CC1025" s="120">
        <v>19.496255895940152</v>
      </c>
      <c r="CD1025" s="120">
        <v>17.335082511020332</v>
      </c>
      <c r="CE1025" s="120"/>
      <c r="CF1025" s="107"/>
      <c r="CG1025" s="107"/>
      <c r="CH1025" s="107">
        <v>0</v>
      </c>
      <c r="CI1025" s="107"/>
      <c r="CJ1025" s="107"/>
    </row>
    <row r="1026" spans="1:88" x14ac:dyDescent="0.25">
      <c r="A1026" s="50" t="s">
        <v>1180</v>
      </c>
      <c r="B1026" s="56" t="s">
        <v>1649</v>
      </c>
      <c r="C1026" s="50" t="s">
        <v>3543</v>
      </c>
      <c r="D1026" s="56" t="s">
        <v>2549</v>
      </c>
      <c r="E1026" s="50" t="s">
        <v>106</v>
      </c>
      <c r="F1026" s="24" t="s">
        <v>114</v>
      </c>
      <c r="G1026" s="24">
        <v>5</v>
      </c>
      <c r="H1026" s="50" t="s">
        <v>1454</v>
      </c>
      <c r="I1026" s="50" t="s">
        <v>109</v>
      </c>
      <c r="J1026" s="120">
        <v>505.92935056007633</v>
      </c>
      <c r="K1026" s="52">
        <v>750</v>
      </c>
      <c r="L1026" s="120">
        <v>67.457246741343511</v>
      </c>
      <c r="M1026" s="52">
        <v>0</v>
      </c>
      <c r="N1026" s="120">
        <v>56.087038407055807</v>
      </c>
      <c r="O1026" s="120">
        <v>74.782717876074415</v>
      </c>
      <c r="P1026" s="120">
        <v>100</v>
      </c>
      <c r="Q1026" s="120">
        <v>54.567976027166807</v>
      </c>
      <c r="R1026" s="120"/>
      <c r="S1026" s="120"/>
      <c r="T1026" s="120">
        <v>72.757301369555734</v>
      </c>
      <c r="U1026" s="120">
        <v>100</v>
      </c>
      <c r="V1026" s="120">
        <v>53.57567998767999</v>
      </c>
      <c r="W1026" s="120">
        <v>71.43423998357332</v>
      </c>
      <c r="X1026" s="120">
        <v>100</v>
      </c>
      <c r="Y1026" s="120">
        <v>52.490775115775122</v>
      </c>
      <c r="Z1026" s="120">
        <v>69.987700154366834</v>
      </c>
      <c r="AA1026" s="120">
        <v>100</v>
      </c>
      <c r="AB1026" s="120">
        <v>44.977777777777789</v>
      </c>
      <c r="AC1026" s="120">
        <v>59.970370370370382</v>
      </c>
      <c r="AD1026" s="120">
        <v>100</v>
      </c>
      <c r="AE1026" s="120">
        <v>43.39500000000001</v>
      </c>
      <c r="AF1026" s="120"/>
      <c r="AG1026" s="120">
        <v>57.860000000000014</v>
      </c>
      <c r="AH1026" s="120">
        <v>100</v>
      </c>
      <c r="AI1026" s="120"/>
      <c r="AJ1026" s="120"/>
      <c r="AK1026" s="120"/>
      <c r="AL1026" s="52">
        <v>0</v>
      </c>
      <c r="AM1026" s="124">
        <v>0.99248120300751874</v>
      </c>
      <c r="AN1026" s="124">
        <v>0.9916666666666667</v>
      </c>
      <c r="AO1026" s="124">
        <v>0.98561151079136688</v>
      </c>
      <c r="AP1026" s="124">
        <v>0.98412698412698407</v>
      </c>
      <c r="AQ1026" s="124">
        <v>1</v>
      </c>
      <c r="AR1026" s="124">
        <v>1</v>
      </c>
      <c r="AS1026" s="124">
        <v>0.13503649635036497</v>
      </c>
      <c r="AT1026" s="120">
        <v>32.992700729927016</v>
      </c>
      <c r="AU1026" s="120">
        <v>50</v>
      </c>
      <c r="AV1026" s="124">
        <v>0.145748987854251</v>
      </c>
      <c r="AW1026" s="120">
        <v>30.850202429149796</v>
      </c>
      <c r="AX1026" s="120">
        <v>50</v>
      </c>
      <c r="AY1026" s="124"/>
      <c r="AZ1026" s="120"/>
      <c r="BA1026" s="120"/>
      <c r="BB1026" s="124"/>
      <c r="BC1026" s="120"/>
      <c r="BD1026" s="120"/>
      <c r="BE1026" s="124"/>
      <c r="BF1026" s="120"/>
      <c r="BG1026" s="120"/>
      <c r="BH1026" s="124"/>
      <c r="BI1026" s="120"/>
      <c r="BJ1026" s="120"/>
      <c r="BK1026" s="124"/>
      <c r="BL1026" s="120"/>
      <c r="BM1026" s="120"/>
      <c r="BN1026" s="52"/>
      <c r="BO1026" s="124"/>
      <c r="BP1026" s="120"/>
      <c r="BQ1026" s="120"/>
      <c r="BR1026" s="124">
        <v>0.52941176470588236</v>
      </c>
      <c r="BS1026" s="124">
        <v>1.0408163265306123</v>
      </c>
      <c r="BT1026" s="120">
        <v>35.294117647058826</v>
      </c>
      <c r="BU1026" s="120">
        <v>50</v>
      </c>
      <c r="BV1026" s="124"/>
      <c r="BW1026" s="120"/>
      <c r="BX1026" s="120"/>
      <c r="BY1026" s="124"/>
      <c r="BZ1026" s="124"/>
      <c r="CA1026" s="124"/>
      <c r="CB1026" s="120">
        <v>16.823939048191338</v>
      </c>
      <c r="CC1026" s="120">
        <v>19.496255895940152</v>
      </c>
      <c r="CD1026" s="120">
        <v>17.335082511020332</v>
      </c>
      <c r="CE1026" s="120"/>
      <c r="CF1026" s="107"/>
      <c r="CG1026" s="107"/>
      <c r="CH1026" s="107">
        <v>0</v>
      </c>
      <c r="CI1026" s="107"/>
      <c r="CJ1026" s="107"/>
    </row>
    <row r="1027" spans="1:88" x14ac:dyDescent="0.25">
      <c r="A1027" s="50" t="s">
        <v>1180</v>
      </c>
      <c r="B1027" s="56" t="s">
        <v>1649</v>
      </c>
      <c r="C1027" s="50" t="s">
        <v>3544</v>
      </c>
      <c r="D1027" s="56" t="s">
        <v>2618</v>
      </c>
      <c r="E1027" s="50" t="s">
        <v>106</v>
      </c>
      <c r="F1027" s="24">
        <v>6</v>
      </c>
      <c r="G1027" s="24">
        <v>8</v>
      </c>
      <c r="H1027" s="50" t="s">
        <v>2644</v>
      </c>
      <c r="I1027" s="50" t="s">
        <v>109</v>
      </c>
      <c r="J1027" s="120">
        <v>450.77085631589853</v>
      </c>
      <c r="K1027" s="52">
        <v>800</v>
      </c>
      <c r="L1027" s="120">
        <v>56.346357039487316</v>
      </c>
      <c r="M1027" s="52">
        <v>1</v>
      </c>
      <c r="N1027" s="120">
        <v>49.809329337385023</v>
      </c>
      <c r="O1027" s="120">
        <v>66.412439116513369</v>
      </c>
      <c r="P1027" s="120">
        <v>100</v>
      </c>
      <c r="Q1027" s="120">
        <v>47.537226772201954</v>
      </c>
      <c r="R1027" s="120">
        <v>56.286341963773872</v>
      </c>
      <c r="S1027" s="120">
        <v>66.053167079514708</v>
      </c>
      <c r="T1027" s="120">
        <v>63.382969029602606</v>
      </c>
      <c r="U1027" s="120">
        <v>100</v>
      </c>
      <c r="V1027" s="120">
        <v>41.477962744657923</v>
      </c>
      <c r="W1027" s="120">
        <v>55.303950326210561</v>
      </c>
      <c r="X1027" s="120">
        <v>100</v>
      </c>
      <c r="Y1027" s="120">
        <v>39.380369916580186</v>
      </c>
      <c r="Z1027" s="120">
        <v>52.507159888773579</v>
      </c>
      <c r="AA1027" s="120">
        <v>100</v>
      </c>
      <c r="AB1027" s="120">
        <v>40.347372372372355</v>
      </c>
      <c r="AC1027" s="120">
        <v>53.796496496496474</v>
      </c>
      <c r="AD1027" s="120">
        <v>100</v>
      </c>
      <c r="AE1027" s="120">
        <v>38.111485319516383</v>
      </c>
      <c r="AF1027" s="120">
        <v>55.227586206896554</v>
      </c>
      <c r="AG1027" s="120">
        <v>50.815313759355178</v>
      </c>
      <c r="AH1027" s="120">
        <v>100</v>
      </c>
      <c r="AI1027" s="120">
        <v>18.510000000000002</v>
      </c>
      <c r="AJ1027" s="120">
        <v>16.899999999999999</v>
      </c>
      <c r="AK1027" s="120">
        <v>17.11</v>
      </c>
      <c r="AL1027" s="52">
        <v>0</v>
      </c>
      <c r="AM1027" s="124">
        <v>0.98429319371727753</v>
      </c>
      <c r="AN1027" s="124">
        <v>0.98403193612774453</v>
      </c>
      <c r="AO1027" s="124">
        <v>0.96901893287435459</v>
      </c>
      <c r="AP1027" s="124">
        <v>0.96660117878192531</v>
      </c>
      <c r="AQ1027" s="124">
        <v>1</v>
      </c>
      <c r="AR1027" s="124">
        <v>1</v>
      </c>
      <c r="AS1027" s="124">
        <v>0.19896193771626297</v>
      </c>
      <c r="AT1027" s="120">
        <v>20.207612456747405</v>
      </c>
      <c r="AU1027" s="120">
        <v>50</v>
      </c>
      <c r="AV1027" s="124">
        <v>0.2134387351778656</v>
      </c>
      <c r="AW1027" s="120">
        <v>17.312252964426889</v>
      </c>
      <c r="AX1027" s="120">
        <v>50</v>
      </c>
      <c r="AY1027" s="124"/>
      <c r="AZ1027" s="120"/>
      <c r="BA1027" s="120"/>
      <c r="BB1027" s="124"/>
      <c r="BC1027" s="120"/>
      <c r="BD1027" s="120"/>
      <c r="BE1027" s="124">
        <v>0.8340807174887892</v>
      </c>
      <c r="BF1027" s="120">
        <v>44.365995611105816</v>
      </c>
      <c r="BG1027" s="120">
        <v>50</v>
      </c>
      <c r="BH1027" s="124"/>
      <c r="BI1027" s="120"/>
      <c r="BJ1027" s="120"/>
      <c r="BK1027" s="124"/>
      <c r="BL1027" s="120"/>
      <c r="BM1027" s="120"/>
      <c r="BN1027" s="52"/>
      <c r="BO1027" s="124"/>
      <c r="BP1027" s="120"/>
      <c r="BQ1027" s="120"/>
      <c r="BR1027" s="124">
        <v>0.4</v>
      </c>
      <c r="BS1027" s="124">
        <v>0.96977329974811088</v>
      </c>
      <c r="BT1027" s="120">
        <v>26.666666666666668</v>
      </c>
      <c r="BU1027" s="120">
        <v>50</v>
      </c>
      <c r="BV1027" s="124"/>
      <c r="BW1027" s="120"/>
      <c r="BX1027" s="120"/>
      <c r="BY1027" s="124"/>
      <c r="BZ1027" s="124"/>
      <c r="CA1027" s="124"/>
      <c r="CB1027" s="120">
        <v>16.823939048191338</v>
      </c>
      <c r="CC1027" s="120">
        <v>19.496255895940152</v>
      </c>
      <c r="CD1027" s="120">
        <v>17.335082511020332</v>
      </c>
      <c r="CE1027" s="120"/>
      <c r="CF1027" s="107" t="s">
        <v>3738</v>
      </c>
      <c r="CG1027" s="107">
        <v>4</v>
      </c>
      <c r="CH1027" s="107">
        <v>0</v>
      </c>
      <c r="CI1027" s="107"/>
      <c r="CJ1027" s="107"/>
    </row>
    <row r="1028" spans="1:88" x14ac:dyDescent="0.25">
      <c r="A1028" s="50" t="s">
        <v>1180</v>
      </c>
      <c r="B1028" s="56" t="s">
        <v>1649</v>
      </c>
      <c r="C1028" s="50" t="s">
        <v>3545</v>
      </c>
      <c r="D1028" s="56" t="s">
        <v>2617</v>
      </c>
      <c r="E1028" s="50" t="s">
        <v>106</v>
      </c>
      <c r="F1028" s="24">
        <v>9</v>
      </c>
      <c r="G1028" s="24">
        <v>12</v>
      </c>
      <c r="H1028" s="50" t="s">
        <v>2644</v>
      </c>
      <c r="I1028" s="50" t="s">
        <v>109</v>
      </c>
      <c r="J1028" s="120">
        <v>708.11113687908357</v>
      </c>
      <c r="K1028" s="52">
        <v>1250</v>
      </c>
      <c r="L1028" s="120">
        <v>56.648890950326688</v>
      </c>
      <c r="M1028" s="52">
        <v>0</v>
      </c>
      <c r="N1028" s="120">
        <v>42.631542011609106</v>
      </c>
      <c r="O1028" s="120">
        <v>56.842056015478803</v>
      </c>
      <c r="P1028" s="120">
        <v>100</v>
      </c>
      <c r="Q1028" s="120">
        <v>39.251216077829</v>
      </c>
      <c r="R1028" s="120">
        <v>42.590946794643912</v>
      </c>
      <c r="S1028" s="120">
        <v>52.422830923248057</v>
      </c>
      <c r="T1028" s="120">
        <v>52.334954770438671</v>
      </c>
      <c r="U1028" s="120">
        <v>100</v>
      </c>
      <c r="V1028" s="120">
        <v>35.039899035976049</v>
      </c>
      <c r="W1028" s="120">
        <v>46.719865381301403</v>
      </c>
      <c r="X1028" s="120">
        <v>100</v>
      </c>
      <c r="Y1028" s="120">
        <v>32.432989690721662</v>
      </c>
      <c r="Z1028" s="120">
        <v>43.24398625429555</v>
      </c>
      <c r="AA1028" s="120">
        <v>100</v>
      </c>
      <c r="AB1028" s="120">
        <v>37.856234096692134</v>
      </c>
      <c r="AC1028" s="120">
        <v>50.474978795589507</v>
      </c>
      <c r="AD1028" s="120">
        <v>100</v>
      </c>
      <c r="AE1028" s="120">
        <v>35.537719298245634</v>
      </c>
      <c r="AF1028" s="120"/>
      <c r="AG1028" s="120">
        <v>47.383625730994176</v>
      </c>
      <c r="AH1028" s="120">
        <v>100</v>
      </c>
      <c r="AI1028" s="120">
        <v>13.17</v>
      </c>
      <c r="AJ1028" s="120">
        <v>10.15</v>
      </c>
      <c r="AK1028" s="120"/>
      <c r="AL1028" s="52">
        <v>0</v>
      </c>
      <c r="AM1028" s="124">
        <v>0.97457627118644063</v>
      </c>
      <c r="AN1028" s="124">
        <v>0.9662921348314607</v>
      </c>
      <c r="AO1028" s="124">
        <v>0.97478991596638653</v>
      </c>
      <c r="AP1028" s="124">
        <v>0.96666666666666667</v>
      </c>
      <c r="AQ1028" s="124">
        <v>0.9925373134328358</v>
      </c>
      <c r="AR1028" s="124">
        <v>0.99137931034482762</v>
      </c>
      <c r="AS1028" s="124">
        <v>0.23754789272030652</v>
      </c>
      <c r="AT1028" s="120">
        <v>12.490421455938705</v>
      </c>
      <c r="AU1028" s="120">
        <v>50</v>
      </c>
      <c r="AV1028" s="124">
        <v>0.26190476190476192</v>
      </c>
      <c r="AW1028" s="120">
        <v>7.6190476190476364</v>
      </c>
      <c r="AX1028" s="120">
        <v>50</v>
      </c>
      <c r="AY1028" s="124">
        <v>0.79828326180257514</v>
      </c>
      <c r="AZ1028" s="120">
        <v>50</v>
      </c>
      <c r="BA1028" s="120">
        <v>50</v>
      </c>
      <c r="BB1028" s="124">
        <v>0.15879828326180256</v>
      </c>
      <c r="BC1028" s="120">
        <v>10.586552217453505</v>
      </c>
      <c r="BD1028" s="120">
        <v>50</v>
      </c>
      <c r="BE1028" s="124">
        <v>0.65363128491620115</v>
      </c>
      <c r="BF1028" s="120">
        <v>34.767621538095803</v>
      </c>
      <c r="BG1028" s="120">
        <v>50</v>
      </c>
      <c r="BH1028" s="124">
        <v>0.74033149171270718</v>
      </c>
      <c r="BI1028" s="120">
        <v>78.75866933113906</v>
      </c>
      <c r="BJ1028" s="120">
        <v>100</v>
      </c>
      <c r="BK1028" s="124">
        <v>0.74809160305343514</v>
      </c>
      <c r="BL1028" s="120">
        <v>79.584213090790982</v>
      </c>
      <c r="BM1028" s="120">
        <v>100</v>
      </c>
      <c r="BN1028" s="52">
        <v>1</v>
      </c>
      <c r="BO1028" s="124">
        <v>0.53623188405797106</v>
      </c>
      <c r="BP1028" s="120">
        <v>71.497584541062807</v>
      </c>
      <c r="BQ1028" s="120">
        <v>100</v>
      </c>
      <c r="BR1028" s="124">
        <v>0.47422680412371132</v>
      </c>
      <c r="BS1028" s="124">
        <v>0.72932330827067671</v>
      </c>
      <c r="BT1028" s="120">
        <v>15.807560137457044</v>
      </c>
      <c r="BU1028" s="120">
        <v>50</v>
      </c>
      <c r="BV1028" s="124">
        <v>0.68199233716475094</v>
      </c>
      <c r="BW1028" s="120">
        <v>50</v>
      </c>
      <c r="BX1028" s="120">
        <v>50</v>
      </c>
      <c r="BY1028" s="124">
        <v>0.74809160305343514</v>
      </c>
      <c r="BZ1028" s="124">
        <v>0.89583333333333348</v>
      </c>
      <c r="CA1028" s="124">
        <v>0.14774173027989831</v>
      </c>
      <c r="CB1028" s="120">
        <v>16.823939048191338</v>
      </c>
      <c r="CC1028" s="120">
        <v>19.496255895940152</v>
      </c>
      <c r="CD1028" s="120">
        <v>17.335082511020332</v>
      </c>
      <c r="CE1028" s="120">
        <v>12.629206143265662</v>
      </c>
      <c r="CF1028" s="107" t="s">
        <v>3738</v>
      </c>
      <c r="CG1028" s="107">
        <v>5</v>
      </c>
      <c r="CH1028" s="107">
        <v>0</v>
      </c>
      <c r="CI1028" s="107"/>
      <c r="CJ1028" s="107"/>
    </row>
    <row r="1029" spans="1:88" x14ac:dyDescent="0.25">
      <c r="A1029" s="50" t="s">
        <v>1188</v>
      </c>
      <c r="B1029" s="56" t="s">
        <v>1651</v>
      </c>
      <c r="C1029" s="50" t="s">
        <v>2665</v>
      </c>
      <c r="D1029" s="56" t="s">
        <v>101</v>
      </c>
      <c r="E1029" s="50" t="s">
        <v>102</v>
      </c>
      <c r="F1029" s="24" t="s">
        <v>102</v>
      </c>
      <c r="G1029" s="24" t="s">
        <v>102</v>
      </c>
      <c r="H1029" s="50" t="s">
        <v>2644</v>
      </c>
      <c r="I1029" s="50" t="s">
        <v>103</v>
      </c>
      <c r="J1029" s="120">
        <v>940.81471022297922</v>
      </c>
      <c r="K1029" s="52">
        <v>1250</v>
      </c>
      <c r="L1029" s="120">
        <v>75.265176817838338</v>
      </c>
      <c r="M1029" s="52">
        <v>0</v>
      </c>
      <c r="N1029" s="120">
        <v>63.683978566370598</v>
      </c>
      <c r="O1029" s="120">
        <v>84.911971421827459</v>
      </c>
      <c r="P1029" s="120">
        <v>100</v>
      </c>
      <c r="Q1029" s="120">
        <v>54.841849403138539</v>
      </c>
      <c r="R1029" s="120">
        <v>64.456057217288503</v>
      </c>
      <c r="S1029" s="120">
        <v>71.428141888989956</v>
      </c>
      <c r="T1029" s="120">
        <v>73.122465870851386</v>
      </c>
      <c r="U1029" s="120">
        <v>100</v>
      </c>
      <c r="V1029" s="120">
        <v>56.443457434066595</v>
      </c>
      <c r="W1029" s="120">
        <v>75.257943245422126</v>
      </c>
      <c r="X1029" s="120">
        <v>100</v>
      </c>
      <c r="Y1029" s="120">
        <v>47.284476657763221</v>
      </c>
      <c r="Z1029" s="120">
        <v>63.045968877017636</v>
      </c>
      <c r="AA1029" s="120">
        <v>100</v>
      </c>
      <c r="AB1029" s="120">
        <v>56.143441466854753</v>
      </c>
      <c r="AC1029" s="120">
        <v>74.857921955806333</v>
      </c>
      <c r="AD1029" s="120">
        <v>100</v>
      </c>
      <c r="AE1029" s="120">
        <v>48.331464174454823</v>
      </c>
      <c r="AF1029" s="120">
        <v>62.60644329896904</v>
      </c>
      <c r="AG1029" s="120">
        <v>64.441952232606425</v>
      </c>
      <c r="AH1029" s="120">
        <v>100</v>
      </c>
      <c r="AI1029" s="120">
        <v>16.579999999999998</v>
      </c>
      <c r="AJ1029" s="120">
        <v>17.170000000000002</v>
      </c>
      <c r="AK1029" s="120">
        <v>14.27</v>
      </c>
      <c r="AL1029" s="52">
        <v>1</v>
      </c>
      <c r="AM1029" s="124">
        <v>0.89473684210526316</v>
      </c>
      <c r="AN1029" s="124">
        <v>0.90538764783180026</v>
      </c>
      <c r="AO1029" s="124">
        <v>0.8973732437385461</v>
      </c>
      <c r="AP1029" s="124">
        <v>0.90956749672346004</v>
      </c>
      <c r="AQ1029" s="124">
        <v>0.99042407660738718</v>
      </c>
      <c r="AR1029" s="124">
        <v>0.9880597014925373</v>
      </c>
      <c r="AS1029" s="124">
        <v>7.9148124602670053E-2</v>
      </c>
      <c r="AT1029" s="120">
        <v>44.170375079465991</v>
      </c>
      <c r="AU1029" s="120">
        <v>50</v>
      </c>
      <c r="AV1029" s="124">
        <v>0.12074947952810548</v>
      </c>
      <c r="AW1029" s="120">
        <v>35.850104094378921</v>
      </c>
      <c r="AX1029" s="120">
        <v>50</v>
      </c>
      <c r="AY1029" s="124">
        <v>0.49043478260869566</v>
      </c>
      <c r="AZ1029" s="120">
        <v>32.695652173913039</v>
      </c>
      <c r="BA1029" s="120">
        <v>50</v>
      </c>
      <c r="BB1029" s="124">
        <v>0.30782608695652175</v>
      </c>
      <c r="BC1029" s="120">
        <v>20.521739130434781</v>
      </c>
      <c r="BD1029" s="120">
        <v>50</v>
      </c>
      <c r="BE1029" s="124">
        <v>0.77137870855148338</v>
      </c>
      <c r="BF1029" s="120">
        <v>41.030782369759756</v>
      </c>
      <c r="BG1029" s="120">
        <v>50</v>
      </c>
      <c r="BH1029" s="124">
        <v>0.89261744966442957</v>
      </c>
      <c r="BI1029" s="120">
        <v>94.95930315579038</v>
      </c>
      <c r="BJ1029" s="120">
        <v>100</v>
      </c>
      <c r="BK1029" s="124">
        <v>0.8359375</v>
      </c>
      <c r="BL1029" s="120">
        <v>88.92952127659575</v>
      </c>
      <c r="BM1029" s="120">
        <v>100</v>
      </c>
      <c r="BN1029" s="52">
        <v>0</v>
      </c>
      <c r="BO1029" s="124">
        <v>0.76600000000000001</v>
      </c>
      <c r="BP1029" s="120">
        <v>100</v>
      </c>
      <c r="BQ1029" s="120">
        <v>100</v>
      </c>
      <c r="BR1029" s="124">
        <v>0.36427732079905994</v>
      </c>
      <c r="BS1029" s="124">
        <v>0.90243902439024393</v>
      </c>
      <c r="BT1029" s="120">
        <v>24.285154719937331</v>
      </c>
      <c r="BU1029" s="120">
        <v>50</v>
      </c>
      <c r="BV1029" s="124">
        <v>0.27280625543006082</v>
      </c>
      <c r="BW1029" s="120">
        <v>22.733854619171737</v>
      </c>
      <c r="BX1029" s="120">
        <v>50</v>
      </c>
      <c r="BY1029" s="124">
        <v>0.8359375</v>
      </c>
      <c r="BZ1029" s="124">
        <v>0.94</v>
      </c>
      <c r="CA1029" s="124">
        <v>0.1040625</v>
      </c>
      <c r="CB1029" s="120">
        <v>17.263974516166829</v>
      </c>
      <c r="CC1029" s="120">
        <v>19.631524517014228</v>
      </c>
      <c r="CD1029" s="120">
        <v>17.168861804494096</v>
      </c>
      <c r="CE1029" s="120">
        <v>15.161501169955377</v>
      </c>
      <c r="CF1029" s="107"/>
      <c r="CG1029" s="107"/>
      <c r="CH1029" s="107">
        <v>0</v>
      </c>
      <c r="CI1029" s="107"/>
      <c r="CJ1029" s="107"/>
    </row>
    <row r="1030" spans="1:88" x14ac:dyDescent="0.25">
      <c r="A1030" s="50" t="s">
        <v>1188</v>
      </c>
      <c r="B1030" s="56" t="s">
        <v>1651</v>
      </c>
      <c r="C1030" s="50" t="s">
        <v>3546</v>
      </c>
      <c r="D1030" s="56" t="s">
        <v>1800</v>
      </c>
      <c r="E1030" s="50" t="s">
        <v>106</v>
      </c>
      <c r="F1030" s="24">
        <v>3</v>
      </c>
      <c r="G1030" s="24">
        <v>5</v>
      </c>
      <c r="H1030" s="50" t="s">
        <v>1453</v>
      </c>
      <c r="I1030" s="50" t="s">
        <v>109</v>
      </c>
      <c r="J1030" s="120">
        <v>595.39302874479392</v>
      </c>
      <c r="K1030" s="52">
        <v>750</v>
      </c>
      <c r="L1030" s="120">
        <v>79.385737165972529</v>
      </c>
      <c r="M1030" s="52">
        <v>0</v>
      </c>
      <c r="N1030" s="120">
        <v>68.310699574685273</v>
      </c>
      <c r="O1030" s="120">
        <v>91.080932766247031</v>
      </c>
      <c r="P1030" s="120">
        <v>100</v>
      </c>
      <c r="Q1030" s="120">
        <v>62.095244197891311</v>
      </c>
      <c r="R1030" s="120">
        <v>70.614441554482212</v>
      </c>
      <c r="S1030" s="120">
        <v>74.425090636409394</v>
      </c>
      <c r="T1030" s="120">
        <v>82.793658930521758</v>
      </c>
      <c r="U1030" s="120">
        <v>100</v>
      </c>
      <c r="V1030" s="120">
        <v>63.094965743531318</v>
      </c>
      <c r="W1030" s="120">
        <v>84.126620991375091</v>
      </c>
      <c r="X1030" s="120">
        <v>100</v>
      </c>
      <c r="Y1030" s="120">
        <v>55.45120107620108</v>
      </c>
      <c r="Z1030" s="120">
        <v>73.934934768268107</v>
      </c>
      <c r="AA1030" s="120">
        <v>100</v>
      </c>
      <c r="AB1030" s="120">
        <v>51.760337552742641</v>
      </c>
      <c r="AC1030" s="120">
        <v>69.013783403656859</v>
      </c>
      <c r="AD1030" s="120">
        <v>100</v>
      </c>
      <c r="AE1030" s="120">
        <v>47.103875968992241</v>
      </c>
      <c r="AF1030" s="120">
        <v>57.322222222222209</v>
      </c>
      <c r="AG1030" s="120">
        <v>62.805167958656327</v>
      </c>
      <c r="AH1030" s="120">
        <v>100</v>
      </c>
      <c r="AI1030" s="120">
        <v>12.32</v>
      </c>
      <c r="AJ1030" s="120">
        <v>15.16</v>
      </c>
      <c r="AK1030" s="120">
        <v>10.210000000000001</v>
      </c>
      <c r="AL1030" s="52">
        <v>0</v>
      </c>
      <c r="AM1030" s="124">
        <v>0.98809523809523814</v>
      </c>
      <c r="AN1030" s="124">
        <v>0.99206349206349209</v>
      </c>
      <c r="AO1030" s="124">
        <v>0.98809523809523814</v>
      </c>
      <c r="AP1030" s="124">
        <v>0.99206349206349209</v>
      </c>
      <c r="AQ1030" s="124">
        <v>1</v>
      </c>
      <c r="AR1030" s="124">
        <v>1</v>
      </c>
      <c r="AS1030" s="124">
        <v>5.1999999999999998E-2</v>
      </c>
      <c r="AT1030" s="120">
        <v>49.6</v>
      </c>
      <c r="AU1030" s="120">
        <v>50</v>
      </c>
      <c r="AV1030" s="124">
        <v>8.1967213114754092E-2</v>
      </c>
      <c r="AW1030" s="120">
        <v>43.606557377049192</v>
      </c>
      <c r="AX1030" s="120">
        <v>50</v>
      </c>
      <c r="AY1030" s="124"/>
      <c r="AZ1030" s="120"/>
      <c r="BA1030" s="120"/>
      <c r="BB1030" s="124"/>
      <c r="BC1030" s="120"/>
      <c r="BD1030" s="120"/>
      <c r="BE1030" s="124"/>
      <c r="BF1030" s="120"/>
      <c r="BG1030" s="120"/>
      <c r="BH1030" s="124"/>
      <c r="BI1030" s="120"/>
      <c r="BJ1030" s="120"/>
      <c r="BK1030" s="124"/>
      <c r="BL1030" s="120"/>
      <c r="BM1030" s="120"/>
      <c r="BN1030" s="52"/>
      <c r="BO1030" s="124"/>
      <c r="BP1030" s="120"/>
      <c r="BQ1030" s="120"/>
      <c r="BR1030" s="124">
        <v>0.57647058823529407</v>
      </c>
      <c r="BS1030" s="124">
        <v>0.98837209302325579</v>
      </c>
      <c r="BT1030" s="120">
        <v>38.431372549019606</v>
      </c>
      <c r="BU1030" s="120">
        <v>50</v>
      </c>
      <c r="BV1030" s="124"/>
      <c r="BW1030" s="120"/>
      <c r="BX1030" s="120"/>
      <c r="BY1030" s="124"/>
      <c r="BZ1030" s="124"/>
      <c r="CA1030" s="124"/>
      <c r="CB1030" s="120">
        <v>16.823939048191338</v>
      </c>
      <c r="CC1030" s="120">
        <v>19.496255895940152</v>
      </c>
      <c r="CD1030" s="120">
        <v>17.335082511020332</v>
      </c>
      <c r="CE1030" s="120"/>
      <c r="CF1030" s="107"/>
      <c r="CG1030" s="107"/>
      <c r="CH1030" s="107">
        <v>0</v>
      </c>
      <c r="CI1030" s="107"/>
      <c r="CJ1030" s="107"/>
    </row>
    <row r="1031" spans="1:88" x14ac:dyDescent="0.25">
      <c r="A1031" s="50" t="s">
        <v>1188</v>
      </c>
      <c r="B1031" s="56" t="s">
        <v>1651</v>
      </c>
      <c r="C1031" s="50" t="s">
        <v>3547</v>
      </c>
      <c r="D1031" s="56" t="s">
        <v>2343</v>
      </c>
      <c r="E1031" s="50" t="s">
        <v>106</v>
      </c>
      <c r="F1031" s="24" t="s">
        <v>107</v>
      </c>
      <c r="G1031" s="24">
        <v>2</v>
      </c>
      <c r="H1031" s="50" t="s">
        <v>1453</v>
      </c>
      <c r="I1031" s="50" t="s">
        <v>109</v>
      </c>
      <c r="J1031" s="120">
        <v>79.829432270916357</v>
      </c>
      <c r="K1031" s="52">
        <v>100</v>
      </c>
      <c r="L1031" s="120">
        <v>79.829432270916357</v>
      </c>
      <c r="M1031" s="52"/>
      <c r="N1031" s="120"/>
      <c r="O1031" s="120"/>
      <c r="P1031" s="120"/>
      <c r="Q1031" s="120"/>
      <c r="R1031" s="120"/>
      <c r="S1031" s="120"/>
      <c r="T1031" s="120"/>
      <c r="U1031" s="120"/>
      <c r="V1031" s="120"/>
      <c r="W1031" s="120"/>
      <c r="X1031" s="120"/>
      <c r="Y1031" s="120"/>
      <c r="Z1031" s="120"/>
      <c r="AA1031" s="120"/>
      <c r="AB1031" s="120"/>
      <c r="AC1031" s="120"/>
      <c r="AD1031" s="120"/>
      <c r="AE1031" s="120"/>
      <c r="AF1031" s="120"/>
      <c r="AG1031" s="120"/>
      <c r="AH1031" s="120"/>
      <c r="AI1031" s="120"/>
      <c r="AJ1031" s="120"/>
      <c r="AK1031" s="120"/>
      <c r="AL1031" s="52"/>
      <c r="AM1031" s="124"/>
      <c r="AN1031" s="124"/>
      <c r="AO1031" s="124"/>
      <c r="AP1031" s="124"/>
      <c r="AQ1031" s="124"/>
      <c r="AR1031" s="124"/>
      <c r="AS1031" s="124">
        <v>8.3665338645418322E-2</v>
      </c>
      <c r="AT1031" s="120">
        <v>43.266932270916335</v>
      </c>
      <c r="AU1031" s="120">
        <v>50</v>
      </c>
      <c r="AV1031" s="124">
        <v>0.1171875</v>
      </c>
      <c r="AW1031" s="120">
        <v>36.562500000000014</v>
      </c>
      <c r="AX1031" s="120">
        <v>50</v>
      </c>
      <c r="AY1031" s="124"/>
      <c r="AZ1031" s="120"/>
      <c r="BA1031" s="120"/>
      <c r="BB1031" s="124"/>
      <c r="BC1031" s="120"/>
      <c r="BD1031" s="120"/>
      <c r="BE1031" s="124"/>
      <c r="BF1031" s="120"/>
      <c r="BG1031" s="120"/>
      <c r="BH1031" s="124"/>
      <c r="BI1031" s="120"/>
      <c r="BJ1031" s="120"/>
      <c r="BK1031" s="124"/>
      <c r="BL1031" s="120"/>
      <c r="BM1031" s="120"/>
      <c r="BN1031" s="52"/>
      <c r="BO1031" s="124"/>
      <c r="BP1031" s="120"/>
      <c r="BQ1031" s="120"/>
      <c r="BR1031" s="124"/>
      <c r="BS1031" s="124"/>
      <c r="BT1031" s="120"/>
      <c r="BU1031" s="120"/>
      <c r="BV1031" s="124"/>
      <c r="BW1031" s="120"/>
      <c r="BX1031" s="120"/>
      <c r="BY1031" s="124"/>
      <c r="BZ1031" s="124"/>
      <c r="CA1031" s="124"/>
      <c r="CB1031" s="120"/>
      <c r="CC1031" s="120"/>
      <c r="CD1031" s="120"/>
      <c r="CE1031" s="120"/>
      <c r="CF1031" s="107"/>
      <c r="CG1031" s="107"/>
      <c r="CH1031" s="107">
        <v>0</v>
      </c>
      <c r="CI1031" s="107"/>
      <c r="CJ1031" s="107"/>
    </row>
    <row r="1032" spans="1:88" x14ac:dyDescent="0.25">
      <c r="A1032" s="50" t="s">
        <v>1188</v>
      </c>
      <c r="B1032" s="56" t="s">
        <v>1651</v>
      </c>
      <c r="C1032" s="50" t="s">
        <v>3548</v>
      </c>
      <c r="D1032" s="56" t="s">
        <v>2092</v>
      </c>
      <c r="E1032" s="50" t="s">
        <v>106</v>
      </c>
      <c r="F1032" s="24">
        <v>3</v>
      </c>
      <c r="G1032" s="24">
        <v>5</v>
      </c>
      <c r="H1032" s="50" t="s">
        <v>1453</v>
      </c>
      <c r="I1032" s="50" t="s">
        <v>109</v>
      </c>
      <c r="J1032" s="120">
        <v>573.04854781952508</v>
      </c>
      <c r="K1032" s="52">
        <v>750</v>
      </c>
      <c r="L1032" s="120">
        <v>76.406473042603338</v>
      </c>
      <c r="M1032" s="52">
        <v>0</v>
      </c>
      <c r="N1032" s="120">
        <v>65.192534965720014</v>
      </c>
      <c r="O1032" s="120">
        <v>86.923379954293353</v>
      </c>
      <c r="P1032" s="120">
        <v>100</v>
      </c>
      <c r="Q1032" s="120">
        <v>55.961493870610106</v>
      </c>
      <c r="R1032" s="120">
        <v>67.333818818818827</v>
      </c>
      <c r="S1032" s="120">
        <v>72.454287293873151</v>
      </c>
      <c r="T1032" s="120">
        <v>74.61532516081347</v>
      </c>
      <c r="U1032" s="120">
        <v>100</v>
      </c>
      <c r="V1032" s="120">
        <v>60.10330407562995</v>
      </c>
      <c r="W1032" s="120">
        <v>80.13773876750659</v>
      </c>
      <c r="X1032" s="120">
        <v>100</v>
      </c>
      <c r="Y1032" s="120">
        <v>50.911971774966112</v>
      </c>
      <c r="Z1032" s="120">
        <v>67.88262903328814</v>
      </c>
      <c r="AA1032" s="120">
        <v>100</v>
      </c>
      <c r="AB1032" s="120">
        <v>53.851954022988487</v>
      </c>
      <c r="AC1032" s="120">
        <v>71.802605363984654</v>
      </c>
      <c r="AD1032" s="120">
        <v>100</v>
      </c>
      <c r="AE1032" s="120">
        <v>45.816915422885586</v>
      </c>
      <c r="AF1032" s="120">
        <v>60.753846153846155</v>
      </c>
      <c r="AG1032" s="120">
        <v>61.089220563847448</v>
      </c>
      <c r="AH1032" s="120">
        <v>100</v>
      </c>
      <c r="AI1032" s="120">
        <v>16.489999999999998</v>
      </c>
      <c r="AJ1032" s="120">
        <v>16.420000000000002</v>
      </c>
      <c r="AK1032" s="120">
        <v>14.93</v>
      </c>
      <c r="AL1032" s="52">
        <v>0</v>
      </c>
      <c r="AM1032" s="124">
        <v>0.99038461538461542</v>
      </c>
      <c r="AN1032" s="124">
        <v>0.98369565217391308</v>
      </c>
      <c r="AO1032" s="124">
        <v>0.9928057553956835</v>
      </c>
      <c r="AP1032" s="124">
        <v>0.98918918918918919</v>
      </c>
      <c r="AQ1032" s="124">
        <v>1</v>
      </c>
      <c r="AR1032" s="124">
        <v>1</v>
      </c>
      <c r="AS1032" s="124">
        <v>4.3373493975903614E-2</v>
      </c>
      <c r="AT1032" s="120">
        <v>50</v>
      </c>
      <c r="AU1032" s="120">
        <v>50</v>
      </c>
      <c r="AV1032" s="124">
        <v>5.5865921787709494E-2</v>
      </c>
      <c r="AW1032" s="120">
        <v>48.826815642458094</v>
      </c>
      <c r="AX1032" s="120">
        <v>50</v>
      </c>
      <c r="AY1032" s="124"/>
      <c r="AZ1032" s="120"/>
      <c r="BA1032" s="120"/>
      <c r="BB1032" s="124"/>
      <c r="BC1032" s="120"/>
      <c r="BD1032" s="120"/>
      <c r="BE1032" s="124"/>
      <c r="BF1032" s="120"/>
      <c r="BG1032" s="120"/>
      <c r="BH1032" s="124"/>
      <c r="BI1032" s="120"/>
      <c r="BJ1032" s="120"/>
      <c r="BK1032" s="124"/>
      <c r="BL1032" s="120"/>
      <c r="BM1032" s="120"/>
      <c r="BN1032" s="52"/>
      <c r="BO1032" s="124"/>
      <c r="BP1032" s="120"/>
      <c r="BQ1032" s="120"/>
      <c r="BR1032" s="124">
        <v>0.4765625</v>
      </c>
      <c r="BS1032" s="124">
        <v>0.92753623188405798</v>
      </c>
      <c r="BT1032" s="120">
        <v>31.770833333333332</v>
      </c>
      <c r="BU1032" s="120">
        <v>50</v>
      </c>
      <c r="BV1032" s="124"/>
      <c r="BW1032" s="120"/>
      <c r="BX1032" s="120"/>
      <c r="BY1032" s="124"/>
      <c r="BZ1032" s="124"/>
      <c r="CA1032" s="124"/>
      <c r="CB1032" s="120">
        <v>16.823939048191338</v>
      </c>
      <c r="CC1032" s="120">
        <v>19.496255895940152</v>
      </c>
      <c r="CD1032" s="120">
        <v>17.335082511020332</v>
      </c>
      <c r="CE1032" s="120"/>
      <c r="CF1032" s="107"/>
      <c r="CG1032" s="107"/>
      <c r="CH1032" s="107">
        <v>0</v>
      </c>
      <c r="CI1032" s="107"/>
      <c r="CJ1032" s="107"/>
    </row>
    <row r="1033" spans="1:88" x14ac:dyDescent="0.25">
      <c r="A1033" s="50" t="s">
        <v>1188</v>
      </c>
      <c r="B1033" s="56" t="s">
        <v>1651</v>
      </c>
      <c r="C1033" s="50" t="s">
        <v>3549</v>
      </c>
      <c r="D1033" s="56" t="s">
        <v>2300</v>
      </c>
      <c r="E1033" s="50" t="s">
        <v>106</v>
      </c>
      <c r="F1033" s="24" t="s">
        <v>107</v>
      </c>
      <c r="G1033" s="24">
        <v>2</v>
      </c>
      <c r="H1033" s="50" t="s">
        <v>2644</v>
      </c>
      <c r="I1033" s="50" t="s">
        <v>109</v>
      </c>
      <c r="J1033" s="120">
        <v>81.24084249084251</v>
      </c>
      <c r="K1033" s="52">
        <v>100</v>
      </c>
      <c r="L1033" s="120">
        <v>81.24084249084251</v>
      </c>
      <c r="M1033" s="52"/>
      <c r="N1033" s="120"/>
      <c r="O1033" s="120"/>
      <c r="P1033" s="120"/>
      <c r="Q1033" s="120"/>
      <c r="R1033" s="120"/>
      <c r="S1033" s="120"/>
      <c r="T1033" s="120"/>
      <c r="U1033" s="120"/>
      <c r="V1033" s="120"/>
      <c r="W1033" s="120"/>
      <c r="X1033" s="120"/>
      <c r="Y1033" s="120"/>
      <c r="Z1033" s="120"/>
      <c r="AA1033" s="120"/>
      <c r="AB1033" s="120"/>
      <c r="AC1033" s="120"/>
      <c r="AD1033" s="120"/>
      <c r="AE1033" s="120"/>
      <c r="AF1033" s="120"/>
      <c r="AG1033" s="120"/>
      <c r="AH1033" s="120"/>
      <c r="AI1033" s="120"/>
      <c r="AJ1033" s="120"/>
      <c r="AK1033" s="120"/>
      <c r="AL1033" s="52"/>
      <c r="AM1033" s="124"/>
      <c r="AN1033" s="124"/>
      <c r="AO1033" s="124"/>
      <c r="AP1033" s="124"/>
      <c r="AQ1033" s="124"/>
      <c r="AR1033" s="124"/>
      <c r="AS1033" s="124">
        <v>7.2916666666666671E-2</v>
      </c>
      <c r="AT1033" s="120">
        <v>45.416666666666686</v>
      </c>
      <c r="AU1033" s="120">
        <v>50</v>
      </c>
      <c r="AV1033" s="124">
        <v>0.12087912087912088</v>
      </c>
      <c r="AW1033" s="120">
        <v>35.824175824175832</v>
      </c>
      <c r="AX1033" s="120">
        <v>50</v>
      </c>
      <c r="AY1033" s="124"/>
      <c r="AZ1033" s="120"/>
      <c r="BA1033" s="120"/>
      <c r="BB1033" s="124"/>
      <c r="BC1033" s="120"/>
      <c r="BD1033" s="120"/>
      <c r="BE1033" s="124"/>
      <c r="BF1033" s="120"/>
      <c r="BG1033" s="120"/>
      <c r="BH1033" s="124"/>
      <c r="BI1033" s="120"/>
      <c r="BJ1033" s="120"/>
      <c r="BK1033" s="124"/>
      <c r="BL1033" s="120"/>
      <c r="BM1033" s="120"/>
      <c r="BN1033" s="52"/>
      <c r="BO1033" s="124"/>
      <c r="BP1033" s="120"/>
      <c r="BQ1033" s="120"/>
      <c r="BR1033" s="124"/>
      <c r="BS1033" s="124"/>
      <c r="BT1033" s="120"/>
      <c r="BU1033" s="120"/>
      <c r="BV1033" s="124"/>
      <c r="BW1033" s="120"/>
      <c r="BX1033" s="120"/>
      <c r="BY1033" s="124"/>
      <c r="BZ1033" s="124"/>
      <c r="CA1033" s="124"/>
      <c r="CB1033" s="120"/>
      <c r="CC1033" s="120"/>
      <c r="CD1033" s="120"/>
      <c r="CE1033" s="120"/>
      <c r="CF1033" s="107"/>
      <c r="CG1033" s="107"/>
      <c r="CH1033" s="107">
        <v>0</v>
      </c>
      <c r="CI1033" s="107"/>
      <c r="CJ1033" s="107"/>
    </row>
    <row r="1034" spans="1:88" x14ac:dyDescent="0.25">
      <c r="A1034" s="50" t="s">
        <v>1188</v>
      </c>
      <c r="B1034" s="56" t="s">
        <v>1651</v>
      </c>
      <c r="C1034" s="50" t="s">
        <v>3550</v>
      </c>
      <c r="D1034" s="56" t="s">
        <v>2400</v>
      </c>
      <c r="E1034" s="50" t="s">
        <v>106</v>
      </c>
      <c r="F1034" s="24">
        <v>6</v>
      </c>
      <c r="G1034" s="24">
        <v>8</v>
      </c>
      <c r="H1034" s="50" t="s">
        <v>2644</v>
      </c>
      <c r="I1034" s="50" t="s">
        <v>109</v>
      </c>
      <c r="J1034" s="120">
        <v>583.67964441061599</v>
      </c>
      <c r="K1034" s="52">
        <v>800</v>
      </c>
      <c r="L1034" s="120">
        <v>72.959955551326999</v>
      </c>
      <c r="M1034" s="52">
        <v>1</v>
      </c>
      <c r="N1034" s="120">
        <v>63.447860119739701</v>
      </c>
      <c r="O1034" s="120">
        <v>84.597146826319602</v>
      </c>
      <c r="P1034" s="120">
        <v>100</v>
      </c>
      <c r="Q1034" s="120">
        <v>53.410174513966524</v>
      </c>
      <c r="R1034" s="120">
        <v>63.879499077606859</v>
      </c>
      <c r="S1034" s="120">
        <v>72.686084040097313</v>
      </c>
      <c r="T1034" s="120">
        <v>71.213566018622032</v>
      </c>
      <c r="U1034" s="120">
        <v>100</v>
      </c>
      <c r="V1034" s="120">
        <v>54.428201219514676</v>
      </c>
      <c r="W1034" s="120">
        <v>72.570934959352911</v>
      </c>
      <c r="X1034" s="120">
        <v>100</v>
      </c>
      <c r="Y1034" s="120">
        <v>44.224411493740007</v>
      </c>
      <c r="Z1034" s="120">
        <v>58.965881991653347</v>
      </c>
      <c r="AA1034" s="120">
        <v>100</v>
      </c>
      <c r="AB1034" s="120">
        <v>60.557450076804869</v>
      </c>
      <c r="AC1034" s="120">
        <v>80.743266769073159</v>
      </c>
      <c r="AD1034" s="120">
        <v>100</v>
      </c>
      <c r="AE1034" s="120">
        <v>53.984615384615367</v>
      </c>
      <c r="AF1034" s="120">
        <v>65.3044973544974</v>
      </c>
      <c r="AG1034" s="120">
        <v>71.979487179487151</v>
      </c>
      <c r="AH1034" s="120">
        <v>100</v>
      </c>
      <c r="AI1034" s="120">
        <v>19.27</v>
      </c>
      <c r="AJ1034" s="120">
        <v>19.649999999999999</v>
      </c>
      <c r="AK1034" s="120">
        <v>11.31</v>
      </c>
      <c r="AL1034" s="52">
        <v>0</v>
      </c>
      <c r="AM1034" s="124">
        <v>0.98828696925329429</v>
      </c>
      <c r="AN1034" s="124">
        <v>0.97904191616766467</v>
      </c>
      <c r="AO1034" s="124">
        <v>0.99124087591240873</v>
      </c>
      <c r="AP1034" s="124">
        <v>0.98511904761904767</v>
      </c>
      <c r="AQ1034" s="124">
        <v>0.97844827586206895</v>
      </c>
      <c r="AR1034" s="124">
        <v>0.97058823529411764</v>
      </c>
      <c r="AS1034" s="124">
        <v>6.8613138686131392E-2</v>
      </c>
      <c r="AT1034" s="120">
        <v>46.277372262773731</v>
      </c>
      <c r="AU1034" s="120">
        <v>50</v>
      </c>
      <c r="AV1034" s="124">
        <v>9.7264437689969604E-2</v>
      </c>
      <c r="AW1034" s="120">
        <v>40.547112462006083</v>
      </c>
      <c r="AX1034" s="120">
        <v>50</v>
      </c>
      <c r="AY1034" s="124"/>
      <c r="AZ1034" s="120"/>
      <c r="BA1034" s="120"/>
      <c r="BB1034" s="124"/>
      <c r="BC1034" s="120"/>
      <c r="BD1034" s="120"/>
      <c r="BE1034" s="124">
        <v>0.83132530120481929</v>
      </c>
      <c r="BF1034" s="120">
        <v>44.219430915149964</v>
      </c>
      <c r="BG1034" s="120">
        <v>50</v>
      </c>
      <c r="BH1034" s="124"/>
      <c r="BI1034" s="120"/>
      <c r="BJ1034" s="120"/>
      <c r="BK1034" s="124"/>
      <c r="BL1034" s="120"/>
      <c r="BM1034" s="120"/>
      <c r="BN1034" s="52"/>
      <c r="BO1034" s="124"/>
      <c r="BP1034" s="120"/>
      <c r="BQ1034" s="120"/>
      <c r="BR1034" s="124">
        <v>0.37696335078534032</v>
      </c>
      <c r="BS1034" s="124">
        <v>0.85842696629213489</v>
      </c>
      <c r="BT1034" s="120">
        <v>12.56544502617801</v>
      </c>
      <c r="BU1034" s="120">
        <v>50</v>
      </c>
      <c r="BV1034" s="124"/>
      <c r="BW1034" s="120"/>
      <c r="BX1034" s="120"/>
      <c r="BY1034" s="124"/>
      <c r="BZ1034" s="124"/>
      <c r="CA1034" s="124"/>
      <c r="CB1034" s="120">
        <v>16.823939048191338</v>
      </c>
      <c r="CC1034" s="120">
        <v>19.496255895940152</v>
      </c>
      <c r="CD1034" s="120">
        <v>17.335082511020332</v>
      </c>
      <c r="CE1034" s="120"/>
      <c r="CF1034" s="52"/>
      <c r="CG1034" s="52"/>
      <c r="CH1034" s="107">
        <v>0</v>
      </c>
      <c r="CI1034" s="107"/>
      <c r="CJ1034" s="107"/>
    </row>
    <row r="1035" spans="1:88" x14ac:dyDescent="0.25">
      <c r="A1035" s="50" t="s">
        <v>1188</v>
      </c>
      <c r="B1035" s="56" t="s">
        <v>1651</v>
      </c>
      <c r="C1035" s="50" t="s">
        <v>3551</v>
      </c>
      <c r="D1035" s="56" t="s">
        <v>2620</v>
      </c>
      <c r="E1035" s="50" t="s">
        <v>106</v>
      </c>
      <c r="F1035" s="24">
        <v>9</v>
      </c>
      <c r="G1035" s="24">
        <v>12</v>
      </c>
      <c r="H1035" s="50" t="s">
        <v>2644</v>
      </c>
      <c r="I1035" s="50" t="s">
        <v>109</v>
      </c>
      <c r="J1035" s="120">
        <v>853.12036099354816</v>
      </c>
      <c r="K1035" s="52">
        <v>1250</v>
      </c>
      <c r="L1035" s="120">
        <v>68.249628879483851</v>
      </c>
      <c r="M1035" s="52">
        <v>0</v>
      </c>
      <c r="N1035" s="120">
        <v>51.410721205076051</v>
      </c>
      <c r="O1035" s="120">
        <v>68.547628273434739</v>
      </c>
      <c r="P1035" s="120">
        <v>100</v>
      </c>
      <c r="Q1035" s="120">
        <v>42.472574244751669</v>
      </c>
      <c r="R1035" s="120">
        <v>47.391946178790953</v>
      </c>
      <c r="S1035" s="120">
        <v>56.851332398316984</v>
      </c>
      <c r="T1035" s="120">
        <v>56.630098993002228</v>
      </c>
      <c r="U1035" s="120">
        <v>100</v>
      </c>
      <c r="V1035" s="120">
        <v>42.504285305187359</v>
      </c>
      <c r="W1035" s="120">
        <v>56.672380406916481</v>
      </c>
      <c r="X1035" s="120">
        <v>100</v>
      </c>
      <c r="Y1035" s="120">
        <v>34.040287206995771</v>
      </c>
      <c r="Z1035" s="120">
        <v>45.387049609327697</v>
      </c>
      <c r="AA1035" s="120">
        <v>100</v>
      </c>
      <c r="AB1035" s="120">
        <v>56.356084656084633</v>
      </c>
      <c r="AC1035" s="120">
        <v>75.141446208112839</v>
      </c>
      <c r="AD1035" s="120">
        <v>100</v>
      </c>
      <c r="AE1035" s="120">
        <v>47.500628930817633</v>
      </c>
      <c r="AF1035" s="120">
        <v>62.785388127853878</v>
      </c>
      <c r="AG1035" s="120">
        <v>63.33417190775684</v>
      </c>
      <c r="AH1035" s="120">
        <v>100</v>
      </c>
      <c r="AI1035" s="120">
        <v>14.37</v>
      </c>
      <c r="AJ1035" s="120">
        <v>13.35</v>
      </c>
      <c r="AK1035" s="120">
        <v>15.28</v>
      </c>
      <c r="AL1035" s="52">
        <v>1</v>
      </c>
      <c r="AM1035" s="124">
        <v>0.4351145038167939</v>
      </c>
      <c r="AN1035" s="124">
        <v>0.45833333333333331</v>
      </c>
      <c r="AO1035" s="124">
        <v>0.43726235741444869</v>
      </c>
      <c r="AP1035" s="124">
        <v>0.44791666666666669</v>
      </c>
      <c r="AQ1035" s="124">
        <v>0.99616858237547889</v>
      </c>
      <c r="AR1035" s="124">
        <v>1</v>
      </c>
      <c r="AS1035" s="124">
        <v>9.7008159564823213E-2</v>
      </c>
      <c r="AT1035" s="120">
        <v>40.598368087035361</v>
      </c>
      <c r="AU1035" s="120">
        <v>50</v>
      </c>
      <c r="AV1035" s="124">
        <v>0.1580135440180587</v>
      </c>
      <c r="AW1035" s="120">
        <v>28.397291196388274</v>
      </c>
      <c r="AX1035" s="120">
        <v>50</v>
      </c>
      <c r="AY1035" s="124">
        <v>0.5091911764705882</v>
      </c>
      <c r="AZ1035" s="120">
        <v>33.946078431372548</v>
      </c>
      <c r="BA1035" s="120">
        <v>50</v>
      </c>
      <c r="BB1035" s="124">
        <v>0.32536764705882354</v>
      </c>
      <c r="BC1035" s="120">
        <v>21.691176470588236</v>
      </c>
      <c r="BD1035" s="120">
        <v>50</v>
      </c>
      <c r="BE1035" s="124">
        <v>0.73954983922829587</v>
      </c>
      <c r="BF1035" s="120">
        <v>39.337757405760421</v>
      </c>
      <c r="BG1035" s="120">
        <v>50</v>
      </c>
      <c r="BH1035" s="124">
        <v>0.9078498293515358</v>
      </c>
      <c r="BI1035" s="120">
        <v>96.579769079950623</v>
      </c>
      <c r="BJ1035" s="120">
        <v>100</v>
      </c>
      <c r="BK1035" s="124">
        <v>0.84799999999999998</v>
      </c>
      <c r="BL1035" s="120">
        <v>90.21276595744682</v>
      </c>
      <c r="BM1035" s="120">
        <v>100</v>
      </c>
      <c r="BN1035" s="52">
        <v>0</v>
      </c>
      <c r="BO1035" s="124">
        <v>0.76610169491525426</v>
      </c>
      <c r="BP1035" s="120">
        <v>100</v>
      </c>
      <c r="BQ1035" s="120">
        <v>100</v>
      </c>
      <c r="BR1035" s="124">
        <v>0.21875</v>
      </c>
      <c r="BS1035" s="124">
        <v>0.98461538461538467</v>
      </c>
      <c r="BT1035" s="120">
        <v>14.583333333333334</v>
      </c>
      <c r="BU1035" s="120">
        <v>50</v>
      </c>
      <c r="BV1035" s="124">
        <v>0.26473254759746145</v>
      </c>
      <c r="BW1035" s="120">
        <v>22.06104563312179</v>
      </c>
      <c r="BX1035" s="120">
        <v>50</v>
      </c>
      <c r="BY1035" s="124">
        <v>0.84799999999999998</v>
      </c>
      <c r="BZ1035" s="124">
        <v>0.94</v>
      </c>
      <c r="CA1035" s="124">
        <v>9.2000000000000026E-2</v>
      </c>
      <c r="CB1035" s="120">
        <v>16.823939048191338</v>
      </c>
      <c r="CC1035" s="120">
        <v>19.496255895940152</v>
      </c>
      <c r="CD1035" s="120">
        <v>17.335082511020332</v>
      </c>
      <c r="CE1035" s="120">
        <v>12.629206143265662</v>
      </c>
      <c r="CF1035" s="52" t="s">
        <v>3739</v>
      </c>
      <c r="CG1035" s="52">
        <v>4</v>
      </c>
      <c r="CH1035" s="107">
        <v>0</v>
      </c>
      <c r="CI1035" s="107"/>
      <c r="CJ1035" s="107"/>
    </row>
    <row r="1036" spans="1:88" x14ac:dyDescent="0.25">
      <c r="A1036" s="50" t="s">
        <v>1195</v>
      </c>
      <c r="B1036" s="56" t="s">
        <v>1650</v>
      </c>
      <c r="C1036" s="50" t="s">
        <v>2665</v>
      </c>
      <c r="D1036" s="56" t="s">
        <v>101</v>
      </c>
      <c r="E1036" s="50" t="s">
        <v>102</v>
      </c>
      <c r="F1036" s="24" t="s">
        <v>102</v>
      </c>
      <c r="G1036" s="24" t="s">
        <v>102</v>
      </c>
      <c r="H1036" s="50" t="s">
        <v>2644</v>
      </c>
      <c r="I1036" s="50" t="s">
        <v>103</v>
      </c>
      <c r="J1036" s="120">
        <v>919.69029880756239</v>
      </c>
      <c r="K1036" s="52">
        <v>1250</v>
      </c>
      <c r="L1036" s="120">
        <v>73.575223904604997</v>
      </c>
      <c r="M1036" s="52">
        <v>0</v>
      </c>
      <c r="N1036" s="120">
        <v>61.891893290271717</v>
      </c>
      <c r="O1036" s="120">
        <v>82.522524387028966</v>
      </c>
      <c r="P1036" s="120">
        <v>100</v>
      </c>
      <c r="Q1036" s="120">
        <v>54.832362663987439</v>
      </c>
      <c r="R1036" s="120">
        <v>62.342399081193285</v>
      </c>
      <c r="S1036" s="120">
        <v>68.673618313206831</v>
      </c>
      <c r="T1036" s="120">
        <v>73.109816885316576</v>
      </c>
      <c r="U1036" s="120">
        <v>100</v>
      </c>
      <c r="V1036" s="120">
        <v>55.28600001192126</v>
      </c>
      <c r="W1036" s="120">
        <v>73.714666682561685</v>
      </c>
      <c r="X1036" s="120">
        <v>100</v>
      </c>
      <c r="Y1036" s="120">
        <v>47.886223858986369</v>
      </c>
      <c r="Z1036" s="120">
        <v>63.848298478648488</v>
      </c>
      <c r="AA1036" s="120">
        <v>100</v>
      </c>
      <c r="AB1036" s="120">
        <v>52.12982073643412</v>
      </c>
      <c r="AC1036" s="120">
        <v>69.506427648578821</v>
      </c>
      <c r="AD1036" s="120">
        <v>100</v>
      </c>
      <c r="AE1036" s="120">
        <v>45.684947916666673</v>
      </c>
      <c r="AF1036" s="120">
        <v>57.734057971014501</v>
      </c>
      <c r="AG1036" s="120">
        <v>60.913263888888899</v>
      </c>
      <c r="AH1036" s="120">
        <v>100</v>
      </c>
      <c r="AI1036" s="120">
        <v>13.84</v>
      </c>
      <c r="AJ1036" s="120">
        <v>14.45</v>
      </c>
      <c r="AK1036" s="120">
        <v>12.04</v>
      </c>
      <c r="AL1036" s="52">
        <v>0</v>
      </c>
      <c r="AM1036" s="124">
        <v>0.98529411764705888</v>
      </c>
      <c r="AN1036" s="124">
        <v>0.97945205479452058</v>
      </c>
      <c r="AO1036" s="124">
        <v>0.98537682789651293</v>
      </c>
      <c r="AP1036" s="124">
        <v>0.98194130925507905</v>
      </c>
      <c r="AQ1036" s="124">
        <v>0.9888579387186629</v>
      </c>
      <c r="AR1036" s="124">
        <v>0.97674418604651159</v>
      </c>
      <c r="AS1036" s="124">
        <v>0.13286264441591783</v>
      </c>
      <c r="AT1036" s="120">
        <v>33.427471116816456</v>
      </c>
      <c r="AU1036" s="120">
        <v>50</v>
      </c>
      <c r="AV1036" s="124">
        <v>0.19764397905759162</v>
      </c>
      <c r="AW1036" s="120">
        <v>20.471204188481675</v>
      </c>
      <c r="AX1036" s="120">
        <v>50</v>
      </c>
      <c r="AY1036" s="124">
        <v>0.29151291512915128</v>
      </c>
      <c r="AZ1036" s="120">
        <v>19.434194341943421</v>
      </c>
      <c r="BA1036" s="120">
        <v>50</v>
      </c>
      <c r="BB1036" s="124">
        <v>0.24354243542435425</v>
      </c>
      <c r="BC1036" s="120">
        <v>16.236162361623617</v>
      </c>
      <c r="BD1036" s="120">
        <v>50</v>
      </c>
      <c r="BE1036" s="124">
        <v>0.86462882096069871</v>
      </c>
      <c r="BF1036" s="120">
        <v>45.990894731952061</v>
      </c>
      <c r="BG1036" s="120">
        <v>50</v>
      </c>
      <c r="BH1036" s="124">
        <v>0.91304347826086951</v>
      </c>
      <c r="BI1036" s="120">
        <v>97.132284921369106</v>
      </c>
      <c r="BJ1036" s="120">
        <v>100</v>
      </c>
      <c r="BK1036" s="124">
        <v>0.90322580645161299</v>
      </c>
      <c r="BL1036" s="120">
        <v>96.087851750171609</v>
      </c>
      <c r="BM1036" s="120">
        <v>100</v>
      </c>
      <c r="BN1036" s="52">
        <v>0</v>
      </c>
      <c r="BO1036" s="124">
        <v>0.69299999999999995</v>
      </c>
      <c r="BP1036" s="120">
        <v>92.388451443569551</v>
      </c>
      <c r="BQ1036" s="120">
        <v>100</v>
      </c>
      <c r="BR1036" s="124">
        <v>0.37360178970917224</v>
      </c>
      <c r="BS1036" s="124">
        <v>0.9103869653767821</v>
      </c>
      <c r="BT1036" s="120">
        <v>24.906785980611481</v>
      </c>
      <c r="BU1036" s="120">
        <v>50</v>
      </c>
      <c r="BV1036" s="124">
        <v>0.69529652351738236</v>
      </c>
      <c r="BW1036" s="120">
        <v>50</v>
      </c>
      <c r="BX1036" s="120">
        <v>50</v>
      </c>
      <c r="BY1036" s="124">
        <v>0.90322580645161299</v>
      </c>
      <c r="BZ1036" s="124">
        <v>0.94</v>
      </c>
      <c r="CA1036" s="124">
        <v>3.6774193548387048E-2</v>
      </c>
      <c r="CB1036" s="120">
        <v>17.263974516166829</v>
      </c>
      <c r="CC1036" s="120">
        <v>19.631524517014228</v>
      </c>
      <c r="CD1036" s="120">
        <v>17.168861804494096</v>
      </c>
      <c r="CE1036" s="120">
        <v>15.161501169955377</v>
      </c>
      <c r="CF1036" s="107"/>
      <c r="CG1036" s="107"/>
      <c r="CH1036" s="107">
        <v>0</v>
      </c>
      <c r="CI1036" s="107"/>
      <c r="CJ1036" s="107"/>
    </row>
    <row r="1037" spans="1:88" x14ac:dyDescent="0.25">
      <c r="A1037" s="50" t="s">
        <v>1195</v>
      </c>
      <c r="B1037" s="56" t="s">
        <v>1650</v>
      </c>
      <c r="C1037" s="50" t="s">
        <v>3552</v>
      </c>
      <c r="D1037" s="56" t="s">
        <v>2279</v>
      </c>
      <c r="E1037" s="50" t="s">
        <v>106</v>
      </c>
      <c r="F1037" s="24" t="s">
        <v>107</v>
      </c>
      <c r="G1037" s="24">
        <v>2</v>
      </c>
      <c r="H1037" s="50" t="s">
        <v>1453</v>
      </c>
      <c r="I1037" s="50" t="s">
        <v>109</v>
      </c>
      <c r="J1037" s="120">
        <v>63.648351648351678</v>
      </c>
      <c r="K1037" s="52">
        <v>100</v>
      </c>
      <c r="L1037" s="120">
        <v>63.648351648351678</v>
      </c>
      <c r="M1037" s="52"/>
      <c r="N1037" s="120"/>
      <c r="O1037" s="120"/>
      <c r="P1037" s="120"/>
      <c r="Q1037" s="120"/>
      <c r="R1037" s="120"/>
      <c r="S1037" s="120"/>
      <c r="T1037" s="120"/>
      <c r="U1037" s="120"/>
      <c r="V1037" s="120"/>
      <c r="W1037" s="120"/>
      <c r="X1037" s="120"/>
      <c r="Y1037" s="120"/>
      <c r="Z1037" s="120"/>
      <c r="AA1037" s="120"/>
      <c r="AB1037" s="120"/>
      <c r="AC1037" s="120"/>
      <c r="AD1037" s="120"/>
      <c r="AE1037" s="120"/>
      <c r="AF1037" s="120"/>
      <c r="AG1037" s="120"/>
      <c r="AH1037" s="120"/>
      <c r="AI1037" s="120"/>
      <c r="AJ1037" s="120"/>
      <c r="AK1037" s="120"/>
      <c r="AL1037" s="52"/>
      <c r="AM1037" s="124"/>
      <c r="AN1037" s="124"/>
      <c r="AO1037" s="124"/>
      <c r="AP1037" s="124"/>
      <c r="AQ1037" s="124"/>
      <c r="AR1037" s="124"/>
      <c r="AS1037" s="124">
        <v>0.10461538461538461</v>
      </c>
      <c r="AT1037" s="120">
        <v>39.076923076923102</v>
      </c>
      <c r="AU1037" s="120">
        <v>50</v>
      </c>
      <c r="AV1037" s="124">
        <v>0.17714285714285713</v>
      </c>
      <c r="AW1037" s="120">
        <v>24.571428571428577</v>
      </c>
      <c r="AX1037" s="120">
        <v>50</v>
      </c>
      <c r="AY1037" s="124"/>
      <c r="AZ1037" s="120"/>
      <c r="BA1037" s="120"/>
      <c r="BB1037" s="124"/>
      <c r="BC1037" s="120"/>
      <c r="BD1037" s="120"/>
      <c r="BE1037" s="124"/>
      <c r="BF1037" s="120"/>
      <c r="BG1037" s="120"/>
      <c r="BH1037" s="124"/>
      <c r="BI1037" s="120"/>
      <c r="BJ1037" s="120"/>
      <c r="BK1037" s="124"/>
      <c r="BL1037" s="120"/>
      <c r="BM1037" s="120"/>
      <c r="BN1037" s="52"/>
      <c r="BO1037" s="124"/>
      <c r="BP1037" s="120"/>
      <c r="BQ1037" s="120"/>
      <c r="BR1037" s="124"/>
      <c r="BS1037" s="124"/>
      <c r="BT1037" s="120"/>
      <c r="BU1037" s="120"/>
      <c r="BV1037" s="124"/>
      <c r="BW1037" s="120"/>
      <c r="BX1037" s="120"/>
      <c r="BY1037" s="124"/>
      <c r="BZ1037" s="124"/>
      <c r="CA1037" s="124"/>
      <c r="CB1037" s="120"/>
      <c r="CC1037" s="120"/>
      <c r="CD1037" s="120"/>
      <c r="CE1037" s="120"/>
      <c r="CF1037" s="107"/>
      <c r="CG1037" s="107"/>
      <c r="CH1037" s="107">
        <v>0</v>
      </c>
      <c r="CI1037" s="107"/>
      <c r="CJ1037" s="107"/>
    </row>
    <row r="1038" spans="1:88" x14ac:dyDescent="0.25">
      <c r="A1038" s="50" t="s">
        <v>1195</v>
      </c>
      <c r="B1038" s="56" t="s">
        <v>1650</v>
      </c>
      <c r="C1038" s="50" t="s">
        <v>3553</v>
      </c>
      <c r="D1038" s="56" t="s">
        <v>2451</v>
      </c>
      <c r="E1038" s="50" t="s">
        <v>106</v>
      </c>
      <c r="F1038" s="24">
        <v>3</v>
      </c>
      <c r="G1038" s="24">
        <v>5</v>
      </c>
      <c r="H1038" s="50" t="s">
        <v>2644</v>
      </c>
      <c r="I1038" s="50" t="s">
        <v>109</v>
      </c>
      <c r="J1038" s="120">
        <v>565.24884309178299</v>
      </c>
      <c r="K1038" s="52">
        <v>750</v>
      </c>
      <c r="L1038" s="120">
        <v>75.366512412237725</v>
      </c>
      <c r="M1038" s="52">
        <v>0</v>
      </c>
      <c r="N1038" s="120">
        <v>67.663846277995802</v>
      </c>
      <c r="O1038" s="120">
        <v>90.218461703994407</v>
      </c>
      <c r="P1038" s="120">
        <v>100</v>
      </c>
      <c r="Q1038" s="120">
        <v>62.279241563123428</v>
      </c>
      <c r="R1038" s="120">
        <v>64.302952640384376</v>
      </c>
      <c r="S1038" s="120">
        <v>72.96017878442764</v>
      </c>
      <c r="T1038" s="120">
        <v>83.038988750831237</v>
      </c>
      <c r="U1038" s="120">
        <v>100</v>
      </c>
      <c r="V1038" s="120">
        <v>58.819442973956896</v>
      </c>
      <c r="W1038" s="120">
        <v>78.425923965275857</v>
      </c>
      <c r="X1038" s="120">
        <v>100</v>
      </c>
      <c r="Y1038" s="120">
        <v>53.150051623921705</v>
      </c>
      <c r="Z1038" s="120">
        <v>70.866735498562278</v>
      </c>
      <c r="AA1038" s="120">
        <v>100</v>
      </c>
      <c r="AB1038" s="120">
        <v>52.30484330484331</v>
      </c>
      <c r="AC1038" s="120">
        <v>69.739791073124408</v>
      </c>
      <c r="AD1038" s="120">
        <v>100</v>
      </c>
      <c r="AE1038" s="120">
        <v>46.126666666666686</v>
      </c>
      <c r="AF1038" s="120">
        <v>56.915422885572163</v>
      </c>
      <c r="AG1038" s="120">
        <v>61.502222222222244</v>
      </c>
      <c r="AH1038" s="120">
        <v>100</v>
      </c>
      <c r="AI1038" s="120">
        <v>10.68</v>
      </c>
      <c r="AJ1038" s="120">
        <v>11.15</v>
      </c>
      <c r="AK1038" s="120">
        <v>10.78</v>
      </c>
      <c r="AL1038" s="52">
        <v>0</v>
      </c>
      <c r="AM1038" s="124">
        <v>0.99210526315789471</v>
      </c>
      <c r="AN1038" s="124">
        <v>0.99468085106382975</v>
      </c>
      <c r="AO1038" s="124">
        <v>0.98687664041994749</v>
      </c>
      <c r="AP1038" s="124">
        <v>0.98412698412698407</v>
      </c>
      <c r="AQ1038" s="124">
        <v>0.99173553719008267</v>
      </c>
      <c r="AR1038" s="124">
        <v>0.98113207547169812</v>
      </c>
      <c r="AS1038" s="124">
        <v>5.8201058201058198E-2</v>
      </c>
      <c r="AT1038" s="120">
        <v>48.359788359788375</v>
      </c>
      <c r="AU1038" s="120">
        <v>50</v>
      </c>
      <c r="AV1038" s="124">
        <v>9.7297297297297303E-2</v>
      </c>
      <c r="AW1038" s="120">
        <v>40.540540540540555</v>
      </c>
      <c r="AX1038" s="120">
        <v>50</v>
      </c>
      <c r="AY1038" s="124"/>
      <c r="AZ1038" s="120"/>
      <c r="BA1038" s="120"/>
      <c r="BB1038" s="124"/>
      <c r="BC1038" s="120"/>
      <c r="BD1038" s="120"/>
      <c r="BE1038" s="124"/>
      <c r="BF1038" s="120"/>
      <c r="BG1038" s="120"/>
      <c r="BH1038" s="124"/>
      <c r="BI1038" s="120"/>
      <c r="BJ1038" s="120"/>
      <c r="BK1038" s="124"/>
      <c r="BL1038" s="120"/>
      <c r="BM1038" s="120"/>
      <c r="BN1038" s="52"/>
      <c r="BO1038" s="124"/>
      <c r="BP1038" s="120"/>
      <c r="BQ1038" s="120"/>
      <c r="BR1038" s="124">
        <v>0.33834586466165412</v>
      </c>
      <c r="BS1038" s="124">
        <v>1.0075757575757576</v>
      </c>
      <c r="BT1038" s="120">
        <v>22.556390977443609</v>
      </c>
      <c r="BU1038" s="120">
        <v>50</v>
      </c>
      <c r="BV1038" s="124"/>
      <c r="BW1038" s="120"/>
      <c r="BX1038" s="120"/>
      <c r="BY1038" s="124"/>
      <c r="BZ1038" s="124"/>
      <c r="CA1038" s="124"/>
      <c r="CB1038" s="120">
        <v>16.823939048191338</v>
      </c>
      <c r="CC1038" s="120">
        <v>19.496255895940152</v>
      </c>
      <c r="CD1038" s="120">
        <v>17.335082511020332</v>
      </c>
      <c r="CE1038" s="120"/>
      <c r="CF1038" s="107"/>
      <c r="CG1038" s="107"/>
      <c r="CH1038" s="107">
        <v>0</v>
      </c>
      <c r="CI1038" s="107"/>
      <c r="CJ1038" s="107"/>
    </row>
    <row r="1039" spans="1:88" x14ac:dyDescent="0.25">
      <c r="A1039" s="50" t="s">
        <v>1195</v>
      </c>
      <c r="B1039" s="56" t="s">
        <v>1650</v>
      </c>
      <c r="C1039" s="50" t="s">
        <v>3554</v>
      </c>
      <c r="D1039" s="56" t="s">
        <v>2622</v>
      </c>
      <c r="E1039" s="50" t="s">
        <v>106</v>
      </c>
      <c r="F1039" s="24">
        <v>6</v>
      </c>
      <c r="G1039" s="24">
        <v>8</v>
      </c>
      <c r="H1039" s="50" t="s">
        <v>2644</v>
      </c>
      <c r="I1039" s="50" t="s">
        <v>109</v>
      </c>
      <c r="J1039" s="120">
        <v>549.53546541487708</v>
      </c>
      <c r="K1039" s="52">
        <v>800</v>
      </c>
      <c r="L1039" s="120">
        <v>68.691933176859635</v>
      </c>
      <c r="M1039" s="52">
        <v>1</v>
      </c>
      <c r="N1039" s="120">
        <v>62.228928853651269</v>
      </c>
      <c r="O1039" s="120">
        <v>82.971905138201691</v>
      </c>
      <c r="P1039" s="120">
        <v>100</v>
      </c>
      <c r="Q1039" s="120">
        <v>53.44475712153028</v>
      </c>
      <c r="R1039" s="120">
        <v>62.508899726327662</v>
      </c>
      <c r="S1039" s="120">
        <v>70.61382005249402</v>
      </c>
      <c r="T1039" s="120">
        <v>71.259676162040378</v>
      </c>
      <c r="U1039" s="120">
        <v>100</v>
      </c>
      <c r="V1039" s="120">
        <v>53.938183987688397</v>
      </c>
      <c r="W1039" s="120">
        <v>71.917578650251201</v>
      </c>
      <c r="X1039" s="120">
        <v>100</v>
      </c>
      <c r="Y1039" s="120">
        <v>45.014556424516933</v>
      </c>
      <c r="Z1039" s="120">
        <v>60.019408566022584</v>
      </c>
      <c r="AA1039" s="120">
        <v>100</v>
      </c>
      <c r="AB1039" s="120">
        <v>54.210027100271006</v>
      </c>
      <c r="AC1039" s="120">
        <v>72.280036133694665</v>
      </c>
      <c r="AD1039" s="120">
        <v>100</v>
      </c>
      <c r="AE1039" s="120">
        <v>47.636111111111106</v>
      </c>
      <c r="AF1039" s="120">
        <v>60.470899470899475</v>
      </c>
      <c r="AG1039" s="120">
        <v>63.514814814814812</v>
      </c>
      <c r="AH1039" s="120">
        <v>100</v>
      </c>
      <c r="AI1039" s="120">
        <v>17.16</v>
      </c>
      <c r="AJ1039" s="120">
        <v>17.489999999999998</v>
      </c>
      <c r="AK1039" s="120">
        <v>12.83</v>
      </c>
      <c r="AL1039" s="52">
        <v>0</v>
      </c>
      <c r="AM1039" s="124">
        <v>0.98055555555555551</v>
      </c>
      <c r="AN1039" s="124">
        <v>0.97222222222222221</v>
      </c>
      <c r="AO1039" s="124">
        <v>0.99724517906336085</v>
      </c>
      <c r="AP1039" s="124">
        <v>1</v>
      </c>
      <c r="AQ1039" s="124">
        <v>1</v>
      </c>
      <c r="AR1039" s="124">
        <v>1</v>
      </c>
      <c r="AS1039" s="124">
        <v>0.11049723756906077</v>
      </c>
      <c r="AT1039" s="120">
        <v>37.90055248618787</v>
      </c>
      <c r="AU1039" s="120">
        <v>50</v>
      </c>
      <c r="AV1039" s="124">
        <v>0.19553072625698323</v>
      </c>
      <c r="AW1039" s="120">
        <v>20.893854748603367</v>
      </c>
      <c r="AX1039" s="120">
        <v>50</v>
      </c>
      <c r="AY1039" s="124"/>
      <c r="AZ1039" s="120"/>
      <c r="BA1039" s="120"/>
      <c r="BB1039" s="124"/>
      <c r="BC1039" s="120"/>
      <c r="BD1039" s="120"/>
      <c r="BE1039" s="124">
        <v>0.88235294117647056</v>
      </c>
      <c r="BF1039" s="120">
        <v>46.933667083854822</v>
      </c>
      <c r="BG1039" s="120">
        <v>50</v>
      </c>
      <c r="BH1039" s="124"/>
      <c r="BI1039" s="120"/>
      <c r="BJ1039" s="120"/>
      <c r="BK1039" s="124"/>
      <c r="BL1039" s="120"/>
      <c r="BM1039" s="120"/>
      <c r="BN1039" s="52"/>
      <c r="BO1039" s="124"/>
      <c r="BP1039" s="120"/>
      <c r="BQ1039" s="120"/>
      <c r="BR1039" s="124">
        <v>0.32765957446808508</v>
      </c>
      <c r="BS1039" s="124">
        <v>0.94377510040160639</v>
      </c>
      <c r="BT1039" s="120">
        <v>21.843971631205672</v>
      </c>
      <c r="BU1039" s="120">
        <v>50</v>
      </c>
      <c r="BV1039" s="124"/>
      <c r="BW1039" s="120"/>
      <c r="BX1039" s="120"/>
      <c r="BY1039" s="124"/>
      <c r="BZ1039" s="124"/>
      <c r="CA1039" s="124"/>
      <c r="CB1039" s="120">
        <v>16.823939048191338</v>
      </c>
      <c r="CC1039" s="120">
        <v>19.496255895940152</v>
      </c>
      <c r="CD1039" s="120">
        <v>17.335082511020332</v>
      </c>
      <c r="CE1039" s="120"/>
      <c r="CF1039" s="114"/>
      <c r="CG1039" s="52"/>
      <c r="CH1039" s="107">
        <v>0</v>
      </c>
      <c r="CI1039" s="107"/>
      <c r="CJ1039" s="107"/>
    </row>
    <row r="1040" spans="1:88" x14ac:dyDescent="0.25">
      <c r="A1040" s="50" t="s">
        <v>1195</v>
      </c>
      <c r="B1040" s="56" t="s">
        <v>1650</v>
      </c>
      <c r="C1040" s="50" t="s">
        <v>3555</v>
      </c>
      <c r="D1040" s="56" t="s">
        <v>2621</v>
      </c>
      <c r="E1040" s="50" t="s">
        <v>106</v>
      </c>
      <c r="F1040" s="24">
        <v>9</v>
      </c>
      <c r="G1040" s="24">
        <v>12</v>
      </c>
      <c r="H1040" s="50" t="s">
        <v>2644</v>
      </c>
      <c r="I1040" s="50" t="s">
        <v>109</v>
      </c>
      <c r="J1040" s="120">
        <v>854.79941825684193</v>
      </c>
      <c r="K1040" s="52">
        <v>1250</v>
      </c>
      <c r="L1040" s="120">
        <v>68.38395346054736</v>
      </c>
      <c r="M1040" s="52">
        <v>0</v>
      </c>
      <c r="N1040" s="120">
        <v>49.852434653378793</v>
      </c>
      <c r="O1040" s="120">
        <v>66.469912871171715</v>
      </c>
      <c r="P1040" s="120">
        <v>100</v>
      </c>
      <c r="Q1040" s="120">
        <v>43.531999586435077</v>
      </c>
      <c r="R1040" s="120">
        <v>56.87406224287303</v>
      </c>
      <c r="S1040" s="120">
        <v>54.481485688323488</v>
      </c>
      <c r="T1040" s="120">
        <v>58.042666115246767</v>
      </c>
      <c r="U1040" s="120">
        <v>100</v>
      </c>
      <c r="V1040" s="120">
        <v>52.072546773577699</v>
      </c>
      <c r="W1040" s="120">
        <v>69.430062364770265</v>
      </c>
      <c r="X1040" s="120">
        <v>100</v>
      </c>
      <c r="Y1040" s="120">
        <v>45.516631421270603</v>
      </c>
      <c r="Z1040" s="120">
        <v>60.688841895027466</v>
      </c>
      <c r="AA1040" s="120">
        <v>100</v>
      </c>
      <c r="AB1040" s="120">
        <v>50.634374999999999</v>
      </c>
      <c r="AC1040" s="120">
        <v>67.512500000000003</v>
      </c>
      <c r="AD1040" s="120">
        <v>100</v>
      </c>
      <c r="AE1040" s="120">
        <v>44.639534883720927</v>
      </c>
      <c r="AF1040" s="120">
        <v>55.498113207547192</v>
      </c>
      <c r="AG1040" s="120">
        <v>59.519379844961243</v>
      </c>
      <c r="AH1040" s="120">
        <v>100</v>
      </c>
      <c r="AI1040" s="120">
        <v>10.94</v>
      </c>
      <c r="AJ1040" s="120">
        <v>11.35</v>
      </c>
      <c r="AK1040" s="120">
        <v>10.85</v>
      </c>
      <c r="AL1040" s="52">
        <v>1</v>
      </c>
      <c r="AM1040" s="124">
        <v>0.98425196850393704</v>
      </c>
      <c r="AN1040" s="124">
        <v>0.96363636363636362</v>
      </c>
      <c r="AO1040" s="124">
        <v>0.9921875</v>
      </c>
      <c r="AP1040" s="124">
        <v>0.9821428571428571</v>
      </c>
      <c r="AQ1040" s="124">
        <v>0.97169811320754718</v>
      </c>
      <c r="AR1040" s="124">
        <v>0.94117647058823528</v>
      </c>
      <c r="AS1040" s="124">
        <v>0.19911504424778761</v>
      </c>
      <c r="AT1040" s="120">
        <v>20.176991150442493</v>
      </c>
      <c r="AU1040" s="120">
        <v>50</v>
      </c>
      <c r="AV1040" s="124">
        <v>0.2513089005235602</v>
      </c>
      <c r="AW1040" s="120">
        <v>9.7382198952879584</v>
      </c>
      <c r="AX1040" s="120">
        <v>50</v>
      </c>
      <c r="AY1040" s="124">
        <v>0.32098765432098764</v>
      </c>
      <c r="AZ1040" s="120">
        <v>21.399176954732511</v>
      </c>
      <c r="BA1040" s="120">
        <v>50</v>
      </c>
      <c r="BB1040" s="124">
        <v>0.27160493827160492</v>
      </c>
      <c r="BC1040" s="120">
        <v>18.10699588477366</v>
      </c>
      <c r="BD1040" s="120">
        <v>50</v>
      </c>
      <c r="BE1040" s="124">
        <v>0.85185185185185186</v>
      </c>
      <c r="BF1040" s="120">
        <v>45.311268715524037</v>
      </c>
      <c r="BG1040" s="120">
        <v>50</v>
      </c>
      <c r="BH1040" s="124">
        <v>0.97674418604651159</v>
      </c>
      <c r="BI1040" s="120">
        <v>100</v>
      </c>
      <c r="BJ1040" s="120">
        <v>100</v>
      </c>
      <c r="BK1040" s="124">
        <v>0.9</v>
      </c>
      <c r="BL1040" s="120">
        <v>95.744680851063833</v>
      </c>
      <c r="BM1040" s="120">
        <v>100</v>
      </c>
      <c r="BN1040" s="52">
        <v>0</v>
      </c>
      <c r="BO1040" s="124">
        <v>0.69291338582677164</v>
      </c>
      <c r="BP1040" s="120">
        <v>92.388451443569551</v>
      </c>
      <c r="BQ1040" s="120">
        <v>100</v>
      </c>
      <c r="BR1040" s="124">
        <v>0.60810810810810811</v>
      </c>
      <c r="BS1040" s="124">
        <v>0.72549019607843135</v>
      </c>
      <c r="BT1040" s="120">
        <v>20.27027027027027</v>
      </c>
      <c r="BU1040" s="120">
        <v>50</v>
      </c>
      <c r="BV1040" s="124">
        <v>0.70575221238938057</v>
      </c>
      <c r="BW1040" s="120">
        <v>50</v>
      </c>
      <c r="BX1040" s="120">
        <v>50</v>
      </c>
      <c r="BY1040" s="124">
        <v>0.9</v>
      </c>
      <c r="BZ1040" s="124">
        <v>0.94</v>
      </c>
      <c r="CA1040" s="124">
        <v>0.04</v>
      </c>
      <c r="CB1040" s="120">
        <v>16.823939048191338</v>
      </c>
      <c r="CC1040" s="120">
        <v>19.496255895940152</v>
      </c>
      <c r="CD1040" s="120">
        <v>17.335082511020332</v>
      </c>
      <c r="CE1040" s="120">
        <v>12.629206143265662</v>
      </c>
      <c r="CF1040" s="52"/>
      <c r="CG1040" s="52"/>
      <c r="CH1040" s="107">
        <v>0</v>
      </c>
      <c r="CI1040" s="107"/>
      <c r="CJ1040" s="107"/>
    </row>
    <row r="1041" spans="1:88" x14ac:dyDescent="0.25">
      <c r="A1041" s="50" t="s">
        <v>1199</v>
      </c>
      <c r="B1041" s="56" t="s">
        <v>1652</v>
      </c>
      <c r="C1041" s="50" t="s">
        <v>2665</v>
      </c>
      <c r="D1041" s="56" t="s">
        <v>101</v>
      </c>
      <c r="E1041" s="50" t="s">
        <v>102</v>
      </c>
      <c r="F1041" s="24" t="s">
        <v>102</v>
      </c>
      <c r="G1041" s="24" t="s">
        <v>102</v>
      </c>
      <c r="H1041" s="50" t="s">
        <v>2644</v>
      </c>
      <c r="I1041" s="50" t="s">
        <v>103</v>
      </c>
      <c r="J1041" s="120">
        <v>1042.9854065303336</v>
      </c>
      <c r="K1041" s="52">
        <v>1250</v>
      </c>
      <c r="L1041" s="120">
        <v>83.438832522426694</v>
      </c>
      <c r="M1041" s="52">
        <v>0</v>
      </c>
      <c r="N1041" s="120">
        <v>70.304954766846336</v>
      </c>
      <c r="O1041" s="120">
        <v>93.739939689128448</v>
      </c>
      <c r="P1041" s="120">
        <v>100</v>
      </c>
      <c r="Q1041" s="120">
        <v>60.319835066667075</v>
      </c>
      <c r="R1041" s="120">
        <v>67.380472161485031</v>
      </c>
      <c r="S1041" s="120">
        <v>74.315890798630818</v>
      </c>
      <c r="T1041" s="120">
        <v>80.4264467555561</v>
      </c>
      <c r="U1041" s="120">
        <v>100</v>
      </c>
      <c r="V1041" s="120">
        <v>63.704583372946317</v>
      </c>
      <c r="W1041" s="120">
        <v>84.939444497261746</v>
      </c>
      <c r="X1041" s="120">
        <v>100</v>
      </c>
      <c r="Y1041" s="120">
        <v>54.59184336575742</v>
      </c>
      <c r="Z1041" s="120">
        <v>72.78912448767656</v>
      </c>
      <c r="AA1041" s="120">
        <v>100</v>
      </c>
      <c r="AB1041" s="120">
        <v>61.404613610149831</v>
      </c>
      <c r="AC1041" s="120">
        <v>81.87281814686645</v>
      </c>
      <c r="AD1041" s="120">
        <v>100</v>
      </c>
      <c r="AE1041" s="120">
        <v>54.850203252032514</v>
      </c>
      <c r="AF1041" s="120">
        <v>64.001046698872727</v>
      </c>
      <c r="AG1041" s="120">
        <v>73.133604336043362</v>
      </c>
      <c r="AH1041" s="120">
        <v>100</v>
      </c>
      <c r="AI1041" s="120">
        <v>13.99</v>
      </c>
      <c r="AJ1041" s="120">
        <v>12.78</v>
      </c>
      <c r="AK1041" s="120">
        <v>9.15</v>
      </c>
      <c r="AL1041" s="52">
        <v>0</v>
      </c>
      <c r="AM1041" s="124">
        <v>0.9947994056463596</v>
      </c>
      <c r="AN1041" s="124">
        <v>0.98984771573604058</v>
      </c>
      <c r="AO1041" s="124">
        <v>0.99628804751299183</v>
      </c>
      <c r="AP1041" s="124">
        <v>0.9924050632911392</v>
      </c>
      <c r="AQ1041" s="124">
        <v>1</v>
      </c>
      <c r="AR1041" s="124">
        <v>1</v>
      </c>
      <c r="AS1041" s="124">
        <v>3.9190353143841519E-2</v>
      </c>
      <c r="AT1041" s="120">
        <v>50</v>
      </c>
      <c r="AU1041" s="120">
        <v>50</v>
      </c>
      <c r="AV1041" s="124">
        <v>8.2962962962962961E-2</v>
      </c>
      <c r="AW1041" s="120">
        <v>43.407407407407433</v>
      </c>
      <c r="AX1041" s="120">
        <v>50</v>
      </c>
      <c r="AY1041" s="124">
        <v>0.47029702970297027</v>
      </c>
      <c r="AZ1041" s="120">
        <v>31.35313531353135</v>
      </c>
      <c r="BA1041" s="120">
        <v>50</v>
      </c>
      <c r="BB1041" s="124">
        <v>0.39851485148514854</v>
      </c>
      <c r="BC1041" s="120">
        <v>26.567656765676567</v>
      </c>
      <c r="BD1041" s="120">
        <v>50</v>
      </c>
      <c r="BE1041" s="124">
        <v>0.93565683646112596</v>
      </c>
      <c r="BF1041" s="120">
        <v>49.768980662825854</v>
      </c>
      <c r="BG1041" s="120">
        <v>50</v>
      </c>
      <c r="BH1041" s="124">
        <v>0.95102040816326527</v>
      </c>
      <c r="BI1041" s="120">
        <v>100</v>
      </c>
      <c r="BJ1041" s="120">
        <v>100</v>
      </c>
      <c r="BK1041" s="124">
        <v>0.936708860759494</v>
      </c>
      <c r="BL1041" s="120">
        <v>99.649878804201492</v>
      </c>
      <c r="BM1041" s="120">
        <v>100</v>
      </c>
      <c r="BN1041" s="52">
        <v>0</v>
      </c>
      <c r="BO1041" s="124">
        <v>0.77300000000000002</v>
      </c>
      <c r="BP1041" s="120">
        <v>100</v>
      </c>
      <c r="BQ1041" s="120">
        <v>100</v>
      </c>
      <c r="BR1041" s="124">
        <v>0.67420212765957444</v>
      </c>
      <c r="BS1041" s="124">
        <v>0.96286811779769521</v>
      </c>
      <c r="BT1041" s="120">
        <v>44.946808510638299</v>
      </c>
      <c r="BU1041" s="120">
        <v>50</v>
      </c>
      <c r="BV1041" s="124">
        <v>0.12468193384223919</v>
      </c>
      <c r="BW1041" s="120">
        <v>10.390161153519934</v>
      </c>
      <c r="BX1041" s="120">
        <v>50</v>
      </c>
      <c r="BY1041" s="124">
        <v>0.936708860759494</v>
      </c>
      <c r="BZ1041" s="124">
        <v>0.94</v>
      </c>
      <c r="CA1041" s="124">
        <v>3.2911392405060268E-3</v>
      </c>
      <c r="CB1041" s="120">
        <v>17.263974516166829</v>
      </c>
      <c r="CC1041" s="120">
        <v>19.631524517014228</v>
      </c>
      <c r="CD1041" s="120">
        <v>17.168861804494096</v>
      </c>
      <c r="CE1041" s="120">
        <v>15.161501169955377</v>
      </c>
      <c r="CF1041" s="107"/>
      <c r="CG1041" s="107"/>
      <c r="CH1041" s="107">
        <v>0</v>
      </c>
      <c r="CI1041" s="107"/>
      <c r="CJ1041" s="107"/>
    </row>
    <row r="1042" spans="1:88" x14ac:dyDescent="0.25">
      <c r="A1042" s="50" t="s">
        <v>1199</v>
      </c>
      <c r="B1042" s="56" t="s">
        <v>1652</v>
      </c>
      <c r="C1042" s="50" t="s">
        <v>3556</v>
      </c>
      <c r="D1042" s="56" t="s">
        <v>1952</v>
      </c>
      <c r="E1042" s="50" t="s">
        <v>106</v>
      </c>
      <c r="F1042" s="24" t="s">
        <v>114</v>
      </c>
      <c r="G1042" s="24">
        <v>5</v>
      </c>
      <c r="H1042" s="50" t="s">
        <v>1453</v>
      </c>
      <c r="I1042" s="50" t="s">
        <v>109</v>
      </c>
      <c r="J1042" s="120">
        <v>616.83884657036037</v>
      </c>
      <c r="K1042" s="52">
        <v>650</v>
      </c>
      <c r="L1042" s="120">
        <v>94.898284087747754</v>
      </c>
      <c r="M1042" s="52">
        <v>0</v>
      </c>
      <c r="N1042" s="120">
        <v>78.90693846833868</v>
      </c>
      <c r="O1042" s="120">
        <v>100</v>
      </c>
      <c r="P1042" s="120">
        <v>100</v>
      </c>
      <c r="Q1042" s="120">
        <v>72.326976548038274</v>
      </c>
      <c r="R1042" s="120">
        <v>75</v>
      </c>
      <c r="S1042" s="120">
        <v>75</v>
      </c>
      <c r="T1042" s="120">
        <v>96.435968730717704</v>
      </c>
      <c r="U1042" s="120">
        <v>100</v>
      </c>
      <c r="V1042" s="120">
        <v>74.503101024424595</v>
      </c>
      <c r="W1042" s="120">
        <v>99.337468032566122</v>
      </c>
      <c r="X1042" s="120">
        <v>100</v>
      </c>
      <c r="Y1042" s="120">
        <v>68.402340183590212</v>
      </c>
      <c r="Z1042" s="120">
        <v>91.203120244786945</v>
      </c>
      <c r="AA1042" s="120">
        <v>100</v>
      </c>
      <c r="AB1042" s="120">
        <v>66.336111111111123</v>
      </c>
      <c r="AC1042" s="120">
        <v>88.448148148148164</v>
      </c>
      <c r="AD1042" s="120">
        <v>100</v>
      </c>
      <c r="AE1042" s="120"/>
      <c r="AF1042" s="120">
        <v>68.694202898550714</v>
      </c>
      <c r="AG1042" s="120"/>
      <c r="AH1042" s="120">
        <v>0</v>
      </c>
      <c r="AI1042" s="120">
        <v>2.67</v>
      </c>
      <c r="AJ1042" s="120">
        <v>6.59</v>
      </c>
      <c r="AK1042" s="120"/>
      <c r="AL1042" s="52">
        <v>0</v>
      </c>
      <c r="AM1042" s="124">
        <v>0.99428571428571433</v>
      </c>
      <c r="AN1042" s="124">
        <v>0.9821428571428571</v>
      </c>
      <c r="AO1042" s="124">
        <v>1</v>
      </c>
      <c r="AP1042" s="124">
        <v>1</v>
      </c>
      <c r="AQ1042" s="124">
        <v>1</v>
      </c>
      <c r="AR1042" s="124"/>
      <c r="AS1042" s="124">
        <v>1.8575851393188854E-2</v>
      </c>
      <c r="AT1042" s="120">
        <v>50</v>
      </c>
      <c r="AU1042" s="120">
        <v>50</v>
      </c>
      <c r="AV1042" s="124">
        <v>4.2105263157894736E-2</v>
      </c>
      <c r="AW1042" s="120">
        <v>50</v>
      </c>
      <c r="AX1042" s="120">
        <v>50</v>
      </c>
      <c r="AY1042" s="124"/>
      <c r="AZ1042" s="120"/>
      <c r="BA1042" s="120"/>
      <c r="BB1042" s="124"/>
      <c r="BC1042" s="120"/>
      <c r="BD1042" s="120"/>
      <c r="BE1042" s="124"/>
      <c r="BF1042" s="120"/>
      <c r="BG1042" s="120"/>
      <c r="BH1042" s="124"/>
      <c r="BI1042" s="120"/>
      <c r="BJ1042" s="120"/>
      <c r="BK1042" s="124"/>
      <c r="BL1042" s="120"/>
      <c r="BM1042" s="120"/>
      <c r="BN1042" s="52"/>
      <c r="BO1042" s="124"/>
      <c r="BP1042" s="120"/>
      <c r="BQ1042" s="120"/>
      <c r="BR1042" s="124">
        <v>0.62121212121212122</v>
      </c>
      <c r="BS1042" s="124">
        <v>0.9850746268656716</v>
      </c>
      <c r="BT1042" s="120">
        <v>41.414141414141412</v>
      </c>
      <c r="BU1042" s="120">
        <v>50</v>
      </c>
      <c r="BV1042" s="124"/>
      <c r="BW1042" s="120"/>
      <c r="BX1042" s="120"/>
      <c r="BY1042" s="124"/>
      <c r="BZ1042" s="124"/>
      <c r="CA1042" s="124"/>
      <c r="CB1042" s="120">
        <v>16.823939048191338</v>
      </c>
      <c r="CC1042" s="120">
        <v>19.496255895940152</v>
      </c>
      <c r="CD1042" s="120">
        <v>17.335082511020332</v>
      </c>
      <c r="CE1042" s="120"/>
      <c r="CF1042" s="107"/>
      <c r="CG1042" s="107"/>
      <c r="CH1042" s="107">
        <v>2</v>
      </c>
      <c r="CI1042" s="107">
        <v>1</v>
      </c>
      <c r="CJ1042" s="107">
        <v>1</v>
      </c>
    </row>
    <row r="1043" spans="1:88" x14ac:dyDescent="0.25">
      <c r="A1043" s="50" t="s">
        <v>1199</v>
      </c>
      <c r="B1043" s="56" t="s">
        <v>1652</v>
      </c>
      <c r="C1043" s="50" t="s">
        <v>3557</v>
      </c>
      <c r="D1043" s="56" t="s">
        <v>2552</v>
      </c>
      <c r="E1043" s="50" t="s">
        <v>106</v>
      </c>
      <c r="F1043" s="24" t="s">
        <v>114</v>
      </c>
      <c r="G1043" s="24">
        <v>5</v>
      </c>
      <c r="H1043" s="50" t="s">
        <v>1453</v>
      </c>
      <c r="I1043" s="50" t="s">
        <v>109</v>
      </c>
      <c r="J1043" s="120">
        <v>588.47630162445932</v>
      </c>
      <c r="K1043" s="52">
        <v>650</v>
      </c>
      <c r="L1043" s="120">
        <v>90.534815634532208</v>
      </c>
      <c r="M1043" s="52">
        <v>0</v>
      </c>
      <c r="N1043" s="120">
        <v>73.95956622013918</v>
      </c>
      <c r="O1043" s="120">
        <v>98.612754960185583</v>
      </c>
      <c r="P1043" s="120">
        <v>100</v>
      </c>
      <c r="Q1043" s="120">
        <v>64.266444704636996</v>
      </c>
      <c r="R1043" s="120">
        <v>72.087380751511191</v>
      </c>
      <c r="S1043" s="120">
        <v>75</v>
      </c>
      <c r="T1043" s="120">
        <v>85.688592939515999</v>
      </c>
      <c r="U1043" s="120">
        <v>100</v>
      </c>
      <c r="V1043" s="120">
        <v>68.41533320179154</v>
      </c>
      <c r="W1043" s="120">
        <v>91.220444269055392</v>
      </c>
      <c r="X1043" s="120">
        <v>100</v>
      </c>
      <c r="Y1043" s="120">
        <v>60.447682858060233</v>
      </c>
      <c r="Z1043" s="120">
        <v>80.596910477413644</v>
      </c>
      <c r="AA1043" s="120">
        <v>100</v>
      </c>
      <c r="AB1043" s="120">
        <v>64.545977011494273</v>
      </c>
      <c r="AC1043" s="120">
        <v>86.061302681992373</v>
      </c>
      <c r="AD1043" s="120">
        <v>100</v>
      </c>
      <c r="AE1043" s="120"/>
      <c r="AF1043" s="120">
        <v>65.573643410852725</v>
      </c>
      <c r="AG1043" s="120"/>
      <c r="AH1043" s="120">
        <v>0</v>
      </c>
      <c r="AI1043" s="120">
        <v>10.73</v>
      </c>
      <c r="AJ1043" s="120">
        <v>11.63</v>
      </c>
      <c r="AK1043" s="120"/>
      <c r="AL1043" s="52">
        <v>0</v>
      </c>
      <c r="AM1043" s="124">
        <v>0.99408284023668636</v>
      </c>
      <c r="AN1043" s="124">
        <v>1</v>
      </c>
      <c r="AO1043" s="124">
        <v>0.99408284023668636</v>
      </c>
      <c r="AP1043" s="124">
        <v>1</v>
      </c>
      <c r="AQ1043" s="124">
        <v>1</v>
      </c>
      <c r="AR1043" s="124"/>
      <c r="AS1043" s="124">
        <v>3.0395136778115501E-3</v>
      </c>
      <c r="AT1043" s="120">
        <v>50</v>
      </c>
      <c r="AU1043" s="120">
        <v>50</v>
      </c>
      <c r="AV1043" s="124">
        <v>0</v>
      </c>
      <c r="AW1043" s="120">
        <v>50</v>
      </c>
      <c r="AX1043" s="120">
        <v>50</v>
      </c>
      <c r="AY1043" s="124"/>
      <c r="AZ1043" s="120"/>
      <c r="BA1043" s="120"/>
      <c r="BB1043" s="124"/>
      <c r="BC1043" s="120"/>
      <c r="BD1043" s="120"/>
      <c r="BE1043" s="124"/>
      <c r="BF1043" s="120"/>
      <c r="BG1043" s="120"/>
      <c r="BH1043" s="124"/>
      <c r="BI1043" s="120"/>
      <c r="BJ1043" s="120"/>
      <c r="BK1043" s="124"/>
      <c r="BL1043" s="120"/>
      <c r="BM1043" s="120"/>
      <c r="BN1043" s="52"/>
      <c r="BO1043" s="124"/>
      <c r="BP1043" s="120"/>
      <c r="BQ1043" s="120"/>
      <c r="BR1043" s="124">
        <v>0.69444444444444442</v>
      </c>
      <c r="BS1043" s="124">
        <v>1</v>
      </c>
      <c r="BT1043" s="120">
        <v>46.296296296296298</v>
      </c>
      <c r="BU1043" s="120">
        <v>50</v>
      </c>
      <c r="BV1043" s="124"/>
      <c r="BW1043" s="120"/>
      <c r="BX1043" s="120"/>
      <c r="BY1043" s="124"/>
      <c r="BZ1043" s="124"/>
      <c r="CA1043" s="124"/>
      <c r="CB1043" s="120">
        <v>16.823939048191338</v>
      </c>
      <c r="CC1043" s="120">
        <v>19.496255895940152</v>
      </c>
      <c r="CD1043" s="120">
        <v>17.335082511020332</v>
      </c>
      <c r="CE1043" s="120"/>
      <c r="CF1043" s="114"/>
      <c r="CG1043" s="52"/>
      <c r="CH1043" s="107">
        <v>0</v>
      </c>
      <c r="CI1043" s="107"/>
      <c r="CJ1043" s="107"/>
    </row>
    <row r="1044" spans="1:88" x14ac:dyDescent="0.25">
      <c r="A1044" s="50" t="s">
        <v>1199</v>
      </c>
      <c r="B1044" s="56" t="s">
        <v>1652</v>
      </c>
      <c r="C1044" s="50" t="s">
        <v>3558</v>
      </c>
      <c r="D1044" s="56" t="s">
        <v>1667</v>
      </c>
      <c r="E1044" s="50" t="s">
        <v>106</v>
      </c>
      <c r="F1044" s="24" t="s">
        <v>107</v>
      </c>
      <c r="G1044" s="24">
        <v>5</v>
      </c>
      <c r="H1044" s="50" t="s">
        <v>1453</v>
      </c>
      <c r="I1044" s="50" t="s">
        <v>109</v>
      </c>
      <c r="J1044" s="120">
        <v>567.96211646285155</v>
      </c>
      <c r="K1044" s="52">
        <v>650</v>
      </c>
      <c r="L1044" s="120">
        <v>87.378787148131011</v>
      </c>
      <c r="M1044" s="52">
        <v>0</v>
      </c>
      <c r="N1044" s="120">
        <v>71.843035962042478</v>
      </c>
      <c r="O1044" s="120">
        <v>95.790714616056633</v>
      </c>
      <c r="P1044" s="120">
        <v>100</v>
      </c>
      <c r="Q1044" s="120">
        <v>64.346840429729966</v>
      </c>
      <c r="R1044" s="120">
        <v>67.722409833520956</v>
      </c>
      <c r="S1044" s="120">
        <v>74.493206099728724</v>
      </c>
      <c r="T1044" s="120">
        <v>85.795787239639949</v>
      </c>
      <c r="U1044" s="120">
        <v>100</v>
      </c>
      <c r="V1044" s="120">
        <v>66.172100264692872</v>
      </c>
      <c r="W1044" s="120">
        <v>88.229467019590501</v>
      </c>
      <c r="X1044" s="120">
        <v>100</v>
      </c>
      <c r="Y1044" s="120">
        <v>61.908748950415628</v>
      </c>
      <c r="Z1044" s="120">
        <v>82.54499860055418</v>
      </c>
      <c r="AA1044" s="120">
        <v>100</v>
      </c>
      <c r="AB1044" s="120">
        <v>59.353191489361699</v>
      </c>
      <c r="AC1044" s="120">
        <v>79.137588652482265</v>
      </c>
      <c r="AD1044" s="120">
        <v>100</v>
      </c>
      <c r="AE1044" s="120"/>
      <c r="AF1044" s="120">
        <v>61.351960784313711</v>
      </c>
      <c r="AG1044" s="120"/>
      <c r="AH1044" s="120">
        <v>0</v>
      </c>
      <c r="AI1044" s="120">
        <v>10.14</v>
      </c>
      <c r="AJ1044" s="120">
        <v>5.81</v>
      </c>
      <c r="AK1044" s="120"/>
      <c r="AL1044" s="52">
        <v>0</v>
      </c>
      <c r="AM1044" s="124">
        <v>1</v>
      </c>
      <c r="AN1044" s="124">
        <v>1</v>
      </c>
      <c r="AO1044" s="124">
        <v>1</v>
      </c>
      <c r="AP1044" s="124">
        <v>1</v>
      </c>
      <c r="AQ1044" s="124">
        <v>1</v>
      </c>
      <c r="AR1044" s="124"/>
      <c r="AS1044" s="124">
        <v>2.9661016949152543E-2</v>
      </c>
      <c r="AT1044" s="120">
        <v>50</v>
      </c>
      <c r="AU1044" s="120">
        <v>50</v>
      </c>
      <c r="AV1044" s="124">
        <v>8.0645161290322578E-2</v>
      </c>
      <c r="AW1044" s="120">
        <v>43.870967741935488</v>
      </c>
      <c r="AX1044" s="120">
        <v>50</v>
      </c>
      <c r="AY1044" s="124"/>
      <c r="AZ1044" s="120"/>
      <c r="BA1044" s="120"/>
      <c r="BB1044" s="124"/>
      <c r="BC1044" s="120"/>
      <c r="BD1044" s="120"/>
      <c r="BE1044" s="124"/>
      <c r="BF1044" s="120"/>
      <c r="BG1044" s="120"/>
      <c r="BH1044" s="124"/>
      <c r="BI1044" s="120"/>
      <c r="BJ1044" s="120"/>
      <c r="BK1044" s="124"/>
      <c r="BL1044" s="120"/>
      <c r="BM1044" s="120"/>
      <c r="BN1044" s="52"/>
      <c r="BO1044" s="124"/>
      <c r="BP1044" s="120"/>
      <c r="BQ1044" s="120"/>
      <c r="BR1044" s="124">
        <v>0.63888888888888884</v>
      </c>
      <c r="BS1044" s="124">
        <v>1.0285714285714285</v>
      </c>
      <c r="BT1044" s="120">
        <v>42.592592592592588</v>
      </c>
      <c r="BU1044" s="120">
        <v>50</v>
      </c>
      <c r="BV1044" s="124"/>
      <c r="BW1044" s="120"/>
      <c r="BX1044" s="120"/>
      <c r="BY1044" s="124"/>
      <c r="BZ1044" s="124"/>
      <c r="CA1044" s="124"/>
      <c r="CB1044" s="120">
        <v>16.823939048191338</v>
      </c>
      <c r="CC1044" s="120">
        <v>19.496255895940152</v>
      </c>
      <c r="CD1044" s="120">
        <v>17.335082511020332</v>
      </c>
      <c r="CE1044" s="120"/>
      <c r="CF1044" s="107"/>
      <c r="CG1044" s="107"/>
      <c r="CH1044" s="107">
        <v>0</v>
      </c>
      <c r="CI1044" s="107"/>
      <c r="CJ1044" s="107"/>
    </row>
    <row r="1045" spans="1:88" x14ac:dyDescent="0.25">
      <c r="A1045" s="50" t="s">
        <v>1199</v>
      </c>
      <c r="B1045" s="56" t="s">
        <v>1652</v>
      </c>
      <c r="C1045" s="50" t="s">
        <v>3559</v>
      </c>
      <c r="D1045" s="56" t="s">
        <v>2532</v>
      </c>
      <c r="E1045" s="50" t="s">
        <v>106</v>
      </c>
      <c r="F1045" s="24">
        <v>6</v>
      </c>
      <c r="G1045" s="24">
        <v>8</v>
      </c>
      <c r="H1045" s="50" t="s">
        <v>2644</v>
      </c>
      <c r="I1045" s="50" t="s">
        <v>109</v>
      </c>
      <c r="J1045" s="120">
        <v>675.3285368461153</v>
      </c>
      <c r="K1045" s="52">
        <v>800</v>
      </c>
      <c r="L1045" s="120">
        <v>84.416067105764412</v>
      </c>
      <c r="M1045" s="52">
        <v>0</v>
      </c>
      <c r="N1045" s="120">
        <v>70.52150226990679</v>
      </c>
      <c r="O1045" s="120">
        <v>94.028669693209054</v>
      </c>
      <c r="P1045" s="120">
        <v>100</v>
      </c>
      <c r="Q1045" s="120">
        <v>60.294189011017224</v>
      </c>
      <c r="R1045" s="120">
        <v>65.733499815455971</v>
      </c>
      <c r="S1045" s="120">
        <v>74.2244950015737</v>
      </c>
      <c r="T1045" s="120">
        <v>80.392252014689632</v>
      </c>
      <c r="U1045" s="120">
        <v>100</v>
      </c>
      <c r="V1045" s="120">
        <v>62.191576587313385</v>
      </c>
      <c r="W1045" s="120">
        <v>82.922102116417847</v>
      </c>
      <c r="X1045" s="120">
        <v>100</v>
      </c>
      <c r="Y1045" s="120">
        <v>52.409121957205244</v>
      </c>
      <c r="Z1045" s="120">
        <v>69.878829276273663</v>
      </c>
      <c r="AA1045" s="120">
        <v>100</v>
      </c>
      <c r="AB1045" s="120">
        <v>60.758823529411735</v>
      </c>
      <c r="AC1045" s="120">
        <v>81.011764705882314</v>
      </c>
      <c r="AD1045" s="120">
        <v>100</v>
      </c>
      <c r="AE1045" s="120">
        <v>56.916666666666686</v>
      </c>
      <c r="AF1045" s="120">
        <v>62.394838709677416</v>
      </c>
      <c r="AG1045" s="120">
        <v>75.888888888888914</v>
      </c>
      <c r="AH1045" s="120">
        <v>100</v>
      </c>
      <c r="AI1045" s="120">
        <v>13.93</v>
      </c>
      <c r="AJ1045" s="120">
        <v>13.32</v>
      </c>
      <c r="AK1045" s="120">
        <v>5.47</v>
      </c>
      <c r="AL1045" s="52">
        <v>0</v>
      </c>
      <c r="AM1045" s="124">
        <v>0.99687010954616584</v>
      </c>
      <c r="AN1045" s="124">
        <v>0.9942196531791907</v>
      </c>
      <c r="AO1045" s="124">
        <v>0.99687010954616584</v>
      </c>
      <c r="AP1045" s="124">
        <v>0.9942196531791907</v>
      </c>
      <c r="AQ1045" s="124">
        <v>1</v>
      </c>
      <c r="AR1045" s="124">
        <v>1</v>
      </c>
      <c r="AS1045" s="124">
        <v>1.5649452269170579E-2</v>
      </c>
      <c r="AT1045" s="120">
        <v>50</v>
      </c>
      <c r="AU1045" s="120">
        <v>50</v>
      </c>
      <c r="AV1045" s="124">
        <v>2.9239766081871343E-2</v>
      </c>
      <c r="AW1045" s="120">
        <v>50</v>
      </c>
      <c r="AX1045" s="120">
        <v>50</v>
      </c>
      <c r="AY1045" s="124"/>
      <c r="AZ1045" s="120"/>
      <c r="BA1045" s="120"/>
      <c r="BB1045" s="124"/>
      <c r="BC1045" s="120"/>
      <c r="BD1045" s="120"/>
      <c r="BE1045" s="124">
        <v>0.94117647058823528</v>
      </c>
      <c r="BF1045" s="120">
        <v>50</v>
      </c>
      <c r="BG1045" s="120">
        <v>50</v>
      </c>
      <c r="BH1045" s="124"/>
      <c r="BI1045" s="120"/>
      <c r="BJ1045" s="120"/>
      <c r="BK1045" s="124"/>
      <c r="BL1045" s="120"/>
      <c r="BM1045" s="120"/>
      <c r="BN1045" s="52"/>
      <c r="BO1045" s="124"/>
      <c r="BP1045" s="120"/>
      <c r="BQ1045" s="120"/>
      <c r="BR1045" s="124">
        <v>0.61809045226130654</v>
      </c>
      <c r="BS1045" s="124">
        <v>0.97549019607843135</v>
      </c>
      <c r="BT1045" s="120">
        <v>41.206030150753769</v>
      </c>
      <c r="BU1045" s="120">
        <v>50</v>
      </c>
      <c r="BV1045" s="124"/>
      <c r="BW1045" s="120"/>
      <c r="BX1045" s="120"/>
      <c r="BY1045" s="124"/>
      <c r="BZ1045" s="124"/>
      <c r="CA1045" s="124"/>
      <c r="CB1045" s="120">
        <v>16.823939048191338</v>
      </c>
      <c r="CC1045" s="120">
        <v>19.496255895940152</v>
      </c>
      <c r="CD1045" s="120">
        <v>17.335082511020332</v>
      </c>
      <c r="CE1045" s="120"/>
      <c r="CF1045" s="107"/>
      <c r="CG1045" s="107"/>
      <c r="CH1045" s="107">
        <v>0</v>
      </c>
      <c r="CI1045" s="107"/>
      <c r="CJ1045" s="107"/>
    </row>
    <row r="1046" spans="1:88" x14ac:dyDescent="0.25">
      <c r="A1046" s="50" t="s">
        <v>1199</v>
      </c>
      <c r="B1046" s="56" t="s">
        <v>1652</v>
      </c>
      <c r="C1046" s="50" t="s">
        <v>3560</v>
      </c>
      <c r="D1046" s="56" t="s">
        <v>2626</v>
      </c>
      <c r="E1046" s="50" t="s">
        <v>106</v>
      </c>
      <c r="F1046" s="24">
        <v>9</v>
      </c>
      <c r="G1046" s="24">
        <v>12</v>
      </c>
      <c r="H1046" s="50" t="s">
        <v>2644</v>
      </c>
      <c r="I1046" s="50" t="s">
        <v>109</v>
      </c>
      <c r="J1046" s="120">
        <v>964.59392905846425</v>
      </c>
      <c r="K1046" s="52">
        <v>1250</v>
      </c>
      <c r="L1046" s="120">
        <v>77.167514324677143</v>
      </c>
      <c r="M1046" s="52">
        <v>0</v>
      </c>
      <c r="N1046" s="120">
        <v>60.378959660825707</v>
      </c>
      <c r="O1046" s="120">
        <v>80.5052795477676</v>
      </c>
      <c r="P1046" s="120">
        <v>100</v>
      </c>
      <c r="Q1046" s="120">
        <v>48.783303464755065</v>
      </c>
      <c r="R1046" s="120">
        <v>60.965499192098513</v>
      </c>
      <c r="S1046" s="120">
        <v>65.481048387096791</v>
      </c>
      <c r="T1046" s="120">
        <v>65.044404619673429</v>
      </c>
      <c r="U1046" s="120">
        <v>100</v>
      </c>
      <c r="V1046" s="120">
        <v>55.734064959538863</v>
      </c>
      <c r="W1046" s="120">
        <v>74.312086612718488</v>
      </c>
      <c r="X1046" s="120">
        <v>100</v>
      </c>
      <c r="Y1046" s="120">
        <v>43.765177548682701</v>
      </c>
      <c r="Z1046" s="120">
        <v>58.353570064910265</v>
      </c>
      <c r="AA1046" s="120">
        <v>100</v>
      </c>
      <c r="AB1046" s="120">
        <v>60.372631578947328</v>
      </c>
      <c r="AC1046" s="120">
        <v>80.496842105263099</v>
      </c>
      <c r="AD1046" s="120">
        <v>100</v>
      </c>
      <c r="AE1046" s="120">
        <v>50.206172839506181</v>
      </c>
      <c r="AF1046" s="120">
        <v>64.409313725490208</v>
      </c>
      <c r="AG1046" s="120">
        <v>66.941563786008246</v>
      </c>
      <c r="AH1046" s="120">
        <v>100</v>
      </c>
      <c r="AI1046" s="120">
        <v>16.690000000000001</v>
      </c>
      <c r="AJ1046" s="120">
        <v>17.2</v>
      </c>
      <c r="AK1046" s="120">
        <v>14.2</v>
      </c>
      <c r="AL1046" s="52">
        <v>0</v>
      </c>
      <c r="AM1046" s="124">
        <v>0.99090909090909096</v>
      </c>
      <c r="AN1046" s="124">
        <v>0.98529411764705888</v>
      </c>
      <c r="AO1046" s="124">
        <v>0.99545454545454548</v>
      </c>
      <c r="AP1046" s="124">
        <v>0.98529411764705888</v>
      </c>
      <c r="AQ1046" s="124">
        <v>1</v>
      </c>
      <c r="AR1046" s="124">
        <v>1</v>
      </c>
      <c r="AS1046" s="124">
        <v>7.9794079794079792E-2</v>
      </c>
      <c r="AT1046" s="120">
        <v>44.041184041184046</v>
      </c>
      <c r="AU1046" s="120">
        <v>50</v>
      </c>
      <c r="AV1046" s="124">
        <v>0.16299559471365638</v>
      </c>
      <c r="AW1046" s="120">
        <v>27.400881057268748</v>
      </c>
      <c r="AX1046" s="120">
        <v>50</v>
      </c>
      <c r="AY1046" s="124">
        <v>0.47249999999999998</v>
      </c>
      <c r="AZ1046" s="120">
        <v>31.5</v>
      </c>
      <c r="BA1046" s="120">
        <v>50</v>
      </c>
      <c r="BB1046" s="124">
        <v>0.40250000000000002</v>
      </c>
      <c r="BC1046" s="120">
        <v>26.833333333333336</v>
      </c>
      <c r="BD1046" s="120">
        <v>50</v>
      </c>
      <c r="BE1046" s="124">
        <v>0.92934782608695654</v>
      </c>
      <c r="BF1046" s="120">
        <v>49.433395004625353</v>
      </c>
      <c r="BG1046" s="120">
        <v>50</v>
      </c>
      <c r="BH1046" s="124">
        <v>0.95867768595041325</v>
      </c>
      <c r="BI1046" s="120">
        <v>100</v>
      </c>
      <c r="BJ1046" s="120">
        <v>100</v>
      </c>
      <c r="BK1046" s="124">
        <v>0.93670886075949367</v>
      </c>
      <c r="BL1046" s="120">
        <v>99.649878804201464</v>
      </c>
      <c r="BM1046" s="120">
        <v>100</v>
      </c>
      <c r="BN1046" s="52">
        <v>0</v>
      </c>
      <c r="BO1046" s="124">
        <v>0.77310924369747902</v>
      </c>
      <c r="BP1046" s="120">
        <v>100</v>
      </c>
      <c r="BQ1046" s="120">
        <v>100</v>
      </c>
      <c r="BR1046" s="124">
        <v>0.81666666666666665</v>
      </c>
      <c r="BS1046" s="124">
        <v>0.93264248704663211</v>
      </c>
      <c r="BT1046" s="120">
        <v>50</v>
      </c>
      <c r="BU1046" s="120">
        <v>50</v>
      </c>
      <c r="BV1046" s="124">
        <v>0.12097812097812098</v>
      </c>
      <c r="BW1046" s="120">
        <v>10.081510081510082</v>
      </c>
      <c r="BX1046" s="120">
        <v>50</v>
      </c>
      <c r="BY1046" s="124">
        <v>0.93670886075949367</v>
      </c>
      <c r="BZ1046" s="124">
        <v>0.94</v>
      </c>
      <c r="CA1046" s="124">
        <v>3.2911392405063113E-3</v>
      </c>
      <c r="CB1046" s="120">
        <v>16.823939048191338</v>
      </c>
      <c r="CC1046" s="120">
        <v>19.496255895940152</v>
      </c>
      <c r="CD1046" s="120">
        <v>17.335082511020332</v>
      </c>
      <c r="CE1046" s="120">
        <v>12.629206143265662</v>
      </c>
      <c r="CF1046" s="107"/>
      <c r="CG1046" s="107"/>
      <c r="CH1046" s="107">
        <v>0</v>
      </c>
      <c r="CI1046" s="107"/>
      <c r="CJ1046" s="107"/>
    </row>
    <row r="1047" spans="1:88" x14ac:dyDescent="0.25">
      <c r="A1047" s="50" t="s">
        <v>1205</v>
      </c>
      <c r="B1047" s="56" t="s">
        <v>1653</v>
      </c>
      <c r="C1047" s="50" t="s">
        <v>2665</v>
      </c>
      <c r="D1047" s="56" t="s">
        <v>101</v>
      </c>
      <c r="E1047" s="50" t="s">
        <v>102</v>
      </c>
      <c r="F1047" s="24" t="s">
        <v>102</v>
      </c>
      <c r="G1047" s="24" t="s">
        <v>102</v>
      </c>
      <c r="H1047" s="50" t="s">
        <v>2644</v>
      </c>
      <c r="I1047" s="50" t="s">
        <v>103</v>
      </c>
      <c r="J1047" s="120">
        <v>642.04202459199178</v>
      </c>
      <c r="K1047" s="52">
        <v>750</v>
      </c>
      <c r="L1047" s="120">
        <v>85.605603278932236</v>
      </c>
      <c r="M1047" s="52">
        <v>0</v>
      </c>
      <c r="N1047" s="120">
        <v>78.069912135116212</v>
      </c>
      <c r="O1047" s="120">
        <v>100</v>
      </c>
      <c r="P1047" s="120">
        <v>100</v>
      </c>
      <c r="Q1047" s="120">
        <v>58.794934969239776</v>
      </c>
      <c r="R1047" s="120">
        <v>75</v>
      </c>
      <c r="S1047" s="120">
        <v>75</v>
      </c>
      <c r="T1047" s="120">
        <v>78.393246625653035</v>
      </c>
      <c r="U1047" s="120">
        <v>100</v>
      </c>
      <c r="V1047" s="120">
        <v>72.727648644199917</v>
      </c>
      <c r="W1047" s="120">
        <v>96.970198192266551</v>
      </c>
      <c r="X1047" s="120">
        <v>100</v>
      </c>
      <c r="Y1047" s="120">
        <v>56.401577109389606</v>
      </c>
      <c r="Z1047" s="120">
        <v>75.202102812519485</v>
      </c>
      <c r="AA1047" s="120">
        <v>100</v>
      </c>
      <c r="AB1047" s="120">
        <v>66.455468750000009</v>
      </c>
      <c r="AC1047" s="120">
        <v>88.607291666666683</v>
      </c>
      <c r="AD1047" s="120">
        <v>100</v>
      </c>
      <c r="AE1047" s="120">
        <v>53.124358974358969</v>
      </c>
      <c r="AF1047" s="120">
        <v>69.853594771241816</v>
      </c>
      <c r="AG1047" s="120">
        <v>70.832478632478626</v>
      </c>
      <c r="AH1047" s="120">
        <v>100</v>
      </c>
      <c r="AI1047" s="120">
        <v>16.2</v>
      </c>
      <c r="AJ1047" s="120">
        <v>18.59</v>
      </c>
      <c r="AK1047" s="120">
        <v>16.72</v>
      </c>
      <c r="AL1047" s="52">
        <v>1</v>
      </c>
      <c r="AM1047" s="124">
        <v>0.9486607142857143</v>
      </c>
      <c r="AN1047" s="124">
        <v>0.9</v>
      </c>
      <c r="AO1047" s="124">
        <v>0.94456762749445677</v>
      </c>
      <c r="AP1047" s="124">
        <v>0.90322580645161288</v>
      </c>
      <c r="AQ1047" s="124">
        <v>0.99230769230769234</v>
      </c>
      <c r="AR1047" s="124">
        <v>0.96296296296296291</v>
      </c>
      <c r="AS1047" s="124">
        <v>5.0387596899224806E-2</v>
      </c>
      <c r="AT1047" s="120">
        <v>49.922480620155049</v>
      </c>
      <c r="AU1047" s="120">
        <v>50</v>
      </c>
      <c r="AV1047" s="124">
        <v>9.3220338983050849E-2</v>
      </c>
      <c r="AW1047" s="120">
        <v>41.355932203389848</v>
      </c>
      <c r="AX1047" s="120">
        <v>50</v>
      </c>
      <c r="AY1047" s="124"/>
      <c r="AZ1047" s="120"/>
      <c r="BA1047" s="120"/>
      <c r="BB1047" s="124"/>
      <c r="BC1047" s="120"/>
      <c r="BD1047" s="120"/>
      <c r="BE1047" s="124"/>
      <c r="BF1047" s="120"/>
      <c r="BG1047" s="120"/>
      <c r="BH1047" s="124"/>
      <c r="BI1047" s="120"/>
      <c r="BJ1047" s="120"/>
      <c r="BK1047" s="124"/>
      <c r="BL1047" s="120"/>
      <c r="BM1047" s="120"/>
      <c r="BN1047" s="52"/>
      <c r="BO1047" s="124"/>
      <c r="BP1047" s="120"/>
      <c r="BQ1047" s="120"/>
      <c r="BR1047" s="124">
        <v>0.61137440758293837</v>
      </c>
      <c r="BS1047" s="124">
        <v>0.98139534883720925</v>
      </c>
      <c r="BT1047" s="120">
        <v>40.758293838862556</v>
      </c>
      <c r="BU1047" s="120">
        <v>50</v>
      </c>
      <c r="BV1047" s="124"/>
      <c r="BW1047" s="120"/>
      <c r="BX1047" s="120"/>
      <c r="BY1047" s="124"/>
      <c r="BZ1047" s="124"/>
      <c r="CA1047" s="124"/>
      <c r="CB1047" s="120">
        <v>17.263974516166829</v>
      </c>
      <c r="CC1047" s="120">
        <v>19.631524517014228</v>
      </c>
      <c r="CD1047" s="120">
        <v>17.168861804494096</v>
      </c>
      <c r="CE1047" s="120"/>
      <c r="CF1047" s="107"/>
      <c r="CG1047" s="107"/>
      <c r="CH1047" s="107">
        <v>0</v>
      </c>
      <c r="CI1047" s="107"/>
      <c r="CJ1047" s="107"/>
    </row>
    <row r="1048" spans="1:88" x14ac:dyDescent="0.25">
      <c r="A1048" s="50" t="s">
        <v>1205</v>
      </c>
      <c r="B1048" s="56" t="s">
        <v>1653</v>
      </c>
      <c r="C1048" s="50" t="s">
        <v>3561</v>
      </c>
      <c r="D1048" s="56" t="s">
        <v>1696</v>
      </c>
      <c r="E1048" s="50" t="s">
        <v>106</v>
      </c>
      <c r="F1048" s="24" t="s">
        <v>107</v>
      </c>
      <c r="G1048" s="24">
        <v>6</v>
      </c>
      <c r="H1048" s="50" t="s">
        <v>1453</v>
      </c>
      <c r="I1048" s="50" t="s">
        <v>109</v>
      </c>
      <c r="J1048" s="120">
        <v>644.44257307501039</v>
      </c>
      <c r="K1048" s="52">
        <v>750</v>
      </c>
      <c r="L1048" s="120">
        <v>85.925676410001387</v>
      </c>
      <c r="M1048" s="52">
        <v>0</v>
      </c>
      <c r="N1048" s="120">
        <v>78.168896816251817</v>
      </c>
      <c r="O1048" s="120">
        <v>100</v>
      </c>
      <c r="P1048" s="120">
        <v>100</v>
      </c>
      <c r="Q1048" s="120">
        <v>59.075942617720031</v>
      </c>
      <c r="R1048" s="120">
        <v>75</v>
      </c>
      <c r="S1048" s="120">
        <v>75</v>
      </c>
      <c r="T1048" s="120">
        <v>78.767923490293384</v>
      </c>
      <c r="U1048" s="120">
        <v>100</v>
      </c>
      <c r="V1048" s="120">
        <v>72.840350453533617</v>
      </c>
      <c r="W1048" s="120">
        <v>97.120467271378146</v>
      </c>
      <c r="X1048" s="120">
        <v>100</v>
      </c>
      <c r="Y1048" s="120">
        <v>56.789812336697743</v>
      </c>
      <c r="Z1048" s="120">
        <v>75.719749782263662</v>
      </c>
      <c r="AA1048" s="120">
        <v>100</v>
      </c>
      <c r="AB1048" s="120">
        <v>66.363779527559061</v>
      </c>
      <c r="AC1048" s="120">
        <v>88.485039370078738</v>
      </c>
      <c r="AD1048" s="120">
        <v>100</v>
      </c>
      <c r="AE1048" s="120">
        <v>53.124358974358969</v>
      </c>
      <c r="AF1048" s="120">
        <v>69.771947194719459</v>
      </c>
      <c r="AG1048" s="120">
        <v>70.832478632478626</v>
      </c>
      <c r="AH1048" s="120">
        <v>100</v>
      </c>
      <c r="AI1048" s="120">
        <v>15.92</v>
      </c>
      <c r="AJ1048" s="120">
        <v>18.21</v>
      </c>
      <c r="AK1048" s="120">
        <v>16.64</v>
      </c>
      <c r="AL1048" s="52">
        <v>1</v>
      </c>
      <c r="AM1048" s="124">
        <v>0.94854586129753915</v>
      </c>
      <c r="AN1048" s="124">
        <v>0.898876404494382</v>
      </c>
      <c r="AO1048" s="124">
        <v>0.94444444444444442</v>
      </c>
      <c r="AP1048" s="124">
        <v>0.90217391304347827</v>
      </c>
      <c r="AQ1048" s="124">
        <v>0.99230769230769234</v>
      </c>
      <c r="AR1048" s="124">
        <v>0.96296296296296291</v>
      </c>
      <c r="AS1048" s="124">
        <v>4.9222797927461141E-2</v>
      </c>
      <c r="AT1048" s="120">
        <v>50</v>
      </c>
      <c r="AU1048" s="120">
        <v>50</v>
      </c>
      <c r="AV1048" s="124">
        <v>8.6206896551724144E-2</v>
      </c>
      <c r="AW1048" s="120">
        <v>42.758620689655167</v>
      </c>
      <c r="AX1048" s="120">
        <v>50</v>
      </c>
      <c r="AY1048" s="124"/>
      <c r="AZ1048" s="120"/>
      <c r="BA1048" s="120"/>
      <c r="BB1048" s="124"/>
      <c r="BC1048" s="120"/>
      <c r="BD1048" s="120"/>
      <c r="BE1048" s="124"/>
      <c r="BF1048" s="120"/>
      <c r="BG1048" s="120"/>
      <c r="BH1048" s="124"/>
      <c r="BI1048" s="120"/>
      <c r="BJ1048" s="120"/>
      <c r="BK1048" s="124"/>
      <c r="BL1048" s="120"/>
      <c r="BM1048" s="120"/>
      <c r="BN1048" s="52"/>
      <c r="BO1048" s="124"/>
      <c r="BP1048" s="120"/>
      <c r="BQ1048" s="120"/>
      <c r="BR1048" s="124">
        <v>0.61137440758293837</v>
      </c>
      <c r="BS1048" s="124">
        <v>0.98598130841121501</v>
      </c>
      <c r="BT1048" s="120">
        <v>40.758293838862556</v>
      </c>
      <c r="BU1048" s="120">
        <v>50</v>
      </c>
      <c r="BV1048" s="124"/>
      <c r="BW1048" s="120"/>
      <c r="BX1048" s="120"/>
      <c r="BY1048" s="124"/>
      <c r="BZ1048" s="124"/>
      <c r="CA1048" s="124"/>
      <c r="CB1048" s="120">
        <v>16.823939048191338</v>
      </c>
      <c r="CC1048" s="120">
        <v>19.496255895940152</v>
      </c>
      <c r="CD1048" s="120">
        <v>17.335082511020332</v>
      </c>
      <c r="CE1048" s="120"/>
      <c r="CF1048" s="52"/>
      <c r="CG1048" s="107"/>
      <c r="CH1048" s="107">
        <v>0</v>
      </c>
      <c r="CI1048" s="107"/>
      <c r="CJ1048" s="107"/>
    </row>
    <row r="1049" spans="1:88" x14ac:dyDescent="0.25">
      <c r="A1049" s="50" t="s">
        <v>1207</v>
      </c>
      <c r="B1049" s="56" t="s">
        <v>1655</v>
      </c>
      <c r="C1049" s="50" t="s">
        <v>2665</v>
      </c>
      <c r="D1049" s="56" t="s">
        <v>101</v>
      </c>
      <c r="E1049" s="50" t="s">
        <v>102</v>
      </c>
      <c r="F1049" s="24" t="s">
        <v>102</v>
      </c>
      <c r="G1049" s="24" t="s">
        <v>102</v>
      </c>
      <c r="H1049" s="50" t="s">
        <v>2644</v>
      </c>
      <c r="I1049" s="50" t="s">
        <v>103</v>
      </c>
      <c r="J1049" s="120">
        <v>684.59337356566516</v>
      </c>
      <c r="K1049" s="52">
        <v>800</v>
      </c>
      <c r="L1049" s="120">
        <v>85.574171695708145</v>
      </c>
      <c r="M1049" s="52">
        <v>0</v>
      </c>
      <c r="N1049" s="120">
        <v>75.072507859838083</v>
      </c>
      <c r="O1049" s="120">
        <v>100</v>
      </c>
      <c r="P1049" s="120">
        <v>100</v>
      </c>
      <c r="Q1049" s="120">
        <v>63.856461600674599</v>
      </c>
      <c r="R1049" s="120">
        <v>68.345017088020725</v>
      </c>
      <c r="S1049" s="120">
        <v>75</v>
      </c>
      <c r="T1049" s="120">
        <v>85.14194880089947</v>
      </c>
      <c r="U1049" s="120">
        <v>100</v>
      </c>
      <c r="V1049" s="120">
        <v>65.190601858445248</v>
      </c>
      <c r="W1049" s="120">
        <v>86.920802477926998</v>
      </c>
      <c r="X1049" s="120">
        <v>100</v>
      </c>
      <c r="Y1049" s="120">
        <v>54.309091957971717</v>
      </c>
      <c r="Z1049" s="120">
        <v>72.412122610628955</v>
      </c>
      <c r="AA1049" s="120">
        <v>100</v>
      </c>
      <c r="AB1049" s="120">
        <v>66.068866328257201</v>
      </c>
      <c r="AC1049" s="120">
        <v>88.091821771009606</v>
      </c>
      <c r="AD1049" s="120">
        <v>100</v>
      </c>
      <c r="AE1049" s="120">
        <v>58.464999999999989</v>
      </c>
      <c r="AF1049" s="120">
        <v>68.006157112526523</v>
      </c>
      <c r="AG1049" s="120">
        <v>77.953333333333319</v>
      </c>
      <c r="AH1049" s="120">
        <v>100</v>
      </c>
      <c r="AI1049" s="120">
        <v>11.14</v>
      </c>
      <c r="AJ1049" s="120">
        <v>14.03</v>
      </c>
      <c r="AK1049" s="120">
        <v>9.5399999999999991</v>
      </c>
      <c r="AL1049" s="52">
        <v>0</v>
      </c>
      <c r="AM1049" s="124">
        <v>0.97674418604651159</v>
      </c>
      <c r="AN1049" s="124">
        <v>0.97826086956521741</v>
      </c>
      <c r="AO1049" s="124">
        <v>0.97508305647840532</v>
      </c>
      <c r="AP1049" s="124">
        <v>0.97826086956521741</v>
      </c>
      <c r="AQ1049" s="124">
        <v>1</v>
      </c>
      <c r="AR1049" s="124">
        <v>1</v>
      </c>
      <c r="AS1049" s="124">
        <v>5.6537102473498232E-2</v>
      </c>
      <c r="AT1049" s="120">
        <v>48.692579505300365</v>
      </c>
      <c r="AU1049" s="120">
        <v>50</v>
      </c>
      <c r="AV1049" s="124">
        <v>9.1370558375634514E-2</v>
      </c>
      <c r="AW1049" s="120">
        <v>41.725888324873097</v>
      </c>
      <c r="AX1049" s="120">
        <v>50</v>
      </c>
      <c r="AY1049" s="124"/>
      <c r="AZ1049" s="120"/>
      <c r="BA1049" s="120"/>
      <c r="BB1049" s="124"/>
      <c r="BC1049" s="120"/>
      <c r="BD1049" s="120"/>
      <c r="BE1049" s="124">
        <v>1</v>
      </c>
      <c r="BF1049" s="120">
        <v>50</v>
      </c>
      <c r="BG1049" s="120">
        <v>50</v>
      </c>
      <c r="BH1049" s="124"/>
      <c r="BI1049" s="120"/>
      <c r="BJ1049" s="120"/>
      <c r="BK1049" s="124"/>
      <c r="BL1049" s="120"/>
      <c r="BM1049" s="120"/>
      <c r="BN1049" s="52"/>
      <c r="BO1049" s="124"/>
      <c r="BP1049" s="120"/>
      <c r="BQ1049" s="120"/>
      <c r="BR1049" s="124">
        <v>0.50482315112540188</v>
      </c>
      <c r="BS1049" s="124">
        <v>0.96284829721362231</v>
      </c>
      <c r="BT1049" s="120">
        <v>33.654876741693457</v>
      </c>
      <c r="BU1049" s="120">
        <v>50</v>
      </c>
      <c r="BV1049" s="124"/>
      <c r="BW1049" s="120"/>
      <c r="BX1049" s="120"/>
      <c r="BY1049" s="124"/>
      <c r="BZ1049" s="124"/>
      <c r="CA1049" s="124"/>
      <c r="CB1049" s="120">
        <v>17.263974516166829</v>
      </c>
      <c r="CC1049" s="120">
        <v>19.631524517014228</v>
      </c>
      <c r="CD1049" s="120">
        <v>17.168861804494096</v>
      </c>
      <c r="CE1049" s="120"/>
      <c r="CF1049" s="107"/>
      <c r="CG1049" s="107"/>
      <c r="CH1049" s="107">
        <v>0</v>
      </c>
      <c r="CI1049" s="107"/>
      <c r="CJ1049" s="107"/>
    </row>
    <row r="1050" spans="1:88" x14ac:dyDescent="0.25">
      <c r="A1050" s="50" t="s">
        <v>1207</v>
      </c>
      <c r="B1050" s="56" t="s">
        <v>1655</v>
      </c>
      <c r="C1050" s="50" t="s">
        <v>3562</v>
      </c>
      <c r="D1050" s="56" t="s">
        <v>2635</v>
      </c>
      <c r="E1050" s="50" t="s">
        <v>106</v>
      </c>
      <c r="F1050" s="24" t="s">
        <v>107</v>
      </c>
      <c r="G1050" s="24">
        <v>4</v>
      </c>
      <c r="H1050" s="50" t="s">
        <v>1453</v>
      </c>
      <c r="I1050" s="50" t="s">
        <v>109</v>
      </c>
      <c r="J1050" s="120">
        <v>468.88714281439508</v>
      </c>
      <c r="K1050" s="52">
        <v>550</v>
      </c>
      <c r="L1050" s="120">
        <v>85.25220778443547</v>
      </c>
      <c r="M1050" s="52">
        <v>0</v>
      </c>
      <c r="N1050" s="120">
        <v>78.859607394831542</v>
      </c>
      <c r="O1050" s="120">
        <v>100</v>
      </c>
      <c r="P1050" s="120">
        <v>100</v>
      </c>
      <c r="Q1050" s="120">
        <v>67.362849551486121</v>
      </c>
      <c r="R1050" s="120">
        <v>69.960504261076778</v>
      </c>
      <c r="S1050" s="120">
        <v>75</v>
      </c>
      <c r="T1050" s="120">
        <v>89.817132735314829</v>
      </c>
      <c r="U1050" s="120">
        <v>100</v>
      </c>
      <c r="V1050" s="120">
        <v>66.944878750669702</v>
      </c>
      <c r="W1050" s="120">
        <v>89.259838334226274</v>
      </c>
      <c r="X1050" s="120">
        <v>100</v>
      </c>
      <c r="Y1050" s="120">
        <v>58.356901753640884</v>
      </c>
      <c r="Z1050" s="120">
        <v>77.809202338187845</v>
      </c>
      <c r="AA1050" s="120">
        <v>100</v>
      </c>
      <c r="AB1050" s="120"/>
      <c r="AC1050" s="120"/>
      <c r="AD1050" s="120">
        <v>0</v>
      </c>
      <c r="AE1050" s="120"/>
      <c r="AF1050" s="120"/>
      <c r="AG1050" s="120"/>
      <c r="AH1050" s="120">
        <v>0</v>
      </c>
      <c r="AI1050" s="120">
        <v>7.63</v>
      </c>
      <c r="AJ1050" s="120">
        <v>11.6</v>
      </c>
      <c r="AK1050" s="120"/>
      <c r="AL1050" s="52">
        <v>0</v>
      </c>
      <c r="AM1050" s="124">
        <v>0.97860962566844922</v>
      </c>
      <c r="AN1050" s="124">
        <v>1</v>
      </c>
      <c r="AO1050" s="124">
        <v>0.97860962566844922</v>
      </c>
      <c r="AP1050" s="124">
        <v>1</v>
      </c>
      <c r="AQ1050" s="124"/>
      <c r="AR1050" s="124"/>
      <c r="AS1050" s="124">
        <v>5.5427251732101619E-2</v>
      </c>
      <c r="AT1050" s="120">
        <v>48.914549653579691</v>
      </c>
      <c r="AU1050" s="120">
        <v>50</v>
      </c>
      <c r="AV1050" s="124">
        <v>0.10185185185185185</v>
      </c>
      <c r="AW1050" s="120">
        <v>39.629629629629633</v>
      </c>
      <c r="AX1050" s="120">
        <v>50</v>
      </c>
      <c r="AY1050" s="124"/>
      <c r="AZ1050" s="120"/>
      <c r="BA1050" s="120"/>
      <c r="BB1050" s="124"/>
      <c r="BC1050" s="120"/>
      <c r="BD1050" s="120"/>
      <c r="BE1050" s="124"/>
      <c r="BF1050" s="120"/>
      <c r="BG1050" s="120"/>
      <c r="BH1050" s="124"/>
      <c r="BI1050" s="120"/>
      <c r="BJ1050" s="120"/>
      <c r="BK1050" s="124"/>
      <c r="BL1050" s="120"/>
      <c r="BM1050" s="120"/>
      <c r="BN1050" s="52"/>
      <c r="BO1050" s="124"/>
      <c r="BP1050" s="120"/>
      <c r="BQ1050" s="120"/>
      <c r="BR1050" s="124">
        <v>0.35185185185185186</v>
      </c>
      <c r="BS1050" s="124">
        <v>0.9642857142857143</v>
      </c>
      <c r="BT1050" s="120">
        <v>23.456790123456791</v>
      </c>
      <c r="BU1050" s="120">
        <v>50</v>
      </c>
      <c r="BV1050" s="124"/>
      <c r="BW1050" s="120"/>
      <c r="BX1050" s="120"/>
      <c r="BY1050" s="124"/>
      <c r="BZ1050" s="124"/>
      <c r="CA1050" s="124"/>
      <c r="CB1050" s="120">
        <v>16.823939048191338</v>
      </c>
      <c r="CC1050" s="120">
        <v>19.496255895940152</v>
      </c>
      <c r="CD1050" s="120">
        <v>17.335082511020332</v>
      </c>
      <c r="CE1050" s="120"/>
      <c r="CF1050" s="107"/>
      <c r="CG1050" s="107"/>
      <c r="CH1050" s="107">
        <v>0</v>
      </c>
      <c r="CI1050" s="107"/>
      <c r="CJ1050" s="107"/>
    </row>
    <row r="1051" spans="1:88" x14ac:dyDescent="0.25">
      <c r="A1051" s="50" t="s">
        <v>1207</v>
      </c>
      <c r="B1051" s="56" t="s">
        <v>1655</v>
      </c>
      <c r="C1051" s="50" t="s">
        <v>3563</v>
      </c>
      <c r="D1051" s="56" t="s">
        <v>2636</v>
      </c>
      <c r="E1051" s="50" t="s">
        <v>106</v>
      </c>
      <c r="F1051" s="24">
        <v>5</v>
      </c>
      <c r="G1051" s="24">
        <v>8</v>
      </c>
      <c r="H1051" s="50" t="s">
        <v>2644</v>
      </c>
      <c r="I1051" s="50" t="s">
        <v>109</v>
      </c>
      <c r="J1051" s="120">
        <v>689.42668387541619</v>
      </c>
      <c r="K1051" s="52">
        <v>800</v>
      </c>
      <c r="L1051" s="120">
        <v>86.178335484427024</v>
      </c>
      <c r="M1051" s="52">
        <v>0</v>
      </c>
      <c r="N1051" s="120">
        <v>73.733830272256498</v>
      </c>
      <c r="O1051" s="120">
        <v>98.311773696342001</v>
      </c>
      <c r="P1051" s="120">
        <v>100</v>
      </c>
      <c r="Q1051" s="120">
        <v>63.188923926728272</v>
      </c>
      <c r="R1051" s="120">
        <v>67.671039955312665</v>
      </c>
      <c r="S1051" s="120">
        <v>75</v>
      </c>
      <c r="T1051" s="120">
        <v>84.251898568971029</v>
      </c>
      <c r="U1051" s="120">
        <v>100</v>
      </c>
      <c r="V1051" s="120">
        <v>64.737854149632994</v>
      </c>
      <c r="W1051" s="120">
        <v>86.317138866177316</v>
      </c>
      <c r="X1051" s="120">
        <v>100</v>
      </c>
      <c r="Y1051" s="120">
        <v>53.225099862340286</v>
      </c>
      <c r="Z1051" s="120">
        <v>70.966799816453715</v>
      </c>
      <c r="AA1051" s="120">
        <v>100</v>
      </c>
      <c r="AB1051" s="120">
        <v>66.392991452991467</v>
      </c>
      <c r="AC1051" s="120">
        <v>88.523988603988627</v>
      </c>
      <c r="AD1051" s="120">
        <v>100</v>
      </c>
      <c r="AE1051" s="120">
        <v>59.728070175438596</v>
      </c>
      <c r="AF1051" s="120">
        <v>68.006157112526523</v>
      </c>
      <c r="AG1051" s="120">
        <v>79.637426900584799</v>
      </c>
      <c r="AH1051" s="120">
        <v>100</v>
      </c>
      <c r="AI1051" s="120">
        <v>11.81</v>
      </c>
      <c r="AJ1051" s="120">
        <v>14.44</v>
      </c>
      <c r="AK1051" s="120">
        <v>8.27</v>
      </c>
      <c r="AL1051" s="52">
        <v>0</v>
      </c>
      <c r="AM1051" s="124">
        <v>0.97572815533980584</v>
      </c>
      <c r="AN1051" s="124">
        <v>0.96470588235294119</v>
      </c>
      <c r="AO1051" s="124">
        <v>0.97330097087378642</v>
      </c>
      <c r="AP1051" s="124">
        <v>0.96470588235294119</v>
      </c>
      <c r="AQ1051" s="124">
        <v>1</v>
      </c>
      <c r="AR1051" s="124">
        <v>1</v>
      </c>
      <c r="AS1051" s="124">
        <v>5.5961070559610707E-2</v>
      </c>
      <c r="AT1051" s="120">
        <v>48.807785888077859</v>
      </c>
      <c r="AU1051" s="120">
        <v>50</v>
      </c>
      <c r="AV1051" s="124">
        <v>8.2352941176470587E-2</v>
      </c>
      <c r="AW1051" s="120">
        <v>43.529411764705884</v>
      </c>
      <c r="AX1051" s="120">
        <v>50</v>
      </c>
      <c r="AY1051" s="124"/>
      <c r="AZ1051" s="120"/>
      <c r="BA1051" s="120"/>
      <c r="BB1051" s="124"/>
      <c r="BC1051" s="120"/>
      <c r="BD1051" s="120"/>
      <c r="BE1051" s="124">
        <v>1</v>
      </c>
      <c r="BF1051" s="120">
        <v>50</v>
      </c>
      <c r="BG1051" s="120">
        <v>50</v>
      </c>
      <c r="BH1051" s="124"/>
      <c r="BI1051" s="120"/>
      <c r="BJ1051" s="120"/>
      <c r="BK1051" s="124"/>
      <c r="BL1051" s="120"/>
      <c r="BM1051" s="120"/>
      <c r="BN1051" s="52"/>
      <c r="BO1051" s="124"/>
      <c r="BP1051" s="120"/>
      <c r="BQ1051" s="120"/>
      <c r="BR1051" s="124">
        <v>0.58620689655172409</v>
      </c>
      <c r="BS1051" s="124">
        <v>0.97596153846153844</v>
      </c>
      <c r="BT1051" s="120">
        <v>39.080459770114942</v>
      </c>
      <c r="BU1051" s="120">
        <v>50</v>
      </c>
      <c r="BV1051" s="124"/>
      <c r="BW1051" s="120"/>
      <c r="BX1051" s="120"/>
      <c r="BY1051" s="124"/>
      <c r="BZ1051" s="124"/>
      <c r="CA1051" s="124"/>
      <c r="CB1051" s="120">
        <v>16.823939048191338</v>
      </c>
      <c r="CC1051" s="120">
        <v>19.496255895940152</v>
      </c>
      <c r="CD1051" s="120">
        <v>17.335082511020332</v>
      </c>
      <c r="CE1051" s="120"/>
      <c r="CF1051" s="52"/>
      <c r="CG1051" s="52"/>
      <c r="CH1051" s="107">
        <v>0</v>
      </c>
      <c r="CI1051" s="107"/>
      <c r="CJ1051" s="107"/>
    </row>
    <row r="1052" spans="1:88" x14ac:dyDescent="0.25">
      <c r="A1052" s="50" t="s">
        <v>1210</v>
      </c>
      <c r="B1052" s="56" t="s">
        <v>1584</v>
      </c>
      <c r="C1052" s="50" t="s">
        <v>2665</v>
      </c>
      <c r="D1052" s="56" t="s">
        <v>101</v>
      </c>
      <c r="E1052" s="50" t="s">
        <v>102</v>
      </c>
      <c r="F1052" s="24" t="s">
        <v>102</v>
      </c>
      <c r="G1052" s="24" t="s">
        <v>102</v>
      </c>
      <c r="H1052" s="50" t="s">
        <v>2644</v>
      </c>
      <c r="I1052" s="50" t="s">
        <v>103</v>
      </c>
      <c r="J1052" s="120">
        <v>922.88498309134877</v>
      </c>
      <c r="K1052" s="52">
        <v>1250</v>
      </c>
      <c r="L1052" s="120">
        <v>73.830798647307901</v>
      </c>
      <c r="M1052" s="52">
        <v>0</v>
      </c>
      <c r="N1052" s="120">
        <v>66.64314516129032</v>
      </c>
      <c r="O1052" s="120">
        <v>88.857526881720432</v>
      </c>
      <c r="P1052" s="120">
        <v>100</v>
      </c>
      <c r="Q1052" s="120">
        <v>55.586117511520733</v>
      </c>
      <c r="R1052" s="120">
        <v>60.499223273548935</v>
      </c>
      <c r="S1052" s="120">
        <v>71.480594758064512</v>
      </c>
      <c r="T1052" s="120">
        <v>74.114823348694316</v>
      </c>
      <c r="U1052" s="120">
        <v>100</v>
      </c>
      <c r="V1052" s="120">
        <v>56.667347147085849</v>
      </c>
      <c r="W1052" s="120">
        <v>75.556462862781132</v>
      </c>
      <c r="X1052" s="120">
        <v>100</v>
      </c>
      <c r="Y1052" s="120">
        <v>46.677098674521361</v>
      </c>
      <c r="Z1052" s="120">
        <v>62.236131566028483</v>
      </c>
      <c r="AA1052" s="120">
        <v>100</v>
      </c>
      <c r="AB1052" s="120">
        <v>60.633038348082593</v>
      </c>
      <c r="AC1052" s="120">
        <v>80.844051130776791</v>
      </c>
      <c r="AD1052" s="120">
        <v>100</v>
      </c>
      <c r="AE1052" s="120">
        <v>49.36666666666666</v>
      </c>
      <c r="AF1052" s="120">
        <v>65.280416666666667</v>
      </c>
      <c r="AG1052" s="120">
        <v>65.822222222222209</v>
      </c>
      <c r="AH1052" s="120">
        <v>100</v>
      </c>
      <c r="AI1052" s="120">
        <v>15.89</v>
      </c>
      <c r="AJ1052" s="120">
        <v>13.82</v>
      </c>
      <c r="AK1052" s="120">
        <v>15.91</v>
      </c>
      <c r="AL1052" s="52">
        <v>1</v>
      </c>
      <c r="AM1052" s="124">
        <v>0.8571428571428571</v>
      </c>
      <c r="AN1052" s="124">
        <v>0.91176470588235292</v>
      </c>
      <c r="AO1052" s="124">
        <v>0.9375</v>
      </c>
      <c r="AP1052" s="124">
        <v>0.91176470588235292</v>
      </c>
      <c r="AQ1052" s="124">
        <v>0.98275862068965514</v>
      </c>
      <c r="AR1052" s="124">
        <v>0.94285714285714284</v>
      </c>
      <c r="AS1052" s="124">
        <v>0.15555555555555556</v>
      </c>
      <c r="AT1052" s="120">
        <v>28.888888888888896</v>
      </c>
      <c r="AU1052" s="120">
        <v>50</v>
      </c>
      <c r="AV1052" s="124">
        <v>0.19827586206896552</v>
      </c>
      <c r="AW1052" s="120">
        <v>20.344827586206904</v>
      </c>
      <c r="AX1052" s="120">
        <v>50</v>
      </c>
      <c r="AY1052" s="124">
        <v>0.51515151515151514</v>
      </c>
      <c r="AZ1052" s="120">
        <v>34.343434343434339</v>
      </c>
      <c r="BA1052" s="120">
        <v>50</v>
      </c>
      <c r="BB1052" s="124">
        <v>0.32828282828282829</v>
      </c>
      <c r="BC1052" s="120">
        <v>21.885521885521886</v>
      </c>
      <c r="BD1052" s="120">
        <v>50</v>
      </c>
      <c r="BE1052" s="124">
        <v>0.91208791208791207</v>
      </c>
      <c r="BF1052" s="120">
        <v>48.515314472761283</v>
      </c>
      <c r="BG1052" s="120">
        <v>50</v>
      </c>
      <c r="BH1052" s="124">
        <v>0.8925619834710744</v>
      </c>
      <c r="BI1052" s="120">
        <v>94.953402496922806</v>
      </c>
      <c r="BJ1052" s="120">
        <v>100</v>
      </c>
      <c r="BK1052" s="124">
        <v>0.91666666666666696</v>
      </c>
      <c r="BL1052" s="120">
        <v>97.517730496453936</v>
      </c>
      <c r="BM1052" s="120">
        <v>100</v>
      </c>
      <c r="BN1052" s="52">
        <v>0</v>
      </c>
      <c r="BO1052" s="124">
        <v>0.67600000000000005</v>
      </c>
      <c r="BP1052" s="120">
        <v>90.123456790123456</v>
      </c>
      <c r="BQ1052" s="120">
        <v>100</v>
      </c>
      <c r="BR1052" s="124">
        <v>0.56000000000000005</v>
      </c>
      <c r="BS1052" s="124">
        <v>0.86206896551724133</v>
      </c>
      <c r="BT1052" s="120">
        <v>18.666666666666668</v>
      </c>
      <c r="BU1052" s="120">
        <v>50</v>
      </c>
      <c r="BV1052" s="124">
        <v>0.24257425742574257</v>
      </c>
      <c r="BW1052" s="120">
        <v>20.214521452145213</v>
      </c>
      <c r="BX1052" s="120">
        <v>50</v>
      </c>
      <c r="BY1052" s="124">
        <v>0.91666666666666696</v>
      </c>
      <c r="BZ1052" s="124">
        <v>0.94</v>
      </c>
      <c r="CA1052" s="124">
        <v>2.3333333333333001E-2</v>
      </c>
      <c r="CB1052" s="120">
        <v>17.263974516166829</v>
      </c>
      <c r="CC1052" s="120">
        <v>19.631524517014228</v>
      </c>
      <c r="CD1052" s="120">
        <v>17.168861804494096</v>
      </c>
      <c r="CE1052" s="120">
        <v>15.161501169955377</v>
      </c>
      <c r="CF1052" s="114"/>
      <c r="CG1052" s="52"/>
      <c r="CH1052" s="107">
        <v>0</v>
      </c>
      <c r="CI1052" s="107"/>
      <c r="CJ1052" s="107"/>
    </row>
    <row r="1053" spans="1:88" x14ac:dyDescent="0.25">
      <c r="A1053" s="50" t="s">
        <v>1210</v>
      </c>
      <c r="B1053" s="56" t="s">
        <v>1584</v>
      </c>
      <c r="C1053" s="50" t="s">
        <v>3564</v>
      </c>
      <c r="D1053" s="56" t="s">
        <v>2049</v>
      </c>
      <c r="E1053" s="50" t="s">
        <v>1212</v>
      </c>
      <c r="F1053" s="24">
        <v>9</v>
      </c>
      <c r="G1053" s="24">
        <v>12</v>
      </c>
      <c r="H1053" s="50" t="s">
        <v>1453</v>
      </c>
      <c r="I1053" s="50" t="s">
        <v>109</v>
      </c>
      <c r="J1053" s="120">
        <v>928.34053078208808</v>
      </c>
      <c r="K1053" s="52">
        <v>1250</v>
      </c>
      <c r="L1053" s="120">
        <v>74.267242462567054</v>
      </c>
      <c r="M1053" s="52">
        <v>0</v>
      </c>
      <c r="N1053" s="120">
        <v>66.490827720666431</v>
      </c>
      <c r="O1053" s="120">
        <v>88.654436960888575</v>
      </c>
      <c r="P1053" s="120">
        <v>100</v>
      </c>
      <c r="Q1053" s="120">
        <v>54.663231780167251</v>
      </c>
      <c r="R1053" s="120">
        <v>60.499223273548935</v>
      </c>
      <c r="S1053" s="120">
        <v>71.480594758064512</v>
      </c>
      <c r="T1053" s="120">
        <v>72.884309040223002</v>
      </c>
      <c r="U1053" s="120">
        <v>100</v>
      </c>
      <c r="V1053" s="120">
        <v>56.778522336769768</v>
      </c>
      <c r="W1053" s="120">
        <v>75.704696449026358</v>
      </c>
      <c r="X1053" s="120">
        <v>100</v>
      </c>
      <c r="Y1053" s="120">
        <v>46.718849433626069</v>
      </c>
      <c r="Z1053" s="120">
        <v>62.291799244834756</v>
      </c>
      <c r="AA1053" s="120">
        <v>100</v>
      </c>
      <c r="AB1053" s="120">
        <v>60.879761904761899</v>
      </c>
      <c r="AC1053" s="120">
        <v>81.173015873015856</v>
      </c>
      <c r="AD1053" s="120">
        <v>100</v>
      </c>
      <c r="AE1053" s="120">
        <v>49.878124999999997</v>
      </c>
      <c r="AF1053" s="120">
        <v>65.280416666666667</v>
      </c>
      <c r="AG1053" s="120">
        <v>66.504166666666663</v>
      </c>
      <c r="AH1053" s="120">
        <v>100</v>
      </c>
      <c r="AI1053" s="120">
        <v>16.809999999999999</v>
      </c>
      <c r="AJ1053" s="120">
        <v>13.78</v>
      </c>
      <c r="AK1053" s="120">
        <v>15.4</v>
      </c>
      <c r="AL1053" s="52">
        <v>1</v>
      </c>
      <c r="AM1053" s="124">
        <v>0.85585585585585588</v>
      </c>
      <c r="AN1053" s="124">
        <v>0.90909090909090906</v>
      </c>
      <c r="AO1053" s="124">
        <v>0.93693693693693691</v>
      </c>
      <c r="AP1053" s="124">
        <v>0.90909090909090906</v>
      </c>
      <c r="AQ1053" s="124">
        <v>0.9826086956521739</v>
      </c>
      <c r="AR1053" s="124">
        <v>0.94117647058823528</v>
      </c>
      <c r="AS1053" s="124">
        <v>0.1525</v>
      </c>
      <c r="AT1053" s="120">
        <v>29.500000000000018</v>
      </c>
      <c r="AU1053" s="120">
        <v>50</v>
      </c>
      <c r="AV1053" s="124">
        <v>0.1891891891891892</v>
      </c>
      <c r="AW1053" s="120">
        <v>22.162162162162158</v>
      </c>
      <c r="AX1053" s="120">
        <v>50</v>
      </c>
      <c r="AY1053" s="124">
        <v>0.52307692307692311</v>
      </c>
      <c r="AZ1053" s="120">
        <v>34.871794871794876</v>
      </c>
      <c r="BA1053" s="120">
        <v>50</v>
      </c>
      <c r="BB1053" s="124">
        <v>0.33333333333333331</v>
      </c>
      <c r="BC1053" s="120">
        <v>22.222222222222221</v>
      </c>
      <c r="BD1053" s="120">
        <v>50</v>
      </c>
      <c r="BE1053" s="124">
        <v>0.91208791208791207</v>
      </c>
      <c r="BF1053" s="120">
        <v>48.515314472761283</v>
      </c>
      <c r="BG1053" s="120">
        <v>50</v>
      </c>
      <c r="BH1053" s="124">
        <v>0.89166666666666672</v>
      </c>
      <c r="BI1053" s="120">
        <v>94.858156028368796</v>
      </c>
      <c r="BJ1053" s="120">
        <v>100</v>
      </c>
      <c r="BK1053" s="124">
        <v>0.95348837209302328</v>
      </c>
      <c r="BL1053" s="120">
        <v>100</v>
      </c>
      <c r="BM1053" s="120">
        <v>100</v>
      </c>
      <c r="BN1053" s="52">
        <v>0</v>
      </c>
      <c r="BO1053" s="124">
        <v>0.67592592592592593</v>
      </c>
      <c r="BP1053" s="120">
        <v>90.123456790123456</v>
      </c>
      <c r="BQ1053" s="120">
        <v>100</v>
      </c>
      <c r="BR1053" s="124">
        <v>0.56000000000000005</v>
      </c>
      <c r="BS1053" s="124">
        <v>0.8771929824561403</v>
      </c>
      <c r="BT1053" s="120">
        <v>18.666666666666668</v>
      </c>
      <c r="BU1053" s="120">
        <v>50</v>
      </c>
      <c r="BV1053" s="124">
        <v>0.24249999999999999</v>
      </c>
      <c r="BW1053" s="120">
        <v>20.208333333333332</v>
      </c>
      <c r="BX1053" s="120">
        <v>50</v>
      </c>
      <c r="BY1053" s="124">
        <v>0.95348837209302328</v>
      </c>
      <c r="BZ1053" s="124">
        <v>0.94</v>
      </c>
      <c r="CA1053" s="124">
        <v>-1.3488372093023315E-2</v>
      </c>
      <c r="CB1053" s="120">
        <v>16.823939048191338</v>
      </c>
      <c r="CC1053" s="120">
        <v>19.496255895940152</v>
      </c>
      <c r="CD1053" s="120">
        <v>17.335082511020332</v>
      </c>
      <c r="CE1053" s="120">
        <v>12.629206143265662</v>
      </c>
      <c r="CF1053" s="52"/>
      <c r="CG1053" s="52"/>
      <c r="CH1053" s="107">
        <v>0</v>
      </c>
      <c r="CI1053" s="107"/>
      <c r="CJ1053" s="107"/>
    </row>
    <row r="1054" spans="1:88" x14ac:dyDescent="0.25">
      <c r="A1054" s="50" t="s">
        <v>1213</v>
      </c>
      <c r="B1054" s="56" t="s">
        <v>1585</v>
      </c>
      <c r="C1054" s="50" t="s">
        <v>2665</v>
      </c>
      <c r="D1054" s="56" t="s">
        <v>101</v>
      </c>
      <c r="E1054" s="50" t="s">
        <v>102</v>
      </c>
      <c r="F1054" s="24" t="s">
        <v>102</v>
      </c>
      <c r="G1054" s="24" t="s">
        <v>102</v>
      </c>
      <c r="H1054" s="50" t="s">
        <v>2644</v>
      </c>
      <c r="I1054" s="50" t="s">
        <v>103</v>
      </c>
      <c r="J1054" s="120">
        <v>1077.890722299564</v>
      </c>
      <c r="K1054" s="52">
        <v>1250</v>
      </c>
      <c r="L1054" s="120">
        <v>86.23125778396512</v>
      </c>
      <c r="M1054" s="52">
        <v>1</v>
      </c>
      <c r="N1054" s="120">
        <v>75.239761473003028</v>
      </c>
      <c r="O1054" s="120">
        <v>100</v>
      </c>
      <c r="P1054" s="120">
        <v>100</v>
      </c>
      <c r="Q1054" s="120">
        <v>60.746196648838485</v>
      </c>
      <c r="R1054" s="120">
        <v>68.282182075733033</v>
      </c>
      <c r="S1054" s="120">
        <v>75</v>
      </c>
      <c r="T1054" s="120">
        <v>80.99492886511797</v>
      </c>
      <c r="U1054" s="120">
        <v>100</v>
      </c>
      <c r="V1054" s="120">
        <v>63.290061708952024</v>
      </c>
      <c r="W1054" s="120">
        <v>84.38674894526936</v>
      </c>
      <c r="X1054" s="120">
        <v>100</v>
      </c>
      <c r="Y1054" s="120">
        <v>48.356368304051585</v>
      </c>
      <c r="Z1054" s="120">
        <v>64.475157738735447</v>
      </c>
      <c r="AA1054" s="120">
        <v>100</v>
      </c>
      <c r="AB1054" s="120">
        <v>66.635901467505249</v>
      </c>
      <c r="AC1054" s="120">
        <v>88.847868623340332</v>
      </c>
      <c r="AD1054" s="120">
        <v>100</v>
      </c>
      <c r="AE1054" s="120">
        <v>54.952469135802474</v>
      </c>
      <c r="AF1054" s="120">
        <v>70.62897327707455</v>
      </c>
      <c r="AG1054" s="120">
        <v>73.269958847736632</v>
      </c>
      <c r="AH1054" s="120">
        <v>100</v>
      </c>
      <c r="AI1054" s="120">
        <v>14.25</v>
      </c>
      <c r="AJ1054" s="120">
        <v>19.920000000000002</v>
      </c>
      <c r="AK1054" s="120">
        <v>15.67</v>
      </c>
      <c r="AL1054" s="52">
        <v>1</v>
      </c>
      <c r="AM1054" s="124">
        <v>0.97950819672131151</v>
      </c>
      <c r="AN1054" s="124">
        <v>0.94615384615384612</v>
      </c>
      <c r="AO1054" s="124">
        <v>0.97745901639344257</v>
      </c>
      <c r="AP1054" s="124">
        <v>0.9538461538461539</v>
      </c>
      <c r="AQ1054" s="124">
        <v>0.9907407407407407</v>
      </c>
      <c r="AR1054" s="124">
        <v>0.9882352941176471</v>
      </c>
      <c r="AS1054" s="124">
        <v>7.8252032520325199E-2</v>
      </c>
      <c r="AT1054" s="120">
        <v>44.349593495934968</v>
      </c>
      <c r="AU1054" s="120">
        <v>50</v>
      </c>
      <c r="AV1054" s="124">
        <v>0.14705882352941177</v>
      </c>
      <c r="AW1054" s="120">
        <v>30.588235294117649</v>
      </c>
      <c r="AX1054" s="120">
        <v>50</v>
      </c>
      <c r="AY1054" s="124">
        <v>0.81137724550898205</v>
      </c>
      <c r="AZ1054" s="120">
        <v>50</v>
      </c>
      <c r="BA1054" s="120">
        <v>50</v>
      </c>
      <c r="BB1054" s="124">
        <v>0.50299401197604787</v>
      </c>
      <c r="BC1054" s="120">
        <v>33.532934131736525</v>
      </c>
      <c r="BD1054" s="120">
        <v>50</v>
      </c>
      <c r="BE1054" s="124">
        <v>0.98461538461538467</v>
      </c>
      <c r="BF1054" s="120">
        <v>50</v>
      </c>
      <c r="BG1054" s="120">
        <v>50</v>
      </c>
      <c r="BH1054" s="124">
        <v>0.9779411764705882</v>
      </c>
      <c r="BI1054" s="120">
        <v>100</v>
      </c>
      <c r="BJ1054" s="120">
        <v>100</v>
      </c>
      <c r="BK1054" s="124">
        <v>0.88235294117647101</v>
      </c>
      <c r="BL1054" s="120">
        <v>93.867334167709686</v>
      </c>
      <c r="BM1054" s="120">
        <v>100</v>
      </c>
      <c r="BN1054" s="52">
        <v>0</v>
      </c>
      <c r="BO1054" s="124">
        <v>0.77300000000000002</v>
      </c>
      <c r="BP1054" s="120">
        <v>100</v>
      </c>
      <c r="BQ1054" s="120">
        <v>100</v>
      </c>
      <c r="BR1054" s="124">
        <v>0.5180327868852459</v>
      </c>
      <c r="BS1054" s="124">
        <v>0.92987804878048785</v>
      </c>
      <c r="BT1054" s="120">
        <v>34.535519125683059</v>
      </c>
      <c r="BU1054" s="120">
        <v>50</v>
      </c>
      <c r="BV1054" s="124">
        <v>0.58850931677018636</v>
      </c>
      <c r="BW1054" s="120">
        <v>49.042443064182201</v>
      </c>
      <c r="BX1054" s="120">
        <v>50</v>
      </c>
      <c r="BY1054" s="124">
        <v>0.88235294117647101</v>
      </c>
      <c r="BZ1054" s="124">
        <v>0.94</v>
      </c>
      <c r="CA1054" s="124">
        <v>5.7647058823528996E-2</v>
      </c>
      <c r="CB1054" s="120">
        <v>17.263974516166829</v>
      </c>
      <c r="CC1054" s="120">
        <v>19.631524517014228</v>
      </c>
      <c r="CD1054" s="120">
        <v>17.168861804494096</v>
      </c>
      <c r="CE1054" s="120">
        <v>15.161501169955377</v>
      </c>
      <c r="CF1054" s="107"/>
      <c r="CG1054" s="107"/>
      <c r="CH1054" s="107">
        <v>0</v>
      </c>
      <c r="CI1054" s="107"/>
      <c r="CJ1054" s="107"/>
    </row>
    <row r="1055" spans="1:88" x14ac:dyDescent="0.25">
      <c r="A1055" s="50" t="s">
        <v>1213</v>
      </c>
      <c r="B1055" s="56" t="s">
        <v>1585</v>
      </c>
      <c r="C1055" s="50" t="s">
        <v>3565</v>
      </c>
      <c r="D1055" s="56" t="s">
        <v>2099</v>
      </c>
      <c r="E1055" s="50" t="s">
        <v>1212</v>
      </c>
      <c r="F1055" s="24">
        <v>7</v>
      </c>
      <c r="G1055" s="24">
        <v>8</v>
      </c>
      <c r="H1055" s="50" t="s">
        <v>1453</v>
      </c>
      <c r="I1055" s="50" t="s">
        <v>109</v>
      </c>
      <c r="J1055" s="120">
        <v>661.6626977357023</v>
      </c>
      <c r="K1055" s="52">
        <v>800</v>
      </c>
      <c r="L1055" s="120">
        <v>82.707837216962787</v>
      </c>
      <c r="M1055" s="52">
        <v>0</v>
      </c>
      <c r="N1055" s="120">
        <v>73.876611369273817</v>
      </c>
      <c r="O1055" s="120">
        <v>98.502148492365095</v>
      </c>
      <c r="P1055" s="120">
        <v>100</v>
      </c>
      <c r="Q1055" s="120">
        <v>61.760348751621848</v>
      </c>
      <c r="R1055" s="120">
        <v>69.131846257596337</v>
      </c>
      <c r="S1055" s="120">
        <v>75</v>
      </c>
      <c r="T1055" s="120">
        <v>82.347131668829135</v>
      </c>
      <c r="U1055" s="120">
        <v>100</v>
      </c>
      <c r="V1055" s="120">
        <v>64.653935244505973</v>
      </c>
      <c r="W1055" s="120">
        <v>86.205246992674631</v>
      </c>
      <c r="X1055" s="120">
        <v>100</v>
      </c>
      <c r="Y1055" s="120">
        <v>51.69997838520883</v>
      </c>
      <c r="Z1055" s="120">
        <v>68.933304513611773</v>
      </c>
      <c r="AA1055" s="120">
        <v>100</v>
      </c>
      <c r="AB1055" s="120">
        <v>65.046887550200793</v>
      </c>
      <c r="AC1055" s="120">
        <v>86.729183400267729</v>
      </c>
      <c r="AD1055" s="120">
        <v>100</v>
      </c>
      <c r="AE1055" s="120">
        <v>56.478125000000027</v>
      </c>
      <c r="AF1055" s="120">
        <v>68.532485875706186</v>
      </c>
      <c r="AG1055" s="120">
        <v>75.304166666666703</v>
      </c>
      <c r="AH1055" s="120">
        <v>100</v>
      </c>
      <c r="AI1055" s="120">
        <v>13.23</v>
      </c>
      <c r="AJ1055" s="120">
        <v>17.43</v>
      </c>
      <c r="AK1055" s="120">
        <v>12.05</v>
      </c>
      <c r="AL1055" s="52">
        <v>0</v>
      </c>
      <c r="AM1055" s="124">
        <v>0.99112426035502954</v>
      </c>
      <c r="AN1055" s="124">
        <v>0.98901098901098905</v>
      </c>
      <c r="AO1055" s="124">
        <v>0.99112426035502954</v>
      </c>
      <c r="AP1055" s="124">
        <v>0.98901098901098905</v>
      </c>
      <c r="AQ1055" s="124">
        <v>0.98255813953488369</v>
      </c>
      <c r="AR1055" s="124">
        <v>0.98076923076923073</v>
      </c>
      <c r="AS1055" s="124">
        <v>6.5088757396449703E-2</v>
      </c>
      <c r="AT1055" s="120">
        <v>46.982248520710066</v>
      </c>
      <c r="AU1055" s="120">
        <v>50</v>
      </c>
      <c r="AV1055" s="124">
        <v>0.11764705882352941</v>
      </c>
      <c r="AW1055" s="120">
        <v>36.470588235294123</v>
      </c>
      <c r="AX1055" s="120">
        <v>50</v>
      </c>
      <c r="AY1055" s="124"/>
      <c r="AZ1055" s="120"/>
      <c r="BA1055" s="120"/>
      <c r="BB1055" s="124"/>
      <c r="BC1055" s="120"/>
      <c r="BD1055" s="120"/>
      <c r="BE1055" s="124">
        <v>0.98795180722891562</v>
      </c>
      <c r="BF1055" s="120">
        <v>50</v>
      </c>
      <c r="BG1055" s="120">
        <v>50</v>
      </c>
      <c r="BH1055" s="124"/>
      <c r="BI1055" s="120"/>
      <c r="BJ1055" s="120"/>
      <c r="BK1055" s="124"/>
      <c r="BL1055" s="120"/>
      <c r="BM1055" s="120"/>
      <c r="BN1055" s="52"/>
      <c r="BO1055" s="124"/>
      <c r="BP1055" s="120"/>
      <c r="BQ1055" s="120"/>
      <c r="BR1055" s="124">
        <v>0.45283018867924529</v>
      </c>
      <c r="BS1055" s="124">
        <v>0.91379310344827591</v>
      </c>
      <c r="BT1055" s="120">
        <v>30.188679245283019</v>
      </c>
      <c r="BU1055" s="120">
        <v>50</v>
      </c>
      <c r="BV1055" s="124"/>
      <c r="BW1055" s="120"/>
      <c r="BX1055" s="120"/>
      <c r="BY1055" s="124"/>
      <c r="BZ1055" s="124"/>
      <c r="CA1055" s="124"/>
      <c r="CB1055" s="120">
        <v>16.823939048191338</v>
      </c>
      <c r="CC1055" s="120">
        <v>19.496255895940152</v>
      </c>
      <c r="CD1055" s="120">
        <v>17.335082511020332</v>
      </c>
      <c r="CE1055" s="120"/>
      <c r="CF1055" s="52"/>
      <c r="CG1055" s="52"/>
      <c r="CH1055" s="107">
        <v>0</v>
      </c>
      <c r="CI1055" s="107"/>
      <c r="CJ1055" s="107"/>
    </row>
    <row r="1056" spans="1:88" x14ac:dyDescent="0.25">
      <c r="A1056" s="50" t="s">
        <v>1213</v>
      </c>
      <c r="B1056" s="56" t="s">
        <v>1585</v>
      </c>
      <c r="C1056" s="50" t="s">
        <v>3566</v>
      </c>
      <c r="D1056" s="56" t="s">
        <v>2539</v>
      </c>
      <c r="E1056" s="50" t="s">
        <v>1212</v>
      </c>
      <c r="F1056" s="24">
        <v>9</v>
      </c>
      <c r="G1056" s="24">
        <v>12</v>
      </c>
      <c r="H1056" s="50" t="s">
        <v>1453</v>
      </c>
      <c r="I1056" s="50" t="s">
        <v>109</v>
      </c>
      <c r="J1056" s="120">
        <v>1055.8531327403723</v>
      </c>
      <c r="K1056" s="52">
        <v>1250</v>
      </c>
      <c r="L1056" s="120">
        <v>84.468250619229778</v>
      </c>
      <c r="M1056" s="52">
        <v>1</v>
      </c>
      <c r="N1056" s="120">
        <v>78.447868663594463</v>
      </c>
      <c r="O1056" s="120">
        <v>100</v>
      </c>
      <c r="P1056" s="120">
        <v>100</v>
      </c>
      <c r="Q1056" s="120">
        <v>57.639828303850159</v>
      </c>
      <c r="R1056" s="120">
        <v>66.352570896361243</v>
      </c>
      <c r="S1056" s="120">
        <v>75</v>
      </c>
      <c r="T1056" s="120">
        <v>76.85310440513355</v>
      </c>
      <c r="U1056" s="120">
        <v>100</v>
      </c>
      <c r="V1056" s="120">
        <v>60.104442808051054</v>
      </c>
      <c r="W1056" s="120">
        <v>80.13925707740141</v>
      </c>
      <c r="X1056" s="120">
        <v>100</v>
      </c>
      <c r="Y1056" s="120">
        <v>39.845360824742272</v>
      </c>
      <c r="Z1056" s="120">
        <v>53.127147766323027</v>
      </c>
      <c r="AA1056" s="120">
        <v>100</v>
      </c>
      <c r="AB1056" s="120">
        <v>68.386975717439299</v>
      </c>
      <c r="AC1056" s="120">
        <v>91.182634289919065</v>
      </c>
      <c r="AD1056" s="120">
        <v>100</v>
      </c>
      <c r="AE1056" s="120">
        <v>52.318750000000001</v>
      </c>
      <c r="AF1056" s="120">
        <v>72.707843137254926</v>
      </c>
      <c r="AG1056" s="120">
        <v>69.75833333333334</v>
      </c>
      <c r="AH1056" s="120">
        <v>100</v>
      </c>
      <c r="AI1056" s="120">
        <v>17.36</v>
      </c>
      <c r="AJ1056" s="120">
        <v>26.5</v>
      </c>
      <c r="AK1056" s="120">
        <v>20.38</v>
      </c>
      <c r="AL1056" s="52">
        <v>1</v>
      </c>
      <c r="AM1056" s="124">
        <v>0.95973154362416102</v>
      </c>
      <c r="AN1056" s="124">
        <v>0.86842105263157898</v>
      </c>
      <c r="AO1056" s="124">
        <v>0.95302013422818788</v>
      </c>
      <c r="AP1056" s="124">
        <v>0.89473684210526316</v>
      </c>
      <c r="AQ1056" s="124">
        <v>1</v>
      </c>
      <c r="AR1056" s="124">
        <v>1</v>
      </c>
      <c r="AS1056" s="124">
        <v>8.4639498432601878E-2</v>
      </c>
      <c r="AT1056" s="120">
        <v>43.072100313479631</v>
      </c>
      <c r="AU1056" s="120">
        <v>50</v>
      </c>
      <c r="AV1056" s="124">
        <v>0.17117117117117117</v>
      </c>
      <c r="AW1056" s="120">
        <v>25.765765765765771</v>
      </c>
      <c r="AX1056" s="120">
        <v>50</v>
      </c>
      <c r="AY1056" s="124">
        <v>0.81570996978851962</v>
      </c>
      <c r="AZ1056" s="120">
        <v>50</v>
      </c>
      <c r="BA1056" s="120">
        <v>50</v>
      </c>
      <c r="BB1056" s="124">
        <v>0.50755287009063443</v>
      </c>
      <c r="BC1056" s="120">
        <v>33.836858006042299</v>
      </c>
      <c r="BD1056" s="120">
        <v>50</v>
      </c>
      <c r="BE1056" s="124">
        <v>0.98717948717948723</v>
      </c>
      <c r="BF1056" s="120">
        <v>50</v>
      </c>
      <c r="BG1056" s="120">
        <v>50</v>
      </c>
      <c r="BH1056" s="124">
        <v>0.9779411764705882</v>
      </c>
      <c r="BI1056" s="120">
        <v>100</v>
      </c>
      <c r="BJ1056" s="120">
        <v>100</v>
      </c>
      <c r="BK1056" s="124">
        <v>0.88235294117647056</v>
      </c>
      <c r="BL1056" s="120">
        <v>93.867334167709643</v>
      </c>
      <c r="BM1056" s="120">
        <v>100</v>
      </c>
      <c r="BN1056" s="52">
        <v>0</v>
      </c>
      <c r="BO1056" s="124">
        <v>0.77272727272727271</v>
      </c>
      <c r="BP1056" s="120">
        <v>100</v>
      </c>
      <c r="BQ1056" s="120">
        <v>100</v>
      </c>
      <c r="BR1056" s="124">
        <v>0.58904109589041098</v>
      </c>
      <c r="BS1056" s="124">
        <v>0.9668874172185431</v>
      </c>
      <c r="BT1056" s="120">
        <v>39.269406392694066</v>
      </c>
      <c r="BU1056" s="120">
        <v>50</v>
      </c>
      <c r="BV1056" s="124">
        <v>0.58777429467084641</v>
      </c>
      <c r="BW1056" s="120">
        <v>48.981191222570537</v>
      </c>
      <c r="BX1056" s="120">
        <v>50</v>
      </c>
      <c r="BY1056" s="124">
        <v>0.88235294117647056</v>
      </c>
      <c r="BZ1056" s="124">
        <v>0.94</v>
      </c>
      <c r="CA1056" s="124">
        <v>5.7647058823529419E-2</v>
      </c>
      <c r="CB1056" s="120">
        <v>16.823939048191338</v>
      </c>
      <c r="CC1056" s="120">
        <v>19.496255895940152</v>
      </c>
      <c r="CD1056" s="120">
        <v>17.335082511020332</v>
      </c>
      <c r="CE1056" s="120">
        <v>12.629206143265662</v>
      </c>
      <c r="CF1056" s="107"/>
      <c r="CG1056" s="107"/>
      <c r="CH1056" s="107">
        <v>0</v>
      </c>
      <c r="CI1056" s="107"/>
      <c r="CJ1056" s="107"/>
    </row>
    <row r="1057" spans="1:88" x14ac:dyDescent="0.25">
      <c r="A1057" s="50" t="s">
        <v>1216</v>
      </c>
      <c r="B1057" s="56" t="s">
        <v>1586</v>
      </c>
      <c r="C1057" s="50" t="s">
        <v>2665</v>
      </c>
      <c r="D1057" s="56" t="s">
        <v>101</v>
      </c>
      <c r="E1057" s="50" t="s">
        <v>102</v>
      </c>
      <c r="F1057" s="24" t="s">
        <v>102</v>
      </c>
      <c r="G1057" s="24" t="s">
        <v>102</v>
      </c>
      <c r="H1057" s="50" t="s">
        <v>2644</v>
      </c>
      <c r="I1057" s="50" t="s">
        <v>103</v>
      </c>
      <c r="J1057" s="120">
        <v>1045.4347909085486</v>
      </c>
      <c r="K1057" s="52">
        <v>1250</v>
      </c>
      <c r="L1057" s="120">
        <v>83.63478327268389</v>
      </c>
      <c r="M1057" s="52">
        <v>1</v>
      </c>
      <c r="N1057" s="120">
        <v>72.684866045661323</v>
      </c>
      <c r="O1057" s="120">
        <v>96.913154727548431</v>
      </c>
      <c r="P1057" s="120">
        <v>100</v>
      </c>
      <c r="Q1057" s="120">
        <v>53.161145245053824</v>
      </c>
      <c r="R1057" s="120">
        <v>70.357691164252842</v>
      </c>
      <c r="S1057" s="120">
        <v>75</v>
      </c>
      <c r="T1057" s="120">
        <v>70.881526993405103</v>
      </c>
      <c r="U1057" s="120">
        <v>100</v>
      </c>
      <c r="V1057" s="120">
        <v>66.567391830879146</v>
      </c>
      <c r="W1057" s="120">
        <v>88.756522441172194</v>
      </c>
      <c r="X1057" s="120">
        <v>100</v>
      </c>
      <c r="Y1057" s="120">
        <v>48.637115709790059</v>
      </c>
      <c r="Z1057" s="120">
        <v>64.849487613053412</v>
      </c>
      <c r="AA1057" s="120">
        <v>100</v>
      </c>
      <c r="AB1057" s="120">
        <v>68.190955555555604</v>
      </c>
      <c r="AC1057" s="120">
        <v>90.921274074074148</v>
      </c>
      <c r="AD1057" s="120">
        <v>100</v>
      </c>
      <c r="AE1057" s="120">
        <v>54.495498783454998</v>
      </c>
      <c r="AF1057" s="120">
        <v>71.251767264817929</v>
      </c>
      <c r="AG1057" s="120">
        <v>72.66066504460666</v>
      </c>
      <c r="AH1057" s="120">
        <v>100</v>
      </c>
      <c r="AI1057" s="120">
        <v>21.83</v>
      </c>
      <c r="AJ1057" s="120">
        <v>21.72</v>
      </c>
      <c r="AK1057" s="120">
        <v>16.75</v>
      </c>
      <c r="AL1057" s="52">
        <v>1</v>
      </c>
      <c r="AM1057" s="124">
        <v>0.94799658994032399</v>
      </c>
      <c r="AN1057" s="124">
        <v>0.92452830188679247</v>
      </c>
      <c r="AO1057" s="124">
        <v>0.94982993197278909</v>
      </c>
      <c r="AP1057" s="124">
        <v>0.92523364485981308</v>
      </c>
      <c r="AQ1057" s="124">
        <v>0.98696219035202082</v>
      </c>
      <c r="AR1057" s="124">
        <v>0.9452054794520548</v>
      </c>
      <c r="AS1057" s="124">
        <v>0.10757314974182444</v>
      </c>
      <c r="AT1057" s="120">
        <v>38.48537005163513</v>
      </c>
      <c r="AU1057" s="120">
        <v>50</v>
      </c>
      <c r="AV1057" s="124">
        <v>0.1853932584269663</v>
      </c>
      <c r="AW1057" s="120">
        <v>22.92134831460675</v>
      </c>
      <c r="AX1057" s="120">
        <v>50</v>
      </c>
      <c r="AY1057" s="124">
        <v>0.57037943696450433</v>
      </c>
      <c r="AZ1057" s="120">
        <v>38.025295797633625</v>
      </c>
      <c r="BA1057" s="120">
        <v>50</v>
      </c>
      <c r="BB1057" s="124">
        <v>0.61566707466340265</v>
      </c>
      <c r="BC1057" s="120">
        <v>41.044471644226846</v>
      </c>
      <c r="BD1057" s="120">
        <v>50</v>
      </c>
      <c r="BE1057" s="124">
        <v>0.952247191011236</v>
      </c>
      <c r="BF1057" s="120">
        <v>50</v>
      </c>
      <c r="BG1057" s="120">
        <v>50</v>
      </c>
      <c r="BH1057" s="124">
        <v>0.96190476190476193</v>
      </c>
      <c r="BI1057" s="120">
        <v>100</v>
      </c>
      <c r="BJ1057" s="120">
        <v>100</v>
      </c>
      <c r="BK1057" s="124">
        <v>0.94202898550724601</v>
      </c>
      <c r="BL1057" s="120">
        <v>100</v>
      </c>
      <c r="BM1057" s="120">
        <v>100</v>
      </c>
      <c r="BN1057" s="52">
        <v>0</v>
      </c>
      <c r="BO1057" s="124">
        <v>0.86499999999999999</v>
      </c>
      <c r="BP1057" s="120">
        <v>100</v>
      </c>
      <c r="BQ1057" s="120">
        <v>100</v>
      </c>
      <c r="BR1057" s="124">
        <v>0.73997233748271096</v>
      </c>
      <c r="BS1057" s="124">
        <v>0.94633507853403143</v>
      </c>
      <c r="BT1057" s="120">
        <v>49.331489165514064</v>
      </c>
      <c r="BU1057" s="120">
        <v>50</v>
      </c>
      <c r="BV1057" s="124">
        <v>0.24773022049286642</v>
      </c>
      <c r="BW1057" s="120">
        <v>20.644185041072202</v>
      </c>
      <c r="BX1057" s="120">
        <v>50</v>
      </c>
      <c r="BY1057" s="124">
        <v>0.94202898550724601</v>
      </c>
      <c r="BZ1057" s="124">
        <v>0.94</v>
      </c>
      <c r="CA1057" s="124">
        <v>-2.0289855072459771E-3</v>
      </c>
      <c r="CB1057" s="120">
        <v>17.263974516166829</v>
      </c>
      <c r="CC1057" s="120">
        <v>19.631524517014228</v>
      </c>
      <c r="CD1057" s="120">
        <v>17.168861804494096</v>
      </c>
      <c r="CE1057" s="120">
        <v>15.161501169955377</v>
      </c>
      <c r="CF1057" s="107"/>
      <c r="CG1057" s="107"/>
      <c r="CH1057" s="107">
        <v>0</v>
      </c>
      <c r="CI1057" s="107"/>
      <c r="CJ1057" s="107"/>
    </row>
    <row r="1058" spans="1:88" x14ac:dyDescent="0.25">
      <c r="A1058" s="50" t="s">
        <v>1216</v>
      </c>
      <c r="B1058" s="56" t="s">
        <v>1586</v>
      </c>
      <c r="C1058" s="50" t="s">
        <v>3567</v>
      </c>
      <c r="D1058" s="56" t="s">
        <v>1673</v>
      </c>
      <c r="E1058" s="50" t="s">
        <v>1212</v>
      </c>
      <c r="F1058" s="24">
        <v>7</v>
      </c>
      <c r="G1058" s="24">
        <v>8</v>
      </c>
      <c r="H1058" s="50" t="s">
        <v>1453</v>
      </c>
      <c r="I1058" s="50" t="s">
        <v>109</v>
      </c>
      <c r="J1058" s="120">
        <v>680.04454287546605</v>
      </c>
      <c r="K1058" s="52">
        <v>800</v>
      </c>
      <c r="L1058" s="120">
        <v>85.005567859433256</v>
      </c>
      <c r="M1058" s="52">
        <v>1</v>
      </c>
      <c r="N1058" s="120">
        <v>76.640996359880887</v>
      </c>
      <c r="O1058" s="120">
        <v>100</v>
      </c>
      <c r="P1058" s="120">
        <v>100</v>
      </c>
      <c r="Q1058" s="120">
        <v>51.715841074519673</v>
      </c>
      <c r="R1058" s="120">
        <v>75</v>
      </c>
      <c r="S1058" s="120">
        <v>75</v>
      </c>
      <c r="T1058" s="120">
        <v>68.954454766026231</v>
      </c>
      <c r="U1058" s="120">
        <v>100</v>
      </c>
      <c r="V1058" s="120">
        <v>72.401382793895181</v>
      </c>
      <c r="W1058" s="120">
        <v>96.535177058526912</v>
      </c>
      <c r="X1058" s="120">
        <v>100</v>
      </c>
      <c r="Y1058" s="120">
        <v>50.169412038558441</v>
      </c>
      <c r="Z1058" s="120">
        <v>66.892549384744598</v>
      </c>
      <c r="AA1058" s="120">
        <v>100</v>
      </c>
      <c r="AB1058" s="120">
        <v>66.876077943615243</v>
      </c>
      <c r="AC1058" s="120">
        <v>89.168103924820315</v>
      </c>
      <c r="AD1058" s="120">
        <v>100</v>
      </c>
      <c r="AE1058" s="120">
        <v>51.124791666666674</v>
      </c>
      <c r="AF1058" s="120">
        <v>70.789440993788801</v>
      </c>
      <c r="AG1058" s="120">
        <v>68.166388888888889</v>
      </c>
      <c r="AH1058" s="120">
        <v>100</v>
      </c>
      <c r="AI1058" s="120">
        <v>23.28</v>
      </c>
      <c r="AJ1058" s="120">
        <v>24.83</v>
      </c>
      <c r="AK1058" s="120">
        <v>19.66</v>
      </c>
      <c r="AL1058" s="52">
        <v>0</v>
      </c>
      <c r="AM1058" s="124">
        <v>0.96649484536082475</v>
      </c>
      <c r="AN1058" s="124">
        <v>0.95774647887323938</v>
      </c>
      <c r="AO1058" s="124">
        <v>0.96907216494845361</v>
      </c>
      <c r="AP1058" s="124">
        <v>0.95774647887323938</v>
      </c>
      <c r="AQ1058" s="124">
        <v>0.99509803921568629</v>
      </c>
      <c r="AR1058" s="124">
        <v>0.97560975609756095</v>
      </c>
      <c r="AS1058" s="124">
        <v>4.1237113402061855E-2</v>
      </c>
      <c r="AT1058" s="120">
        <v>50</v>
      </c>
      <c r="AU1058" s="120">
        <v>50</v>
      </c>
      <c r="AV1058" s="124">
        <v>9.8360655737704916E-2</v>
      </c>
      <c r="AW1058" s="120">
        <v>40.327868852459027</v>
      </c>
      <c r="AX1058" s="120">
        <v>50</v>
      </c>
      <c r="AY1058" s="124"/>
      <c r="AZ1058" s="120"/>
      <c r="BA1058" s="120"/>
      <c r="BB1058" s="124"/>
      <c r="BC1058" s="120"/>
      <c r="BD1058" s="120"/>
      <c r="BE1058" s="124">
        <v>0.96551724137931039</v>
      </c>
      <c r="BF1058" s="120">
        <v>50</v>
      </c>
      <c r="BG1058" s="120">
        <v>50</v>
      </c>
      <c r="BH1058" s="124"/>
      <c r="BI1058" s="120"/>
      <c r="BJ1058" s="120"/>
      <c r="BK1058" s="124"/>
      <c r="BL1058" s="120"/>
      <c r="BM1058" s="120"/>
      <c r="BN1058" s="52"/>
      <c r="BO1058" s="124"/>
      <c r="BP1058" s="120"/>
      <c r="BQ1058" s="120"/>
      <c r="BR1058" s="124">
        <v>0.78350515463917525</v>
      </c>
      <c r="BS1058" s="124">
        <v>0.9509803921568627</v>
      </c>
      <c r="BT1058" s="120">
        <v>50</v>
      </c>
      <c r="BU1058" s="120">
        <v>50</v>
      </c>
      <c r="BV1058" s="124"/>
      <c r="BW1058" s="120"/>
      <c r="BX1058" s="120"/>
      <c r="BY1058" s="124"/>
      <c r="BZ1058" s="124"/>
      <c r="CA1058" s="124"/>
      <c r="CB1058" s="120">
        <v>16.823939048191338</v>
      </c>
      <c r="CC1058" s="120">
        <v>19.496255895940152</v>
      </c>
      <c r="CD1058" s="120">
        <v>17.335082511020332</v>
      </c>
      <c r="CE1058" s="120"/>
      <c r="CF1058" s="107"/>
      <c r="CG1058" s="107"/>
      <c r="CH1058" s="107">
        <v>0</v>
      </c>
      <c r="CI1058" s="107"/>
      <c r="CJ1058" s="107"/>
    </row>
    <row r="1059" spans="1:88" x14ac:dyDescent="0.25">
      <c r="A1059" s="50" t="s">
        <v>1216</v>
      </c>
      <c r="B1059" s="56" t="s">
        <v>1586</v>
      </c>
      <c r="C1059" s="50" t="s">
        <v>3568</v>
      </c>
      <c r="D1059" s="56" t="s">
        <v>1674</v>
      </c>
      <c r="E1059" s="50" t="s">
        <v>1212</v>
      </c>
      <c r="F1059" s="24">
        <v>7</v>
      </c>
      <c r="G1059" s="24">
        <v>8</v>
      </c>
      <c r="H1059" s="50" t="s">
        <v>1453</v>
      </c>
      <c r="I1059" s="50" t="s">
        <v>109</v>
      </c>
      <c r="J1059" s="120">
        <v>688.68225379689056</v>
      </c>
      <c r="K1059" s="52">
        <v>800</v>
      </c>
      <c r="L1059" s="120">
        <v>86.08528172461132</v>
      </c>
      <c r="M1059" s="52">
        <v>1</v>
      </c>
      <c r="N1059" s="120">
        <v>76.673136724813617</v>
      </c>
      <c r="O1059" s="120">
        <v>100</v>
      </c>
      <c r="P1059" s="120">
        <v>100</v>
      </c>
      <c r="Q1059" s="120">
        <v>55.290662088403366</v>
      </c>
      <c r="R1059" s="120">
        <v>74.330519147209117</v>
      </c>
      <c r="S1059" s="120">
        <v>75</v>
      </c>
      <c r="T1059" s="120">
        <v>73.720882784537821</v>
      </c>
      <c r="U1059" s="120">
        <v>100</v>
      </c>
      <c r="V1059" s="120">
        <v>70.129682383678372</v>
      </c>
      <c r="W1059" s="120">
        <v>93.506243178237824</v>
      </c>
      <c r="X1059" s="120">
        <v>100</v>
      </c>
      <c r="Y1059" s="120">
        <v>50.271181319714856</v>
      </c>
      <c r="Z1059" s="120">
        <v>67.028241759619817</v>
      </c>
      <c r="AA1059" s="120">
        <v>100</v>
      </c>
      <c r="AB1059" s="120">
        <v>65.159566326530623</v>
      </c>
      <c r="AC1059" s="120">
        <v>86.879421768707502</v>
      </c>
      <c r="AD1059" s="120">
        <v>100</v>
      </c>
      <c r="AE1059" s="120">
        <v>57.88880952380952</v>
      </c>
      <c r="AF1059" s="120">
        <v>66.740165631469992</v>
      </c>
      <c r="AG1059" s="120">
        <v>77.185079365079361</v>
      </c>
      <c r="AH1059" s="120">
        <v>100</v>
      </c>
      <c r="AI1059" s="120">
        <v>19.7</v>
      </c>
      <c r="AJ1059" s="120">
        <v>24.05</v>
      </c>
      <c r="AK1059" s="120">
        <v>8.85</v>
      </c>
      <c r="AL1059" s="52">
        <v>1</v>
      </c>
      <c r="AM1059" s="124">
        <v>0.98186528497409331</v>
      </c>
      <c r="AN1059" s="124">
        <v>0.94285714285714284</v>
      </c>
      <c r="AO1059" s="124">
        <v>0.98200514138817485</v>
      </c>
      <c r="AP1059" s="124">
        <v>0.94444444444444442</v>
      </c>
      <c r="AQ1059" s="124">
        <v>1</v>
      </c>
      <c r="AR1059" s="124">
        <v>1</v>
      </c>
      <c r="AS1059" s="124">
        <v>5.1413881748071981E-2</v>
      </c>
      <c r="AT1059" s="120">
        <v>49.717223650385627</v>
      </c>
      <c r="AU1059" s="120">
        <v>50</v>
      </c>
      <c r="AV1059" s="124">
        <v>9.6774193548387094E-2</v>
      </c>
      <c r="AW1059" s="120">
        <v>40.645161290322584</v>
      </c>
      <c r="AX1059" s="120">
        <v>50</v>
      </c>
      <c r="AY1059" s="124"/>
      <c r="AZ1059" s="120"/>
      <c r="BA1059" s="120"/>
      <c r="BB1059" s="124"/>
      <c r="BC1059" s="120"/>
      <c r="BD1059" s="120"/>
      <c r="BE1059" s="124">
        <v>0.96385542168674698</v>
      </c>
      <c r="BF1059" s="120">
        <v>50</v>
      </c>
      <c r="BG1059" s="120">
        <v>50</v>
      </c>
      <c r="BH1059" s="124"/>
      <c r="BI1059" s="120"/>
      <c r="BJ1059" s="120"/>
      <c r="BK1059" s="124"/>
      <c r="BL1059" s="120"/>
      <c r="BM1059" s="120"/>
      <c r="BN1059" s="52"/>
      <c r="BO1059" s="124"/>
      <c r="BP1059" s="120"/>
      <c r="BQ1059" s="120"/>
      <c r="BR1059" s="124">
        <v>0.78350515463917525</v>
      </c>
      <c r="BS1059" s="124">
        <v>0.98477157360406087</v>
      </c>
      <c r="BT1059" s="120">
        <v>50</v>
      </c>
      <c r="BU1059" s="120">
        <v>50</v>
      </c>
      <c r="BV1059" s="124"/>
      <c r="BW1059" s="120"/>
      <c r="BX1059" s="120"/>
      <c r="BY1059" s="124"/>
      <c r="BZ1059" s="124"/>
      <c r="CA1059" s="124"/>
      <c r="CB1059" s="120">
        <v>16.823939048191338</v>
      </c>
      <c r="CC1059" s="120">
        <v>19.496255895940152</v>
      </c>
      <c r="CD1059" s="120">
        <v>17.335082511020332</v>
      </c>
      <c r="CE1059" s="120"/>
      <c r="CF1059" s="107"/>
      <c r="CG1059" s="107"/>
      <c r="CH1059" s="107">
        <v>0</v>
      </c>
      <c r="CI1059" s="107"/>
      <c r="CJ1059" s="107"/>
    </row>
    <row r="1060" spans="1:88" x14ac:dyDescent="0.25">
      <c r="A1060" s="50" t="s">
        <v>1216</v>
      </c>
      <c r="B1060" s="56" t="s">
        <v>1586</v>
      </c>
      <c r="C1060" s="50" t="s">
        <v>3569</v>
      </c>
      <c r="D1060" s="56" t="s">
        <v>1675</v>
      </c>
      <c r="E1060" s="50" t="s">
        <v>1212</v>
      </c>
      <c r="F1060" s="24">
        <v>9</v>
      </c>
      <c r="G1060" s="24">
        <v>12</v>
      </c>
      <c r="H1060" s="50" t="s">
        <v>1453</v>
      </c>
      <c r="I1060" s="50" t="s">
        <v>109</v>
      </c>
      <c r="J1060" s="120">
        <v>999.4720490824941</v>
      </c>
      <c r="K1060" s="52">
        <v>1250</v>
      </c>
      <c r="L1060" s="120">
        <v>79.957763926599526</v>
      </c>
      <c r="M1060" s="52">
        <v>1</v>
      </c>
      <c r="N1060" s="120">
        <v>64.401051134321307</v>
      </c>
      <c r="O1060" s="120">
        <v>85.868068179095076</v>
      </c>
      <c r="P1060" s="120">
        <v>100</v>
      </c>
      <c r="Q1060" s="120">
        <v>52.203911124386025</v>
      </c>
      <c r="R1060" s="120">
        <v>58.956940187610293</v>
      </c>
      <c r="S1060" s="120">
        <v>66.633747949699298</v>
      </c>
      <c r="T1060" s="120">
        <v>69.60521483251469</v>
      </c>
      <c r="U1060" s="120">
        <v>100</v>
      </c>
      <c r="V1060" s="120">
        <v>56.700706921944033</v>
      </c>
      <c r="W1060" s="120">
        <v>75.600942562592039</v>
      </c>
      <c r="X1060" s="120">
        <v>100</v>
      </c>
      <c r="Y1060" s="120">
        <v>44.333206058291957</v>
      </c>
      <c r="Z1060" s="120">
        <v>59.11094141105594</v>
      </c>
      <c r="AA1060" s="120">
        <v>100</v>
      </c>
      <c r="AB1060" s="120">
        <v>70.94106972301806</v>
      </c>
      <c r="AC1060" s="120">
        <v>94.588092964024085</v>
      </c>
      <c r="AD1060" s="120">
        <v>100</v>
      </c>
      <c r="AE1060" s="120">
        <v>55.575287356321823</v>
      </c>
      <c r="AF1060" s="120">
        <v>74.003665521191223</v>
      </c>
      <c r="AG1060" s="120">
        <v>74.100383141762421</v>
      </c>
      <c r="AH1060" s="120">
        <v>100</v>
      </c>
      <c r="AI1060" s="120">
        <v>14.42</v>
      </c>
      <c r="AJ1060" s="120">
        <v>14.62</v>
      </c>
      <c r="AK1060" s="120">
        <v>18.420000000000002</v>
      </c>
      <c r="AL1060" s="52">
        <v>1</v>
      </c>
      <c r="AM1060" s="124">
        <v>0.89795918367346939</v>
      </c>
      <c r="AN1060" s="124">
        <v>0.875</v>
      </c>
      <c r="AO1060" s="124">
        <v>0.90051020408163263</v>
      </c>
      <c r="AP1060" s="124">
        <v>0.875</v>
      </c>
      <c r="AQ1060" s="124">
        <v>0.97513812154696133</v>
      </c>
      <c r="AR1060" s="124">
        <v>0.89393939393939392</v>
      </c>
      <c r="AS1060" s="124">
        <v>0.13854235062376888</v>
      </c>
      <c r="AT1060" s="120">
        <v>32.291529875246241</v>
      </c>
      <c r="AU1060" s="120">
        <v>50</v>
      </c>
      <c r="AV1060" s="124">
        <v>0.24401913875598086</v>
      </c>
      <c r="AW1060" s="120">
        <v>11.196172248803826</v>
      </c>
      <c r="AX1060" s="120">
        <v>50</v>
      </c>
      <c r="AY1060" s="124">
        <v>0.57960199004975121</v>
      </c>
      <c r="AZ1060" s="120">
        <v>38.640132669983416</v>
      </c>
      <c r="BA1060" s="120">
        <v>50</v>
      </c>
      <c r="BB1060" s="124">
        <v>0.62562189054726369</v>
      </c>
      <c r="BC1060" s="120">
        <v>41.708126036484245</v>
      </c>
      <c r="BD1060" s="120">
        <v>50</v>
      </c>
      <c r="BE1060" s="124">
        <v>0.96132596685082872</v>
      </c>
      <c r="BF1060" s="120">
        <v>50</v>
      </c>
      <c r="BG1060" s="120">
        <v>50</v>
      </c>
      <c r="BH1060" s="124">
        <v>0.97349397590361442</v>
      </c>
      <c r="BI1060" s="120">
        <v>100</v>
      </c>
      <c r="BJ1060" s="120">
        <v>100</v>
      </c>
      <c r="BK1060" s="124">
        <v>0.94029850746268662</v>
      </c>
      <c r="BL1060" s="120">
        <v>100</v>
      </c>
      <c r="BM1060" s="120">
        <v>100</v>
      </c>
      <c r="BN1060" s="52">
        <v>0</v>
      </c>
      <c r="BO1060" s="124">
        <v>0.86486486486486491</v>
      </c>
      <c r="BP1060" s="120">
        <v>100</v>
      </c>
      <c r="BQ1060" s="120">
        <v>100</v>
      </c>
      <c r="BR1060" s="124">
        <v>0.68955223880597016</v>
      </c>
      <c r="BS1060" s="124">
        <v>0.93575418994413406</v>
      </c>
      <c r="BT1060" s="120">
        <v>45.970149253731343</v>
      </c>
      <c r="BU1060" s="120">
        <v>50</v>
      </c>
      <c r="BV1060" s="124">
        <v>0.24950755088640841</v>
      </c>
      <c r="BW1060" s="120">
        <v>20.792295907200703</v>
      </c>
      <c r="BX1060" s="120">
        <v>50</v>
      </c>
      <c r="BY1060" s="124">
        <v>0.94029850746268662</v>
      </c>
      <c r="BZ1060" s="124">
        <v>0.94</v>
      </c>
      <c r="CA1060" s="124">
        <v>-2.9850746268664349E-4</v>
      </c>
      <c r="CB1060" s="120">
        <v>16.823939048191338</v>
      </c>
      <c r="CC1060" s="120">
        <v>19.496255895940152</v>
      </c>
      <c r="CD1060" s="120">
        <v>17.335082511020332</v>
      </c>
      <c r="CE1060" s="120">
        <v>12.629206143265662</v>
      </c>
      <c r="CF1060" s="107"/>
      <c r="CG1060" s="107"/>
      <c r="CH1060" s="107">
        <v>0</v>
      </c>
      <c r="CI1060" s="107"/>
      <c r="CJ1060" s="107"/>
    </row>
    <row r="1061" spans="1:88" x14ac:dyDescent="0.25">
      <c r="A1061" s="50" t="s">
        <v>1220</v>
      </c>
      <c r="B1061" s="56" t="s">
        <v>1587</v>
      </c>
      <c r="C1061" s="50" t="s">
        <v>2665</v>
      </c>
      <c r="D1061" s="56" t="s">
        <v>101</v>
      </c>
      <c r="E1061" s="50" t="s">
        <v>102</v>
      </c>
      <c r="F1061" s="24" t="s">
        <v>102</v>
      </c>
      <c r="G1061" s="24" t="s">
        <v>102</v>
      </c>
      <c r="H1061" s="50" t="s">
        <v>2644</v>
      </c>
      <c r="I1061" s="50" t="s">
        <v>103</v>
      </c>
      <c r="J1061" s="120">
        <v>1030.9231071702379</v>
      </c>
      <c r="K1061" s="52">
        <v>1250</v>
      </c>
      <c r="L1061" s="120">
        <v>82.473848573619037</v>
      </c>
      <c r="M1061" s="52">
        <v>0</v>
      </c>
      <c r="N1061" s="120">
        <v>71.913600959319027</v>
      </c>
      <c r="O1061" s="120">
        <v>95.884801279092031</v>
      </c>
      <c r="P1061" s="120">
        <v>100</v>
      </c>
      <c r="Q1061" s="120">
        <v>62.611210940641243</v>
      </c>
      <c r="R1061" s="120">
        <v>64.332640557472786</v>
      </c>
      <c r="S1061" s="120">
        <v>75</v>
      </c>
      <c r="T1061" s="120">
        <v>83.481614587521662</v>
      </c>
      <c r="U1061" s="120">
        <v>100</v>
      </c>
      <c r="V1061" s="120">
        <v>61.131991826083024</v>
      </c>
      <c r="W1061" s="120">
        <v>81.50932243477736</v>
      </c>
      <c r="X1061" s="120">
        <v>100</v>
      </c>
      <c r="Y1061" s="120">
        <v>51.934011005778459</v>
      </c>
      <c r="Z1061" s="120">
        <v>69.245348007704607</v>
      </c>
      <c r="AA1061" s="120">
        <v>100</v>
      </c>
      <c r="AB1061" s="120">
        <v>62.359581497797379</v>
      </c>
      <c r="AC1061" s="120">
        <v>83.146108663729834</v>
      </c>
      <c r="AD1061" s="120">
        <v>100</v>
      </c>
      <c r="AE1061" s="120">
        <v>53.562948717948728</v>
      </c>
      <c r="AF1061" s="120">
        <v>65.889094650205763</v>
      </c>
      <c r="AG1061" s="120">
        <v>71.417264957264976</v>
      </c>
      <c r="AH1061" s="120">
        <v>100</v>
      </c>
      <c r="AI1061" s="120">
        <v>12.38</v>
      </c>
      <c r="AJ1061" s="120">
        <v>12.39</v>
      </c>
      <c r="AK1061" s="120">
        <v>12.32</v>
      </c>
      <c r="AL1061" s="52">
        <v>1</v>
      </c>
      <c r="AM1061" s="124">
        <v>0.91150442477876104</v>
      </c>
      <c r="AN1061" s="124">
        <v>0.84920634920634919</v>
      </c>
      <c r="AO1061" s="124">
        <v>0.89380530973451322</v>
      </c>
      <c r="AP1061" s="124">
        <v>0.84126984126984128</v>
      </c>
      <c r="AQ1061" s="124">
        <v>1</v>
      </c>
      <c r="AR1061" s="124">
        <v>1</v>
      </c>
      <c r="AS1061" s="124">
        <v>4.7045951859956234E-2</v>
      </c>
      <c r="AT1061" s="120">
        <v>50</v>
      </c>
      <c r="AU1061" s="120">
        <v>50</v>
      </c>
      <c r="AV1061" s="124">
        <v>8.5020242914979755E-2</v>
      </c>
      <c r="AW1061" s="120">
        <v>42.995951417004058</v>
      </c>
      <c r="AX1061" s="120">
        <v>50</v>
      </c>
      <c r="AY1061" s="124">
        <v>0.59473684210526312</v>
      </c>
      <c r="AZ1061" s="120">
        <v>39.649122807017541</v>
      </c>
      <c r="BA1061" s="120">
        <v>50</v>
      </c>
      <c r="BB1061" s="124">
        <v>0.4263157894736842</v>
      </c>
      <c r="BC1061" s="120">
        <v>28.421052631578945</v>
      </c>
      <c r="BD1061" s="120">
        <v>50</v>
      </c>
      <c r="BE1061" s="124">
        <v>0.85308056872037918</v>
      </c>
      <c r="BF1061" s="120">
        <v>45.376625995764854</v>
      </c>
      <c r="BG1061" s="120">
        <v>50</v>
      </c>
      <c r="BH1061" s="124">
        <v>0.93548387096774188</v>
      </c>
      <c r="BI1061" s="120">
        <v>99.519560741249151</v>
      </c>
      <c r="BJ1061" s="120">
        <v>100</v>
      </c>
      <c r="BK1061" s="124">
        <v>1</v>
      </c>
      <c r="BL1061" s="120">
        <v>100</v>
      </c>
      <c r="BM1061" s="120">
        <v>100</v>
      </c>
      <c r="BN1061" s="52">
        <v>0</v>
      </c>
      <c r="BO1061" s="124">
        <v>0.79100000000000004</v>
      </c>
      <c r="BP1061" s="120">
        <v>100</v>
      </c>
      <c r="BQ1061" s="120">
        <v>100</v>
      </c>
      <c r="BR1061" s="124">
        <v>0.46473029045643155</v>
      </c>
      <c r="BS1061" s="124">
        <v>0.81694915254237288</v>
      </c>
      <c r="BT1061" s="120">
        <v>15.491009681881051</v>
      </c>
      <c r="BU1061" s="120">
        <v>50</v>
      </c>
      <c r="BV1061" s="124">
        <v>0.29742388758782201</v>
      </c>
      <c r="BW1061" s="120">
        <v>24.785323965651834</v>
      </c>
      <c r="BX1061" s="120">
        <v>50</v>
      </c>
      <c r="BY1061" s="124">
        <v>1</v>
      </c>
      <c r="BZ1061" s="124">
        <v>0.939393939393939</v>
      </c>
      <c r="CA1061" s="124">
        <v>-6.0606060606061052E-2</v>
      </c>
      <c r="CB1061" s="120">
        <v>17.263974516166829</v>
      </c>
      <c r="CC1061" s="120">
        <v>19.631524517014228</v>
      </c>
      <c r="CD1061" s="120">
        <v>17.168861804494096</v>
      </c>
      <c r="CE1061" s="120">
        <v>15.161501169955377</v>
      </c>
      <c r="CF1061" s="107"/>
      <c r="CG1061" s="107"/>
      <c r="CH1061" s="107">
        <v>0</v>
      </c>
      <c r="CI1061" s="107"/>
      <c r="CJ1061" s="107"/>
    </row>
    <row r="1062" spans="1:88" x14ac:dyDescent="0.25">
      <c r="A1062" s="50" t="s">
        <v>1220</v>
      </c>
      <c r="B1062" s="56" t="s">
        <v>1587</v>
      </c>
      <c r="C1062" s="50" t="s">
        <v>3570</v>
      </c>
      <c r="D1062" s="56" t="s">
        <v>1968</v>
      </c>
      <c r="E1062" s="50" t="s">
        <v>1212</v>
      </c>
      <c r="F1062" s="24" t="s">
        <v>114</v>
      </c>
      <c r="G1062" s="24">
        <v>6</v>
      </c>
      <c r="H1062" s="50" t="s">
        <v>2644</v>
      </c>
      <c r="I1062" s="50" t="s">
        <v>109</v>
      </c>
      <c r="J1062" s="120">
        <v>577.02811527574522</v>
      </c>
      <c r="K1062" s="52">
        <v>650</v>
      </c>
      <c r="L1062" s="120">
        <v>88.773556196268501</v>
      </c>
      <c r="M1062" s="52">
        <v>0</v>
      </c>
      <c r="N1062" s="120">
        <v>78.67619863705707</v>
      </c>
      <c r="O1062" s="120">
        <v>100</v>
      </c>
      <c r="P1062" s="120">
        <v>100</v>
      </c>
      <c r="Q1062" s="120">
        <v>67.928541686867575</v>
      </c>
      <c r="R1062" s="120">
        <v>70.261612860084838</v>
      </c>
      <c r="S1062" s="120">
        <v>75</v>
      </c>
      <c r="T1062" s="120">
        <v>90.571388915823434</v>
      </c>
      <c r="U1062" s="120">
        <v>100</v>
      </c>
      <c r="V1062" s="120">
        <v>67.494703037231218</v>
      </c>
      <c r="W1062" s="120">
        <v>89.992937382974958</v>
      </c>
      <c r="X1062" s="120">
        <v>100</v>
      </c>
      <c r="Y1062" s="120">
        <v>59.697048081916499</v>
      </c>
      <c r="Z1062" s="120">
        <v>79.596064109221999</v>
      </c>
      <c r="AA1062" s="120">
        <v>100</v>
      </c>
      <c r="AB1062" s="120">
        <v>54.650793650793652</v>
      </c>
      <c r="AC1062" s="120">
        <v>72.867724867724874</v>
      </c>
      <c r="AD1062" s="120">
        <v>100</v>
      </c>
      <c r="AE1062" s="120"/>
      <c r="AF1062" s="120"/>
      <c r="AG1062" s="120"/>
      <c r="AH1062" s="120">
        <v>0</v>
      </c>
      <c r="AI1062" s="120">
        <v>7.07</v>
      </c>
      <c r="AJ1062" s="120">
        <v>10.56</v>
      </c>
      <c r="AK1062" s="120"/>
      <c r="AL1062" s="52">
        <v>1</v>
      </c>
      <c r="AM1062" s="124">
        <v>0.95652173913043481</v>
      </c>
      <c r="AN1062" s="124">
        <v>0.8571428571428571</v>
      </c>
      <c r="AO1062" s="124">
        <v>0.95652173913043481</v>
      </c>
      <c r="AP1062" s="124">
        <v>0.8571428571428571</v>
      </c>
      <c r="AQ1062" s="124">
        <v>1</v>
      </c>
      <c r="AR1062" s="124"/>
      <c r="AS1062" s="124">
        <v>1.9867549668874173E-2</v>
      </c>
      <c r="AT1062" s="120">
        <v>50</v>
      </c>
      <c r="AU1062" s="120">
        <v>50</v>
      </c>
      <c r="AV1062" s="124">
        <v>0.05</v>
      </c>
      <c r="AW1062" s="120">
        <v>50</v>
      </c>
      <c r="AX1062" s="120">
        <v>50</v>
      </c>
      <c r="AY1062" s="124"/>
      <c r="AZ1062" s="120"/>
      <c r="BA1062" s="120"/>
      <c r="BB1062" s="124"/>
      <c r="BC1062" s="120"/>
      <c r="BD1062" s="120"/>
      <c r="BE1062" s="124"/>
      <c r="BF1062" s="120"/>
      <c r="BG1062" s="120"/>
      <c r="BH1062" s="124"/>
      <c r="BI1062" s="120"/>
      <c r="BJ1062" s="120"/>
      <c r="BK1062" s="124"/>
      <c r="BL1062" s="120"/>
      <c r="BM1062" s="120"/>
      <c r="BN1062" s="52"/>
      <c r="BO1062" s="124"/>
      <c r="BP1062" s="120"/>
      <c r="BQ1062" s="120"/>
      <c r="BR1062" s="124">
        <v>0.66</v>
      </c>
      <c r="BS1062" s="124">
        <v>0.98039215686274506</v>
      </c>
      <c r="BT1062" s="120">
        <v>44</v>
      </c>
      <c r="BU1062" s="120">
        <v>50</v>
      </c>
      <c r="BV1062" s="124"/>
      <c r="BW1062" s="120"/>
      <c r="BX1062" s="120"/>
      <c r="BY1062" s="124"/>
      <c r="BZ1062" s="124"/>
      <c r="CA1062" s="124"/>
      <c r="CB1062" s="120">
        <v>16.823939048191338</v>
      </c>
      <c r="CC1062" s="120">
        <v>19.496255895940152</v>
      </c>
      <c r="CD1062" s="120">
        <v>17.335082511020332</v>
      </c>
      <c r="CE1062" s="120"/>
      <c r="CF1062" s="107"/>
      <c r="CG1062" s="107"/>
      <c r="CH1062" s="107">
        <v>0</v>
      </c>
      <c r="CI1062" s="107"/>
      <c r="CJ1062" s="107"/>
    </row>
    <row r="1063" spans="1:88" x14ac:dyDescent="0.25">
      <c r="A1063" s="50" t="s">
        <v>1220</v>
      </c>
      <c r="B1063" s="56" t="s">
        <v>1587</v>
      </c>
      <c r="C1063" s="50" t="s">
        <v>3571</v>
      </c>
      <c r="D1063" s="56" t="s">
        <v>2076</v>
      </c>
      <c r="E1063" s="50" t="s">
        <v>1212</v>
      </c>
      <c r="F1063" s="24" t="s">
        <v>114</v>
      </c>
      <c r="G1063" s="24">
        <v>6</v>
      </c>
      <c r="H1063" s="50" t="s">
        <v>1453</v>
      </c>
      <c r="I1063" s="50" t="s">
        <v>109</v>
      </c>
      <c r="J1063" s="120">
        <v>279.57889709537886</v>
      </c>
      <c r="K1063" s="52">
        <v>350</v>
      </c>
      <c r="L1063" s="120">
        <v>79.879684884393967</v>
      </c>
      <c r="M1063" s="52">
        <v>0</v>
      </c>
      <c r="N1063" s="120">
        <v>74.279582317838532</v>
      </c>
      <c r="O1063" s="120">
        <v>99.039443090451371</v>
      </c>
      <c r="P1063" s="120">
        <v>100</v>
      </c>
      <c r="Q1063" s="120"/>
      <c r="R1063" s="120">
        <v>66.163575605680848</v>
      </c>
      <c r="S1063" s="120">
        <v>75</v>
      </c>
      <c r="T1063" s="120"/>
      <c r="U1063" s="120">
        <v>0</v>
      </c>
      <c r="V1063" s="120">
        <v>63.313662899581971</v>
      </c>
      <c r="W1063" s="120">
        <v>84.418217199442623</v>
      </c>
      <c r="X1063" s="120">
        <v>100</v>
      </c>
      <c r="Y1063" s="120"/>
      <c r="Z1063" s="120"/>
      <c r="AA1063" s="120">
        <v>0</v>
      </c>
      <c r="AB1063" s="120"/>
      <c r="AC1063" s="120"/>
      <c r="AD1063" s="120">
        <v>0</v>
      </c>
      <c r="AE1063" s="120"/>
      <c r="AF1063" s="120"/>
      <c r="AG1063" s="120"/>
      <c r="AH1063" s="120">
        <v>0</v>
      </c>
      <c r="AI1063" s="120"/>
      <c r="AJ1063" s="120"/>
      <c r="AK1063" s="120"/>
      <c r="AL1063" s="52">
        <v>1</v>
      </c>
      <c r="AM1063" s="124">
        <v>0.9178082191780822</v>
      </c>
      <c r="AN1063" s="124"/>
      <c r="AO1063" s="124">
        <v>0.9178082191780822</v>
      </c>
      <c r="AP1063" s="124"/>
      <c r="AQ1063" s="124"/>
      <c r="AR1063" s="124"/>
      <c r="AS1063" s="124">
        <v>0.10655737704918032</v>
      </c>
      <c r="AT1063" s="120">
        <v>38.688524590163944</v>
      </c>
      <c r="AU1063" s="120">
        <v>50</v>
      </c>
      <c r="AV1063" s="124">
        <v>0.11428571428571428</v>
      </c>
      <c r="AW1063" s="120">
        <v>37.142857142857146</v>
      </c>
      <c r="AX1063" s="120">
        <v>50</v>
      </c>
      <c r="AY1063" s="124"/>
      <c r="AZ1063" s="120"/>
      <c r="BA1063" s="120"/>
      <c r="BB1063" s="124"/>
      <c r="BC1063" s="120"/>
      <c r="BD1063" s="120"/>
      <c r="BE1063" s="124"/>
      <c r="BF1063" s="120"/>
      <c r="BG1063" s="120"/>
      <c r="BH1063" s="124"/>
      <c r="BI1063" s="120"/>
      <c r="BJ1063" s="120"/>
      <c r="BK1063" s="124"/>
      <c r="BL1063" s="120"/>
      <c r="BM1063" s="120"/>
      <c r="BN1063" s="52"/>
      <c r="BO1063" s="124"/>
      <c r="BP1063" s="120"/>
      <c r="BQ1063" s="120"/>
      <c r="BR1063" s="124">
        <v>0.30434782608695654</v>
      </c>
      <c r="BS1063" s="124">
        <v>0.97872340425531912</v>
      </c>
      <c r="BT1063" s="120">
        <v>20.289855072463769</v>
      </c>
      <c r="BU1063" s="120">
        <v>50</v>
      </c>
      <c r="BV1063" s="124"/>
      <c r="BW1063" s="120"/>
      <c r="BX1063" s="120"/>
      <c r="BY1063" s="124"/>
      <c r="BZ1063" s="124"/>
      <c r="CA1063" s="124"/>
      <c r="CB1063" s="120">
        <v>16.823939048191338</v>
      </c>
      <c r="CC1063" s="120">
        <v>19.496255895940152</v>
      </c>
      <c r="CD1063" s="120">
        <v>17.335082511020332</v>
      </c>
      <c r="CE1063" s="120"/>
      <c r="CF1063" s="107"/>
      <c r="CG1063" s="107"/>
      <c r="CH1063" s="107">
        <v>0</v>
      </c>
      <c r="CI1063" s="107"/>
      <c r="CJ1063" s="107"/>
    </row>
    <row r="1064" spans="1:88" x14ac:dyDescent="0.25">
      <c r="A1064" s="50" t="s">
        <v>1220</v>
      </c>
      <c r="B1064" s="56" t="s">
        <v>1587</v>
      </c>
      <c r="C1064" s="50" t="s">
        <v>3572</v>
      </c>
      <c r="D1064" s="56" t="s">
        <v>2558</v>
      </c>
      <c r="E1064" s="50" t="s">
        <v>1212</v>
      </c>
      <c r="F1064" s="24" t="s">
        <v>114</v>
      </c>
      <c r="G1064" s="24">
        <v>6</v>
      </c>
      <c r="H1064" s="50" t="s">
        <v>2644</v>
      </c>
      <c r="I1064" s="50" t="s">
        <v>109</v>
      </c>
      <c r="J1064" s="120">
        <v>227.55431317055968</v>
      </c>
      <c r="K1064" s="52">
        <v>250</v>
      </c>
      <c r="L1064" s="120">
        <v>91.021725268223875</v>
      </c>
      <c r="M1064" s="52">
        <v>0</v>
      </c>
      <c r="N1064" s="120">
        <v>81.766052314807979</v>
      </c>
      <c r="O1064" s="120">
        <v>100</v>
      </c>
      <c r="P1064" s="120">
        <v>100</v>
      </c>
      <c r="Q1064" s="120"/>
      <c r="R1064" s="120">
        <v>75</v>
      </c>
      <c r="S1064" s="120">
        <v>75</v>
      </c>
      <c r="T1064" s="120"/>
      <c r="U1064" s="120">
        <v>0</v>
      </c>
      <c r="V1064" s="120">
        <v>70.518676054390326</v>
      </c>
      <c r="W1064" s="120">
        <v>94.024901405853768</v>
      </c>
      <c r="X1064" s="120">
        <v>100</v>
      </c>
      <c r="Y1064" s="120"/>
      <c r="Z1064" s="120"/>
      <c r="AA1064" s="120">
        <v>0</v>
      </c>
      <c r="AB1064" s="120"/>
      <c r="AC1064" s="120"/>
      <c r="AD1064" s="120">
        <v>0</v>
      </c>
      <c r="AE1064" s="120"/>
      <c r="AF1064" s="120"/>
      <c r="AG1064" s="120"/>
      <c r="AH1064" s="120">
        <v>0</v>
      </c>
      <c r="AI1064" s="120"/>
      <c r="AJ1064" s="120"/>
      <c r="AK1064" s="120"/>
      <c r="AL1064" s="52">
        <v>0</v>
      </c>
      <c r="AM1064" s="124">
        <v>0.97368421052631582</v>
      </c>
      <c r="AN1064" s="124"/>
      <c r="AO1064" s="124">
        <v>0.97368421052631582</v>
      </c>
      <c r="AP1064" s="124"/>
      <c r="AQ1064" s="124"/>
      <c r="AR1064" s="124"/>
      <c r="AS1064" s="124">
        <v>0.13235294117647059</v>
      </c>
      <c r="AT1064" s="120">
        <v>33.529411764705898</v>
      </c>
      <c r="AU1064" s="120">
        <v>50</v>
      </c>
      <c r="AV1064" s="124"/>
      <c r="AW1064" s="120"/>
      <c r="AX1064" s="120"/>
      <c r="AY1064" s="124"/>
      <c r="AZ1064" s="120"/>
      <c r="BA1064" s="120"/>
      <c r="BB1064" s="124"/>
      <c r="BC1064" s="120"/>
      <c r="BD1064" s="120"/>
      <c r="BE1064" s="124"/>
      <c r="BF1064" s="120"/>
      <c r="BG1064" s="120"/>
      <c r="BH1064" s="124"/>
      <c r="BI1064" s="120"/>
      <c r="BJ1064" s="120"/>
      <c r="BK1064" s="124"/>
      <c r="BL1064" s="120"/>
      <c r="BM1064" s="120"/>
      <c r="BN1064" s="52"/>
      <c r="BO1064" s="124"/>
      <c r="BP1064" s="120"/>
      <c r="BQ1064" s="120"/>
      <c r="BR1064" s="124"/>
      <c r="BS1064" s="124"/>
      <c r="BT1064" s="120">
        <v>0</v>
      </c>
      <c r="BU1064" s="120">
        <v>0</v>
      </c>
      <c r="BV1064" s="124"/>
      <c r="BW1064" s="120"/>
      <c r="BX1064" s="120"/>
      <c r="BY1064" s="124"/>
      <c r="BZ1064" s="124"/>
      <c r="CA1064" s="124"/>
      <c r="CB1064" s="120">
        <v>16.823939048191338</v>
      </c>
      <c r="CC1064" s="120">
        <v>19.496255895940152</v>
      </c>
      <c r="CD1064" s="120">
        <v>17.335082511020332</v>
      </c>
      <c r="CE1064" s="120"/>
      <c r="CF1064" s="107"/>
      <c r="CG1064" s="107"/>
      <c r="CH1064" s="107">
        <v>0</v>
      </c>
      <c r="CI1064" s="107"/>
      <c r="CJ1064" s="107"/>
    </row>
    <row r="1065" spans="1:88" x14ac:dyDescent="0.25">
      <c r="A1065" s="50" t="s">
        <v>1220</v>
      </c>
      <c r="B1065" s="56" t="s">
        <v>1587</v>
      </c>
      <c r="C1065" s="50" t="s">
        <v>3573</v>
      </c>
      <c r="D1065" s="56" t="s">
        <v>2556</v>
      </c>
      <c r="E1065" s="50" t="s">
        <v>1212</v>
      </c>
      <c r="F1065" s="24">
        <v>7</v>
      </c>
      <c r="G1065" s="24">
        <v>12</v>
      </c>
      <c r="H1065" s="50" t="s">
        <v>2644</v>
      </c>
      <c r="I1065" s="50" t="s">
        <v>109</v>
      </c>
      <c r="J1065" s="120">
        <v>1006.8213528657629</v>
      </c>
      <c r="K1065" s="52">
        <v>1250</v>
      </c>
      <c r="L1065" s="120">
        <v>80.545708229261038</v>
      </c>
      <c r="M1065" s="52">
        <v>0</v>
      </c>
      <c r="N1065" s="120">
        <v>67.076750833146036</v>
      </c>
      <c r="O1065" s="120">
        <v>89.435667777528053</v>
      </c>
      <c r="P1065" s="120">
        <v>100</v>
      </c>
      <c r="Q1065" s="120">
        <v>57.460277798523983</v>
      </c>
      <c r="R1065" s="120">
        <v>59.732406089217498</v>
      </c>
      <c r="S1065" s="120">
        <v>70.089139976521622</v>
      </c>
      <c r="T1065" s="120">
        <v>76.61370373136532</v>
      </c>
      <c r="U1065" s="120">
        <v>100</v>
      </c>
      <c r="V1065" s="120">
        <v>56.337012428782351</v>
      </c>
      <c r="W1065" s="120">
        <v>75.116016571709793</v>
      </c>
      <c r="X1065" s="120">
        <v>100</v>
      </c>
      <c r="Y1065" s="120">
        <v>45.684797023495605</v>
      </c>
      <c r="Z1065" s="120">
        <v>60.913062697994135</v>
      </c>
      <c r="AA1065" s="120">
        <v>100</v>
      </c>
      <c r="AB1065" s="120">
        <v>64.001666666666679</v>
      </c>
      <c r="AC1065" s="120">
        <v>85.335555555555572</v>
      </c>
      <c r="AD1065" s="120">
        <v>100</v>
      </c>
      <c r="AE1065" s="120">
        <v>54.853769841269845</v>
      </c>
      <c r="AF1065" s="120">
        <v>66.890476190476193</v>
      </c>
      <c r="AG1065" s="120">
        <v>73.138359788359793</v>
      </c>
      <c r="AH1065" s="120">
        <v>100</v>
      </c>
      <c r="AI1065" s="120">
        <v>12.62</v>
      </c>
      <c r="AJ1065" s="120">
        <v>14.04</v>
      </c>
      <c r="AK1065" s="120">
        <v>12.03</v>
      </c>
      <c r="AL1065" s="52">
        <v>1</v>
      </c>
      <c r="AM1065" s="124">
        <v>0.89068825910931171</v>
      </c>
      <c r="AN1065" s="124">
        <v>0.828125</v>
      </c>
      <c r="AO1065" s="124">
        <v>0.8582995951417004</v>
      </c>
      <c r="AP1065" s="124">
        <v>0.8125</v>
      </c>
      <c r="AQ1065" s="124">
        <v>1</v>
      </c>
      <c r="AR1065" s="124">
        <v>1</v>
      </c>
      <c r="AS1065" s="124">
        <v>3.1578947368421054E-2</v>
      </c>
      <c r="AT1065" s="120">
        <v>50</v>
      </c>
      <c r="AU1065" s="120">
        <v>50</v>
      </c>
      <c r="AV1065" s="124">
        <v>7.9470198675496692E-2</v>
      </c>
      <c r="AW1065" s="120">
        <v>44.105960264900681</v>
      </c>
      <c r="AX1065" s="120">
        <v>50</v>
      </c>
      <c r="AY1065" s="124">
        <v>0.59473684210526312</v>
      </c>
      <c r="AZ1065" s="120">
        <v>39.649122807017541</v>
      </c>
      <c r="BA1065" s="120">
        <v>50</v>
      </c>
      <c r="BB1065" s="124">
        <v>0.4263157894736842</v>
      </c>
      <c r="BC1065" s="120">
        <v>28.421052631578945</v>
      </c>
      <c r="BD1065" s="120">
        <v>50</v>
      </c>
      <c r="BE1065" s="124">
        <v>0.85167464114832536</v>
      </c>
      <c r="BF1065" s="120">
        <v>45.30184261427263</v>
      </c>
      <c r="BG1065" s="120">
        <v>50</v>
      </c>
      <c r="BH1065" s="124">
        <v>0.93478260869565222</v>
      </c>
      <c r="BI1065" s="120">
        <v>99.444958371877902</v>
      </c>
      <c r="BJ1065" s="120">
        <v>100</v>
      </c>
      <c r="BK1065" s="124">
        <v>1</v>
      </c>
      <c r="BL1065" s="120">
        <v>100</v>
      </c>
      <c r="BM1065" s="120">
        <v>100</v>
      </c>
      <c r="BN1065" s="52">
        <v>0</v>
      </c>
      <c r="BO1065" s="124">
        <v>0.79069767441860461</v>
      </c>
      <c r="BP1065" s="120">
        <v>100</v>
      </c>
      <c r="BQ1065" s="120">
        <v>100</v>
      </c>
      <c r="BR1065" s="124">
        <v>0.44094488188976377</v>
      </c>
      <c r="BS1065" s="124">
        <v>0.7134831460674157</v>
      </c>
      <c r="BT1065" s="120">
        <v>14.698162729658792</v>
      </c>
      <c r="BU1065" s="120">
        <v>50</v>
      </c>
      <c r="BV1065" s="124">
        <v>0.29577464788732394</v>
      </c>
      <c r="BW1065" s="120">
        <v>24.647887323943664</v>
      </c>
      <c r="BX1065" s="120">
        <v>50</v>
      </c>
      <c r="BY1065" s="124">
        <v>1</v>
      </c>
      <c r="BZ1065" s="124">
        <v>0.93939393939393934</v>
      </c>
      <c r="CA1065" s="124">
        <v>-6.0606060606060622E-2</v>
      </c>
      <c r="CB1065" s="120">
        <v>16.823939048191338</v>
      </c>
      <c r="CC1065" s="120">
        <v>19.496255895940152</v>
      </c>
      <c r="CD1065" s="120">
        <v>17.335082511020332</v>
      </c>
      <c r="CE1065" s="120">
        <v>12.629206143265662</v>
      </c>
      <c r="CF1065" s="107"/>
      <c r="CG1065" s="107"/>
      <c r="CH1065" s="107">
        <v>0</v>
      </c>
      <c r="CI1065" s="107"/>
      <c r="CJ1065" s="107"/>
    </row>
    <row r="1066" spans="1:88" x14ac:dyDescent="0.25">
      <c r="A1066" s="50" t="s">
        <v>1225</v>
      </c>
      <c r="B1066" s="56" t="s">
        <v>1588</v>
      </c>
      <c r="C1066" s="50" t="s">
        <v>2665</v>
      </c>
      <c r="D1066" s="56" t="s">
        <v>101</v>
      </c>
      <c r="E1066" s="50" t="s">
        <v>102</v>
      </c>
      <c r="F1066" s="24" t="s">
        <v>102</v>
      </c>
      <c r="G1066" s="24" t="s">
        <v>102</v>
      </c>
      <c r="H1066" s="50" t="s">
        <v>2644</v>
      </c>
      <c r="I1066" s="50" t="s">
        <v>103</v>
      </c>
      <c r="J1066" s="120">
        <v>1029.5785306811194</v>
      </c>
      <c r="K1066" s="52">
        <v>1250</v>
      </c>
      <c r="L1066" s="120">
        <v>82.366282454489564</v>
      </c>
      <c r="M1066" s="52">
        <v>1</v>
      </c>
      <c r="N1066" s="120">
        <v>66.72902089636554</v>
      </c>
      <c r="O1066" s="120">
        <v>88.97202786182072</v>
      </c>
      <c r="P1066" s="120">
        <v>100</v>
      </c>
      <c r="Q1066" s="120">
        <v>49.674231586662749</v>
      </c>
      <c r="R1066" s="120">
        <v>67.113211466051112</v>
      </c>
      <c r="S1066" s="120">
        <v>70.897024268811606</v>
      </c>
      <c r="T1066" s="120">
        <v>66.232308782217004</v>
      </c>
      <c r="U1066" s="120">
        <v>100</v>
      </c>
      <c r="V1066" s="120">
        <v>63.531990580030936</v>
      </c>
      <c r="W1066" s="120">
        <v>84.709320773374586</v>
      </c>
      <c r="X1066" s="120">
        <v>100</v>
      </c>
      <c r="Y1066" s="120">
        <v>48.647541272509557</v>
      </c>
      <c r="Z1066" s="120">
        <v>64.863388363346075</v>
      </c>
      <c r="AA1066" s="120">
        <v>100</v>
      </c>
      <c r="AB1066" s="120">
        <v>66.03282182438187</v>
      </c>
      <c r="AC1066" s="120">
        <v>88.043762432509169</v>
      </c>
      <c r="AD1066" s="120">
        <v>100</v>
      </c>
      <c r="AE1066" s="120">
        <v>51.459047619047617</v>
      </c>
      <c r="AF1066" s="120">
        <v>69.210903426791191</v>
      </c>
      <c r="AG1066" s="120">
        <v>68.612063492063484</v>
      </c>
      <c r="AH1066" s="120">
        <v>100</v>
      </c>
      <c r="AI1066" s="120">
        <v>21.22</v>
      </c>
      <c r="AJ1066" s="120">
        <v>18.46</v>
      </c>
      <c r="AK1066" s="120">
        <v>17.75</v>
      </c>
      <c r="AL1066" s="52">
        <v>1</v>
      </c>
      <c r="AM1066" s="124">
        <v>0.95825426944971537</v>
      </c>
      <c r="AN1066" s="124">
        <v>0.9363636363636364</v>
      </c>
      <c r="AO1066" s="124">
        <v>0.9507575757575758</v>
      </c>
      <c r="AP1066" s="124">
        <v>0.91891891891891897</v>
      </c>
      <c r="AQ1066" s="124">
        <v>0.99244332493702769</v>
      </c>
      <c r="AR1066" s="124">
        <v>0.9859154929577465</v>
      </c>
      <c r="AS1066" s="124">
        <v>5.587121212121212E-2</v>
      </c>
      <c r="AT1066" s="120">
        <v>48.825757575757578</v>
      </c>
      <c r="AU1066" s="120">
        <v>50</v>
      </c>
      <c r="AV1066" s="124">
        <v>0.12834224598930483</v>
      </c>
      <c r="AW1066" s="120">
        <v>34.331550802139034</v>
      </c>
      <c r="AX1066" s="120">
        <v>50</v>
      </c>
      <c r="AY1066" s="124">
        <v>0.93577981651376152</v>
      </c>
      <c r="AZ1066" s="120">
        <v>50</v>
      </c>
      <c r="BA1066" s="120">
        <v>50</v>
      </c>
      <c r="BB1066" s="124">
        <v>0.41284403669724773</v>
      </c>
      <c r="BC1066" s="120">
        <v>27.522935779816514</v>
      </c>
      <c r="BD1066" s="120">
        <v>50</v>
      </c>
      <c r="BE1066" s="124">
        <v>0.95211267605633798</v>
      </c>
      <c r="BF1066" s="120">
        <v>50</v>
      </c>
      <c r="BG1066" s="120">
        <v>50</v>
      </c>
      <c r="BH1066" s="124">
        <v>0.92417061611374407</v>
      </c>
      <c r="BI1066" s="120">
        <v>98.316022990823853</v>
      </c>
      <c r="BJ1066" s="120">
        <v>100</v>
      </c>
      <c r="BK1066" s="124">
        <v>0.83673469387755106</v>
      </c>
      <c r="BL1066" s="120">
        <v>89.014329135909691</v>
      </c>
      <c r="BM1066" s="120">
        <v>100</v>
      </c>
      <c r="BN1066" s="52">
        <v>0</v>
      </c>
      <c r="BO1066" s="124">
        <v>0.73599999999999999</v>
      </c>
      <c r="BP1066" s="120">
        <v>98.138747884940784</v>
      </c>
      <c r="BQ1066" s="120">
        <v>100</v>
      </c>
      <c r="BR1066" s="124">
        <v>0.44086021505376344</v>
      </c>
      <c r="BS1066" s="124">
        <v>0.9417721518987342</v>
      </c>
      <c r="BT1066" s="120">
        <v>29.390681003584231</v>
      </c>
      <c r="BU1066" s="120">
        <v>50</v>
      </c>
      <c r="BV1066" s="124">
        <v>0.5112676056338028</v>
      </c>
      <c r="BW1066" s="120">
        <v>42.605633802816897</v>
      </c>
      <c r="BX1066" s="120">
        <v>50</v>
      </c>
      <c r="BY1066" s="124">
        <v>0.83673469387755106</v>
      </c>
      <c r="BZ1066" s="124">
        <v>0.94</v>
      </c>
      <c r="CA1066" s="124">
        <v>0.10326530612244894</v>
      </c>
      <c r="CB1066" s="120">
        <v>17.263974516166829</v>
      </c>
      <c r="CC1066" s="120">
        <v>19.631524517014228</v>
      </c>
      <c r="CD1066" s="120">
        <v>17.168861804494096</v>
      </c>
      <c r="CE1066" s="120">
        <v>15.161501169955377</v>
      </c>
      <c r="CF1066" s="107"/>
      <c r="CG1066" s="107"/>
      <c r="CH1066" s="107">
        <v>0</v>
      </c>
      <c r="CI1066" s="107"/>
      <c r="CJ1066" s="107"/>
    </row>
    <row r="1067" spans="1:88" x14ac:dyDescent="0.25">
      <c r="A1067" s="50" t="s">
        <v>1225</v>
      </c>
      <c r="B1067" s="56" t="s">
        <v>1588</v>
      </c>
      <c r="C1067" s="50" t="s">
        <v>3574</v>
      </c>
      <c r="D1067" s="56" t="s">
        <v>2289</v>
      </c>
      <c r="E1067" s="50" t="s">
        <v>1212</v>
      </c>
      <c r="F1067" s="24">
        <v>7</v>
      </c>
      <c r="G1067" s="24">
        <v>8</v>
      </c>
      <c r="H1067" s="50" t="s">
        <v>2644</v>
      </c>
      <c r="I1067" s="50" t="s">
        <v>109</v>
      </c>
      <c r="J1067" s="120">
        <v>695.28834399351433</v>
      </c>
      <c r="K1067" s="52">
        <v>800</v>
      </c>
      <c r="L1067" s="120">
        <v>86.911042999189291</v>
      </c>
      <c r="M1067" s="52">
        <v>0</v>
      </c>
      <c r="N1067" s="120">
        <v>77.637284778968606</v>
      </c>
      <c r="O1067" s="120">
        <v>100</v>
      </c>
      <c r="P1067" s="120">
        <v>100</v>
      </c>
      <c r="Q1067" s="120">
        <v>62.792727502233518</v>
      </c>
      <c r="R1067" s="120">
        <v>71.800935736352798</v>
      </c>
      <c r="S1067" s="120">
        <v>75</v>
      </c>
      <c r="T1067" s="120">
        <v>83.723636669644691</v>
      </c>
      <c r="U1067" s="120">
        <v>100</v>
      </c>
      <c r="V1067" s="120">
        <v>69.134760868786699</v>
      </c>
      <c r="W1067" s="120">
        <v>92.179681158382266</v>
      </c>
      <c r="X1067" s="120">
        <v>100</v>
      </c>
      <c r="Y1067" s="120">
        <v>55.490218899477853</v>
      </c>
      <c r="Z1067" s="120">
        <v>73.986958532637132</v>
      </c>
      <c r="AA1067" s="120">
        <v>100</v>
      </c>
      <c r="AB1067" s="120">
        <v>66.215217391304307</v>
      </c>
      <c r="AC1067" s="120">
        <v>88.286956521739086</v>
      </c>
      <c r="AD1067" s="120">
        <v>100</v>
      </c>
      <c r="AE1067" s="120">
        <v>57</v>
      </c>
      <c r="AF1067" s="120">
        <v>67.466666666666669</v>
      </c>
      <c r="AG1067" s="120">
        <v>76</v>
      </c>
      <c r="AH1067" s="120">
        <v>100</v>
      </c>
      <c r="AI1067" s="120">
        <v>12.2</v>
      </c>
      <c r="AJ1067" s="120">
        <v>16.309999999999999</v>
      </c>
      <c r="AK1067" s="120">
        <v>10.46</v>
      </c>
      <c r="AL1067" s="52">
        <v>1</v>
      </c>
      <c r="AM1067" s="124">
        <v>0.95481927710843373</v>
      </c>
      <c r="AN1067" s="124">
        <v>0.96296296296296291</v>
      </c>
      <c r="AO1067" s="124">
        <v>0.94578313253012047</v>
      </c>
      <c r="AP1067" s="124">
        <v>0.96296296296296291</v>
      </c>
      <c r="AQ1067" s="124">
        <v>0.9946236559139785</v>
      </c>
      <c r="AR1067" s="124">
        <v>1</v>
      </c>
      <c r="AS1067" s="124">
        <v>2.7190332326283987E-2</v>
      </c>
      <c r="AT1067" s="120">
        <v>50</v>
      </c>
      <c r="AU1067" s="120">
        <v>50</v>
      </c>
      <c r="AV1067" s="124">
        <v>6.6666666666666666E-2</v>
      </c>
      <c r="AW1067" s="120">
        <v>46.666666666666679</v>
      </c>
      <c r="AX1067" s="120">
        <v>50</v>
      </c>
      <c r="AY1067" s="124"/>
      <c r="AZ1067" s="120"/>
      <c r="BA1067" s="120"/>
      <c r="BB1067" s="124"/>
      <c r="BC1067" s="120"/>
      <c r="BD1067" s="120"/>
      <c r="BE1067" s="124">
        <v>0.96385542168674698</v>
      </c>
      <c r="BF1067" s="120">
        <v>50</v>
      </c>
      <c r="BG1067" s="120">
        <v>50</v>
      </c>
      <c r="BH1067" s="124"/>
      <c r="BI1067" s="120"/>
      <c r="BJ1067" s="120"/>
      <c r="BK1067" s="124"/>
      <c r="BL1067" s="120"/>
      <c r="BM1067" s="120"/>
      <c r="BN1067" s="52"/>
      <c r="BO1067" s="124"/>
      <c r="BP1067" s="120"/>
      <c r="BQ1067" s="120"/>
      <c r="BR1067" s="124">
        <v>0.51666666666666672</v>
      </c>
      <c r="BS1067" s="124">
        <v>0.97297297297297303</v>
      </c>
      <c r="BT1067" s="120">
        <v>34.44444444444445</v>
      </c>
      <c r="BU1067" s="120">
        <v>50</v>
      </c>
      <c r="BV1067" s="124"/>
      <c r="BW1067" s="120"/>
      <c r="BX1067" s="120"/>
      <c r="BY1067" s="124"/>
      <c r="BZ1067" s="124"/>
      <c r="CA1067" s="124"/>
      <c r="CB1067" s="120">
        <v>16.823939048191338</v>
      </c>
      <c r="CC1067" s="120">
        <v>19.496255895940152</v>
      </c>
      <c r="CD1067" s="120">
        <v>17.335082511020332</v>
      </c>
      <c r="CE1067" s="120"/>
      <c r="CF1067" s="107"/>
      <c r="CG1067" s="107"/>
      <c r="CH1067" s="107">
        <v>0</v>
      </c>
      <c r="CI1067" s="107"/>
      <c r="CJ1067" s="107"/>
    </row>
    <row r="1068" spans="1:88" x14ac:dyDescent="0.25">
      <c r="A1068" s="50" t="s">
        <v>1225</v>
      </c>
      <c r="B1068" s="56" t="s">
        <v>1588</v>
      </c>
      <c r="C1068" s="50" t="s">
        <v>3575</v>
      </c>
      <c r="D1068" s="56" t="s">
        <v>2288</v>
      </c>
      <c r="E1068" s="50" t="s">
        <v>1212</v>
      </c>
      <c r="F1068" s="24">
        <v>9</v>
      </c>
      <c r="G1068" s="24">
        <v>12</v>
      </c>
      <c r="H1068" s="50" t="s">
        <v>1453</v>
      </c>
      <c r="I1068" s="50" t="s">
        <v>109</v>
      </c>
      <c r="J1068" s="120">
        <v>984.5622556591793</v>
      </c>
      <c r="K1068" s="52">
        <v>1250</v>
      </c>
      <c r="L1068" s="120">
        <v>78.764980452734349</v>
      </c>
      <c r="M1068" s="52">
        <v>1</v>
      </c>
      <c r="N1068" s="120">
        <v>49.112903225806441</v>
      </c>
      <c r="O1068" s="120">
        <v>65.483870967741922</v>
      </c>
      <c r="P1068" s="120">
        <v>100</v>
      </c>
      <c r="Q1068" s="120">
        <v>34.466768631813117</v>
      </c>
      <c r="R1068" s="120">
        <v>58.575778249444113</v>
      </c>
      <c r="S1068" s="120">
        <v>52.235976043643248</v>
      </c>
      <c r="T1068" s="120">
        <v>45.955691509084154</v>
      </c>
      <c r="U1068" s="120">
        <v>100</v>
      </c>
      <c r="V1068" s="120">
        <v>55.876288659793822</v>
      </c>
      <c r="W1068" s="120">
        <v>74.501718213058439</v>
      </c>
      <c r="X1068" s="120">
        <v>100</v>
      </c>
      <c r="Y1068" s="120">
        <v>43.216613342813119</v>
      </c>
      <c r="Z1068" s="120">
        <v>57.622151123750818</v>
      </c>
      <c r="AA1068" s="120">
        <v>100</v>
      </c>
      <c r="AB1068" s="120">
        <v>67.88324607329838</v>
      </c>
      <c r="AC1068" s="120">
        <v>90.51099476439785</v>
      </c>
      <c r="AD1068" s="120">
        <v>100</v>
      </c>
      <c r="AE1068" s="120">
        <v>52.44444444444445</v>
      </c>
      <c r="AF1068" s="120">
        <v>71.107805907172988</v>
      </c>
      <c r="AG1068" s="120">
        <v>69.925925925925938</v>
      </c>
      <c r="AH1068" s="120">
        <v>100</v>
      </c>
      <c r="AI1068" s="120">
        <v>17.760000000000002</v>
      </c>
      <c r="AJ1068" s="120">
        <v>15.35</v>
      </c>
      <c r="AK1068" s="120">
        <v>18.66</v>
      </c>
      <c r="AL1068" s="52">
        <v>0</v>
      </c>
      <c r="AM1068" s="124">
        <v>0.98809523809523814</v>
      </c>
      <c r="AN1068" s="124">
        <v>0.967741935483871</v>
      </c>
      <c r="AO1068" s="124">
        <v>0.98816568047337283</v>
      </c>
      <c r="AP1068" s="124">
        <v>0.96875</v>
      </c>
      <c r="AQ1068" s="124">
        <v>0.99484536082474229</v>
      </c>
      <c r="AR1068" s="124">
        <v>1</v>
      </c>
      <c r="AS1068" s="124">
        <v>5.0822122571001493E-2</v>
      </c>
      <c r="AT1068" s="120">
        <v>49.835575485799708</v>
      </c>
      <c r="AU1068" s="120">
        <v>50</v>
      </c>
      <c r="AV1068" s="124">
        <v>0.11827956989247312</v>
      </c>
      <c r="AW1068" s="120">
        <v>36.344086021505383</v>
      </c>
      <c r="AX1068" s="120">
        <v>50</v>
      </c>
      <c r="AY1068" s="124">
        <v>0.9701986754966887</v>
      </c>
      <c r="AZ1068" s="120">
        <v>50</v>
      </c>
      <c r="BA1068" s="120">
        <v>50</v>
      </c>
      <c r="BB1068" s="124">
        <v>0.44701986754966888</v>
      </c>
      <c r="BC1068" s="120">
        <v>29.80132450331126</v>
      </c>
      <c r="BD1068" s="120">
        <v>50</v>
      </c>
      <c r="BE1068" s="124">
        <v>0.96590909090909094</v>
      </c>
      <c r="BF1068" s="120">
        <v>50</v>
      </c>
      <c r="BG1068" s="120">
        <v>50</v>
      </c>
      <c r="BH1068" s="124">
        <v>0.9838709677419355</v>
      </c>
      <c r="BI1068" s="120">
        <v>100</v>
      </c>
      <c r="BJ1068" s="120">
        <v>100</v>
      </c>
      <c r="BK1068" s="124">
        <v>0.88888888888888884</v>
      </c>
      <c r="BL1068" s="120">
        <v>94.562647754137117</v>
      </c>
      <c r="BM1068" s="120">
        <v>100</v>
      </c>
      <c r="BN1068" s="52">
        <v>0</v>
      </c>
      <c r="BO1068" s="124">
        <v>0.77419354838709675</v>
      </c>
      <c r="BP1068" s="120">
        <v>100</v>
      </c>
      <c r="BQ1068" s="120">
        <v>100</v>
      </c>
      <c r="BR1068" s="124">
        <v>0.39444444444444443</v>
      </c>
      <c r="BS1068" s="124">
        <v>0.94240837696335078</v>
      </c>
      <c r="BT1068" s="120">
        <v>26.296296296296294</v>
      </c>
      <c r="BU1068" s="120">
        <v>50</v>
      </c>
      <c r="BV1068" s="124">
        <v>0.5246636771300448</v>
      </c>
      <c r="BW1068" s="120">
        <v>43.721973094170401</v>
      </c>
      <c r="BX1068" s="120">
        <v>50</v>
      </c>
      <c r="BY1068" s="124">
        <v>0.88888888888888884</v>
      </c>
      <c r="BZ1068" s="124">
        <v>0.94</v>
      </c>
      <c r="CA1068" s="124">
        <v>5.1111111111111142E-2</v>
      </c>
      <c r="CB1068" s="120">
        <v>16.823939048191338</v>
      </c>
      <c r="CC1068" s="120">
        <v>19.496255895940152</v>
      </c>
      <c r="CD1068" s="120">
        <v>17.335082511020332</v>
      </c>
      <c r="CE1068" s="120">
        <v>12.629206143265662</v>
      </c>
      <c r="CF1068" s="107" t="s">
        <v>3738</v>
      </c>
      <c r="CG1068" s="107">
        <v>4</v>
      </c>
      <c r="CH1068" s="107">
        <v>0</v>
      </c>
      <c r="CI1068" s="107"/>
      <c r="CJ1068" s="107"/>
    </row>
    <row r="1069" spans="1:88" x14ac:dyDescent="0.25">
      <c r="A1069" s="50" t="s">
        <v>1228</v>
      </c>
      <c r="B1069" s="56" t="s">
        <v>1589</v>
      </c>
      <c r="C1069" s="50" t="s">
        <v>2665</v>
      </c>
      <c r="D1069" s="56" t="s">
        <v>101</v>
      </c>
      <c r="E1069" s="50" t="s">
        <v>102</v>
      </c>
      <c r="F1069" s="24" t="s">
        <v>102</v>
      </c>
      <c r="G1069" s="24" t="s">
        <v>102</v>
      </c>
      <c r="H1069" s="50" t="s">
        <v>2644</v>
      </c>
      <c r="I1069" s="50" t="s">
        <v>103</v>
      </c>
      <c r="J1069" s="120">
        <v>1004.473452567708</v>
      </c>
      <c r="K1069" s="52">
        <v>1250</v>
      </c>
      <c r="L1069" s="120">
        <v>80.357876205416645</v>
      </c>
      <c r="M1069" s="52">
        <v>1</v>
      </c>
      <c r="N1069" s="120">
        <v>71.534039052824596</v>
      </c>
      <c r="O1069" s="120">
        <v>95.378718737099462</v>
      </c>
      <c r="P1069" s="120">
        <v>100</v>
      </c>
      <c r="Q1069" s="120">
        <v>53.467046811640941</v>
      </c>
      <c r="R1069" s="120">
        <v>68.739674058212046</v>
      </c>
      <c r="S1069" s="120">
        <v>75</v>
      </c>
      <c r="T1069" s="120">
        <v>71.289395748854588</v>
      </c>
      <c r="U1069" s="120">
        <v>100</v>
      </c>
      <c r="V1069" s="120">
        <v>64.144491406338659</v>
      </c>
      <c r="W1069" s="120">
        <v>85.525988541784884</v>
      </c>
      <c r="X1069" s="120">
        <v>100</v>
      </c>
      <c r="Y1069" s="120">
        <v>44.221956093282301</v>
      </c>
      <c r="Z1069" s="120">
        <v>58.962608124376402</v>
      </c>
      <c r="AA1069" s="120">
        <v>100</v>
      </c>
      <c r="AB1069" s="120">
        <v>63.944809255784833</v>
      </c>
      <c r="AC1069" s="120">
        <v>85.259745674379772</v>
      </c>
      <c r="AD1069" s="120">
        <v>100</v>
      </c>
      <c r="AE1069" s="120">
        <v>49.788095238095231</v>
      </c>
      <c r="AF1069" s="120">
        <v>67.417834890965693</v>
      </c>
      <c r="AG1069" s="120">
        <v>66.384126984126979</v>
      </c>
      <c r="AH1069" s="120">
        <v>100</v>
      </c>
      <c r="AI1069" s="120">
        <v>21.53</v>
      </c>
      <c r="AJ1069" s="120">
        <v>24.51</v>
      </c>
      <c r="AK1069" s="120">
        <v>17.62</v>
      </c>
      <c r="AL1069" s="52">
        <v>0</v>
      </c>
      <c r="AM1069" s="124">
        <v>0.99031476997578693</v>
      </c>
      <c r="AN1069" s="124">
        <v>0.96855345911949686</v>
      </c>
      <c r="AO1069" s="124">
        <v>0.99152542372881358</v>
      </c>
      <c r="AP1069" s="124">
        <v>0.97484276729559749</v>
      </c>
      <c r="AQ1069" s="124">
        <v>0.99815498154981552</v>
      </c>
      <c r="AR1069" s="124">
        <v>0.99099099099099097</v>
      </c>
      <c r="AS1069" s="124">
        <v>0.12507626601586333</v>
      </c>
      <c r="AT1069" s="120">
        <v>34.984746796827345</v>
      </c>
      <c r="AU1069" s="120">
        <v>50</v>
      </c>
      <c r="AV1069" s="124">
        <v>0.2441860465116279</v>
      </c>
      <c r="AW1069" s="120">
        <v>11.16279069767443</v>
      </c>
      <c r="AX1069" s="120">
        <v>50</v>
      </c>
      <c r="AY1069" s="124">
        <v>0.79629629629629628</v>
      </c>
      <c r="AZ1069" s="120">
        <v>50</v>
      </c>
      <c r="BA1069" s="120">
        <v>50</v>
      </c>
      <c r="BB1069" s="124">
        <v>0.58703703703703702</v>
      </c>
      <c r="BC1069" s="120">
        <v>39.135802469135797</v>
      </c>
      <c r="BD1069" s="120">
        <v>50</v>
      </c>
      <c r="BE1069" s="124">
        <v>0.98448275862068968</v>
      </c>
      <c r="BF1069" s="120">
        <v>50</v>
      </c>
      <c r="BG1069" s="120">
        <v>50</v>
      </c>
      <c r="BH1069" s="124">
        <v>0.92929292929292928</v>
      </c>
      <c r="BI1069" s="120">
        <v>98.860949924779717</v>
      </c>
      <c r="BJ1069" s="120">
        <v>100</v>
      </c>
      <c r="BK1069" s="124">
        <v>0.81818181818181801</v>
      </c>
      <c r="BL1069" s="120">
        <v>87.040618955512556</v>
      </c>
      <c r="BM1069" s="120">
        <v>100</v>
      </c>
      <c r="BN1069" s="52">
        <v>0</v>
      </c>
      <c r="BO1069" s="124">
        <v>0.81899999999999995</v>
      </c>
      <c r="BP1069" s="120">
        <v>100</v>
      </c>
      <c r="BQ1069" s="120">
        <v>100</v>
      </c>
      <c r="BR1069" s="124">
        <v>0.61912751677852351</v>
      </c>
      <c r="BS1069" s="124">
        <v>1.1057513914656771</v>
      </c>
      <c r="BT1069" s="120">
        <v>41.275167785234899</v>
      </c>
      <c r="BU1069" s="120">
        <v>50</v>
      </c>
      <c r="BV1069" s="124">
        <v>0.35055350553505538</v>
      </c>
      <c r="BW1069" s="120">
        <v>29.212792127921283</v>
      </c>
      <c r="BX1069" s="120">
        <v>50</v>
      </c>
      <c r="BY1069" s="124">
        <v>0.81818181818181801</v>
      </c>
      <c r="BZ1069" s="124">
        <v>0.94</v>
      </c>
      <c r="CA1069" s="124">
        <v>0.12181818181818201</v>
      </c>
      <c r="CB1069" s="120">
        <v>17.263974516166829</v>
      </c>
      <c r="CC1069" s="120">
        <v>19.631524517014228</v>
      </c>
      <c r="CD1069" s="120">
        <v>17.168861804494096</v>
      </c>
      <c r="CE1069" s="120">
        <v>15.161501169955377</v>
      </c>
      <c r="CF1069" s="107"/>
      <c r="CG1069" s="107"/>
      <c r="CH1069" s="107">
        <v>0</v>
      </c>
      <c r="CI1069" s="107"/>
      <c r="CJ1069" s="107"/>
    </row>
    <row r="1070" spans="1:88" x14ac:dyDescent="0.25">
      <c r="A1070" s="50" t="s">
        <v>1228</v>
      </c>
      <c r="B1070" s="56" t="s">
        <v>1589</v>
      </c>
      <c r="C1070" s="50" t="s">
        <v>3576</v>
      </c>
      <c r="D1070" s="56" t="s">
        <v>2371</v>
      </c>
      <c r="E1070" s="50" t="s">
        <v>1212</v>
      </c>
      <c r="F1070" s="24">
        <v>7</v>
      </c>
      <c r="G1070" s="24">
        <v>8</v>
      </c>
      <c r="H1070" s="50" t="s">
        <v>1453</v>
      </c>
      <c r="I1070" s="50" t="s">
        <v>109</v>
      </c>
      <c r="J1070" s="120">
        <v>631.12810463205528</v>
      </c>
      <c r="K1070" s="52">
        <v>800</v>
      </c>
      <c r="L1070" s="120">
        <v>78.89101307900691</v>
      </c>
      <c r="M1070" s="52">
        <v>1</v>
      </c>
      <c r="N1070" s="120">
        <v>76.053839982399367</v>
      </c>
      <c r="O1070" s="120">
        <v>100</v>
      </c>
      <c r="P1070" s="120">
        <v>100</v>
      </c>
      <c r="Q1070" s="120">
        <v>57.891007302469994</v>
      </c>
      <c r="R1070" s="120">
        <v>74.508657125520514</v>
      </c>
      <c r="S1070" s="120">
        <v>75</v>
      </c>
      <c r="T1070" s="120">
        <v>77.188009736626668</v>
      </c>
      <c r="U1070" s="120">
        <v>100</v>
      </c>
      <c r="V1070" s="120">
        <v>69.835709592529454</v>
      </c>
      <c r="W1070" s="120">
        <v>93.114279456705944</v>
      </c>
      <c r="X1070" s="120">
        <v>100</v>
      </c>
      <c r="Y1070" s="120">
        <v>49.448830649578255</v>
      </c>
      <c r="Z1070" s="120">
        <v>65.931774199437683</v>
      </c>
      <c r="AA1070" s="120">
        <v>100</v>
      </c>
      <c r="AB1070" s="120">
        <v>62.720786864931803</v>
      </c>
      <c r="AC1070" s="120">
        <v>83.627715819909071</v>
      </c>
      <c r="AD1070" s="120">
        <v>100</v>
      </c>
      <c r="AE1070" s="120">
        <v>50.422278911564632</v>
      </c>
      <c r="AF1070" s="120">
        <v>65.459999999999951</v>
      </c>
      <c r="AG1070" s="120">
        <v>67.229705215419514</v>
      </c>
      <c r="AH1070" s="120">
        <v>100</v>
      </c>
      <c r="AI1070" s="120">
        <v>17.100000000000001</v>
      </c>
      <c r="AJ1070" s="120">
        <v>25.05</v>
      </c>
      <c r="AK1070" s="120">
        <v>15.03</v>
      </c>
      <c r="AL1070" s="52">
        <v>0</v>
      </c>
      <c r="AM1070" s="124">
        <v>0.99458483754512639</v>
      </c>
      <c r="AN1070" s="124">
        <v>1</v>
      </c>
      <c r="AO1070" s="124">
        <v>0.99458483754512639</v>
      </c>
      <c r="AP1070" s="124">
        <v>1</v>
      </c>
      <c r="AQ1070" s="124">
        <v>1</v>
      </c>
      <c r="AR1070" s="124">
        <v>1</v>
      </c>
      <c r="AS1070" s="124">
        <v>0.14700544464609799</v>
      </c>
      <c r="AT1070" s="120">
        <v>30.598911070780414</v>
      </c>
      <c r="AU1070" s="120">
        <v>50</v>
      </c>
      <c r="AV1070" s="124">
        <v>0.20224719101123595</v>
      </c>
      <c r="AW1070" s="120">
        <v>19.550561797752806</v>
      </c>
      <c r="AX1070" s="120">
        <v>50</v>
      </c>
      <c r="AY1070" s="124"/>
      <c r="AZ1070" s="120"/>
      <c r="BA1070" s="120"/>
      <c r="BB1070" s="124"/>
      <c r="BC1070" s="120"/>
      <c r="BD1070" s="120"/>
      <c r="BE1070" s="124">
        <v>0.98662207357859533</v>
      </c>
      <c r="BF1070" s="120">
        <v>50</v>
      </c>
      <c r="BG1070" s="120">
        <v>50</v>
      </c>
      <c r="BH1070" s="124"/>
      <c r="BI1070" s="120"/>
      <c r="BJ1070" s="120"/>
      <c r="BK1070" s="124"/>
      <c r="BL1070" s="120"/>
      <c r="BM1070" s="120"/>
      <c r="BN1070" s="52"/>
      <c r="BO1070" s="124"/>
      <c r="BP1070" s="120"/>
      <c r="BQ1070" s="120"/>
      <c r="BR1070" s="124">
        <v>0.65830721003134796</v>
      </c>
      <c r="BS1070" s="124">
        <v>1.1727941176470589</v>
      </c>
      <c r="BT1070" s="120">
        <v>43.887147335423201</v>
      </c>
      <c r="BU1070" s="120">
        <v>50</v>
      </c>
      <c r="BV1070" s="124"/>
      <c r="BW1070" s="120"/>
      <c r="BX1070" s="120"/>
      <c r="BY1070" s="124"/>
      <c r="BZ1070" s="124"/>
      <c r="CA1070" s="124"/>
      <c r="CB1070" s="120">
        <v>16.823939048191338</v>
      </c>
      <c r="CC1070" s="120">
        <v>19.496255895940152</v>
      </c>
      <c r="CD1070" s="120">
        <v>17.335082511020332</v>
      </c>
      <c r="CE1070" s="120"/>
      <c r="CF1070" s="107"/>
      <c r="CG1070" s="107"/>
      <c r="CH1070" s="107">
        <v>0</v>
      </c>
      <c r="CI1070" s="107"/>
      <c r="CJ1070" s="107"/>
    </row>
    <row r="1071" spans="1:88" x14ac:dyDescent="0.25">
      <c r="A1071" s="50" t="s">
        <v>1228</v>
      </c>
      <c r="B1071" s="56" t="s">
        <v>1589</v>
      </c>
      <c r="C1071" s="50" t="s">
        <v>3577</v>
      </c>
      <c r="D1071" s="56" t="s">
        <v>2370</v>
      </c>
      <c r="E1071" s="50" t="s">
        <v>1212</v>
      </c>
      <c r="F1071" s="24">
        <v>9</v>
      </c>
      <c r="G1071" s="24">
        <v>12</v>
      </c>
      <c r="H1071" s="50" t="s">
        <v>2644</v>
      </c>
      <c r="I1071" s="50" t="s">
        <v>109</v>
      </c>
      <c r="J1071" s="120">
        <v>953.12088286349285</v>
      </c>
      <c r="K1071" s="52">
        <v>1250</v>
      </c>
      <c r="L1071" s="120">
        <v>76.249670629079418</v>
      </c>
      <c r="M1071" s="52">
        <v>1</v>
      </c>
      <c r="N1071" s="120">
        <v>62.361216225530747</v>
      </c>
      <c r="O1071" s="120">
        <v>83.148288300707662</v>
      </c>
      <c r="P1071" s="120">
        <v>100</v>
      </c>
      <c r="Q1071" s="120">
        <v>44.37905173757207</v>
      </c>
      <c r="R1071" s="120">
        <v>56.743424221986679</v>
      </c>
      <c r="S1071" s="120">
        <v>66.226541302381676</v>
      </c>
      <c r="T1071" s="120">
        <v>59.172068983429426</v>
      </c>
      <c r="U1071" s="120">
        <v>100</v>
      </c>
      <c r="V1071" s="120">
        <v>52.52318265926511</v>
      </c>
      <c r="W1071" s="120">
        <v>70.030910212353476</v>
      </c>
      <c r="X1071" s="120">
        <v>100</v>
      </c>
      <c r="Y1071" s="120">
        <v>32.889884954430009</v>
      </c>
      <c r="Z1071" s="120">
        <v>43.853179939240015</v>
      </c>
      <c r="AA1071" s="120">
        <v>100</v>
      </c>
      <c r="AB1071" s="120">
        <v>65.650256410256361</v>
      </c>
      <c r="AC1071" s="120">
        <v>87.533675213675139</v>
      </c>
      <c r="AD1071" s="120">
        <v>100</v>
      </c>
      <c r="AE1071" s="120">
        <v>50.296794871794873</v>
      </c>
      <c r="AF1071" s="120">
        <v>69.48862179487179</v>
      </c>
      <c r="AG1071" s="120">
        <v>67.062393162393164</v>
      </c>
      <c r="AH1071" s="120">
        <v>100</v>
      </c>
      <c r="AI1071" s="120">
        <v>21.84</v>
      </c>
      <c r="AJ1071" s="120">
        <v>23.85</v>
      </c>
      <c r="AK1071" s="120">
        <v>19.190000000000001</v>
      </c>
      <c r="AL1071" s="52">
        <v>0</v>
      </c>
      <c r="AM1071" s="124">
        <v>1</v>
      </c>
      <c r="AN1071" s="124">
        <v>1</v>
      </c>
      <c r="AO1071" s="124">
        <v>1</v>
      </c>
      <c r="AP1071" s="124">
        <v>1</v>
      </c>
      <c r="AQ1071" s="124">
        <v>1</v>
      </c>
      <c r="AR1071" s="124">
        <v>1</v>
      </c>
      <c r="AS1071" s="124">
        <v>0.11007462686567164</v>
      </c>
      <c r="AT1071" s="120">
        <v>37.985074626865689</v>
      </c>
      <c r="AU1071" s="120">
        <v>50</v>
      </c>
      <c r="AV1071" s="124">
        <v>0.25324675324675322</v>
      </c>
      <c r="AW1071" s="120">
        <v>9.3506493506493538</v>
      </c>
      <c r="AX1071" s="120">
        <v>50</v>
      </c>
      <c r="AY1071" s="124">
        <v>0.80414312617702444</v>
      </c>
      <c r="AZ1071" s="120">
        <v>50</v>
      </c>
      <c r="BA1071" s="120">
        <v>50</v>
      </c>
      <c r="BB1071" s="124">
        <v>0.59510357815442561</v>
      </c>
      <c r="BC1071" s="120">
        <v>39.673571876961702</v>
      </c>
      <c r="BD1071" s="120">
        <v>50</v>
      </c>
      <c r="BE1071" s="124">
        <v>0.98220640569395012</v>
      </c>
      <c r="BF1071" s="120">
        <v>50</v>
      </c>
      <c r="BG1071" s="120">
        <v>50</v>
      </c>
      <c r="BH1071" s="124">
        <v>0.94137931034482758</v>
      </c>
      <c r="BI1071" s="120">
        <v>100</v>
      </c>
      <c r="BJ1071" s="120">
        <v>100</v>
      </c>
      <c r="BK1071" s="124">
        <v>0.82692307692307698</v>
      </c>
      <c r="BL1071" s="120">
        <v>87.970540098199677</v>
      </c>
      <c r="BM1071" s="120">
        <v>100</v>
      </c>
      <c r="BN1071" s="52">
        <v>0</v>
      </c>
      <c r="BO1071" s="124">
        <v>0.83576642335766427</v>
      </c>
      <c r="BP1071" s="120">
        <v>100</v>
      </c>
      <c r="BQ1071" s="120">
        <v>100</v>
      </c>
      <c r="BR1071" s="124">
        <v>0.57400722021660655</v>
      </c>
      <c r="BS1071" s="124">
        <v>1.0613026819923372</v>
      </c>
      <c r="BT1071" s="120">
        <v>38.267148014440437</v>
      </c>
      <c r="BU1071" s="120">
        <v>50</v>
      </c>
      <c r="BV1071" s="124">
        <v>0.34888059701492535</v>
      </c>
      <c r="BW1071" s="120">
        <v>29.073383084577113</v>
      </c>
      <c r="BX1071" s="120">
        <v>50</v>
      </c>
      <c r="BY1071" s="124">
        <v>0.82692307692307698</v>
      </c>
      <c r="BZ1071" s="124">
        <v>0.94</v>
      </c>
      <c r="CA1071" s="124">
        <v>0.11307692307692306</v>
      </c>
      <c r="CB1071" s="120">
        <v>16.823939048191338</v>
      </c>
      <c r="CC1071" s="120">
        <v>19.496255895940152</v>
      </c>
      <c r="CD1071" s="120">
        <v>17.335082511020332</v>
      </c>
      <c r="CE1071" s="120">
        <v>12.629206143265662</v>
      </c>
      <c r="CF1071" s="52" t="s">
        <v>3739</v>
      </c>
      <c r="CG1071" s="52">
        <v>4</v>
      </c>
      <c r="CH1071" s="107">
        <v>0</v>
      </c>
      <c r="CI1071" s="107"/>
      <c r="CJ1071" s="107"/>
    </row>
    <row r="1072" spans="1:88" x14ac:dyDescent="0.25">
      <c r="A1072" s="50" t="s">
        <v>1231</v>
      </c>
      <c r="B1072" s="56" t="s">
        <v>1590</v>
      </c>
      <c r="C1072" s="50" t="s">
        <v>2665</v>
      </c>
      <c r="D1072" s="56" t="s">
        <v>101</v>
      </c>
      <c r="E1072" s="50" t="s">
        <v>102</v>
      </c>
      <c r="F1072" s="24" t="s">
        <v>102</v>
      </c>
      <c r="G1072" s="24" t="s">
        <v>102</v>
      </c>
      <c r="H1072" s="50" t="s">
        <v>2644</v>
      </c>
      <c r="I1072" s="50" t="s">
        <v>103</v>
      </c>
      <c r="J1072" s="120">
        <v>924.3377759641337</v>
      </c>
      <c r="K1072" s="52">
        <v>1050</v>
      </c>
      <c r="L1072" s="120">
        <v>88.032169139441308</v>
      </c>
      <c r="M1072" s="52">
        <v>1</v>
      </c>
      <c r="N1072" s="120">
        <v>77.638248847926278</v>
      </c>
      <c r="O1072" s="120">
        <v>100</v>
      </c>
      <c r="P1072" s="120">
        <v>100</v>
      </c>
      <c r="Q1072" s="120"/>
      <c r="R1072" s="120">
        <v>74.653934267336339</v>
      </c>
      <c r="S1072" s="120">
        <v>75</v>
      </c>
      <c r="T1072" s="120"/>
      <c r="U1072" s="120">
        <v>0</v>
      </c>
      <c r="V1072" s="120">
        <v>70.508229336227174</v>
      </c>
      <c r="W1072" s="120">
        <v>94.010972448302894</v>
      </c>
      <c r="X1072" s="120">
        <v>100</v>
      </c>
      <c r="Y1072" s="120"/>
      <c r="Z1072" s="120"/>
      <c r="AA1072" s="120">
        <v>0</v>
      </c>
      <c r="AB1072" s="120">
        <v>72.219902319902317</v>
      </c>
      <c r="AC1072" s="120">
        <v>96.29320309320309</v>
      </c>
      <c r="AD1072" s="120">
        <v>100</v>
      </c>
      <c r="AE1072" s="120">
        <v>55.95503875968992</v>
      </c>
      <c r="AF1072" s="120">
        <v>75</v>
      </c>
      <c r="AG1072" s="120">
        <v>74.606718346253231</v>
      </c>
      <c r="AH1072" s="120">
        <v>100</v>
      </c>
      <c r="AI1072" s="120"/>
      <c r="AJ1072" s="120"/>
      <c r="AK1072" s="120">
        <v>19.04</v>
      </c>
      <c r="AL1072" s="52">
        <v>1</v>
      </c>
      <c r="AM1072" s="124">
        <v>0.30314960629921262</v>
      </c>
      <c r="AN1072" s="124">
        <v>0.28947368421052633</v>
      </c>
      <c r="AO1072" s="124">
        <v>0.37401574803149606</v>
      </c>
      <c r="AP1072" s="124">
        <v>0.44736842105263158</v>
      </c>
      <c r="AQ1072" s="124">
        <v>0.98207885304659504</v>
      </c>
      <c r="AR1072" s="124">
        <v>0.9555555555555556</v>
      </c>
      <c r="AS1072" s="124">
        <v>8.9707271010387155E-2</v>
      </c>
      <c r="AT1072" s="120">
        <v>42.058545797922584</v>
      </c>
      <c r="AU1072" s="120">
        <v>50</v>
      </c>
      <c r="AV1072" s="124">
        <v>0.11333333333333333</v>
      </c>
      <c r="AW1072" s="120">
        <v>37.33333333333335</v>
      </c>
      <c r="AX1072" s="120">
        <v>50</v>
      </c>
      <c r="AY1072" s="124">
        <v>0.51631477927063341</v>
      </c>
      <c r="AZ1072" s="120">
        <v>34.420985284708891</v>
      </c>
      <c r="BA1072" s="120">
        <v>50</v>
      </c>
      <c r="BB1072" s="124">
        <v>0.71785028790786953</v>
      </c>
      <c r="BC1072" s="120">
        <v>47.856685860524635</v>
      </c>
      <c r="BD1072" s="120">
        <v>50</v>
      </c>
      <c r="BE1072" s="124">
        <v>0.98832684824902728</v>
      </c>
      <c r="BF1072" s="120">
        <v>50</v>
      </c>
      <c r="BG1072" s="120">
        <v>50</v>
      </c>
      <c r="BH1072" s="124">
        <v>0.96031746031746035</v>
      </c>
      <c r="BI1072" s="120">
        <v>100</v>
      </c>
      <c r="BJ1072" s="120">
        <v>100</v>
      </c>
      <c r="BK1072" s="124">
        <v>0.91891891891891897</v>
      </c>
      <c r="BL1072" s="120">
        <v>97.757331799885009</v>
      </c>
      <c r="BM1072" s="120">
        <v>100</v>
      </c>
      <c r="BN1072" s="52">
        <v>0</v>
      </c>
      <c r="BO1072" s="124">
        <v>0.86499999999999999</v>
      </c>
      <c r="BP1072" s="120">
        <v>100</v>
      </c>
      <c r="BQ1072" s="120">
        <v>100</v>
      </c>
      <c r="BR1072" s="124"/>
      <c r="BS1072" s="124">
        <v>0</v>
      </c>
      <c r="BT1072" s="120">
        <v>0</v>
      </c>
      <c r="BU1072" s="120">
        <v>50</v>
      </c>
      <c r="BV1072" s="124">
        <v>0.75637393767705385</v>
      </c>
      <c r="BW1072" s="120">
        <v>50</v>
      </c>
      <c r="BX1072" s="120">
        <v>50</v>
      </c>
      <c r="BY1072" s="124">
        <v>0.91891891891891897</v>
      </c>
      <c r="BZ1072" s="124">
        <v>0.94</v>
      </c>
      <c r="CA1072" s="124">
        <v>2.108108108108098E-2</v>
      </c>
      <c r="CB1072" s="120">
        <v>17.263974516166829</v>
      </c>
      <c r="CC1072" s="120">
        <v>19.631524517014228</v>
      </c>
      <c r="CD1072" s="120">
        <v>17.168861804494096</v>
      </c>
      <c r="CE1072" s="120">
        <v>15.161501169955377</v>
      </c>
      <c r="CF1072" s="52"/>
      <c r="CG1072" s="52"/>
      <c r="CH1072" s="107">
        <v>0</v>
      </c>
      <c r="CI1072" s="107"/>
      <c r="CJ1072" s="107"/>
    </row>
    <row r="1073" spans="1:88" x14ac:dyDescent="0.25">
      <c r="A1073" s="50" t="s">
        <v>1231</v>
      </c>
      <c r="B1073" s="56" t="s">
        <v>1590</v>
      </c>
      <c r="C1073" s="50" t="s">
        <v>3578</v>
      </c>
      <c r="D1073" s="56" t="s">
        <v>2085</v>
      </c>
      <c r="E1073" s="50" t="s">
        <v>1212</v>
      </c>
      <c r="F1073" s="24">
        <v>9</v>
      </c>
      <c r="G1073" s="24">
        <v>12</v>
      </c>
      <c r="H1073" s="50" t="s">
        <v>1453</v>
      </c>
      <c r="I1073" s="50" t="s">
        <v>109</v>
      </c>
      <c r="J1073" s="120">
        <v>926.55740582192311</v>
      </c>
      <c r="K1073" s="52">
        <v>1050</v>
      </c>
      <c r="L1073" s="120">
        <v>88.243562459230773</v>
      </c>
      <c r="M1073" s="52">
        <v>1</v>
      </c>
      <c r="N1073" s="120">
        <v>79.708602150537658</v>
      </c>
      <c r="O1073" s="120">
        <v>100</v>
      </c>
      <c r="P1073" s="120">
        <v>100</v>
      </c>
      <c r="Q1073" s="120"/>
      <c r="R1073" s="120">
        <v>74.653934267336339</v>
      </c>
      <c r="S1073" s="120">
        <v>75</v>
      </c>
      <c r="T1073" s="120"/>
      <c r="U1073" s="120">
        <v>0</v>
      </c>
      <c r="V1073" s="120">
        <v>72.412968773345298</v>
      </c>
      <c r="W1073" s="120">
        <v>96.550625031127069</v>
      </c>
      <c r="X1073" s="120">
        <v>100</v>
      </c>
      <c r="Y1073" s="120"/>
      <c r="Z1073" s="120"/>
      <c r="AA1073" s="120">
        <v>0</v>
      </c>
      <c r="AB1073" s="120">
        <v>72.485416666666666</v>
      </c>
      <c r="AC1073" s="120">
        <v>96.647222222222211</v>
      </c>
      <c r="AD1073" s="120">
        <v>100</v>
      </c>
      <c r="AE1073" s="120">
        <v>57.287301587301585</v>
      </c>
      <c r="AF1073" s="120">
        <v>75</v>
      </c>
      <c r="AG1073" s="120">
        <v>76.383068783068779</v>
      </c>
      <c r="AH1073" s="120">
        <v>100</v>
      </c>
      <c r="AI1073" s="120"/>
      <c r="AJ1073" s="120"/>
      <c r="AK1073" s="120">
        <v>17.71</v>
      </c>
      <c r="AL1073" s="52">
        <v>1</v>
      </c>
      <c r="AM1073" s="124">
        <v>0.29880478087649404</v>
      </c>
      <c r="AN1073" s="124">
        <v>0.25714285714285712</v>
      </c>
      <c r="AO1073" s="124">
        <v>0.36653386454183268</v>
      </c>
      <c r="AP1073" s="124">
        <v>0.4</v>
      </c>
      <c r="AQ1073" s="124">
        <v>0.98201438848920863</v>
      </c>
      <c r="AR1073" s="124">
        <v>0.95454545454545459</v>
      </c>
      <c r="AS1073" s="124">
        <v>9.1258405379442839E-2</v>
      </c>
      <c r="AT1073" s="120">
        <v>41.748318924111437</v>
      </c>
      <c r="AU1073" s="120">
        <v>50</v>
      </c>
      <c r="AV1073" s="124">
        <v>0.12878787878787878</v>
      </c>
      <c r="AW1073" s="120">
        <v>34.242424242424249</v>
      </c>
      <c r="AX1073" s="120">
        <v>50</v>
      </c>
      <c r="AY1073" s="124">
        <v>0.52362204724409445</v>
      </c>
      <c r="AZ1073" s="120">
        <v>34.908136482939625</v>
      </c>
      <c r="BA1073" s="120">
        <v>50</v>
      </c>
      <c r="BB1073" s="124">
        <v>0.73622047244094491</v>
      </c>
      <c r="BC1073" s="120">
        <v>49.081364829396328</v>
      </c>
      <c r="BD1073" s="120">
        <v>50</v>
      </c>
      <c r="BE1073" s="124">
        <v>0.9921875</v>
      </c>
      <c r="BF1073" s="120">
        <v>50</v>
      </c>
      <c r="BG1073" s="120">
        <v>50</v>
      </c>
      <c r="BH1073" s="124">
        <v>0.96787148594377514</v>
      </c>
      <c r="BI1073" s="120">
        <v>100</v>
      </c>
      <c r="BJ1073" s="120">
        <v>100</v>
      </c>
      <c r="BK1073" s="124">
        <v>0.91176470588235292</v>
      </c>
      <c r="BL1073" s="120">
        <v>96.996245306633298</v>
      </c>
      <c r="BM1073" s="120">
        <v>100</v>
      </c>
      <c r="BN1073" s="52">
        <v>0</v>
      </c>
      <c r="BO1073" s="124">
        <v>0.86475409836065575</v>
      </c>
      <c r="BP1073" s="120">
        <v>100</v>
      </c>
      <c r="BQ1073" s="120">
        <v>100</v>
      </c>
      <c r="BR1073" s="124"/>
      <c r="BS1073" s="124">
        <v>0</v>
      </c>
      <c r="BT1073" s="120">
        <v>0</v>
      </c>
      <c r="BU1073" s="120">
        <v>50</v>
      </c>
      <c r="BV1073" s="124">
        <v>0.76080691642651299</v>
      </c>
      <c r="BW1073" s="120">
        <v>50</v>
      </c>
      <c r="BX1073" s="120">
        <v>50</v>
      </c>
      <c r="BY1073" s="124">
        <v>0.91176470588235292</v>
      </c>
      <c r="BZ1073" s="124">
        <v>0.94</v>
      </c>
      <c r="CA1073" s="124">
        <v>2.8235294117647101E-2</v>
      </c>
      <c r="CB1073" s="120">
        <v>16.823939048191338</v>
      </c>
      <c r="CC1073" s="120">
        <v>19.496255895940152</v>
      </c>
      <c r="CD1073" s="120">
        <v>17.335082511020332</v>
      </c>
      <c r="CE1073" s="120">
        <v>12.629206143265662</v>
      </c>
      <c r="CF1073" s="107"/>
      <c r="CG1073" s="107"/>
      <c r="CH1073" s="107">
        <v>0</v>
      </c>
      <c r="CI1073" s="107"/>
      <c r="CJ1073" s="107"/>
    </row>
    <row r="1074" spans="1:88" x14ac:dyDescent="0.25">
      <c r="A1074" s="50" t="s">
        <v>1233</v>
      </c>
      <c r="B1074" s="56" t="s">
        <v>1591</v>
      </c>
      <c r="C1074" s="50" t="s">
        <v>2665</v>
      </c>
      <c r="D1074" s="56" t="s">
        <v>101</v>
      </c>
      <c r="E1074" s="50" t="s">
        <v>102</v>
      </c>
      <c r="F1074" s="24" t="s">
        <v>102</v>
      </c>
      <c r="G1074" s="24" t="s">
        <v>102</v>
      </c>
      <c r="H1074" s="50" t="s">
        <v>2644</v>
      </c>
      <c r="I1074" s="50" t="s">
        <v>103</v>
      </c>
      <c r="J1074" s="120">
        <v>1107.9312808365924</v>
      </c>
      <c r="K1074" s="52">
        <v>1250</v>
      </c>
      <c r="L1074" s="120">
        <v>88.634502466927387</v>
      </c>
      <c r="M1074" s="52">
        <v>0</v>
      </c>
      <c r="N1074" s="120">
        <v>76.733362593357754</v>
      </c>
      <c r="O1074" s="120">
        <v>100</v>
      </c>
      <c r="P1074" s="120">
        <v>100</v>
      </c>
      <c r="Q1074" s="120">
        <v>63.427821318775024</v>
      </c>
      <c r="R1074" s="120">
        <v>73.044703664877403</v>
      </c>
      <c r="S1074" s="120">
        <v>75</v>
      </c>
      <c r="T1074" s="120">
        <v>84.570428425033356</v>
      </c>
      <c r="U1074" s="120">
        <v>100</v>
      </c>
      <c r="V1074" s="120">
        <v>70.071306267465445</v>
      </c>
      <c r="W1074" s="120">
        <v>93.428408356620594</v>
      </c>
      <c r="X1074" s="120">
        <v>100</v>
      </c>
      <c r="Y1074" s="120">
        <v>58.007484002393241</v>
      </c>
      <c r="Z1074" s="120">
        <v>77.343312003190988</v>
      </c>
      <c r="AA1074" s="120">
        <v>100</v>
      </c>
      <c r="AB1074" s="120">
        <v>62.551155115511584</v>
      </c>
      <c r="AC1074" s="120">
        <v>83.401540154015436</v>
      </c>
      <c r="AD1074" s="120">
        <v>100</v>
      </c>
      <c r="AE1074" s="120">
        <v>50.424924924924937</v>
      </c>
      <c r="AF1074" s="120">
        <v>65.270370370370301</v>
      </c>
      <c r="AG1074" s="120">
        <v>67.23323323323325</v>
      </c>
      <c r="AH1074" s="120">
        <v>100</v>
      </c>
      <c r="AI1074" s="120">
        <v>11.57</v>
      </c>
      <c r="AJ1074" s="120">
        <v>15.03</v>
      </c>
      <c r="AK1074" s="120">
        <v>14.84</v>
      </c>
      <c r="AL1074" s="52">
        <v>0</v>
      </c>
      <c r="AM1074" s="124">
        <v>0.98397669337217775</v>
      </c>
      <c r="AN1074" s="124">
        <v>0.96071428571428574</v>
      </c>
      <c r="AO1074" s="124">
        <v>0.98252002913328473</v>
      </c>
      <c r="AP1074" s="124">
        <v>0.95714285714285718</v>
      </c>
      <c r="AQ1074" s="124">
        <v>0.99835526315789469</v>
      </c>
      <c r="AR1074" s="124">
        <v>0.99115044247787609</v>
      </c>
      <c r="AS1074" s="124">
        <v>6.3239494084047332E-2</v>
      </c>
      <c r="AT1074" s="120">
        <v>47.352101183190555</v>
      </c>
      <c r="AU1074" s="120">
        <v>50</v>
      </c>
      <c r="AV1074" s="124">
        <v>0.10969387755102041</v>
      </c>
      <c r="AW1074" s="120">
        <v>38.061224489795919</v>
      </c>
      <c r="AX1074" s="120">
        <v>50</v>
      </c>
      <c r="AY1074" s="124">
        <v>0.59020618556701032</v>
      </c>
      <c r="AZ1074" s="120">
        <v>39.34707903780069</v>
      </c>
      <c r="BA1074" s="120">
        <v>50</v>
      </c>
      <c r="BB1074" s="124">
        <v>0.55927835051546393</v>
      </c>
      <c r="BC1074" s="120">
        <v>37.285223367697597</v>
      </c>
      <c r="BD1074" s="120">
        <v>50</v>
      </c>
      <c r="BE1074" s="124">
        <v>0.98550724637681164</v>
      </c>
      <c r="BF1074" s="120">
        <v>50</v>
      </c>
      <c r="BG1074" s="120">
        <v>50</v>
      </c>
      <c r="BH1074" s="124">
        <v>0.94495412844036697</v>
      </c>
      <c r="BI1074" s="120">
        <v>100</v>
      </c>
      <c r="BJ1074" s="120">
        <v>100</v>
      </c>
      <c r="BK1074" s="124">
        <v>0.939393939393939</v>
      </c>
      <c r="BL1074" s="120">
        <v>99.935525467440328</v>
      </c>
      <c r="BM1074" s="120">
        <v>100</v>
      </c>
      <c r="BN1074" s="52">
        <v>0</v>
      </c>
      <c r="BO1074" s="124">
        <v>0.81200000000000006</v>
      </c>
      <c r="BP1074" s="120">
        <v>100</v>
      </c>
      <c r="BQ1074" s="120">
        <v>100</v>
      </c>
      <c r="BR1074" s="124">
        <v>0.61430395913154534</v>
      </c>
      <c r="BS1074" s="124">
        <v>0.96191646191646196</v>
      </c>
      <c r="BT1074" s="120">
        <v>40.953597275436351</v>
      </c>
      <c r="BU1074" s="120">
        <v>50</v>
      </c>
      <c r="BV1074" s="124">
        <v>0.58823529411764708</v>
      </c>
      <c r="BW1074" s="120">
        <v>49.019607843137258</v>
      </c>
      <c r="BX1074" s="120">
        <v>50</v>
      </c>
      <c r="BY1074" s="124">
        <v>0.939393939393939</v>
      </c>
      <c r="BZ1074" s="124">
        <v>0.94</v>
      </c>
      <c r="CA1074" s="124">
        <v>6.0606060606104961E-4</v>
      </c>
      <c r="CB1074" s="120">
        <v>17.263974516166829</v>
      </c>
      <c r="CC1074" s="120">
        <v>19.631524517014228</v>
      </c>
      <c r="CD1074" s="120">
        <v>17.168861804494096</v>
      </c>
      <c r="CE1074" s="120">
        <v>15.161501169955377</v>
      </c>
      <c r="CF1074" s="107"/>
      <c r="CG1074" s="107"/>
      <c r="CH1074" s="107">
        <v>0</v>
      </c>
      <c r="CI1074" s="107"/>
      <c r="CJ1074" s="107"/>
    </row>
    <row r="1075" spans="1:88" x14ac:dyDescent="0.25">
      <c r="A1075" s="50" t="s">
        <v>1233</v>
      </c>
      <c r="B1075" s="56" t="s">
        <v>1591</v>
      </c>
      <c r="C1075" s="50" t="s">
        <v>3579</v>
      </c>
      <c r="D1075" s="56" t="s">
        <v>2131</v>
      </c>
      <c r="E1075" s="50" t="s">
        <v>1212</v>
      </c>
      <c r="F1075" s="24" t="s">
        <v>107</v>
      </c>
      <c r="G1075" s="24">
        <v>4</v>
      </c>
      <c r="H1075" s="50" t="s">
        <v>2644</v>
      </c>
      <c r="I1075" s="50" t="s">
        <v>109</v>
      </c>
      <c r="J1075" s="120">
        <v>517.07139312130164</v>
      </c>
      <c r="K1075" s="52">
        <v>550</v>
      </c>
      <c r="L1075" s="120">
        <v>94.012980567509388</v>
      </c>
      <c r="M1075" s="52">
        <v>0</v>
      </c>
      <c r="N1075" s="120">
        <v>77.651617872941344</v>
      </c>
      <c r="O1075" s="120">
        <v>100</v>
      </c>
      <c r="P1075" s="120">
        <v>100</v>
      </c>
      <c r="Q1075" s="120">
        <v>69.707340756934911</v>
      </c>
      <c r="R1075" s="120">
        <v>72.709955393349546</v>
      </c>
      <c r="S1075" s="120">
        <v>75</v>
      </c>
      <c r="T1075" s="120">
        <v>92.943121009246539</v>
      </c>
      <c r="U1075" s="120">
        <v>100</v>
      </c>
      <c r="V1075" s="120">
        <v>72.017491901162416</v>
      </c>
      <c r="W1075" s="120">
        <v>96.023322534883221</v>
      </c>
      <c r="X1075" s="120">
        <v>100</v>
      </c>
      <c r="Y1075" s="120">
        <v>69.382283611450305</v>
      </c>
      <c r="Z1075" s="120">
        <v>92.509711481933749</v>
      </c>
      <c r="AA1075" s="120">
        <v>100</v>
      </c>
      <c r="AB1075" s="120"/>
      <c r="AC1075" s="120"/>
      <c r="AD1075" s="120">
        <v>0</v>
      </c>
      <c r="AE1075" s="120"/>
      <c r="AF1075" s="120"/>
      <c r="AG1075" s="120"/>
      <c r="AH1075" s="120">
        <v>0</v>
      </c>
      <c r="AI1075" s="120">
        <v>5.29</v>
      </c>
      <c r="AJ1075" s="120">
        <v>3.32</v>
      </c>
      <c r="AK1075" s="120"/>
      <c r="AL1075" s="52">
        <v>1</v>
      </c>
      <c r="AM1075" s="124">
        <v>0.98351648351648346</v>
      </c>
      <c r="AN1075" s="124">
        <v>0.9285714285714286</v>
      </c>
      <c r="AO1075" s="124">
        <v>0.98351648351648346</v>
      </c>
      <c r="AP1075" s="124">
        <v>0.9285714285714286</v>
      </c>
      <c r="AQ1075" s="124"/>
      <c r="AR1075" s="124"/>
      <c r="AS1075" s="124">
        <v>1.5837104072398189E-2</v>
      </c>
      <c r="AT1075" s="120">
        <v>50</v>
      </c>
      <c r="AU1075" s="120">
        <v>50</v>
      </c>
      <c r="AV1075" s="124">
        <v>6.25E-2</v>
      </c>
      <c r="AW1075" s="120">
        <v>47.500000000000007</v>
      </c>
      <c r="AX1075" s="120">
        <v>50</v>
      </c>
      <c r="AY1075" s="124"/>
      <c r="AZ1075" s="120"/>
      <c r="BA1075" s="120"/>
      <c r="BB1075" s="124"/>
      <c r="BC1075" s="120"/>
      <c r="BD1075" s="120"/>
      <c r="BE1075" s="124"/>
      <c r="BF1075" s="120"/>
      <c r="BG1075" s="120"/>
      <c r="BH1075" s="124"/>
      <c r="BI1075" s="120"/>
      <c r="BJ1075" s="120"/>
      <c r="BK1075" s="124"/>
      <c r="BL1075" s="120"/>
      <c r="BM1075" s="120"/>
      <c r="BN1075" s="52"/>
      <c r="BO1075" s="124"/>
      <c r="BP1075" s="120"/>
      <c r="BQ1075" s="120"/>
      <c r="BR1075" s="124">
        <v>0.5714285714285714</v>
      </c>
      <c r="BS1075" s="124">
        <v>0.98</v>
      </c>
      <c r="BT1075" s="120">
        <v>38.095238095238095</v>
      </c>
      <c r="BU1075" s="120">
        <v>50</v>
      </c>
      <c r="BV1075" s="124"/>
      <c r="BW1075" s="120"/>
      <c r="BX1075" s="120"/>
      <c r="BY1075" s="124"/>
      <c r="BZ1075" s="124"/>
      <c r="CA1075" s="124"/>
      <c r="CB1075" s="120">
        <v>16.823939048191338</v>
      </c>
      <c r="CC1075" s="120">
        <v>19.496255895940152</v>
      </c>
      <c r="CD1075" s="120">
        <v>17.335082511020332</v>
      </c>
      <c r="CE1075" s="120"/>
      <c r="CF1075" s="107"/>
      <c r="CG1075" s="107"/>
      <c r="CH1075" s="107">
        <v>0</v>
      </c>
      <c r="CI1075" s="107"/>
      <c r="CJ1075" s="107"/>
    </row>
    <row r="1076" spans="1:88" x14ac:dyDescent="0.25">
      <c r="A1076" s="50" t="s">
        <v>1233</v>
      </c>
      <c r="B1076" s="56" t="s">
        <v>1591</v>
      </c>
      <c r="C1076" s="50" t="s">
        <v>3580</v>
      </c>
      <c r="D1076" s="56" t="s">
        <v>2013</v>
      </c>
      <c r="E1076" s="50" t="s">
        <v>1212</v>
      </c>
      <c r="F1076" s="24" t="s">
        <v>107</v>
      </c>
      <c r="G1076" s="24">
        <v>4</v>
      </c>
      <c r="H1076" s="50" t="s">
        <v>1453</v>
      </c>
      <c r="I1076" s="50" t="s">
        <v>109</v>
      </c>
      <c r="J1076" s="120">
        <v>511.53271043726534</v>
      </c>
      <c r="K1076" s="52">
        <v>550</v>
      </c>
      <c r="L1076" s="120">
        <v>93.005947352230052</v>
      </c>
      <c r="M1076" s="52">
        <v>0</v>
      </c>
      <c r="N1076" s="120">
        <v>79.356153317150117</v>
      </c>
      <c r="O1076" s="120">
        <v>100</v>
      </c>
      <c r="P1076" s="120">
        <v>100</v>
      </c>
      <c r="Q1076" s="120">
        <v>69.152414357972532</v>
      </c>
      <c r="R1076" s="120">
        <v>75</v>
      </c>
      <c r="S1076" s="120">
        <v>75</v>
      </c>
      <c r="T1076" s="120">
        <v>92.203219143963381</v>
      </c>
      <c r="U1076" s="120">
        <v>100</v>
      </c>
      <c r="V1076" s="120">
        <v>76.083801383801358</v>
      </c>
      <c r="W1076" s="120">
        <v>100</v>
      </c>
      <c r="X1076" s="120">
        <v>100</v>
      </c>
      <c r="Y1076" s="120">
        <v>71.255880837912088</v>
      </c>
      <c r="Z1076" s="120">
        <v>95.007841117216117</v>
      </c>
      <c r="AA1076" s="120">
        <v>100</v>
      </c>
      <c r="AB1076" s="120"/>
      <c r="AC1076" s="120"/>
      <c r="AD1076" s="120">
        <v>0</v>
      </c>
      <c r="AE1076" s="120"/>
      <c r="AF1076" s="120"/>
      <c r="AG1076" s="120"/>
      <c r="AH1076" s="120">
        <v>0</v>
      </c>
      <c r="AI1076" s="120">
        <v>5.84</v>
      </c>
      <c r="AJ1076" s="120">
        <v>3.74</v>
      </c>
      <c r="AK1076" s="120"/>
      <c r="AL1076" s="52">
        <v>0</v>
      </c>
      <c r="AM1076" s="124">
        <v>0.97109826589595372</v>
      </c>
      <c r="AN1076" s="124">
        <v>0.96969696969696972</v>
      </c>
      <c r="AO1076" s="124">
        <v>0.97109826589595372</v>
      </c>
      <c r="AP1076" s="124">
        <v>0.96969696969696972</v>
      </c>
      <c r="AQ1076" s="124"/>
      <c r="AR1076" s="124"/>
      <c r="AS1076" s="124">
        <v>4.7263681592039801E-2</v>
      </c>
      <c r="AT1076" s="120">
        <v>50</v>
      </c>
      <c r="AU1076" s="120">
        <v>50</v>
      </c>
      <c r="AV1076" s="124">
        <v>0.11940298507462686</v>
      </c>
      <c r="AW1076" s="120">
        <v>36.119402985074629</v>
      </c>
      <c r="AX1076" s="120">
        <v>50</v>
      </c>
      <c r="AY1076" s="124"/>
      <c r="AZ1076" s="120"/>
      <c r="BA1076" s="120"/>
      <c r="BB1076" s="124"/>
      <c r="BC1076" s="120"/>
      <c r="BD1076" s="120"/>
      <c r="BE1076" s="124"/>
      <c r="BF1076" s="120"/>
      <c r="BG1076" s="120"/>
      <c r="BH1076" s="124"/>
      <c r="BI1076" s="120"/>
      <c r="BJ1076" s="120"/>
      <c r="BK1076" s="124"/>
      <c r="BL1076" s="120"/>
      <c r="BM1076" s="120"/>
      <c r="BN1076" s="52"/>
      <c r="BO1076" s="124"/>
      <c r="BP1076" s="120"/>
      <c r="BQ1076" s="120"/>
      <c r="BR1076" s="124">
        <v>0.5730337078651685</v>
      </c>
      <c r="BS1076" s="124">
        <v>1.0113636363636365</v>
      </c>
      <c r="BT1076" s="120">
        <v>38.202247191011232</v>
      </c>
      <c r="BU1076" s="120">
        <v>50</v>
      </c>
      <c r="BV1076" s="124"/>
      <c r="BW1076" s="120"/>
      <c r="BX1076" s="120"/>
      <c r="BY1076" s="124"/>
      <c r="BZ1076" s="124"/>
      <c r="CA1076" s="124"/>
      <c r="CB1076" s="120">
        <v>16.823939048191338</v>
      </c>
      <c r="CC1076" s="120">
        <v>19.496255895940152</v>
      </c>
      <c r="CD1076" s="120">
        <v>17.335082511020332</v>
      </c>
      <c r="CE1076" s="120"/>
      <c r="CF1076" s="114"/>
      <c r="CG1076" s="52"/>
      <c r="CH1076" s="107">
        <v>2</v>
      </c>
      <c r="CI1076" s="107">
        <v>1</v>
      </c>
      <c r="CJ1076" s="107">
        <v>1</v>
      </c>
    </row>
    <row r="1077" spans="1:88" x14ac:dyDescent="0.25">
      <c r="A1077" s="50" t="s">
        <v>1233</v>
      </c>
      <c r="B1077" s="56" t="s">
        <v>1591</v>
      </c>
      <c r="C1077" s="50" t="s">
        <v>3581</v>
      </c>
      <c r="D1077" s="56" t="s">
        <v>2003</v>
      </c>
      <c r="E1077" s="50" t="s">
        <v>1212</v>
      </c>
      <c r="F1077" s="24">
        <v>5</v>
      </c>
      <c r="G1077" s="24">
        <v>8</v>
      </c>
      <c r="H1077" s="50" t="s">
        <v>1453</v>
      </c>
      <c r="I1077" s="50" t="s">
        <v>109</v>
      </c>
      <c r="J1077" s="120">
        <v>692.43324635897193</v>
      </c>
      <c r="K1077" s="52">
        <v>800</v>
      </c>
      <c r="L1077" s="120">
        <v>86.554155794871491</v>
      </c>
      <c r="M1077" s="52">
        <v>0</v>
      </c>
      <c r="N1077" s="120">
        <v>75.93841972540595</v>
      </c>
      <c r="O1077" s="120">
        <v>100</v>
      </c>
      <c r="P1077" s="120">
        <v>100</v>
      </c>
      <c r="Q1077" s="120">
        <v>62.322911940086826</v>
      </c>
      <c r="R1077" s="120">
        <v>72.696304850963983</v>
      </c>
      <c r="S1077" s="120">
        <v>75</v>
      </c>
      <c r="T1077" s="120">
        <v>83.097215920115758</v>
      </c>
      <c r="U1077" s="120">
        <v>100</v>
      </c>
      <c r="V1077" s="120">
        <v>69.19048977067709</v>
      </c>
      <c r="W1077" s="120">
        <v>92.253986360902786</v>
      </c>
      <c r="X1077" s="120">
        <v>100</v>
      </c>
      <c r="Y1077" s="120">
        <v>54.760102536980057</v>
      </c>
      <c r="Z1077" s="120">
        <v>73.013470049306733</v>
      </c>
      <c r="AA1077" s="120">
        <v>100</v>
      </c>
      <c r="AB1077" s="120">
        <v>60.792982456140308</v>
      </c>
      <c r="AC1077" s="120">
        <v>81.057309941520401</v>
      </c>
      <c r="AD1077" s="120">
        <v>100</v>
      </c>
      <c r="AE1077" s="120">
        <v>50.891452991453008</v>
      </c>
      <c r="AF1077" s="120">
        <v>63.06450980392151</v>
      </c>
      <c r="AG1077" s="120">
        <v>67.855270655270672</v>
      </c>
      <c r="AH1077" s="120">
        <v>100</v>
      </c>
      <c r="AI1077" s="120">
        <v>12.67</v>
      </c>
      <c r="AJ1077" s="120">
        <v>17.93</v>
      </c>
      <c r="AK1077" s="120">
        <v>12.17</v>
      </c>
      <c r="AL1077" s="52">
        <v>0</v>
      </c>
      <c r="AM1077" s="124">
        <v>0.98536585365853657</v>
      </c>
      <c r="AN1077" s="124">
        <v>0.96969696969696972</v>
      </c>
      <c r="AO1077" s="124">
        <v>0.98414634146341462</v>
      </c>
      <c r="AP1077" s="124">
        <v>0.96969696969696972</v>
      </c>
      <c r="AQ1077" s="124">
        <v>1</v>
      </c>
      <c r="AR1077" s="124">
        <v>1</v>
      </c>
      <c r="AS1077" s="124">
        <v>2.1951219512195121E-2</v>
      </c>
      <c r="AT1077" s="120">
        <v>50</v>
      </c>
      <c r="AU1077" s="120">
        <v>50</v>
      </c>
      <c r="AV1077" s="124">
        <v>5.5172413793103448E-2</v>
      </c>
      <c r="AW1077" s="120">
        <v>48.965517241379317</v>
      </c>
      <c r="AX1077" s="120">
        <v>50</v>
      </c>
      <c r="AY1077" s="124"/>
      <c r="AZ1077" s="120"/>
      <c r="BA1077" s="120"/>
      <c r="BB1077" s="124"/>
      <c r="BC1077" s="120"/>
      <c r="BD1077" s="120"/>
      <c r="BE1077" s="124">
        <v>0.9854368932038835</v>
      </c>
      <c r="BF1077" s="120">
        <v>50</v>
      </c>
      <c r="BG1077" s="120">
        <v>50</v>
      </c>
      <c r="BH1077" s="124"/>
      <c r="BI1077" s="120"/>
      <c r="BJ1077" s="120"/>
      <c r="BK1077" s="124"/>
      <c r="BL1077" s="120"/>
      <c r="BM1077" s="120"/>
      <c r="BN1077" s="52"/>
      <c r="BO1077" s="124"/>
      <c r="BP1077" s="120"/>
      <c r="BQ1077" s="120"/>
      <c r="BR1077" s="124">
        <v>0.69285714285714284</v>
      </c>
      <c r="BS1077" s="124">
        <v>0.96330275229357798</v>
      </c>
      <c r="BT1077" s="120">
        <v>46.19047619047619</v>
      </c>
      <c r="BU1077" s="120">
        <v>50</v>
      </c>
      <c r="BV1077" s="124"/>
      <c r="BW1077" s="120"/>
      <c r="BX1077" s="120"/>
      <c r="BY1077" s="124"/>
      <c r="BZ1077" s="124"/>
      <c r="CA1077" s="124"/>
      <c r="CB1077" s="120">
        <v>16.823939048191338</v>
      </c>
      <c r="CC1077" s="120">
        <v>19.496255895940152</v>
      </c>
      <c r="CD1077" s="120">
        <v>17.335082511020332</v>
      </c>
      <c r="CE1077" s="120"/>
      <c r="CF1077" s="107"/>
      <c r="CG1077" s="107"/>
      <c r="CH1077" s="107">
        <v>0</v>
      </c>
      <c r="CI1077" s="107"/>
      <c r="CJ1077" s="107"/>
    </row>
    <row r="1078" spans="1:88" x14ac:dyDescent="0.25">
      <c r="A1078" s="50" t="s">
        <v>1233</v>
      </c>
      <c r="B1078" s="56" t="s">
        <v>1591</v>
      </c>
      <c r="C1078" s="50" t="s">
        <v>3582</v>
      </c>
      <c r="D1078" s="56" t="s">
        <v>2144</v>
      </c>
      <c r="E1078" s="50" t="s">
        <v>1212</v>
      </c>
      <c r="F1078" s="24">
        <v>9</v>
      </c>
      <c r="G1078" s="24">
        <v>12</v>
      </c>
      <c r="H1078" s="50" t="s">
        <v>2644</v>
      </c>
      <c r="I1078" s="50" t="s">
        <v>109</v>
      </c>
      <c r="J1078" s="120">
        <v>1063.0628929934344</v>
      </c>
      <c r="K1078" s="52">
        <v>1250</v>
      </c>
      <c r="L1078" s="120">
        <v>85.045031439474755</v>
      </c>
      <c r="M1078" s="52">
        <v>0</v>
      </c>
      <c r="N1078" s="120">
        <v>78.719195645542598</v>
      </c>
      <c r="O1078" s="120">
        <v>100</v>
      </c>
      <c r="P1078" s="120">
        <v>100</v>
      </c>
      <c r="Q1078" s="120">
        <v>63.50791517323777</v>
      </c>
      <c r="R1078" s="120">
        <v>71.170158519011181</v>
      </c>
      <c r="S1078" s="120">
        <v>75</v>
      </c>
      <c r="T1078" s="120">
        <v>84.677220230983693</v>
      </c>
      <c r="U1078" s="120">
        <v>100</v>
      </c>
      <c r="V1078" s="120">
        <v>67.99137237698325</v>
      </c>
      <c r="W1078" s="120">
        <v>90.65516316931101</v>
      </c>
      <c r="X1078" s="120">
        <v>100</v>
      </c>
      <c r="Y1078" s="120">
        <v>53.060710194730817</v>
      </c>
      <c r="Z1078" s="120">
        <v>70.747613592974417</v>
      </c>
      <c r="AA1078" s="120">
        <v>100</v>
      </c>
      <c r="AB1078" s="120">
        <v>67.382971014492739</v>
      </c>
      <c r="AC1078" s="120">
        <v>89.84396135265699</v>
      </c>
      <c r="AD1078" s="120">
        <v>100</v>
      </c>
      <c r="AE1078" s="120">
        <v>52.812643678160917</v>
      </c>
      <c r="AF1078" s="120">
        <v>70.109032258064531</v>
      </c>
      <c r="AG1078" s="120">
        <v>70.416858237547885</v>
      </c>
      <c r="AH1078" s="120">
        <v>100</v>
      </c>
      <c r="AI1078" s="120">
        <v>11.49</v>
      </c>
      <c r="AJ1078" s="120">
        <v>18.100000000000001</v>
      </c>
      <c r="AK1078" s="120">
        <v>17.29</v>
      </c>
      <c r="AL1078" s="52">
        <v>1</v>
      </c>
      <c r="AM1078" s="124">
        <v>0.98963730569948183</v>
      </c>
      <c r="AN1078" s="124">
        <v>0.94285714285714284</v>
      </c>
      <c r="AO1078" s="124">
        <v>0.98963730569948183</v>
      </c>
      <c r="AP1078" s="124">
        <v>0.94285714285714284</v>
      </c>
      <c r="AQ1078" s="124">
        <v>0.99459459459459465</v>
      </c>
      <c r="AR1078" s="124">
        <v>0.96666666666666667</v>
      </c>
      <c r="AS1078" s="124">
        <v>0.14249037227214378</v>
      </c>
      <c r="AT1078" s="120">
        <v>31.50192554557125</v>
      </c>
      <c r="AU1078" s="120">
        <v>50</v>
      </c>
      <c r="AV1078" s="124">
        <v>0.21296296296296297</v>
      </c>
      <c r="AW1078" s="120">
        <v>17.407407407407405</v>
      </c>
      <c r="AX1078" s="120">
        <v>50</v>
      </c>
      <c r="AY1078" s="124">
        <v>0.59480519480519478</v>
      </c>
      <c r="AZ1078" s="120">
        <v>39.653679653679653</v>
      </c>
      <c r="BA1078" s="120">
        <v>50</v>
      </c>
      <c r="BB1078" s="124">
        <v>0.5636363636363636</v>
      </c>
      <c r="BC1078" s="120">
        <v>37.575757575757571</v>
      </c>
      <c r="BD1078" s="120">
        <v>50</v>
      </c>
      <c r="BE1078" s="124">
        <v>0.9854368932038835</v>
      </c>
      <c r="BF1078" s="120">
        <v>50</v>
      </c>
      <c r="BG1078" s="120">
        <v>50</v>
      </c>
      <c r="BH1078" s="124">
        <v>0.94835680751173712</v>
      </c>
      <c r="BI1078" s="120">
        <v>100</v>
      </c>
      <c r="BJ1078" s="120">
        <v>100</v>
      </c>
      <c r="BK1078" s="124">
        <v>0.93939393939393934</v>
      </c>
      <c r="BL1078" s="120">
        <v>99.935525467440357</v>
      </c>
      <c r="BM1078" s="120">
        <v>100</v>
      </c>
      <c r="BN1078" s="52">
        <v>0</v>
      </c>
      <c r="BO1078" s="124">
        <v>0.81132075471698117</v>
      </c>
      <c r="BP1078" s="120">
        <v>100</v>
      </c>
      <c r="BQ1078" s="120">
        <v>100</v>
      </c>
      <c r="BR1078" s="124">
        <v>0.47159090909090912</v>
      </c>
      <c r="BS1078" s="124">
        <v>0.93617021276595747</v>
      </c>
      <c r="BT1078" s="120">
        <v>31.439393939393938</v>
      </c>
      <c r="BU1078" s="120">
        <v>50</v>
      </c>
      <c r="BV1078" s="124">
        <v>0.5905006418485238</v>
      </c>
      <c r="BW1078" s="120">
        <v>49.208386820710324</v>
      </c>
      <c r="BX1078" s="120">
        <v>50</v>
      </c>
      <c r="BY1078" s="124">
        <v>0.93939393939393934</v>
      </c>
      <c r="BZ1078" s="124">
        <v>0.94</v>
      </c>
      <c r="CA1078" s="124">
        <v>6.060606060606233E-4</v>
      </c>
      <c r="CB1078" s="120">
        <v>16.823939048191338</v>
      </c>
      <c r="CC1078" s="120">
        <v>19.496255895940152</v>
      </c>
      <c r="CD1078" s="120">
        <v>17.335082511020332</v>
      </c>
      <c r="CE1078" s="120">
        <v>12.629206143265662</v>
      </c>
      <c r="CF1078" s="107"/>
      <c r="CG1078" s="107"/>
      <c r="CH1078" s="107">
        <v>0</v>
      </c>
      <c r="CI1078" s="107"/>
      <c r="CJ1078" s="107"/>
    </row>
    <row r="1079" spans="1:88" x14ac:dyDescent="0.25">
      <c r="A1079" s="50" t="s">
        <v>1238</v>
      </c>
      <c r="B1079" s="56" t="s">
        <v>1592</v>
      </c>
      <c r="C1079" s="50" t="s">
        <v>2665</v>
      </c>
      <c r="D1079" s="56" t="s">
        <v>101</v>
      </c>
      <c r="E1079" s="50" t="s">
        <v>102</v>
      </c>
      <c r="F1079" s="24" t="s">
        <v>102</v>
      </c>
      <c r="G1079" s="24" t="s">
        <v>102</v>
      </c>
      <c r="H1079" s="50" t="s">
        <v>2644</v>
      </c>
      <c r="I1079" s="50" t="s">
        <v>103</v>
      </c>
      <c r="J1079" s="120">
        <v>982.46492480455208</v>
      </c>
      <c r="K1079" s="52">
        <v>1250</v>
      </c>
      <c r="L1079" s="120">
        <v>78.597193984364168</v>
      </c>
      <c r="M1079" s="52">
        <v>0</v>
      </c>
      <c r="N1079" s="120">
        <v>64.068506722273312</v>
      </c>
      <c r="O1079" s="120">
        <v>85.424675629697759</v>
      </c>
      <c r="P1079" s="120">
        <v>100</v>
      </c>
      <c r="Q1079" s="120">
        <v>56.080141030218975</v>
      </c>
      <c r="R1079" s="120">
        <v>53.423177192124314</v>
      </c>
      <c r="S1079" s="120">
        <v>71.280225749822364</v>
      </c>
      <c r="T1079" s="120">
        <v>74.7735213736253</v>
      </c>
      <c r="U1079" s="120">
        <v>100</v>
      </c>
      <c r="V1079" s="120">
        <v>48.189911702312671</v>
      </c>
      <c r="W1079" s="120">
        <v>64.253215603083561</v>
      </c>
      <c r="X1079" s="120">
        <v>100</v>
      </c>
      <c r="Y1079" s="120">
        <v>42.473575551903025</v>
      </c>
      <c r="Z1079" s="120">
        <v>56.631434069204033</v>
      </c>
      <c r="AA1079" s="120">
        <v>100</v>
      </c>
      <c r="AB1079" s="120">
        <v>56.15641025641024</v>
      </c>
      <c r="AC1079" s="120">
        <v>74.875213675213644</v>
      </c>
      <c r="AD1079" s="120">
        <v>100</v>
      </c>
      <c r="AE1079" s="120">
        <v>50.531249999999993</v>
      </c>
      <c r="AF1079" s="120">
        <v>60.977976190476205</v>
      </c>
      <c r="AG1079" s="120">
        <v>67.375</v>
      </c>
      <c r="AH1079" s="120">
        <v>100</v>
      </c>
      <c r="AI1079" s="120">
        <v>15.2</v>
      </c>
      <c r="AJ1079" s="120">
        <v>10.94</v>
      </c>
      <c r="AK1079" s="120">
        <v>10.44</v>
      </c>
      <c r="AL1079" s="52">
        <v>0</v>
      </c>
      <c r="AM1079" s="124">
        <v>1</v>
      </c>
      <c r="AN1079" s="124">
        <v>1</v>
      </c>
      <c r="AO1079" s="124">
        <v>0.97202797202797198</v>
      </c>
      <c r="AP1079" s="124">
        <v>0.95714285714285718</v>
      </c>
      <c r="AQ1079" s="124">
        <v>1</v>
      </c>
      <c r="AR1079" s="124">
        <v>1</v>
      </c>
      <c r="AS1079" s="124">
        <v>7.1174377224199295E-2</v>
      </c>
      <c r="AT1079" s="120">
        <v>45.765124555160149</v>
      </c>
      <c r="AU1079" s="120">
        <v>50</v>
      </c>
      <c r="AV1079" s="124">
        <v>0.11363636363636363</v>
      </c>
      <c r="AW1079" s="120">
        <v>37.27272727272728</v>
      </c>
      <c r="AX1079" s="120">
        <v>50</v>
      </c>
      <c r="AY1079" s="124">
        <v>0.5842696629213483</v>
      </c>
      <c r="AZ1079" s="120">
        <v>38.951310861423224</v>
      </c>
      <c r="BA1079" s="120">
        <v>50</v>
      </c>
      <c r="BB1079" s="124">
        <v>0.2808988764044944</v>
      </c>
      <c r="BC1079" s="120">
        <v>18.726591760299627</v>
      </c>
      <c r="BD1079" s="120">
        <v>50</v>
      </c>
      <c r="BE1079" s="124">
        <v>0.92473118279569888</v>
      </c>
      <c r="BF1079" s="120">
        <v>49.187828872111645</v>
      </c>
      <c r="BG1079" s="120">
        <v>50</v>
      </c>
      <c r="BH1079" s="124">
        <v>0.92500000000000004</v>
      </c>
      <c r="BI1079" s="120">
        <v>98.404255319148945</v>
      </c>
      <c r="BJ1079" s="120">
        <v>100</v>
      </c>
      <c r="BK1079" s="124">
        <v>0.95833333333333304</v>
      </c>
      <c r="BL1079" s="120">
        <v>100</v>
      </c>
      <c r="BM1079" s="120">
        <v>100</v>
      </c>
      <c r="BN1079" s="52">
        <v>0</v>
      </c>
      <c r="BO1079" s="124">
        <v>0.73499999999999999</v>
      </c>
      <c r="BP1079" s="120">
        <v>98.039215686274517</v>
      </c>
      <c r="BQ1079" s="120">
        <v>100</v>
      </c>
      <c r="BR1079" s="124">
        <v>0.68354430379746833</v>
      </c>
      <c r="BS1079" s="124">
        <v>0.73831775700934577</v>
      </c>
      <c r="BT1079" s="120">
        <v>22.784810126582279</v>
      </c>
      <c r="BU1079" s="120">
        <v>50</v>
      </c>
      <c r="BV1079" s="124">
        <v>0.6705882352941176</v>
      </c>
      <c r="BW1079" s="120">
        <v>50</v>
      </c>
      <c r="BX1079" s="120">
        <v>50</v>
      </c>
      <c r="BY1079" s="124">
        <v>0.95833333333333304</v>
      </c>
      <c r="BZ1079" s="124"/>
      <c r="CA1079" s="124"/>
      <c r="CB1079" s="120">
        <v>17.263974516166829</v>
      </c>
      <c r="CC1079" s="120">
        <v>19.631524517014228</v>
      </c>
      <c r="CD1079" s="120">
        <v>17.168861804494096</v>
      </c>
      <c r="CE1079" s="120">
        <v>15.161501169955377</v>
      </c>
      <c r="CF1079" s="107"/>
      <c r="CG1079" s="107"/>
      <c r="CH1079" s="107">
        <v>0</v>
      </c>
      <c r="CI1079" s="107"/>
      <c r="CJ1079" s="107"/>
    </row>
    <row r="1080" spans="1:88" x14ac:dyDescent="0.25">
      <c r="A1080" s="50" t="s">
        <v>1238</v>
      </c>
      <c r="B1080" s="56" t="s">
        <v>1592</v>
      </c>
      <c r="C1080" s="50" t="s">
        <v>3583</v>
      </c>
      <c r="D1080" s="56" t="s">
        <v>2313</v>
      </c>
      <c r="E1080" s="50" t="s">
        <v>1212</v>
      </c>
      <c r="F1080" s="24">
        <v>7</v>
      </c>
      <c r="G1080" s="24">
        <v>12</v>
      </c>
      <c r="H1080" s="50" t="s">
        <v>1453</v>
      </c>
      <c r="I1080" s="50" t="s">
        <v>109</v>
      </c>
      <c r="J1080" s="120">
        <v>987.3534967782723</v>
      </c>
      <c r="K1080" s="52">
        <v>1250</v>
      </c>
      <c r="L1080" s="120">
        <v>78.988279742261781</v>
      </c>
      <c r="M1080" s="52">
        <v>0</v>
      </c>
      <c r="N1080" s="120">
        <v>64.321183931029069</v>
      </c>
      <c r="O1080" s="120">
        <v>85.761578574705425</v>
      </c>
      <c r="P1080" s="120">
        <v>100</v>
      </c>
      <c r="Q1080" s="120">
        <v>56.239716012430392</v>
      </c>
      <c r="R1080" s="120">
        <v>53.423177192124314</v>
      </c>
      <c r="S1080" s="120">
        <v>71.280225749822364</v>
      </c>
      <c r="T1080" s="120">
        <v>74.986288016573852</v>
      </c>
      <c r="U1080" s="120">
        <v>100</v>
      </c>
      <c r="V1080" s="120">
        <v>48.657311979193501</v>
      </c>
      <c r="W1080" s="120">
        <v>64.876415972258002</v>
      </c>
      <c r="X1080" s="120">
        <v>100</v>
      </c>
      <c r="Y1080" s="120">
        <v>43.199627622450166</v>
      </c>
      <c r="Z1080" s="120">
        <v>57.599503496600221</v>
      </c>
      <c r="AA1080" s="120">
        <v>100</v>
      </c>
      <c r="AB1080" s="120">
        <v>56.473856209150298</v>
      </c>
      <c r="AC1080" s="120">
        <v>75.298474945533727</v>
      </c>
      <c r="AD1080" s="120">
        <v>100</v>
      </c>
      <c r="AE1080" s="120">
        <v>50.990579710144914</v>
      </c>
      <c r="AF1080" s="120">
        <v>60.977976190476205</v>
      </c>
      <c r="AG1080" s="120">
        <v>67.987439613526561</v>
      </c>
      <c r="AH1080" s="120">
        <v>100</v>
      </c>
      <c r="AI1080" s="120">
        <v>15.04</v>
      </c>
      <c r="AJ1080" s="120">
        <v>10.220000000000001</v>
      </c>
      <c r="AK1080" s="120">
        <v>9.98</v>
      </c>
      <c r="AL1080" s="52">
        <v>0</v>
      </c>
      <c r="AM1080" s="124">
        <v>1</v>
      </c>
      <c r="AN1080" s="124">
        <v>1</v>
      </c>
      <c r="AO1080" s="124">
        <v>0.97857142857142854</v>
      </c>
      <c r="AP1080" s="124">
        <v>0.97014925373134331</v>
      </c>
      <c r="AQ1080" s="124">
        <v>1</v>
      </c>
      <c r="AR1080" s="124">
        <v>1</v>
      </c>
      <c r="AS1080" s="124">
        <v>7.3529411764705885E-2</v>
      </c>
      <c r="AT1080" s="120">
        <v>45.29411764705884</v>
      </c>
      <c r="AU1080" s="120">
        <v>50</v>
      </c>
      <c r="AV1080" s="124">
        <v>0.12195121951219512</v>
      </c>
      <c r="AW1080" s="120">
        <v>35.609756097560982</v>
      </c>
      <c r="AX1080" s="120">
        <v>50</v>
      </c>
      <c r="AY1080" s="124">
        <v>0.61728395061728392</v>
      </c>
      <c r="AZ1080" s="120">
        <v>41.152263374485592</v>
      </c>
      <c r="BA1080" s="120">
        <v>50</v>
      </c>
      <c r="BB1080" s="124">
        <v>0.30864197530864196</v>
      </c>
      <c r="BC1080" s="120">
        <v>20.576131687242796</v>
      </c>
      <c r="BD1080" s="120">
        <v>50</v>
      </c>
      <c r="BE1080" s="124">
        <v>0.92473118279569888</v>
      </c>
      <c r="BF1080" s="120">
        <v>49.187828872111645</v>
      </c>
      <c r="BG1080" s="120">
        <v>50</v>
      </c>
      <c r="BH1080" s="124">
        <v>0.92307692307692313</v>
      </c>
      <c r="BI1080" s="120">
        <v>98.199672667757781</v>
      </c>
      <c r="BJ1080" s="120">
        <v>100</v>
      </c>
      <c r="BK1080" s="124">
        <v>0.95652173913043481</v>
      </c>
      <c r="BL1080" s="120">
        <v>100</v>
      </c>
      <c r="BM1080" s="120">
        <v>100</v>
      </c>
      <c r="BN1080" s="52">
        <v>0</v>
      </c>
      <c r="BO1080" s="124">
        <v>0.73529411764705888</v>
      </c>
      <c r="BP1080" s="120">
        <v>98.039215686274517</v>
      </c>
      <c r="BQ1080" s="120">
        <v>100</v>
      </c>
      <c r="BR1080" s="124">
        <v>0.68354430379746833</v>
      </c>
      <c r="BS1080" s="124">
        <v>0.74528301886792447</v>
      </c>
      <c r="BT1080" s="120">
        <v>22.784810126582279</v>
      </c>
      <c r="BU1080" s="120">
        <v>50</v>
      </c>
      <c r="BV1080" s="124">
        <v>0.68944099378881984</v>
      </c>
      <c r="BW1080" s="120">
        <v>50</v>
      </c>
      <c r="BX1080" s="120">
        <v>50</v>
      </c>
      <c r="BY1080" s="124">
        <v>0.95652173913043481</v>
      </c>
      <c r="BZ1080" s="124"/>
      <c r="CA1080" s="124"/>
      <c r="CB1080" s="120">
        <v>16.823939048191338</v>
      </c>
      <c r="CC1080" s="120">
        <v>19.496255895940152</v>
      </c>
      <c r="CD1080" s="120">
        <v>17.335082511020332</v>
      </c>
      <c r="CE1080" s="120">
        <v>12.629206143265662</v>
      </c>
      <c r="CF1080" s="107"/>
      <c r="CG1080" s="107"/>
      <c r="CH1080" s="107">
        <v>0</v>
      </c>
      <c r="CI1080" s="107"/>
      <c r="CJ1080" s="107"/>
    </row>
    <row r="1081" spans="1:88" x14ac:dyDescent="0.25">
      <c r="A1081" s="50" t="s">
        <v>1240</v>
      </c>
      <c r="B1081" s="56" t="s">
        <v>1593</v>
      </c>
      <c r="C1081" s="50" t="s">
        <v>2665</v>
      </c>
      <c r="D1081" s="56" t="s">
        <v>101</v>
      </c>
      <c r="E1081" s="50" t="s">
        <v>102</v>
      </c>
      <c r="F1081" s="24" t="s">
        <v>102</v>
      </c>
      <c r="G1081" s="24" t="s">
        <v>102</v>
      </c>
      <c r="H1081" s="50" t="s">
        <v>2644</v>
      </c>
      <c r="I1081" s="50" t="s">
        <v>103</v>
      </c>
      <c r="J1081" s="120">
        <v>1014.4820802339107</v>
      </c>
      <c r="K1081" s="52">
        <v>1250</v>
      </c>
      <c r="L1081" s="120">
        <v>81.158566418712851</v>
      </c>
      <c r="M1081" s="52">
        <v>0</v>
      </c>
      <c r="N1081" s="120">
        <v>76.011273233168197</v>
      </c>
      <c r="O1081" s="120">
        <v>100</v>
      </c>
      <c r="P1081" s="120">
        <v>100</v>
      </c>
      <c r="Q1081" s="120">
        <v>62.516360614572037</v>
      </c>
      <c r="R1081" s="120">
        <v>70.834110705438135</v>
      </c>
      <c r="S1081" s="120">
        <v>75</v>
      </c>
      <c r="T1081" s="120">
        <v>83.355147486096044</v>
      </c>
      <c r="U1081" s="120">
        <v>100</v>
      </c>
      <c r="V1081" s="120">
        <v>66.519260325480218</v>
      </c>
      <c r="W1081" s="120">
        <v>88.692347100640291</v>
      </c>
      <c r="X1081" s="120">
        <v>100</v>
      </c>
      <c r="Y1081" s="120">
        <v>53.13886571288343</v>
      </c>
      <c r="Z1081" s="120">
        <v>70.85182095051124</v>
      </c>
      <c r="AA1081" s="120">
        <v>100</v>
      </c>
      <c r="AB1081" s="120">
        <v>63.602729044834305</v>
      </c>
      <c r="AC1081" s="120">
        <v>84.80363872644574</v>
      </c>
      <c r="AD1081" s="120">
        <v>100</v>
      </c>
      <c r="AE1081" s="120">
        <v>51.282170542635669</v>
      </c>
      <c r="AF1081" s="120">
        <v>67.741666666666632</v>
      </c>
      <c r="AG1081" s="120">
        <v>68.376227390180887</v>
      </c>
      <c r="AH1081" s="120">
        <v>100</v>
      </c>
      <c r="AI1081" s="120">
        <v>12.48</v>
      </c>
      <c r="AJ1081" s="120">
        <v>17.690000000000001</v>
      </c>
      <c r="AK1081" s="120">
        <v>16.45</v>
      </c>
      <c r="AL1081" s="52">
        <v>0</v>
      </c>
      <c r="AM1081" s="124">
        <v>0.98557692307692313</v>
      </c>
      <c r="AN1081" s="124">
        <v>0.99029126213592233</v>
      </c>
      <c r="AO1081" s="124">
        <v>0.9856459330143541</v>
      </c>
      <c r="AP1081" s="124">
        <v>1</v>
      </c>
      <c r="AQ1081" s="124">
        <v>0.98843930635838151</v>
      </c>
      <c r="AR1081" s="124">
        <v>0.97727272727272729</v>
      </c>
      <c r="AS1081" s="124">
        <v>8.7016574585635359E-2</v>
      </c>
      <c r="AT1081" s="120">
        <v>42.596685082872931</v>
      </c>
      <c r="AU1081" s="120">
        <v>50</v>
      </c>
      <c r="AV1081" s="124">
        <v>0.12209302325581395</v>
      </c>
      <c r="AW1081" s="120">
        <v>35.581395348837219</v>
      </c>
      <c r="AX1081" s="120">
        <v>50</v>
      </c>
      <c r="AY1081" s="124">
        <v>0.29487179487179488</v>
      </c>
      <c r="AZ1081" s="120">
        <v>19.658119658119659</v>
      </c>
      <c r="BA1081" s="120">
        <v>50</v>
      </c>
      <c r="BB1081" s="124">
        <v>0.5</v>
      </c>
      <c r="BC1081" s="120">
        <v>33.333333333333329</v>
      </c>
      <c r="BD1081" s="120">
        <v>50</v>
      </c>
      <c r="BE1081" s="124">
        <v>0.95121951219512191</v>
      </c>
      <c r="BF1081" s="120">
        <v>50</v>
      </c>
      <c r="BG1081" s="120">
        <v>50</v>
      </c>
      <c r="BH1081" s="124">
        <v>0.93827160493827155</v>
      </c>
      <c r="BI1081" s="120">
        <v>99.816128184922519</v>
      </c>
      <c r="BJ1081" s="120">
        <v>100</v>
      </c>
      <c r="BK1081" s="124">
        <v>0.85</v>
      </c>
      <c r="BL1081" s="120">
        <v>90.425531914893625</v>
      </c>
      <c r="BM1081" s="120">
        <v>100</v>
      </c>
      <c r="BN1081" s="52">
        <v>0</v>
      </c>
      <c r="BO1081" s="124">
        <v>0.67100000000000004</v>
      </c>
      <c r="BP1081" s="120">
        <v>89.451476793248958</v>
      </c>
      <c r="BQ1081" s="120">
        <v>100</v>
      </c>
      <c r="BR1081" s="124">
        <v>0.67149758454106279</v>
      </c>
      <c r="BS1081" s="124">
        <v>0.93665158371040724</v>
      </c>
      <c r="BT1081" s="120">
        <v>44.766505636070853</v>
      </c>
      <c r="BU1081" s="120">
        <v>50</v>
      </c>
      <c r="BV1081" s="124">
        <v>0.15328467153284672</v>
      </c>
      <c r="BW1081" s="120">
        <v>12.773722627737227</v>
      </c>
      <c r="BX1081" s="120">
        <v>50</v>
      </c>
      <c r="BY1081" s="124">
        <v>0.85</v>
      </c>
      <c r="BZ1081" s="124">
        <v>0.87037037037036991</v>
      </c>
      <c r="CA1081" s="124">
        <v>2.0370370370369956E-2</v>
      </c>
      <c r="CB1081" s="120">
        <v>17.263974516166829</v>
      </c>
      <c r="CC1081" s="120">
        <v>19.631524517014228</v>
      </c>
      <c r="CD1081" s="120">
        <v>17.168861804494096</v>
      </c>
      <c r="CE1081" s="120">
        <v>15.161501169955377</v>
      </c>
      <c r="CF1081" s="107"/>
      <c r="CG1081" s="107"/>
      <c r="CH1081" s="107">
        <v>0</v>
      </c>
      <c r="CI1081" s="107"/>
      <c r="CJ1081" s="107"/>
    </row>
    <row r="1082" spans="1:88" x14ac:dyDescent="0.25">
      <c r="A1082" s="50" t="s">
        <v>1240</v>
      </c>
      <c r="B1082" s="56" t="s">
        <v>1593</v>
      </c>
      <c r="C1082" s="50" t="s">
        <v>3584</v>
      </c>
      <c r="D1082" s="56" t="s">
        <v>2500</v>
      </c>
      <c r="E1082" s="50" t="s">
        <v>1212</v>
      </c>
      <c r="F1082" s="24" t="s">
        <v>114</v>
      </c>
      <c r="G1082" s="24">
        <v>5</v>
      </c>
      <c r="H1082" s="50" t="s">
        <v>1453</v>
      </c>
      <c r="I1082" s="50" t="s">
        <v>109</v>
      </c>
      <c r="J1082" s="120">
        <v>247.21214443610276</v>
      </c>
      <c r="K1082" s="52">
        <v>250</v>
      </c>
      <c r="L1082" s="120">
        <v>98.884857774441102</v>
      </c>
      <c r="M1082" s="52">
        <v>0</v>
      </c>
      <c r="N1082" s="120">
        <v>79.803386893067653</v>
      </c>
      <c r="O1082" s="120">
        <v>100</v>
      </c>
      <c r="P1082" s="120">
        <v>100</v>
      </c>
      <c r="Q1082" s="120"/>
      <c r="R1082" s="120">
        <v>75</v>
      </c>
      <c r="S1082" s="120">
        <v>75</v>
      </c>
      <c r="T1082" s="120"/>
      <c r="U1082" s="120">
        <v>0</v>
      </c>
      <c r="V1082" s="120">
        <v>72.909108327077078</v>
      </c>
      <c r="W1082" s="120">
        <v>97.212144436102761</v>
      </c>
      <c r="X1082" s="120">
        <v>100</v>
      </c>
      <c r="Y1082" s="120"/>
      <c r="Z1082" s="120"/>
      <c r="AA1082" s="120">
        <v>0</v>
      </c>
      <c r="AB1082" s="120"/>
      <c r="AC1082" s="120"/>
      <c r="AD1082" s="120">
        <v>0</v>
      </c>
      <c r="AE1082" s="120"/>
      <c r="AF1082" s="120"/>
      <c r="AG1082" s="120"/>
      <c r="AH1082" s="120">
        <v>0</v>
      </c>
      <c r="AI1082" s="120"/>
      <c r="AJ1082" s="120"/>
      <c r="AK1082" s="120"/>
      <c r="AL1082" s="52">
        <v>0</v>
      </c>
      <c r="AM1082" s="124">
        <v>0.96969696969696972</v>
      </c>
      <c r="AN1082" s="124"/>
      <c r="AO1082" s="124">
        <v>0.96969696969696972</v>
      </c>
      <c r="AP1082" s="124"/>
      <c r="AQ1082" s="124"/>
      <c r="AR1082" s="124"/>
      <c r="AS1082" s="124">
        <v>0</v>
      </c>
      <c r="AT1082" s="120">
        <v>50</v>
      </c>
      <c r="AU1082" s="120">
        <v>50</v>
      </c>
      <c r="AV1082" s="124"/>
      <c r="AW1082" s="120"/>
      <c r="AX1082" s="120"/>
      <c r="AY1082" s="124"/>
      <c r="AZ1082" s="120"/>
      <c r="BA1082" s="120"/>
      <c r="BB1082" s="124"/>
      <c r="BC1082" s="120"/>
      <c r="BD1082" s="120"/>
      <c r="BE1082" s="124"/>
      <c r="BF1082" s="120"/>
      <c r="BG1082" s="120"/>
      <c r="BH1082" s="124"/>
      <c r="BI1082" s="120"/>
      <c r="BJ1082" s="120"/>
      <c r="BK1082" s="124"/>
      <c r="BL1082" s="120"/>
      <c r="BM1082" s="120"/>
      <c r="BN1082" s="52"/>
      <c r="BO1082" s="124"/>
      <c r="BP1082" s="120"/>
      <c r="BQ1082" s="120"/>
      <c r="BR1082" s="124"/>
      <c r="BS1082" s="124"/>
      <c r="BT1082" s="120">
        <v>0</v>
      </c>
      <c r="BU1082" s="120">
        <v>0</v>
      </c>
      <c r="BV1082" s="124"/>
      <c r="BW1082" s="120"/>
      <c r="BX1082" s="120"/>
      <c r="BY1082" s="124"/>
      <c r="BZ1082" s="124"/>
      <c r="CA1082" s="124"/>
      <c r="CB1082" s="120">
        <v>16.823939048191338</v>
      </c>
      <c r="CC1082" s="120">
        <v>19.496255895940152</v>
      </c>
      <c r="CD1082" s="120">
        <v>17.335082511020332</v>
      </c>
      <c r="CE1082" s="120"/>
      <c r="CF1082" s="107"/>
      <c r="CG1082" s="107"/>
      <c r="CH1082" s="107">
        <v>1</v>
      </c>
      <c r="CI1082" s="107">
        <v>1</v>
      </c>
      <c r="CJ1082" s="107"/>
    </row>
    <row r="1083" spans="1:88" x14ac:dyDescent="0.25">
      <c r="A1083" s="50" t="s">
        <v>1240</v>
      </c>
      <c r="B1083" s="56" t="s">
        <v>1593</v>
      </c>
      <c r="C1083" s="50" t="s">
        <v>3585</v>
      </c>
      <c r="D1083" s="56" t="s">
        <v>1709</v>
      </c>
      <c r="E1083" s="50" t="s">
        <v>1212</v>
      </c>
      <c r="F1083" s="24" t="s">
        <v>114</v>
      </c>
      <c r="G1083" s="24">
        <v>5</v>
      </c>
      <c r="H1083" s="50" t="s">
        <v>2644</v>
      </c>
      <c r="I1083" s="50" t="s">
        <v>109</v>
      </c>
      <c r="J1083" s="120">
        <v>240.25394105927089</v>
      </c>
      <c r="K1083" s="52">
        <v>250</v>
      </c>
      <c r="L1083" s="120">
        <v>96.101576423708352</v>
      </c>
      <c r="M1083" s="52">
        <v>0</v>
      </c>
      <c r="N1083" s="120">
        <v>73.111316645001509</v>
      </c>
      <c r="O1083" s="120">
        <v>97.481755526668678</v>
      </c>
      <c r="P1083" s="120">
        <v>100</v>
      </c>
      <c r="Q1083" s="120"/>
      <c r="R1083" s="120">
        <v>75</v>
      </c>
      <c r="S1083" s="120">
        <v>75</v>
      </c>
      <c r="T1083" s="120"/>
      <c r="U1083" s="120">
        <v>0</v>
      </c>
      <c r="V1083" s="120">
        <v>69.579139149451649</v>
      </c>
      <c r="W1083" s="120">
        <v>92.772185532602208</v>
      </c>
      <c r="X1083" s="120">
        <v>100</v>
      </c>
      <c r="Y1083" s="120"/>
      <c r="Z1083" s="120"/>
      <c r="AA1083" s="120">
        <v>0</v>
      </c>
      <c r="AB1083" s="120"/>
      <c r="AC1083" s="120"/>
      <c r="AD1083" s="120">
        <v>0</v>
      </c>
      <c r="AE1083" s="120"/>
      <c r="AF1083" s="120"/>
      <c r="AG1083" s="120"/>
      <c r="AH1083" s="120">
        <v>0</v>
      </c>
      <c r="AI1083" s="120"/>
      <c r="AJ1083" s="120"/>
      <c r="AK1083" s="120"/>
      <c r="AL1083" s="52">
        <v>0</v>
      </c>
      <c r="AM1083" s="124">
        <v>1</v>
      </c>
      <c r="AN1083" s="124"/>
      <c r="AO1083" s="124">
        <v>1</v>
      </c>
      <c r="AP1083" s="124"/>
      <c r="AQ1083" s="124"/>
      <c r="AR1083" s="124"/>
      <c r="AS1083" s="124">
        <v>3.896103896103896E-2</v>
      </c>
      <c r="AT1083" s="120">
        <v>50</v>
      </c>
      <c r="AU1083" s="120">
        <v>50</v>
      </c>
      <c r="AV1083" s="124"/>
      <c r="AW1083" s="120"/>
      <c r="AX1083" s="120"/>
      <c r="AY1083" s="124"/>
      <c r="AZ1083" s="120"/>
      <c r="BA1083" s="120"/>
      <c r="BB1083" s="124"/>
      <c r="BC1083" s="120"/>
      <c r="BD1083" s="120"/>
      <c r="BE1083" s="124"/>
      <c r="BF1083" s="120"/>
      <c r="BG1083" s="120"/>
      <c r="BH1083" s="124"/>
      <c r="BI1083" s="120"/>
      <c r="BJ1083" s="120"/>
      <c r="BK1083" s="124"/>
      <c r="BL1083" s="120"/>
      <c r="BM1083" s="120"/>
      <c r="BN1083" s="52"/>
      <c r="BO1083" s="124"/>
      <c r="BP1083" s="120"/>
      <c r="BQ1083" s="120"/>
      <c r="BR1083" s="124"/>
      <c r="BS1083" s="124"/>
      <c r="BT1083" s="120">
        <v>0</v>
      </c>
      <c r="BU1083" s="120">
        <v>0</v>
      </c>
      <c r="BV1083" s="124"/>
      <c r="BW1083" s="120"/>
      <c r="BX1083" s="120"/>
      <c r="BY1083" s="124"/>
      <c r="BZ1083" s="124"/>
      <c r="CA1083" s="124"/>
      <c r="CB1083" s="120">
        <v>16.823939048191338</v>
      </c>
      <c r="CC1083" s="120">
        <v>19.496255895940152</v>
      </c>
      <c r="CD1083" s="120">
        <v>17.335082511020332</v>
      </c>
      <c r="CE1083" s="120"/>
      <c r="CF1083" s="107"/>
      <c r="CG1083" s="107"/>
      <c r="CH1083" s="107">
        <v>1</v>
      </c>
      <c r="CI1083" s="107">
        <v>1</v>
      </c>
      <c r="CJ1083" s="107"/>
    </row>
    <row r="1084" spans="1:88" x14ac:dyDescent="0.25">
      <c r="A1084" s="50" t="s">
        <v>1240</v>
      </c>
      <c r="B1084" s="56" t="s">
        <v>1593</v>
      </c>
      <c r="C1084" s="50" t="s">
        <v>3586</v>
      </c>
      <c r="D1084" s="56" t="s">
        <v>2430</v>
      </c>
      <c r="E1084" s="50" t="s">
        <v>1212</v>
      </c>
      <c r="F1084" s="24">
        <v>6</v>
      </c>
      <c r="G1084" s="24">
        <v>12</v>
      </c>
      <c r="H1084" s="50" t="s">
        <v>1453</v>
      </c>
      <c r="I1084" s="50" t="s">
        <v>109</v>
      </c>
      <c r="J1084" s="120">
        <v>904.44031525771595</v>
      </c>
      <c r="K1084" s="52">
        <v>1150</v>
      </c>
      <c r="L1084" s="120">
        <v>78.646983935453562</v>
      </c>
      <c r="M1084" s="52">
        <v>0</v>
      </c>
      <c r="N1084" s="120">
        <v>76.098933005938349</v>
      </c>
      <c r="O1084" s="120">
        <v>100</v>
      </c>
      <c r="P1084" s="120">
        <v>100</v>
      </c>
      <c r="Q1084" s="120">
        <v>60.985135932869682</v>
      </c>
      <c r="R1084" s="120">
        <v>67.751286656382064</v>
      </c>
      <c r="S1084" s="120">
        <v>75</v>
      </c>
      <c r="T1084" s="120">
        <v>81.31351457715958</v>
      </c>
      <c r="U1084" s="120">
        <v>100</v>
      </c>
      <c r="V1084" s="120">
        <v>63.867305611391636</v>
      </c>
      <c r="W1084" s="120">
        <v>85.15640748185551</v>
      </c>
      <c r="X1084" s="120">
        <v>100</v>
      </c>
      <c r="Y1084" s="120">
        <v>50.273371953925128</v>
      </c>
      <c r="Z1084" s="120">
        <v>67.031162605233504</v>
      </c>
      <c r="AA1084" s="120">
        <v>100</v>
      </c>
      <c r="AB1084" s="120">
        <v>63.361202185792351</v>
      </c>
      <c r="AC1084" s="120">
        <v>84.481602914389796</v>
      </c>
      <c r="AD1084" s="120">
        <v>100</v>
      </c>
      <c r="AE1084" s="120">
        <v>51.26236559139786</v>
      </c>
      <c r="AF1084" s="120">
        <v>67.482783882783906</v>
      </c>
      <c r="AG1084" s="120">
        <v>68.349820788530479</v>
      </c>
      <c r="AH1084" s="120">
        <v>100</v>
      </c>
      <c r="AI1084" s="120">
        <v>14.01</v>
      </c>
      <c r="AJ1084" s="120">
        <v>17.47</v>
      </c>
      <c r="AK1084" s="120">
        <v>16.22</v>
      </c>
      <c r="AL1084" s="52">
        <v>0</v>
      </c>
      <c r="AM1084" s="124">
        <v>0.98513011152416352</v>
      </c>
      <c r="AN1084" s="124">
        <v>1</v>
      </c>
      <c r="AO1084" s="124">
        <v>0.98154981549815501</v>
      </c>
      <c r="AP1084" s="124">
        <v>1</v>
      </c>
      <c r="AQ1084" s="124">
        <v>0.98412698412698407</v>
      </c>
      <c r="AR1084" s="124">
        <v>0.96969696969696972</v>
      </c>
      <c r="AS1084" s="124">
        <v>0.1111111111111111</v>
      </c>
      <c r="AT1084" s="120">
        <v>37.777777777777771</v>
      </c>
      <c r="AU1084" s="120">
        <v>50</v>
      </c>
      <c r="AV1084" s="124">
        <v>0.1553398058252427</v>
      </c>
      <c r="AW1084" s="120">
        <v>28.932038834951477</v>
      </c>
      <c r="AX1084" s="120">
        <v>50</v>
      </c>
      <c r="AY1084" s="124">
        <v>0.30201342281879195</v>
      </c>
      <c r="AZ1084" s="120">
        <v>20.134228187919465</v>
      </c>
      <c r="BA1084" s="120">
        <v>50</v>
      </c>
      <c r="BB1084" s="124">
        <v>0.52348993288590606</v>
      </c>
      <c r="BC1084" s="120">
        <v>34.899328859060404</v>
      </c>
      <c r="BD1084" s="120">
        <v>50</v>
      </c>
      <c r="BE1084" s="124">
        <v>0.95121951219512191</v>
      </c>
      <c r="BF1084" s="120">
        <v>50</v>
      </c>
      <c r="BG1084" s="120">
        <v>50</v>
      </c>
      <c r="BH1084" s="124">
        <v>0.98701298701298701</v>
      </c>
      <c r="BI1084" s="120">
        <v>100</v>
      </c>
      <c r="BJ1084" s="120">
        <v>100</v>
      </c>
      <c r="BK1084" s="124"/>
      <c r="BL1084" s="120"/>
      <c r="BM1084" s="120"/>
      <c r="BN1084" s="52"/>
      <c r="BO1084" s="124">
        <v>0.67088607594936711</v>
      </c>
      <c r="BP1084" s="120">
        <v>89.451476793248958</v>
      </c>
      <c r="BQ1084" s="120">
        <v>100</v>
      </c>
      <c r="BR1084" s="124">
        <v>0.68047337278106512</v>
      </c>
      <c r="BS1084" s="124">
        <v>0.93370165745856348</v>
      </c>
      <c r="BT1084" s="120">
        <v>45.364891518737679</v>
      </c>
      <c r="BU1084" s="120">
        <v>50</v>
      </c>
      <c r="BV1084" s="124">
        <v>0.13857677902621723</v>
      </c>
      <c r="BW1084" s="120">
        <v>11.548064918851436</v>
      </c>
      <c r="BX1084" s="120">
        <v>50</v>
      </c>
      <c r="BY1084" s="124"/>
      <c r="BZ1084" s="124"/>
      <c r="CA1084" s="124"/>
      <c r="CB1084" s="120">
        <v>16.823939048191338</v>
      </c>
      <c r="CC1084" s="120">
        <v>19.496255895940152</v>
      </c>
      <c r="CD1084" s="120">
        <v>17.335082511020332</v>
      </c>
      <c r="CE1084" s="120"/>
      <c r="CF1084" s="107"/>
      <c r="CG1084" s="107"/>
      <c r="CH1084" s="107">
        <v>0</v>
      </c>
      <c r="CI1084" s="107"/>
      <c r="CJ1084" s="107"/>
    </row>
    <row r="1085" spans="1:88" x14ac:dyDescent="0.25">
      <c r="A1085" s="50" t="s">
        <v>1240</v>
      </c>
      <c r="B1085" s="56" t="s">
        <v>1593</v>
      </c>
      <c r="C1085" s="50" t="s">
        <v>3587</v>
      </c>
      <c r="D1085" s="56" t="s">
        <v>2560</v>
      </c>
      <c r="E1085" s="50" t="s">
        <v>1212</v>
      </c>
      <c r="F1085" s="24" t="s">
        <v>107</v>
      </c>
      <c r="G1085" s="24">
        <v>5</v>
      </c>
      <c r="H1085" s="50" t="s">
        <v>1453</v>
      </c>
      <c r="I1085" s="50" t="s">
        <v>109</v>
      </c>
      <c r="J1085" s="120">
        <v>379.98795014954015</v>
      </c>
      <c r="K1085" s="52">
        <v>400</v>
      </c>
      <c r="L1085" s="120">
        <v>94.996987537385039</v>
      </c>
      <c r="M1085" s="52">
        <v>0</v>
      </c>
      <c r="N1085" s="120">
        <v>76.645626964767743</v>
      </c>
      <c r="O1085" s="120">
        <v>100</v>
      </c>
      <c r="P1085" s="120">
        <v>100</v>
      </c>
      <c r="Q1085" s="120"/>
      <c r="R1085" s="120">
        <v>75</v>
      </c>
      <c r="S1085" s="120">
        <v>75</v>
      </c>
      <c r="T1085" s="120"/>
      <c r="U1085" s="120">
        <v>0</v>
      </c>
      <c r="V1085" s="120">
        <v>73.300371214305642</v>
      </c>
      <c r="W1085" s="120">
        <v>97.733828285740856</v>
      </c>
      <c r="X1085" s="120">
        <v>100</v>
      </c>
      <c r="Y1085" s="120"/>
      <c r="Z1085" s="120"/>
      <c r="AA1085" s="120">
        <v>0</v>
      </c>
      <c r="AB1085" s="120">
        <v>64.533333333333317</v>
      </c>
      <c r="AC1085" s="120">
        <v>86.044444444444423</v>
      </c>
      <c r="AD1085" s="120">
        <v>100</v>
      </c>
      <c r="AE1085" s="120"/>
      <c r="AF1085" s="120"/>
      <c r="AG1085" s="120"/>
      <c r="AH1085" s="120">
        <v>0</v>
      </c>
      <c r="AI1085" s="120"/>
      <c r="AJ1085" s="120"/>
      <c r="AK1085" s="120"/>
      <c r="AL1085" s="52">
        <v>0</v>
      </c>
      <c r="AM1085" s="124">
        <v>1</v>
      </c>
      <c r="AN1085" s="124"/>
      <c r="AO1085" s="124">
        <v>1</v>
      </c>
      <c r="AP1085" s="124"/>
      <c r="AQ1085" s="124">
        <v>1</v>
      </c>
      <c r="AR1085" s="124"/>
      <c r="AS1085" s="124">
        <v>5.6451612903225805E-2</v>
      </c>
      <c r="AT1085" s="120">
        <v>48.709677419354854</v>
      </c>
      <c r="AU1085" s="120">
        <v>50</v>
      </c>
      <c r="AV1085" s="124">
        <v>6.25E-2</v>
      </c>
      <c r="AW1085" s="120">
        <v>47.500000000000007</v>
      </c>
      <c r="AX1085" s="120">
        <v>50</v>
      </c>
      <c r="AY1085" s="124"/>
      <c r="AZ1085" s="120"/>
      <c r="BA1085" s="120"/>
      <c r="BB1085" s="124"/>
      <c r="BC1085" s="120"/>
      <c r="BD1085" s="120"/>
      <c r="BE1085" s="124"/>
      <c r="BF1085" s="120"/>
      <c r="BG1085" s="120"/>
      <c r="BH1085" s="124"/>
      <c r="BI1085" s="120"/>
      <c r="BJ1085" s="120"/>
      <c r="BK1085" s="124"/>
      <c r="BL1085" s="120"/>
      <c r="BM1085" s="120"/>
      <c r="BN1085" s="52"/>
      <c r="BO1085" s="124"/>
      <c r="BP1085" s="120"/>
      <c r="BQ1085" s="120"/>
      <c r="BR1085" s="124"/>
      <c r="BS1085" s="124"/>
      <c r="BT1085" s="120">
        <v>0</v>
      </c>
      <c r="BU1085" s="120">
        <v>0</v>
      </c>
      <c r="BV1085" s="124"/>
      <c r="BW1085" s="120"/>
      <c r="BX1085" s="120"/>
      <c r="BY1085" s="124"/>
      <c r="BZ1085" s="124"/>
      <c r="CA1085" s="124"/>
      <c r="CB1085" s="120">
        <v>16.823939048191338</v>
      </c>
      <c r="CC1085" s="120">
        <v>19.496255895940152</v>
      </c>
      <c r="CD1085" s="120">
        <v>17.335082511020332</v>
      </c>
      <c r="CE1085" s="120"/>
      <c r="CF1085" s="107"/>
      <c r="CG1085" s="107"/>
      <c r="CH1085" s="107">
        <v>1</v>
      </c>
      <c r="CI1085" s="107">
        <v>1</v>
      </c>
      <c r="CJ1085" s="107"/>
    </row>
    <row r="1086" spans="1:88" x14ac:dyDescent="0.25">
      <c r="A1086" s="50" t="s">
        <v>1245</v>
      </c>
      <c r="B1086" s="56" t="s">
        <v>1594</v>
      </c>
      <c r="C1086" s="50" t="s">
        <v>2665</v>
      </c>
      <c r="D1086" s="56" t="s">
        <v>101</v>
      </c>
      <c r="E1086" s="50" t="s">
        <v>102</v>
      </c>
      <c r="F1086" s="24" t="s">
        <v>102</v>
      </c>
      <c r="G1086" s="24" t="s">
        <v>102</v>
      </c>
      <c r="H1086" s="50" t="s">
        <v>2644</v>
      </c>
      <c r="I1086" s="50" t="s">
        <v>103</v>
      </c>
      <c r="J1086" s="120">
        <v>1087.561220889072</v>
      </c>
      <c r="K1086" s="52">
        <v>1250</v>
      </c>
      <c r="L1086" s="120">
        <v>87.004897671125761</v>
      </c>
      <c r="M1086" s="52">
        <v>0</v>
      </c>
      <c r="N1086" s="120">
        <v>72.606562966423596</v>
      </c>
      <c r="O1086" s="120">
        <v>96.808750621898128</v>
      </c>
      <c r="P1086" s="120">
        <v>100</v>
      </c>
      <c r="Q1086" s="120">
        <v>60.011052084491837</v>
      </c>
      <c r="R1086" s="120">
        <v>67.557190948012646</v>
      </c>
      <c r="S1086" s="120">
        <v>75</v>
      </c>
      <c r="T1086" s="120">
        <v>80.014736112655783</v>
      </c>
      <c r="U1086" s="120">
        <v>100</v>
      </c>
      <c r="V1086" s="120">
        <v>63.368819965074429</v>
      </c>
      <c r="W1086" s="120">
        <v>84.491759953432577</v>
      </c>
      <c r="X1086" s="120">
        <v>100</v>
      </c>
      <c r="Y1086" s="120">
        <v>50.903827438162665</v>
      </c>
      <c r="Z1086" s="120">
        <v>67.87176991755021</v>
      </c>
      <c r="AA1086" s="120">
        <v>100</v>
      </c>
      <c r="AB1086" s="120">
        <v>64.42836681547611</v>
      </c>
      <c r="AC1086" s="120">
        <v>85.904489087301485</v>
      </c>
      <c r="AD1086" s="120">
        <v>100</v>
      </c>
      <c r="AE1086" s="120">
        <v>52.467708333333334</v>
      </c>
      <c r="AF1086" s="120">
        <v>68.044379844961171</v>
      </c>
      <c r="AG1086" s="120">
        <v>69.956944444444446</v>
      </c>
      <c r="AH1086" s="120">
        <v>100</v>
      </c>
      <c r="AI1086" s="120">
        <v>14.98</v>
      </c>
      <c r="AJ1086" s="120">
        <v>16.649999999999999</v>
      </c>
      <c r="AK1086" s="120">
        <v>15.57</v>
      </c>
      <c r="AL1086" s="52">
        <v>0</v>
      </c>
      <c r="AM1086" s="124">
        <v>0.98729227761485827</v>
      </c>
      <c r="AN1086" s="124">
        <v>0.97318007662835249</v>
      </c>
      <c r="AO1086" s="124">
        <v>0.98341463414634145</v>
      </c>
      <c r="AP1086" s="124">
        <v>0.97318007662835249</v>
      </c>
      <c r="AQ1086" s="124">
        <v>0.99778270509977829</v>
      </c>
      <c r="AR1086" s="124">
        <v>1</v>
      </c>
      <c r="AS1086" s="124">
        <v>4.1689827682045578E-2</v>
      </c>
      <c r="AT1086" s="120">
        <v>50</v>
      </c>
      <c r="AU1086" s="120">
        <v>50</v>
      </c>
      <c r="AV1086" s="124">
        <v>8.8082901554404139E-2</v>
      </c>
      <c r="AW1086" s="120">
        <v>42.383419689119179</v>
      </c>
      <c r="AX1086" s="120">
        <v>50</v>
      </c>
      <c r="AY1086" s="124">
        <v>0.88888888888888884</v>
      </c>
      <c r="AZ1086" s="120">
        <v>50</v>
      </c>
      <c r="BA1086" s="120">
        <v>50</v>
      </c>
      <c r="BB1086" s="124">
        <v>0.40849673202614378</v>
      </c>
      <c r="BC1086" s="120">
        <v>27.233115468409586</v>
      </c>
      <c r="BD1086" s="120">
        <v>50</v>
      </c>
      <c r="BE1086" s="124">
        <v>0.98467432950191569</v>
      </c>
      <c r="BF1086" s="120">
        <v>50</v>
      </c>
      <c r="BG1086" s="120">
        <v>50</v>
      </c>
      <c r="BH1086" s="124">
        <v>0.93283582089552242</v>
      </c>
      <c r="BI1086" s="120">
        <v>99.237853286757698</v>
      </c>
      <c r="BJ1086" s="120">
        <v>100</v>
      </c>
      <c r="BK1086" s="124">
        <v>0.92857142857142905</v>
      </c>
      <c r="BL1086" s="120">
        <v>98.784194528875432</v>
      </c>
      <c r="BM1086" s="120">
        <v>100</v>
      </c>
      <c r="BN1086" s="52">
        <v>0</v>
      </c>
      <c r="BO1086" s="124">
        <v>0.83699999999999997</v>
      </c>
      <c r="BP1086" s="120">
        <v>100</v>
      </c>
      <c r="BQ1086" s="120">
        <v>100</v>
      </c>
      <c r="BR1086" s="124">
        <v>0.60744500846023686</v>
      </c>
      <c r="BS1086" s="124">
        <v>0.93660855784469099</v>
      </c>
      <c r="BT1086" s="120">
        <v>40.496333897349125</v>
      </c>
      <c r="BU1086" s="120">
        <v>50</v>
      </c>
      <c r="BV1086" s="124">
        <v>0.53253424657534243</v>
      </c>
      <c r="BW1086" s="120">
        <v>44.37785388127854</v>
      </c>
      <c r="BX1086" s="120">
        <v>50</v>
      </c>
      <c r="BY1086" s="124">
        <v>0.92857142857142905</v>
      </c>
      <c r="BZ1086" s="124">
        <v>0.94</v>
      </c>
      <c r="CA1086" s="124">
        <v>1.1428571428570962E-2</v>
      </c>
      <c r="CB1086" s="120">
        <v>17.263974516166829</v>
      </c>
      <c r="CC1086" s="120">
        <v>19.631524517014228</v>
      </c>
      <c r="CD1086" s="120">
        <v>17.168861804494096</v>
      </c>
      <c r="CE1086" s="120">
        <v>15.161501169955377</v>
      </c>
      <c r="CF1086" s="107"/>
      <c r="CG1086" s="107"/>
      <c r="CH1086" s="107">
        <v>0</v>
      </c>
      <c r="CI1086" s="107"/>
      <c r="CJ1086" s="107"/>
    </row>
    <row r="1087" spans="1:88" x14ac:dyDescent="0.25">
      <c r="A1087" s="50" t="s">
        <v>1245</v>
      </c>
      <c r="B1087" s="56" t="s">
        <v>1594</v>
      </c>
      <c r="C1087" s="50" t="s">
        <v>3588</v>
      </c>
      <c r="D1087" s="56" t="s">
        <v>1950</v>
      </c>
      <c r="E1087" s="50" t="s">
        <v>1212</v>
      </c>
      <c r="F1087" s="24" t="s">
        <v>107</v>
      </c>
      <c r="G1087" s="24">
        <v>2</v>
      </c>
      <c r="H1087" s="50" t="s">
        <v>1453</v>
      </c>
      <c r="I1087" s="50" t="s">
        <v>109</v>
      </c>
      <c r="J1087" s="120">
        <v>94.21052631578948</v>
      </c>
      <c r="K1087" s="52">
        <v>100</v>
      </c>
      <c r="L1087" s="120">
        <v>94.21052631578948</v>
      </c>
      <c r="M1087" s="52"/>
      <c r="N1087" s="120"/>
      <c r="O1087" s="120"/>
      <c r="P1087" s="120"/>
      <c r="Q1087" s="120"/>
      <c r="R1087" s="120"/>
      <c r="S1087" s="120"/>
      <c r="T1087" s="120"/>
      <c r="U1087" s="120"/>
      <c r="V1087" s="120"/>
      <c r="W1087" s="120"/>
      <c r="X1087" s="120"/>
      <c r="Y1087" s="120"/>
      <c r="Z1087" s="120"/>
      <c r="AA1087" s="120"/>
      <c r="AB1087" s="120"/>
      <c r="AC1087" s="120"/>
      <c r="AD1087" s="120"/>
      <c r="AE1087" s="120"/>
      <c r="AF1087" s="120"/>
      <c r="AG1087" s="120"/>
      <c r="AH1087" s="120"/>
      <c r="AI1087" s="120"/>
      <c r="AJ1087" s="120"/>
      <c r="AK1087" s="120"/>
      <c r="AL1087" s="52"/>
      <c r="AM1087" s="124"/>
      <c r="AN1087" s="124"/>
      <c r="AO1087" s="124"/>
      <c r="AP1087" s="124"/>
      <c r="AQ1087" s="124"/>
      <c r="AR1087" s="124"/>
      <c r="AS1087" s="124">
        <v>2.9702970297029702E-2</v>
      </c>
      <c r="AT1087" s="120">
        <v>50</v>
      </c>
      <c r="AU1087" s="120">
        <v>50</v>
      </c>
      <c r="AV1087" s="124">
        <v>7.8947368421052627E-2</v>
      </c>
      <c r="AW1087" s="120">
        <v>44.21052631578948</v>
      </c>
      <c r="AX1087" s="120">
        <v>50</v>
      </c>
      <c r="AY1087" s="124"/>
      <c r="AZ1087" s="120"/>
      <c r="BA1087" s="120"/>
      <c r="BB1087" s="124"/>
      <c r="BC1087" s="120"/>
      <c r="BD1087" s="120"/>
      <c r="BE1087" s="124"/>
      <c r="BF1087" s="120"/>
      <c r="BG1087" s="120"/>
      <c r="BH1087" s="124"/>
      <c r="BI1087" s="120"/>
      <c r="BJ1087" s="120"/>
      <c r="BK1087" s="124"/>
      <c r="BL1087" s="120"/>
      <c r="BM1087" s="120"/>
      <c r="BN1087" s="52"/>
      <c r="BO1087" s="124"/>
      <c r="BP1087" s="120"/>
      <c r="BQ1087" s="120"/>
      <c r="BR1087" s="124"/>
      <c r="BS1087" s="124"/>
      <c r="BT1087" s="120"/>
      <c r="BU1087" s="120"/>
      <c r="BV1087" s="124"/>
      <c r="BW1087" s="120"/>
      <c r="BX1087" s="120"/>
      <c r="BY1087" s="124"/>
      <c r="BZ1087" s="124"/>
      <c r="CA1087" s="124"/>
      <c r="CB1087" s="120"/>
      <c r="CC1087" s="120"/>
      <c r="CD1087" s="120"/>
      <c r="CE1087" s="120"/>
      <c r="CF1087" s="107"/>
      <c r="CG1087" s="107"/>
      <c r="CH1087" s="107">
        <v>0</v>
      </c>
      <c r="CI1087" s="107"/>
      <c r="CJ1087" s="107"/>
    </row>
    <row r="1088" spans="1:88" x14ac:dyDescent="0.25">
      <c r="A1088" s="50" t="s">
        <v>1245</v>
      </c>
      <c r="B1088" s="56" t="s">
        <v>1594</v>
      </c>
      <c r="C1088" s="50" t="s">
        <v>3589</v>
      </c>
      <c r="D1088" s="56" t="s">
        <v>1941</v>
      </c>
      <c r="E1088" s="50" t="s">
        <v>1212</v>
      </c>
      <c r="F1088" s="24">
        <v>3</v>
      </c>
      <c r="G1088" s="24">
        <v>4</v>
      </c>
      <c r="H1088" s="50" t="s">
        <v>1453</v>
      </c>
      <c r="I1088" s="50" t="s">
        <v>109</v>
      </c>
      <c r="J1088" s="120">
        <v>485.5454717201672</v>
      </c>
      <c r="K1088" s="52">
        <v>550</v>
      </c>
      <c r="L1088" s="120">
        <v>88.28099485821221</v>
      </c>
      <c r="M1088" s="52">
        <v>0</v>
      </c>
      <c r="N1088" s="120">
        <v>73.681071674180274</v>
      </c>
      <c r="O1088" s="120">
        <v>98.241428898907031</v>
      </c>
      <c r="P1088" s="120">
        <v>100</v>
      </c>
      <c r="Q1088" s="120">
        <v>61.52265716682011</v>
      </c>
      <c r="R1088" s="120">
        <v>70.919183285849996</v>
      </c>
      <c r="S1088" s="120">
        <v>75</v>
      </c>
      <c r="T1088" s="120">
        <v>82.030209555760152</v>
      </c>
      <c r="U1088" s="120">
        <v>100</v>
      </c>
      <c r="V1088" s="120">
        <v>67.485442104192131</v>
      </c>
      <c r="W1088" s="120">
        <v>89.980589472256185</v>
      </c>
      <c r="X1088" s="120">
        <v>100</v>
      </c>
      <c r="Y1088" s="120">
        <v>57.184218559218564</v>
      </c>
      <c r="Z1088" s="120">
        <v>76.245624745624752</v>
      </c>
      <c r="AA1088" s="120">
        <v>100</v>
      </c>
      <c r="AB1088" s="120"/>
      <c r="AC1088" s="120"/>
      <c r="AD1088" s="120">
        <v>0</v>
      </c>
      <c r="AE1088" s="120"/>
      <c r="AF1088" s="120"/>
      <c r="AG1088" s="120"/>
      <c r="AH1088" s="120">
        <v>0</v>
      </c>
      <c r="AI1088" s="120">
        <v>13.47</v>
      </c>
      <c r="AJ1088" s="120">
        <v>13.73</v>
      </c>
      <c r="AK1088" s="120"/>
      <c r="AL1088" s="52">
        <v>0</v>
      </c>
      <c r="AM1088" s="124">
        <v>1</v>
      </c>
      <c r="AN1088" s="124">
        <v>1</v>
      </c>
      <c r="AO1088" s="124">
        <v>1</v>
      </c>
      <c r="AP1088" s="124">
        <v>1</v>
      </c>
      <c r="AQ1088" s="124"/>
      <c r="AR1088" s="124"/>
      <c r="AS1088" s="124">
        <v>0</v>
      </c>
      <c r="AT1088" s="120">
        <v>50</v>
      </c>
      <c r="AU1088" s="120">
        <v>50</v>
      </c>
      <c r="AV1088" s="124">
        <v>0</v>
      </c>
      <c r="AW1088" s="120">
        <v>50</v>
      </c>
      <c r="AX1088" s="120">
        <v>50</v>
      </c>
      <c r="AY1088" s="124"/>
      <c r="AZ1088" s="120"/>
      <c r="BA1088" s="120"/>
      <c r="BB1088" s="124"/>
      <c r="BC1088" s="120"/>
      <c r="BD1088" s="120"/>
      <c r="BE1088" s="124"/>
      <c r="BF1088" s="120"/>
      <c r="BG1088" s="120"/>
      <c r="BH1088" s="124"/>
      <c r="BI1088" s="120"/>
      <c r="BJ1088" s="120"/>
      <c r="BK1088" s="124"/>
      <c r="BL1088" s="120"/>
      <c r="BM1088" s="120"/>
      <c r="BN1088" s="52"/>
      <c r="BO1088" s="124"/>
      <c r="BP1088" s="120"/>
      <c r="BQ1088" s="120"/>
      <c r="BR1088" s="124">
        <v>0.58571428571428574</v>
      </c>
      <c r="BS1088" s="124">
        <v>0.95890410958904104</v>
      </c>
      <c r="BT1088" s="120">
        <v>39.047619047619051</v>
      </c>
      <c r="BU1088" s="120">
        <v>50</v>
      </c>
      <c r="BV1088" s="124"/>
      <c r="BW1088" s="120"/>
      <c r="BX1088" s="120"/>
      <c r="BY1088" s="124"/>
      <c r="BZ1088" s="124"/>
      <c r="CA1088" s="124"/>
      <c r="CB1088" s="120">
        <v>16.823939048191338</v>
      </c>
      <c r="CC1088" s="120">
        <v>19.496255895940152</v>
      </c>
      <c r="CD1088" s="120">
        <v>17.335082511020332</v>
      </c>
      <c r="CE1088" s="120"/>
      <c r="CF1088" s="114"/>
      <c r="CG1088" s="52"/>
      <c r="CH1088" s="107">
        <v>0</v>
      </c>
      <c r="CI1088" s="107"/>
      <c r="CJ1088" s="107"/>
    </row>
    <row r="1089" spans="1:88" x14ac:dyDescent="0.25">
      <c r="A1089" s="50" t="s">
        <v>1245</v>
      </c>
      <c r="B1089" s="56" t="s">
        <v>1594</v>
      </c>
      <c r="C1089" s="50" t="s">
        <v>3590</v>
      </c>
      <c r="D1089" s="56" t="s">
        <v>2207</v>
      </c>
      <c r="E1089" s="50" t="s">
        <v>1212</v>
      </c>
      <c r="F1089" s="24">
        <v>5</v>
      </c>
      <c r="G1089" s="24">
        <v>6</v>
      </c>
      <c r="H1089" s="50" t="s">
        <v>1453</v>
      </c>
      <c r="I1089" s="50" t="s">
        <v>109</v>
      </c>
      <c r="J1089" s="120">
        <v>645.62624884941249</v>
      </c>
      <c r="K1089" s="52">
        <v>750</v>
      </c>
      <c r="L1089" s="120">
        <v>86.083499846588325</v>
      </c>
      <c r="M1089" s="52">
        <v>0</v>
      </c>
      <c r="N1089" s="120">
        <v>73.485317136439846</v>
      </c>
      <c r="O1089" s="120">
        <v>97.980422848586457</v>
      </c>
      <c r="P1089" s="120">
        <v>100</v>
      </c>
      <c r="Q1089" s="120">
        <v>63.853601274031753</v>
      </c>
      <c r="R1089" s="120">
        <v>68.925409760430028</v>
      </c>
      <c r="S1089" s="120">
        <v>75</v>
      </c>
      <c r="T1089" s="120">
        <v>85.138135032042342</v>
      </c>
      <c r="U1089" s="120">
        <v>100</v>
      </c>
      <c r="V1089" s="120">
        <v>64.870943055795451</v>
      </c>
      <c r="W1089" s="120">
        <v>86.494590741060591</v>
      </c>
      <c r="X1089" s="120">
        <v>100</v>
      </c>
      <c r="Y1089" s="120">
        <v>54.195891479036042</v>
      </c>
      <c r="Z1089" s="120">
        <v>72.261188638714728</v>
      </c>
      <c r="AA1089" s="120">
        <v>100</v>
      </c>
      <c r="AB1089" s="120">
        <v>62.631989247311814</v>
      </c>
      <c r="AC1089" s="120">
        <v>83.509318996415743</v>
      </c>
      <c r="AD1089" s="120">
        <v>100</v>
      </c>
      <c r="AE1089" s="120">
        <v>57.99444444444444</v>
      </c>
      <c r="AF1089" s="120">
        <v>64.112056737588645</v>
      </c>
      <c r="AG1089" s="120">
        <v>77.325925925925915</v>
      </c>
      <c r="AH1089" s="120">
        <v>100</v>
      </c>
      <c r="AI1089" s="120">
        <v>11.14</v>
      </c>
      <c r="AJ1089" s="120">
        <v>14.72</v>
      </c>
      <c r="AK1089" s="120">
        <v>6.11</v>
      </c>
      <c r="AL1089" s="52">
        <v>0</v>
      </c>
      <c r="AM1089" s="124">
        <v>0.99655172413793103</v>
      </c>
      <c r="AN1089" s="124">
        <v>1</v>
      </c>
      <c r="AO1089" s="124">
        <v>0.99655172413793103</v>
      </c>
      <c r="AP1089" s="124">
        <v>1</v>
      </c>
      <c r="AQ1089" s="124">
        <v>1</v>
      </c>
      <c r="AR1089" s="124">
        <v>1</v>
      </c>
      <c r="AS1089" s="124">
        <v>2.0761245674740483E-2</v>
      </c>
      <c r="AT1089" s="120">
        <v>50</v>
      </c>
      <c r="AU1089" s="120">
        <v>50</v>
      </c>
      <c r="AV1089" s="124">
        <v>4.4776119402985072E-2</v>
      </c>
      <c r="AW1089" s="120">
        <v>50</v>
      </c>
      <c r="AX1089" s="120">
        <v>50</v>
      </c>
      <c r="AY1089" s="124"/>
      <c r="AZ1089" s="120"/>
      <c r="BA1089" s="120"/>
      <c r="BB1089" s="124"/>
      <c r="BC1089" s="120"/>
      <c r="BD1089" s="120"/>
      <c r="BE1089" s="124"/>
      <c r="BF1089" s="120"/>
      <c r="BG1089" s="120"/>
      <c r="BH1089" s="124"/>
      <c r="BI1089" s="120"/>
      <c r="BJ1089" s="120"/>
      <c r="BK1089" s="124"/>
      <c r="BL1089" s="120"/>
      <c r="BM1089" s="120"/>
      <c r="BN1089" s="52"/>
      <c r="BO1089" s="124"/>
      <c r="BP1089" s="120"/>
      <c r="BQ1089" s="120"/>
      <c r="BR1089" s="124">
        <v>0.64375000000000004</v>
      </c>
      <c r="BS1089" s="124">
        <v>0.97560975609756095</v>
      </c>
      <c r="BT1089" s="120">
        <v>42.916666666666671</v>
      </c>
      <c r="BU1089" s="120">
        <v>50</v>
      </c>
      <c r="BV1089" s="124"/>
      <c r="BW1089" s="120"/>
      <c r="BX1089" s="120"/>
      <c r="BY1089" s="124"/>
      <c r="BZ1089" s="124"/>
      <c r="CA1089" s="124"/>
      <c r="CB1089" s="120">
        <v>16.823939048191338</v>
      </c>
      <c r="CC1089" s="120">
        <v>19.496255895940152</v>
      </c>
      <c r="CD1089" s="120">
        <v>17.335082511020332</v>
      </c>
      <c r="CE1089" s="120"/>
      <c r="CF1089" s="107"/>
      <c r="CG1089" s="107"/>
      <c r="CH1089" s="107">
        <v>0</v>
      </c>
      <c r="CI1089" s="107"/>
      <c r="CJ1089" s="107"/>
    </row>
    <row r="1090" spans="1:88" x14ac:dyDescent="0.25">
      <c r="A1090" s="50" t="s">
        <v>1245</v>
      </c>
      <c r="B1090" s="56" t="s">
        <v>1594</v>
      </c>
      <c r="C1090" s="50" t="s">
        <v>3591</v>
      </c>
      <c r="D1090" s="56" t="s">
        <v>2093</v>
      </c>
      <c r="E1090" s="50" t="s">
        <v>1212</v>
      </c>
      <c r="F1090" s="24" t="s">
        <v>114</v>
      </c>
      <c r="G1090" s="24">
        <v>4</v>
      </c>
      <c r="H1090" s="50" t="s">
        <v>1453</v>
      </c>
      <c r="I1090" s="50" t="s">
        <v>109</v>
      </c>
      <c r="J1090" s="120">
        <v>485.83426005903647</v>
      </c>
      <c r="K1090" s="52">
        <v>550</v>
      </c>
      <c r="L1090" s="120">
        <v>88.333501828915715</v>
      </c>
      <c r="M1090" s="52">
        <v>1</v>
      </c>
      <c r="N1090" s="120">
        <v>77.149648208943361</v>
      </c>
      <c r="O1090" s="120">
        <v>100</v>
      </c>
      <c r="P1090" s="120">
        <v>100</v>
      </c>
      <c r="Q1090" s="120">
        <v>60.651265524649858</v>
      </c>
      <c r="R1090" s="120">
        <v>75</v>
      </c>
      <c r="S1090" s="120">
        <v>75</v>
      </c>
      <c r="T1090" s="120">
        <v>80.868354032866478</v>
      </c>
      <c r="U1090" s="120">
        <v>100</v>
      </c>
      <c r="V1090" s="120">
        <v>71.370583949593396</v>
      </c>
      <c r="W1090" s="120">
        <v>95.160778599457856</v>
      </c>
      <c r="X1090" s="120">
        <v>100</v>
      </c>
      <c r="Y1090" s="120">
        <v>55.304665242165242</v>
      </c>
      <c r="Z1090" s="120">
        <v>73.739553656220323</v>
      </c>
      <c r="AA1090" s="120">
        <v>100</v>
      </c>
      <c r="AB1090" s="120"/>
      <c r="AC1090" s="120"/>
      <c r="AD1090" s="120">
        <v>0</v>
      </c>
      <c r="AE1090" s="120"/>
      <c r="AF1090" s="120"/>
      <c r="AG1090" s="120"/>
      <c r="AH1090" s="120">
        <v>0</v>
      </c>
      <c r="AI1090" s="120">
        <v>14.34</v>
      </c>
      <c r="AJ1090" s="120">
        <v>19.690000000000001</v>
      </c>
      <c r="AK1090" s="120"/>
      <c r="AL1090" s="52">
        <v>0</v>
      </c>
      <c r="AM1090" s="124">
        <v>0.9907407407407407</v>
      </c>
      <c r="AN1090" s="124">
        <v>1</v>
      </c>
      <c r="AO1090" s="124">
        <v>0.99082568807339455</v>
      </c>
      <c r="AP1090" s="124">
        <v>1</v>
      </c>
      <c r="AQ1090" s="124"/>
      <c r="AR1090" s="124"/>
      <c r="AS1090" s="124">
        <v>1.2500000000000001E-2</v>
      </c>
      <c r="AT1090" s="120">
        <v>50</v>
      </c>
      <c r="AU1090" s="120">
        <v>50</v>
      </c>
      <c r="AV1090" s="124">
        <v>2.6315789473684209E-2</v>
      </c>
      <c r="AW1090" s="120">
        <v>50</v>
      </c>
      <c r="AX1090" s="120">
        <v>50</v>
      </c>
      <c r="AY1090" s="124"/>
      <c r="AZ1090" s="120"/>
      <c r="BA1090" s="120"/>
      <c r="BB1090" s="124"/>
      <c r="BC1090" s="120"/>
      <c r="BD1090" s="120"/>
      <c r="BE1090" s="124"/>
      <c r="BF1090" s="120"/>
      <c r="BG1090" s="120"/>
      <c r="BH1090" s="124"/>
      <c r="BI1090" s="120"/>
      <c r="BJ1090" s="120"/>
      <c r="BK1090" s="124"/>
      <c r="BL1090" s="120"/>
      <c r="BM1090" s="120"/>
      <c r="BN1090" s="52"/>
      <c r="BO1090" s="124"/>
      <c r="BP1090" s="120"/>
      <c r="BQ1090" s="120"/>
      <c r="BR1090" s="124">
        <v>0.54098360655737709</v>
      </c>
      <c r="BS1090" s="124">
        <v>0.953125</v>
      </c>
      <c r="BT1090" s="120">
        <v>36.065573770491802</v>
      </c>
      <c r="BU1090" s="120">
        <v>50</v>
      </c>
      <c r="BV1090" s="124"/>
      <c r="BW1090" s="120"/>
      <c r="BX1090" s="120"/>
      <c r="BY1090" s="124"/>
      <c r="BZ1090" s="124"/>
      <c r="CA1090" s="124"/>
      <c r="CB1090" s="120">
        <v>16.823939048191338</v>
      </c>
      <c r="CC1090" s="120">
        <v>19.496255895940152</v>
      </c>
      <c r="CD1090" s="120">
        <v>17.335082511020332</v>
      </c>
      <c r="CE1090" s="120"/>
      <c r="CF1090" s="52"/>
      <c r="CG1090" s="52"/>
      <c r="CH1090" s="107">
        <v>0</v>
      </c>
      <c r="CI1090" s="107"/>
      <c r="CJ1090" s="107"/>
    </row>
    <row r="1091" spans="1:88" x14ac:dyDescent="0.25">
      <c r="A1091" s="50" t="s">
        <v>1245</v>
      </c>
      <c r="B1091" s="56" t="s">
        <v>1594</v>
      </c>
      <c r="C1091" s="50" t="s">
        <v>3592</v>
      </c>
      <c r="D1091" s="56" t="s">
        <v>1946</v>
      </c>
      <c r="E1091" s="50" t="s">
        <v>1212</v>
      </c>
      <c r="F1091" s="24">
        <v>7</v>
      </c>
      <c r="G1091" s="24">
        <v>8</v>
      </c>
      <c r="H1091" s="50" t="s">
        <v>1453</v>
      </c>
      <c r="I1091" s="50" t="s">
        <v>109</v>
      </c>
      <c r="J1091" s="120">
        <v>643.27686994022906</v>
      </c>
      <c r="K1091" s="52">
        <v>800</v>
      </c>
      <c r="L1091" s="120">
        <v>80.409608742528633</v>
      </c>
      <c r="M1091" s="52">
        <v>1</v>
      </c>
      <c r="N1091" s="120">
        <v>72.642719936219194</v>
      </c>
      <c r="O1091" s="120">
        <v>96.856959914958935</v>
      </c>
      <c r="P1091" s="120">
        <v>100</v>
      </c>
      <c r="Q1091" s="120">
        <v>57.889730094966225</v>
      </c>
      <c r="R1091" s="120">
        <v>67.030198390005708</v>
      </c>
      <c r="S1091" s="120">
        <v>75</v>
      </c>
      <c r="T1091" s="120">
        <v>77.186306793288296</v>
      </c>
      <c r="U1091" s="120">
        <v>100</v>
      </c>
      <c r="V1091" s="120">
        <v>62.276733079464897</v>
      </c>
      <c r="W1091" s="120">
        <v>83.035644105953196</v>
      </c>
      <c r="X1091" s="120">
        <v>100</v>
      </c>
      <c r="Y1091" s="120">
        <v>47.184480718497831</v>
      </c>
      <c r="Z1091" s="120">
        <v>62.912640957997112</v>
      </c>
      <c r="AA1091" s="120">
        <v>100</v>
      </c>
      <c r="AB1091" s="120">
        <v>62.199238095238094</v>
      </c>
      <c r="AC1091" s="120">
        <v>82.932317460317464</v>
      </c>
      <c r="AD1091" s="120">
        <v>100</v>
      </c>
      <c r="AE1091" s="120">
        <v>52.955833333333352</v>
      </c>
      <c r="AF1091" s="120">
        <v>64.938024691357995</v>
      </c>
      <c r="AG1091" s="120">
        <v>70.607777777777798</v>
      </c>
      <c r="AH1091" s="120">
        <v>100</v>
      </c>
      <c r="AI1091" s="120">
        <v>17.11</v>
      </c>
      <c r="AJ1091" s="120">
        <v>19.84</v>
      </c>
      <c r="AK1091" s="120">
        <v>11.98</v>
      </c>
      <c r="AL1091" s="52">
        <v>0</v>
      </c>
      <c r="AM1091" s="124">
        <v>0.99115044247787609</v>
      </c>
      <c r="AN1091" s="124">
        <v>0.98780487804878048</v>
      </c>
      <c r="AO1091" s="124">
        <v>0.99117647058823533</v>
      </c>
      <c r="AP1091" s="124">
        <v>0.98780487804878048</v>
      </c>
      <c r="AQ1091" s="124">
        <v>1</v>
      </c>
      <c r="AR1091" s="124">
        <v>1</v>
      </c>
      <c r="AS1091" s="124">
        <v>4.1297935103244837E-2</v>
      </c>
      <c r="AT1091" s="120">
        <v>50</v>
      </c>
      <c r="AU1091" s="120">
        <v>50</v>
      </c>
      <c r="AV1091" s="124">
        <v>4.0540540540540543E-2</v>
      </c>
      <c r="AW1091" s="120">
        <v>50</v>
      </c>
      <c r="AX1091" s="120">
        <v>50</v>
      </c>
      <c r="AY1091" s="124"/>
      <c r="AZ1091" s="120"/>
      <c r="BA1091" s="120"/>
      <c r="BB1091" s="124"/>
      <c r="BC1091" s="120"/>
      <c r="BD1091" s="120"/>
      <c r="BE1091" s="124">
        <v>0.99236641221374045</v>
      </c>
      <c r="BF1091" s="120">
        <v>50</v>
      </c>
      <c r="BG1091" s="120">
        <v>50</v>
      </c>
      <c r="BH1091" s="124"/>
      <c r="BI1091" s="120"/>
      <c r="BJ1091" s="120"/>
      <c r="BK1091" s="124"/>
      <c r="BL1091" s="120"/>
      <c r="BM1091" s="120"/>
      <c r="BN1091" s="52"/>
      <c r="BO1091" s="124"/>
      <c r="BP1091" s="120"/>
      <c r="BQ1091" s="120"/>
      <c r="BR1091" s="124">
        <v>0.59235668789808915</v>
      </c>
      <c r="BS1091" s="124">
        <v>0.8820224719101124</v>
      </c>
      <c r="BT1091" s="120">
        <v>19.745222929936304</v>
      </c>
      <c r="BU1091" s="120">
        <v>50</v>
      </c>
      <c r="BV1091" s="124"/>
      <c r="BW1091" s="120"/>
      <c r="BX1091" s="120"/>
      <c r="BY1091" s="124"/>
      <c r="BZ1091" s="124"/>
      <c r="CA1091" s="124"/>
      <c r="CB1091" s="120">
        <v>16.823939048191338</v>
      </c>
      <c r="CC1091" s="120">
        <v>19.496255895940152</v>
      </c>
      <c r="CD1091" s="120">
        <v>17.335082511020332</v>
      </c>
      <c r="CE1091" s="120"/>
      <c r="CF1091" s="107"/>
      <c r="CG1091" s="107"/>
      <c r="CH1091" s="107">
        <v>0</v>
      </c>
      <c r="CI1091" s="107"/>
      <c r="CJ1091" s="107"/>
    </row>
    <row r="1092" spans="1:88" x14ac:dyDescent="0.25">
      <c r="A1092" s="50" t="s">
        <v>1245</v>
      </c>
      <c r="B1092" s="56" t="s">
        <v>1594</v>
      </c>
      <c r="C1092" s="50" t="s">
        <v>3593</v>
      </c>
      <c r="D1092" s="56" t="s">
        <v>1801</v>
      </c>
      <c r="E1092" s="50" t="s">
        <v>1212</v>
      </c>
      <c r="F1092" s="24">
        <v>9</v>
      </c>
      <c r="G1092" s="24">
        <v>12</v>
      </c>
      <c r="H1092" s="50" t="s">
        <v>1453</v>
      </c>
      <c r="I1092" s="50" t="s">
        <v>109</v>
      </c>
      <c r="J1092" s="120">
        <v>1031.2137748148082</v>
      </c>
      <c r="K1092" s="52">
        <v>1250</v>
      </c>
      <c r="L1092" s="120">
        <v>82.497101985184656</v>
      </c>
      <c r="M1092" s="52">
        <v>1</v>
      </c>
      <c r="N1092" s="120">
        <v>65.944196305486614</v>
      </c>
      <c r="O1092" s="120">
        <v>87.925595073982151</v>
      </c>
      <c r="P1092" s="120">
        <v>100</v>
      </c>
      <c r="Q1092" s="120">
        <v>52.222565710872168</v>
      </c>
      <c r="R1092" s="120">
        <v>55.291380297823565</v>
      </c>
      <c r="S1092" s="120">
        <v>70.060685483870955</v>
      </c>
      <c r="T1092" s="120">
        <v>69.630087614496233</v>
      </c>
      <c r="U1092" s="120">
        <v>100</v>
      </c>
      <c r="V1092" s="120">
        <v>51.929344169893973</v>
      </c>
      <c r="W1092" s="120">
        <v>69.239125559858621</v>
      </c>
      <c r="X1092" s="120">
        <v>100</v>
      </c>
      <c r="Y1092" s="120">
        <v>41.170828560519269</v>
      </c>
      <c r="Z1092" s="120">
        <v>54.894438080692353</v>
      </c>
      <c r="AA1092" s="120">
        <v>100</v>
      </c>
      <c r="AB1092" s="120">
        <v>68.834234234234259</v>
      </c>
      <c r="AC1092" s="120">
        <v>91.778978978979012</v>
      </c>
      <c r="AD1092" s="120">
        <v>100</v>
      </c>
      <c r="AE1092" s="120">
        <v>47.677777777777763</v>
      </c>
      <c r="AF1092" s="120">
        <v>74.905217391304348</v>
      </c>
      <c r="AG1092" s="120">
        <v>63.570370370370355</v>
      </c>
      <c r="AH1092" s="120">
        <v>100</v>
      </c>
      <c r="AI1092" s="120">
        <v>17.829999999999998</v>
      </c>
      <c r="AJ1092" s="120">
        <v>14.12</v>
      </c>
      <c r="AK1092" s="120">
        <v>27.22</v>
      </c>
      <c r="AL1092" s="52">
        <v>1</v>
      </c>
      <c r="AM1092" s="124">
        <v>0.95</v>
      </c>
      <c r="AN1092" s="124">
        <v>0.86486486486486491</v>
      </c>
      <c r="AO1092" s="124">
        <v>0.92142857142857137</v>
      </c>
      <c r="AP1092" s="124">
        <v>0.86486486486486491</v>
      </c>
      <c r="AQ1092" s="124">
        <v>0.99328859060402686</v>
      </c>
      <c r="AR1092" s="124">
        <v>1</v>
      </c>
      <c r="AS1092" s="124">
        <v>6.6189624329159216E-2</v>
      </c>
      <c r="AT1092" s="120">
        <v>46.762075134168171</v>
      </c>
      <c r="AU1092" s="120">
        <v>50</v>
      </c>
      <c r="AV1092" s="124">
        <v>0.14150943396226415</v>
      </c>
      <c r="AW1092" s="120">
        <v>31.698113207547188</v>
      </c>
      <c r="AX1092" s="120">
        <v>50</v>
      </c>
      <c r="AY1092" s="124">
        <v>0.96441281138790036</v>
      </c>
      <c r="AZ1092" s="120">
        <v>50</v>
      </c>
      <c r="BA1092" s="120">
        <v>50</v>
      </c>
      <c r="BB1092" s="124">
        <v>0.44483985765124556</v>
      </c>
      <c r="BC1092" s="120">
        <v>29.655990510083036</v>
      </c>
      <c r="BD1092" s="120">
        <v>50</v>
      </c>
      <c r="BE1092" s="124">
        <v>0.97674418604651159</v>
      </c>
      <c r="BF1092" s="120">
        <v>50</v>
      </c>
      <c r="BG1092" s="120">
        <v>50</v>
      </c>
      <c r="BH1092" s="124">
        <v>0.96153846153846156</v>
      </c>
      <c r="BI1092" s="120">
        <v>100</v>
      </c>
      <c r="BJ1092" s="120">
        <v>100</v>
      </c>
      <c r="BK1092" s="124">
        <v>0.92592592592592593</v>
      </c>
      <c r="BL1092" s="120">
        <v>98.502758077226176</v>
      </c>
      <c r="BM1092" s="120">
        <v>100</v>
      </c>
      <c r="BN1092" s="52">
        <v>0</v>
      </c>
      <c r="BO1092" s="124">
        <v>0.83720930232558144</v>
      </c>
      <c r="BP1092" s="120">
        <v>100</v>
      </c>
      <c r="BQ1092" s="120">
        <v>100</v>
      </c>
      <c r="BR1092" s="124">
        <v>0.6223776223776224</v>
      </c>
      <c r="BS1092" s="124">
        <v>0.95973154362416102</v>
      </c>
      <c r="BT1092" s="120">
        <v>41.491841491841491</v>
      </c>
      <c r="BU1092" s="120">
        <v>50</v>
      </c>
      <c r="BV1092" s="124">
        <v>0.55277280858676203</v>
      </c>
      <c r="BW1092" s="120">
        <v>46.064400715563501</v>
      </c>
      <c r="BX1092" s="120">
        <v>50</v>
      </c>
      <c r="BY1092" s="124">
        <v>0.92592592592592593</v>
      </c>
      <c r="BZ1092" s="124">
        <v>0.94</v>
      </c>
      <c r="CA1092" s="124">
        <v>1.4074074074074048E-2</v>
      </c>
      <c r="CB1092" s="120">
        <v>16.823939048191338</v>
      </c>
      <c r="CC1092" s="120">
        <v>19.496255895940152</v>
      </c>
      <c r="CD1092" s="120">
        <v>17.335082511020332</v>
      </c>
      <c r="CE1092" s="120">
        <v>12.629206143265662</v>
      </c>
      <c r="CF1092" s="52"/>
      <c r="CG1092" s="107"/>
      <c r="CH1092" s="107">
        <v>0</v>
      </c>
      <c r="CI1092" s="107"/>
      <c r="CJ1092" s="107"/>
    </row>
    <row r="1093" spans="1:88" x14ac:dyDescent="0.25">
      <c r="A1093" s="50" t="s">
        <v>1252</v>
      </c>
      <c r="B1093" s="56" t="s">
        <v>1595</v>
      </c>
      <c r="C1093" s="50" t="s">
        <v>2665</v>
      </c>
      <c r="D1093" s="56" t="s">
        <v>101</v>
      </c>
      <c r="E1093" s="50" t="s">
        <v>102</v>
      </c>
      <c r="F1093" s="24" t="s">
        <v>102</v>
      </c>
      <c r="G1093" s="24" t="s">
        <v>102</v>
      </c>
      <c r="H1093" s="50" t="s">
        <v>2644</v>
      </c>
      <c r="I1093" s="50" t="s">
        <v>103</v>
      </c>
      <c r="J1093" s="120">
        <v>1038.769923279699</v>
      </c>
      <c r="K1093" s="52">
        <v>1250</v>
      </c>
      <c r="L1093" s="120">
        <v>83.101593862375921</v>
      </c>
      <c r="M1093" s="52">
        <v>0</v>
      </c>
      <c r="N1093" s="120">
        <v>70.771490488393084</v>
      </c>
      <c r="O1093" s="120">
        <v>94.361987317857441</v>
      </c>
      <c r="P1093" s="120">
        <v>100</v>
      </c>
      <c r="Q1093" s="120">
        <v>58.149801041829114</v>
      </c>
      <c r="R1093" s="120">
        <v>66.672725456982974</v>
      </c>
      <c r="S1093" s="120">
        <v>74.393691305898116</v>
      </c>
      <c r="T1093" s="120">
        <v>77.533068055772148</v>
      </c>
      <c r="U1093" s="120">
        <v>100</v>
      </c>
      <c r="V1093" s="120">
        <v>62.89528798529301</v>
      </c>
      <c r="W1093" s="120">
        <v>83.860383980390679</v>
      </c>
      <c r="X1093" s="120">
        <v>100</v>
      </c>
      <c r="Y1093" s="120">
        <v>49.664470726938497</v>
      </c>
      <c r="Z1093" s="120">
        <v>66.219294302584657</v>
      </c>
      <c r="AA1093" s="120">
        <v>100</v>
      </c>
      <c r="AB1093" s="120">
        <v>62.215784313725436</v>
      </c>
      <c r="AC1093" s="120">
        <v>82.954379084967243</v>
      </c>
      <c r="AD1093" s="120">
        <v>100</v>
      </c>
      <c r="AE1093" s="120">
        <v>53.338083333333344</v>
      </c>
      <c r="AF1093" s="120">
        <v>64.947384615384635</v>
      </c>
      <c r="AG1093" s="120">
        <v>71.117444444444459</v>
      </c>
      <c r="AH1093" s="120">
        <v>100</v>
      </c>
      <c r="AI1093" s="120">
        <v>16.239999999999998</v>
      </c>
      <c r="AJ1093" s="120">
        <v>17</v>
      </c>
      <c r="AK1093" s="120">
        <v>11.6</v>
      </c>
      <c r="AL1093" s="52">
        <v>0</v>
      </c>
      <c r="AM1093" s="124">
        <v>0.97687224669603523</v>
      </c>
      <c r="AN1093" s="124">
        <v>0.98529411764705888</v>
      </c>
      <c r="AO1093" s="124">
        <v>0.97577092511013219</v>
      </c>
      <c r="AP1093" s="124">
        <v>0.98039215686274506</v>
      </c>
      <c r="AQ1093" s="124">
        <v>1</v>
      </c>
      <c r="AR1093" s="124">
        <v>1</v>
      </c>
      <c r="AS1093" s="124">
        <v>2.0068807339449542E-2</v>
      </c>
      <c r="AT1093" s="120">
        <v>50</v>
      </c>
      <c r="AU1093" s="120">
        <v>50</v>
      </c>
      <c r="AV1093" s="124">
        <v>4.1551246537396121E-2</v>
      </c>
      <c r="AW1093" s="120">
        <v>50</v>
      </c>
      <c r="AX1093" s="120">
        <v>50</v>
      </c>
      <c r="AY1093" s="124">
        <v>0.8107416879795396</v>
      </c>
      <c r="AZ1093" s="120">
        <v>50</v>
      </c>
      <c r="BA1093" s="120">
        <v>50</v>
      </c>
      <c r="BB1093" s="124">
        <v>0.45524296675191817</v>
      </c>
      <c r="BC1093" s="120">
        <v>30.349531116794541</v>
      </c>
      <c r="BD1093" s="120">
        <v>50</v>
      </c>
      <c r="BE1093" s="124">
        <v>0.92810457516339873</v>
      </c>
      <c r="BF1093" s="120">
        <v>49.367264636351003</v>
      </c>
      <c r="BG1093" s="120">
        <v>50</v>
      </c>
      <c r="BH1093" s="124">
        <v>0.96682464454976302</v>
      </c>
      <c r="BI1093" s="120">
        <v>100</v>
      </c>
      <c r="BJ1093" s="120">
        <v>100</v>
      </c>
      <c r="BK1093" s="124">
        <v>0.91176470588235303</v>
      </c>
      <c r="BL1093" s="120">
        <v>96.996245306633313</v>
      </c>
      <c r="BM1093" s="120">
        <v>100</v>
      </c>
      <c r="BN1093" s="52">
        <v>0</v>
      </c>
      <c r="BO1093" s="124">
        <v>0.81299999999999994</v>
      </c>
      <c r="BP1093" s="120">
        <v>100</v>
      </c>
      <c r="BQ1093" s="120">
        <v>100</v>
      </c>
      <c r="BR1093" s="124">
        <v>0.52183406113537123</v>
      </c>
      <c r="BS1093" s="124">
        <v>0.79930191972076792</v>
      </c>
      <c r="BT1093" s="120">
        <v>17.394468704512374</v>
      </c>
      <c r="BU1093" s="120">
        <v>50</v>
      </c>
      <c r="BV1093" s="124">
        <v>0.22339027595269381</v>
      </c>
      <c r="BW1093" s="120">
        <v>18.61585632939115</v>
      </c>
      <c r="BX1093" s="120">
        <v>50</v>
      </c>
      <c r="BY1093" s="124">
        <v>0.91176470588235303</v>
      </c>
      <c r="BZ1093" s="124">
        <v>0.94</v>
      </c>
      <c r="CA1093" s="124">
        <v>2.8235294117646959E-2</v>
      </c>
      <c r="CB1093" s="120">
        <v>17.263974516166829</v>
      </c>
      <c r="CC1093" s="120">
        <v>19.631524517014228</v>
      </c>
      <c r="CD1093" s="120">
        <v>17.168861804494096</v>
      </c>
      <c r="CE1093" s="120">
        <v>15.161501169955377</v>
      </c>
      <c r="CF1093" s="107"/>
      <c r="CG1093" s="107"/>
      <c r="CH1093" s="107">
        <v>0</v>
      </c>
      <c r="CI1093" s="107"/>
      <c r="CJ1093" s="107"/>
    </row>
    <row r="1094" spans="1:88" x14ac:dyDescent="0.25">
      <c r="A1094" s="50" t="s">
        <v>1252</v>
      </c>
      <c r="B1094" s="56" t="s">
        <v>1595</v>
      </c>
      <c r="C1094" s="50" t="s">
        <v>3594</v>
      </c>
      <c r="D1094" s="56" t="s">
        <v>1701</v>
      </c>
      <c r="E1094" s="50" t="s">
        <v>1212</v>
      </c>
      <c r="F1094" s="24" t="s">
        <v>114</v>
      </c>
      <c r="G1094" s="24">
        <v>5</v>
      </c>
      <c r="H1094" s="50" t="s">
        <v>1453</v>
      </c>
      <c r="I1094" s="50" t="s">
        <v>109</v>
      </c>
      <c r="J1094" s="120">
        <v>582.57863838513595</v>
      </c>
      <c r="K1094" s="52">
        <v>650</v>
      </c>
      <c r="L1094" s="120">
        <v>89.627482828482457</v>
      </c>
      <c r="M1094" s="52">
        <v>0</v>
      </c>
      <c r="N1094" s="120">
        <v>76.450636600739529</v>
      </c>
      <c r="O1094" s="120">
        <v>100</v>
      </c>
      <c r="P1094" s="120">
        <v>100</v>
      </c>
      <c r="Q1094" s="120">
        <v>63.957904247913035</v>
      </c>
      <c r="R1094" s="120">
        <v>72.268868043868039</v>
      </c>
      <c r="S1094" s="120">
        <v>75</v>
      </c>
      <c r="T1094" s="120">
        <v>85.277205663884047</v>
      </c>
      <c r="U1094" s="120">
        <v>100</v>
      </c>
      <c r="V1094" s="120">
        <v>68.897030873024249</v>
      </c>
      <c r="W1094" s="120">
        <v>91.862707830698994</v>
      </c>
      <c r="X1094" s="120">
        <v>100</v>
      </c>
      <c r="Y1094" s="120">
        <v>55.844757953628921</v>
      </c>
      <c r="Z1094" s="120">
        <v>74.459677271505228</v>
      </c>
      <c r="AA1094" s="120">
        <v>100</v>
      </c>
      <c r="AB1094" s="120">
        <v>61.270000000000024</v>
      </c>
      <c r="AC1094" s="120">
        <v>81.693333333333356</v>
      </c>
      <c r="AD1094" s="120">
        <v>100</v>
      </c>
      <c r="AE1094" s="120"/>
      <c r="AF1094" s="120">
        <v>65.247368421052641</v>
      </c>
      <c r="AG1094" s="120"/>
      <c r="AH1094" s="120">
        <v>0</v>
      </c>
      <c r="AI1094" s="120">
        <v>11.04</v>
      </c>
      <c r="AJ1094" s="120">
        <v>16.420000000000002</v>
      </c>
      <c r="AK1094" s="120"/>
      <c r="AL1094" s="52">
        <v>1</v>
      </c>
      <c r="AM1094" s="124">
        <v>0.97452229299363058</v>
      </c>
      <c r="AN1094" s="124">
        <v>0.91176470588235292</v>
      </c>
      <c r="AO1094" s="124">
        <v>0.97452229299363058</v>
      </c>
      <c r="AP1094" s="124">
        <v>0.91176470588235292</v>
      </c>
      <c r="AQ1094" s="124">
        <v>1</v>
      </c>
      <c r="AR1094" s="124"/>
      <c r="AS1094" s="124">
        <v>1.8726591760299626E-2</v>
      </c>
      <c r="AT1094" s="120">
        <v>50</v>
      </c>
      <c r="AU1094" s="120">
        <v>50</v>
      </c>
      <c r="AV1094" s="124">
        <v>5.3571428571428568E-2</v>
      </c>
      <c r="AW1094" s="120">
        <v>49.285714285714292</v>
      </c>
      <c r="AX1094" s="120">
        <v>50</v>
      </c>
      <c r="AY1094" s="124"/>
      <c r="AZ1094" s="120"/>
      <c r="BA1094" s="120"/>
      <c r="BB1094" s="124"/>
      <c r="BC1094" s="120"/>
      <c r="BD1094" s="120"/>
      <c r="BE1094" s="124"/>
      <c r="BF1094" s="120"/>
      <c r="BG1094" s="120"/>
      <c r="BH1094" s="124"/>
      <c r="BI1094" s="120"/>
      <c r="BJ1094" s="120"/>
      <c r="BK1094" s="124"/>
      <c r="BL1094" s="120"/>
      <c r="BM1094" s="120"/>
      <c r="BN1094" s="52"/>
      <c r="BO1094" s="124"/>
      <c r="BP1094" s="120"/>
      <c r="BQ1094" s="120"/>
      <c r="BR1094" s="124">
        <v>0.7678571428571429</v>
      </c>
      <c r="BS1094" s="124">
        <v>0.96551724137931039</v>
      </c>
      <c r="BT1094" s="120">
        <v>50</v>
      </c>
      <c r="BU1094" s="120">
        <v>50</v>
      </c>
      <c r="BV1094" s="124"/>
      <c r="BW1094" s="120"/>
      <c r="BX1094" s="120"/>
      <c r="BY1094" s="124"/>
      <c r="BZ1094" s="124"/>
      <c r="CA1094" s="124"/>
      <c r="CB1094" s="120">
        <v>16.823939048191338</v>
      </c>
      <c r="CC1094" s="120">
        <v>19.496255895940152</v>
      </c>
      <c r="CD1094" s="120">
        <v>17.335082511020332</v>
      </c>
      <c r="CE1094" s="120"/>
      <c r="CF1094" s="107"/>
      <c r="CG1094" s="107"/>
      <c r="CH1094" s="107">
        <v>0</v>
      </c>
      <c r="CI1094" s="107"/>
      <c r="CJ1094" s="107"/>
    </row>
    <row r="1095" spans="1:88" x14ac:dyDescent="0.25">
      <c r="A1095" s="50" t="s">
        <v>1252</v>
      </c>
      <c r="B1095" s="56" t="s">
        <v>1595</v>
      </c>
      <c r="C1095" s="50" t="s">
        <v>3595</v>
      </c>
      <c r="D1095" s="56" t="s">
        <v>2215</v>
      </c>
      <c r="E1095" s="50" t="s">
        <v>1212</v>
      </c>
      <c r="F1095" s="24" t="s">
        <v>114</v>
      </c>
      <c r="G1095" s="24">
        <v>5</v>
      </c>
      <c r="H1095" s="50" t="s">
        <v>1453</v>
      </c>
      <c r="I1095" s="50" t="s">
        <v>109</v>
      </c>
      <c r="J1095" s="120">
        <v>567.4247194003641</v>
      </c>
      <c r="K1095" s="52">
        <v>650</v>
      </c>
      <c r="L1095" s="120">
        <v>87.296110676979083</v>
      </c>
      <c r="M1095" s="52">
        <v>0</v>
      </c>
      <c r="N1095" s="120">
        <v>75.934862003809528</v>
      </c>
      <c r="O1095" s="120">
        <v>100</v>
      </c>
      <c r="P1095" s="120">
        <v>100</v>
      </c>
      <c r="Q1095" s="120">
        <v>62.851384122873739</v>
      </c>
      <c r="R1095" s="120">
        <v>73.639718833867732</v>
      </c>
      <c r="S1095" s="120">
        <v>75</v>
      </c>
      <c r="T1095" s="120">
        <v>83.80184549716499</v>
      </c>
      <c r="U1095" s="120">
        <v>100</v>
      </c>
      <c r="V1095" s="120">
        <v>68.923052011287282</v>
      </c>
      <c r="W1095" s="120">
        <v>91.897402681716372</v>
      </c>
      <c r="X1095" s="120">
        <v>100</v>
      </c>
      <c r="Y1095" s="120">
        <v>54.465442837725455</v>
      </c>
      <c r="Z1095" s="120">
        <v>72.620590450300597</v>
      </c>
      <c r="AA1095" s="120">
        <v>100</v>
      </c>
      <c r="AB1095" s="120">
        <v>65.073333333333338</v>
      </c>
      <c r="AC1095" s="120">
        <v>86.76444444444445</v>
      </c>
      <c r="AD1095" s="120">
        <v>100</v>
      </c>
      <c r="AE1095" s="120"/>
      <c r="AF1095" s="120">
        <v>67.270542635658913</v>
      </c>
      <c r="AG1095" s="120"/>
      <c r="AH1095" s="120">
        <v>0</v>
      </c>
      <c r="AI1095" s="120">
        <v>12.14</v>
      </c>
      <c r="AJ1095" s="120">
        <v>19.170000000000002</v>
      </c>
      <c r="AK1095" s="120"/>
      <c r="AL1095" s="52">
        <v>0</v>
      </c>
      <c r="AM1095" s="124">
        <v>1</v>
      </c>
      <c r="AN1095" s="124">
        <v>1</v>
      </c>
      <c r="AO1095" s="124">
        <v>1</v>
      </c>
      <c r="AP1095" s="124">
        <v>1</v>
      </c>
      <c r="AQ1095" s="124">
        <v>1</v>
      </c>
      <c r="AR1095" s="124"/>
      <c r="AS1095" s="124">
        <v>0.06</v>
      </c>
      <c r="AT1095" s="120">
        <v>47.999999999999993</v>
      </c>
      <c r="AU1095" s="120">
        <v>50</v>
      </c>
      <c r="AV1095" s="124">
        <v>9.5890410958904104E-2</v>
      </c>
      <c r="AW1095" s="120">
        <v>40.821917808219197</v>
      </c>
      <c r="AX1095" s="120">
        <v>50</v>
      </c>
      <c r="AY1095" s="124"/>
      <c r="AZ1095" s="120"/>
      <c r="BA1095" s="120"/>
      <c r="BB1095" s="124"/>
      <c r="BC1095" s="120"/>
      <c r="BD1095" s="120"/>
      <c r="BE1095" s="124"/>
      <c r="BF1095" s="120"/>
      <c r="BG1095" s="120"/>
      <c r="BH1095" s="124"/>
      <c r="BI1095" s="120"/>
      <c r="BJ1095" s="120"/>
      <c r="BK1095" s="124"/>
      <c r="BL1095" s="120"/>
      <c r="BM1095" s="120"/>
      <c r="BN1095" s="52"/>
      <c r="BO1095" s="124"/>
      <c r="BP1095" s="120"/>
      <c r="BQ1095" s="120"/>
      <c r="BR1095" s="124">
        <v>0.65277777777777779</v>
      </c>
      <c r="BS1095" s="124">
        <v>0.97297297297297303</v>
      </c>
      <c r="BT1095" s="120">
        <v>43.518518518518519</v>
      </c>
      <c r="BU1095" s="120">
        <v>50</v>
      </c>
      <c r="BV1095" s="124"/>
      <c r="BW1095" s="120"/>
      <c r="BX1095" s="120"/>
      <c r="BY1095" s="124"/>
      <c r="BZ1095" s="124"/>
      <c r="CA1095" s="124"/>
      <c r="CB1095" s="120">
        <v>16.823939048191338</v>
      </c>
      <c r="CC1095" s="120">
        <v>19.496255895940152</v>
      </c>
      <c r="CD1095" s="120">
        <v>17.335082511020332</v>
      </c>
      <c r="CE1095" s="120"/>
      <c r="CF1095" s="107"/>
      <c r="CG1095" s="107"/>
      <c r="CH1095" s="107">
        <v>0</v>
      </c>
      <c r="CI1095" s="107"/>
      <c r="CJ1095" s="107"/>
    </row>
    <row r="1096" spans="1:88" x14ac:dyDescent="0.25">
      <c r="A1096" s="50" t="s">
        <v>1252</v>
      </c>
      <c r="B1096" s="56" t="s">
        <v>1595</v>
      </c>
      <c r="C1096" s="50" t="s">
        <v>3596</v>
      </c>
      <c r="D1096" s="56" t="s">
        <v>2629</v>
      </c>
      <c r="E1096" s="50" t="s">
        <v>1212</v>
      </c>
      <c r="F1096" s="24">
        <v>6</v>
      </c>
      <c r="G1096" s="24">
        <v>8</v>
      </c>
      <c r="H1096" s="50" t="s">
        <v>1453</v>
      </c>
      <c r="I1096" s="50" t="s">
        <v>109</v>
      </c>
      <c r="J1096" s="120">
        <v>631.75938222577793</v>
      </c>
      <c r="K1096" s="52">
        <v>800</v>
      </c>
      <c r="L1096" s="120">
        <v>78.969922778222241</v>
      </c>
      <c r="M1096" s="52">
        <v>1</v>
      </c>
      <c r="N1096" s="120">
        <v>69.730820974973923</v>
      </c>
      <c r="O1096" s="120">
        <v>92.974427966631907</v>
      </c>
      <c r="P1096" s="120">
        <v>100</v>
      </c>
      <c r="Q1096" s="120">
        <v>56.137146469191698</v>
      </c>
      <c r="R1096" s="120">
        <v>65.358761439149603</v>
      </c>
      <c r="S1096" s="120">
        <v>73.978844258030861</v>
      </c>
      <c r="T1096" s="120">
        <v>74.849528625588931</v>
      </c>
      <c r="U1096" s="120">
        <v>100</v>
      </c>
      <c r="V1096" s="120">
        <v>61.42401881091768</v>
      </c>
      <c r="W1096" s="120">
        <v>81.89869174789024</v>
      </c>
      <c r="X1096" s="120">
        <v>100</v>
      </c>
      <c r="Y1096" s="120">
        <v>48.832842400575515</v>
      </c>
      <c r="Z1096" s="120">
        <v>65.110456534100692</v>
      </c>
      <c r="AA1096" s="120">
        <v>100</v>
      </c>
      <c r="AB1096" s="120">
        <v>61.978537170263778</v>
      </c>
      <c r="AC1096" s="120">
        <v>82.638049560351703</v>
      </c>
      <c r="AD1096" s="120">
        <v>100</v>
      </c>
      <c r="AE1096" s="120">
        <v>53.705555555555556</v>
      </c>
      <c r="AF1096" s="120">
        <v>64.554088050314462</v>
      </c>
      <c r="AG1096" s="120">
        <v>71.607407407407408</v>
      </c>
      <c r="AH1096" s="120">
        <v>100</v>
      </c>
      <c r="AI1096" s="120">
        <v>17.84</v>
      </c>
      <c r="AJ1096" s="120">
        <v>16.52</v>
      </c>
      <c r="AK1096" s="120">
        <v>10.84</v>
      </c>
      <c r="AL1096" s="52">
        <v>0</v>
      </c>
      <c r="AM1096" s="124">
        <v>1</v>
      </c>
      <c r="AN1096" s="124">
        <v>1</v>
      </c>
      <c r="AO1096" s="124">
        <v>1</v>
      </c>
      <c r="AP1096" s="124">
        <v>1</v>
      </c>
      <c r="AQ1096" s="124">
        <v>1</v>
      </c>
      <c r="AR1096" s="124">
        <v>1</v>
      </c>
      <c r="AS1096" s="124">
        <v>0</v>
      </c>
      <c r="AT1096" s="120">
        <v>50</v>
      </c>
      <c r="AU1096" s="120">
        <v>50</v>
      </c>
      <c r="AV1096" s="124">
        <v>0</v>
      </c>
      <c r="AW1096" s="120">
        <v>50</v>
      </c>
      <c r="AX1096" s="120">
        <v>50</v>
      </c>
      <c r="AY1096" s="124"/>
      <c r="AZ1096" s="120"/>
      <c r="BA1096" s="120"/>
      <c r="BB1096" s="124"/>
      <c r="BC1096" s="120"/>
      <c r="BD1096" s="120"/>
      <c r="BE1096" s="124">
        <v>0.91228070175438591</v>
      </c>
      <c r="BF1096" s="120">
        <v>48.525569242254576</v>
      </c>
      <c r="BG1096" s="120">
        <v>50</v>
      </c>
      <c r="BH1096" s="124"/>
      <c r="BI1096" s="120"/>
      <c r="BJ1096" s="120"/>
      <c r="BK1096" s="124"/>
      <c r="BL1096" s="120"/>
      <c r="BM1096" s="120"/>
      <c r="BN1096" s="52"/>
      <c r="BO1096" s="124"/>
      <c r="BP1096" s="120"/>
      <c r="BQ1096" s="120"/>
      <c r="BR1096" s="124">
        <v>0.42465753424657532</v>
      </c>
      <c r="BS1096" s="124">
        <v>0.84555984555984554</v>
      </c>
      <c r="BT1096" s="120">
        <v>14.15525114155251</v>
      </c>
      <c r="BU1096" s="120">
        <v>50</v>
      </c>
      <c r="BV1096" s="124"/>
      <c r="BW1096" s="120"/>
      <c r="BX1096" s="120"/>
      <c r="BY1096" s="124"/>
      <c r="BZ1096" s="124"/>
      <c r="CA1096" s="124"/>
      <c r="CB1096" s="120">
        <v>16.823939048191338</v>
      </c>
      <c r="CC1096" s="120">
        <v>19.496255895940152</v>
      </c>
      <c r="CD1096" s="120">
        <v>17.335082511020332</v>
      </c>
      <c r="CE1096" s="120"/>
      <c r="CF1096" s="107"/>
      <c r="CG1096" s="107"/>
      <c r="CH1096" s="107">
        <v>0</v>
      </c>
      <c r="CI1096" s="107"/>
      <c r="CJ1096" s="107"/>
    </row>
    <row r="1097" spans="1:88" x14ac:dyDescent="0.25">
      <c r="A1097" s="50" t="s">
        <v>1252</v>
      </c>
      <c r="B1097" s="56" t="s">
        <v>1595</v>
      </c>
      <c r="C1097" s="50" t="s">
        <v>3597</v>
      </c>
      <c r="D1097" s="56" t="s">
        <v>2267</v>
      </c>
      <c r="E1097" s="50" t="s">
        <v>1212</v>
      </c>
      <c r="F1097" s="24">
        <v>9</v>
      </c>
      <c r="G1097" s="24">
        <v>12</v>
      </c>
      <c r="H1097" s="50" t="s">
        <v>1453</v>
      </c>
      <c r="I1097" s="50" t="s">
        <v>109</v>
      </c>
      <c r="J1097" s="120">
        <v>998.8616262483738</v>
      </c>
      <c r="K1097" s="52">
        <v>1250</v>
      </c>
      <c r="L1097" s="120">
        <v>79.908930099869906</v>
      </c>
      <c r="M1097" s="52">
        <v>0</v>
      </c>
      <c r="N1097" s="120">
        <v>63.013127499119513</v>
      </c>
      <c r="O1097" s="120">
        <v>84.01750333215935</v>
      </c>
      <c r="P1097" s="120">
        <v>100</v>
      </c>
      <c r="Q1097" s="120">
        <v>53.446266427718029</v>
      </c>
      <c r="R1097" s="120">
        <v>57.606397039386735</v>
      </c>
      <c r="S1097" s="120">
        <v>65.020161290322619</v>
      </c>
      <c r="T1097" s="120">
        <v>71.261688570290701</v>
      </c>
      <c r="U1097" s="120">
        <v>100</v>
      </c>
      <c r="V1097" s="120">
        <v>54.774441247768991</v>
      </c>
      <c r="W1097" s="120">
        <v>73.032588330358649</v>
      </c>
      <c r="X1097" s="120">
        <v>100</v>
      </c>
      <c r="Y1097" s="120">
        <v>40.80996958565391</v>
      </c>
      <c r="Z1097" s="120">
        <v>54.413292780871878</v>
      </c>
      <c r="AA1097" s="120">
        <v>100</v>
      </c>
      <c r="AB1097" s="120">
        <v>62.619662921348279</v>
      </c>
      <c r="AC1097" s="120">
        <v>83.492883895131044</v>
      </c>
      <c r="AD1097" s="120">
        <v>100</v>
      </c>
      <c r="AE1097" s="120">
        <v>56.329166666666666</v>
      </c>
      <c r="AF1097" s="120">
        <v>64.442995169082124</v>
      </c>
      <c r="AG1097" s="120">
        <v>75.105555555555554</v>
      </c>
      <c r="AH1097" s="120">
        <v>100</v>
      </c>
      <c r="AI1097" s="120">
        <v>11.57</v>
      </c>
      <c r="AJ1097" s="120">
        <v>16.79</v>
      </c>
      <c r="AK1097" s="120">
        <v>8.11</v>
      </c>
      <c r="AL1097" s="52">
        <v>1</v>
      </c>
      <c r="AM1097" s="124">
        <v>0.91237113402061853</v>
      </c>
      <c r="AN1097" s="124">
        <v>1</v>
      </c>
      <c r="AO1097" s="124">
        <v>0.90721649484536082</v>
      </c>
      <c r="AP1097" s="124">
        <v>0.967741935483871</v>
      </c>
      <c r="AQ1097" s="124">
        <v>1</v>
      </c>
      <c r="AR1097" s="124">
        <v>1</v>
      </c>
      <c r="AS1097" s="124">
        <v>1.2016021361815754E-2</v>
      </c>
      <c r="AT1097" s="120">
        <v>50</v>
      </c>
      <c r="AU1097" s="120">
        <v>50</v>
      </c>
      <c r="AV1097" s="124">
        <v>3.6496350364963501E-2</v>
      </c>
      <c r="AW1097" s="120">
        <v>50</v>
      </c>
      <c r="AX1097" s="120">
        <v>50</v>
      </c>
      <c r="AY1097" s="124">
        <v>0.83113456464379942</v>
      </c>
      <c r="AZ1097" s="120">
        <v>50</v>
      </c>
      <c r="BA1097" s="120">
        <v>50</v>
      </c>
      <c r="BB1097" s="124">
        <v>0.46965699208443273</v>
      </c>
      <c r="BC1097" s="120">
        <v>31.310466138962184</v>
      </c>
      <c r="BD1097" s="120">
        <v>50</v>
      </c>
      <c r="BE1097" s="124">
        <v>0.93650793650793651</v>
      </c>
      <c r="BF1097" s="120">
        <v>49.814251941911522</v>
      </c>
      <c r="BG1097" s="120">
        <v>50</v>
      </c>
      <c r="BH1097" s="124">
        <v>0.97584541062801933</v>
      </c>
      <c r="BI1097" s="120">
        <v>100</v>
      </c>
      <c r="BJ1097" s="120">
        <v>100</v>
      </c>
      <c r="BK1097" s="124">
        <v>0.9375</v>
      </c>
      <c r="BL1097" s="120">
        <v>99.7340425531915</v>
      </c>
      <c r="BM1097" s="120">
        <v>100</v>
      </c>
      <c r="BN1097" s="52">
        <v>0</v>
      </c>
      <c r="BO1097" s="124">
        <v>0.8125</v>
      </c>
      <c r="BP1097" s="120">
        <v>100</v>
      </c>
      <c r="BQ1097" s="120">
        <v>100</v>
      </c>
      <c r="BR1097" s="124">
        <v>0.50450450450450446</v>
      </c>
      <c r="BS1097" s="124">
        <v>0.61325966850828728</v>
      </c>
      <c r="BT1097" s="120">
        <v>8.4084084084084072</v>
      </c>
      <c r="BU1097" s="120">
        <v>50</v>
      </c>
      <c r="BV1097" s="124">
        <v>0.21925133689839571</v>
      </c>
      <c r="BW1097" s="120">
        <v>18.270944741532976</v>
      </c>
      <c r="BX1097" s="120">
        <v>50</v>
      </c>
      <c r="BY1097" s="124">
        <v>0.9375</v>
      </c>
      <c r="BZ1097" s="124">
        <v>0.94</v>
      </c>
      <c r="CA1097" s="124">
        <v>2.5000000000000001E-3</v>
      </c>
      <c r="CB1097" s="120">
        <v>16.823939048191338</v>
      </c>
      <c r="CC1097" s="120">
        <v>19.496255895940152</v>
      </c>
      <c r="CD1097" s="120">
        <v>17.335082511020332</v>
      </c>
      <c r="CE1097" s="120">
        <v>12.629206143265662</v>
      </c>
      <c r="CF1097" s="52"/>
      <c r="CG1097" s="52"/>
      <c r="CH1097" s="107">
        <v>0</v>
      </c>
      <c r="CI1097" s="107"/>
      <c r="CJ1097" s="107"/>
    </row>
    <row r="1098" spans="1:88" x14ac:dyDescent="0.25">
      <c r="A1098" s="50" t="s">
        <v>1257</v>
      </c>
      <c r="B1098" s="56" t="s">
        <v>1596</v>
      </c>
      <c r="C1098" s="50" t="s">
        <v>2665</v>
      </c>
      <c r="D1098" s="56" t="s">
        <v>101</v>
      </c>
      <c r="E1098" s="50" t="s">
        <v>102</v>
      </c>
      <c r="F1098" s="24" t="s">
        <v>102</v>
      </c>
      <c r="G1098" s="24" t="s">
        <v>102</v>
      </c>
      <c r="H1098" s="50" t="s">
        <v>2644</v>
      </c>
      <c r="I1098" s="50" t="s">
        <v>103</v>
      </c>
      <c r="J1098" s="120">
        <v>1091.7860852473423</v>
      </c>
      <c r="K1098" s="52">
        <v>1250</v>
      </c>
      <c r="L1098" s="120">
        <v>87.342886819787381</v>
      </c>
      <c r="M1098" s="52">
        <v>1</v>
      </c>
      <c r="N1098" s="120">
        <v>78.783582189412357</v>
      </c>
      <c r="O1098" s="120">
        <v>100</v>
      </c>
      <c r="P1098" s="120">
        <v>100</v>
      </c>
      <c r="Q1098" s="120">
        <v>60.729195142255485</v>
      </c>
      <c r="R1098" s="120">
        <v>74.4426609487994</v>
      </c>
      <c r="S1098" s="120">
        <v>75</v>
      </c>
      <c r="T1098" s="120">
        <v>80.972260189673989</v>
      </c>
      <c r="U1098" s="120">
        <v>100</v>
      </c>
      <c r="V1098" s="120">
        <v>70.364297309972869</v>
      </c>
      <c r="W1098" s="120">
        <v>93.819063079963826</v>
      </c>
      <c r="X1098" s="120">
        <v>100</v>
      </c>
      <c r="Y1098" s="120">
        <v>52.72896107273553</v>
      </c>
      <c r="Z1098" s="120">
        <v>70.305281430314039</v>
      </c>
      <c r="AA1098" s="120">
        <v>100</v>
      </c>
      <c r="AB1098" s="120">
        <v>64.56373394185286</v>
      </c>
      <c r="AC1098" s="120">
        <v>86.084978589137151</v>
      </c>
      <c r="AD1098" s="120">
        <v>100</v>
      </c>
      <c r="AE1098" s="120">
        <v>52.59551282051283</v>
      </c>
      <c r="AF1098" s="120">
        <v>68.021220043573209</v>
      </c>
      <c r="AG1098" s="120">
        <v>70.12735042735045</v>
      </c>
      <c r="AH1098" s="120">
        <v>100</v>
      </c>
      <c r="AI1098" s="120">
        <v>14.27</v>
      </c>
      <c r="AJ1098" s="120">
        <v>21.71</v>
      </c>
      <c r="AK1098" s="120">
        <v>15.42</v>
      </c>
      <c r="AL1098" s="52">
        <v>0</v>
      </c>
      <c r="AM1098" s="124">
        <v>0.98124428179322964</v>
      </c>
      <c r="AN1098" s="124">
        <v>0.97342995169082125</v>
      </c>
      <c r="AO1098" s="124">
        <v>0.97804208600182985</v>
      </c>
      <c r="AP1098" s="124">
        <v>0.97101449275362317</v>
      </c>
      <c r="AQ1098" s="124">
        <v>0.99399399399399402</v>
      </c>
      <c r="AR1098" s="124">
        <v>0.9910714285714286</v>
      </c>
      <c r="AS1098" s="124">
        <v>4.4432828018818607E-2</v>
      </c>
      <c r="AT1098" s="120">
        <v>50</v>
      </c>
      <c r="AU1098" s="120">
        <v>50</v>
      </c>
      <c r="AV1098" s="124">
        <v>0.10128388017118402</v>
      </c>
      <c r="AW1098" s="120">
        <v>39.743223965763192</v>
      </c>
      <c r="AX1098" s="120">
        <v>50</v>
      </c>
      <c r="AY1098" s="124">
        <v>0.43523316062176165</v>
      </c>
      <c r="AZ1098" s="120">
        <v>29.015544041450774</v>
      </c>
      <c r="BA1098" s="120">
        <v>50</v>
      </c>
      <c r="BB1098" s="124">
        <v>0.66148531951640754</v>
      </c>
      <c r="BC1098" s="120">
        <v>44.099021301093835</v>
      </c>
      <c r="BD1098" s="120">
        <v>50</v>
      </c>
      <c r="BE1098" s="124">
        <v>0.90291262135922334</v>
      </c>
      <c r="BF1098" s="120">
        <v>48.027267093575716</v>
      </c>
      <c r="BG1098" s="120">
        <v>50</v>
      </c>
      <c r="BH1098" s="124">
        <v>0.96656534954407292</v>
      </c>
      <c r="BI1098" s="120">
        <v>100</v>
      </c>
      <c r="BJ1098" s="120">
        <v>100</v>
      </c>
      <c r="BK1098" s="124">
        <v>0.92063492063492103</v>
      </c>
      <c r="BL1098" s="120">
        <v>97.939885173927777</v>
      </c>
      <c r="BM1098" s="120">
        <v>100</v>
      </c>
      <c r="BN1098" s="52">
        <v>0</v>
      </c>
      <c r="BO1098" s="124">
        <v>0.82899999999999996</v>
      </c>
      <c r="BP1098" s="120">
        <v>100</v>
      </c>
      <c r="BQ1098" s="120">
        <v>100</v>
      </c>
      <c r="BR1098" s="124">
        <v>0.6013289036544851</v>
      </c>
      <c r="BS1098" s="124">
        <v>0.94505494505494503</v>
      </c>
      <c r="BT1098" s="120">
        <v>40.088593576965678</v>
      </c>
      <c r="BU1098" s="120">
        <v>50</v>
      </c>
      <c r="BV1098" s="124">
        <v>0.49876339653751028</v>
      </c>
      <c r="BW1098" s="120">
        <v>41.563616378125857</v>
      </c>
      <c r="BX1098" s="120">
        <v>50</v>
      </c>
      <c r="BY1098" s="124">
        <v>0.92063492063492103</v>
      </c>
      <c r="BZ1098" s="124">
        <v>0.94</v>
      </c>
      <c r="CA1098" s="124">
        <v>1.936507936507894E-2</v>
      </c>
      <c r="CB1098" s="120">
        <v>17.263974516166829</v>
      </c>
      <c r="CC1098" s="120">
        <v>19.631524517014228</v>
      </c>
      <c r="CD1098" s="120">
        <v>17.168861804494096</v>
      </c>
      <c r="CE1098" s="120">
        <v>15.161501169955377</v>
      </c>
      <c r="CF1098" s="107"/>
      <c r="CG1098" s="107"/>
      <c r="CH1098" s="107">
        <v>0</v>
      </c>
      <c r="CI1098" s="107"/>
      <c r="CJ1098" s="107"/>
    </row>
    <row r="1099" spans="1:88" x14ac:dyDescent="0.25">
      <c r="A1099" s="50" t="s">
        <v>1257</v>
      </c>
      <c r="B1099" s="56" t="s">
        <v>1596</v>
      </c>
      <c r="C1099" s="50" t="s">
        <v>3598</v>
      </c>
      <c r="D1099" s="56" t="s">
        <v>1954</v>
      </c>
      <c r="E1099" s="50" t="s">
        <v>1212</v>
      </c>
      <c r="F1099" s="24" t="s">
        <v>107</v>
      </c>
      <c r="G1099" s="24">
        <v>5</v>
      </c>
      <c r="H1099" s="50" t="s">
        <v>1453</v>
      </c>
      <c r="I1099" s="50" t="s">
        <v>109</v>
      </c>
      <c r="J1099" s="120">
        <v>561.92907772025001</v>
      </c>
      <c r="K1099" s="52">
        <v>650</v>
      </c>
      <c r="L1099" s="120">
        <v>86.450627341576919</v>
      </c>
      <c r="M1099" s="52">
        <v>0</v>
      </c>
      <c r="N1099" s="120">
        <v>79.630109428350067</v>
      </c>
      <c r="O1099" s="120">
        <v>100</v>
      </c>
      <c r="P1099" s="120">
        <v>100</v>
      </c>
      <c r="Q1099" s="120">
        <v>61.300609937698582</v>
      </c>
      <c r="R1099" s="120">
        <v>75</v>
      </c>
      <c r="S1099" s="120">
        <v>75</v>
      </c>
      <c r="T1099" s="120">
        <v>81.734146583598104</v>
      </c>
      <c r="U1099" s="120">
        <v>100</v>
      </c>
      <c r="V1099" s="120">
        <v>72.476426770508937</v>
      </c>
      <c r="W1099" s="120">
        <v>96.635235694011911</v>
      </c>
      <c r="X1099" s="120">
        <v>100</v>
      </c>
      <c r="Y1099" s="120">
        <v>57.481285740214325</v>
      </c>
      <c r="Z1099" s="120">
        <v>76.641714320285772</v>
      </c>
      <c r="AA1099" s="120">
        <v>100</v>
      </c>
      <c r="AB1099" s="120">
        <v>60.51004566210046</v>
      </c>
      <c r="AC1099" s="120">
        <v>80.680060882800603</v>
      </c>
      <c r="AD1099" s="120">
        <v>100</v>
      </c>
      <c r="AE1099" s="120"/>
      <c r="AF1099" s="120">
        <v>63.741071428571445</v>
      </c>
      <c r="AG1099" s="120"/>
      <c r="AH1099" s="120">
        <v>0</v>
      </c>
      <c r="AI1099" s="120">
        <v>13.69</v>
      </c>
      <c r="AJ1099" s="120">
        <v>17.510000000000002</v>
      </c>
      <c r="AK1099" s="120"/>
      <c r="AL1099" s="52">
        <v>0</v>
      </c>
      <c r="AM1099" s="124">
        <v>0.98139534883720925</v>
      </c>
      <c r="AN1099" s="124">
        <v>1</v>
      </c>
      <c r="AO1099" s="124">
        <v>0.98130841121495327</v>
      </c>
      <c r="AP1099" s="124">
        <v>1</v>
      </c>
      <c r="AQ1099" s="124">
        <v>1</v>
      </c>
      <c r="AR1099" s="124"/>
      <c r="AS1099" s="124">
        <v>4.0214477211796246E-2</v>
      </c>
      <c r="AT1099" s="120">
        <v>50</v>
      </c>
      <c r="AU1099" s="120">
        <v>50</v>
      </c>
      <c r="AV1099" s="124">
        <v>0.13924050632911392</v>
      </c>
      <c r="AW1099" s="120">
        <v>32.15189873417723</v>
      </c>
      <c r="AX1099" s="120">
        <v>50</v>
      </c>
      <c r="AY1099" s="124"/>
      <c r="AZ1099" s="120"/>
      <c r="BA1099" s="120"/>
      <c r="BB1099" s="124"/>
      <c r="BC1099" s="120"/>
      <c r="BD1099" s="120"/>
      <c r="BE1099" s="124"/>
      <c r="BF1099" s="120"/>
      <c r="BG1099" s="120"/>
      <c r="BH1099" s="124"/>
      <c r="BI1099" s="120"/>
      <c r="BJ1099" s="120"/>
      <c r="BK1099" s="124"/>
      <c r="BL1099" s="120"/>
      <c r="BM1099" s="120"/>
      <c r="BN1099" s="52"/>
      <c r="BO1099" s="124"/>
      <c r="BP1099" s="120"/>
      <c r="BQ1099" s="120"/>
      <c r="BR1099" s="124">
        <v>0.66129032258064513</v>
      </c>
      <c r="BS1099" s="124">
        <v>0.93939393939393945</v>
      </c>
      <c r="BT1099" s="120">
        <v>44.086021505376344</v>
      </c>
      <c r="BU1099" s="120">
        <v>50</v>
      </c>
      <c r="BV1099" s="124"/>
      <c r="BW1099" s="120"/>
      <c r="BX1099" s="120"/>
      <c r="BY1099" s="124"/>
      <c r="BZ1099" s="124"/>
      <c r="CA1099" s="124"/>
      <c r="CB1099" s="120">
        <v>16.823939048191338</v>
      </c>
      <c r="CC1099" s="120">
        <v>19.496255895940152</v>
      </c>
      <c r="CD1099" s="120">
        <v>17.335082511020332</v>
      </c>
      <c r="CE1099" s="120"/>
      <c r="CF1099" s="52"/>
      <c r="CG1099" s="52"/>
      <c r="CH1099" s="107">
        <v>0</v>
      </c>
      <c r="CI1099" s="107"/>
      <c r="CJ1099" s="107"/>
    </row>
    <row r="1100" spans="1:88" x14ac:dyDescent="0.25">
      <c r="A1100" s="50" t="s">
        <v>1257</v>
      </c>
      <c r="B1100" s="56" t="s">
        <v>1596</v>
      </c>
      <c r="C1100" s="50" t="s">
        <v>3599</v>
      </c>
      <c r="D1100" s="56" t="s">
        <v>2340</v>
      </c>
      <c r="E1100" s="50" t="s">
        <v>1212</v>
      </c>
      <c r="F1100" s="24" t="s">
        <v>107</v>
      </c>
      <c r="G1100" s="24">
        <v>5</v>
      </c>
      <c r="H1100" s="50" t="s">
        <v>2644</v>
      </c>
      <c r="I1100" s="50" t="s">
        <v>109</v>
      </c>
      <c r="J1100" s="120">
        <v>609.64436819933201</v>
      </c>
      <c r="K1100" s="52">
        <v>750</v>
      </c>
      <c r="L1100" s="120">
        <v>81.285915759910935</v>
      </c>
      <c r="M1100" s="52">
        <v>1</v>
      </c>
      <c r="N1100" s="120">
        <v>78.361876239342777</v>
      </c>
      <c r="O1100" s="120">
        <v>100</v>
      </c>
      <c r="P1100" s="120">
        <v>100</v>
      </c>
      <c r="Q1100" s="120">
        <v>56.296037781818427</v>
      </c>
      <c r="R1100" s="120">
        <v>73.800186106051967</v>
      </c>
      <c r="S1100" s="120">
        <v>75</v>
      </c>
      <c r="T1100" s="120">
        <v>75.061383709091231</v>
      </c>
      <c r="U1100" s="120">
        <v>100</v>
      </c>
      <c r="V1100" s="120">
        <v>69.339934591060668</v>
      </c>
      <c r="W1100" s="120">
        <v>92.453246121414224</v>
      </c>
      <c r="X1100" s="120">
        <v>100</v>
      </c>
      <c r="Y1100" s="120">
        <v>50.772841075166653</v>
      </c>
      <c r="Z1100" s="120">
        <v>67.697121433555537</v>
      </c>
      <c r="AA1100" s="120">
        <v>100</v>
      </c>
      <c r="AB1100" s="120">
        <v>59.407719298245595</v>
      </c>
      <c r="AC1100" s="120">
        <v>79.210292397660794</v>
      </c>
      <c r="AD1100" s="120">
        <v>100</v>
      </c>
      <c r="AE1100" s="120">
        <v>47.186206896551724</v>
      </c>
      <c r="AF1100" s="120">
        <v>64.777777777777786</v>
      </c>
      <c r="AG1100" s="120">
        <v>62.914942528735629</v>
      </c>
      <c r="AH1100" s="120">
        <v>100</v>
      </c>
      <c r="AI1100" s="120">
        <v>18.7</v>
      </c>
      <c r="AJ1100" s="120">
        <v>23.02</v>
      </c>
      <c r="AK1100" s="120">
        <v>17.59</v>
      </c>
      <c r="AL1100" s="52">
        <v>0</v>
      </c>
      <c r="AM1100" s="124">
        <v>0.986784140969163</v>
      </c>
      <c r="AN1100" s="124">
        <v>1</v>
      </c>
      <c r="AO1100" s="124">
        <v>0.98237885462555063</v>
      </c>
      <c r="AP1100" s="124">
        <v>1</v>
      </c>
      <c r="AQ1100" s="124">
        <v>1</v>
      </c>
      <c r="AR1100" s="124">
        <v>1</v>
      </c>
      <c r="AS1100" s="124">
        <v>1.7811704834605598E-2</v>
      </c>
      <c r="AT1100" s="120">
        <v>50</v>
      </c>
      <c r="AU1100" s="120">
        <v>50</v>
      </c>
      <c r="AV1100" s="124">
        <v>6.7567567567567571E-2</v>
      </c>
      <c r="AW1100" s="120">
        <v>46.486486486486505</v>
      </c>
      <c r="AX1100" s="120">
        <v>50</v>
      </c>
      <c r="AY1100" s="124"/>
      <c r="AZ1100" s="120"/>
      <c r="BA1100" s="120"/>
      <c r="BB1100" s="124"/>
      <c r="BC1100" s="120"/>
      <c r="BD1100" s="120"/>
      <c r="BE1100" s="124"/>
      <c r="BF1100" s="120"/>
      <c r="BG1100" s="120"/>
      <c r="BH1100" s="124"/>
      <c r="BI1100" s="120"/>
      <c r="BJ1100" s="120"/>
      <c r="BK1100" s="124"/>
      <c r="BL1100" s="120"/>
      <c r="BM1100" s="120"/>
      <c r="BN1100" s="52"/>
      <c r="BO1100" s="124"/>
      <c r="BP1100" s="120"/>
      <c r="BQ1100" s="120"/>
      <c r="BR1100" s="124">
        <v>0.53731343283582089</v>
      </c>
      <c r="BS1100" s="124">
        <v>1</v>
      </c>
      <c r="BT1100" s="120">
        <v>35.820895522388057</v>
      </c>
      <c r="BU1100" s="120">
        <v>50</v>
      </c>
      <c r="BV1100" s="124"/>
      <c r="BW1100" s="120"/>
      <c r="BX1100" s="120"/>
      <c r="BY1100" s="124"/>
      <c r="BZ1100" s="124"/>
      <c r="CA1100" s="124"/>
      <c r="CB1100" s="120">
        <v>16.823939048191338</v>
      </c>
      <c r="CC1100" s="120">
        <v>19.496255895940152</v>
      </c>
      <c r="CD1100" s="120">
        <v>17.335082511020332</v>
      </c>
      <c r="CE1100" s="120"/>
      <c r="CF1100" s="107"/>
      <c r="CG1100" s="107"/>
      <c r="CH1100" s="107">
        <v>0</v>
      </c>
      <c r="CI1100" s="107"/>
      <c r="CJ1100" s="107"/>
    </row>
    <row r="1101" spans="1:88" x14ac:dyDescent="0.25">
      <c r="A1101" s="50" t="s">
        <v>1257</v>
      </c>
      <c r="B1101" s="56" t="s">
        <v>1596</v>
      </c>
      <c r="C1101" s="50" t="s">
        <v>3600</v>
      </c>
      <c r="D1101" s="56" t="s">
        <v>2206</v>
      </c>
      <c r="E1101" s="50" t="s">
        <v>1212</v>
      </c>
      <c r="F1101" s="24" t="s">
        <v>107</v>
      </c>
      <c r="G1101" s="24">
        <v>5</v>
      </c>
      <c r="H1101" s="50" t="s">
        <v>1453</v>
      </c>
      <c r="I1101" s="50" t="s">
        <v>109</v>
      </c>
      <c r="J1101" s="120">
        <v>567.76265244265051</v>
      </c>
      <c r="K1101" s="52">
        <v>650</v>
      </c>
      <c r="L1101" s="120">
        <v>87.348100375792384</v>
      </c>
      <c r="M1101" s="52">
        <v>0</v>
      </c>
      <c r="N1101" s="120">
        <v>75.652689163970791</v>
      </c>
      <c r="O1101" s="120">
        <v>100</v>
      </c>
      <c r="P1101" s="120">
        <v>100</v>
      </c>
      <c r="Q1101" s="120">
        <v>60.099432224963216</v>
      </c>
      <c r="R1101" s="120">
        <v>74.036748735533422</v>
      </c>
      <c r="S1101" s="120">
        <v>75</v>
      </c>
      <c r="T1101" s="120">
        <v>80.132576299950955</v>
      </c>
      <c r="U1101" s="120">
        <v>100</v>
      </c>
      <c r="V1101" s="120">
        <v>69.728610361589062</v>
      </c>
      <c r="W1101" s="120">
        <v>92.97148048211875</v>
      </c>
      <c r="X1101" s="120">
        <v>100</v>
      </c>
      <c r="Y1101" s="120">
        <v>55.62924841049842</v>
      </c>
      <c r="Z1101" s="120">
        <v>74.172331213997893</v>
      </c>
      <c r="AA1101" s="120">
        <v>100</v>
      </c>
      <c r="AB1101" s="120">
        <v>63.1131455399061</v>
      </c>
      <c r="AC1101" s="120">
        <v>84.1508607198748</v>
      </c>
      <c r="AD1101" s="120">
        <v>100</v>
      </c>
      <c r="AE1101" s="120"/>
      <c r="AF1101" s="120">
        <v>65.232716049382717</v>
      </c>
      <c r="AG1101" s="120"/>
      <c r="AH1101" s="120">
        <v>0</v>
      </c>
      <c r="AI1101" s="120">
        <v>14.9</v>
      </c>
      <c r="AJ1101" s="120">
        <v>18.399999999999999</v>
      </c>
      <c r="AK1101" s="120"/>
      <c r="AL1101" s="52">
        <v>0</v>
      </c>
      <c r="AM1101" s="124">
        <v>0.97938144329896903</v>
      </c>
      <c r="AN1101" s="124">
        <v>1</v>
      </c>
      <c r="AO1101" s="124">
        <v>0.97938144329896903</v>
      </c>
      <c r="AP1101" s="124">
        <v>1</v>
      </c>
      <c r="AQ1101" s="124">
        <v>1</v>
      </c>
      <c r="AR1101" s="124"/>
      <c r="AS1101" s="124">
        <v>0.04</v>
      </c>
      <c r="AT1101" s="120">
        <v>50</v>
      </c>
      <c r="AU1101" s="120">
        <v>50</v>
      </c>
      <c r="AV1101" s="124">
        <v>8.5714285714285715E-2</v>
      </c>
      <c r="AW1101" s="120">
        <v>42.857142857142861</v>
      </c>
      <c r="AX1101" s="120">
        <v>50</v>
      </c>
      <c r="AY1101" s="124"/>
      <c r="AZ1101" s="120"/>
      <c r="BA1101" s="120"/>
      <c r="BB1101" s="124"/>
      <c r="BC1101" s="120"/>
      <c r="BD1101" s="120"/>
      <c r="BE1101" s="124"/>
      <c r="BF1101" s="120"/>
      <c r="BG1101" s="120"/>
      <c r="BH1101" s="124"/>
      <c r="BI1101" s="120"/>
      <c r="BJ1101" s="120"/>
      <c r="BK1101" s="124"/>
      <c r="BL1101" s="120"/>
      <c r="BM1101" s="120"/>
      <c r="BN1101" s="52"/>
      <c r="BO1101" s="124"/>
      <c r="BP1101" s="120"/>
      <c r="BQ1101" s="120"/>
      <c r="BR1101" s="124">
        <v>0.65217391304347827</v>
      </c>
      <c r="BS1101" s="124">
        <v>0.98571428571428577</v>
      </c>
      <c r="BT1101" s="120">
        <v>43.478260869565219</v>
      </c>
      <c r="BU1101" s="120">
        <v>50</v>
      </c>
      <c r="BV1101" s="124"/>
      <c r="BW1101" s="120"/>
      <c r="BX1101" s="120"/>
      <c r="BY1101" s="124"/>
      <c r="BZ1101" s="124"/>
      <c r="CA1101" s="124"/>
      <c r="CB1101" s="120">
        <v>16.823939048191338</v>
      </c>
      <c r="CC1101" s="120">
        <v>19.496255895940152</v>
      </c>
      <c r="CD1101" s="120">
        <v>17.335082511020332</v>
      </c>
      <c r="CE1101" s="120"/>
      <c r="CF1101" s="107"/>
      <c r="CG1101" s="107"/>
      <c r="CH1101" s="107">
        <v>0</v>
      </c>
      <c r="CI1101" s="107"/>
      <c r="CJ1101" s="107"/>
    </row>
    <row r="1102" spans="1:88" x14ac:dyDescent="0.25">
      <c r="A1102" s="50" t="s">
        <v>1257</v>
      </c>
      <c r="B1102" s="56" t="s">
        <v>1596</v>
      </c>
      <c r="C1102" s="50" t="s">
        <v>3601</v>
      </c>
      <c r="D1102" s="56" t="s">
        <v>2156</v>
      </c>
      <c r="E1102" s="50" t="s">
        <v>1212</v>
      </c>
      <c r="F1102" s="24" t="s">
        <v>107</v>
      </c>
      <c r="G1102" s="24">
        <v>5</v>
      </c>
      <c r="H1102" s="50" t="s">
        <v>2644</v>
      </c>
      <c r="I1102" s="50" t="s">
        <v>109</v>
      </c>
      <c r="J1102" s="120">
        <v>602.2097673268654</v>
      </c>
      <c r="K1102" s="52">
        <v>650</v>
      </c>
      <c r="L1102" s="120">
        <v>92.647656511825446</v>
      </c>
      <c r="M1102" s="52">
        <v>0</v>
      </c>
      <c r="N1102" s="120">
        <v>80.009493398710561</v>
      </c>
      <c r="O1102" s="120">
        <v>100</v>
      </c>
      <c r="P1102" s="120">
        <v>100</v>
      </c>
      <c r="Q1102" s="120">
        <v>63.926712135575862</v>
      </c>
      <c r="R1102" s="120">
        <v>75</v>
      </c>
      <c r="S1102" s="120">
        <v>75</v>
      </c>
      <c r="T1102" s="120">
        <v>85.235616180767821</v>
      </c>
      <c r="U1102" s="120">
        <v>100</v>
      </c>
      <c r="V1102" s="120">
        <v>73.61139161139161</v>
      </c>
      <c r="W1102" s="120">
        <v>98.148522148522147</v>
      </c>
      <c r="X1102" s="120">
        <v>100</v>
      </c>
      <c r="Y1102" s="120">
        <v>59.320044793449043</v>
      </c>
      <c r="Z1102" s="120">
        <v>79.093393057932062</v>
      </c>
      <c r="AA1102" s="120">
        <v>100</v>
      </c>
      <c r="AB1102" s="120">
        <v>67.299176954732502</v>
      </c>
      <c r="AC1102" s="120">
        <v>89.732235939643331</v>
      </c>
      <c r="AD1102" s="120">
        <v>100</v>
      </c>
      <c r="AE1102" s="120"/>
      <c r="AF1102" s="120">
        <v>69.2777777777778</v>
      </c>
      <c r="AG1102" s="120"/>
      <c r="AH1102" s="120">
        <v>0</v>
      </c>
      <c r="AI1102" s="120">
        <v>11.07</v>
      </c>
      <c r="AJ1102" s="120">
        <v>15.67</v>
      </c>
      <c r="AK1102" s="120"/>
      <c r="AL1102" s="52">
        <v>0</v>
      </c>
      <c r="AM1102" s="124">
        <v>0.98770491803278693</v>
      </c>
      <c r="AN1102" s="124">
        <v>0.97916666666666663</v>
      </c>
      <c r="AO1102" s="124">
        <v>0.98770491803278693</v>
      </c>
      <c r="AP1102" s="124">
        <v>0.97916666666666663</v>
      </c>
      <c r="AQ1102" s="124">
        <v>1</v>
      </c>
      <c r="AR1102" s="124"/>
      <c r="AS1102" s="124">
        <v>1.4675052410901468E-2</v>
      </c>
      <c r="AT1102" s="120">
        <v>50</v>
      </c>
      <c r="AU1102" s="120">
        <v>50</v>
      </c>
      <c r="AV1102" s="124">
        <v>3.2967032967032968E-2</v>
      </c>
      <c r="AW1102" s="120">
        <v>50</v>
      </c>
      <c r="AX1102" s="120">
        <v>50</v>
      </c>
      <c r="AY1102" s="124"/>
      <c r="AZ1102" s="120"/>
      <c r="BA1102" s="120"/>
      <c r="BB1102" s="124"/>
      <c r="BC1102" s="120"/>
      <c r="BD1102" s="120"/>
      <c r="BE1102" s="124"/>
      <c r="BF1102" s="120"/>
      <c r="BG1102" s="120"/>
      <c r="BH1102" s="124"/>
      <c r="BI1102" s="120"/>
      <c r="BJ1102" s="120"/>
      <c r="BK1102" s="124"/>
      <c r="BL1102" s="120"/>
      <c r="BM1102" s="120"/>
      <c r="BN1102" s="52"/>
      <c r="BO1102" s="124"/>
      <c r="BP1102" s="120"/>
      <c r="BQ1102" s="120"/>
      <c r="BR1102" s="124">
        <v>0.76623376623376627</v>
      </c>
      <c r="BS1102" s="124">
        <v>0.96250000000000002</v>
      </c>
      <c r="BT1102" s="120">
        <v>50</v>
      </c>
      <c r="BU1102" s="120">
        <v>50</v>
      </c>
      <c r="BV1102" s="124"/>
      <c r="BW1102" s="120"/>
      <c r="BX1102" s="120"/>
      <c r="BY1102" s="124"/>
      <c r="BZ1102" s="124"/>
      <c r="CA1102" s="124"/>
      <c r="CB1102" s="120">
        <v>16.823939048191338</v>
      </c>
      <c r="CC1102" s="120">
        <v>19.496255895940152</v>
      </c>
      <c r="CD1102" s="120">
        <v>17.335082511020332</v>
      </c>
      <c r="CE1102" s="120"/>
      <c r="CF1102" s="114"/>
      <c r="CG1102" s="52"/>
      <c r="CH1102" s="107">
        <v>1</v>
      </c>
      <c r="CI1102" s="107">
        <v>1</v>
      </c>
      <c r="CJ1102" s="107"/>
    </row>
    <row r="1103" spans="1:88" x14ac:dyDescent="0.25">
      <c r="A1103" s="50" t="s">
        <v>1257</v>
      </c>
      <c r="B1103" s="56" t="s">
        <v>1596</v>
      </c>
      <c r="C1103" s="50" t="s">
        <v>3602</v>
      </c>
      <c r="D1103" s="56" t="s">
        <v>2384</v>
      </c>
      <c r="E1103" s="50" t="s">
        <v>1212</v>
      </c>
      <c r="F1103" s="24">
        <v>6</v>
      </c>
      <c r="G1103" s="24">
        <v>8</v>
      </c>
      <c r="H1103" s="50" t="s">
        <v>2644</v>
      </c>
      <c r="I1103" s="50" t="s">
        <v>109</v>
      </c>
      <c r="J1103" s="120">
        <v>651.80010392464658</v>
      </c>
      <c r="K1103" s="52">
        <v>800</v>
      </c>
      <c r="L1103" s="120">
        <v>81.475012990580822</v>
      </c>
      <c r="M1103" s="52">
        <v>1</v>
      </c>
      <c r="N1103" s="120">
        <v>79.283824283112565</v>
      </c>
      <c r="O1103" s="120">
        <v>100</v>
      </c>
      <c r="P1103" s="120">
        <v>100</v>
      </c>
      <c r="Q1103" s="120">
        <v>59.58973967782525</v>
      </c>
      <c r="R1103" s="120">
        <v>73.352879842313143</v>
      </c>
      <c r="S1103" s="120">
        <v>75</v>
      </c>
      <c r="T1103" s="120">
        <v>79.452986237100333</v>
      </c>
      <c r="U1103" s="120">
        <v>100</v>
      </c>
      <c r="V1103" s="120">
        <v>68.77374594397061</v>
      </c>
      <c r="W1103" s="120">
        <v>91.698327925294137</v>
      </c>
      <c r="X1103" s="120">
        <v>100</v>
      </c>
      <c r="Y1103" s="120">
        <v>48.99188750313089</v>
      </c>
      <c r="Z1103" s="120">
        <v>65.322516670841196</v>
      </c>
      <c r="AA1103" s="120">
        <v>100</v>
      </c>
      <c r="AB1103" s="120">
        <v>62.83798758865246</v>
      </c>
      <c r="AC1103" s="120">
        <v>83.783983451536614</v>
      </c>
      <c r="AD1103" s="120">
        <v>100</v>
      </c>
      <c r="AE1103" s="120">
        <v>49.607708333333328</v>
      </c>
      <c r="AF1103" s="120">
        <v>66.413738738738687</v>
      </c>
      <c r="AG1103" s="120">
        <v>66.143611111111099</v>
      </c>
      <c r="AH1103" s="120">
        <v>100</v>
      </c>
      <c r="AI1103" s="120">
        <v>15.41</v>
      </c>
      <c r="AJ1103" s="120">
        <v>24.36</v>
      </c>
      <c r="AK1103" s="120">
        <v>16.8</v>
      </c>
      <c r="AL1103" s="52">
        <v>0</v>
      </c>
      <c r="AM1103" s="124">
        <v>0.98722627737226276</v>
      </c>
      <c r="AN1103" s="124">
        <v>1</v>
      </c>
      <c r="AO1103" s="124">
        <v>0.97814207650273222</v>
      </c>
      <c r="AP1103" s="124">
        <v>0.98095238095238091</v>
      </c>
      <c r="AQ1103" s="124">
        <v>1</v>
      </c>
      <c r="AR1103" s="124">
        <v>1</v>
      </c>
      <c r="AS1103" s="124">
        <v>6.3868613138686137E-2</v>
      </c>
      <c r="AT1103" s="120">
        <v>47.226277372262793</v>
      </c>
      <c r="AU1103" s="120">
        <v>50</v>
      </c>
      <c r="AV1103" s="124">
        <v>0.16831683168316833</v>
      </c>
      <c r="AW1103" s="120">
        <v>26.336633663366339</v>
      </c>
      <c r="AX1103" s="120">
        <v>50</v>
      </c>
      <c r="AY1103" s="124"/>
      <c r="AZ1103" s="120"/>
      <c r="BA1103" s="120"/>
      <c r="BB1103" s="124"/>
      <c r="BC1103" s="120"/>
      <c r="BD1103" s="120"/>
      <c r="BE1103" s="124">
        <v>0.92452830188679247</v>
      </c>
      <c r="BF1103" s="120">
        <v>49.177037334403856</v>
      </c>
      <c r="BG1103" s="120">
        <v>50</v>
      </c>
      <c r="BH1103" s="124"/>
      <c r="BI1103" s="120"/>
      <c r="BJ1103" s="120"/>
      <c r="BK1103" s="124"/>
      <c r="BL1103" s="120"/>
      <c r="BM1103" s="120"/>
      <c r="BN1103" s="52"/>
      <c r="BO1103" s="124"/>
      <c r="BP1103" s="120"/>
      <c r="BQ1103" s="120"/>
      <c r="BR1103" s="124">
        <v>0.63988095238095233</v>
      </c>
      <c r="BS1103" s="124">
        <v>0.93333333333333335</v>
      </c>
      <c r="BT1103" s="120">
        <v>42.658730158730158</v>
      </c>
      <c r="BU1103" s="120">
        <v>50</v>
      </c>
      <c r="BV1103" s="124"/>
      <c r="BW1103" s="120"/>
      <c r="BX1103" s="120"/>
      <c r="BY1103" s="124"/>
      <c r="BZ1103" s="124"/>
      <c r="CA1103" s="124"/>
      <c r="CB1103" s="120">
        <v>16.823939048191338</v>
      </c>
      <c r="CC1103" s="120">
        <v>19.496255895940152</v>
      </c>
      <c r="CD1103" s="120">
        <v>17.335082511020332</v>
      </c>
      <c r="CE1103" s="120"/>
      <c r="CF1103" s="107"/>
      <c r="CG1103" s="107"/>
      <c r="CH1103" s="107">
        <v>0</v>
      </c>
      <c r="CI1103" s="107"/>
      <c r="CJ1103" s="107"/>
    </row>
    <row r="1104" spans="1:88" x14ac:dyDescent="0.25">
      <c r="A1104" s="50" t="s">
        <v>1257</v>
      </c>
      <c r="B1104" s="56" t="s">
        <v>1596</v>
      </c>
      <c r="C1104" s="50" t="s">
        <v>3603</v>
      </c>
      <c r="D1104" s="56" t="s">
        <v>2197</v>
      </c>
      <c r="E1104" s="50" t="s">
        <v>1212</v>
      </c>
      <c r="F1104" s="24">
        <v>6</v>
      </c>
      <c r="G1104" s="24">
        <v>8</v>
      </c>
      <c r="H1104" s="50" t="s">
        <v>1453</v>
      </c>
      <c r="I1104" s="50" t="s">
        <v>109</v>
      </c>
      <c r="J1104" s="120">
        <v>664.83619785855888</v>
      </c>
      <c r="K1104" s="52">
        <v>800</v>
      </c>
      <c r="L1104" s="120">
        <v>83.104524732319859</v>
      </c>
      <c r="M1104" s="52">
        <v>1</v>
      </c>
      <c r="N1104" s="120">
        <v>76.256352870747747</v>
      </c>
      <c r="O1104" s="120">
        <v>100</v>
      </c>
      <c r="P1104" s="120">
        <v>100</v>
      </c>
      <c r="Q1104" s="120">
        <v>59.839752776455626</v>
      </c>
      <c r="R1104" s="120">
        <v>71.854789348363155</v>
      </c>
      <c r="S1104" s="120">
        <v>75</v>
      </c>
      <c r="T1104" s="120">
        <v>79.786337035274173</v>
      </c>
      <c r="U1104" s="120">
        <v>100</v>
      </c>
      <c r="V1104" s="120">
        <v>68.725829070360064</v>
      </c>
      <c r="W1104" s="120">
        <v>91.63443876048008</v>
      </c>
      <c r="X1104" s="120">
        <v>100</v>
      </c>
      <c r="Y1104" s="120">
        <v>52.352365697795911</v>
      </c>
      <c r="Z1104" s="120">
        <v>69.80315426372789</v>
      </c>
      <c r="AA1104" s="120">
        <v>100</v>
      </c>
      <c r="AB1104" s="120">
        <v>64.802869757174378</v>
      </c>
      <c r="AC1104" s="120">
        <v>86.403826342899166</v>
      </c>
      <c r="AD1104" s="120">
        <v>100</v>
      </c>
      <c r="AE1104" s="120">
        <v>55.543678160919534</v>
      </c>
      <c r="AF1104" s="120">
        <v>67.003825136612036</v>
      </c>
      <c r="AG1104" s="120">
        <v>74.058237547892716</v>
      </c>
      <c r="AH1104" s="120">
        <v>100</v>
      </c>
      <c r="AI1104" s="120">
        <v>15.16</v>
      </c>
      <c r="AJ1104" s="120">
        <v>19.5</v>
      </c>
      <c r="AK1104" s="120">
        <v>11.46</v>
      </c>
      <c r="AL1104" s="52">
        <v>0</v>
      </c>
      <c r="AM1104" s="124">
        <v>0.99141630901287559</v>
      </c>
      <c r="AN1104" s="124">
        <v>0.97333333333333338</v>
      </c>
      <c r="AO1104" s="124">
        <v>0.98927038626609443</v>
      </c>
      <c r="AP1104" s="124">
        <v>0.97333333333333338</v>
      </c>
      <c r="AQ1104" s="124">
        <v>0.99350649350649356</v>
      </c>
      <c r="AR1104" s="124">
        <v>1</v>
      </c>
      <c r="AS1104" s="124">
        <v>0.11853448275862069</v>
      </c>
      <c r="AT1104" s="120">
        <v>36.293103448275879</v>
      </c>
      <c r="AU1104" s="120">
        <v>50</v>
      </c>
      <c r="AV1104" s="124">
        <v>0.11594202898550725</v>
      </c>
      <c r="AW1104" s="120">
        <v>36.811594202898569</v>
      </c>
      <c r="AX1104" s="120">
        <v>50</v>
      </c>
      <c r="AY1104" s="124"/>
      <c r="AZ1104" s="120"/>
      <c r="BA1104" s="120"/>
      <c r="BB1104" s="124"/>
      <c r="BC1104" s="120"/>
      <c r="BD1104" s="120"/>
      <c r="BE1104" s="124">
        <v>0.94117647058823528</v>
      </c>
      <c r="BF1104" s="120">
        <v>50</v>
      </c>
      <c r="BG1104" s="120">
        <v>50</v>
      </c>
      <c r="BH1104" s="124"/>
      <c r="BI1104" s="120"/>
      <c r="BJ1104" s="120"/>
      <c r="BK1104" s="124"/>
      <c r="BL1104" s="120"/>
      <c r="BM1104" s="120"/>
      <c r="BN1104" s="52"/>
      <c r="BO1104" s="124"/>
      <c r="BP1104" s="120"/>
      <c r="BQ1104" s="120"/>
      <c r="BR1104" s="124">
        <v>0.60068259385665534</v>
      </c>
      <c r="BS1104" s="124">
        <v>0.95129870129870131</v>
      </c>
      <c r="BT1104" s="120">
        <v>40.045506257110361</v>
      </c>
      <c r="BU1104" s="120">
        <v>50</v>
      </c>
      <c r="BV1104" s="124"/>
      <c r="BW1104" s="120"/>
      <c r="BX1104" s="120"/>
      <c r="BY1104" s="124"/>
      <c r="BZ1104" s="124"/>
      <c r="CA1104" s="124"/>
      <c r="CB1104" s="120">
        <v>16.823939048191338</v>
      </c>
      <c r="CC1104" s="120">
        <v>19.496255895940152</v>
      </c>
      <c r="CD1104" s="120">
        <v>17.335082511020332</v>
      </c>
      <c r="CE1104" s="120"/>
      <c r="CF1104" s="107"/>
      <c r="CG1104" s="107"/>
      <c r="CH1104" s="107">
        <v>0</v>
      </c>
      <c r="CI1104" s="107"/>
      <c r="CJ1104" s="107"/>
    </row>
    <row r="1105" spans="1:88" x14ac:dyDescent="0.25">
      <c r="A1105" s="50" t="s">
        <v>1257</v>
      </c>
      <c r="B1105" s="56" t="s">
        <v>1596</v>
      </c>
      <c r="C1105" s="50" t="s">
        <v>3604</v>
      </c>
      <c r="D1105" s="56" t="s">
        <v>2339</v>
      </c>
      <c r="E1105" s="50" t="s">
        <v>1212</v>
      </c>
      <c r="F1105" s="24">
        <v>9</v>
      </c>
      <c r="G1105" s="24">
        <v>12</v>
      </c>
      <c r="H1105" s="50" t="s">
        <v>2644</v>
      </c>
      <c r="I1105" s="50" t="s">
        <v>109</v>
      </c>
      <c r="J1105" s="120">
        <v>1118.4160133385637</v>
      </c>
      <c r="K1105" s="52">
        <v>1250</v>
      </c>
      <c r="L1105" s="120">
        <v>89.473281067085097</v>
      </c>
      <c r="M1105" s="52">
        <v>1</v>
      </c>
      <c r="N1105" s="120">
        <v>83.709408602150489</v>
      </c>
      <c r="O1105" s="120">
        <v>100</v>
      </c>
      <c r="P1105" s="120">
        <v>100</v>
      </c>
      <c r="Q1105" s="120">
        <v>67.983589647411833</v>
      </c>
      <c r="R1105" s="120">
        <v>75</v>
      </c>
      <c r="S1105" s="120">
        <v>75</v>
      </c>
      <c r="T1105" s="120">
        <v>90.644786196549106</v>
      </c>
      <c r="U1105" s="120">
        <v>100</v>
      </c>
      <c r="V1105" s="120">
        <v>74.065317645856496</v>
      </c>
      <c r="W1105" s="120">
        <v>98.753756861141994</v>
      </c>
      <c r="X1105" s="120">
        <v>100</v>
      </c>
      <c r="Y1105" s="120">
        <v>52.098137936545974</v>
      </c>
      <c r="Z1105" s="120">
        <v>69.464183915394628</v>
      </c>
      <c r="AA1105" s="120">
        <v>100</v>
      </c>
      <c r="AB1105" s="120">
        <v>67.999071207430276</v>
      </c>
      <c r="AC1105" s="120">
        <v>90.665428276573707</v>
      </c>
      <c r="AD1105" s="120">
        <v>100</v>
      </c>
      <c r="AE1105" s="120">
        <v>54.865727699530531</v>
      </c>
      <c r="AF1105" s="120">
        <v>71.699338624338552</v>
      </c>
      <c r="AG1105" s="120">
        <v>73.154303599374032</v>
      </c>
      <c r="AH1105" s="120">
        <v>100</v>
      </c>
      <c r="AI1105" s="120">
        <v>7.01</v>
      </c>
      <c r="AJ1105" s="120">
        <v>22.9</v>
      </c>
      <c r="AK1105" s="120">
        <v>16.829999999999998</v>
      </c>
      <c r="AL1105" s="52">
        <v>1</v>
      </c>
      <c r="AM1105" s="124">
        <v>0.9642857142857143</v>
      </c>
      <c r="AN1105" s="124">
        <v>0.93478260869565222</v>
      </c>
      <c r="AO1105" s="124">
        <v>0.96071428571428574</v>
      </c>
      <c r="AP1105" s="124">
        <v>0.93478260869565222</v>
      </c>
      <c r="AQ1105" s="124">
        <v>0.98480243161094227</v>
      </c>
      <c r="AR1105" s="124">
        <v>0.9726027397260274</v>
      </c>
      <c r="AS1105" s="124">
        <v>1.69061707523246E-2</v>
      </c>
      <c r="AT1105" s="120">
        <v>50</v>
      </c>
      <c r="AU1105" s="120">
        <v>50</v>
      </c>
      <c r="AV1105" s="124">
        <v>4.3243243243243246E-2</v>
      </c>
      <c r="AW1105" s="120">
        <v>50</v>
      </c>
      <c r="AX1105" s="120">
        <v>50</v>
      </c>
      <c r="AY1105" s="124">
        <v>0.44522968197879859</v>
      </c>
      <c r="AZ1105" s="120">
        <v>29.681978798586574</v>
      </c>
      <c r="BA1105" s="120">
        <v>50</v>
      </c>
      <c r="BB1105" s="124">
        <v>0.67667844522968201</v>
      </c>
      <c r="BC1105" s="120">
        <v>45.111896348645466</v>
      </c>
      <c r="BD1105" s="120">
        <v>50</v>
      </c>
      <c r="BE1105" s="124">
        <v>0.9</v>
      </c>
      <c r="BF1105" s="120">
        <v>47.872340425531917</v>
      </c>
      <c r="BG1105" s="120">
        <v>50</v>
      </c>
      <c r="BH1105" s="124">
        <v>0.96932515337423308</v>
      </c>
      <c r="BI1105" s="120">
        <v>100</v>
      </c>
      <c r="BJ1105" s="120">
        <v>100</v>
      </c>
      <c r="BK1105" s="124">
        <v>0.92063492063492058</v>
      </c>
      <c r="BL1105" s="120">
        <v>97.939885173927735</v>
      </c>
      <c r="BM1105" s="120">
        <v>100</v>
      </c>
      <c r="BN1105" s="52">
        <v>0</v>
      </c>
      <c r="BO1105" s="124">
        <v>0.82926829268292679</v>
      </c>
      <c r="BP1105" s="120">
        <v>100</v>
      </c>
      <c r="BQ1105" s="120">
        <v>100</v>
      </c>
      <c r="BR1105" s="124">
        <v>0.50666666666666671</v>
      </c>
      <c r="BS1105" s="124">
        <v>0.96153846153846156</v>
      </c>
      <c r="BT1105" s="120">
        <v>33.777777777777779</v>
      </c>
      <c r="BU1105" s="120">
        <v>50</v>
      </c>
      <c r="BV1105" s="124">
        <v>0.49619611158072696</v>
      </c>
      <c r="BW1105" s="120">
        <v>41.349675965060584</v>
      </c>
      <c r="BX1105" s="120">
        <v>50</v>
      </c>
      <c r="BY1105" s="124">
        <v>0.92063492063492058</v>
      </c>
      <c r="BZ1105" s="124">
        <v>0.94</v>
      </c>
      <c r="CA1105" s="124">
        <v>1.9365079365079366E-2</v>
      </c>
      <c r="CB1105" s="120">
        <v>16.823939048191338</v>
      </c>
      <c r="CC1105" s="120">
        <v>19.496255895940152</v>
      </c>
      <c r="CD1105" s="120">
        <v>17.335082511020332</v>
      </c>
      <c r="CE1105" s="120">
        <v>12.629206143265662</v>
      </c>
      <c r="CF1105" s="107"/>
      <c r="CG1105" s="107"/>
      <c r="CH1105" s="107">
        <v>0</v>
      </c>
      <c r="CI1105" s="107"/>
      <c r="CJ1105" s="107"/>
    </row>
    <row r="1106" spans="1:88" x14ac:dyDescent="0.25">
      <c r="A1106" s="50" t="s">
        <v>1265</v>
      </c>
      <c r="B1106" s="56" t="s">
        <v>1597</v>
      </c>
      <c r="C1106" s="50" t="s">
        <v>2665</v>
      </c>
      <c r="D1106" s="56" t="s">
        <v>101</v>
      </c>
      <c r="E1106" s="50" t="s">
        <v>102</v>
      </c>
      <c r="F1106" s="24" t="s">
        <v>102</v>
      </c>
      <c r="G1106" s="24" t="s">
        <v>102</v>
      </c>
      <c r="H1106" s="50" t="s">
        <v>2644</v>
      </c>
      <c r="I1106" s="50" t="s">
        <v>103</v>
      </c>
      <c r="J1106" s="120">
        <v>1036.9236321202884</v>
      </c>
      <c r="K1106" s="52">
        <v>1250</v>
      </c>
      <c r="L1106" s="120">
        <v>82.95389056962307</v>
      </c>
      <c r="M1106" s="52">
        <v>0</v>
      </c>
      <c r="N1106" s="120">
        <v>67.978599881143722</v>
      </c>
      <c r="O1106" s="120">
        <v>90.638133174858297</v>
      </c>
      <c r="P1106" s="120">
        <v>100</v>
      </c>
      <c r="Q1106" s="120">
        <v>57.083216700698742</v>
      </c>
      <c r="R1106" s="120">
        <v>65.434778373024969</v>
      </c>
      <c r="S1106" s="120">
        <v>71.917420274519273</v>
      </c>
      <c r="T1106" s="120">
        <v>76.110955600931646</v>
      </c>
      <c r="U1106" s="120">
        <v>100</v>
      </c>
      <c r="V1106" s="120">
        <v>61.675985148714354</v>
      </c>
      <c r="W1106" s="120">
        <v>82.234646864952481</v>
      </c>
      <c r="X1106" s="120">
        <v>100</v>
      </c>
      <c r="Y1106" s="120">
        <v>51.250652998267931</v>
      </c>
      <c r="Z1106" s="120">
        <v>68.33420399769058</v>
      </c>
      <c r="AA1106" s="120">
        <v>100</v>
      </c>
      <c r="AB1106" s="120">
        <v>58.664463955637693</v>
      </c>
      <c r="AC1106" s="120">
        <v>78.219285274183591</v>
      </c>
      <c r="AD1106" s="120">
        <v>100</v>
      </c>
      <c r="AE1106" s="120">
        <v>49.527955082742288</v>
      </c>
      <c r="AF1106" s="120">
        <v>61.885083333333363</v>
      </c>
      <c r="AG1106" s="120">
        <v>66.037273443656389</v>
      </c>
      <c r="AH1106" s="120">
        <v>100</v>
      </c>
      <c r="AI1106" s="120">
        <v>14.83</v>
      </c>
      <c r="AJ1106" s="120">
        <v>14.18</v>
      </c>
      <c r="AK1106" s="120">
        <v>12.35</v>
      </c>
      <c r="AL1106" s="52">
        <v>1</v>
      </c>
      <c r="AM1106" s="124">
        <v>0.96632732967893498</v>
      </c>
      <c r="AN1106" s="124">
        <v>0.95677233429394815</v>
      </c>
      <c r="AO1106" s="124">
        <v>0.94675019577133912</v>
      </c>
      <c r="AP1106" s="124">
        <v>0.93371757925072041</v>
      </c>
      <c r="AQ1106" s="124">
        <v>0.99816849816849818</v>
      </c>
      <c r="AR1106" s="124">
        <v>1</v>
      </c>
      <c r="AS1106" s="124">
        <v>8.7555555555555553E-2</v>
      </c>
      <c r="AT1106" s="120">
        <v>42.488888888888887</v>
      </c>
      <c r="AU1106" s="120">
        <v>50</v>
      </c>
      <c r="AV1106" s="124">
        <v>0.176056338028169</v>
      </c>
      <c r="AW1106" s="120">
        <v>24.78873239436621</v>
      </c>
      <c r="AX1106" s="120">
        <v>50</v>
      </c>
      <c r="AY1106" s="124">
        <v>0.721763085399449</v>
      </c>
      <c r="AZ1106" s="120">
        <v>48.117539026629935</v>
      </c>
      <c r="BA1106" s="120">
        <v>50</v>
      </c>
      <c r="BB1106" s="124">
        <v>0.45179063360881544</v>
      </c>
      <c r="BC1106" s="120">
        <v>30.11937557392103</v>
      </c>
      <c r="BD1106" s="120">
        <v>50</v>
      </c>
      <c r="BE1106" s="124">
        <v>0.98820058997050142</v>
      </c>
      <c r="BF1106" s="120">
        <v>50</v>
      </c>
      <c r="BG1106" s="120">
        <v>50</v>
      </c>
      <c r="BH1106" s="124">
        <v>0.92817679558011046</v>
      </c>
      <c r="BI1106" s="120">
        <v>98.742212295756431</v>
      </c>
      <c r="BJ1106" s="120">
        <v>100</v>
      </c>
      <c r="BK1106" s="124">
        <v>0.88888888888888895</v>
      </c>
      <c r="BL1106" s="120">
        <v>94.562647754137132</v>
      </c>
      <c r="BM1106" s="120">
        <v>100</v>
      </c>
      <c r="BN1106" s="52">
        <v>0</v>
      </c>
      <c r="BO1106" s="124">
        <v>0.753</v>
      </c>
      <c r="BP1106" s="120">
        <v>100</v>
      </c>
      <c r="BQ1106" s="120">
        <v>100</v>
      </c>
      <c r="BR1106" s="124">
        <v>0.56456456456456461</v>
      </c>
      <c r="BS1106" s="124">
        <v>0.95007132667617689</v>
      </c>
      <c r="BT1106" s="120">
        <v>37.637637637637638</v>
      </c>
      <c r="BU1106" s="120">
        <v>50</v>
      </c>
      <c r="BV1106" s="124">
        <v>0.58670520231213874</v>
      </c>
      <c r="BW1106" s="120">
        <v>48.892100192678228</v>
      </c>
      <c r="BX1106" s="120">
        <v>50</v>
      </c>
      <c r="BY1106" s="124">
        <v>0.88888888888888895</v>
      </c>
      <c r="BZ1106" s="124">
        <v>0.94</v>
      </c>
      <c r="CA1106" s="124">
        <v>5.1111111111111003E-2</v>
      </c>
      <c r="CB1106" s="120">
        <v>17.263974516166829</v>
      </c>
      <c r="CC1106" s="120">
        <v>19.631524517014228</v>
      </c>
      <c r="CD1106" s="120">
        <v>17.168861804494096</v>
      </c>
      <c r="CE1106" s="120">
        <v>15.161501169955377</v>
      </c>
      <c r="CF1106" s="52"/>
      <c r="CG1106" s="52"/>
      <c r="CH1106" s="107">
        <v>0</v>
      </c>
      <c r="CI1106" s="107"/>
      <c r="CJ1106" s="107"/>
    </row>
    <row r="1107" spans="1:88" x14ac:dyDescent="0.25">
      <c r="A1107" s="50" t="s">
        <v>1265</v>
      </c>
      <c r="B1107" s="56" t="s">
        <v>1597</v>
      </c>
      <c r="C1107" s="50" t="s">
        <v>3605</v>
      </c>
      <c r="D1107" s="56" t="s">
        <v>2134</v>
      </c>
      <c r="E1107" s="50" t="s">
        <v>1212</v>
      </c>
      <c r="F1107" s="24" t="s">
        <v>107</v>
      </c>
      <c r="G1107" s="24">
        <v>5</v>
      </c>
      <c r="H1107" s="50" t="s">
        <v>1453</v>
      </c>
      <c r="I1107" s="50" t="s">
        <v>109</v>
      </c>
      <c r="J1107" s="120">
        <v>598.57711933595306</v>
      </c>
      <c r="K1107" s="52">
        <v>750</v>
      </c>
      <c r="L1107" s="120">
        <v>79.810282578127072</v>
      </c>
      <c r="M1107" s="52">
        <v>0</v>
      </c>
      <c r="N1107" s="120">
        <v>70.524643613644201</v>
      </c>
      <c r="O1107" s="120">
        <v>94.032858151525602</v>
      </c>
      <c r="P1107" s="120">
        <v>100</v>
      </c>
      <c r="Q1107" s="120">
        <v>60.444867739771496</v>
      </c>
      <c r="R1107" s="120">
        <v>72.902494126452481</v>
      </c>
      <c r="S1107" s="120">
        <v>74.584553340620701</v>
      </c>
      <c r="T1107" s="120">
        <v>80.59315698636199</v>
      </c>
      <c r="U1107" s="120">
        <v>100</v>
      </c>
      <c r="V1107" s="120">
        <v>68.796061286779121</v>
      </c>
      <c r="W1107" s="120">
        <v>91.728081715705486</v>
      </c>
      <c r="X1107" s="120">
        <v>100</v>
      </c>
      <c r="Y1107" s="120">
        <v>58.600779753797013</v>
      </c>
      <c r="Z1107" s="120">
        <v>78.134373005062685</v>
      </c>
      <c r="AA1107" s="120">
        <v>100</v>
      </c>
      <c r="AB1107" s="120">
        <v>61.858547008547013</v>
      </c>
      <c r="AC1107" s="120">
        <v>82.478062678062685</v>
      </c>
      <c r="AD1107" s="120">
        <v>100</v>
      </c>
      <c r="AE1107" s="120">
        <v>52.720289855072458</v>
      </c>
      <c r="AF1107" s="120">
        <v>65.680000000000007</v>
      </c>
      <c r="AG1107" s="120">
        <v>70.293719806763278</v>
      </c>
      <c r="AH1107" s="120">
        <v>100</v>
      </c>
      <c r="AI1107" s="120">
        <v>14.13</v>
      </c>
      <c r="AJ1107" s="120">
        <v>14.3</v>
      </c>
      <c r="AK1107" s="120">
        <v>12.95</v>
      </c>
      <c r="AL1107" s="52">
        <v>1</v>
      </c>
      <c r="AM1107" s="124">
        <v>0.97641509433962259</v>
      </c>
      <c r="AN1107" s="124">
        <v>0.93939393939393945</v>
      </c>
      <c r="AO1107" s="124">
        <v>0.97641509433962259</v>
      </c>
      <c r="AP1107" s="124">
        <v>0.93939393939393945</v>
      </c>
      <c r="AQ1107" s="124">
        <v>1</v>
      </c>
      <c r="AR1107" s="124">
        <v>1</v>
      </c>
      <c r="AS1107" s="124">
        <v>0.1044776119402985</v>
      </c>
      <c r="AT1107" s="120">
        <v>39.104477611940318</v>
      </c>
      <c r="AU1107" s="120">
        <v>50</v>
      </c>
      <c r="AV1107" s="124">
        <v>0.23893805309734514</v>
      </c>
      <c r="AW1107" s="120">
        <v>12.212389380530974</v>
      </c>
      <c r="AX1107" s="120">
        <v>50</v>
      </c>
      <c r="AY1107" s="124"/>
      <c r="AZ1107" s="120"/>
      <c r="BA1107" s="120"/>
      <c r="BB1107" s="124"/>
      <c r="BC1107" s="120"/>
      <c r="BD1107" s="120"/>
      <c r="BE1107" s="124"/>
      <c r="BF1107" s="120"/>
      <c r="BG1107" s="120"/>
      <c r="BH1107" s="124"/>
      <c r="BI1107" s="120"/>
      <c r="BJ1107" s="120"/>
      <c r="BK1107" s="124"/>
      <c r="BL1107" s="120"/>
      <c r="BM1107" s="120"/>
      <c r="BN1107" s="52"/>
      <c r="BO1107" s="124"/>
      <c r="BP1107" s="120"/>
      <c r="BQ1107" s="120"/>
      <c r="BR1107" s="124">
        <v>0.75</v>
      </c>
      <c r="BS1107" s="124">
        <v>0.9375</v>
      </c>
      <c r="BT1107" s="120">
        <v>50</v>
      </c>
      <c r="BU1107" s="120">
        <v>50</v>
      </c>
      <c r="BV1107" s="124"/>
      <c r="BW1107" s="120"/>
      <c r="BX1107" s="120"/>
      <c r="BY1107" s="124"/>
      <c r="BZ1107" s="124"/>
      <c r="CA1107" s="124"/>
      <c r="CB1107" s="120">
        <v>16.823939048191338</v>
      </c>
      <c r="CC1107" s="120">
        <v>19.496255895940152</v>
      </c>
      <c r="CD1107" s="120">
        <v>17.335082511020332</v>
      </c>
      <c r="CE1107" s="120"/>
      <c r="CF1107" s="107"/>
      <c r="CG1107" s="107"/>
      <c r="CH1107" s="107">
        <v>0</v>
      </c>
      <c r="CI1107" s="107"/>
      <c r="CJ1107" s="107"/>
    </row>
    <row r="1108" spans="1:88" x14ac:dyDescent="0.25">
      <c r="A1108" s="50" t="s">
        <v>1265</v>
      </c>
      <c r="B1108" s="56" t="s">
        <v>1597</v>
      </c>
      <c r="C1108" s="50" t="s">
        <v>3713</v>
      </c>
      <c r="D1108" s="56" t="s">
        <v>3715</v>
      </c>
      <c r="E1108" s="50" t="s">
        <v>1212</v>
      </c>
      <c r="F1108" s="24">
        <v>4</v>
      </c>
      <c r="G1108" s="24">
        <v>5</v>
      </c>
      <c r="H1108" s="50" t="s">
        <v>1453</v>
      </c>
      <c r="I1108" s="50" t="s">
        <v>109</v>
      </c>
      <c r="J1108" s="120">
        <v>629.07827528600478</v>
      </c>
      <c r="K1108" s="52">
        <v>750</v>
      </c>
      <c r="L1108" s="120">
        <v>83.877103371467314</v>
      </c>
      <c r="M1108" s="52">
        <v>0</v>
      </c>
      <c r="N1108" s="120">
        <v>72.300751485632333</v>
      </c>
      <c r="O1108" s="120">
        <v>96.40100198084312</v>
      </c>
      <c r="P1108" s="120">
        <v>100</v>
      </c>
      <c r="Q1108" s="120">
        <v>62.226923319227041</v>
      </c>
      <c r="R1108" s="120">
        <v>70.782587862587874</v>
      </c>
      <c r="S1108" s="120">
        <v>75</v>
      </c>
      <c r="T1108" s="120">
        <v>82.969231092302721</v>
      </c>
      <c r="U1108" s="120">
        <v>100</v>
      </c>
      <c r="V1108" s="120">
        <v>66.945670997803703</v>
      </c>
      <c r="W1108" s="120">
        <v>89.26089466373827</v>
      </c>
      <c r="X1108" s="120">
        <v>100</v>
      </c>
      <c r="Y1108" s="120">
        <v>57.510629527022957</v>
      </c>
      <c r="Z1108" s="120">
        <v>76.680839369363937</v>
      </c>
      <c r="AA1108" s="120">
        <v>100</v>
      </c>
      <c r="AB1108" s="120">
        <v>58.978171091445404</v>
      </c>
      <c r="AC1108" s="120">
        <v>78.637561455260538</v>
      </c>
      <c r="AD1108" s="120">
        <v>100</v>
      </c>
      <c r="AE1108" s="120">
        <v>50.568571428571431</v>
      </c>
      <c r="AF1108" s="120">
        <v>62.751709401709412</v>
      </c>
      <c r="AG1108" s="120">
        <v>67.424761904761908</v>
      </c>
      <c r="AH1108" s="120">
        <v>100</v>
      </c>
      <c r="AI1108" s="120">
        <v>12.77</v>
      </c>
      <c r="AJ1108" s="120">
        <v>13.27</v>
      </c>
      <c r="AK1108" s="120">
        <v>12.18</v>
      </c>
      <c r="AL1108" s="52">
        <v>1</v>
      </c>
      <c r="AM1108" s="124">
        <v>0.97727272727272729</v>
      </c>
      <c r="AN1108" s="124">
        <v>0.94029850746268662</v>
      </c>
      <c r="AO1108" s="124">
        <v>0.96818181818181814</v>
      </c>
      <c r="AP1108" s="124">
        <v>0.92537313432835822</v>
      </c>
      <c r="AQ1108" s="124">
        <v>1</v>
      </c>
      <c r="AR1108" s="124">
        <v>1</v>
      </c>
      <c r="AS1108" s="124">
        <v>4.1095890410958902E-2</v>
      </c>
      <c r="AT1108" s="120">
        <v>50</v>
      </c>
      <c r="AU1108" s="120">
        <v>50</v>
      </c>
      <c r="AV1108" s="124">
        <v>9.6774193548387094E-2</v>
      </c>
      <c r="AW1108" s="120">
        <v>40.645161290322584</v>
      </c>
      <c r="AX1108" s="120">
        <v>50</v>
      </c>
      <c r="AY1108" s="124"/>
      <c r="AZ1108" s="120"/>
      <c r="BA1108" s="120"/>
      <c r="BB1108" s="124"/>
      <c r="BC1108" s="120"/>
      <c r="BD1108" s="120"/>
      <c r="BE1108" s="124"/>
      <c r="BF1108" s="120"/>
      <c r="BG1108" s="120"/>
      <c r="BH1108" s="124"/>
      <c r="BI1108" s="120"/>
      <c r="BJ1108" s="120"/>
      <c r="BK1108" s="124"/>
      <c r="BL1108" s="120"/>
      <c r="BM1108" s="120"/>
      <c r="BN1108" s="52"/>
      <c r="BO1108" s="124"/>
      <c r="BP1108" s="120"/>
      <c r="BQ1108" s="120"/>
      <c r="BR1108" s="124">
        <v>0.70588235294117652</v>
      </c>
      <c r="BS1108" s="124">
        <v>0.96226415094339623</v>
      </c>
      <c r="BT1108" s="120">
        <v>47.058823529411768</v>
      </c>
      <c r="BU1108" s="120">
        <v>50</v>
      </c>
      <c r="BV1108" s="124"/>
      <c r="BW1108" s="120"/>
      <c r="BX1108" s="120"/>
      <c r="BY1108" s="124"/>
      <c r="BZ1108" s="124"/>
      <c r="CA1108" s="124"/>
      <c r="CB1108" s="120">
        <v>16.823939048191338</v>
      </c>
      <c r="CC1108" s="120">
        <v>19.496255895940152</v>
      </c>
      <c r="CD1108" s="120">
        <v>17.335082511020332</v>
      </c>
      <c r="CE1108" s="120"/>
      <c r="CF1108" s="107"/>
      <c r="CG1108" s="107"/>
      <c r="CH1108" s="107">
        <v>0</v>
      </c>
      <c r="CI1108" s="107"/>
      <c r="CJ1108" s="107"/>
    </row>
    <row r="1109" spans="1:88" x14ac:dyDescent="0.25">
      <c r="A1109" s="50" t="s">
        <v>1265</v>
      </c>
      <c r="B1109" s="56" t="s">
        <v>1597</v>
      </c>
      <c r="C1109" s="50" t="s">
        <v>3712</v>
      </c>
      <c r="D1109" s="56" t="s">
        <v>3714</v>
      </c>
      <c r="E1109" s="50" t="s">
        <v>1212</v>
      </c>
      <c r="F1109" s="24" t="s">
        <v>107</v>
      </c>
      <c r="G1109" s="24">
        <v>3</v>
      </c>
      <c r="H1109" s="50" t="s">
        <v>1453</v>
      </c>
      <c r="I1109" s="50" t="s">
        <v>109</v>
      </c>
      <c r="J1109" s="120">
        <v>429.26730751679571</v>
      </c>
      <c r="K1109" s="52">
        <v>500</v>
      </c>
      <c r="L1109" s="120">
        <v>85.853461503359142</v>
      </c>
      <c r="M1109" s="52">
        <v>0</v>
      </c>
      <c r="N1109" s="120">
        <v>75.456391691132652</v>
      </c>
      <c r="O1109" s="120">
        <v>100</v>
      </c>
      <c r="P1109" s="120">
        <v>100</v>
      </c>
      <c r="Q1109" s="120">
        <v>65.362102838561086</v>
      </c>
      <c r="R1109" s="120">
        <v>72.264995974235092</v>
      </c>
      <c r="S1109" s="120">
        <v>75</v>
      </c>
      <c r="T1109" s="120">
        <v>87.149470451414786</v>
      </c>
      <c r="U1109" s="120">
        <v>100</v>
      </c>
      <c r="V1109" s="120">
        <v>66.831557584982235</v>
      </c>
      <c r="W1109" s="120">
        <v>89.108743446642976</v>
      </c>
      <c r="X1109" s="120">
        <v>100</v>
      </c>
      <c r="Y1109" s="120">
        <v>57.574588477366255</v>
      </c>
      <c r="Z1109" s="120">
        <v>76.766117969821678</v>
      </c>
      <c r="AA1109" s="120">
        <v>100</v>
      </c>
      <c r="AB1109" s="120"/>
      <c r="AC1109" s="120"/>
      <c r="AD1109" s="120">
        <v>0</v>
      </c>
      <c r="AE1109" s="120"/>
      <c r="AF1109" s="120"/>
      <c r="AG1109" s="120"/>
      <c r="AH1109" s="120">
        <v>0</v>
      </c>
      <c r="AI1109" s="120">
        <v>9.6300000000000008</v>
      </c>
      <c r="AJ1109" s="120">
        <v>14.69</v>
      </c>
      <c r="AK1109" s="120"/>
      <c r="AL1109" s="52">
        <v>1</v>
      </c>
      <c r="AM1109" s="124">
        <v>0.956989247311828</v>
      </c>
      <c r="AN1109" s="124">
        <v>0.93548387096774188</v>
      </c>
      <c r="AO1109" s="124">
        <v>0.78494623655913975</v>
      </c>
      <c r="AP1109" s="124">
        <v>0.87096774193548387</v>
      </c>
      <c r="AQ1109" s="124"/>
      <c r="AR1109" s="124"/>
      <c r="AS1109" s="124">
        <v>7.0270270270270274E-2</v>
      </c>
      <c r="AT1109" s="120">
        <v>45.945945945945965</v>
      </c>
      <c r="AU1109" s="120">
        <v>50</v>
      </c>
      <c r="AV1109" s="124">
        <v>0.14851485148514851</v>
      </c>
      <c r="AW1109" s="120">
        <v>30.297029702970303</v>
      </c>
      <c r="AX1109" s="120">
        <v>50</v>
      </c>
      <c r="AY1109" s="124"/>
      <c r="AZ1109" s="120"/>
      <c r="BA1109" s="120"/>
      <c r="BB1109" s="124"/>
      <c r="BC1109" s="120"/>
      <c r="BD1109" s="120"/>
      <c r="BE1109" s="124"/>
      <c r="BF1109" s="120"/>
      <c r="BG1109" s="120"/>
      <c r="BH1109" s="124"/>
      <c r="BI1109" s="120"/>
      <c r="BJ1109" s="120"/>
      <c r="BK1109" s="124"/>
      <c r="BL1109" s="120"/>
      <c r="BM1109" s="120"/>
      <c r="BN1109" s="52"/>
      <c r="BO1109" s="124"/>
      <c r="BP1109" s="120"/>
      <c r="BQ1109" s="120"/>
      <c r="BR1109" s="124"/>
      <c r="BS1109" s="124"/>
      <c r="BT1109" s="120"/>
      <c r="BU1109" s="120"/>
      <c r="BV1109" s="124"/>
      <c r="BW1109" s="120"/>
      <c r="BX1109" s="120"/>
      <c r="BY1109" s="124"/>
      <c r="BZ1109" s="124"/>
      <c r="CA1109" s="124"/>
      <c r="CB1109" s="120">
        <v>16.823939048191338</v>
      </c>
      <c r="CC1109" s="120">
        <v>19.496255895940152</v>
      </c>
      <c r="CD1109" s="120">
        <v>17.335082511020332</v>
      </c>
      <c r="CE1109" s="120"/>
      <c r="CF1109" s="52"/>
      <c r="CG1109" s="52"/>
      <c r="CH1109" s="107">
        <v>0</v>
      </c>
      <c r="CI1109" s="107"/>
      <c r="CJ1109" s="107"/>
    </row>
    <row r="1110" spans="1:88" x14ac:dyDescent="0.25">
      <c r="A1110" s="50" t="s">
        <v>1265</v>
      </c>
      <c r="B1110" s="56" t="s">
        <v>1597</v>
      </c>
      <c r="C1110" s="50" t="s">
        <v>3606</v>
      </c>
      <c r="D1110" s="56" t="s">
        <v>2157</v>
      </c>
      <c r="E1110" s="50" t="s">
        <v>1212</v>
      </c>
      <c r="F1110" s="24">
        <v>6</v>
      </c>
      <c r="G1110" s="24">
        <v>8</v>
      </c>
      <c r="H1110" s="50" t="s">
        <v>1453</v>
      </c>
      <c r="I1110" s="50" t="s">
        <v>109</v>
      </c>
      <c r="J1110" s="120">
        <v>603.9398882157974</v>
      </c>
      <c r="K1110" s="52">
        <v>800</v>
      </c>
      <c r="L1110" s="120">
        <v>75.492486026974674</v>
      </c>
      <c r="M1110" s="52">
        <v>0</v>
      </c>
      <c r="N1110" s="120">
        <v>67.316208106299669</v>
      </c>
      <c r="O1110" s="120">
        <v>89.754944141732892</v>
      </c>
      <c r="P1110" s="120">
        <v>100</v>
      </c>
      <c r="Q1110" s="120">
        <v>55.167960930346119</v>
      </c>
      <c r="R1110" s="120">
        <v>64.185368981687176</v>
      </c>
      <c r="S1110" s="120">
        <v>71.335404311279333</v>
      </c>
      <c r="T1110" s="120">
        <v>73.557281240461492</v>
      </c>
      <c r="U1110" s="120">
        <v>100</v>
      </c>
      <c r="V1110" s="120">
        <v>60.468436249748081</v>
      </c>
      <c r="W1110" s="120">
        <v>80.624581666330769</v>
      </c>
      <c r="X1110" s="120">
        <v>100</v>
      </c>
      <c r="Y1110" s="120">
        <v>49.033902730882005</v>
      </c>
      <c r="Z1110" s="120">
        <v>65.378536974509345</v>
      </c>
      <c r="AA1110" s="120">
        <v>100</v>
      </c>
      <c r="AB1110" s="120">
        <v>57.194459706959684</v>
      </c>
      <c r="AC1110" s="120">
        <v>76.259279609279574</v>
      </c>
      <c r="AD1110" s="120">
        <v>100</v>
      </c>
      <c r="AE1110" s="120">
        <v>46.935879629629632</v>
      </c>
      <c r="AF1110" s="120">
        <v>59.723972602739707</v>
      </c>
      <c r="AG1110" s="120">
        <v>62.581172839506173</v>
      </c>
      <c r="AH1110" s="120">
        <v>100</v>
      </c>
      <c r="AI1110" s="120">
        <v>16.16</v>
      </c>
      <c r="AJ1110" s="120">
        <v>15.15</v>
      </c>
      <c r="AK1110" s="120">
        <v>12.78</v>
      </c>
      <c r="AL1110" s="52">
        <v>0</v>
      </c>
      <c r="AM1110" s="124">
        <v>0.95721925133689845</v>
      </c>
      <c r="AN1110" s="124">
        <v>0.97101449275362317</v>
      </c>
      <c r="AO1110" s="124">
        <v>0.9554367201426025</v>
      </c>
      <c r="AP1110" s="124">
        <v>0.95652173913043481</v>
      </c>
      <c r="AQ1110" s="124">
        <v>1</v>
      </c>
      <c r="AR1110" s="124">
        <v>1</v>
      </c>
      <c r="AS1110" s="124">
        <v>9.0909090909090912E-2</v>
      </c>
      <c r="AT1110" s="120">
        <v>41.818181818181827</v>
      </c>
      <c r="AU1110" s="120">
        <v>50</v>
      </c>
      <c r="AV1110" s="124">
        <v>0.17692307692307693</v>
      </c>
      <c r="AW1110" s="120">
        <v>24.615384615384617</v>
      </c>
      <c r="AX1110" s="120">
        <v>50</v>
      </c>
      <c r="AY1110" s="124"/>
      <c r="AZ1110" s="120"/>
      <c r="BA1110" s="120"/>
      <c r="BB1110" s="124"/>
      <c r="BC1110" s="120"/>
      <c r="BD1110" s="120"/>
      <c r="BE1110" s="124">
        <v>0.9885057471264368</v>
      </c>
      <c r="BF1110" s="120">
        <v>50</v>
      </c>
      <c r="BG1110" s="120">
        <v>50</v>
      </c>
      <c r="BH1110" s="124"/>
      <c r="BI1110" s="120"/>
      <c r="BJ1110" s="120"/>
      <c r="BK1110" s="124"/>
      <c r="BL1110" s="120"/>
      <c r="BM1110" s="120"/>
      <c r="BN1110" s="52"/>
      <c r="BO1110" s="124"/>
      <c r="BP1110" s="120"/>
      <c r="BQ1110" s="120"/>
      <c r="BR1110" s="124">
        <v>0.5902578796561605</v>
      </c>
      <c r="BS1110" s="124">
        <v>0.96675900277008309</v>
      </c>
      <c r="BT1110" s="120">
        <v>39.350525310410703</v>
      </c>
      <c r="BU1110" s="120">
        <v>50</v>
      </c>
      <c r="BV1110" s="124"/>
      <c r="BW1110" s="120"/>
      <c r="BX1110" s="120"/>
      <c r="BY1110" s="124"/>
      <c r="BZ1110" s="124"/>
      <c r="CA1110" s="124"/>
      <c r="CB1110" s="120">
        <v>16.823939048191338</v>
      </c>
      <c r="CC1110" s="120">
        <v>19.496255895940152</v>
      </c>
      <c r="CD1110" s="120">
        <v>17.335082511020332</v>
      </c>
      <c r="CE1110" s="120"/>
      <c r="CF1110" s="108"/>
      <c r="CG1110" s="108"/>
      <c r="CH1110" s="108">
        <v>0</v>
      </c>
      <c r="CI1110" s="107"/>
      <c r="CJ1110" s="107"/>
    </row>
    <row r="1111" spans="1:88" x14ac:dyDescent="0.25">
      <c r="A1111" s="50" t="s">
        <v>1265</v>
      </c>
      <c r="B1111" s="56" t="s">
        <v>1597</v>
      </c>
      <c r="C1111" s="50" t="s">
        <v>3607</v>
      </c>
      <c r="D1111" s="56" t="s">
        <v>2630</v>
      </c>
      <c r="E1111" s="50" t="s">
        <v>1212</v>
      </c>
      <c r="F1111" s="24">
        <v>9</v>
      </c>
      <c r="G1111" s="24">
        <v>12</v>
      </c>
      <c r="H1111" s="50" t="s">
        <v>1453</v>
      </c>
      <c r="I1111" s="50" t="s">
        <v>109</v>
      </c>
      <c r="J1111" s="120">
        <v>966.20554418564757</v>
      </c>
      <c r="K1111" s="52">
        <v>1250</v>
      </c>
      <c r="L1111" s="120">
        <v>77.296443534851818</v>
      </c>
      <c r="M1111" s="52">
        <v>0</v>
      </c>
      <c r="N1111" s="120">
        <v>60.201612903225787</v>
      </c>
      <c r="O1111" s="120">
        <v>80.268817204301044</v>
      </c>
      <c r="P1111" s="120">
        <v>100</v>
      </c>
      <c r="Q1111" s="120">
        <v>48.40837813620071</v>
      </c>
      <c r="R1111" s="120">
        <v>53.289450913496012</v>
      </c>
      <c r="S1111" s="120">
        <v>63.234158986175096</v>
      </c>
      <c r="T1111" s="120">
        <v>64.544504181600942</v>
      </c>
      <c r="U1111" s="120">
        <v>100</v>
      </c>
      <c r="V1111" s="120">
        <v>49.562527726463131</v>
      </c>
      <c r="W1111" s="120">
        <v>66.083370301950836</v>
      </c>
      <c r="X1111" s="120">
        <v>100</v>
      </c>
      <c r="Y1111" s="120">
        <v>34.325988814769893</v>
      </c>
      <c r="Z1111" s="120">
        <v>45.767985086359857</v>
      </c>
      <c r="AA1111" s="120">
        <v>100</v>
      </c>
      <c r="AB1111" s="120">
        <v>59.659915611814299</v>
      </c>
      <c r="AC1111" s="120">
        <v>79.546554149085736</v>
      </c>
      <c r="AD1111" s="120">
        <v>100</v>
      </c>
      <c r="AE1111" s="120">
        <v>51.846666666666657</v>
      </c>
      <c r="AF1111" s="120">
        <v>62.308474576271216</v>
      </c>
      <c r="AG1111" s="120">
        <v>69.128888888888866</v>
      </c>
      <c r="AH1111" s="120">
        <v>100</v>
      </c>
      <c r="AI1111" s="120">
        <v>14.82</v>
      </c>
      <c r="AJ1111" s="120">
        <v>18.96</v>
      </c>
      <c r="AK1111" s="120">
        <v>10.46</v>
      </c>
      <c r="AL1111" s="52">
        <v>1</v>
      </c>
      <c r="AM1111" s="124">
        <v>0.97777777777777775</v>
      </c>
      <c r="AN1111" s="124">
        <v>0.97297297297297303</v>
      </c>
      <c r="AO1111" s="124">
        <v>0.96111111111111114</v>
      </c>
      <c r="AP1111" s="124">
        <v>0.91891891891891897</v>
      </c>
      <c r="AQ1111" s="124">
        <v>0.99378881987577639</v>
      </c>
      <c r="AR1111" s="124">
        <v>1</v>
      </c>
      <c r="AS1111" s="124">
        <v>9.6870342771982115E-2</v>
      </c>
      <c r="AT1111" s="120">
        <v>40.625931445603584</v>
      </c>
      <c r="AU1111" s="120">
        <v>50</v>
      </c>
      <c r="AV1111" s="124">
        <v>0.1875</v>
      </c>
      <c r="AW1111" s="120">
        <v>22.500000000000007</v>
      </c>
      <c r="AX1111" s="120">
        <v>50</v>
      </c>
      <c r="AY1111" s="124">
        <v>0.74425287356321834</v>
      </c>
      <c r="AZ1111" s="120">
        <v>49.616858237547888</v>
      </c>
      <c r="BA1111" s="120">
        <v>50</v>
      </c>
      <c r="BB1111" s="124">
        <v>0.47126436781609193</v>
      </c>
      <c r="BC1111" s="120">
        <v>31.417624521072796</v>
      </c>
      <c r="BD1111" s="120">
        <v>50</v>
      </c>
      <c r="BE1111" s="124">
        <v>0.98787878787878791</v>
      </c>
      <c r="BF1111" s="120">
        <v>50</v>
      </c>
      <c r="BG1111" s="120">
        <v>50</v>
      </c>
      <c r="BH1111" s="124">
        <v>0.94886363636363635</v>
      </c>
      <c r="BI1111" s="120">
        <v>100</v>
      </c>
      <c r="BJ1111" s="120">
        <v>100</v>
      </c>
      <c r="BK1111" s="124">
        <v>0.88461538461538458</v>
      </c>
      <c r="BL1111" s="120">
        <v>94.10801963993454</v>
      </c>
      <c r="BM1111" s="120">
        <v>100</v>
      </c>
      <c r="BN1111" s="52">
        <v>0</v>
      </c>
      <c r="BO1111" s="124">
        <v>0.75287356321839083</v>
      </c>
      <c r="BP1111" s="120">
        <v>100</v>
      </c>
      <c r="BQ1111" s="120">
        <v>100</v>
      </c>
      <c r="BR1111" s="124">
        <v>0.34193548387096773</v>
      </c>
      <c r="BS1111" s="124">
        <v>0.97484276729559749</v>
      </c>
      <c r="BT1111" s="120">
        <v>22.79569892473118</v>
      </c>
      <c r="BU1111" s="120">
        <v>50</v>
      </c>
      <c r="BV1111" s="124">
        <v>0.59761549925484347</v>
      </c>
      <c r="BW1111" s="120">
        <v>49.801291604570288</v>
      </c>
      <c r="BX1111" s="120">
        <v>50</v>
      </c>
      <c r="BY1111" s="124">
        <v>0.88461538461538458</v>
      </c>
      <c r="BZ1111" s="124">
        <v>0.94</v>
      </c>
      <c r="CA1111" s="124">
        <v>5.538461538461547E-2</v>
      </c>
      <c r="CB1111" s="120">
        <v>16.823939048191338</v>
      </c>
      <c r="CC1111" s="120">
        <v>19.496255895940152</v>
      </c>
      <c r="CD1111" s="120">
        <v>17.335082511020332</v>
      </c>
      <c r="CE1111" s="120">
        <v>12.629206143265662</v>
      </c>
      <c r="CF1111" s="52" t="s">
        <v>3739</v>
      </c>
      <c r="CG1111" s="52">
        <v>4</v>
      </c>
      <c r="CH1111" s="107">
        <v>0</v>
      </c>
      <c r="CI1111" s="107"/>
      <c r="CJ1111" s="107"/>
    </row>
    <row r="1112" spans="1:88" x14ac:dyDescent="0.25">
      <c r="A1112" s="50" t="s">
        <v>1269</v>
      </c>
      <c r="B1112" s="56" t="s">
        <v>1598</v>
      </c>
      <c r="C1112" s="50" t="s">
        <v>2665</v>
      </c>
      <c r="D1112" s="56" t="s">
        <v>101</v>
      </c>
      <c r="E1112" s="50" t="s">
        <v>102</v>
      </c>
      <c r="F1112" s="24" t="s">
        <v>102</v>
      </c>
      <c r="G1112" s="24" t="s">
        <v>102</v>
      </c>
      <c r="H1112" s="50" t="s">
        <v>2644</v>
      </c>
      <c r="I1112" s="50" t="s">
        <v>103</v>
      </c>
      <c r="J1112" s="120">
        <v>1086.9371946055501</v>
      </c>
      <c r="K1112" s="52">
        <v>1250</v>
      </c>
      <c r="L1112" s="120">
        <v>86.954975568443999</v>
      </c>
      <c r="M1112" s="52">
        <v>0</v>
      </c>
      <c r="N1112" s="120">
        <v>76.690397825715536</v>
      </c>
      <c r="O1112" s="120">
        <v>100</v>
      </c>
      <c r="P1112" s="120">
        <v>100</v>
      </c>
      <c r="Q1112" s="120">
        <v>63.496022712963622</v>
      </c>
      <c r="R1112" s="120">
        <v>70.885531597468002</v>
      </c>
      <c r="S1112" s="120">
        <v>75</v>
      </c>
      <c r="T1112" s="120">
        <v>84.661363617284835</v>
      </c>
      <c r="U1112" s="120">
        <v>100</v>
      </c>
      <c r="V1112" s="120">
        <v>66.282725491732734</v>
      </c>
      <c r="W1112" s="120">
        <v>88.376967322310307</v>
      </c>
      <c r="X1112" s="120">
        <v>100</v>
      </c>
      <c r="Y1112" s="120">
        <v>52.682175837366593</v>
      </c>
      <c r="Z1112" s="120">
        <v>70.242901116488781</v>
      </c>
      <c r="AA1112" s="120">
        <v>100</v>
      </c>
      <c r="AB1112" s="120">
        <v>68.389629629629525</v>
      </c>
      <c r="AC1112" s="120">
        <v>91.186172839506028</v>
      </c>
      <c r="AD1112" s="120">
        <v>100</v>
      </c>
      <c r="AE1112" s="120">
        <v>56.437719298245597</v>
      </c>
      <c r="AF1112" s="120">
        <v>71.965791776027842</v>
      </c>
      <c r="AG1112" s="120">
        <v>75.2502923976608</v>
      </c>
      <c r="AH1112" s="120">
        <v>100</v>
      </c>
      <c r="AI1112" s="120">
        <v>11.5</v>
      </c>
      <c r="AJ1112" s="120">
        <v>18.2</v>
      </c>
      <c r="AK1112" s="120">
        <v>15.52</v>
      </c>
      <c r="AL1112" s="52">
        <v>0</v>
      </c>
      <c r="AM1112" s="124">
        <v>0.99202551834130781</v>
      </c>
      <c r="AN1112" s="124">
        <v>0.98734177215189878</v>
      </c>
      <c r="AO1112" s="124">
        <v>0.99282296650717705</v>
      </c>
      <c r="AP1112" s="124">
        <v>0.98734177215189878</v>
      </c>
      <c r="AQ1112" s="124">
        <v>0.99602385685884687</v>
      </c>
      <c r="AR1112" s="124">
        <v>0.98275862068965514</v>
      </c>
      <c r="AS1112" s="124">
        <v>4.9930651872399444E-2</v>
      </c>
      <c r="AT1112" s="120">
        <v>50</v>
      </c>
      <c r="AU1112" s="120">
        <v>50</v>
      </c>
      <c r="AV1112" s="124">
        <v>0.1326530612244898</v>
      </c>
      <c r="AW1112" s="120">
        <v>33.469387755102041</v>
      </c>
      <c r="AX1112" s="120">
        <v>50</v>
      </c>
      <c r="AY1112" s="124">
        <v>0.79746835443037978</v>
      </c>
      <c r="AZ1112" s="120">
        <v>50</v>
      </c>
      <c r="BA1112" s="120">
        <v>50</v>
      </c>
      <c r="BB1112" s="124">
        <v>0.53164556962025311</v>
      </c>
      <c r="BC1112" s="120">
        <v>35.443037974683541</v>
      </c>
      <c r="BD1112" s="120">
        <v>50</v>
      </c>
      <c r="BE1112" s="124">
        <v>0.98816568047337283</v>
      </c>
      <c r="BF1112" s="120">
        <v>50</v>
      </c>
      <c r="BG1112" s="120">
        <v>50</v>
      </c>
      <c r="BH1112" s="124">
        <v>0.98039215686274506</v>
      </c>
      <c r="BI1112" s="120">
        <v>100</v>
      </c>
      <c r="BJ1112" s="120">
        <v>100</v>
      </c>
      <c r="BK1112" s="124">
        <v>0.85714285714285698</v>
      </c>
      <c r="BL1112" s="120">
        <v>91.1854103343465</v>
      </c>
      <c r="BM1112" s="120">
        <v>100</v>
      </c>
      <c r="BN1112" s="52">
        <v>0</v>
      </c>
      <c r="BO1112" s="124">
        <v>0.84699999999999998</v>
      </c>
      <c r="BP1112" s="120">
        <v>100</v>
      </c>
      <c r="BQ1112" s="120">
        <v>100</v>
      </c>
      <c r="BR1112" s="124">
        <v>0.68825301204819278</v>
      </c>
      <c r="BS1112" s="124">
        <v>0.89972899728997291</v>
      </c>
      <c r="BT1112" s="120">
        <v>22.941767068273091</v>
      </c>
      <c r="BU1112" s="120">
        <v>50</v>
      </c>
      <c r="BV1112" s="124">
        <v>0.53015873015873016</v>
      </c>
      <c r="BW1112" s="120">
        <v>44.179894179894177</v>
      </c>
      <c r="BX1112" s="120">
        <v>50</v>
      </c>
      <c r="BY1112" s="124">
        <v>0.85714285714285698</v>
      </c>
      <c r="BZ1112" s="124">
        <v>0.94</v>
      </c>
      <c r="CA1112" s="124">
        <v>8.285714285714306E-2</v>
      </c>
      <c r="CB1112" s="120">
        <v>17.263974516166829</v>
      </c>
      <c r="CC1112" s="120">
        <v>19.631524517014228</v>
      </c>
      <c r="CD1112" s="120">
        <v>17.168861804494096</v>
      </c>
      <c r="CE1112" s="120">
        <v>15.161501169955377</v>
      </c>
      <c r="CF1112" s="107"/>
      <c r="CG1112" s="107"/>
      <c r="CH1112" s="107">
        <v>0</v>
      </c>
      <c r="CI1112" s="107"/>
      <c r="CJ1112" s="107"/>
    </row>
    <row r="1113" spans="1:88" x14ac:dyDescent="0.25">
      <c r="A1113" s="50" t="s">
        <v>1269</v>
      </c>
      <c r="B1113" s="56" t="s">
        <v>1598</v>
      </c>
      <c r="C1113" s="50" t="s">
        <v>3608</v>
      </c>
      <c r="D1113" s="56" t="s">
        <v>1993</v>
      </c>
      <c r="E1113" s="50" t="s">
        <v>1212</v>
      </c>
      <c r="F1113" s="24" t="s">
        <v>114</v>
      </c>
      <c r="G1113" s="24">
        <v>4</v>
      </c>
      <c r="H1113" s="50" t="s">
        <v>2644</v>
      </c>
      <c r="I1113" s="50" t="s">
        <v>109</v>
      </c>
      <c r="J1113" s="120">
        <v>495.12253314354763</v>
      </c>
      <c r="K1113" s="52">
        <v>550</v>
      </c>
      <c r="L1113" s="120">
        <v>90.022278753372291</v>
      </c>
      <c r="M1113" s="52">
        <v>0</v>
      </c>
      <c r="N1113" s="120">
        <v>76.095499383120824</v>
      </c>
      <c r="O1113" s="120">
        <v>100</v>
      </c>
      <c r="P1113" s="120">
        <v>100</v>
      </c>
      <c r="Q1113" s="120">
        <v>63.88032681470375</v>
      </c>
      <c r="R1113" s="120">
        <v>69.680933747198807</v>
      </c>
      <c r="S1113" s="120">
        <v>75</v>
      </c>
      <c r="T1113" s="120">
        <v>85.173769086271662</v>
      </c>
      <c r="U1113" s="120">
        <v>100</v>
      </c>
      <c r="V1113" s="120">
        <v>66.019927536231876</v>
      </c>
      <c r="W1113" s="120">
        <v>88.026570048309168</v>
      </c>
      <c r="X1113" s="120">
        <v>100</v>
      </c>
      <c r="Y1113" s="120">
        <v>56.52419267653643</v>
      </c>
      <c r="Z1113" s="120">
        <v>75.365590235381902</v>
      </c>
      <c r="AA1113" s="120">
        <v>100</v>
      </c>
      <c r="AB1113" s="120"/>
      <c r="AC1113" s="120"/>
      <c r="AD1113" s="120">
        <v>0</v>
      </c>
      <c r="AE1113" s="120"/>
      <c r="AF1113" s="120"/>
      <c r="AG1113" s="120"/>
      <c r="AH1113" s="120">
        <v>0</v>
      </c>
      <c r="AI1113" s="120">
        <v>11.11</v>
      </c>
      <c r="AJ1113" s="120">
        <v>13.15</v>
      </c>
      <c r="AK1113" s="120"/>
      <c r="AL1113" s="52">
        <v>0</v>
      </c>
      <c r="AM1113" s="124">
        <v>0.9916666666666667</v>
      </c>
      <c r="AN1113" s="124">
        <v>0.97058823529411764</v>
      </c>
      <c r="AO1113" s="124">
        <v>0.9916666666666667</v>
      </c>
      <c r="AP1113" s="124">
        <v>0.97058823529411764</v>
      </c>
      <c r="AQ1113" s="124"/>
      <c r="AR1113" s="124"/>
      <c r="AS1113" s="124">
        <v>1.6597510373443983E-2</v>
      </c>
      <c r="AT1113" s="120">
        <v>50</v>
      </c>
      <c r="AU1113" s="120">
        <v>50</v>
      </c>
      <c r="AV1113" s="124">
        <v>6.25E-2</v>
      </c>
      <c r="AW1113" s="120">
        <v>47.500000000000007</v>
      </c>
      <c r="AX1113" s="120">
        <v>50</v>
      </c>
      <c r="AY1113" s="124"/>
      <c r="AZ1113" s="120"/>
      <c r="BA1113" s="120"/>
      <c r="BB1113" s="124"/>
      <c r="BC1113" s="120"/>
      <c r="BD1113" s="120"/>
      <c r="BE1113" s="124"/>
      <c r="BF1113" s="120"/>
      <c r="BG1113" s="120"/>
      <c r="BH1113" s="124"/>
      <c r="BI1113" s="120"/>
      <c r="BJ1113" s="120"/>
      <c r="BK1113" s="124"/>
      <c r="BL1113" s="120"/>
      <c r="BM1113" s="120"/>
      <c r="BN1113" s="52"/>
      <c r="BO1113" s="124"/>
      <c r="BP1113" s="120"/>
      <c r="BQ1113" s="120"/>
      <c r="BR1113" s="124">
        <v>0.73584905660377353</v>
      </c>
      <c r="BS1113" s="124">
        <v>0.91379310344827591</v>
      </c>
      <c r="BT1113" s="120">
        <v>49.056603773584904</v>
      </c>
      <c r="BU1113" s="120">
        <v>50</v>
      </c>
      <c r="BV1113" s="124"/>
      <c r="BW1113" s="120"/>
      <c r="BX1113" s="120"/>
      <c r="BY1113" s="124"/>
      <c r="BZ1113" s="124"/>
      <c r="CA1113" s="124"/>
      <c r="CB1113" s="120">
        <v>16.823939048191338</v>
      </c>
      <c r="CC1113" s="120">
        <v>19.496255895940152</v>
      </c>
      <c r="CD1113" s="120">
        <v>17.335082511020332</v>
      </c>
      <c r="CE1113" s="120"/>
      <c r="CF1113" s="107"/>
      <c r="CG1113" s="107"/>
      <c r="CH1113" s="107">
        <v>0</v>
      </c>
      <c r="CI1113" s="107"/>
      <c r="CJ1113" s="107"/>
    </row>
    <row r="1114" spans="1:88" x14ac:dyDescent="0.25">
      <c r="A1114" s="50" t="s">
        <v>1269</v>
      </c>
      <c r="B1114" s="56" t="s">
        <v>1598</v>
      </c>
      <c r="C1114" s="50" t="s">
        <v>3609</v>
      </c>
      <c r="D1114" s="56" t="s">
        <v>1743</v>
      </c>
      <c r="E1114" s="50" t="s">
        <v>1212</v>
      </c>
      <c r="F1114" s="24" t="s">
        <v>107</v>
      </c>
      <c r="G1114" s="24">
        <v>4</v>
      </c>
      <c r="H1114" s="50" t="s">
        <v>2644</v>
      </c>
      <c r="I1114" s="50" t="s">
        <v>109</v>
      </c>
      <c r="J1114" s="120">
        <v>489.66284583863887</v>
      </c>
      <c r="K1114" s="52">
        <v>550</v>
      </c>
      <c r="L1114" s="120">
        <v>89.029608334297976</v>
      </c>
      <c r="M1114" s="52">
        <v>0</v>
      </c>
      <c r="N1114" s="120">
        <v>76.319980768649089</v>
      </c>
      <c r="O1114" s="120">
        <v>100</v>
      </c>
      <c r="P1114" s="120">
        <v>100</v>
      </c>
      <c r="Q1114" s="120">
        <v>63.671527377710795</v>
      </c>
      <c r="R1114" s="120">
        <v>74.178568819594446</v>
      </c>
      <c r="S1114" s="120">
        <v>75</v>
      </c>
      <c r="T1114" s="120">
        <v>84.895369836947737</v>
      </c>
      <c r="U1114" s="120">
        <v>100</v>
      </c>
      <c r="V1114" s="120">
        <v>69.876664825474336</v>
      </c>
      <c r="W1114" s="120">
        <v>93.168886433965781</v>
      </c>
      <c r="X1114" s="120">
        <v>100</v>
      </c>
      <c r="Y1114" s="120">
        <v>57.448942175794031</v>
      </c>
      <c r="Z1114" s="120">
        <v>76.598589567725369</v>
      </c>
      <c r="AA1114" s="120">
        <v>100</v>
      </c>
      <c r="AB1114" s="120"/>
      <c r="AC1114" s="120"/>
      <c r="AD1114" s="120">
        <v>0</v>
      </c>
      <c r="AE1114" s="120"/>
      <c r="AF1114" s="120"/>
      <c r="AG1114" s="120"/>
      <c r="AH1114" s="120">
        <v>0</v>
      </c>
      <c r="AI1114" s="120">
        <v>11.32</v>
      </c>
      <c r="AJ1114" s="120">
        <v>16.72</v>
      </c>
      <c r="AK1114" s="120"/>
      <c r="AL1114" s="52">
        <v>0</v>
      </c>
      <c r="AM1114" s="124">
        <v>1</v>
      </c>
      <c r="AN1114" s="124">
        <v>1</v>
      </c>
      <c r="AO1114" s="124">
        <v>1</v>
      </c>
      <c r="AP1114" s="124">
        <v>1</v>
      </c>
      <c r="AQ1114" s="124"/>
      <c r="AR1114" s="124"/>
      <c r="AS1114" s="124">
        <v>4.5627376425855515E-2</v>
      </c>
      <c r="AT1114" s="120">
        <v>50</v>
      </c>
      <c r="AU1114" s="120">
        <v>50</v>
      </c>
      <c r="AV1114" s="124">
        <v>0.125</v>
      </c>
      <c r="AW1114" s="120">
        <v>35.000000000000007</v>
      </c>
      <c r="AX1114" s="120">
        <v>50</v>
      </c>
      <c r="AY1114" s="124"/>
      <c r="AZ1114" s="120"/>
      <c r="BA1114" s="120"/>
      <c r="BB1114" s="124"/>
      <c r="BC1114" s="120"/>
      <c r="BD1114" s="120"/>
      <c r="BE1114" s="124"/>
      <c r="BF1114" s="120"/>
      <c r="BG1114" s="120"/>
      <c r="BH1114" s="124"/>
      <c r="BI1114" s="120"/>
      <c r="BJ1114" s="120"/>
      <c r="BK1114" s="124"/>
      <c r="BL1114" s="120"/>
      <c r="BM1114" s="120"/>
      <c r="BN1114" s="52"/>
      <c r="BO1114" s="124"/>
      <c r="BP1114" s="120"/>
      <c r="BQ1114" s="120"/>
      <c r="BR1114" s="124">
        <v>0.7931034482758621</v>
      </c>
      <c r="BS1114" s="124">
        <v>1</v>
      </c>
      <c r="BT1114" s="120">
        <v>50</v>
      </c>
      <c r="BU1114" s="120">
        <v>50</v>
      </c>
      <c r="BV1114" s="124"/>
      <c r="BW1114" s="120"/>
      <c r="BX1114" s="120"/>
      <c r="BY1114" s="124"/>
      <c r="BZ1114" s="124"/>
      <c r="CA1114" s="124"/>
      <c r="CB1114" s="120">
        <v>16.823939048191338</v>
      </c>
      <c r="CC1114" s="120">
        <v>19.496255895940152</v>
      </c>
      <c r="CD1114" s="120">
        <v>17.335082511020332</v>
      </c>
      <c r="CE1114" s="120"/>
      <c r="CF1114" s="114"/>
      <c r="CG1114" s="52"/>
      <c r="CH1114" s="107">
        <v>0</v>
      </c>
      <c r="CI1114" s="107"/>
      <c r="CJ1114" s="107"/>
    </row>
    <row r="1115" spans="1:88" x14ac:dyDescent="0.25">
      <c r="A1115" s="50" t="s">
        <v>1269</v>
      </c>
      <c r="B1115" s="56" t="s">
        <v>1598</v>
      </c>
      <c r="C1115" s="50" t="s">
        <v>3610</v>
      </c>
      <c r="D1115" s="56" t="s">
        <v>2125</v>
      </c>
      <c r="E1115" s="50" t="s">
        <v>1212</v>
      </c>
      <c r="F1115" s="24" t="s">
        <v>107</v>
      </c>
      <c r="G1115" s="24">
        <v>4</v>
      </c>
      <c r="H1115" s="50" t="s">
        <v>2644</v>
      </c>
      <c r="I1115" s="50" t="s">
        <v>109</v>
      </c>
      <c r="J1115" s="120">
        <v>499.23168784529429</v>
      </c>
      <c r="K1115" s="52">
        <v>550</v>
      </c>
      <c r="L1115" s="120">
        <v>90.769397790053503</v>
      </c>
      <c r="M1115" s="52">
        <v>0</v>
      </c>
      <c r="N1115" s="120">
        <v>78.369378730173466</v>
      </c>
      <c r="O1115" s="120">
        <v>100</v>
      </c>
      <c r="P1115" s="120">
        <v>100</v>
      </c>
      <c r="Q1115" s="120">
        <v>64.282282819031877</v>
      </c>
      <c r="R1115" s="120">
        <v>74.752088672418353</v>
      </c>
      <c r="S1115" s="120">
        <v>75</v>
      </c>
      <c r="T1115" s="120">
        <v>85.709710425375846</v>
      </c>
      <c r="U1115" s="120">
        <v>100</v>
      </c>
      <c r="V1115" s="120">
        <v>71.498861451447652</v>
      </c>
      <c r="W1115" s="120">
        <v>95.33181526859687</v>
      </c>
      <c r="X1115" s="120">
        <v>100</v>
      </c>
      <c r="Y1115" s="120">
        <v>59.65711436711436</v>
      </c>
      <c r="Z1115" s="120">
        <v>79.542819156152476</v>
      </c>
      <c r="AA1115" s="120">
        <v>100</v>
      </c>
      <c r="AB1115" s="120"/>
      <c r="AC1115" s="120"/>
      <c r="AD1115" s="120">
        <v>0</v>
      </c>
      <c r="AE1115" s="120"/>
      <c r="AF1115" s="120"/>
      <c r="AG1115" s="120"/>
      <c r="AH1115" s="120">
        <v>0</v>
      </c>
      <c r="AI1115" s="120">
        <v>10.71</v>
      </c>
      <c r="AJ1115" s="120">
        <v>15.09</v>
      </c>
      <c r="AK1115" s="120"/>
      <c r="AL1115" s="52">
        <v>0</v>
      </c>
      <c r="AM1115" s="124">
        <v>0.98360655737704916</v>
      </c>
      <c r="AN1115" s="124">
        <v>0.96153846153846156</v>
      </c>
      <c r="AO1115" s="124">
        <v>0.98360655737704916</v>
      </c>
      <c r="AP1115" s="124">
        <v>0.96153846153846156</v>
      </c>
      <c r="AQ1115" s="124"/>
      <c r="AR1115" s="124"/>
      <c r="AS1115" s="124">
        <v>1.1278195488721804E-2</v>
      </c>
      <c r="AT1115" s="120">
        <v>50</v>
      </c>
      <c r="AU1115" s="120">
        <v>50</v>
      </c>
      <c r="AV1115" s="124">
        <v>1.8867924528301886E-2</v>
      </c>
      <c r="AW1115" s="120">
        <v>50</v>
      </c>
      <c r="AX1115" s="120">
        <v>50</v>
      </c>
      <c r="AY1115" s="124"/>
      <c r="AZ1115" s="120"/>
      <c r="BA1115" s="120"/>
      <c r="BB1115" s="124"/>
      <c r="BC1115" s="120"/>
      <c r="BD1115" s="120"/>
      <c r="BE1115" s="124"/>
      <c r="BF1115" s="120"/>
      <c r="BG1115" s="120"/>
      <c r="BH1115" s="124"/>
      <c r="BI1115" s="120"/>
      <c r="BJ1115" s="120"/>
      <c r="BK1115" s="124"/>
      <c r="BL1115" s="120"/>
      <c r="BM1115" s="120"/>
      <c r="BN1115" s="52"/>
      <c r="BO1115" s="124"/>
      <c r="BP1115" s="120"/>
      <c r="BQ1115" s="120"/>
      <c r="BR1115" s="124">
        <v>0.57971014492753625</v>
      </c>
      <c r="BS1115" s="124">
        <v>1</v>
      </c>
      <c r="BT1115" s="120">
        <v>38.647342995169083</v>
      </c>
      <c r="BU1115" s="120">
        <v>50</v>
      </c>
      <c r="BV1115" s="124"/>
      <c r="BW1115" s="120"/>
      <c r="BX1115" s="120"/>
      <c r="BY1115" s="124"/>
      <c r="BZ1115" s="124"/>
      <c r="CA1115" s="124"/>
      <c r="CB1115" s="120">
        <v>16.823939048191338</v>
      </c>
      <c r="CC1115" s="120">
        <v>19.496255895940152</v>
      </c>
      <c r="CD1115" s="120">
        <v>17.335082511020332</v>
      </c>
      <c r="CE1115" s="120"/>
      <c r="CF1115" s="107"/>
      <c r="CG1115" s="107"/>
      <c r="CH1115" s="107">
        <v>0</v>
      </c>
      <c r="CI1115" s="107"/>
      <c r="CJ1115" s="107"/>
    </row>
    <row r="1116" spans="1:88" x14ac:dyDescent="0.25">
      <c r="A1116" s="50" t="s">
        <v>1269</v>
      </c>
      <c r="B1116" s="56" t="s">
        <v>1598</v>
      </c>
      <c r="C1116" s="50" t="s">
        <v>3611</v>
      </c>
      <c r="D1116" s="56" t="s">
        <v>1995</v>
      </c>
      <c r="E1116" s="50" t="s">
        <v>1212</v>
      </c>
      <c r="F1116" s="24">
        <v>5</v>
      </c>
      <c r="G1116" s="24">
        <v>8</v>
      </c>
      <c r="H1116" s="50" t="s">
        <v>1453</v>
      </c>
      <c r="I1116" s="50" t="s">
        <v>109</v>
      </c>
      <c r="J1116" s="120">
        <v>696.70180992321752</v>
      </c>
      <c r="K1116" s="52">
        <v>800</v>
      </c>
      <c r="L1116" s="120">
        <v>87.087726240402191</v>
      </c>
      <c r="M1116" s="52">
        <v>0</v>
      </c>
      <c r="N1116" s="120">
        <v>76.852636442584284</v>
      </c>
      <c r="O1116" s="120">
        <v>100</v>
      </c>
      <c r="P1116" s="120">
        <v>100</v>
      </c>
      <c r="Q1116" s="120">
        <v>63.878550011578852</v>
      </c>
      <c r="R1116" s="120">
        <v>70.566451750450327</v>
      </c>
      <c r="S1116" s="120">
        <v>75</v>
      </c>
      <c r="T1116" s="120">
        <v>85.171400015438465</v>
      </c>
      <c r="U1116" s="120">
        <v>100</v>
      </c>
      <c r="V1116" s="120">
        <v>65.624860149033609</v>
      </c>
      <c r="W1116" s="120">
        <v>87.499813532044811</v>
      </c>
      <c r="X1116" s="120">
        <v>100</v>
      </c>
      <c r="Y1116" s="120">
        <v>51.216219374376401</v>
      </c>
      <c r="Z1116" s="120">
        <v>68.288292499168534</v>
      </c>
      <c r="AA1116" s="120">
        <v>100</v>
      </c>
      <c r="AB1116" s="120">
        <v>69.018508026439918</v>
      </c>
      <c r="AC1116" s="120">
        <v>92.024677368586566</v>
      </c>
      <c r="AD1116" s="120">
        <v>100</v>
      </c>
      <c r="AE1116" s="120">
        <v>56.741666666666674</v>
      </c>
      <c r="AF1116" s="120">
        <v>72.616117216117146</v>
      </c>
      <c r="AG1116" s="120">
        <v>75.655555555555566</v>
      </c>
      <c r="AH1116" s="120">
        <v>100</v>
      </c>
      <c r="AI1116" s="120">
        <v>11.12</v>
      </c>
      <c r="AJ1116" s="120">
        <v>19.350000000000001</v>
      </c>
      <c r="AK1116" s="120">
        <v>15.87</v>
      </c>
      <c r="AL1116" s="52">
        <v>0</v>
      </c>
      <c r="AM1116" s="124">
        <v>0.99472295514511877</v>
      </c>
      <c r="AN1116" s="124">
        <v>0.98969072164948457</v>
      </c>
      <c r="AO1116" s="124">
        <v>0.99472295514511877</v>
      </c>
      <c r="AP1116" s="124">
        <v>0.98969072164948457</v>
      </c>
      <c r="AQ1116" s="124">
        <v>0.9972067039106145</v>
      </c>
      <c r="AR1116" s="124">
        <v>0.98765432098765427</v>
      </c>
      <c r="AS1116" s="124">
        <v>4.0897097625329816E-2</v>
      </c>
      <c r="AT1116" s="120">
        <v>50</v>
      </c>
      <c r="AU1116" s="120">
        <v>50</v>
      </c>
      <c r="AV1116" s="124">
        <v>8.4269662921348312E-2</v>
      </c>
      <c r="AW1116" s="120">
        <v>43.14606741573035</v>
      </c>
      <c r="AX1116" s="120">
        <v>50</v>
      </c>
      <c r="AY1116" s="124"/>
      <c r="AZ1116" s="120"/>
      <c r="BA1116" s="120"/>
      <c r="BB1116" s="124"/>
      <c r="BC1116" s="120"/>
      <c r="BD1116" s="120"/>
      <c r="BE1116" s="124">
        <v>0.9882352941176471</v>
      </c>
      <c r="BF1116" s="120">
        <v>50</v>
      </c>
      <c r="BG1116" s="120">
        <v>50</v>
      </c>
      <c r="BH1116" s="124"/>
      <c r="BI1116" s="120"/>
      <c r="BJ1116" s="120"/>
      <c r="BK1116" s="124"/>
      <c r="BL1116" s="120"/>
      <c r="BM1116" s="120"/>
      <c r="BN1116" s="52"/>
      <c r="BO1116" s="124"/>
      <c r="BP1116" s="120"/>
      <c r="BQ1116" s="120"/>
      <c r="BR1116" s="124">
        <v>0.67374005305039786</v>
      </c>
      <c r="BS1116" s="124">
        <v>0.93086419753086425</v>
      </c>
      <c r="BT1116" s="120">
        <v>44.916003536693189</v>
      </c>
      <c r="BU1116" s="120">
        <v>50</v>
      </c>
      <c r="BV1116" s="124"/>
      <c r="BW1116" s="120"/>
      <c r="BX1116" s="120"/>
      <c r="BY1116" s="124"/>
      <c r="BZ1116" s="124"/>
      <c r="CA1116" s="124"/>
      <c r="CB1116" s="120">
        <v>16.823939048191338</v>
      </c>
      <c r="CC1116" s="120">
        <v>19.496255895940152</v>
      </c>
      <c r="CD1116" s="120">
        <v>17.335082511020332</v>
      </c>
      <c r="CE1116" s="120"/>
      <c r="CF1116" s="114"/>
      <c r="CG1116" s="52"/>
      <c r="CH1116" s="107">
        <v>0</v>
      </c>
      <c r="CI1116" s="107"/>
      <c r="CJ1116" s="107"/>
    </row>
    <row r="1117" spans="1:88" x14ac:dyDescent="0.25">
      <c r="A1117" s="50" t="s">
        <v>1269</v>
      </c>
      <c r="B1117" s="56" t="s">
        <v>1598</v>
      </c>
      <c r="C1117" s="50" t="s">
        <v>3612</v>
      </c>
      <c r="D1117" s="56" t="s">
        <v>1994</v>
      </c>
      <c r="E1117" s="50" t="s">
        <v>1212</v>
      </c>
      <c r="F1117" s="24">
        <v>9</v>
      </c>
      <c r="G1117" s="24">
        <v>12</v>
      </c>
      <c r="H1117" s="50" t="s">
        <v>2644</v>
      </c>
      <c r="I1117" s="50" t="s">
        <v>109</v>
      </c>
      <c r="J1117" s="120">
        <v>1047.4598235589135</v>
      </c>
      <c r="K1117" s="52">
        <v>1250</v>
      </c>
      <c r="L1117" s="120">
        <v>83.796785884713074</v>
      </c>
      <c r="M1117" s="52">
        <v>0</v>
      </c>
      <c r="N1117" s="120">
        <v>76.223367895545323</v>
      </c>
      <c r="O1117" s="120">
        <v>100</v>
      </c>
      <c r="P1117" s="120">
        <v>100</v>
      </c>
      <c r="Q1117" s="120">
        <v>62.445412764481439</v>
      </c>
      <c r="R1117" s="120">
        <v>67.867697594501735</v>
      </c>
      <c r="S1117" s="120">
        <v>75</v>
      </c>
      <c r="T1117" s="120">
        <v>83.260550352641914</v>
      </c>
      <c r="U1117" s="120">
        <v>100</v>
      </c>
      <c r="V1117" s="120">
        <v>63.824181716263318</v>
      </c>
      <c r="W1117" s="120">
        <v>85.098908955017762</v>
      </c>
      <c r="X1117" s="120">
        <v>100</v>
      </c>
      <c r="Y1117" s="120">
        <v>49.476222148320588</v>
      </c>
      <c r="Z1117" s="120">
        <v>65.968296197760779</v>
      </c>
      <c r="AA1117" s="120">
        <v>100</v>
      </c>
      <c r="AB1117" s="120">
        <v>67.09472422062349</v>
      </c>
      <c r="AC1117" s="120">
        <v>89.459632294164663</v>
      </c>
      <c r="AD1117" s="120">
        <v>100</v>
      </c>
      <c r="AE1117" s="120">
        <v>55.851612903225806</v>
      </c>
      <c r="AF1117" s="120">
        <v>70.321913580246914</v>
      </c>
      <c r="AG1117" s="120">
        <v>74.468817204301075</v>
      </c>
      <c r="AH1117" s="120">
        <v>100</v>
      </c>
      <c r="AI1117" s="120">
        <v>12.55</v>
      </c>
      <c r="AJ1117" s="120">
        <v>18.39</v>
      </c>
      <c r="AK1117" s="120">
        <v>14.47</v>
      </c>
      <c r="AL1117" s="52">
        <v>0</v>
      </c>
      <c r="AM1117" s="124">
        <v>0.97902097902097907</v>
      </c>
      <c r="AN1117" s="124">
        <v>1</v>
      </c>
      <c r="AO1117" s="124">
        <v>0.98601398601398604</v>
      </c>
      <c r="AP1117" s="124">
        <v>1</v>
      </c>
      <c r="AQ1117" s="124">
        <v>1</v>
      </c>
      <c r="AR1117" s="124">
        <v>1</v>
      </c>
      <c r="AS1117" s="124">
        <v>8.5346215780998394E-2</v>
      </c>
      <c r="AT1117" s="120">
        <v>42.930756843800324</v>
      </c>
      <c r="AU1117" s="120">
        <v>50</v>
      </c>
      <c r="AV1117" s="124">
        <v>0.24812030075187969</v>
      </c>
      <c r="AW1117" s="120">
        <v>10.375939849624059</v>
      </c>
      <c r="AX1117" s="120">
        <v>50</v>
      </c>
      <c r="AY1117" s="124">
        <v>0.80967741935483872</v>
      </c>
      <c r="AZ1117" s="120">
        <v>50</v>
      </c>
      <c r="BA1117" s="120">
        <v>50</v>
      </c>
      <c r="BB1117" s="124">
        <v>0.54193548387096779</v>
      </c>
      <c r="BC1117" s="120">
        <v>36.12903225806452</v>
      </c>
      <c r="BD1117" s="120">
        <v>50</v>
      </c>
      <c r="BE1117" s="124">
        <v>0.98787878787878791</v>
      </c>
      <c r="BF1117" s="120">
        <v>50</v>
      </c>
      <c r="BG1117" s="120">
        <v>50</v>
      </c>
      <c r="BH1117" s="124">
        <v>0.98675496688741726</v>
      </c>
      <c r="BI1117" s="120">
        <v>100</v>
      </c>
      <c r="BJ1117" s="120">
        <v>100</v>
      </c>
      <c r="BK1117" s="124">
        <v>0.8571428571428571</v>
      </c>
      <c r="BL1117" s="120">
        <v>91.1854103343465</v>
      </c>
      <c r="BM1117" s="120">
        <v>100</v>
      </c>
      <c r="BN1117" s="52">
        <v>0</v>
      </c>
      <c r="BO1117" s="124">
        <v>0.84666666666666668</v>
      </c>
      <c r="BP1117" s="120">
        <v>100</v>
      </c>
      <c r="BQ1117" s="120">
        <v>100</v>
      </c>
      <c r="BR1117" s="124">
        <v>0.7289719626168224</v>
      </c>
      <c r="BS1117" s="124">
        <v>0.73287671232876717</v>
      </c>
      <c r="BT1117" s="120">
        <v>24.299065420560748</v>
      </c>
      <c r="BU1117" s="120">
        <v>50</v>
      </c>
      <c r="BV1117" s="124">
        <v>0.53140096618357491</v>
      </c>
      <c r="BW1117" s="120">
        <v>44.283413848631241</v>
      </c>
      <c r="BX1117" s="120">
        <v>50</v>
      </c>
      <c r="BY1117" s="124">
        <v>0.8571428571428571</v>
      </c>
      <c r="BZ1117" s="124">
        <v>0.94</v>
      </c>
      <c r="CA1117" s="124">
        <v>8.2857142857142921E-2</v>
      </c>
      <c r="CB1117" s="120">
        <v>16.823939048191338</v>
      </c>
      <c r="CC1117" s="120">
        <v>19.496255895940152</v>
      </c>
      <c r="CD1117" s="120">
        <v>17.335082511020332</v>
      </c>
      <c r="CE1117" s="120">
        <v>12.629206143265662</v>
      </c>
      <c r="CF1117" s="52"/>
      <c r="CG1117" s="52"/>
      <c r="CH1117" s="107">
        <v>1</v>
      </c>
      <c r="CI1117" s="107">
        <v>1</v>
      </c>
      <c r="CJ1117" s="107"/>
    </row>
    <row r="1118" spans="1:88" x14ac:dyDescent="0.25">
      <c r="A1118" s="50" t="s">
        <v>1275</v>
      </c>
      <c r="B1118" s="56" t="s">
        <v>1599</v>
      </c>
      <c r="C1118" s="50" t="s">
        <v>2665</v>
      </c>
      <c r="D1118" s="56" t="s">
        <v>101</v>
      </c>
      <c r="E1118" s="50" t="s">
        <v>102</v>
      </c>
      <c r="F1118" s="24" t="s">
        <v>102</v>
      </c>
      <c r="G1118" s="24" t="s">
        <v>102</v>
      </c>
      <c r="H1118" s="50" t="s">
        <v>2644</v>
      </c>
      <c r="I1118" s="50" t="s">
        <v>103</v>
      </c>
      <c r="J1118" s="120">
        <v>1126.8542118315795</v>
      </c>
      <c r="K1118" s="52">
        <v>1250</v>
      </c>
      <c r="L1118" s="120">
        <v>90.148336946526371</v>
      </c>
      <c r="M1118" s="52">
        <v>0</v>
      </c>
      <c r="N1118" s="120">
        <v>79.101403170831944</v>
      </c>
      <c r="O1118" s="120">
        <v>100</v>
      </c>
      <c r="P1118" s="120">
        <v>100</v>
      </c>
      <c r="Q1118" s="120">
        <v>66.990893874030618</v>
      </c>
      <c r="R1118" s="120">
        <v>75</v>
      </c>
      <c r="S1118" s="120">
        <v>75</v>
      </c>
      <c r="T1118" s="120">
        <v>89.321191832040824</v>
      </c>
      <c r="U1118" s="120">
        <v>100</v>
      </c>
      <c r="V1118" s="120">
        <v>73.509382656667285</v>
      </c>
      <c r="W1118" s="120">
        <v>98.012510208889708</v>
      </c>
      <c r="X1118" s="120">
        <v>100</v>
      </c>
      <c r="Y1118" s="120">
        <v>59.967484753536965</v>
      </c>
      <c r="Z1118" s="120">
        <v>79.956646338049282</v>
      </c>
      <c r="AA1118" s="120">
        <v>100</v>
      </c>
      <c r="AB1118" s="120">
        <v>64.809602954755221</v>
      </c>
      <c r="AC1118" s="120">
        <v>86.412803939673637</v>
      </c>
      <c r="AD1118" s="120">
        <v>100</v>
      </c>
      <c r="AE1118" s="120">
        <v>51.415422885572141</v>
      </c>
      <c r="AF1118" s="120">
        <v>67.862018140589527</v>
      </c>
      <c r="AG1118" s="120">
        <v>68.55389718076286</v>
      </c>
      <c r="AH1118" s="120">
        <v>100</v>
      </c>
      <c r="AI1118" s="120">
        <v>8</v>
      </c>
      <c r="AJ1118" s="120">
        <v>15.03</v>
      </c>
      <c r="AK1118" s="120">
        <v>16.440000000000001</v>
      </c>
      <c r="AL1118" s="52">
        <v>0</v>
      </c>
      <c r="AM1118" s="124">
        <v>0.97628458498023718</v>
      </c>
      <c r="AN1118" s="124">
        <v>0.96794871794871795</v>
      </c>
      <c r="AO1118" s="124">
        <v>0.96578947368421053</v>
      </c>
      <c r="AP1118" s="124">
        <v>0.96178343949044587</v>
      </c>
      <c r="AQ1118" s="124">
        <v>0.9945205479452055</v>
      </c>
      <c r="AR1118" s="124">
        <v>0.98529411764705888</v>
      </c>
      <c r="AS1118" s="124">
        <v>7.0282658517952637E-2</v>
      </c>
      <c r="AT1118" s="120">
        <v>45.94346829640947</v>
      </c>
      <c r="AU1118" s="120">
        <v>50</v>
      </c>
      <c r="AV1118" s="124">
        <v>0.1434108527131783</v>
      </c>
      <c r="AW1118" s="120">
        <v>31.317829457364347</v>
      </c>
      <c r="AX1118" s="120">
        <v>50</v>
      </c>
      <c r="AY1118" s="124">
        <v>0.86224489795918369</v>
      </c>
      <c r="AZ1118" s="120">
        <v>50</v>
      </c>
      <c r="BA1118" s="120">
        <v>50</v>
      </c>
      <c r="BB1118" s="124">
        <v>0.65306122448979587</v>
      </c>
      <c r="BC1118" s="120">
        <v>43.537414965986393</v>
      </c>
      <c r="BD1118" s="120">
        <v>50</v>
      </c>
      <c r="BE1118" s="124">
        <v>0.97872340425531912</v>
      </c>
      <c r="BF1118" s="120">
        <v>50</v>
      </c>
      <c r="BG1118" s="120">
        <v>50</v>
      </c>
      <c r="BH1118" s="124">
        <v>0.97222222222222221</v>
      </c>
      <c r="BI1118" s="120">
        <v>100</v>
      </c>
      <c r="BJ1118" s="120">
        <v>100</v>
      </c>
      <c r="BK1118" s="124">
        <v>0.952380952380952</v>
      </c>
      <c r="BL1118" s="120">
        <v>100</v>
      </c>
      <c r="BM1118" s="120">
        <v>100</v>
      </c>
      <c r="BN1118" s="52">
        <v>0</v>
      </c>
      <c r="BO1118" s="124">
        <v>0.91500000000000004</v>
      </c>
      <c r="BP1118" s="120">
        <v>100</v>
      </c>
      <c r="BQ1118" s="120">
        <v>100</v>
      </c>
      <c r="BR1118" s="124">
        <v>0.50697674418604655</v>
      </c>
      <c r="BS1118" s="124">
        <v>0.9598214285714286</v>
      </c>
      <c r="BT1118" s="120">
        <v>33.798449612403104</v>
      </c>
      <c r="BU1118" s="120">
        <v>50</v>
      </c>
      <c r="BV1118" s="124">
        <v>0.66590909090909089</v>
      </c>
      <c r="BW1118" s="120">
        <v>50</v>
      </c>
      <c r="BX1118" s="120">
        <v>50</v>
      </c>
      <c r="BY1118" s="124">
        <v>0.952380952380952</v>
      </c>
      <c r="BZ1118" s="124">
        <v>0.94</v>
      </c>
      <c r="CA1118" s="124">
        <v>-1.2380952380951982E-2</v>
      </c>
      <c r="CB1118" s="120">
        <v>17.263974516166829</v>
      </c>
      <c r="CC1118" s="120">
        <v>19.631524517014228</v>
      </c>
      <c r="CD1118" s="120">
        <v>17.168861804494096</v>
      </c>
      <c r="CE1118" s="120">
        <v>15.161501169955377</v>
      </c>
      <c r="CF1118" s="107"/>
      <c r="CG1118" s="107"/>
      <c r="CH1118" s="107">
        <v>0</v>
      </c>
      <c r="CI1118" s="107"/>
      <c r="CJ1118" s="107"/>
    </row>
    <row r="1119" spans="1:88" s="117" customFormat="1" x14ac:dyDescent="0.25">
      <c r="A1119" s="115" t="s">
        <v>1275</v>
      </c>
      <c r="B1119" s="116" t="s">
        <v>1599</v>
      </c>
      <c r="C1119" s="115" t="s">
        <v>3613</v>
      </c>
      <c r="D1119" s="116" t="s">
        <v>2162</v>
      </c>
      <c r="E1119" s="115" t="s">
        <v>1212</v>
      </c>
      <c r="F1119" s="117" t="s">
        <v>114</v>
      </c>
      <c r="G1119" s="117">
        <v>5</v>
      </c>
      <c r="H1119" s="115" t="s">
        <v>1453</v>
      </c>
      <c r="I1119" s="115" t="s">
        <v>109</v>
      </c>
      <c r="J1119" s="121">
        <v>594.40332296007068</v>
      </c>
      <c r="K1119" s="118">
        <v>650</v>
      </c>
      <c r="L1119" s="121">
        <v>91.446665070780114</v>
      </c>
      <c r="M1119" s="118">
        <v>0</v>
      </c>
      <c r="N1119" s="121">
        <v>82.220157458079569</v>
      </c>
      <c r="O1119" s="121">
        <v>100</v>
      </c>
      <c r="P1119" s="121">
        <v>100</v>
      </c>
      <c r="Q1119" s="121">
        <v>72.11666228964684</v>
      </c>
      <c r="R1119" s="121">
        <v>75</v>
      </c>
      <c r="S1119" s="121">
        <v>75</v>
      </c>
      <c r="T1119" s="121">
        <v>96.15554971952912</v>
      </c>
      <c r="U1119" s="121">
        <v>100</v>
      </c>
      <c r="V1119" s="121">
        <v>79.593408351017032</v>
      </c>
      <c r="W1119" s="121">
        <v>100</v>
      </c>
      <c r="X1119" s="121">
        <v>100</v>
      </c>
      <c r="Y1119" s="121">
        <v>66.639822624822628</v>
      </c>
      <c r="Z1119" s="121">
        <v>88.853096833096828</v>
      </c>
      <c r="AA1119" s="121">
        <v>100</v>
      </c>
      <c r="AB1119" s="121">
        <v>67.071794871794879</v>
      </c>
      <c r="AC1119" s="121">
        <v>89.429059829059838</v>
      </c>
      <c r="AD1119" s="121">
        <v>100</v>
      </c>
      <c r="AE1119" s="121"/>
      <c r="AF1119" s="121">
        <v>70.011111111111092</v>
      </c>
      <c r="AG1119" s="121"/>
      <c r="AH1119" s="121">
        <v>0</v>
      </c>
      <c r="AI1119" s="121">
        <v>2.88</v>
      </c>
      <c r="AJ1119" s="121">
        <v>8.36</v>
      </c>
      <c r="AK1119" s="121"/>
      <c r="AL1119" s="118">
        <v>0</v>
      </c>
      <c r="AM1119" s="125">
        <v>1</v>
      </c>
      <c r="AN1119" s="125">
        <v>1</v>
      </c>
      <c r="AO1119" s="125">
        <v>0.99137931034482762</v>
      </c>
      <c r="AP1119" s="125">
        <v>0.96153846153846156</v>
      </c>
      <c r="AQ1119" s="125">
        <v>1</v>
      </c>
      <c r="AR1119" s="125"/>
      <c r="AS1119" s="125">
        <v>5.2132701421800945E-2</v>
      </c>
      <c r="AT1119" s="121">
        <v>49.573459715639821</v>
      </c>
      <c r="AU1119" s="121">
        <v>50</v>
      </c>
      <c r="AV1119" s="125">
        <v>9.8039215686274508E-2</v>
      </c>
      <c r="AW1119" s="121">
        <v>40.392156862745111</v>
      </c>
      <c r="AX1119" s="121">
        <v>50</v>
      </c>
      <c r="AY1119" s="125"/>
      <c r="AZ1119" s="121"/>
      <c r="BA1119" s="121"/>
      <c r="BB1119" s="125"/>
      <c r="BC1119" s="121"/>
      <c r="BD1119" s="121"/>
      <c r="BE1119" s="125"/>
      <c r="BF1119" s="121"/>
      <c r="BG1119" s="121"/>
      <c r="BH1119" s="125"/>
      <c r="BI1119" s="121"/>
      <c r="BJ1119" s="121"/>
      <c r="BK1119" s="125"/>
      <c r="BL1119" s="121"/>
      <c r="BM1119" s="121"/>
      <c r="BN1119" s="118"/>
      <c r="BO1119" s="125"/>
      <c r="BP1119" s="121"/>
      <c r="BQ1119" s="121"/>
      <c r="BR1119" s="125">
        <v>0.45</v>
      </c>
      <c r="BS1119" s="125">
        <v>1.0256410256410255</v>
      </c>
      <c r="BT1119" s="121">
        <v>30</v>
      </c>
      <c r="BU1119" s="121">
        <v>50</v>
      </c>
      <c r="BV1119" s="125"/>
      <c r="BW1119" s="121"/>
      <c r="BX1119" s="121"/>
      <c r="BY1119" s="125"/>
      <c r="BZ1119" s="125"/>
      <c r="CA1119" s="125"/>
      <c r="CB1119" s="121">
        <v>16.823939048191338</v>
      </c>
      <c r="CC1119" s="121">
        <v>19.496255895940152</v>
      </c>
      <c r="CD1119" s="121">
        <v>17.335082511020332</v>
      </c>
      <c r="CE1119" s="121"/>
      <c r="CF1119" s="119"/>
      <c r="CG1119" s="119"/>
      <c r="CH1119" s="119">
        <v>2</v>
      </c>
      <c r="CI1119" s="119">
        <v>1</v>
      </c>
      <c r="CJ1119" s="119">
        <v>1</v>
      </c>
    </row>
    <row r="1120" spans="1:88" x14ac:dyDescent="0.25">
      <c r="A1120" s="50" t="s">
        <v>1275</v>
      </c>
      <c r="B1120" s="56" t="s">
        <v>1599</v>
      </c>
      <c r="C1120" s="50" t="s">
        <v>3614</v>
      </c>
      <c r="D1120" s="56" t="s">
        <v>2210</v>
      </c>
      <c r="E1120" s="50" t="s">
        <v>1212</v>
      </c>
      <c r="F1120" s="24" t="s">
        <v>114</v>
      </c>
      <c r="G1120" s="24">
        <v>5</v>
      </c>
      <c r="H1120" s="50" t="s">
        <v>2644</v>
      </c>
      <c r="I1120" s="50" t="s">
        <v>109</v>
      </c>
      <c r="J1120" s="120">
        <v>319.4044635398019</v>
      </c>
      <c r="K1120" s="52">
        <v>350</v>
      </c>
      <c r="L1120" s="120">
        <v>91.258418154229119</v>
      </c>
      <c r="M1120" s="52">
        <v>0</v>
      </c>
      <c r="N1120" s="120">
        <v>89.795662207253571</v>
      </c>
      <c r="O1120" s="120">
        <v>100</v>
      </c>
      <c r="P1120" s="120">
        <v>100</v>
      </c>
      <c r="Q1120" s="120"/>
      <c r="R1120" s="120">
        <v>75</v>
      </c>
      <c r="S1120" s="120">
        <v>75</v>
      </c>
      <c r="T1120" s="120"/>
      <c r="U1120" s="120">
        <v>0</v>
      </c>
      <c r="V1120" s="120">
        <v>84.469048242007446</v>
      </c>
      <c r="W1120" s="120">
        <v>100</v>
      </c>
      <c r="X1120" s="120">
        <v>100</v>
      </c>
      <c r="Y1120" s="120"/>
      <c r="Z1120" s="120"/>
      <c r="AA1120" s="120">
        <v>0</v>
      </c>
      <c r="AB1120" s="120"/>
      <c r="AC1120" s="120"/>
      <c r="AD1120" s="120">
        <v>0</v>
      </c>
      <c r="AE1120" s="120"/>
      <c r="AF1120" s="120"/>
      <c r="AG1120" s="120"/>
      <c r="AH1120" s="120">
        <v>0</v>
      </c>
      <c r="AI1120" s="120"/>
      <c r="AJ1120" s="120"/>
      <c r="AK1120" s="120"/>
      <c r="AL1120" s="52">
        <v>0</v>
      </c>
      <c r="AM1120" s="124">
        <v>0.98076923076923073</v>
      </c>
      <c r="AN1120" s="124">
        <v>0.95</v>
      </c>
      <c r="AO1120" s="124">
        <v>0.97115384615384615</v>
      </c>
      <c r="AP1120" s="124">
        <v>0.95</v>
      </c>
      <c r="AQ1120" s="124"/>
      <c r="AR1120" s="124"/>
      <c r="AS1120" s="124">
        <v>4.4642857142857144E-2</v>
      </c>
      <c r="AT1120" s="120">
        <v>50</v>
      </c>
      <c r="AU1120" s="120">
        <v>50</v>
      </c>
      <c r="AV1120" s="124">
        <v>8.1632653061224483E-2</v>
      </c>
      <c r="AW1120" s="120">
        <v>43.673469387755112</v>
      </c>
      <c r="AX1120" s="120">
        <v>50</v>
      </c>
      <c r="AY1120" s="124"/>
      <c r="AZ1120" s="120"/>
      <c r="BA1120" s="120"/>
      <c r="BB1120" s="124"/>
      <c r="BC1120" s="120"/>
      <c r="BD1120" s="120"/>
      <c r="BE1120" s="124"/>
      <c r="BF1120" s="120"/>
      <c r="BG1120" s="120"/>
      <c r="BH1120" s="124"/>
      <c r="BI1120" s="120"/>
      <c r="BJ1120" s="120"/>
      <c r="BK1120" s="124"/>
      <c r="BL1120" s="120"/>
      <c r="BM1120" s="120"/>
      <c r="BN1120" s="52"/>
      <c r="BO1120" s="124"/>
      <c r="BP1120" s="120"/>
      <c r="BQ1120" s="120"/>
      <c r="BR1120" s="124">
        <v>0.38596491228070173</v>
      </c>
      <c r="BS1120" s="124">
        <v>0.98275862068965514</v>
      </c>
      <c r="BT1120" s="120">
        <v>25.730994152046783</v>
      </c>
      <c r="BU1120" s="120">
        <v>50</v>
      </c>
      <c r="BV1120" s="124"/>
      <c r="BW1120" s="120"/>
      <c r="BX1120" s="120"/>
      <c r="BY1120" s="124"/>
      <c r="BZ1120" s="124"/>
      <c r="CA1120" s="124"/>
      <c r="CB1120" s="120">
        <v>16.823939048191338</v>
      </c>
      <c r="CC1120" s="120">
        <v>19.496255895940152</v>
      </c>
      <c r="CD1120" s="120">
        <v>17.335082511020332</v>
      </c>
      <c r="CE1120" s="120"/>
      <c r="CF1120" s="107"/>
      <c r="CG1120" s="107"/>
      <c r="CH1120" s="107">
        <v>0</v>
      </c>
      <c r="CI1120" s="107"/>
      <c r="CJ1120" s="107"/>
    </row>
    <row r="1121" spans="1:88" x14ac:dyDescent="0.25">
      <c r="A1121" s="50" t="s">
        <v>1275</v>
      </c>
      <c r="B1121" s="56" t="s">
        <v>1599</v>
      </c>
      <c r="C1121" s="50" t="s">
        <v>3615</v>
      </c>
      <c r="D1121" s="56" t="s">
        <v>1766</v>
      </c>
      <c r="E1121" s="50" t="s">
        <v>1212</v>
      </c>
      <c r="F1121" s="24" t="s">
        <v>107</v>
      </c>
      <c r="G1121" s="24" t="s">
        <v>107</v>
      </c>
      <c r="H1121" s="50" t="s">
        <v>2644</v>
      </c>
      <c r="I1121" s="50" t="s">
        <v>109</v>
      </c>
      <c r="J1121" s="120">
        <v>323.18730158730159</v>
      </c>
      <c r="K1121" s="52">
        <v>350</v>
      </c>
      <c r="L1121" s="120">
        <v>92.339229024943307</v>
      </c>
      <c r="M1121" s="52">
        <v>0</v>
      </c>
      <c r="N1121" s="120">
        <v>79.202573099415204</v>
      </c>
      <c r="O1121" s="120">
        <v>100</v>
      </c>
      <c r="P1121" s="120">
        <v>100</v>
      </c>
      <c r="Q1121" s="120"/>
      <c r="R1121" s="120">
        <v>75</v>
      </c>
      <c r="S1121" s="120">
        <v>75</v>
      </c>
      <c r="T1121" s="120"/>
      <c r="U1121" s="120">
        <v>0</v>
      </c>
      <c r="V1121" s="120">
        <v>79.046777546777577</v>
      </c>
      <c r="W1121" s="120">
        <v>100</v>
      </c>
      <c r="X1121" s="120">
        <v>100</v>
      </c>
      <c r="Y1121" s="120"/>
      <c r="Z1121" s="120"/>
      <c r="AA1121" s="120">
        <v>0</v>
      </c>
      <c r="AB1121" s="120">
        <v>62.390476190476178</v>
      </c>
      <c r="AC1121" s="120">
        <v>83.187301587301576</v>
      </c>
      <c r="AD1121" s="120">
        <v>100</v>
      </c>
      <c r="AE1121" s="120"/>
      <c r="AF1121" s="120">
        <v>66.216393442622973</v>
      </c>
      <c r="AG1121" s="120"/>
      <c r="AH1121" s="120">
        <v>0</v>
      </c>
      <c r="AI1121" s="120"/>
      <c r="AJ1121" s="120"/>
      <c r="AK1121" s="120"/>
      <c r="AL1121" s="52">
        <v>0</v>
      </c>
      <c r="AM1121" s="124">
        <v>0.98750000000000004</v>
      </c>
      <c r="AN1121" s="124"/>
      <c r="AO1121" s="124">
        <v>0.98750000000000004</v>
      </c>
      <c r="AP1121" s="124"/>
      <c r="AQ1121" s="124">
        <v>0.98750000000000004</v>
      </c>
      <c r="AR1121" s="124"/>
      <c r="AS1121" s="124">
        <v>0.1</v>
      </c>
      <c r="AT1121" s="120">
        <v>40.000000000000007</v>
      </c>
      <c r="AU1121" s="120">
        <v>50</v>
      </c>
      <c r="AV1121" s="124"/>
      <c r="AW1121" s="120"/>
      <c r="AX1121" s="120"/>
      <c r="AY1121" s="124"/>
      <c r="AZ1121" s="120"/>
      <c r="BA1121" s="120"/>
      <c r="BB1121" s="124"/>
      <c r="BC1121" s="120"/>
      <c r="BD1121" s="120"/>
      <c r="BE1121" s="124"/>
      <c r="BF1121" s="120"/>
      <c r="BG1121" s="120"/>
      <c r="BH1121" s="124"/>
      <c r="BI1121" s="120"/>
      <c r="BJ1121" s="120"/>
      <c r="BK1121" s="124"/>
      <c r="BL1121" s="120"/>
      <c r="BM1121" s="120"/>
      <c r="BN1121" s="52"/>
      <c r="BO1121" s="124"/>
      <c r="BP1121" s="120"/>
      <c r="BQ1121" s="120"/>
      <c r="BR1121" s="124"/>
      <c r="BS1121" s="124"/>
      <c r="BT1121" s="120"/>
      <c r="BU1121" s="120"/>
      <c r="BV1121" s="124"/>
      <c r="BW1121" s="120"/>
      <c r="BX1121" s="120"/>
      <c r="BY1121" s="124"/>
      <c r="BZ1121" s="124"/>
      <c r="CA1121" s="124"/>
      <c r="CB1121" s="120">
        <v>16.823939048191338</v>
      </c>
      <c r="CC1121" s="120">
        <v>19.496255895940152</v>
      </c>
      <c r="CD1121" s="120">
        <v>17.335082511020332</v>
      </c>
      <c r="CE1121" s="120"/>
      <c r="CF1121" s="114"/>
      <c r="CG1121" s="52"/>
      <c r="CH1121" s="107">
        <v>1</v>
      </c>
      <c r="CI1121" s="107">
        <v>1</v>
      </c>
      <c r="CJ1121" s="107"/>
    </row>
    <row r="1122" spans="1:88" x14ac:dyDescent="0.25">
      <c r="A1122" s="50" t="s">
        <v>1275</v>
      </c>
      <c r="B1122" s="56" t="s">
        <v>1599</v>
      </c>
      <c r="C1122" s="50" t="s">
        <v>3616</v>
      </c>
      <c r="D1122" s="56" t="s">
        <v>2164</v>
      </c>
      <c r="E1122" s="50" t="s">
        <v>1212</v>
      </c>
      <c r="F1122" s="24">
        <v>6</v>
      </c>
      <c r="G1122" s="24">
        <v>8</v>
      </c>
      <c r="H1122" s="50" t="s">
        <v>2644</v>
      </c>
      <c r="I1122" s="50" t="s">
        <v>109</v>
      </c>
      <c r="J1122" s="120">
        <v>693.25996136722074</v>
      </c>
      <c r="K1122" s="52">
        <v>800</v>
      </c>
      <c r="L1122" s="120">
        <v>86.657495170902592</v>
      </c>
      <c r="M1122" s="52">
        <v>0</v>
      </c>
      <c r="N1122" s="120">
        <v>77.557443631690234</v>
      </c>
      <c r="O1122" s="120">
        <v>100</v>
      </c>
      <c r="P1122" s="120">
        <v>100</v>
      </c>
      <c r="Q1122" s="120">
        <v>66.008346049194685</v>
      </c>
      <c r="R1122" s="120">
        <v>75</v>
      </c>
      <c r="S1122" s="120">
        <v>75</v>
      </c>
      <c r="T1122" s="120">
        <v>88.011128065592914</v>
      </c>
      <c r="U1122" s="120">
        <v>100</v>
      </c>
      <c r="V1122" s="120">
        <v>71.312627672583446</v>
      </c>
      <c r="W1122" s="120">
        <v>95.083503563444594</v>
      </c>
      <c r="X1122" s="120">
        <v>100</v>
      </c>
      <c r="Y1122" s="120">
        <v>57.34211367647255</v>
      </c>
      <c r="Z1122" s="120">
        <v>76.456151568630077</v>
      </c>
      <c r="AA1122" s="120">
        <v>100</v>
      </c>
      <c r="AB1122" s="120">
        <v>66.562222222222232</v>
      </c>
      <c r="AC1122" s="120">
        <v>88.749629629629652</v>
      </c>
      <c r="AD1122" s="120">
        <v>100</v>
      </c>
      <c r="AE1122" s="120">
        <v>59.543478260869577</v>
      </c>
      <c r="AF1122" s="120">
        <v>68.226460481099693</v>
      </c>
      <c r="AG1122" s="120">
        <v>79.391304347826093</v>
      </c>
      <c r="AH1122" s="120">
        <v>100</v>
      </c>
      <c r="AI1122" s="120">
        <v>8.99</v>
      </c>
      <c r="AJ1122" s="120">
        <v>17.649999999999999</v>
      </c>
      <c r="AK1122" s="120">
        <v>8.68</v>
      </c>
      <c r="AL1122" s="52">
        <v>0</v>
      </c>
      <c r="AM1122" s="124">
        <v>0.98295454545454541</v>
      </c>
      <c r="AN1122" s="124">
        <v>1</v>
      </c>
      <c r="AO1122" s="124">
        <v>0.97720797720797725</v>
      </c>
      <c r="AP1122" s="124">
        <v>1</v>
      </c>
      <c r="AQ1122" s="124">
        <v>0.99173553719008267</v>
      </c>
      <c r="AR1122" s="124">
        <v>1</v>
      </c>
      <c r="AS1122" s="124">
        <v>5.9829059829059832E-2</v>
      </c>
      <c r="AT1122" s="120">
        <v>48.034188034188041</v>
      </c>
      <c r="AU1122" s="120">
        <v>50</v>
      </c>
      <c r="AV1122" s="124">
        <v>0.10606060606060606</v>
      </c>
      <c r="AW1122" s="120">
        <v>38.787878787878789</v>
      </c>
      <c r="AX1122" s="120">
        <v>50</v>
      </c>
      <c r="AY1122" s="124"/>
      <c r="AZ1122" s="120"/>
      <c r="BA1122" s="120"/>
      <c r="BB1122" s="124"/>
      <c r="BC1122" s="120"/>
      <c r="BD1122" s="120"/>
      <c r="BE1122" s="124">
        <v>1</v>
      </c>
      <c r="BF1122" s="120">
        <v>50</v>
      </c>
      <c r="BG1122" s="120">
        <v>50</v>
      </c>
      <c r="BH1122" s="124"/>
      <c r="BI1122" s="120"/>
      <c r="BJ1122" s="120"/>
      <c r="BK1122" s="124"/>
      <c r="BL1122" s="120"/>
      <c r="BM1122" s="120"/>
      <c r="BN1122" s="52"/>
      <c r="BO1122" s="124"/>
      <c r="BP1122" s="120"/>
      <c r="BQ1122" s="120"/>
      <c r="BR1122" s="124">
        <v>0.43119266055045874</v>
      </c>
      <c r="BS1122" s="124">
        <v>0.96460176991150437</v>
      </c>
      <c r="BT1122" s="120">
        <v>28.746177370030583</v>
      </c>
      <c r="BU1122" s="120">
        <v>50</v>
      </c>
      <c r="BV1122" s="124"/>
      <c r="BW1122" s="120"/>
      <c r="BX1122" s="120"/>
      <c r="BY1122" s="124"/>
      <c r="BZ1122" s="124"/>
      <c r="CA1122" s="124"/>
      <c r="CB1122" s="120">
        <v>16.823939048191338</v>
      </c>
      <c r="CC1122" s="120">
        <v>19.496255895940152</v>
      </c>
      <c r="CD1122" s="120">
        <v>17.335082511020332</v>
      </c>
      <c r="CE1122" s="120"/>
      <c r="CF1122" s="107"/>
      <c r="CG1122" s="107"/>
      <c r="CH1122" s="107">
        <v>0</v>
      </c>
      <c r="CI1122" s="107"/>
      <c r="CJ1122" s="107"/>
    </row>
    <row r="1123" spans="1:88" x14ac:dyDescent="0.25">
      <c r="A1123" s="50" t="s">
        <v>1275</v>
      </c>
      <c r="B1123" s="56" t="s">
        <v>1599</v>
      </c>
      <c r="C1123" s="50" t="s">
        <v>3617</v>
      </c>
      <c r="D1123" s="56" t="s">
        <v>2163</v>
      </c>
      <c r="E1123" s="50" t="s">
        <v>1212</v>
      </c>
      <c r="F1123" s="24">
        <v>9</v>
      </c>
      <c r="G1123" s="24">
        <v>12</v>
      </c>
      <c r="H1123" s="50" t="s">
        <v>2644</v>
      </c>
      <c r="I1123" s="50" t="s">
        <v>109</v>
      </c>
      <c r="J1123" s="120">
        <v>920.6871145489215</v>
      </c>
      <c r="K1123" s="52">
        <v>1050</v>
      </c>
      <c r="L1123" s="120">
        <v>87.684487099897297</v>
      </c>
      <c r="M1123" s="52">
        <v>1</v>
      </c>
      <c r="N1123" s="120">
        <v>70.195279831242544</v>
      </c>
      <c r="O1123" s="120">
        <v>93.593706441656721</v>
      </c>
      <c r="P1123" s="120">
        <v>100</v>
      </c>
      <c r="Q1123" s="120"/>
      <c r="R1123" s="120">
        <v>61.20561282932416</v>
      </c>
      <c r="S1123" s="120">
        <v>71.998180566483086</v>
      </c>
      <c r="T1123" s="120"/>
      <c r="U1123" s="120">
        <v>0</v>
      </c>
      <c r="V1123" s="120">
        <v>58.555567872495033</v>
      </c>
      <c r="W1123" s="120">
        <v>78.074090496660048</v>
      </c>
      <c r="X1123" s="120">
        <v>100</v>
      </c>
      <c r="Y1123" s="120"/>
      <c r="Z1123" s="120"/>
      <c r="AA1123" s="120">
        <v>0</v>
      </c>
      <c r="AB1123" s="120">
        <v>64.515447154471559</v>
      </c>
      <c r="AC1123" s="120">
        <v>86.020596205962079</v>
      </c>
      <c r="AD1123" s="120">
        <v>100</v>
      </c>
      <c r="AE1123" s="120">
        <v>47.575000000000003</v>
      </c>
      <c r="AF1123" s="120">
        <v>67.804854368932055</v>
      </c>
      <c r="AG1123" s="120">
        <v>63.433333333333344</v>
      </c>
      <c r="AH1123" s="120">
        <v>100</v>
      </c>
      <c r="AI1123" s="120"/>
      <c r="AJ1123" s="120"/>
      <c r="AK1123" s="120">
        <v>20.22</v>
      </c>
      <c r="AL1123" s="52">
        <v>1</v>
      </c>
      <c r="AM1123" s="124">
        <v>0.92452830188679247</v>
      </c>
      <c r="AN1123" s="124"/>
      <c r="AO1123" s="124">
        <v>0.89622641509433965</v>
      </c>
      <c r="AP1123" s="124"/>
      <c r="AQ1123" s="124">
        <v>1</v>
      </c>
      <c r="AR1123" s="124">
        <v>1</v>
      </c>
      <c r="AS1123" s="124">
        <v>9.1116173120728935E-2</v>
      </c>
      <c r="AT1123" s="120">
        <v>41.776765375854225</v>
      </c>
      <c r="AU1123" s="120">
        <v>50</v>
      </c>
      <c r="AV1123" s="124">
        <v>0.22222222222222221</v>
      </c>
      <c r="AW1123" s="120">
        <v>15.555555555555568</v>
      </c>
      <c r="AX1123" s="120">
        <v>50</v>
      </c>
      <c r="AY1123" s="124">
        <v>0.86224489795918369</v>
      </c>
      <c r="AZ1123" s="120">
        <v>50</v>
      </c>
      <c r="BA1123" s="120">
        <v>50</v>
      </c>
      <c r="BB1123" s="124">
        <v>0.65306122448979587</v>
      </c>
      <c r="BC1123" s="120">
        <v>43.537414965986393</v>
      </c>
      <c r="BD1123" s="120">
        <v>50</v>
      </c>
      <c r="BE1123" s="124">
        <v>0.97520661157024791</v>
      </c>
      <c r="BF1123" s="120">
        <v>50</v>
      </c>
      <c r="BG1123" s="120">
        <v>50</v>
      </c>
      <c r="BH1123" s="124">
        <v>0.97222222222222221</v>
      </c>
      <c r="BI1123" s="120">
        <v>100</v>
      </c>
      <c r="BJ1123" s="120">
        <v>100</v>
      </c>
      <c r="BK1123" s="124">
        <v>0.95</v>
      </c>
      <c r="BL1123" s="120">
        <v>100</v>
      </c>
      <c r="BM1123" s="120">
        <v>100</v>
      </c>
      <c r="BN1123" s="52">
        <v>0</v>
      </c>
      <c r="BO1123" s="124">
        <v>0.91509433962264153</v>
      </c>
      <c r="BP1123" s="120">
        <v>100</v>
      </c>
      <c r="BQ1123" s="120">
        <v>100</v>
      </c>
      <c r="BR1123" s="124">
        <v>0.73043478260869565</v>
      </c>
      <c r="BS1123" s="124">
        <v>0.93495934959349591</v>
      </c>
      <c r="BT1123" s="120">
        <v>48.695652173913047</v>
      </c>
      <c r="BU1123" s="120">
        <v>50</v>
      </c>
      <c r="BV1123" s="124">
        <v>0.66742596810933941</v>
      </c>
      <c r="BW1123" s="120">
        <v>50</v>
      </c>
      <c r="BX1123" s="120">
        <v>50</v>
      </c>
      <c r="BY1123" s="124">
        <v>0.95</v>
      </c>
      <c r="BZ1123" s="124">
        <v>0.94</v>
      </c>
      <c r="CA1123" s="124">
        <v>-0.01</v>
      </c>
      <c r="CB1123" s="120">
        <v>16.823939048191338</v>
      </c>
      <c r="CC1123" s="120">
        <v>19.496255895940152</v>
      </c>
      <c r="CD1123" s="120">
        <v>17.335082511020332</v>
      </c>
      <c r="CE1123" s="120">
        <v>12.629206143265662</v>
      </c>
      <c r="CF1123" s="52"/>
      <c r="CG1123" s="52"/>
      <c r="CH1123" s="107">
        <v>0</v>
      </c>
      <c r="CI1123" s="107"/>
      <c r="CJ1123" s="107"/>
    </row>
    <row r="1124" spans="1:88" x14ac:dyDescent="0.25">
      <c r="A1124" s="50" t="s">
        <v>1280</v>
      </c>
      <c r="B1124" s="56" t="s">
        <v>1600</v>
      </c>
      <c r="C1124" s="50" t="s">
        <v>2665</v>
      </c>
      <c r="D1124" s="56" t="s">
        <v>101</v>
      </c>
      <c r="E1124" s="50" t="s">
        <v>102</v>
      </c>
      <c r="F1124" s="24" t="s">
        <v>102</v>
      </c>
      <c r="G1124" s="24" t="s">
        <v>102</v>
      </c>
      <c r="H1124" s="50" t="s">
        <v>2644</v>
      </c>
      <c r="I1124" s="50" t="s">
        <v>103</v>
      </c>
      <c r="J1124" s="120">
        <v>962.14666284942518</v>
      </c>
      <c r="K1124" s="52">
        <v>1250</v>
      </c>
      <c r="L1124" s="120">
        <v>76.971733027954016</v>
      </c>
      <c r="M1124" s="52">
        <v>0</v>
      </c>
      <c r="N1124" s="120">
        <v>59.459333397337424</v>
      </c>
      <c r="O1124" s="120">
        <v>79.279111196449904</v>
      </c>
      <c r="P1124" s="120">
        <v>100</v>
      </c>
      <c r="Q1124" s="120">
        <v>53.926810035842294</v>
      </c>
      <c r="R1124" s="120">
        <v>59.907992462033043</v>
      </c>
      <c r="S1124" s="120">
        <v>63.921045785639947</v>
      </c>
      <c r="T1124" s="120">
        <v>71.902413381123054</v>
      </c>
      <c r="U1124" s="120">
        <v>100</v>
      </c>
      <c r="V1124" s="120">
        <v>52.594989605871625</v>
      </c>
      <c r="W1124" s="120">
        <v>70.126652807828833</v>
      </c>
      <c r="X1124" s="120">
        <v>100</v>
      </c>
      <c r="Y1124" s="120">
        <v>42.738333582349718</v>
      </c>
      <c r="Z1124" s="120">
        <v>56.98444477646629</v>
      </c>
      <c r="AA1124" s="120">
        <v>100</v>
      </c>
      <c r="AB1124" s="120">
        <v>62.155238095238069</v>
      </c>
      <c r="AC1124" s="120">
        <v>82.873650793650754</v>
      </c>
      <c r="AD1124" s="120">
        <v>100</v>
      </c>
      <c r="AE1124" s="120">
        <v>50.799578059071749</v>
      </c>
      <c r="AF1124" s="120">
        <v>66.618407960198979</v>
      </c>
      <c r="AG1124" s="120">
        <v>67.732770745428994</v>
      </c>
      <c r="AH1124" s="120">
        <v>100</v>
      </c>
      <c r="AI1124" s="120">
        <v>9.99</v>
      </c>
      <c r="AJ1124" s="120">
        <v>17.16</v>
      </c>
      <c r="AK1124" s="120">
        <v>15.81</v>
      </c>
      <c r="AL1124" s="52">
        <v>1</v>
      </c>
      <c r="AM1124" s="124">
        <v>0.20284697508896798</v>
      </c>
      <c r="AN1124" s="124">
        <v>0.28409090909090912</v>
      </c>
      <c r="AO1124" s="124">
        <v>0.199288256227758</v>
      </c>
      <c r="AP1124" s="124">
        <v>0.26136363636363635</v>
      </c>
      <c r="AQ1124" s="124">
        <v>0.93666666666666665</v>
      </c>
      <c r="AR1124" s="124">
        <v>0.87912087912087911</v>
      </c>
      <c r="AS1124" s="124">
        <v>6.9432684165961045E-2</v>
      </c>
      <c r="AT1124" s="120">
        <v>46.113463166807804</v>
      </c>
      <c r="AU1124" s="120">
        <v>50</v>
      </c>
      <c r="AV1124" s="124">
        <v>0.14244186046511628</v>
      </c>
      <c r="AW1124" s="120">
        <v>31.511627906976749</v>
      </c>
      <c r="AX1124" s="120">
        <v>50</v>
      </c>
      <c r="AY1124" s="124">
        <v>0.49831649831649832</v>
      </c>
      <c r="AZ1124" s="120">
        <v>33.221099887766556</v>
      </c>
      <c r="BA1124" s="120">
        <v>50</v>
      </c>
      <c r="BB1124" s="124">
        <v>0.45791245791245794</v>
      </c>
      <c r="BC1124" s="120">
        <v>30.52749719416386</v>
      </c>
      <c r="BD1124" s="120">
        <v>50</v>
      </c>
      <c r="BE1124" s="124">
        <v>0.90301003344481601</v>
      </c>
      <c r="BF1124" s="120">
        <v>48.032448587490215</v>
      </c>
      <c r="BG1124" s="120">
        <v>50</v>
      </c>
      <c r="BH1124" s="124">
        <v>0.93174061433447097</v>
      </c>
      <c r="BI1124" s="120">
        <v>99.121341950475639</v>
      </c>
      <c r="BJ1124" s="120">
        <v>100</v>
      </c>
      <c r="BK1124" s="124">
        <v>0.87356321839080497</v>
      </c>
      <c r="BL1124" s="120">
        <v>92.932257275617559</v>
      </c>
      <c r="BM1124" s="120">
        <v>100</v>
      </c>
      <c r="BN1124" s="52">
        <v>0</v>
      </c>
      <c r="BO1124" s="124">
        <v>0.69699999999999995</v>
      </c>
      <c r="BP1124" s="120">
        <v>92.97052154195012</v>
      </c>
      <c r="BQ1124" s="120">
        <v>100</v>
      </c>
      <c r="BR1124" s="124">
        <v>0.52192982456140347</v>
      </c>
      <c r="BS1124" s="124">
        <v>0.78892733564013839</v>
      </c>
      <c r="BT1124" s="120">
        <v>17.397660818713447</v>
      </c>
      <c r="BU1124" s="120">
        <v>50</v>
      </c>
      <c r="BV1124" s="124">
        <v>0.49703640982218461</v>
      </c>
      <c r="BW1124" s="120">
        <v>41.419700818515388</v>
      </c>
      <c r="BX1124" s="120">
        <v>50</v>
      </c>
      <c r="BY1124" s="124">
        <v>0.87356321839080497</v>
      </c>
      <c r="BZ1124" s="124">
        <v>0.94</v>
      </c>
      <c r="CA1124" s="124">
        <v>6.643678160919507E-2</v>
      </c>
      <c r="CB1124" s="120">
        <v>17.263974516166829</v>
      </c>
      <c r="CC1124" s="120">
        <v>19.631524517014228</v>
      </c>
      <c r="CD1124" s="120">
        <v>17.168861804494096</v>
      </c>
      <c r="CE1124" s="120">
        <v>15.161501169955377</v>
      </c>
      <c r="CF1124" s="107"/>
      <c r="CG1124" s="107"/>
      <c r="CH1124" s="107">
        <v>0</v>
      </c>
      <c r="CI1124" s="107"/>
      <c r="CJ1124" s="107"/>
    </row>
    <row r="1125" spans="1:88" x14ac:dyDescent="0.25">
      <c r="A1125" s="50" t="s">
        <v>1280</v>
      </c>
      <c r="B1125" s="56" t="s">
        <v>1600</v>
      </c>
      <c r="C1125" s="50" t="s">
        <v>3618</v>
      </c>
      <c r="D1125" s="56" t="s">
        <v>1870</v>
      </c>
      <c r="E1125" s="50" t="s">
        <v>1212</v>
      </c>
      <c r="F1125" s="24">
        <v>9</v>
      </c>
      <c r="G1125" s="24">
        <v>12</v>
      </c>
      <c r="H1125" s="50" t="s">
        <v>1453</v>
      </c>
      <c r="I1125" s="50" t="s">
        <v>109</v>
      </c>
      <c r="J1125" s="120">
        <v>860.10342223192038</v>
      </c>
      <c r="K1125" s="52">
        <v>1050</v>
      </c>
      <c r="L1125" s="120">
        <v>81.914611641135266</v>
      </c>
      <c r="M1125" s="52">
        <v>0</v>
      </c>
      <c r="N1125" s="120">
        <v>61.85348369612727</v>
      </c>
      <c r="O1125" s="120">
        <v>82.471311594836365</v>
      </c>
      <c r="P1125" s="120">
        <v>100</v>
      </c>
      <c r="Q1125" s="120"/>
      <c r="R1125" s="120">
        <v>60.001840942562595</v>
      </c>
      <c r="S1125" s="120">
        <v>63.926411290322562</v>
      </c>
      <c r="T1125" s="120"/>
      <c r="U1125" s="120">
        <v>0</v>
      </c>
      <c r="V1125" s="120">
        <v>58.982617411225661</v>
      </c>
      <c r="W1125" s="120">
        <v>78.64348988163421</v>
      </c>
      <c r="X1125" s="120">
        <v>100</v>
      </c>
      <c r="Y1125" s="120"/>
      <c r="Z1125" s="120"/>
      <c r="AA1125" s="120">
        <v>0</v>
      </c>
      <c r="AB1125" s="120">
        <v>62.708118081180793</v>
      </c>
      <c r="AC1125" s="120">
        <v>83.610824108241061</v>
      </c>
      <c r="AD1125" s="120">
        <v>100</v>
      </c>
      <c r="AE1125" s="120">
        <v>51.725462962962979</v>
      </c>
      <c r="AF1125" s="120">
        <v>66.681742043551054</v>
      </c>
      <c r="AG1125" s="120">
        <v>68.967283950617315</v>
      </c>
      <c r="AH1125" s="120">
        <v>100</v>
      </c>
      <c r="AI1125" s="120"/>
      <c r="AJ1125" s="120"/>
      <c r="AK1125" s="120">
        <v>14.95</v>
      </c>
      <c r="AL1125" s="52">
        <v>1</v>
      </c>
      <c r="AM1125" s="124">
        <v>0.16091954022988506</v>
      </c>
      <c r="AN1125" s="124">
        <v>0.17808219178082191</v>
      </c>
      <c r="AO1125" s="124">
        <v>0.16091954022988506</v>
      </c>
      <c r="AP1125" s="124">
        <v>0.16438356164383561</v>
      </c>
      <c r="AQ1125" s="124">
        <v>0.95422535211267601</v>
      </c>
      <c r="AR1125" s="124">
        <v>0.92307692307692313</v>
      </c>
      <c r="AS1125" s="124">
        <v>5.7777777777777775E-2</v>
      </c>
      <c r="AT1125" s="120">
        <v>48.444444444444443</v>
      </c>
      <c r="AU1125" s="120">
        <v>50</v>
      </c>
      <c r="AV1125" s="124">
        <v>0.11589403973509933</v>
      </c>
      <c r="AW1125" s="120">
        <v>36.821192052980138</v>
      </c>
      <c r="AX1125" s="120">
        <v>50</v>
      </c>
      <c r="AY1125" s="124">
        <v>0.53345388788426762</v>
      </c>
      <c r="AZ1125" s="120">
        <v>35.563592525617842</v>
      </c>
      <c r="BA1125" s="120">
        <v>50</v>
      </c>
      <c r="BB1125" s="124">
        <v>0.49005424954792043</v>
      </c>
      <c r="BC1125" s="120">
        <v>32.670283303194694</v>
      </c>
      <c r="BD1125" s="120">
        <v>50</v>
      </c>
      <c r="BE1125" s="124">
        <v>0.90847457627118644</v>
      </c>
      <c r="BF1125" s="120">
        <v>48.323115759105669</v>
      </c>
      <c r="BG1125" s="120">
        <v>50</v>
      </c>
      <c r="BH1125" s="124">
        <v>0.95438596491228067</v>
      </c>
      <c r="BI1125" s="120">
        <v>100</v>
      </c>
      <c r="BJ1125" s="120">
        <v>100</v>
      </c>
      <c r="BK1125" s="124">
        <v>0.86746987951807231</v>
      </c>
      <c r="BL1125" s="120">
        <v>92.284029735965149</v>
      </c>
      <c r="BM1125" s="120">
        <v>100</v>
      </c>
      <c r="BN1125" s="52">
        <v>0</v>
      </c>
      <c r="BO1125" s="124">
        <v>0.69727891156462585</v>
      </c>
      <c r="BP1125" s="120">
        <v>92.97052154195012</v>
      </c>
      <c r="BQ1125" s="120">
        <v>100</v>
      </c>
      <c r="BR1125" s="124">
        <v>0.5</v>
      </c>
      <c r="BS1125" s="124">
        <v>0.78700361010830322</v>
      </c>
      <c r="BT1125" s="120">
        <v>16.666666666666664</v>
      </c>
      <c r="BU1125" s="120">
        <v>50</v>
      </c>
      <c r="BV1125" s="124">
        <v>0.51200000000000001</v>
      </c>
      <c r="BW1125" s="120">
        <v>42.666666666666671</v>
      </c>
      <c r="BX1125" s="120">
        <v>50</v>
      </c>
      <c r="BY1125" s="124">
        <v>0.86746987951807231</v>
      </c>
      <c r="BZ1125" s="124">
        <v>0.94</v>
      </c>
      <c r="CA1125" s="124">
        <v>7.2530120481927723E-2</v>
      </c>
      <c r="CB1125" s="120">
        <v>16.823939048191338</v>
      </c>
      <c r="CC1125" s="120">
        <v>19.496255895940152</v>
      </c>
      <c r="CD1125" s="120">
        <v>17.335082511020332</v>
      </c>
      <c r="CE1125" s="120">
        <v>12.629206143265662</v>
      </c>
      <c r="CF1125" s="107"/>
      <c r="CG1125" s="107"/>
      <c r="CH1125" s="107">
        <v>0</v>
      </c>
      <c r="CI1125" s="107"/>
      <c r="CJ1125" s="107"/>
    </row>
    <row r="1126" spans="1:88" x14ac:dyDescent="0.25">
      <c r="A1126" s="50" t="s">
        <v>1282</v>
      </c>
      <c r="B1126" s="56" t="s">
        <v>1482</v>
      </c>
      <c r="C1126" s="50" t="s">
        <v>2665</v>
      </c>
      <c r="D1126" s="56" t="s">
        <v>101</v>
      </c>
      <c r="E1126" s="50" t="s">
        <v>102</v>
      </c>
      <c r="F1126" s="24" t="s">
        <v>102</v>
      </c>
      <c r="G1126" s="24" t="s">
        <v>102</v>
      </c>
      <c r="H1126" s="50" t="s">
        <v>2644</v>
      </c>
      <c r="I1126" s="50" t="s">
        <v>103</v>
      </c>
      <c r="J1126" s="120">
        <v>934.53001518971951</v>
      </c>
      <c r="K1126" s="52">
        <v>1250</v>
      </c>
      <c r="L1126" s="120">
        <v>74.762401215177562</v>
      </c>
      <c r="M1126" s="52">
        <v>1</v>
      </c>
      <c r="N1126" s="120">
        <v>64.115505705142326</v>
      </c>
      <c r="O1126" s="120">
        <v>85.487340940189767</v>
      </c>
      <c r="P1126" s="120">
        <v>100</v>
      </c>
      <c r="Q1126" s="120">
        <v>55.9274601049691</v>
      </c>
      <c r="R1126" s="120">
        <v>65.717119433809785</v>
      </c>
      <c r="S1126" s="120">
        <v>75</v>
      </c>
      <c r="T1126" s="120">
        <v>74.569946806625467</v>
      </c>
      <c r="U1126" s="120">
        <v>100</v>
      </c>
      <c r="V1126" s="120">
        <v>54.572289199371113</v>
      </c>
      <c r="W1126" s="120">
        <v>72.763052265828151</v>
      </c>
      <c r="X1126" s="120">
        <v>100</v>
      </c>
      <c r="Y1126" s="120">
        <v>46.527271676462163</v>
      </c>
      <c r="Z1126" s="120">
        <v>62.03636223528288</v>
      </c>
      <c r="AA1126" s="120">
        <v>100</v>
      </c>
      <c r="AB1126" s="120">
        <v>54.550964374858218</v>
      </c>
      <c r="AC1126" s="120">
        <v>72.734619166477614</v>
      </c>
      <c r="AD1126" s="120">
        <v>100</v>
      </c>
      <c r="AE1126" s="120">
        <v>47.953896368829049</v>
      </c>
      <c r="AF1126" s="120">
        <v>62.817535787321155</v>
      </c>
      <c r="AG1126" s="120">
        <v>63.938528491772061</v>
      </c>
      <c r="AH1126" s="120">
        <v>100</v>
      </c>
      <c r="AI1126" s="120">
        <v>19.07</v>
      </c>
      <c r="AJ1126" s="120">
        <v>19.18</v>
      </c>
      <c r="AK1126" s="120">
        <v>14.86</v>
      </c>
      <c r="AL1126" s="52">
        <v>0</v>
      </c>
      <c r="AM1126" s="124">
        <v>0.95791805094130678</v>
      </c>
      <c r="AN1126" s="124">
        <v>0.95233600755073144</v>
      </c>
      <c r="AO1126" s="124">
        <v>0.95904814609850586</v>
      </c>
      <c r="AP1126" s="124">
        <v>0.95190947666195191</v>
      </c>
      <c r="AQ1126" s="124">
        <v>0.98793565683646112</v>
      </c>
      <c r="AR1126" s="124">
        <v>0.98559423769507803</v>
      </c>
      <c r="AS1126" s="124">
        <v>0.15046162723600692</v>
      </c>
      <c r="AT1126" s="120">
        <v>29.907674552798635</v>
      </c>
      <c r="AU1126" s="120">
        <v>50</v>
      </c>
      <c r="AV1126" s="124">
        <v>0.20636094674556213</v>
      </c>
      <c r="AW1126" s="120">
        <v>18.727810650887577</v>
      </c>
      <c r="AX1126" s="120">
        <v>50</v>
      </c>
      <c r="AY1126" s="124">
        <v>0.73381294964028776</v>
      </c>
      <c r="AZ1126" s="120">
        <v>48.920863309352519</v>
      </c>
      <c r="BA1126" s="120">
        <v>50</v>
      </c>
      <c r="BB1126" s="124">
        <v>0.24940047961630696</v>
      </c>
      <c r="BC1126" s="120">
        <v>16.626698641087131</v>
      </c>
      <c r="BD1126" s="120">
        <v>50</v>
      </c>
      <c r="BE1126" s="124">
        <v>0.87229275578790144</v>
      </c>
      <c r="BF1126" s="120">
        <v>46.39855083978199</v>
      </c>
      <c r="BG1126" s="120">
        <v>50</v>
      </c>
      <c r="BH1126" s="124">
        <v>0.88643533123028395</v>
      </c>
      <c r="BI1126" s="120">
        <v>94.30163098194511</v>
      </c>
      <c r="BJ1126" s="120">
        <v>100</v>
      </c>
      <c r="BK1126" s="124">
        <v>0.80909090909090908</v>
      </c>
      <c r="BL1126" s="120">
        <v>86.073500967117994</v>
      </c>
      <c r="BM1126" s="120">
        <v>100</v>
      </c>
      <c r="BN1126" s="52">
        <v>0</v>
      </c>
      <c r="BO1126" s="124">
        <v>0.79700000000000004</v>
      </c>
      <c r="BP1126" s="120">
        <v>100</v>
      </c>
      <c r="BQ1126" s="120">
        <v>100</v>
      </c>
      <c r="BR1126" s="124">
        <v>0.36130306021717673</v>
      </c>
      <c r="BS1126" s="124">
        <v>0.84947589098532494</v>
      </c>
      <c r="BT1126" s="120">
        <v>12.043435340572557</v>
      </c>
      <c r="BU1126" s="120">
        <v>50</v>
      </c>
      <c r="BV1126" s="124">
        <v>0.60644257703081228</v>
      </c>
      <c r="BW1126" s="120">
        <v>50</v>
      </c>
      <c r="BX1126" s="120">
        <v>50</v>
      </c>
      <c r="BY1126" s="124">
        <v>0.80909090909090908</v>
      </c>
      <c r="BZ1126" s="124">
        <v>0.88288288288288297</v>
      </c>
      <c r="CA1126" s="124">
        <v>7.3791973791973928E-2</v>
      </c>
      <c r="CB1126" s="120">
        <v>17.263974516166829</v>
      </c>
      <c r="CC1126" s="120">
        <v>19.631524517014228</v>
      </c>
      <c r="CD1126" s="120">
        <v>17.168861804494096</v>
      </c>
      <c r="CE1126" s="120">
        <v>15.161501169955377</v>
      </c>
      <c r="CF1126" s="107"/>
      <c r="CG1126" s="107"/>
      <c r="CH1126" s="107">
        <v>0</v>
      </c>
      <c r="CI1126" s="107"/>
      <c r="CJ1126" s="107"/>
    </row>
    <row r="1127" spans="1:88" x14ac:dyDescent="0.25">
      <c r="A1127" s="50" t="s">
        <v>1282</v>
      </c>
      <c r="B1127" s="56" t="s">
        <v>1482</v>
      </c>
      <c r="C1127" s="50" t="s">
        <v>3619</v>
      </c>
      <c r="D1127" s="56" t="s">
        <v>1964</v>
      </c>
      <c r="E1127" s="50" t="s">
        <v>1284</v>
      </c>
      <c r="F1127" s="24" t="s">
        <v>107</v>
      </c>
      <c r="G1127" s="24">
        <v>5</v>
      </c>
      <c r="H1127" s="50" t="s">
        <v>1454</v>
      </c>
      <c r="I1127" s="50" t="s">
        <v>109</v>
      </c>
      <c r="J1127" s="120">
        <v>534.78573644412563</v>
      </c>
      <c r="K1127" s="52">
        <v>650</v>
      </c>
      <c r="L1127" s="120">
        <v>82.274728683711643</v>
      </c>
      <c r="M1127" s="52">
        <v>1</v>
      </c>
      <c r="N1127" s="120">
        <v>71.794935837560715</v>
      </c>
      <c r="O1127" s="120">
        <v>95.726581116747624</v>
      </c>
      <c r="P1127" s="120">
        <v>100</v>
      </c>
      <c r="Q1127" s="120">
        <v>59.113143412858079</v>
      </c>
      <c r="R1127" s="120">
        <v>75</v>
      </c>
      <c r="S1127" s="120">
        <v>75</v>
      </c>
      <c r="T1127" s="120">
        <v>78.81752455047743</v>
      </c>
      <c r="U1127" s="120">
        <v>100</v>
      </c>
      <c r="V1127" s="120">
        <v>65.099383524528875</v>
      </c>
      <c r="W1127" s="120">
        <v>86.799178032705171</v>
      </c>
      <c r="X1127" s="120">
        <v>100</v>
      </c>
      <c r="Y1127" s="120">
        <v>50.194516379642963</v>
      </c>
      <c r="Z1127" s="120">
        <v>66.926021839523955</v>
      </c>
      <c r="AA1127" s="120">
        <v>100</v>
      </c>
      <c r="AB1127" s="120">
        <v>64.611904761904768</v>
      </c>
      <c r="AC1127" s="120">
        <v>86.149206349206352</v>
      </c>
      <c r="AD1127" s="120">
        <v>100</v>
      </c>
      <c r="AE1127" s="120"/>
      <c r="AF1127" s="120">
        <v>71.499999999999986</v>
      </c>
      <c r="AG1127" s="120"/>
      <c r="AH1127" s="120">
        <v>0</v>
      </c>
      <c r="AI1127" s="120">
        <v>15.88</v>
      </c>
      <c r="AJ1127" s="120">
        <v>24.8</v>
      </c>
      <c r="AK1127" s="120"/>
      <c r="AL1127" s="52">
        <v>0</v>
      </c>
      <c r="AM1127" s="124">
        <v>0.9885057471264368</v>
      </c>
      <c r="AN1127" s="124">
        <v>1</v>
      </c>
      <c r="AO1127" s="124">
        <v>0.9885057471264368</v>
      </c>
      <c r="AP1127" s="124">
        <v>1</v>
      </c>
      <c r="AQ1127" s="124">
        <v>1</v>
      </c>
      <c r="AR1127" s="124"/>
      <c r="AS1127" s="124">
        <v>7.277628032345014E-2</v>
      </c>
      <c r="AT1127" s="120">
        <v>45.444743935309972</v>
      </c>
      <c r="AU1127" s="120">
        <v>50</v>
      </c>
      <c r="AV1127" s="124">
        <v>0.13372093023255813</v>
      </c>
      <c r="AW1127" s="120">
        <v>33.255813953488378</v>
      </c>
      <c r="AX1127" s="120">
        <v>50</v>
      </c>
      <c r="AY1127" s="124"/>
      <c r="AZ1127" s="120"/>
      <c r="BA1127" s="120"/>
      <c r="BB1127" s="124"/>
      <c r="BC1127" s="120"/>
      <c r="BD1127" s="120"/>
      <c r="BE1127" s="124"/>
      <c r="BF1127" s="120"/>
      <c r="BG1127" s="120"/>
      <c r="BH1127" s="124"/>
      <c r="BI1127" s="120"/>
      <c r="BJ1127" s="120"/>
      <c r="BK1127" s="124"/>
      <c r="BL1127" s="120"/>
      <c r="BM1127" s="120"/>
      <c r="BN1127" s="52"/>
      <c r="BO1127" s="124"/>
      <c r="BP1127" s="120"/>
      <c r="BQ1127" s="120"/>
      <c r="BR1127" s="124">
        <v>0.625</v>
      </c>
      <c r="BS1127" s="124">
        <v>1</v>
      </c>
      <c r="BT1127" s="120">
        <v>41.666666666666671</v>
      </c>
      <c r="BU1127" s="120">
        <v>50</v>
      </c>
      <c r="BV1127" s="124"/>
      <c r="BW1127" s="120"/>
      <c r="BX1127" s="120"/>
      <c r="BY1127" s="124"/>
      <c r="BZ1127" s="124"/>
      <c r="CA1127" s="124"/>
      <c r="CB1127" s="120">
        <v>16.823939048191338</v>
      </c>
      <c r="CC1127" s="120">
        <v>19.496255895940152</v>
      </c>
      <c r="CD1127" s="120">
        <v>17.335082511020332</v>
      </c>
      <c r="CE1127" s="120"/>
      <c r="CF1127" s="107"/>
      <c r="CG1127" s="107"/>
      <c r="CH1127" s="107">
        <v>0</v>
      </c>
      <c r="CI1127" s="107"/>
      <c r="CJ1127" s="107"/>
    </row>
    <row r="1128" spans="1:88" x14ac:dyDescent="0.25">
      <c r="A1128" s="50" t="s">
        <v>1282</v>
      </c>
      <c r="B1128" s="56" t="s">
        <v>1482</v>
      </c>
      <c r="C1128" s="50" t="s">
        <v>3620</v>
      </c>
      <c r="D1128" s="56" t="s">
        <v>2537</v>
      </c>
      <c r="E1128" s="50" t="s">
        <v>1284</v>
      </c>
      <c r="F1128" s="24" t="s">
        <v>107</v>
      </c>
      <c r="G1128" s="24">
        <v>5</v>
      </c>
      <c r="H1128" s="50" t="s">
        <v>1454</v>
      </c>
      <c r="I1128" s="50" t="s">
        <v>109</v>
      </c>
      <c r="J1128" s="120">
        <v>575.71844940048959</v>
      </c>
      <c r="K1128" s="52">
        <v>750</v>
      </c>
      <c r="L1128" s="120">
        <v>76.762459920065268</v>
      </c>
      <c r="M1128" s="52">
        <v>0</v>
      </c>
      <c r="N1128" s="120">
        <v>66.819976515007326</v>
      </c>
      <c r="O1128" s="120">
        <v>89.093302020009773</v>
      </c>
      <c r="P1128" s="120">
        <v>100</v>
      </c>
      <c r="Q1128" s="120">
        <v>60.58387969068481</v>
      </c>
      <c r="R1128" s="120">
        <v>70.752158482069191</v>
      </c>
      <c r="S1128" s="120">
        <v>75</v>
      </c>
      <c r="T1128" s="120">
        <v>80.778506254246423</v>
      </c>
      <c r="U1128" s="120">
        <v>100</v>
      </c>
      <c r="V1128" s="120">
        <v>59.769922595945992</v>
      </c>
      <c r="W1128" s="120">
        <v>79.69323012792799</v>
      </c>
      <c r="X1128" s="120">
        <v>100</v>
      </c>
      <c r="Y1128" s="120">
        <v>54.422051207920788</v>
      </c>
      <c r="Z1128" s="120">
        <v>72.562734943894384</v>
      </c>
      <c r="AA1128" s="120">
        <v>100</v>
      </c>
      <c r="AB1128" s="120">
        <v>58.265408805031456</v>
      </c>
      <c r="AC1128" s="120">
        <v>77.687211740041946</v>
      </c>
      <c r="AD1128" s="120">
        <v>100</v>
      </c>
      <c r="AE1128" s="120">
        <v>52.066666666666663</v>
      </c>
      <c r="AF1128" s="120"/>
      <c r="AG1128" s="120">
        <v>69.422222222222217</v>
      </c>
      <c r="AH1128" s="120">
        <v>100</v>
      </c>
      <c r="AI1128" s="120">
        <v>14.41</v>
      </c>
      <c r="AJ1128" s="120">
        <v>16.329999999999998</v>
      </c>
      <c r="AK1128" s="120"/>
      <c r="AL1128" s="52">
        <v>0</v>
      </c>
      <c r="AM1128" s="124">
        <v>0.9885057471264368</v>
      </c>
      <c r="AN1128" s="124">
        <v>1</v>
      </c>
      <c r="AO1128" s="124">
        <v>0.9885057471264368</v>
      </c>
      <c r="AP1128" s="124">
        <v>1</v>
      </c>
      <c r="AQ1128" s="124">
        <v>1</v>
      </c>
      <c r="AR1128" s="124">
        <v>1</v>
      </c>
      <c r="AS1128" s="124">
        <v>9.3922651933701654E-2</v>
      </c>
      <c r="AT1128" s="120">
        <v>41.215469613259678</v>
      </c>
      <c r="AU1128" s="120">
        <v>50</v>
      </c>
      <c r="AV1128" s="124">
        <v>0.12121212121212122</v>
      </c>
      <c r="AW1128" s="120">
        <v>35.757575757575765</v>
      </c>
      <c r="AX1128" s="120">
        <v>50</v>
      </c>
      <c r="AY1128" s="124"/>
      <c r="AZ1128" s="120"/>
      <c r="BA1128" s="120"/>
      <c r="BB1128" s="124"/>
      <c r="BC1128" s="120"/>
      <c r="BD1128" s="120"/>
      <c r="BE1128" s="124"/>
      <c r="BF1128" s="120"/>
      <c r="BG1128" s="120"/>
      <c r="BH1128" s="124"/>
      <c r="BI1128" s="120"/>
      <c r="BJ1128" s="120"/>
      <c r="BK1128" s="124"/>
      <c r="BL1128" s="120"/>
      <c r="BM1128" s="120"/>
      <c r="BN1128" s="52"/>
      <c r="BO1128" s="124"/>
      <c r="BP1128" s="120"/>
      <c r="BQ1128" s="120"/>
      <c r="BR1128" s="124">
        <v>0.44262295081967212</v>
      </c>
      <c r="BS1128" s="124">
        <v>1.0338983050847457</v>
      </c>
      <c r="BT1128" s="120">
        <v>29.508196721311474</v>
      </c>
      <c r="BU1128" s="120">
        <v>50</v>
      </c>
      <c r="BV1128" s="124"/>
      <c r="BW1128" s="120"/>
      <c r="BX1128" s="120"/>
      <c r="BY1128" s="124"/>
      <c r="BZ1128" s="124"/>
      <c r="CA1128" s="124"/>
      <c r="CB1128" s="120">
        <v>16.823939048191338</v>
      </c>
      <c r="CC1128" s="120">
        <v>19.496255895940152</v>
      </c>
      <c r="CD1128" s="120">
        <v>17.335082511020332</v>
      </c>
      <c r="CE1128" s="120"/>
      <c r="CF1128" s="107"/>
      <c r="CG1128" s="107"/>
      <c r="CH1128" s="107">
        <v>0</v>
      </c>
      <c r="CI1128" s="107"/>
      <c r="CJ1128" s="107"/>
    </row>
    <row r="1129" spans="1:88" x14ac:dyDescent="0.25">
      <c r="A1129" s="50" t="s">
        <v>1282</v>
      </c>
      <c r="B1129" s="56" t="s">
        <v>1482</v>
      </c>
      <c r="C1129" s="50" t="s">
        <v>3621</v>
      </c>
      <c r="D1129" s="56" t="s">
        <v>2367</v>
      </c>
      <c r="E1129" s="50" t="s">
        <v>1284</v>
      </c>
      <c r="F1129" s="24" t="s">
        <v>107</v>
      </c>
      <c r="G1129" s="24">
        <v>5</v>
      </c>
      <c r="H1129" s="50" t="s">
        <v>1454</v>
      </c>
      <c r="I1129" s="50" t="s">
        <v>109</v>
      </c>
      <c r="J1129" s="120">
        <v>498.83021702170248</v>
      </c>
      <c r="K1129" s="52">
        <v>750</v>
      </c>
      <c r="L1129" s="120">
        <v>66.510695602893662</v>
      </c>
      <c r="M1129" s="52">
        <v>1</v>
      </c>
      <c r="N1129" s="120">
        <v>66.230677473398629</v>
      </c>
      <c r="O1129" s="120">
        <v>88.30756996453151</v>
      </c>
      <c r="P1129" s="120">
        <v>100</v>
      </c>
      <c r="Q1129" s="120">
        <v>60.329503586358541</v>
      </c>
      <c r="R1129" s="120">
        <v>70.775127074040086</v>
      </c>
      <c r="S1129" s="120">
        <v>75</v>
      </c>
      <c r="T1129" s="120">
        <v>80.439338115144722</v>
      </c>
      <c r="U1129" s="120">
        <v>100</v>
      </c>
      <c r="V1129" s="120">
        <v>56.398312407927783</v>
      </c>
      <c r="W1129" s="120">
        <v>75.197749877237044</v>
      </c>
      <c r="X1129" s="120">
        <v>100</v>
      </c>
      <c r="Y1129" s="120">
        <v>49.580441535338444</v>
      </c>
      <c r="Z1129" s="120">
        <v>66.107255380451264</v>
      </c>
      <c r="AA1129" s="120">
        <v>100</v>
      </c>
      <c r="AB1129" s="120">
        <v>51.605714285714292</v>
      </c>
      <c r="AC1129" s="120">
        <v>68.807619047619056</v>
      </c>
      <c r="AD1129" s="120">
        <v>100</v>
      </c>
      <c r="AE1129" s="120">
        <v>50.057333333333332</v>
      </c>
      <c r="AF1129" s="120"/>
      <c r="AG1129" s="120">
        <v>66.743111111111105</v>
      </c>
      <c r="AH1129" s="120">
        <v>100</v>
      </c>
      <c r="AI1129" s="120">
        <v>14.67</v>
      </c>
      <c r="AJ1129" s="120">
        <v>21.19</v>
      </c>
      <c r="AK1129" s="120"/>
      <c r="AL1129" s="52">
        <v>0</v>
      </c>
      <c r="AM1129" s="124">
        <v>1</v>
      </c>
      <c r="AN1129" s="124">
        <v>1</v>
      </c>
      <c r="AO1129" s="124">
        <v>0.99305555555555558</v>
      </c>
      <c r="AP1129" s="124">
        <v>0.98979591836734693</v>
      </c>
      <c r="AQ1129" s="124">
        <v>1</v>
      </c>
      <c r="AR1129" s="124">
        <v>1</v>
      </c>
      <c r="AS1129" s="124">
        <v>0.15060240963855423</v>
      </c>
      <c r="AT1129" s="120">
        <v>29.879518072289169</v>
      </c>
      <c r="AU1129" s="120">
        <v>50</v>
      </c>
      <c r="AV1129" s="124">
        <v>0.21531100478468901</v>
      </c>
      <c r="AW1129" s="120">
        <v>16.937799043062206</v>
      </c>
      <c r="AX1129" s="120">
        <v>50</v>
      </c>
      <c r="AY1129" s="124"/>
      <c r="AZ1129" s="120"/>
      <c r="BA1129" s="120"/>
      <c r="BB1129" s="124"/>
      <c r="BC1129" s="120"/>
      <c r="BD1129" s="120"/>
      <c r="BE1129" s="124"/>
      <c r="BF1129" s="120"/>
      <c r="BG1129" s="120"/>
      <c r="BH1129" s="124"/>
      <c r="BI1129" s="120"/>
      <c r="BJ1129" s="120"/>
      <c r="BK1129" s="124"/>
      <c r="BL1129" s="120"/>
      <c r="BM1129" s="120"/>
      <c r="BN1129" s="52"/>
      <c r="BO1129" s="124"/>
      <c r="BP1129" s="120"/>
      <c r="BQ1129" s="120"/>
      <c r="BR1129" s="124">
        <v>9.6153846153846159E-2</v>
      </c>
      <c r="BS1129" s="124">
        <v>1</v>
      </c>
      <c r="BT1129" s="120">
        <v>6.4102564102564115</v>
      </c>
      <c r="BU1129" s="120">
        <v>50</v>
      </c>
      <c r="BV1129" s="124"/>
      <c r="BW1129" s="120"/>
      <c r="BX1129" s="120"/>
      <c r="BY1129" s="124"/>
      <c r="BZ1129" s="124"/>
      <c r="CA1129" s="124"/>
      <c r="CB1129" s="120">
        <v>16.823939048191338</v>
      </c>
      <c r="CC1129" s="120">
        <v>19.496255895940152</v>
      </c>
      <c r="CD1129" s="120">
        <v>17.335082511020332</v>
      </c>
      <c r="CE1129" s="120"/>
      <c r="CF1129" s="107"/>
      <c r="CG1129" s="107"/>
      <c r="CH1129" s="107">
        <v>0</v>
      </c>
      <c r="CI1129" s="107"/>
      <c r="CJ1129" s="107"/>
    </row>
    <row r="1130" spans="1:88" x14ac:dyDescent="0.25">
      <c r="A1130" s="50" t="s">
        <v>1282</v>
      </c>
      <c r="B1130" s="56" t="s">
        <v>1482</v>
      </c>
      <c r="C1130" s="50" t="s">
        <v>3622</v>
      </c>
      <c r="D1130" s="56" t="s">
        <v>2063</v>
      </c>
      <c r="E1130" s="50" t="s">
        <v>1284</v>
      </c>
      <c r="F1130" s="24" t="s">
        <v>107</v>
      </c>
      <c r="G1130" s="24">
        <v>5</v>
      </c>
      <c r="H1130" s="50" t="s">
        <v>1454</v>
      </c>
      <c r="I1130" s="50" t="s">
        <v>109</v>
      </c>
      <c r="J1130" s="120">
        <v>537.33818581849789</v>
      </c>
      <c r="K1130" s="52">
        <v>750</v>
      </c>
      <c r="L1130" s="120">
        <v>71.645091442466395</v>
      </c>
      <c r="M1130" s="52">
        <v>1</v>
      </c>
      <c r="N1130" s="120">
        <v>69.826574633419199</v>
      </c>
      <c r="O1130" s="120">
        <v>93.102099511225603</v>
      </c>
      <c r="P1130" s="120">
        <v>100</v>
      </c>
      <c r="Q1130" s="120">
        <v>63.15205278952255</v>
      </c>
      <c r="R1130" s="120">
        <v>75</v>
      </c>
      <c r="S1130" s="120">
        <v>75</v>
      </c>
      <c r="T1130" s="120">
        <v>84.202737052696733</v>
      </c>
      <c r="U1130" s="120">
        <v>100</v>
      </c>
      <c r="V1130" s="120">
        <v>62.71513219950721</v>
      </c>
      <c r="W1130" s="120">
        <v>83.620176266009622</v>
      </c>
      <c r="X1130" s="120">
        <v>100</v>
      </c>
      <c r="Y1130" s="120">
        <v>54.323138832847576</v>
      </c>
      <c r="Z1130" s="120">
        <v>72.430851777130101</v>
      </c>
      <c r="AA1130" s="120">
        <v>100</v>
      </c>
      <c r="AB1130" s="120">
        <v>53.677124183006548</v>
      </c>
      <c r="AC1130" s="120">
        <v>71.569498910675406</v>
      </c>
      <c r="AD1130" s="120">
        <v>100</v>
      </c>
      <c r="AE1130" s="120">
        <v>46.720430107526873</v>
      </c>
      <c r="AF1130" s="120">
        <v>64.460000000000008</v>
      </c>
      <c r="AG1130" s="120">
        <v>62.293906810035828</v>
      </c>
      <c r="AH1130" s="120">
        <v>100</v>
      </c>
      <c r="AI1130" s="120">
        <v>11.84</v>
      </c>
      <c r="AJ1130" s="120">
        <v>20.67</v>
      </c>
      <c r="AK1130" s="120">
        <v>17.73</v>
      </c>
      <c r="AL1130" s="52">
        <v>0</v>
      </c>
      <c r="AM1130" s="124">
        <v>1</v>
      </c>
      <c r="AN1130" s="124">
        <v>1</v>
      </c>
      <c r="AO1130" s="124">
        <v>0.99411764705882355</v>
      </c>
      <c r="AP1130" s="124">
        <v>0.99038461538461542</v>
      </c>
      <c r="AQ1130" s="124">
        <v>1</v>
      </c>
      <c r="AR1130" s="124">
        <v>1</v>
      </c>
      <c r="AS1130" s="124">
        <v>0.12324929971988796</v>
      </c>
      <c r="AT1130" s="120">
        <v>35.350140056022418</v>
      </c>
      <c r="AU1130" s="120">
        <v>50</v>
      </c>
      <c r="AV1130" s="124">
        <v>0.17647058823529413</v>
      </c>
      <c r="AW1130" s="120">
        <v>24.705882352941178</v>
      </c>
      <c r="AX1130" s="120">
        <v>50</v>
      </c>
      <c r="AY1130" s="124"/>
      <c r="AZ1130" s="120"/>
      <c r="BA1130" s="120"/>
      <c r="BB1130" s="124"/>
      <c r="BC1130" s="120"/>
      <c r="BD1130" s="120"/>
      <c r="BE1130" s="124"/>
      <c r="BF1130" s="120"/>
      <c r="BG1130" s="120"/>
      <c r="BH1130" s="124"/>
      <c r="BI1130" s="120"/>
      <c r="BJ1130" s="120"/>
      <c r="BK1130" s="124"/>
      <c r="BL1130" s="120"/>
      <c r="BM1130" s="120"/>
      <c r="BN1130" s="52"/>
      <c r="BO1130" s="124"/>
      <c r="BP1130" s="120"/>
      <c r="BQ1130" s="120"/>
      <c r="BR1130" s="124">
        <v>0.15094339622641509</v>
      </c>
      <c r="BS1130" s="124">
        <v>0.92982456140350878</v>
      </c>
      <c r="BT1130" s="120">
        <v>10.062893081761006</v>
      </c>
      <c r="BU1130" s="120">
        <v>50</v>
      </c>
      <c r="BV1130" s="124"/>
      <c r="BW1130" s="120"/>
      <c r="BX1130" s="120"/>
      <c r="BY1130" s="124"/>
      <c r="BZ1130" s="124"/>
      <c r="CA1130" s="124"/>
      <c r="CB1130" s="120">
        <v>16.823939048191338</v>
      </c>
      <c r="CC1130" s="120">
        <v>19.496255895940152</v>
      </c>
      <c r="CD1130" s="120">
        <v>17.335082511020332</v>
      </c>
      <c r="CE1130" s="120"/>
      <c r="CF1130" s="107"/>
      <c r="CG1130" s="107"/>
      <c r="CH1130" s="107">
        <v>0</v>
      </c>
      <c r="CI1130" s="107"/>
      <c r="CJ1130" s="107"/>
    </row>
    <row r="1131" spans="1:88" x14ac:dyDescent="0.25">
      <c r="A1131" s="50" t="s">
        <v>1282</v>
      </c>
      <c r="B1131" s="56" t="s">
        <v>1482</v>
      </c>
      <c r="C1131" s="50" t="s">
        <v>3623</v>
      </c>
      <c r="D1131" s="56" t="s">
        <v>2233</v>
      </c>
      <c r="E1131" s="50" t="s">
        <v>1284</v>
      </c>
      <c r="F1131" s="24" t="s">
        <v>107</v>
      </c>
      <c r="G1131" s="24">
        <v>5</v>
      </c>
      <c r="H1131" s="50" t="s">
        <v>1454</v>
      </c>
      <c r="I1131" s="50" t="s">
        <v>109</v>
      </c>
      <c r="J1131" s="120">
        <v>575.25131210514542</v>
      </c>
      <c r="K1131" s="52">
        <v>750</v>
      </c>
      <c r="L1131" s="120">
        <v>76.700174947352721</v>
      </c>
      <c r="M1131" s="52">
        <v>0</v>
      </c>
      <c r="N1131" s="120">
        <v>66.52107119510697</v>
      </c>
      <c r="O1131" s="120">
        <v>88.69476159347596</v>
      </c>
      <c r="P1131" s="120">
        <v>100</v>
      </c>
      <c r="Q1131" s="120">
        <v>62.143043194297789</v>
      </c>
      <c r="R1131" s="120">
        <v>67.67076047713303</v>
      </c>
      <c r="S1131" s="120">
        <v>72.387628716191259</v>
      </c>
      <c r="T1131" s="120">
        <v>82.857390925730385</v>
      </c>
      <c r="U1131" s="120">
        <v>100</v>
      </c>
      <c r="V1131" s="120">
        <v>61.201760737329849</v>
      </c>
      <c r="W1131" s="120">
        <v>81.602347649773137</v>
      </c>
      <c r="X1131" s="120">
        <v>100</v>
      </c>
      <c r="Y1131" s="120">
        <v>56.619552588302597</v>
      </c>
      <c r="Z1131" s="120">
        <v>75.492736784403462</v>
      </c>
      <c r="AA1131" s="120">
        <v>100</v>
      </c>
      <c r="AB1131" s="120">
        <v>52.639024390243897</v>
      </c>
      <c r="AC1131" s="120">
        <v>70.185365853658539</v>
      </c>
      <c r="AD1131" s="120">
        <v>100</v>
      </c>
      <c r="AE1131" s="120">
        <v>48.957333333333338</v>
      </c>
      <c r="AF1131" s="120"/>
      <c r="AG1131" s="120">
        <v>65.276444444444451</v>
      </c>
      <c r="AH1131" s="120">
        <v>100</v>
      </c>
      <c r="AI1131" s="120">
        <v>10.24</v>
      </c>
      <c r="AJ1131" s="120">
        <v>11.05</v>
      </c>
      <c r="AK1131" s="120"/>
      <c r="AL1131" s="52">
        <v>1</v>
      </c>
      <c r="AM1131" s="124">
        <v>0.94354838709677424</v>
      </c>
      <c r="AN1131" s="124">
        <v>0.9178082191780822</v>
      </c>
      <c r="AO1131" s="124">
        <v>0.99193548387096775</v>
      </c>
      <c r="AP1131" s="124">
        <v>0.98630136986301364</v>
      </c>
      <c r="AQ1131" s="124">
        <v>1</v>
      </c>
      <c r="AR1131" s="124">
        <v>1</v>
      </c>
      <c r="AS1131" s="124">
        <v>8.8050314465408799E-2</v>
      </c>
      <c r="AT1131" s="120">
        <v>42.389937106918246</v>
      </c>
      <c r="AU1131" s="120">
        <v>50</v>
      </c>
      <c r="AV1131" s="124">
        <v>0.12290502793296089</v>
      </c>
      <c r="AW1131" s="120">
        <v>35.41899441340783</v>
      </c>
      <c r="AX1131" s="120">
        <v>50</v>
      </c>
      <c r="AY1131" s="124"/>
      <c r="AZ1131" s="120"/>
      <c r="BA1131" s="120"/>
      <c r="BB1131" s="124"/>
      <c r="BC1131" s="120"/>
      <c r="BD1131" s="120"/>
      <c r="BE1131" s="124"/>
      <c r="BF1131" s="120"/>
      <c r="BG1131" s="120"/>
      <c r="BH1131" s="124"/>
      <c r="BI1131" s="120"/>
      <c r="BJ1131" s="120"/>
      <c r="BK1131" s="124"/>
      <c r="BL1131" s="120"/>
      <c r="BM1131" s="120"/>
      <c r="BN1131" s="52"/>
      <c r="BO1131" s="124"/>
      <c r="BP1131" s="120"/>
      <c r="BQ1131" s="120"/>
      <c r="BR1131" s="124">
        <v>0.5</v>
      </c>
      <c r="BS1131" s="124">
        <v>1.1219512195121952</v>
      </c>
      <c r="BT1131" s="120">
        <v>33.333333333333329</v>
      </c>
      <c r="BU1131" s="120">
        <v>50</v>
      </c>
      <c r="BV1131" s="124"/>
      <c r="BW1131" s="120"/>
      <c r="BX1131" s="120"/>
      <c r="BY1131" s="124"/>
      <c r="BZ1131" s="124"/>
      <c r="CA1131" s="124"/>
      <c r="CB1131" s="120">
        <v>16.823939048191338</v>
      </c>
      <c r="CC1131" s="120">
        <v>19.496255895940152</v>
      </c>
      <c r="CD1131" s="120">
        <v>17.335082511020332</v>
      </c>
      <c r="CE1131" s="120"/>
      <c r="CF1131" s="114"/>
      <c r="CG1131" s="52"/>
      <c r="CH1131" s="107">
        <v>0</v>
      </c>
      <c r="CI1131" s="107"/>
      <c r="CJ1131" s="107"/>
    </row>
    <row r="1132" spans="1:88" x14ac:dyDescent="0.25">
      <c r="A1132" s="50" t="s">
        <v>1282</v>
      </c>
      <c r="B1132" s="56" t="s">
        <v>1482</v>
      </c>
      <c r="C1132" s="50" t="s">
        <v>3624</v>
      </c>
      <c r="D1132" s="56" t="s">
        <v>1676</v>
      </c>
      <c r="E1132" s="50" t="s">
        <v>1284</v>
      </c>
      <c r="F1132" s="24" t="s">
        <v>107</v>
      </c>
      <c r="G1132" s="24">
        <v>3</v>
      </c>
      <c r="H1132" s="50" t="s">
        <v>1454</v>
      </c>
      <c r="I1132" s="50" t="s">
        <v>109</v>
      </c>
      <c r="J1132" s="120">
        <v>49.68944099378885</v>
      </c>
      <c r="K1132" s="52">
        <v>100</v>
      </c>
      <c r="L1132" s="120">
        <v>49.68944099378885</v>
      </c>
      <c r="M1132" s="52"/>
      <c r="N1132" s="120"/>
      <c r="O1132" s="120"/>
      <c r="P1132" s="120"/>
      <c r="Q1132" s="120"/>
      <c r="R1132" s="120"/>
      <c r="S1132" s="120"/>
      <c r="T1132" s="120"/>
      <c r="U1132" s="120"/>
      <c r="V1132" s="120"/>
      <c r="W1132" s="120"/>
      <c r="X1132" s="120"/>
      <c r="Y1132" s="120"/>
      <c r="Z1132" s="120"/>
      <c r="AA1132" s="120"/>
      <c r="AB1132" s="120"/>
      <c r="AC1132" s="120"/>
      <c r="AD1132" s="120"/>
      <c r="AE1132" s="120"/>
      <c r="AF1132" s="120"/>
      <c r="AG1132" s="120"/>
      <c r="AH1132" s="120"/>
      <c r="AI1132" s="120"/>
      <c r="AJ1132" s="120"/>
      <c r="AK1132" s="120"/>
      <c r="AL1132" s="52"/>
      <c r="AM1132" s="124"/>
      <c r="AN1132" s="124"/>
      <c r="AO1132" s="124"/>
      <c r="AP1132" s="124"/>
      <c r="AQ1132" s="124"/>
      <c r="AR1132" s="124"/>
      <c r="AS1132" s="124">
        <v>0.14285714285714285</v>
      </c>
      <c r="AT1132" s="120">
        <v>31.428571428571452</v>
      </c>
      <c r="AU1132" s="120">
        <v>50</v>
      </c>
      <c r="AV1132" s="124">
        <v>0.20869565217391303</v>
      </c>
      <c r="AW1132" s="120">
        <v>18.260869565217398</v>
      </c>
      <c r="AX1132" s="120">
        <v>50</v>
      </c>
      <c r="AY1132" s="124"/>
      <c r="AZ1132" s="120"/>
      <c r="BA1132" s="120"/>
      <c r="BB1132" s="124"/>
      <c r="BC1132" s="120"/>
      <c r="BD1132" s="120"/>
      <c r="BE1132" s="124"/>
      <c r="BF1132" s="120"/>
      <c r="BG1132" s="120"/>
      <c r="BH1132" s="124"/>
      <c r="BI1132" s="120"/>
      <c r="BJ1132" s="120"/>
      <c r="BK1132" s="124"/>
      <c r="BL1132" s="120"/>
      <c r="BM1132" s="120"/>
      <c r="BN1132" s="52"/>
      <c r="BO1132" s="124"/>
      <c r="BP1132" s="120"/>
      <c r="BQ1132" s="120"/>
      <c r="BR1132" s="124"/>
      <c r="BS1132" s="124"/>
      <c r="BT1132" s="120"/>
      <c r="BU1132" s="120"/>
      <c r="BV1132" s="124"/>
      <c r="BW1132" s="120"/>
      <c r="BX1132" s="120"/>
      <c r="BY1132" s="124"/>
      <c r="BZ1132" s="124"/>
      <c r="CA1132" s="124"/>
      <c r="CB1132" s="120"/>
      <c r="CC1132" s="120"/>
      <c r="CD1132" s="120"/>
      <c r="CE1132" s="120"/>
      <c r="CF1132" s="107"/>
      <c r="CG1132" s="107"/>
      <c r="CH1132" s="107">
        <v>0</v>
      </c>
      <c r="CI1132" s="107"/>
      <c r="CJ1132" s="107"/>
    </row>
    <row r="1133" spans="1:88" x14ac:dyDescent="0.25">
      <c r="A1133" s="50" t="s">
        <v>1282</v>
      </c>
      <c r="B1133" s="56" t="s">
        <v>1482</v>
      </c>
      <c r="C1133" s="50" t="s">
        <v>3625</v>
      </c>
      <c r="D1133" s="56" t="s">
        <v>1662</v>
      </c>
      <c r="E1133" s="50" t="s">
        <v>1284</v>
      </c>
      <c r="F1133" s="24" t="s">
        <v>107</v>
      </c>
      <c r="G1133" s="24">
        <v>2</v>
      </c>
      <c r="H1133" s="50" t="s">
        <v>2644</v>
      </c>
      <c r="I1133" s="50" t="s">
        <v>109</v>
      </c>
      <c r="J1133" s="120">
        <v>9.3333333333333268</v>
      </c>
      <c r="K1133" s="52">
        <v>100</v>
      </c>
      <c r="L1133" s="120">
        <v>9.3333333333333268</v>
      </c>
      <c r="M1133" s="52"/>
      <c r="N1133" s="120"/>
      <c r="O1133" s="120"/>
      <c r="P1133" s="120"/>
      <c r="Q1133" s="120"/>
      <c r="R1133" s="120"/>
      <c r="S1133" s="120"/>
      <c r="T1133" s="120"/>
      <c r="U1133" s="120"/>
      <c r="V1133" s="120"/>
      <c r="W1133" s="120"/>
      <c r="X1133" s="120"/>
      <c r="Y1133" s="120"/>
      <c r="Z1133" s="120"/>
      <c r="AA1133" s="120"/>
      <c r="AB1133" s="120"/>
      <c r="AC1133" s="120"/>
      <c r="AD1133" s="120"/>
      <c r="AE1133" s="120"/>
      <c r="AF1133" s="120"/>
      <c r="AG1133" s="120"/>
      <c r="AH1133" s="120"/>
      <c r="AI1133" s="120"/>
      <c r="AJ1133" s="120"/>
      <c r="AK1133" s="120"/>
      <c r="AL1133" s="52"/>
      <c r="AM1133" s="124"/>
      <c r="AN1133" s="124"/>
      <c r="AO1133" s="124"/>
      <c r="AP1133" s="124"/>
      <c r="AQ1133" s="124"/>
      <c r="AR1133" s="124"/>
      <c r="AS1133" s="124">
        <v>0.25333333333333335</v>
      </c>
      <c r="AT1133" s="120">
        <v>9.3333333333333268</v>
      </c>
      <c r="AU1133" s="120">
        <v>50</v>
      </c>
      <c r="AV1133" s="124">
        <v>0.34831460674157305</v>
      </c>
      <c r="AW1133" s="120">
        <v>0</v>
      </c>
      <c r="AX1133" s="120">
        <v>50</v>
      </c>
      <c r="AY1133" s="124"/>
      <c r="AZ1133" s="120"/>
      <c r="BA1133" s="120"/>
      <c r="BB1133" s="124"/>
      <c r="BC1133" s="120"/>
      <c r="BD1133" s="120"/>
      <c r="BE1133" s="124"/>
      <c r="BF1133" s="120"/>
      <c r="BG1133" s="120"/>
      <c r="BH1133" s="124"/>
      <c r="BI1133" s="120"/>
      <c r="BJ1133" s="120"/>
      <c r="BK1133" s="124"/>
      <c r="BL1133" s="120"/>
      <c r="BM1133" s="120"/>
      <c r="BN1133" s="52"/>
      <c r="BO1133" s="124"/>
      <c r="BP1133" s="120"/>
      <c r="BQ1133" s="120"/>
      <c r="BR1133" s="124"/>
      <c r="BS1133" s="124"/>
      <c r="BT1133" s="120"/>
      <c r="BU1133" s="120"/>
      <c r="BV1133" s="124"/>
      <c r="BW1133" s="120"/>
      <c r="BX1133" s="120"/>
      <c r="BY1133" s="124"/>
      <c r="BZ1133" s="124"/>
      <c r="CA1133" s="124"/>
      <c r="CB1133" s="120"/>
      <c r="CC1133" s="120"/>
      <c r="CD1133" s="120"/>
      <c r="CE1133" s="120"/>
      <c r="CF1133" s="114"/>
      <c r="CG1133" s="52"/>
      <c r="CH1133" s="107">
        <v>0</v>
      </c>
      <c r="CI1133" s="107"/>
      <c r="CJ1133" s="107"/>
    </row>
    <row r="1134" spans="1:88" x14ac:dyDescent="0.25">
      <c r="A1134" s="50" t="s">
        <v>1282</v>
      </c>
      <c r="B1134" s="56" t="s">
        <v>1482</v>
      </c>
      <c r="C1134" s="50" t="s">
        <v>3626</v>
      </c>
      <c r="D1134" s="56" t="s">
        <v>2221</v>
      </c>
      <c r="E1134" s="50" t="s">
        <v>1284</v>
      </c>
      <c r="F1134" s="24" t="s">
        <v>107</v>
      </c>
      <c r="G1134" s="24">
        <v>6</v>
      </c>
      <c r="H1134" s="50" t="s">
        <v>1454</v>
      </c>
      <c r="I1134" s="50" t="s">
        <v>109</v>
      </c>
      <c r="J1134" s="120">
        <v>569.88038076789235</v>
      </c>
      <c r="K1134" s="52">
        <v>750</v>
      </c>
      <c r="L1134" s="120">
        <v>75.984050769052317</v>
      </c>
      <c r="M1134" s="52">
        <v>0</v>
      </c>
      <c r="N1134" s="120">
        <v>68.841228306313369</v>
      </c>
      <c r="O1134" s="120">
        <v>91.788304408417815</v>
      </c>
      <c r="P1134" s="120">
        <v>100</v>
      </c>
      <c r="Q1134" s="120">
        <v>60.530943896441833</v>
      </c>
      <c r="R1134" s="120">
        <v>70.532611317243891</v>
      </c>
      <c r="S1134" s="120">
        <v>75</v>
      </c>
      <c r="T1134" s="120">
        <v>80.707925195255783</v>
      </c>
      <c r="U1134" s="120">
        <v>100</v>
      </c>
      <c r="V1134" s="120">
        <v>59.393732761662861</v>
      </c>
      <c r="W1134" s="120">
        <v>79.191643682217148</v>
      </c>
      <c r="X1134" s="120">
        <v>100</v>
      </c>
      <c r="Y1134" s="120">
        <v>52.105330743813553</v>
      </c>
      <c r="Z1134" s="120">
        <v>69.473774325084733</v>
      </c>
      <c r="AA1134" s="120">
        <v>100</v>
      </c>
      <c r="AB1134" s="120">
        <v>53.446491228070151</v>
      </c>
      <c r="AC1134" s="120">
        <v>71.261988304093535</v>
      </c>
      <c r="AD1134" s="120">
        <v>100</v>
      </c>
      <c r="AE1134" s="120">
        <v>46.147619047619052</v>
      </c>
      <c r="AF1134" s="120"/>
      <c r="AG1134" s="120">
        <v>61.530158730158732</v>
      </c>
      <c r="AH1134" s="120">
        <v>100</v>
      </c>
      <c r="AI1134" s="120">
        <v>14.46</v>
      </c>
      <c r="AJ1134" s="120">
        <v>18.420000000000002</v>
      </c>
      <c r="AK1134" s="120"/>
      <c r="AL1134" s="52">
        <v>0</v>
      </c>
      <c r="AM1134" s="124">
        <v>0.99264705882352944</v>
      </c>
      <c r="AN1134" s="124">
        <v>0.98795180722891562</v>
      </c>
      <c r="AO1134" s="124">
        <v>0.99264705882352944</v>
      </c>
      <c r="AP1134" s="124">
        <v>0.98795180722891562</v>
      </c>
      <c r="AQ1134" s="124">
        <v>1</v>
      </c>
      <c r="AR1134" s="124">
        <v>1</v>
      </c>
      <c r="AS1134" s="124">
        <v>0.10606060606060606</v>
      </c>
      <c r="AT1134" s="120">
        <v>38.787878787878789</v>
      </c>
      <c r="AU1134" s="120">
        <v>50</v>
      </c>
      <c r="AV1134" s="124">
        <v>0.12418300653594772</v>
      </c>
      <c r="AW1134" s="120">
        <v>35.163398692810468</v>
      </c>
      <c r="AX1134" s="120">
        <v>50</v>
      </c>
      <c r="AY1134" s="124"/>
      <c r="AZ1134" s="120"/>
      <c r="BA1134" s="120"/>
      <c r="BB1134" s="124"/>
      <c r="BC1134" s="120"/>
      <c r="BD1134" s="120"/>
      <c r="BE1134" s="124"/>
      <c r="BF1134" s="120"/>
      <c r="BG1134" s="120"/>
      <c r="BH1134" s="124"/>
      <c r="BI1134" s="120"/>
      <c r="BJ1134" s="120"/>
      <c r="BK1134" s="124"/>
      <c r="BL1134" s="120"/>
      <c r="BM1134" s="120"/>
      <c r="BN1134" s="52"/>
      <c r="BO1134" s="124"/>
      <c r="BP1134" s="120"/>
      <c r="BQ1134" s="120"/>
      <c r="BR1134" s="124">
        <v>0.62962962962962965</v>
      </c>
      <c r="BS1134" s="124">
        <v>1</v>
      </c>
      <c r="BT1134" s="120">
        <v>41.97530864197531</v>
      </c>
      <c r="BU1134" s="120">
        <v>50</v>
      </c>
      <c r="BV1134" s="124"/>
      <c r="BW1134" s="120"/>
      <c r="BX1134" s="120"/>
      <c r="BY1134" s="124"/>
      <c r="BZ1134" s="124"/>
      <c r="CA1134" s="124"/>
      <c r="CB1134" s="120">
        <v>16.823939048191338</v>
      </c>
      <c r="CC1134" s="120">
        <v>19.496255895940152</v>
      </c>
      <c r="CD1134" s="120">
        <v>17.335082511020332</v>
      </c>
      <c r="CE1134" s="120"/>
      <c r="CF1134" s="114"/>
      <c r="CG1134" s="52"/>
      <c r="CH1134" s="107">
        <v>0</v>
      </c>
      <c r="CI1134" s="107"/>
      <c r="CJ1134" s="107"/>
    </row>
    <row r="1135" spans="1:88" x14ac:dyDescent="0.25">
      <c r="A1135" s="50" t="s">
        <v>1282</v>
      </c>
      <c r="B1135" s="56" t="s">
        <v>1482</v>
      </c>
      <c r="C1135" s="50" t="s">
        <v>3627</v>
      </c>
      <c r="D1135" s="56" t="s">
        <v>2531</v>
      </c>
      <c r="E1135" s="50" t="s">
        <v>1284</v>
      </c>
      <c r="F1135" s="24">
        <v>6</v>
      </c>
      <c r="G1135" s="24">
        <v>8</v>
      </c>
      <c r="H1135" s="50" t="s">
        <v>1454</v>
      </c>
      <c r="I1135" s="50" t="s">
        <v>109</v>
      </c>
      <c r="J1135" s="120">
        <v>604.09745946916439</v>
      </c>
      <c r="K1135" s="52">
        <v>800</v>
      </c>
      <c r="L1135" s="120">
        <v>75.512182433645549</v>
      </c>
      <c r="M1135" s="52">
        <v>0</v>
      </c>
      <c r="N1135" s="120">
        <v>68.727908848548026</v>
      </c>
      <c r="O1135" s="120">
        <v>91.63721179806403</v>
      </c>
      <c r="P1135" s="120">
        <v>100</v>
      </c>
      <c r="Q1135" s="120">
        <v>60.387995280311323</v>
      </c>
      <c r="R1135" s="120">
        <v>67.73089837322388</v>
      </c>
      <c r="S1135" s="120">
        <v>75</v>
      </c>
      <c r="T1135" s="120">
        <v>80.517327040415097</v>
      </c>
      <c r="U1135" s="120">
        <v>100</v>
      </c>
      <c r="V1135" s="120">
        <v>58.290030290848193</v>
      </c>
      <c r="W1135" s="120">
        <v>77.720040387797596</v>
      </c>
      <c r="X1135" s="120">
        <v>100</v>
      </c>
      <c r="Y1135" s="120">
        <v>49.919493182927887</v>
      </c>
      <c r="Z1135" s="120">
        <v>66.559324243903845</v>
      </c>
      <c r="AA1135" s="120">
        <v>100</v>
      </c>
      <c r="AB1135" s="120">
        <v>60.186381172839504</v>
      </c>
      <c r="AC1135" s="120">
        <v>80.248508230452671</v>
      </c>
      <c r="AD1135" s="120">
        <v>100</v>
      </c>
      <c r="AE1135" s="120">
        <v>52.648663522012569</v>
      </c>
      <c r="AF1135" s="120">
        <v>67.45</v>
      </c>
      <c r="AG1135" s="120">
        <v>70.198218029350087</v>
      </c>
      <c r="AH1135" s="120">
        <v>100</v>
      </c>
      <c r="AI1135" s="120">
        <v>14.61</v>
      </c>
      <c r="AJ1135" s="120">
        <v>17.809999999999999</v>
      </c>
      <c r="AK1135" s="120">
        <v>14.8</v>
      </c>
      <c r="AL1135" s="52">
        <v>0</v>
      </c>
      <c r="AM1135" s="124">
        <v>0.97856049004594181</v>
      </c>
      <c r="AN1135" s="124">
        <v>0.97413793103448276</v>
      </c>
      <c r="AO1135" s="124">
        <v>0.99388379204892963</v>
      </c>
      <c r="AP1135" s="124">
        <v>0.98853868194842409</v>
      </c>
      <c r="AQ1135" s="124">
        <v>0.99539170506912444</v>
      </c>
      <c r="AR1135" s="124">
        <v>0.99065420560747663</v>
      </c>
      <c r="AS1135" s="124">
        <v>8.8685015290519878E-2</v>
      </c>
      <c r="AT1135" s="120">
        <v>42.262996941896034</v>
      </c>
      <c r="AU1135" s="120">
        <v>50</v>
      </c>
      <c r="AV1135" s="124">
        <v>0.14285714285714285</v>
      </c>
      <c r="AW1135" s="120">
        <v>31.428571428571452</v>
      </c>
      <c r="AX1135" s="120">
        <v>50</v>
      </c>
      <c r="AY1135" s="124"/>
      <c r="AZ1135" s="120"/>
      <c r="BA1135" s="120"/>
      <c r="BB1135" s="124"/>
      <c r="BC1135" s="120"/>
      <c r="BD1135" s="120"/>
      <c r="BE1135" s="124">
        <v>0.85106382978723405</v>
      </c>
      <c r="BF1135" s="120">
        <v>45.269352648257133</v>
      </c>
      <c r="BG1135" s="120">
        <v>50</v>
      </c>
      <c r="BH1135" s="124"/>
      <c r="BI1135" s="120"/>
      <c r="BJ1135" s="120"/>
      <c r="BK1135" s="124"/>
      <c r="BL1135" s="120"/>
      <c r="BM1135" s="120"/>
      <c r="BN1135" s="52"/>
      <c r="BO1135" s="124"/>
      <c r="BP1135" s="120"/>
      <c r="BQ1135" s="120"/>
      <c r="BR1135" s="124">
        <v>0.27383863080684595</v>
      </c>
      <c r="BS1135" s="124">
        <v>0.92533936651583715</v>
      </c>
      <c r="BT1135" s="120">
        <v>18.255908720456397</v>
      </c>
      <c r="BU1135" s="120">
        <v>50</v>
      </c>
      <c r="BV1135" s="124"/>
      <c r="BW1135" s="120"/>
      <c r="BX1135" s="120"/>
      <c r="BY1135" s="124"/>
      <c r="BZ1135" s="124"/>
      <c r="CA1135" s="124"/>
      <c r="CB1135" s="120">
        <v>16.823939048191338</v>
      </c>
      <c r="CC1135" s="120">
        <v>19.496255895940152</v>
      </c>
      <c r="CD1135" s="120">
        <v>17.335082511020332</v>
      </c>
      <c r="CE1135" s="120"/>
      <c r="CF1135" s="107"/>
      <c r="CG1135" s="107"/>
      <c r="CH1135" s="107">
        <v>0</v>
      </c>
      <c r="CI1135" s="107"/>
      <c r="CJ1135" s="107"/>
    </row>
    <row r="1136" spans="1:88" x14ac:dyDescent="0.25">
      <c r="A1136" s="50" t="s">
        <v>1282</v>
      </c>
      <c r="B1136" s="56" t="s">
        <v>1482</v>
      </c>
      <c r="C1136" s="50" t="s">
        <v>3628</v>
      </c>
      <c r="D1136" s="56" t="s">
        <v>1661</v>
      </c>
      <c r="E1136" s="50" t="s">
        <v>1284</v>
      </c>
      <c r="F1136" s="24">
        <v>6</v>
      </c>
      <c r="G1136" s="24">
        <v>12</v>
      </c>
      <c r="H1136" s="50" t="s">
        <v>1454</v>
      </c>
      <c r="I1136" s="50" t="s">
        <v>109</v>
      </c>
      <c r="J1136" s="120">
        <v>914.14829705128102</v>
      </c>
      <c r="K1136" s="52">
        <v>1150</v>
      </c>
      <c r="L1136" s="120">
        <v>79.491156265328783</v>
      </c>
      <c r="M1136" s="52">
        <v>1</v>
      </c>
      <c r="N1136" s="120">
        <v>70.051471792575228</v>
      </c>
      <c r="O1136" s="120">
        <v>93.401962390100294</v>
      </c>
      <c r="P1136" s="120">
        <v>100</v>
      </c>
      <c r="Q1136" s="120">
        <v>58.898784497594562</v>
      </c>
      <c r="R1136" s="120">
        <v>69.968269448247341</v>
      </c>
      <c r="S1136" s="120">
        <v>75</v>
      </c>
      <c r="T1136" s="120">
        <v>78.531712663459416</v>
      </c>
      <c r="U1136" s="120">
        <v>100</v>
      </c>
      <c r="V1136" s="120">
        <v>62.120863547627785</v>
      </c>
      <c r="W1136" s="120">
        <v>82.827818063503713</v>
      </c>
      <c r="X1136" s="120">
        <v>100</v>
      </c>
      <c r="Y1136" s="120">
        <v>49.80479595359985</v>
      </c>
      <c r="Z1136" s="120">
        <v>66.4063946047998</v>
      </c>
      <c r="AA1136" s="120">
        <v>100</v>
      </c>
      <c r="AB1136" s="120">
        <v>63.113978494623716</v>
      </c>
      <c r="AC1136" s="120">
        <v>84.151971326164954</v>
      </c>
      <c r="AD1136" s="120">
        <v>100</v>
      </c>
      <c r="AE1136" s="120">
        <v>52.742570281124507</v>
      </c>
      <c r="AF1136" s="120">
        <v>71.471521035598713</v>
      </c>
      <c r="AG1136" s="120">
        <v>70.323427041499343</v>
      </c>
      <c r="AH1136" s="120">
        <v>100</v>
      </c>
      <c r="AI1136" s="120">
        <v>16.100000000000001</v>
      </c>
      <c r="AJ1136" s="120">
        <v>20.16</v>
      </c>
      <c r="AK1136" s="120">
        <v>18.72</v>
      </c>
      <c r="AL1136" s="52">
        <v>0</v>
      </c>
      <c r="AM1136" s="124">
        <v>0.98938992042440321</v>
      </c>
      <c r="AN1136" s="124">
        <v>0.97986577181208057</v>
      </c>
      <c r="AO1136" s="124">
        <v>0.98143236074270557</v>
      </c>
      <c r="AP1136" s="124">
        <v>0.96644295302013428</v>
      </c>
      <c r="AQ1136" s="124">
        <v>0.98936170212765961</v>
      </c>
      <c r="AR1136" s="124">
        <v>0.97647058823529409</v>
      </c>
      <c r="AS1136" s="124">
        <v>0.15136876006441224</v>
      </c>
      <c r="AT1136" s="120">
        <v>29.72624798711756</v>
      </c>
      <c r="AU1136" s="120">
        <v>50</v>
      </c>
      <c r="AV1136" s="124">
        <v>0.25468164794007492</v>
      </c>
      <c r="AW1136" s="120">
        <v>9.0636704119850364</v>
      </c>
      <c r="AX1136" s="120">
        <v>50</v>
      </c>
      <c r="AY1136" s="124">
        <v>0.95744680851063835</v>
      </c>
      <c r="AZ1136" s="120">
        <v>50</v>
      </c>
      <c r="BA1136" s="120">
        <v>50</v>
      </c>
      <c r="BB1136" s="124">
        <v>0.58510638297872342</v>
      </c>
      <c r="BC1136" s="120">
        <v>39.00709219858156</v>
      </c>
      <c r="BD1136" s="120">
        <v>50</v>
      </c>
      <c r="BE1136" s="124">
        <v>0.82666666666666666</v>
      </c>
      <c r="BF1136" s="120">
        <v>43.971631205673759</v>
      </c>
      <c r="BG1136" s="120">
        <v>50</v>
      </c>
      <c r="BH1136" s="124">
        <v>0.84848484848484851</v>
      </c>
      <c r="BI1136" s="120">
        <v>90.264345583494531</v>
      </c>
      <c r="BJ1136" s="120">
        <v>100</v>
      </c>
      <c r="BK1136" s="124"/>
      <c r="BL1136" s="120"/>
      <c r="BM1136" s="120"/>
      <c r="BN1136" s="52"/>
      <c r="BO1136" s="124">
        <v>0.83333333333333337</v>
      </c>
      <c r="BP1136" s="120">
        <v>100</v>
      </c>
      <c r="BQ1136" s="120">
        <v>100</v>
      </c>
      <c r="BR1136" s="124">
        <v>0.43521594684385384</v>
      </c>
      <c r="BS1136" s="124">
        <v>1.0100671140939597</v>
      </c>
      <c r="BT1136" s="120">
        <v>29.014396456256925</v>
      </c>
      <c r="BU1136" s="120">
        <v>50</v>
      </c>
      <c r="BV1136" s="124">
        <v>0.56949152542372883</v>
      </c>
      <c r="BW1136" s="120">
        <v>47.457627118644069</v>
      </c>
      <c r="BX1136" s="120">
        <v>50</v>
      </c>
      <c r="BY1136" s="124"/>
      <c r="BZ1136" s="124"/>
      <c r="CA1136" s="124"/>
      <c r="CB1136" s="120">
        <v>16.823939048191338</v>
      </c>
      <c r="CC1136" s="120">
        <v>19.496255895940152</v>
      </c>
      <c r="CD1136" s="120">
        <v>17.335082511020332</v>
      </c>
      <c r="CE1136" s="120"/>
      <c r="CF1136" s="107"/>
      <c r="CG1136" s="107"/>
      <c r="CH1136" s="107">
        <v>0</v>
      </c>
      <c r="CI1136" s="107"/>
      <c r="CJ1136" s="107"/>
    </row>
    <row r="1137" spans="1:88" x14ac:dyDescent="0.25">
      <c r="A1137" s="50" t="s">
        <v>1282</v>
      </c>
      <c r="B1137" s="56" t="s">
        <v>1482</v>
      </c>
      <c r="C1137" s="50" t="s">
        <v>3629</v>
      </c>
      <c r="D1137" s="56" t="s">
        <v>2350</v>
      </c>
      <c r="E1137" s="50" t="s">
        <v>1284</v>
      </c>
      <c r="F1137" s="24">
        <v>6</v>
      </c>
      <c r="G1137" s="24">
        <v>12</v>
      </c>
      <c r="H1137" s="50" t="s">
        <v>1454</v>
      </c>
      <c r="I1137" s="50" t="s">
        <v>109</v>
      </c>
      <c r="J1137" s="120">
        <v>681.8995546448142</v>
      </c>
      <c r="K1137" s="52">
        <v>1150</v>
      </c>
      <c r="L1137" s="120">
        <v>59.295613447375153</v>
      </c>
      <c r="M1137" s="52">
        <v>0</v>
      </c>
      <c r="N1137" s="120">
        <v>49.625903852972989</v>
      </c>
      <c r="O1137" s="120">
        <v>66.16787180396399</v>
      </c>
      <c r="P1137" s="120">
        <v>100</v>
      </c>
      <c r="Q1137" s="120">
        <v>45.734798327894438</v>
      </c>
      <c r="R1137" s="120">
        <v>49.773363379868769</v>
      </c>
      <c r="S1137" s="120">
        <v>59.107048301403822</v>
      </c>
      <c r="T1137" s="120">
        <v>60.979731103859244</v>
      </c>
      <c r="U1137" s="120">
        <v>100</v>
      </c>
      <c r="V1137" s="120">
        <v>40.671110282744209</v>
      </c>
      <c r="W1137" s="120">
        <v>54.22814704365895</v>
      </c>
      <c r="X1137" s="120">
        <v>100</v>
      </c>
      <c r="Y1137" s="120">
        <v>36.878504825608978</v>
      </c>
      <c r="Z1137" s="120">
        <v>49.171339767478642</v>
      </c>
      <c r="AA1137" s="120">
        <v>100</v>
      </c>
      <c r="AB1137" s="120">
        <v>44.627607361963172</v>
      </c>
      <c r="AC1137" s="120">
        <v>59.503476482617565</v>
      </c>
      <c r="AD1137" s="120">
        <v>100</v>
      </c>
      <c r="AE1137" s="120">
        <v>42.72830687830686</v>
      </c>
      <c r="AF1137" s="120">
        <v>51.095495495495491</v>
      </c>
      <c r="AG1137" s="120">
        <v>56.971075837742482</v>
      </c>
      <c r="AH1137" s="120">
        <v>100</v>
      </c>
      <c r="AI1137" s="120">
        <v>13.37</v>
      </c>
      <c r="AJ1137" s="120">
        <v>12.89</v>
      </c>
      <c r="AK1137" s="120">
        <v>8.36</v>
      </c>
      <c r="AL1137" s="52">
        <v>1</v>
      </c>
      <c r="AM1137" s="124">
        <v>0.96062992125984248</v>
      </c>
      <c r="AN1137" s="124">
        <v>0.9505494505494505</v>
      </c>
      <c r="AO1137" s="124">
        <v>0.93700787401574803</v>
      </c>
      <c r="AP1137" s="124">
        <v>0.92307692307692313</v>
      </c>
      <c r="AQ1137" s="124">
        <v>0.99397590361445787</v>
      </c>
      <c r="AR1137" s="124">
        <v>0.99224806201550386</v>
      </c>
      <c r="AS1137" s="124">
        <v>0.28033472803347281</v>
      </c>
      <c r="AT1137" s="120">
        <v>3.9330543933054463</v>
      </c>
      <c r="AU1137" s="120">
        <v>50</v>
      </c>
      <c r="AV1137" s="124">
        <v>0.34463276836158191</v>
      </c>
      <c r="AW1137" s="120">
        <v>0</v>
      </c>
      <c r="AX1137" s="120">
        <v>50</v>
      </c>
      <c r="AY1137" s="124">
        <v>0.44303797468354428</v>
      </c>
      <c r="AZ1137" s="120">
        <v>29.535864978902953</v>
      </c>
      <c r="BA1137" s="120">
        <v>50</v>
      </c>
      <c r="BB1137" s="124">
        <v>6.3291139240506333E-2</v>
      </c>
      <c r="BC1137" s="120">
        <v>4.2194092827004228</v>
      </c>
      <c r="BD1137" s="120">
        <v>50</v>
      </c>
      <c r="BE1137" s="124">
        <v>0.92142857142857137</v>
      </c>
      <c r="BF1137" s="120">
        <v>49.01215805471125</v>
      </c>
      <c r="BG1137" s="120">
        <v>50</v>
      </c>
      <c r="BH1137" s="124">
        <v>0.84444444444444444</v>
      </c>
      <c r="BI1137" s="120">
        <v>89.834515366430267</v>
      </c>
      <c r="BJ1137" s="120">
        <v>100</v>
      </c>
      <c r="BK1137" s="124"/>
      <c r="BL1137" s="120"/>
      <c r="BM1137" s="120"/>
      <c r="BN1137" s="52"/>
      <c r="BO1137" s="124">
        <v>0.73684210526315785</v>
      </c>
      <c r="BP1137" s="120">
        <v>98.245614035087712</v>
      </c>
      <c r="BQ1137" s="120">
        <v>100</v>
      </c>
      <c r="BR1137" s="124">
        <v>0.21212121212121213</v>
      </c>
      <c r="BS1137" s="124">
        <v>0.97468354430379744</v>
      </c>
      <c r="BT1137" s="120">
        <v>14.14141414141414</v>
      </c>
      <c r="BU1137" s="120">
        <v>50</v>
      </c>
      <c r="BV1137" s="124">
        <v>0.55147058823529416</v>
      </c>
      <c r="BW1137" s="120">
        <v>45.955882352941181</v>
      </c>
      <c r="BX1137" s="120">
        <v>50</v>
      </c>
      <c r="BY1137" s="124"/>
      <c r="BZ1137" s="124"/>
      <c r="CA1137" s="124"/>
      <c r="CB1137" s="120">
        <v>16.823939048191338</v>
      </c>
      <c r="CC1137" s="120">
        <v>19.496255895940152</v>
      </c>
      <c r="CD1137" s="120">
        <v>17.335082511020332</v>
      </c>
      <c r="CE1137" s="120"/>
      <c r="CF1137" s="52"/>
      <c r="CG1137" s="52"/>
      <c r="CH1137" s="107">
        <v>0</v>
      </c>
      <c r="CI1137" s="107"/>
      <c r="CJ1137" s="107"/>
    </row>
    <row r="1138" spans="1:88" x14ac:dyDescent="0.25">
      <c r="A1138" s="50" t="s">
        <v>1282</v>
      </c>
      <c r="B1138" s="56" t="s">
        <v>1482</v>
      </c>
      <c r="C1138" s="50" t="s">
        <v>3630</v>
      </c>
      <c r="D1138" s="56" t="s">
        <v>1978</v>
      </c>
      <c r="E1138" s="50" t="s">
        <v>1284</v>
      </c>
      <c r="F1138" s="24">
        <v>6</v>
      </c>
      <c r="G1138" s="24">
        <v>8</v>
      </c>
      <c r="H1138" s="50" t="s">
        <v>1454</v>
      </c>
      <c r="I1138" s="50" t="s">
        <v>109</v>
      </c>
      <c r="J1138" s="120">
        <v>512.58902415173475</v>
      </c>
      <c r="K1138" s="52">
        <v>800</v>
      </c>
      <c r="L1138" s="120">
        <v>64.073628018966843</v>
      </c>
      <c r="M1138" s="52">
        <v>0</v>
      </c>
      <c r="N1138" s="120">
        <v>64.844472173951715</v>
      </c>
      <c r="O1138" s="120">
        <v>86.459296231935625</v>
      </c>
      <c r="P1138" s="120">
        <v>100</v>
      </c>
      <c r="Q1138" s="120">
        <v>58.909571221370072</v>
      </c>
      <c r="R1138" s="120">
        <v>60.991131373278392</v>
      </c>
      <c r="S1138" s="120">
        <v>75</v>
      </c>
      <c r="T1138" s="120">
        <v>78.546094961826768</v>
      </c>
      <c r="U1138" s="120">
        <v>100</v>
      </c>
      <c r="V1138" s="120">
        <v>52.159152633753436</v>
      </c>
      <c r="W1138" s="120">
        <v>69.545536845004591</v>
      </c>
      <c r="X1138" s="120">
        <v>100</v>
      </c>
      <c r="Y1138" s="120">
        <v>46.995841986031152</v>
      </c>
      <c r="Z1138" s="120">
        <v>62.661122648041534</v>
      </c>
      <c r="AA1138" s="120">
        <v>100</v>
      </c>
      <c r="AB1138" s="120">
        <v>49.255555555555553</v>
      </c>
      <c r="AC1138" s="120">
        <v>65.67407407407407</v>
      </c>
      <c r="AD1138" s="120">
        <v>100</v>
      </c>
      <c r="AE1138" s="120">
        <v>48.263276836158191</v>
      </c>
      <c r="AF1138" s="120">
        <v>50.977450980392142</v>
      </c>
      <c r="AG1138" s="120">
        <v>64.351035781544255</v>
      </c>
      <c r="AH1138" s="120">
        <v>100</v>
      </c>
      <c r="AI1138" s="120">
        <v>16.09</v>
      </c>
      <c r="AJ1138" s="120">
        <v>13.99</v>
      </c>
      <c r="AK1138" s="120">
        <v>2.71</v>
      </c>
      <c r="AL1138" s="52">
        <v>0</v>
      </c>
      <c r="AM1138" s="124">
        <v>0.99044585987261147</v>
      </c>
      <c r="AN1138" s="124">
        <v>0.98994974874371855</v>
      </c>
      <c r="AO1138" s="124">
        <v>0.98726114649681529</v>
      </c>
      <c r="AP1138" s="124">
        <v>0.98492462311557794</v>
      </c>
      <c r="AQ1138" s="124">
        <v>1</v>
      </c>
      <c r="AR1138" s="124">
        <v>1</v>
      </c>
      <c r="AS1138" s="124">
        <v>0.17197452229299362</v>
      </c>
      <c r="AT1138" s="120">
        <v>25.60509554140129</v>
      </c>
      <c r="AU1138" s="120">
        <v>50</v>
      </c>
      <c r="AV1138" s="124">
        <v>0.24120603015075376</v>
      </c>
      <c r="AW1138" s="120">
        <v>11.758793969849268</v>
      </c>
      <c r="AX1138" s="120">
        <v>50</v>
      </c>
      <c r="AY1138" s="124"/>
      <c r="AZ1138" s="120"/>
      <c r="BA1138" s="120"/>
      <c r="BB1138" s="124"/>
      <c r="BC1138" s="120"/>
      <c r="BD1138" s="120"/>
      <c r="BE1138" s="124">
        <v>0.90217391304347827</v>
      </c>
      <c r="BF1138" s="120">
        <v>47.987974098057357</v>
      </c>
      <c r="BG1138" s="120">
        <v>50</v>
      </c>
      <c r="BH1138" s="124"/>
      <c r="BI1138" s="120"/>
      <c r="BJ1138" s="120"/>
      <c r="BK1138" s="124"/>
      <c r="BL1138" s="120"/>
      <c r="BM1138" s="120"/>
      <c r="BN1138" s="52"/>
      <c r="BO1138" s="124"/>
      <c r="BP1138" s="120"/>
      <c r="BQ1138" s="120"/>
      <c r="BR1138" s="124">
        <v>0.27380952380952384</v>
      </c>
      <c r="BS1138" s="124">
        <v>0.40384615384615385</v>
      </c>
      <c r="BT1138" s="120">
        <v>0</v>
      </c>
      <c r="BU1138" s="120">
        <v>50</v>
      </c>
      <c r="BV1138" s="124"/>
      <c r="BW1138" s="120"/>
      <c r="BX1138" s="120"/>
      <c r="BY1138" s="124"/>
      <c r="BZ1138" s="124"/>
      <c r="CA1138" s="124"/>
      <c r="CB1138" s="120">
        <v>16.823939048191338</v>
      </c>
      <c r="CC1138" s="120">
        <v>19.496255895940152</v>
      </c>
      <c r="CD1138" s="120">
        <v>17.335082511020332</v>
      </c>
      <c r="CE1138" s="120"/>
      <c r="CF1138" s="107"/>
      <c r="CG1138" s="107"/>
      <c r="CH1138" s="107">
        <v>0</v>
      </c>
      <c r="CI1138" s="107"/>
      <c r="CJ1138" s="107"/>
    </row>
    <row r="1139" spans="1:88" x14ac:dyDescent="0.25">
      <c r="A1139" s="50" t="s">
        <v>1282</v>
      </c>
      <c r="B1139" s="56" t="s">
        <v>1482</v>
      </c>
      <c r="C1139" s="50" t="s">
        <v>3631</v>
      </c>
      <c r="D1139" s="56" t="s">
        <v>2200</v>
      </c>
      <c r="E1139" s="50" t="s">
        <v>1284</v>
      </c>
      <c r="F1139" s="24">
        <v>6</v>
      </c>
      <c r="G1139" s="24">
        <v>12</v>
      </c>
      <c r="H1139" s="50" t="s">
        <v>1454</v>
      </c>
      <c r="I1139" s="50" t="s">
        <v>109</v>
      </c>
      <c r="J1139" s="120">
        <v>993.6442079380156</v>
      </c>
      <c r="K1139" s="52">
        <v>1250</v>
      </c>
      <c r="L1139" s="120">
        <v>79.491536635041243</v>
      </c>
      <c r="M1139" s="52">
        <v>0</v>
      </c>
      <c r="N1139" s="120">
        <v>62.933118167999901</v>
      </c>
      <c r="O1139" s="120">
        <v>83.910824223999867</v>
      </c>
      <c r="P1139" s="120">
        <v>100</v>
      </c>
      <c r="Q1139" s="120">
        <v>54.494159064571441</v>
      </c>
      <c r="R1139" s="120">
        <v>59.842243204601758</v>
      </c>
      <c r="S1139" s="120">
        <v>70.438923139799257</v>
      </c>
      <c r="T1139" s="120">
        <v>72.658878752761922</v>
      </c>
      <c r="U1139" s="120">
        <v>100</v>
      </c>
      <c r="V1139" s="120">
        <v>51.7640961210233</v>
      </c>
      <c r="W1139" s="120">
        <v>69.018794828031076</v>
      </c>
      <c r="X1139" s="120">
        <v>100</v>
      </c>
      <c r="Y1139" s="120">
        <v>42.66555151109808</v>
      </c>
      <c r="Z1139" s="120">
        <v>56.887402014797438</v>
      </c>
      <c r="AA1139" s="120">
        <v>100</v>
      </c>
      <c r="AB1139" s="120">
        <v>52.729901960784268</v>
      </c>
      <c r="AC1139" s="120">
        <v>70.306535947712362</v>
      </c>
      <c r="AD1139" s="120">
        <v>100</v>
      </c>
      <c r="AE1139" s="120">
        <v>45.747325102880666</v>
      </c>
      <c r="AF1139" s="120">
        <v>57.328184281842809</v>
      </c>
      <c r="AG1139" s="120">
        <v>60.996433470507547</v>
      </c>
      <c r="AH1139" s="120">
        <v>100</v>
      </c>
      <c r="AI1139" s="120">
        <v>15.94</v>
      </c>
      <c r="AJ1139" s="120">
        <v>17.170000000000002</v>
      </c>
      <c r="AK1139" s="120">
        <v>11.58</v>
      </c>
      <c r="AL1139" s="52">
        <v>1</v>
      </c>
      <c r="AM1139" s="124">
        <v>0.92271662763466045</v>
      </c>
      <c r="AN1139" s="124">
        <v>0.90291262135922334</v>
      </c>
      <c r="AO1139" s="124">
        <v>0.94626168224299068</v>
      </c>
      <c r="AP1139" s="124">
        <v>0.92270531400966183</v>
      </c>
      <c r="AQ1139" s="124">
        <v>0.95327102803738317</v>
      </c>
      <c r="AR1139" s="124">
        <v>0.94186046511627908</v>
      </c>
      <c r="AS1139" s="124">
        <v>8.8642659279778394E-2</v>
      </c>
      <c r="AT1139" s="120">
        <v>42.27146814404432</v>
      </c>
      <c r="AU1139" s="120">
        <v>50</v>
      </c>
      <c r="AV1139" s="124">
        <v>0.13196480938416422</v>
      </c>
      <c r="AW1139" s="120">
        <v>33.607038123167165</v>
      </c>
      <c r="AX1139" s="120">
        <v>50</v>
      </c>
      <c r="AY1139" s="124">
        <v>0.99428571428571433</v>
      </c>
      <c r="AZ1139" s="120">
        <v>50</v>
      </c>
      <c r="BA1139" s="120">
        <v>50</v>
      </c>
      <c r="BB1139" s="124">
        <v>0.34857142857142859</v>
      </c>
      <c r="BC1139" s="120">
        <v>23.238095238095237</v>
      </c>
      <c r="BD1139" s="120">
        <v>50</v>
      </c>
      <c r="BE1139" s="124">
        <v>0.93777777777777782</v>
      </c>
      <c r="BF1139" s="120">
        <v>49.881796690307333</v>
      </c>
      <c r="BG1139" s="120">
        <v>50</v>
      </c>
      <c r="BH1139" s="124">
        <v>0.95833333333333337</v>
      </c>
      <c r="BI1139" s="120">
        <v>100</v>
      </c>
      <c r="BJ1139" s="120">
        <v>100</v>
      </c>
      <c r="BK1139" s="124">
        <v>0.91489361702127647</v>
      </c>
      <c r="BL1139" s="120">
        <v>97.329108193752816</v>
      </c>
      <c r="BM1139" s="120">
        <v>100</v>
      </c>
      <c r="BN1139" s="52">
        <v>0</v>
      </c>
      <c r="BO1139" s="124">
        <v>0.88043478260869568</v>
      </c>
      <c r="BP1139" s="120">
        <v>100</v>
      </c>
      <c r="BQ1139" s="120">
        <v>100</v>
      </c>
      <c r="BR1139" s="124">
        <v>0.50306748466257667</v>
      </c>
      <c r="BS1139" s="124">
        <v>0.99694189602446481</v>
      </c>
      <c r="BT1139" s="120">
        <v>33.537832310838446</v>
      </c>
      <c r="BU1139" s="120">
        <v>50</v>
      </c>
      <c r="BV1139" s="124">
        <v>0.69820971867007675</v>
      </c>
      <c r="BW1139" s="120">
        <v>50</v>
      </c>
      <c r="BX1139" s="120">
        <v>50</v>
      </c>
      <c r="BY1139" s="124">
        <v>0.91489361702127647</v>
      </c>
      <c r="BZ1139" s="124">
        <v>0.94</v>
      </c>
      <c r="CA1139" s="124">
        <v>2.5106382978723474E-2</v>
      </c>
      <c r="CB1139" s="120">
        <v>16.823939048191338</v>
      </c>
      <c r="CC1139" s="120">
        <v>19.496255895940152</v>
      </c>
      <c r="CD1139" s="120">
        <v>17.335082511020332</v>
      </c>
      <c r="CE1139" s="120">
        <v>12.629206143265662</v>
      </c>
      <c r="CF1139" s="52"/>
      <c r="CG1139" s="52"/>
      <c r="CH1139" s="107">
        <v>0</v>
      </c>
      <c r="CI1139" s="107"/>
      <c r="CJ1139" s="107"/>
    </row>
    <row r="1140" spans="1:88" x14ac:dyDescent="0.25">
      <c r="A1140" s="50" t="s">
        <v>1282</v>
      </c>
      <c r="B1140" s="56" t="s">
        <v>1482</v>
      </c>
      <c r="C1140" s="50" t="s">
        <v>3632</v>
      </c>
      <c r="D1140" s="56" t="s">
        <v>1977</v>
      </c>
      <c r="E1140" s="50" t="s">
        <v>1284</v>
      </c>
      <c r="F1140" s="24">
        <v>9</v>
      </c>
      <c r="G1140" s="24">
        <v>12</v>
      </c>
      <c r="H1140" s="50" t="s">
        <v>1454</v>
      </c>
      <c r="I1140" s="50" t="s">
        <v>109</v>
      </c>
      <c r="J1140" s="120">
        <v>845.13385684701677</v>
      </c>
      <c r="K1140" s="52">
        <v>1250</v>
      </c>
      <c r="L1140" s="120">
        <v>67.610708547761348</v>
      </c>
      <c r="M1140" s="52">
        <v>1</v>
      </c>
      <c r="N1140" s="120">
        <v>64.626750848896449</v>
      </c>
      <c r="O1140" s="120">
        <v>86.169001131861933</v>
      </c>
      <c r="P1140" s="120">
        <v>100</v>
      </c>
      <c r="Q1140" s="120">
        <v>55.325583390528479</v>
      </c>
      <c r="R1140" s="120">
        <v>51.469415807560132</v>
      </c>
      <c r="S1140" s="120">
        <v>75</v>
      </c>
      <c r="T1140" s="120">
        <v>73.767444520704643</v>
      </c>
      <c r="U1140" s="120">
        <v>100</v>
      </c>
      <c r="V1140" s="120">
        <v>40.183276059564719</v>
      </c>
      <c r="W1140" s="120">
        <v>53.577701412752951</v>
      </c>
      <c r="X1140" s="120">
        <v>100</v>
      </c>
      <c r="Y1140" s="120">
        <v>33.301483530299215</v>
      </c>
      <c r="Z1140" s="120">
        <v>44.401978040398951</v>
      </c>
      <c r="AA1140" s="120">
        <v>100</v>
      </c>
      <c r="AB1140" s="120">
        <v>52.416037735849031</v>
      </c>
      <c r="AC1140" s="120">
        <v>69.888050314465374</v>
      </c>
      <c r="AD1140" s="120">
        <v>100</v>
      </c>
      <c r="AE1140" s="120">
        <v>43.633333333333333</v>
      </c>
      <c r="AF1140" s="120">
        <v>62.632653061224502</v>
      </c>
      <c r="AG1140" s="120">
        <v>58.17777777777777</v>
      </c>
      <c r="AH1140" s="120">
        <v>100</v>
      </c>
      <c r="AI1140" s="120">
        <v>19.670000000000002</v>
      </c>
      <c r="AJ1140" s="120">
        <v>18.16</v>
      </c>
      <c r="AK1140" s="120">
        <v>18.989999999999998</v>
      </c>
      <c r="AL1140" s="52">
        <v>1</v>
      </c>
      <c r="AM1140" s="124">
        <v>0.73076923076923073</v>
      </c>
      <c r="AN1140" s="124">
        <v>0.8545454545454545</v>
      </c>
      <c r="AO1140" s="124">
        <v>0.63461538461538458</v>
      </c>
      <c r="AP1140" s="124">
        <v>0.74545454545454548</v>
      </c>
      <c r="AQ1140" s="124">
        <v>0.97247706422018354</v>
      </c>
      <c r="AR1140" s="124">
        <v>0.96610169491525422</v>
      </c>
      <c r="AS1140" s="124">
        <v>0.44700460829493088</v>
      </c>
      <c r="AT1140" s="120">
        <v>0</v>
      </c>
      <c r="AU1140" s="120">
        <v>50</v>
      </c>
      <c r="AV1140" s="124">
        <v>0.53543307086614178</v>
      </c>
      <c r="AW1140" s="120">
        <v>0</v>
      </c>
      <c r="AX1140" s="120">
        <v>50</v>
      </c>
      <c r="AY1140" s="124">
        <v>0.63592233009708743</v>
      </c>
      <c r="AZ1140" s="120">
        <v>42.394822006472495</v>
      </c>
      <c r="BA1140" s="120">
        <v>50</v>
      </c>
      <c r="BB1140" s="124">
        <v>0.29611650485436891</v>
      </c>
      <c r="BC1140" s="120">
        <v>19.741100323624593</v>
      </c>
      <c r="BD1140" s="120">
        <v>50</v>
      </c>
      <c r="BE1140" s="124">
        <v>0.98319327731092432</v>
      </c>
      <c r="BF1140" s="120">
        <v>50</v>
      </c>
      <c r="BG1140" s="120">
        <v>50</v>
      </c>
      <c r="BH1140" s="124">
        <v>0.84210526315789469</v>
      </c>
      <c r="BI1140" s="120">
        <v>89.585666293393061</v>
      </c>
      <c r="BJ1140" s="120">
        <v>100</v>
      </c>
      <c r="BK1140" s="124">
        <v>0.93333333333333324</v>
      </c>
      <c r="BL1140" s="120">
        <v>99.290780141843967</v>
      </c>
      <c r="BM1140" s="120">
        <v>100</v>
      </c>
      <c r="BN1140" s="52">
        <v>0</v>
      </c>
      <c r="BO1140" s="124">
        <v>0.83950617283950613</v>
      </c>
      <c r="BP1140" s="120">
        <v>100</v>
      </c>
      <c r="BQ1140" s="120">
        <v>100</v>
      </c>
      <c r="BR1140" s="124">
        <v>0.2441860465116279</v>
      </c>
      <c r="BS1140" s="124">
        <v>0.78899082568807344</v>
      </c>
      <c r="BT1140" s="120">
        <v>8.1395348837209287</v>
      </c>
      <c r="BU1140" s="120">
        <v>50</v>
      </c>
      <c r="BV1140" s="124">
        <v>0.99539170506912444</v>
      </c>
      <c r="BW1140" s="120">
        <v>50</v>
      </c>
      <c r="BX1140" s="120">
        <v>50</v>
      </c>
      <c r="BY1140" s="124">
        <v>0.93333333333333324</v>
      </c>
      <c r="BZ1140" s="124">
        <v>0.83783783783783794</v>
      </c>
      <c r="CA1140" s="124">
        <v>-9.5495495495495394E-2</v>
      </c>
      <c r="CB1140" s="120">
        <v>16.823939048191338</v>
      </c>
      <c r="CC1140" s="120">
        <v>19.496255895940152</v>
      </c>
      <c r="CD1140" s="120">
        <v>17.335082511020332</v>
      </c>
      <c r="CE1140" s="120">
        <v>12.629206143265662</v>
      </c>
      <c r="CF1140" s="52" t="s">
        <v>3739</v>
      </c>
      <c r="CG1140" s="52">
        <v>4</v>
      </c>
      <c r="CH1140" s="107">
        <v>0</v>
      </c>
      <c r="CI1140" s="107"/>
      <c r="CJ1140" s="107"/>
    </row>
    <row r="1141" spans="1:88" x14ac:dyDescent="0.25">
      <c r="A1141" s="50" t="s">
        <v>1282</v>
      </c>
      <c r="B1141" s="56" t="s">
        <v>1482</v>
      </c>
      <c r="C1141" s="50" t="s">
        <v>3633</v>
      </c>
      <c r="D1141" s="56" t="s">
        <v>2194</v>
      </c>
      <c r="E1141" s="50" t="s">
        <v>1284</v>
      </c>
      <c r="F1141" s="24" t="s">
        <v>107</v>
      </c>
      <c r="G1141" s="24">
        <v>12</v>
      </c>
      <c r="H1141" s="50" t="s">
        <v>1454</v>
      </c>
      <c r="I1141" s="50" t="s">
        <v>109</v>
      </c>
      <c r="J1141" s="120">
        <v>816.52822804388052</v>
      </c>
      <c r="K1141" s="52">
        <v>1150</v>
      </c>
      <c r="L1141" s="120">
        <v>71.002454612511343</v>
      </c>
      <c r="M1141" s="52">
        <v>0</v>
      </c>
      <c r="N1141" s="120">
        <v>58.703099236656747</v>
      </c>
      <c r="O1141" s="120">
        <v>78.270798982209001</v>
      </c>
      <c r="P1141" s="120">
        <v>100</v>
      </c>
      <c r="Q1141" s="120">
        <v>55.06674709378737</v>
      </c>
      <c r="R1141" s="120">
        <v>58.033225092371772</v>
      </c>
      <c r="S1141" s="120">
        <v>67.080518097444397</v>
      </c>
      <c r="T1141" s="120">
        <v>73.42232945838316</v>
      </c>
      <c r="U1141" s="120">
        <v>100</v>
      </c>
      <c r="V1141" s="120">
        <v>51.271353156891259</v>
      </c>
      <c r="W1141" s="120">
        <v>68.36180420918835</v>
      </c>
      <c r="X1141" s="120">
        <v>100</v>
      </c>
      <c r="Y1141" s="120">
        <v>48.368158141114307</v>
      </c>
      <c r="Z1141" s="120">
        <v>64.490877521485743</v>
      </c>
      <c r="AA1141" s="120">
        <v>100</v>
      </c>
      <c r="AB1141" s="120">
        <v>51.353703703703694</v>
      </c>
      <c r="AC1141" s="120">
        <v>68.471604938271597</v>
      </c>
      <c r="AD1141" s="120">
        <v>100</v>
      </c>
      <c r="AE1141" s="120">
        <v>48.175416666666685</v>
      </c>
      <c r="AF1141" s="120">
        <v>56.881159420289862</v>
      </c>
      <c r="AG1141" s="120">
        <v>64.233888888888913</v>
      </c>
      <c r="AH1141" s="120">
        <v>100</v>
      </c>
      <c r="AI1141" s="120">
        <v>12.01</v>
      </c>
      <c r="AJ1141" s="120">
        <v>9.66</v>
      </c>
      <c r="AK1141" s="120">
        <v>8.6999999999999993</v>
      </c>
      <c r="AL1141" s="52">
        <v>1</v>
      </c>
      <c r="AM1141" s="124">
        <v>0.94927536231884058</v>
      </c>
      <c r="AN1141" s="124">
        <v>0.94791666666666663</v>
      </c>
      <c r="AO1141" s="124">
        <v>0.95652173913043481</v>
      </c>
      <c r="AP1141" s="124">
        <v>0.95833333333333337</v>
      </c>
      <c r="AQ1141" s="124">
        <v>1</v>
      </c>
      <c r="AR1141" s="124">
        <v>1</v>
      </c>
      <c r="AS1141" s="124">
        <v>0.14853556485355648</v>
      </c>
      <c r="AT1141" s="120">
        <v>30.292887029288714</v>
      </c>
      <c r="AU1141" s="120">
        <v>50</v>
      </c>
      <c r="AV1141" s="124">
        <v>0.17891373801916932</v>
      </c>
      <c r="AW1141" s="120">
        <v>24.217252396166142</v>
      </c>
      <c r="AX1141" s="120">
        <v>50</v>
      </c>
      <c r="AY1141" s="124">
        <v>1</v>
      </c>
      <c r="AZ1141" s="120">
        <v>50</v>
      </c>
      <c r="BA1141" s="120">
        <v>50</v>
      </c>
      <c r="BB1141" s="124">
        <v>0.21428571428571427</v>
      </c>
      <c r="BC1141" s="120">
        <v>14.285714285714285</v>
      </c>
      <c r="BD1141" s="120">
        <v>50</v>
      </c>
      <c r="BE1141" s="124">
        <v>0.95205479452054798</v>
      </c>
      <c r="BF1141" s="120">
        <v>50</v>
      </c>
      <c r="BG1141" s="120">
        <v>50</v>
      </c>
      <c r="BH1141" s="124">
        <v>0.93478260869565222</v>
      </c>
      <c r="BI1141" s="120">
        <v>99.444958371877902</v>
      </c>
      <c r="BJ1141" s="120">
        <v>100</v>
      </c>
      <c r="BK1141" s="124"/>
      <c r="BL1141" s="120"/>
      <c r="BM1141" s="120"/>
      <c r="BN1141" s="52"/>
      <c r="BO1141" s="124">
        <v>0.83720930232558144</v>
      </c>
      <c r="BP1141" s="120">
        <v>100</v>
      </c>
      <c r="BQ1141" s="120">
        <v>100</v>
      </c>
      <c r="BR1141" s="124">
        <v>0.28846153846153844</v>
      </c>
      <c r="BS1141" s="124">
        <v>0.6964285714285714</v>
      </c>
      <c r="BT1141" s="120">
        <v>4.8076923076923075</v>
      </c>
      <c r="BU1141" s="120">
        <v>50</v>
      </c>
      <c r="BV1141" s="124">
        <v>0.3147410358565737</v>
      </c>
      <c r="BW1141" s="120">
        <v>26.228419654714475</v>
      </c>
      <c r="BX1141" s="120">
        <v>50</v>
      </c>
      <c r="BY1141" s="124"/>
      <c r="BZ1141" s="124"/>
      <c r="CA1141" s="124"/>
      <c r="CB1141" s="120">
        <v>16.823939048191338</v>
      </c>
      <c r="CC1141" s="120">
        <v>19.496255895940152</v>
      </c>
      <c r="CD1141" s="120">
        <v>17.335082511020332</v>
      </c>
      <c r="CE1141" s="120"/>
      <c r="CF1141" s="107"/>
      <c r="CG1141" s="107"/>
      <c r="CH1141" s="107">
        <v>0</v>
      </c>
      <c r="CI1141" s="107"/>
      <c r="CJ1141" s="107"/>
    </row>
    <row r="1142" spans="1:88" x14ac:dyDescent="0.25">
      <c r="A1142" s="50" t="s">
        <v>1282</v>
      </c>
      <c r="B1142" s="56" t="s">
        <v>1482</v>
      </c>
      <c r="C1142" s="50" t="s">
        <v>3634</v>
      </c>
      <c r="D1142" s="56" t="s">
        <v>2530</v>
      </c>
      <c r="E1142" s="50" t="s">
        <v>1284</v>
      </c>
      <c r="F1142" s="24">
        <v>9</v>
      </c>
      <c r="G1142" s="24">
        <v>12</v>
      </c>
      <c r="H1142" s="50" t="s">
        <v>1454</v>
      </c>
      <c r="I1142" s="50" t="s">
        <v>109</v>
      </c>
      <c r="J1142" s="120">
        <v>657.8942768201191</v>
      </c>
      <c r="K1142" s="52">
        <v>950</v>
      </c>
      <c r="L1142" s="120">
        <v>69.252029138959898</v>
      </c>
      <c r="M1142" s="52">
        <v>0</v>
      </c>
      <c r="N1142" s="120">
        <v>58.937913564929694</v>
      </c>
      <c r="O1142" s="120">
        <v>78.583884753239602</v>
      </c>
      <c r="P1142" s="120">
        <v>100</v>
      </c>
      <c r="Q1142" s="120">
        <v>54.9260752688172</v>
      </c>
      <c r="R1142" s="120">
        <v>38.887457044673532</v>
      </c>
      <c r="S1142" s="120">
        <v>67.964549731182814</v>
      </c>
      <c r="T1142" s="120">
        <v>73.234767025089596</v>
      </c>
      <c r="U1142" s="120">
        <v>100</v>
      </c>
      <c r="V1142" s="120">
        <v>37.345140541016818</v>
      </c>
      <c r="W1142" s="120">
        <v>49.793520721355755</v>
      </c>
      <c r="X1142" s="120">
        <v>100</v>
      </c>
      <c r="Y1142" s="120">
        <v>36.659666539391615</v>
      </c>
      <c r="Z1142" s="120">
        <v>48.87955538585549</v>
      </c>
      <c r="AA1142" s="120">
        <v>100</v>
      </c>
      <c r="AB1142" s="120">
        <v>56.696732026143799</v>
      </c>
      <c r="AC1142" s="120">
        <v>75.595642701525065</v>
      </c>
      <c r="AD1142" s="120">
        <v>100</v>
      </c>
      <c r="AE1142" s="120">
        <v>49.32931034482759</v>
      </c>
      <c r="AF1142" s="120">
        <v>66.40833333333336</v>
      </c>
      <c r="AG1142" s="120">
        <v>65.772413793103453</v>
      </c>
      <c r="AH1142" s="120">
        <v>100</v>
      </c>
      <c r="AI1142" s="120">
        <v>13.03</v>
      </c>
      <c r="AJ1142" s="120">
        <v>2.2200000000000002</v>
      </c>
      <c r="AK1142" s="120">
        <v>17.07</v>
      </c>
      <c r="AL1142" s="52">
        <v>0</v>
      </c>
      <c r="AM1142" s="124">
        <v>0.97499999999999998</v>
      </c>
      <c r="AN1142" s="124">
        <v>0.98181818181818181</v>
      </c>
      <c r="AO1142" s="124">
        <v>0.97499999999999998</v>
      </c>
      <c r="AP1142" s="124">
        <v>0.98181818181818181</v>
      </c>
      <c r="AQ1142" s="124">
        <v>0.99029126213592233</v>
      </c>
      <c r="AR1142" s="124">
        <v>0.98305084745762716</v>
      </c>
      <c r="AS1142" s="124">
        <v>8.5616438356164379E-2</v>
      </c>
      <c r="AT1142" s="120">
        <v>42.876712328767134</v>
      </c>
      <c r="AU1142" s="120">
        <v>50</v>
      </c>
      <c r="AV1142" s="124">
        <v>0.11170212765957446</v>
      </c>
      <c r="AW1142" s="120">
        <v>37.659574468085125</v>
      </c>
      <c r="AX1142" s="120">
        <v>50</v>
      </c>
      <c r="AY1142" s="124">
        <v>0.98765432098765427</v>
      </c>
      <c r="AZ1142" s="120">
        <v>50</v>
      </c>
      <c r="BA1142" s="120">
        <v>50</v>
      </c>
      <c r="BB1142" s="124">
        <v>8.6419753086419748E-2</v>
      </c>
      <c r="BC1142" s="120">
        <v>5.7613168724279831</v>
      </c>
      <c r="BD1142" s="120">
        <v>50</v>
      </c>
      <c r="BE1142" s="124">
        <v>0.96363636363636362</v>
      </c>
      <c r="BF1142" s="120">
        <v>50</v>
      </c>
      <c r="BG1142" s="120">
        <v>50</v>
      </c>
      <c r="BH1142" s="124"/>
      <c r="BI1142" s="120"/>
      <c r="BJ1142" s="120"/>
      <c r="BK1142" s="124"/>
      <c r="BL1142" s="120"/>
      <c r="BM1142" s="120"/>
      <c r="BN1142" s="52"/>
      <c r="BO1142" s="124"/>
      <c r="BP1142" s="120"/>
      <c r="BQ1142" s="120"/>
      <c r="BR1142" s="124">
        <v>0.4854368932038835</v>
      </c>
      <c r="BS1142" s="124">
        <v>1.0198019801980198</v>
      </c>
      <c r="BT1142" s="120">
        <v>32.362459546925564</v>
      </c>
      <c r="BU1142" s="120">
        <v>50</v>
      </c>
      <c r="BV1142" s="124">
        <v>0.56849315068493156</v>
      </c>
      <c r="BW1142" s="120">
        <v>47.374429223744293</v>
      </c>
      <c r="BX1142" s="120">
        <v>50</v>
      </c>
      <c r="BY1142" s="124"/>
      <c r="BZ1142" s="124"/>
      <c r="CA1142" s="124"/>
      <c r="CB1142" s="120">
        <v>16.823939048191338</v>
      </c>
      <c r="CC1142" s="120">
        <v>19.496255895940152</v>
      </c>
      <c r="CD1142" s="120">
        <v>17.335082511020332</v>
      </c>
      <c r="CE1142" s="120"/>
      <c r="CF1142" s="107"/>
      <c r="CG1142" s="107"/>
      <c r="CH1142" s="107">
        <v>0</v>
      </c>
      <c r="CI1142" s="107"/>
      <c r="CJ1142" s="107"/>
    </row>
    <row r="1143" spans="1:88" x14ac:dyDescent="0.25">
      <c r="A1143" s="50" t="s">
        <v>1282</v>
      </c>
      <c r="B1143" s="56" t="s">
        <v>1482</v>
      </c>
      <c r="C1143" s="50" t="s">
        <v>3635</v>
      </c>
      <c r="D1143" s="56" t="s">
        <v>1848</v>
      </c>
      <c r="E1143" s="50" t="s">
        <v>1284</v>
      </c>
      <c r="F1143" s="24" t="s">
        <v>107</v>
      </c>
      <c r="G1143" s="24">
        <v>4</v>
      </c>
      <c r="H1143" s="50" t="s">
        <v>1454</v>
      </c>
      <c r="I1143" s="50" t="s">
        <v>109</v>
      </c>
      <c r="J1143" s="120">
        <v>412.00296487762876</v>
      </c>
      <c r="K1143" s="52">
        <v>500</v>
      </c>
      <c r="L1143" s="120">
        <v>82.400592975525754</v>
      </c>
      <c r="M1143" s="52">
        <v>1</v>
      </c>
      <c r="N1143" s="120">
        <v>76.040572029058339</v>
      </c>
      <c r="O1143" s="120">
        <v>100</v>
      </c>
      <c r="P1143" s="120">
        <v>100</v>
      </c>
      <c r="Q1143" s="120">
        <v>63.896529142108712</v>
      </c>
      <c r="R1143" s="120">
        <v>75</v>
      </c>
      <c r="S1143" s="120">
        <v>75</v>
      </c>
      <c r="T1143" s="120">
        <v>85.195372189478277</v>
      </c>
      <c r="U1143" s="120">
        <v>100</v>
      </c>
      <c r="V1143" s="120">
        <v>64.889104220499576</v>
      </c>
      <c r="W1143" s="120">
        <v>86.518805627332767</v>
      </c>
      <c r="X1143" s="120">
        <v>100</v>
      </c>
      <c r="Y1143" s="120">
        <v>50.428791887125215</v>
      </c>
      <c r="Z1143" s="120">
        <v>67.238389182833629</v>
      </c>
      <c r="AA1143" s="120">
        <v>100</v>
      </c>
      <c r="AB1143" s="120"/>
      <c r="AC1143" s="120"/>
      <c r="AD1143" s="120">
        <v>0</v>
      </c>
      <c r="AE1143" s="120"/>
      <c r="AF1143" s="120"/>
      <c r="AG1143" s="120"/>
      <c r="AH1143" s="120">
        <v>0</v>
      </c>
      <c r="AI1143" s="120">
        <v>11.1</v>
      </c>
      <c r="AJ1143" s="120">
        <v>24.57</v>
      </c>
      <c r="AK1143" s="120"/>
      <c r="AL1143" s="52">
        <v>0</v>
      </c>
      <c r="AM1143" s="124">
        <v>1</v>
      </c>
      <c r="AN1143" s="124">
        <v>1</v>
      </c>
      <c r="AO1143" s="124">
        <v>1</v>
      </c>
      <c r="AP1143" s="124">
        <v>1</v>
      </c>
      <c r="AQ1143" s="124"/>
      <c r="AR1143" s="124"/>
      <c r="AS1143" s="124">
        <v>9.0517241379310345E-2</v>
      </c>
      <c r="AT1143" s="120">
        <v>41.896551724137929</v>
      </c>
      <c r="AU1143" s="120">
        <v>50</v>
      </c>
      <c r="AV1143" s="124">
        <v>0.14423076923076922</v>
      </c>
      <c r="AW1143" s="120">
        <v>31.153846153846175</v>
      </c>
      <c r="AX1143" s="120">
        <v>50</v>
      </c>
      <c r="AY1143" s="124"/>
      <c r="AZ1143" s="120"/>
      <c r="BA1143" s="120"/>
      <c r="BB1143" s="124"/>
      <c r="BC1143" s="120"/>
      <c r="BD1143" s="120"/>
      <c r="BE1143" s="124"/>
      <c r="BF1143" s="120"/>
      <c r="BG1143" s="120"/>
      <c r="BH1143" s="124"/>
      <c r="BI1143" s="120"/>
      <c r="BJ1143" s="120"/>
      <c r="BK1143" s="124"/>
      <c r="BL1143" s="120"/>
      <c r="BM1143" s="120"/>
      <c r="BN1143" s="52"/>
      <c r="BO1143" s="124"/>
      <c r="BP1143" s="120"/>
      <c r="BQ1143" s="120"/>
      <c r="BR1143" s="124"/>
      <c r="BS1143" s="124"/>
      <c r="BT1143" s="120"/>
      <c r="BU1143" s="120"/>
      <c r="BV1143" s="124"/>
      <c r="BW1143" s="120"/>
      <c r="BX1143" s="120"/>
      <c r="BY1143" s="124"/>
      <c r="BZ1143" s="124"/>
      <c r="CA1143" s="124"/>
      <c r="CB1143" s="120">
        <v>16.823939048191338</v>
      </c>
      <c r="CC1143" s="120">
        <v>19.496255895940152</v>
      </c>
      <c r="CD1143" s="120">
        <v>17.335082511020332</v>
      </c>
      <c r="CE1143" s="120"/>
      <c r="CF1143" s="107"/>
      <c r="CG1143" s="107"/>
      <c r="CH1143" s="107">
        <v>0</v>
      </c>
      <c r="CI1143" s="107"/>
      <c r="CJ1143" s="107"/>
    </row>
    <row r="1144" spans="1:88" x14ac:dyDescent="0.25">
      <c r="A1144" s="50" t="s">
        <v>1301</v>
      </c>
      <c r="B1144" s="56" t="s">
        <v>1510</v>
      </c>
      <c r="C1144" s="50" t="s">
        <v>2665</v>
      </c>
      <c r="D1144" s="56" t="s">
        <v>101</v>
      </c>
      <c r="E1144" s="50" t="s">
        <v>102</v>
      </c>
      <c r="F1144" s="24" t="s">
        <v>102</v>
      </c>
      <c r="G1144" s="24" t="s">
        <v>102</v>
      </c>
      <c r="H1144" s="50" t="s">
        <v>2644</v>
      </c>
      <c r="I1144" s="50" t="s">
        <v>103</v>
      </c>
      <c r="J1144" s="120">
        <v>0</v>
      </c>
      <c r="K1144" s="52">
        <v>100</v>
      </c>
      <c r="L1144" s="120">
        <v>0</v>
      </c>
      <c r="M1144" s="52"/>
      <c r="N1144" s="120"/>
      <c r="O1144" s="120"/>
      <c r="P1144" s="120">
        <v>0</v>
      </c>
      <c r="Q1144" s="120"/>
      <c r="R1144" s="120"/>
      <c r="S1144" s="120"/>
      <c r="T1144" s="120"/>
      <c r="U1144" s="120">
        <v>0</v>
      </c>
      <c r="V1144" s="120"/>
      <c r="W1144" s="120"/>
      <c r="X1144" s="120">
        <v>0</v>
      </c>
      <c r="Y1144" s="120"/>
      <c r="Z1144" s="120"/>
      <c r="AA1144" s="120">
        <v>0</v>
      </c>
      <c r="AB1144" s="120"/>
      <c r="AC1144" s="120"/>
      <c r="AD1144" s="120">
        <v>0</v>
      </c>
      <c r="AE1144" s="120"/>
      <c r="AF1144" s="120"/>
      <c r="AG1144" s="120"/>
      <c r="AH1144" s="120">
        <v>0</v>
      </c>
      <c r="AI1144" s="120"/>
      <c r="AJ1144" s="120"/>
      <c r="AK1144" s="120"/>
      <c r="AL1144" s="52">
        <v>0</v>
      </c>
      <c r="AM1144" s="124"/>
      <c r="AN1144" s="124"/>
      <c r="AO1144" s="124"/>
      <c r="AP1144" s="124"/>
      <c r="AQ1144" s="124"/>
      <c r="AR1144" s="124"/>
      <c r="AS1144" s="124">
        <v>0.65384615384615385</v>
      </c>
      <c r="AT1144" s="120">
        <v>0</v>
      </c>
      <c r="AU1144" s="120">
        <v>50</v>
      </c>
      <c r="AV1144" s="124">
        <v>0.65384615384615385</v>
      </c>
      <c r="AW1144" s="120">
        <v>0</v>
      </c>
      <c r="AX1144" s="120">
        <v>50</v>
      </c>
      <c r="AY1144" s="124"/>
      <c r="AZ1144" s="120"/>
      <c r="BA1144" s="120"/>
      <c r="BB1144" s="124"/>
      <c r="BC1144" s="120"/>
      <c r="BD1144" s="120"/>
      <c r="BE1144" s="124"/>
      <c r="BF1144" s="120"/>
      <c r="BG1144" s="120"/>
      <c r="BH1144" s="124"/>
      <c r="BI1144" s="120"/>
      <c r="BJ1144" s="120"/>
      <c r="BK1144" s="124"/>
      <c r="BL1144" s="120"/>
      <c r="BM1144" s="120"/>
      <c r="BN1144" s="52"/>
      <c r="BO1144" s="124"/>
      <c r="BP1144" s="120"/>
      <c r="BQ1144" s="120"/>
      <c r="BR1144" s="124"/>
      <c r="BS1144" s="124"/>
      <c r="BT1144" s="120">
        <v>0</v>
      </c>
      <c r="BU1144" s="120">
        <v>0</v>
      </c>
      <c r="BV1144" s="124"/>
      <c r="BW1144" s="120"/>
      <c r="BX1144" s="120"/>
      <c r="BY1144" s="124"/>
      <c r="BZ1144" s="124"/>
      <c r="CA1144" s="124"/>
      <c r="CB1144" s="120"/>
      <c r="CC1144" s="120"/>
      <c r="CD1144" s="120"/>
      <c r="CE1144" s="120"/>
      <c r="CF1144" s="52"/>
      <c r="CG1144" s="107"/>
      <c r="CH1144" s="107">
        <v>0</v>
      </c>
      <c r="CI1144" s="107"/>
      <c r="CJ1144" s="107"/>
    </row>
    <row r="1145" spans="1:88" x14ac:dyDescent="0.25">
      <c r="A1145" s="50" t="s">
        <v>1302</v>
      </c>
      <c r="B1145" s="56" t="s">
        <v>1492</v>
      </c>
      <c r="C1145" s="50" t="s">
        <v>2665</v>
      </c>
      <c r="D1145" s="56" t="s">
        <v>101</v>
      </c>
      <c r="E1145" s="50" t="s">
        <v>102</v>
      </c>
      <c r="F1145" s="24" t="s">
        <v>102</v>
      </c>
      <c r="G1145" s="24" t="s">
        <v>102</v>
      </c>
      <c r="H1145" s="50" t="s">
        <v>2644</v>
      </c>
      <c r="I1145" s="50" t="s">
        <v>103</v>
      </c>
      <c r="J1145" s="120">
        <v>478.55714798786482</v>
      </c>
      <c r="K1145" s="52">
        <v>950</v>
      </c>
      <c r="L1145" s="120">
        <v>50.374436630301552</v>
      </c>
      <c r="M1145" s="52">
        <v>1</v>
      </c>
      <c r="N1145" s="120">
        <v>55.3365832601161</v>
      </c>
      <c r="O1145" s="120">
        <v>73.782111013488134</v>
      </c>
      <c r="P1145" s="120">
        <v>100</v>
      </c>
      <c r="Q1145" s="120">
        <v>43.978471500130226</v>
      </c>
      <c r="R1145" s="120">
        <v>65.737145461820162</v>
      </c>
      <c r="S1145" s="120">
        <v>72.482267891432357</v>
      </c>
      <c r="T1145" s="120">
        <v>58.637962000173637</v>
      </c>
      <c r="U1145" s="120">
        <v>100</v>
      </c>
      <c r="V1145" s="120">
        <v>48.109047023381621</v>
      </c>
      <c r="W1145" s="120">
        <v>64.145396031175494</v>
      </c>
      <c r="X1145" s="120">
        <v>100</v>
      </c>
      <c r="Y1145" s="120">
        <v>36.480427465251992</v>
      </c>
      <c r="Z1145" s="120">
        <v>48.640569953669321</v>
      </c>
      <c r="AA1145" s="120">
        <v>100</v>
      </c>
      <c r="AB1145" s="120">
        <v>56.450187265917634</v>
      </c>
      <c r="AC1145" s="120">
        <v>75.266916354556841</v>
      </c>
      <c r="AD1145" s="120">
        <v>100</v>
      </c>
      <c r="AE1145" s="120">
        <v>51.56759259259259</v>
      </c>
      <c r="AF1145" s="120">
        <v>59.766666666666644</v>
      </c>
      <c r="AG1145" s="120">
        <v>68.756790123456796</v>
      </c>
      <c r="AH1145" s="120">
        <v>100</v>
      </c>
      <c r="AI1145" s="120">
        <v>28.5</v>
      </c>
      <c r="AJ1145" s="120">
        <v>29.25</v>
      </c>
      <c r="AK1145" s="120">
        <v>8.19</v>
      </c>
      <c r="AL1145" s="52">
        <v>0</v>
      </c>
      <c r="AM1145" s="124">
        <v>0.98829039812646369</v>
      </c>
      <c r="AN1145" s="124">
        <v>0.9887640449438202</v>
      </c>
      <c r="AO1145" s="124">
        <v>0.99061032863849763</v>
      </c>
      <c r="AP1145" s="124">
        <v>0.99248120300751874</v>
      </c>
      <c r="AQ1145" s="124">
        <v>1</v>
      </c>
      <c r="AR1145" s="124">
        <v>1</v>
      </c>
      <c r="AS1145" s="124">
        <v>0.18892045454545456</v>
      </c>
      <c r="AT1145" s="120">
        <v>22.215909090909093</v>
      </c>
      <c r="AU1145" s="120">
        <v>50</v>
      </c>
      <c r="AV1145" s="124">
        <v>0.25982532751091703</v>
      </c>
      <c r="AW1145" s="120">
        <v>8.0349344978166037</v>
      </c>
      <c r="AX1145" s="120">
        <v>50</v>
      </c>
      <c r="AY1145" s="124">
        <v>0</v>
      </c>
      <c r="AZ1145" s="120">
        <v>0</v>
      </c>
      <c r="BA1145" s="120">
        <v>50</v>
      </c>
      <c r="BB1145" s="124">
        <v>1.9047619047619049E-2</v>
      </c>
      <c r="BC1145" s="120">
        <v>1.26984126984127</v>
      </c>
      <c r="BD1145" s="120">
        <v>50</v>
      </c>
      <c r="BE1145" s="124">
        <v>0.89411764705882357</v>
      </c>
      <c r="BF1145" s="120">
        <v>47.559449311639554</v>
      </c>
      <c r="BG1145" s="120">
        <v>50</v>
      </c>
      <c r="BH1145" s="124"/>
      <c r="BI1145" s="120"/>
      <c r="BJ1145" s="120"/>
      <c r="BK1145" s="124"/>
      <c r="BL1145" s="120"/>
      <c r="BM1145" s="120"/>
      <c r="BN1145" s="52"/>
      <c r="BO1145" s="124"/>
      <c r="BP1145" s="120"/>
      <c r="BQ1145" s="120"/>
      <c r="BR1145" s="124">
        <v>0.49137931034482757</v>
      </c>
      <c r="BS1145" s="124">
        <v>0.54976303317535546</v>
      </c>
      <c r="BT1145" s="120">
        <v>8.1896551724137936</v>
      </c>
      <c r="BU1145" s="120">
        <v>50</v>
      </c>
      <c r="BV1145" s="124">
        <v>2.4691358024691357E-2</v>
      </c>
      <c r="BW1145" s="120">
        <v>2.0576131687242798</v>
      </c>
      <c r="BX1145" s="120">
        <v>50</v>
      </c>
      <c r="BY1145" s="124"/>
      <c r="BZ1145" s="124"/>
      <c r="CA1145" s="124"/>
      <c r="CB1145" s="120">
        <v>17.263974516166829</v>
      </c>
      <c r="CC1145" s="120">
        <v>19.631524517014228</v>
      </c>
      <c r="CD1145" s="120">
        <v>17.168861804494096</v>
      </c>
      <c r="CE1145" s="120"/>
      <c r="CF1145" s="107"/>
      <c r="CG1145" s="107"/>
      <c r="CH1145" s="107">
        <v>0</v>
      </c>
      <c r="CI1145" s="107"/>
      <c r="CJ1145" s="107"/>
    </row>
    <row r="1146" spans="1:88" x14ac:dyDescent="0.25">
      <c r="A1146" s="50" t="s">
        <v>1302</v>
      </c>
      <c r="B1146" s="56" t="s">
        <v>1492</v>
      </c>
      <c r="C1146" s="50" t="s">
        <v>3636</v>
      </c>
      <c r="D1146" s="56" t="s">
        <v>2440</v>
      </c>
      <c r="E1146" s="50" t="s">
        <v>1284</v>
      </c>
      <c r="F1146" s="24" t="s">
        <v>107</v>
      </c>
      <c r="G1146" s="24">
        <v>8</v>
      </c>
      <c r="H1146" s="50" t="s">
        <v>1453</v>
      </c>
      <c r="I1146" s="50" t="s">
        <v>109</v>
      </c>
      <c r="J1146" s="120">
        <v>641.63145007197431</v>
      </c>
      <c r="K1146" s="52">
        <v>800</v>
      </c>
      <c r="L1146" s="120">
        <v>80.203931258996789</v>
      </c>
      <c r="M1146" s="52">
        <v>0</v>
      </c>
      <c r="N1146" s="120">
        <v>68.838448759359835</v>
      </c>
      <c r="O1146" s="120">
        <v>91.784598345813123</v>
      </c>
      <c r="P1146" s="120">
        <v>100</v>
      </c>
      <c r="Q1146" s="120">
        <v>62.108100480120001</v>
      </c>
      <c r="R1146" s="120">
        <v>65.737145461820162</v>
      </c>
      <c r="S1146" s="120">
        <v>72.482267891432357</v>
      </c>
      <c r="T1146" s="120">
        <v>82.810800640159997</v>
      </c>
      <c r="U1146" s="120">
        <v>100</v>
      </c>
      <c r="V1146" s="120">
        <v>61.683964837092454</v>
      </c>
      <c r="W1146" s="120">
        <v>82.2452864494566</v>
      </c>
      <c r="X1146" s="120">
        <v>100</v>
      </c>
      <c r="Y1146" s="120">
        <v>54.284553696601165</v>
      </c>
      <c r="Z1146" s="120">
        <v>72.379404928801549</v>
      </c>
      <c r="AA1146" s="120">
        <v>100</v>
      </c>
      <c r="AB1146" s="120">
        <v>56.529166666666697</v>
      </c>
      <c r="AC1146" s="120">
        <v>75.372222222222263</v>
      </c>
      <c r="AD1146" s="120">
        <v>100</v>
      </c>
      <c r="AE1146" s="120">
        <v>51.626666666666665</v>
      </c>
      <c r="AF1146" s="120">
        <v>59.766666666666644</v>
      </c>
      <c r="AG1146" s="120">
        <v>68.835555555555544</v>
      </c>
      <c r="AH1146" s="120">
        <v>100</v>
      </c>
      <c r="AI1146" s="120">
        <v>10.37</v>
      </c>
      <c r="AJ1146" s="120">
        <v>11.45</v>
      </c>
      <c r="AK1146" s="120">
        <v>8.1300000000000008</v>
      </c>
      <c r="AL1146" s="52">
        <v>0</v>
      </c>
      <c r="AM1146" s="124">
        <v>0.98785425101214575</v>
      </c>
      <c r="AN1146" s="124">
        <v>0.9885057471264368</v>
      </c>
      <c r="AO1146" s="124">
        <v>0.9919028340080972</v>
      </c>
      <c r="AP1146" s="124">
        <v>1</v>
      </c>
      <c r="AQ1146" s="124">
        <v>1</v>
      </c>
      <c r="AR1146" s="124">
        <v>1</v>
      </c>
      <c r="AS1146" s="124">
        <v>7.1999999999999995E-2</v>
      </c>
      <c r="AT1146" s="120">
        <v>45.600000000000016</v>
      </c>
      <c r="AU1146" s="120">
        <v>50</v>
      </c>
      <c r="AV1146" s="124">
        <v>0.10077519379844961</v>
      </c>
      <c r="AW1146" s="120">
        <v>39.844961240310091</v>
      </c>
      <c r="AX1146" s="120">
        <v>50</v>
      </c>
      <c r="AY1146" s="124"/>
      <c r="AZ1146" s="120"/>
      <c r="BA1146" s="120"/>
      <c r="BB1146" s="124"/>
      <c r="BC1146" s="120"/>
      <c r="BD1146" s="120"/>
      <c r="BE1146" s="124">
        <v>0.96296296296296291</v>
      </c>
      <c r="BF1146" s="120">
        <v>50</v>
      </c>
      <c r="BG1146" s="120">
        <v>50</v>
      </c>
      <c r="BH1146" s="124"/>
      <c r="BI1146" s="120"/>
      <c r="BJ1146" s="120"/>
      <c r="BK1146" s="124"/>
      <c r="BL1146" s="120"/>
      <c r="BM1146" s="120"/>
      <c r="BN1146" s="52"/>
      <c r="BO1146" s="124"/>
      <c r="BP1146" s="120"/>
      <c r="BQ1146" s="120"/>
      <c r="BR1146" s="124">
        <v>0.49137931034482757</v>
      </c>
      <c r="BS1146" s="124">
        <v>1.008695652173913</v>
      </c>
      <c r="BT1146" s="120">
        <v>32.758620689655174</v>
      </c>
      <c r="BU1146" s="120">
        <v>50</v>
      </c>
      <c r="BV1146" s="124"/>
      <c r="BW1146" s="120"/>
      <c r="BX1146" s="120"/>
      <c r="BY1146" s="124"/>
      <c r="BZ1146" s="124"/>
      <c r="CA1146" s="124"/>
      <c r="CB1146" s="120">
        <v>16.823939048191338</v>
      </c>
      <c r="CC1146" s="120">
        <v>19.496255895940152</v>
      </c>
      <c r="CD1146" s="120">
        <v>17.335082511020332</v>
      </c>
      <c r="CE1146" s="120"/>
      <c r="CF1146" s="107"/>
      <c r="CG1146" s="107"/>
      <c r="CH1146" s="107">
        <v>0</v>
      </c>
      <c r="CI1146" s="107"/>
      <c r="CJ1146" s="107"/>
    </row>
    <row r="1147" spans="1:88" x14ac:dyDescent="0.25">
      <c r="A1147" s="50" t="s">
        <v>1304</v>
      </c>
      <c r="B1147" s="56" t="s">
        <v>1472</v>
      </c>
      <c r="C1147" s="50" t="s">
        <v>2665</v>
      </c>
      <c r="D1147" s="56" t="s">
        <v>101</v>
      </c>
      <c r="E1147" s="50" t="s">
        <v>102</v>
      </c>
      <c r="F1147" s="24" t="s">
        <v>102</v>
      </c>
      <c r="G1147" s="24" t="s">
        <v>102</v>
      </c>
      <c r="H1147" s="50" t="s">
        <v>2644</v>
      </c>
      <c r="I1147" s="50" t="s">
        <v>103</v>
      </c>
      <c r="J1147" s="120">
        <v>495.91904921124939</v>
      </c>
      <c r="K1147" s="52">
        <v>1050</v>
      </c>
      <c r="L1147" s="120">
        <v>47.230385639166613</v>
      </c>
      <c r="M1147" s="52">
        <v>1</v>
      </c>
      <c r="N1147" s="120">
        <v>56.730792660989394</v>
      </c>
      <c r="O1147" s="120">
        <v>75.641056881319187</v>
      </c>
      <c r="P1147" s="120">
        <v>100</v>
      </c>
      <c r="Q1147" s="120">
        <v>50.379554140559939</v>
      </c>
      <c r="R1147" s="120">
        <v>60.243870984878733</v>
      </c>
      <c r="S1147" s="120">
        <v>69.766085694185222</v>
      </c>
      <c r="T1147" s="120">
        <v>67.17273885407991</v>
      </c>
      <c r="U1147" s="120">
        <v>100</v>
      </c>
      <c r="V1147" s="120">
        <v>46.250159977559029</v>
      </c>
      <c r="W1147" s="120">
        <v>61.666879970078703</v>
      </c>
      <c r="X1147" s="120">
        <v>100</v>
      </c>
      <c r="Y1147" s="120">
        <v>39.446834519745089</v>
      </c>
      <c r="Z1147" s="120">
        <v>52.595779359660121</v>
      </c>
      <c r="AA1147" s="120">
        <v>100</v>
      </c>
      <c r="AB1147" s="120">
        <v>47.958070175438607</v>
      </c>
      <c r="AC1147" s="120">
        <v>63.944093567251478</v>
      </c>
      <c r="AD1147" s="120">
        <v>100</v>
      </c>
      <c r="AE1147" s="120">
        <v>40.95892575039494</v>
      </c>
      <c r="AF1147" s="120">
        <v>56.696646942800811</v>
      </c>
      <c r="AG1147" s="120">
        <v>54.611901000526586</v>
      </c>
      <c r="AH1147" s="120">
        <v>100</v>
      </c>
      <c r="AI1147" s="120">
        <v>19.38</v>
      </c>
      <c r="AJ1147" s="120">
        <v>20.79</v>
      </c>
      <c r="AK1147" s="120">
        <v>15.73</v>
      </c>
      <c r="AL1147" s="52">
        <v>0</v>
      </c>
      <c r="AM1147" s="124">
        <v>0.9856459330143541</v>
      </c>
      <c r="AN1147" s="124">
        <v>0.97895791583166336</v>
      </c>
      <c r="AO1147" s="124">
        <v>0.98360655737704916</v>
      </c>
      <c r="AP1147" s="124">
        <v>0.97697697697697694</v>
      </c>
      <c r="AQ1147" s="124">
        <v>0.99739583333333337</v>
      </c>
      <c r="AR1147" s="124">
        <v>1</v>
      </c>
      <c r="AS1147" s="124">
        <v>0.20633299284984677</v>
      </c>
      <c r="AT1147" s="120">
        <v>18.733401430030661</v>
      </c>
      <c r="AU1147" s="120">
        <v>50</v>
      </c>
      <c r="AV1147" s="124">
        <v>0.26548042704626335</v>
      </c>
      <c r="AW1147" s="120">
        <v>6.9039145907473296</v>
      </c>
      <c r="AX1147" s="120">
        <v>50</v>
      </c>
      <c r="AY1147" s="124">
        <v>0.28313253012048195</v>
      </c>
      <c r="AZ1147" s="120">
        <v>18.875502008032129</v>
      </c>
      <c r="BA1147" s="120">
        <v>50</v>
      </c>
      <c r="BB1147" s="124"/>
      <c r="BC1147" s="120"/>
      <c r="BD1147" s="120">
        <v>50</v>
      </c>
      <c r="BE1147" s="124">
        <v>0.74345549738219896</v>
      </c>
      <c r="BF1147" s="120">
        <v>39.545505179904197</v>
      </c>
      <c r="BG1147" s="120">
        <v>50</v>
      </c>
      <c r="BH1147" s="124"/>
      <c r="BI1147" s="120"/>
      <c r="BJ1147" s="120"/>
      <c r="BK1147" s="124"/>
      <c r="BL1147" s="120"/>
      <c r="BM1147" s="120"/>
      <c r="BN1147" s="52"/>
      <c r="BO1147" s="124">
        <v>8.8999999999999996E-2</v>
      </c>
      <c r="BP1147" s="120">
        <v>11.851851851851853</v>
      </c>
      <c r="BQ1147" s="120">
        <v>100</v>
      </c>
      <c r="BR1147" s="124">
        <v>0.33376623376623377</v>
      </c>
      <c r="BS1147" s="124">
        <v>0.87104072398190047</v>
      </c>
      <c r="BT1147" s="120">
        <v>11.125541125541126</v>
      </c>
      <c r="BU1147" s="120">
        <v>50</v>
      </c>
      <c r="BV1147" s="124">
        <v>0.15901060070671377</v>
      </c>
      <c r="BW1147" s="120">
        <v>13.250883392226148</v>
      </c>
      <c r="BX1147" s="120">
        <v>50</v>
      </c>
      <c r="BY1147" s="124"/>
      <c r="BZ1147" s="124"/>
      <c r="CA1147" s="124"/>
      <c r="CB1147" s="120">
        <v>17.263974516166829</v>
      </c>
      <c r="CC1147" s="120">
        <v>19.631524517014228</v>
      </c>
      <c r="CD1147" s="120">
        <v>17.168861804494096</v>
      </c>
      <c r="CE1147" s="120"/>
      <c r="CF1147" s="52"/>
      <c r="CG1147" s="52"/>
      <c r="CH1147" s="107">
        <v>0</v>
      </c>
      <c r="CI1147" s="107"/>
      <c r="CJ1147" s="107"/>
    </row>
    <row r="1148" spans="1:88" x14ac:dyDescent="0.25">
      <c r="A1148" s="50" t="s">
        <v>1304</v>
      </c>
      <c r="B1148" s="56" t="s">
        <v>1472</v>
      </c>
      <c r="C1148" s="50" t="s">
        <v>3637</v>
      </c>
      <c r="D1148" s="56" t="s">
        <v>2623</v>
      </c>
      <c r="E1148" s="50" t="s">
        <v>1284</v>
      </c>
      <c r="F1148" s="24" t="s">
        <v>114</v>
      </c>
      <c r="G1148" s="24">
        <v>8</v>
      </c>
      <c r="H1148" s="50" t="s">
        <v>1454</v>
      </c>
      <c r="I1148" s="50" t="s">
        <v>109</v>
      </c>
      <c r="J1148" s="120">
        <v>538.18036902608833</v>
      </c>
      <c r="K1148" s="52">
        <v>800</v>
      </c>
      <c r="L1148" s="120">
        <v>67.272546128261041</v>
      </c>
      <c r="M1148" s="52">
        <v>0</v>
      </c>
      <c r="N1148" s="120">
        <v>63.646125461475194</v>
      </c>
      <c r="O1148" s="120">
        <v>84.861500615300258</v>
      </c>
      <c r="P1148" s="120">
        <v>100</v>
      </c>
      <c r="Q1148" s="120">
        <v>58.44954631990813</v>
      </c>
      <c r="R1148" s="120">
        <v>56.961390748664719</v>
      </c>
      <c r="S1148" s="120">
        <v>69.925325257535391</v>
      </c>
      <c r="T1148" s="120">
        <v>77.932728426544173</v>
      </c>
      <c r="U1148" s="120">
        <v>100</v>
      </c>
      <c r="V1148" s="120">
        <v>50.107865442810358</v>
      </c>
      <c r="W1148" s="120">
        <v>66.810487257080482</v>
      </c>
      <c r="X1148" s="120">
        <v>100</v>
      </c>
      <c r="Y1148" s="120">
        <v>44.435982431068823</v>
      </c>
      <c r="Z1148" s="120">
        <v>59.247976574758432</v>
      </c>
      <c r="AA1148" s="120">
        <v>100</v>
      </c>
      <c r="AB1148" s="120">
        <v>47.241966426858482</v>
      </c>
      <c r="AC1148" s="120">
        <v>62.989288569144641</v>
      </c>
      <c r="AD1148" s="120">
        <v>100</v>
      </c>
      <c r="AE1148" s="120">
        <v>41.346759259259265</v>
      </c>
      <c r="AF1148" s="120">
        <v>53.577114427860721</v>
      </c>
      <c r="AG1148" s="120">
        <v>55.129012345679016</v>
      </c>
      <c r="AH1148" s="120">
        <v>100</v>
      </c>
      <c r="AI1148" s="120">
        <v>11.47</v>
      </c>
      <c r="AJ1148" s="120">
        <v>12.52</v>
      </c>
      <c r="AK1148" s="120">
        <v>12.23</v>
      </c>
      <c r="AL1148" s="52">
        <v>0</v>
      </c>
      <c r="AM1148" s="124">
        <v>0.99297423887587821</v>
      </c>
      <c r="AN1148" s="124">
        <v>0.98723404255319147</v>
      </c>
      <c r="AO1148" s="124">
        <v>0.99297423887587821</v>
      </c>
      <c r="AP1148" s="124">
        <v>0.98723404255319147</v>
      </c>
      <c r="AQ1148" s="124">
        <v>1</v>
      </c>
      <c r="AR1148" s="124">
        <v>1</v>
      </c>
      <c r="AS1148" s="124">
        <v>8.9141004862236625E-2</v>
      </c>
      <c r="AT1148" s="120">
        <v>42.17179902755268</v>
      </c>
      <c r="AU1148" s="120">
        <v>50</v>
      </c>
      <c r="AV1148" s="124">
        <v>0.125</v>
      </c>
      <c r="AW1148" s="120">
        <v>35.000000000000007</v>
      </c>
      <c r="AX1148" s="120">
        <v>50</v>
      </c>
      <c r="AY1148" s="124"/>
      <c r="AZ1148" s="120"/>
      <c r="BA1148" s="120"/>
      <c r="BB1148" s="124"/>
      <c r="BC1148" s="120"/>
      <c r="BD1148" s="120"/>
      <c r="BE1148" s="124">
        <v>0.80701754385964908</v>
      </c>
      <c r="BF1148" s="120">
        <v>42.926465098917504</v>
      </c>
      <c r="BG1148" s="120">
        <v>50</v>
      </c>
      <c r="BH1148" s="124"/>
      <c r="BI1148" s="120"/>
      <c r="BJ1148" s="120"/>
      <c r="BK1148" s="124"/>
      <c r="BL1148" s="120"/>
      <c r="BM1148" s="120"/>
      <c r="BN1148" s="52"/>
      <c r="BO1148" s="124"/>
      <c r="BP1148" s="120"/>
      <c r="BQ1148" s="120"/>
      <c r="BR1148" s="124">
        <v>0.16666666666666666</v>
      </c>
      <c r="BS1148" s="124">
        <v>1</v>
      </c>
      <c r="BT1148" s="120">
        <v>11.111111111111111</v>
      </c>
      <c r="BU1148" s="120">
        <v>50</v>
      </c>
      <c r="BV1148" s="124"/>
      <c r="BW1148" s="120"/>
      <c r="BX1148" s="120"/>
      <c r="BY1148" s="124"/>
      <c r="BZ1148" s="124"/>
      <c r="CA1148" s="124"/>
      <c r="CB1148" s="120">
        <v>16.823939048191338</v>
      </c>
      <c r="CC1148" s="120">
        <v>19.496255895940152</v>
      </c>
      <c r="CD1148" s="120">
        <v>17.335082511020332</v>
      </c>
      <c r="CE1148" s="120"/>
      <c r="CF1148" s="107"/>
      <c r="CG1148" s="107"/>
      <c r="CH1148" s="107">
        <v>0</v>
      </c>
      <c r="CI1148" s="107"/>
      <c r="CJ1148" s="107"/>
    </row>
    <row r="1149" spans="1:88" x14ac:dyDescent="0.25">
      <c r="A1149" s="50" t="s">
        <v>1304</v>
      </c>
      <c r="B1149" s="56" t="s">
        <v>1472</v>
      </c>
      <c r="C1149" s="50" t="s">
        <v>3638</v>
      </c>
      <c r="D1149" s="56" t="s">
        <v>2504</v>
      </c>
      <c r="E1149" s="50" t="s">
        <v>1284</v>
      </c>
      <c r="F1149" s="24">
        <v>6</v>
      </c>
      <c r="G1149" s="24">
        <v>8</v>
      </c>
      <c r="H1149" s="50" t="s">
        <v>1454</v>
      </c>
      <c r="I1149" s="50" t="s">
        <v>109</v>
      </c>
      <c r="J1149" s="120">
        <v>548.08455196494538</v>
      </c>
      <c r="K1149" s="52">
        <v>800</v>
      </c>
      <c r="L1149" s="120">
        <v>68.510568995618172</v>
      </c>
      <c r="M1149" s="52">
        <v>0</v>
      </c>
      <c r="N1149" s="120">
        <v>61.137738060194629</v>
      </c>
      <c r="O1149" s="120">
        <v>81.516984080259505</v>
      </c>
      <c r="P1149" s="120">
        <v>100</v>
      </c>
      <c r="Q1149" s="120">
        <v>55.883523502240315</v>
      </c>
      <c r="R1149" s="120">
        <v>62.622120816399807</v>
      </c>
      <c r="S1149" s="120">
        <v>69.651145858985259</v>
      </c>
      <c r="T1149" s="120">
        <v>74.511364669653759</v>
      </c>
      <c r="U1149" s="120">
        <v>100</v>
      </c>
      <c r="V1149" s="120">
        <v>52.019232041270392</v>
      </c>
      <c r="W1149" s="120">
        <v>69.358976055027185</v>
      </c>
      <c r="X1149" s="120">
        <v>100</v>
      </c>
      <c r="Y1149" s="120">
        <v>45.500054488116568</v>
      </c>
      <c r="Z1149" s="120">
        <v>60.666739317488762</v>
      </c>
      <c r="AA1149" s="120">
        <v>100</v>
      </c>
      <c r="AB1149" s="120">
        <v>51.334955752212373</v>
      </c>
      <c r="AC1149" s="120">
        <v>68.446607669616498</v>
      </c>
      <c r="AD1149" s="120">
        <v>100</v>
      </c>
      <c r="AE1149" s="120">
        <v>45.23897849462368</v>
      </c>
      <c r="AF1149" s="120">
        <v>58.745751633986934</v>
      </c>
      <c r="AG1149" s="120">
        <v>60.318637992831569</v>
      </c>
      <c r="AH1149" s="120">
        <v>100</v>
      </c>
      <c r="AI1149" s="120">
        <v>13.76</v>
      </c>
      <c r="AJ1149" s="120">
        <v>17.12</v>
      </c>
      <c r="AK1149" s="120">
        <v>13.5</v>
      </c>
      <c r="AL1149" s="52">
        <v>0</v>
      </c>
      <c r="AM1149" s="124">
        <v>0.99858356940509918</v>
      </c>
      <c r="AN1149" s="124">
        <v>0.99769053117782913</v>
      </c>
      <c r="AO1149" s="124">
        <v>0.99716713881019825</v>
      </c>
      <c r="AP1149" s="124">
        <v>0.99769053117782913</v>
      </c>
      <c r="AQ1149" s="124">
        <v>1</v>
      </c>
      <c r="AR1149" s="124">
        <v>1</v>
      </c>
      <c r="AS1149" s="124">
        <v>0.13352272727272727</v>
      </c>
      <c r="AT1149" s="120">
        <v>33.295454545454547</v>
      </c>
      <c r="AU1149" s="120">
        <v>50</v>
      </c>
      <c r="AV1149" s="124">
        <v>0.17410714285714285</v>
      </c>
      <c r="AW1149" s="120">
        <v>25.178571428571452</v>
      </c>
      <c r="AX1149" s="120">
        <v>50</v>
      </c>
      <c r="AY1149" s="124"/>
      <c r="AZ1149" s="120"/>
      <c r="BA1149" s="120"/>
      <c r="BB1149" s="124"/>
      <c r="BC1149" s="120"/>
      <c r="BD1149" s="120"/>
      <c r="BE1149" s="124">
        <v>0.87387387387387383</v>
      </c>
      <c r="BF1149" s="120">
        <v>46.482652865631593</v>
      </c>
      <c r="BG1149" s="120">
        <v>50</v>
      </c>
      <c r="BH1149" s="124"/>
      <c r="BI1149" s="120"/>
      <c r="BJ1149" s="120"/>
      <c r="BK1149" s="124"/>
      <c r="BL1149" s="120"/>
      <c r="BM1149" s="120"/>
      <c r="BN1149" s="52"/>
      <c r="BO1149" s="124"/>
      <c r="BP1149" s="120"/>
      <c r="BQ1149" s="120"/>
      <c r="BR1149" s="124">
        <v>0.42462845010615713</v>
      </c>
      <c r="BS1149" s="124">
        <v>0.9978813559322034</v>
      </c>
      <c r="BT1149" s="120">
        <v>28.308563340410476</v>
      </c>
      <c r="BU1149" s="120">
        <v>50</v>
      </c>
      <c r="BV1149" s="124"/>
      <c r="BW1149" s="120"/>
      <c r="BX1149" s="120"/>
      <c r="BY1149" s="124"/>
      <c r="BZ1149" s="124"/>
      <c r="CA1149" s="124"/>
      <c r="CB1149" s="120">
        <v>16.823939048191338</v>
      </c>
      <c r="CC1149" s="120">
        <v>19.496255895940152</v>
      </c>
      <c r="CD1149" s="120">
        <v>17.335082511020332</v>
      </c>
      <c r="CE1149" s="120"/>
      <c r="CF1149" s="52"/>
      <c r="CG1149" s="52"/>
      <c r="CH1149" s="107">
        <v>0</v>
      </c>
      <c r="CI1149" s="107"/>
      <c r="CJ1149" s="107"/>
    </row>
    <row r="1150" spans="1:88" x14ac:dyDescent="0.25">
      <c r="A1150" s="50" t="s">
        <v>1307</v>
      </c>
      <c r="B1150" s="56" t="s">
        <v>1537</v>
      </c>
      <c r="C1150" s="50" t="s">
        <v>2665</v>
      </c>
      <c r="D1150" s="56" t="s">
        <v>101</v>
      </c>
      <c r="E1150" s="50" t="s">
        <v>102</v>
      </c>
      <c r="F1150" s="24" t="s">
        <v>102</v>
      </c>
      <c r="G1150" s="24" t="s">
        <v>102</v>
      </c>
      <c r="H1150" s="50" t="s">
        <v>2644</v>
      </c>
      <c r="I1150" s="50" t="s">
        <v>103</v>
      </c>
      <c r="J1150" s="120">
        <v>821.92220987965982</v>
      </c>
      <c r="K1150" s="52">
        <v>1150</v>
      </c>
      <c r="L1150" s="120">
        <v>71.471496511274765</v>
      </c>
      <c r="M1150" s="52">
        <v>1</v>
      </c>
      <c r="N1150" s="120">
        <v>67.357476048595259</v>
      </c>
      <c r="O1150" s="120">
        <v>89.809968064793679</v>
      </c>
      <c r="P1150" s="120">
        <v>100</v>
      </c>
      <c r="Q1150" s="120">
        <v>61.378027585236893</v>
      </c>
      <c r="R1150" s="120">
        <v>61.933093857932704</v>
      </c>
      <c r="S1150" s="120">
        <v>75</v>
      </c>
      <c r="T1150" s="120">
        <v>81.837370113649186</v>
      </c>
      <c r="U1150" s="120">
        <v>100</v>
      </c>
      <c r="V1150" s="120">
        <v>53.517689999180547</v>
      </c>
      <c r="W1150" s="120">
        <v>71.356919998907401</v>
      </c>
      <c r="X1150" s="120">
        <v>100</v>
      </c>
      <c r="Y1150" s="120">
        <v>48.266853051101208</v>
      </c>
      <c r="Z1150" s="120">
        <v>64.355804068134944</v>
      </c>
      <c r="AA1150" s="120">
        <v>100</v>
      </c>
      <c r="AB1150" s="120">
        <v>55.823446327683669</v>
      </c>
      <c r="AC1150" s="120">
        <v>74.431261770244888</v>
      </c>
      <c r="AD1150" s="120">
        <v>100</v>
      </c>
      <c r="AE1150" s="120">
        <v>47.436740331491677</v>
      </c>
      <c r="AF1150" s="120">
        <v>69.139181286549686</v>
      </c>
      <c r="AG1150" s="120">
        <v>63.248987108655577</v>
      </c>
      <c r="AH1150" s="120">
        <v>100</v>
      </c>
      <c r="AI1150" s="120">
        <v>13.62</v>
      </c>
      <c r="AJ1150" s="120">
        <v>13.66</v>
      </c>
      <c r="AK1150" s="120">
        <v>21.7</v>
      </c>
      <c r="AL1150" s="52">
        <v>0</v>
      </c>
      <c r="AM1150" s="124">
        <v>0.97324414715719065</v>
      </c>
      <c r="AN1150" s="124">
        <v>0.96739130434782605</v>
      </c>
      <c r="AO1150" s="124">
        <v>0.97993311036789299</v>
      </c>
      <c r="AP1150" s="124">
        <v>0.98369565217391308</v>
      </c>
      <c r="AQ1150" s="124">
        <v>0.98996655518394649</v>
      </c>
      <c r="AR1150" s="124">
        <v>0.98378378378378384</v>
      </c>
      <c r="AS1150" s="124">
        <v>0.15965874466788543</v>
      </c>
      <c r="AT1150" s="120">
        <v>28.068251066422924</v>
      </c>
      <c r="AU1150" s="120">
        <v>50</v>
      </c>
      <c r="AV1150" s="124">
        <v>0.21063394683026584</v>
      </c>
      <c r="AW1150" s="120">
        <v>17.873210633946847</v>
      </c>
      <c r="AX1150" s="120">
        <v>50</v>
      </c>
      <c r="AY1150" s="124">
        <v>0.39889196675900279</v>
      </c>
      <c r="AZ1150" s="120">
        <v>26.59279778393352</v>
      </c>
      <c r="BA1150" s="120">
        <v>50</v>
      </c>
      <c r="BB1150" s="124">
        <v>0.2880886426592798</v>
      </c>
      <c r="BC1150" s="120">
        <v>19.205909510618653</v>
      </c>
      <c r="BD1150" s="120">
        <v>50</v>
      </c>
      <c r="BE1150" s="124">
        <v>0.92957746478873238</v>
      </c>
      <c r="BF1150" s="120">
        <v>49.445609829187894</v>
      </c>
      <c r="BG1150" s="120">
        <v>50</v>
      </c>
      <c r="BH1150" s="124">
        <v>0.92156862745098034</v>
      </c>
      <c r="BI1150" s="120">
        <v>98.039215686274503</v>
      </c>
      <c r="BJ1150" s="120">
        <v>100</v>
      </c>
      <c r="BK1150" s="124"/>
      <c r="BL1150" s="120"/>
      <c r="BM1150" s="120"/>
      <c r="BN1150" s="52"/>
      <c r="BO1150" s="124">
        <v>0.70799999999999996</v>
      </c>
      <c r="BP1150" s="120">
        <v>94.444444444444457</v>
      </c>
      <c r="BQ1150" s="120">
        <v>100</v>
      </c>
      <c r="BR1150" s="124">
        <v>0.43656716417910446</v>
      </c>
      <c r="BS1150" s="124">
        <v>0.73424657534246573</v>
      </c>
      <c r="BT1150" s="120">
        <v>14.55223880597015</v>
      </c>
      <c r="BU1150" s="120">
        <v>50</v>
      </c>
      <c r="BV1150" s="124">
        <v>0.34392265193370164</v>
      </c>
      <c r="BW1150" s="120">
        <v>28.660220994475139</v>
      </c>
      <c r="BX1150" s="120">
        <v>50</v>
      </c>
      <c r="BY1150" s="124"/>
      <c r="BZ1150" s="124"/>
      <c r="CA1150" s="124"/>
      <c r="CB1150" s="120">
        <v>17.263974516166829</v>
      </c>
      <c r="CC1150" s="120">
        <v>19.631524517014228</v>
      </c>
      <c r="CD1150" s="120">
        <v>17.168861804494096</v>
      </c>
      <c r="CE1150" s="120"/>
      <c r="CF1150" s="107"/>
      <c r="CG1150" s="107"/>
      <c r="CH1150" s="107">
        <v>0</v>
      </c>
      <c r="CI1150" s="107"/>
      <c r="CJ1150" s="107"/>
    </row>
    <row r="1151" spans="1:88" x14ac:dyDescent="0.25">
      <c r="A1151" s="50" t="s">
        <v>1307</v>
      </c>
      <c r="B1151" s="56" t="s">
        <v>1537</v>
      </c>
      <c r="C1151" s="50" t="s">
        <v>3639</v>
      </c>
      <c r="D1151" s="56" t="s">
        <v>2368</v>
      </c>
      <c r="E1151" s="50" t="s">
        <v>1284</v>
      </c>
      <c r="F1151" s="24" t="s">
        <v>114</v>
      </c>
      <c r="G1151" s="24">
        <v>5</v>
      </c>
      <c r="H1151" s="50" t="s">
        <v>1454</v>
      </c>
      <c r="I1151" s="50" t="s">
        <v>109</v>
      </c>
      <c r="J1151" s="120">
        <v>603.1923303207094</v>
      </c>
      <c r="K1151" s="52">
        <v>750</v>
      </c>
      <c r="L1151" s="120">
        <v>80.425644042761263</v>
      </c>
      <c r="M1151" s="52">
        <v>0</v>
      </c>
      <c r="N1151" s="120">
        <v>70.599855927070848</v>
      </c>
      <c r="O1151" s="120">
        <v>94.13314123609446</v>
      </c>
      <c r="P1151" s="120">
        <v>100</v>
      </c>
      <c r="Q1151" s="120">
        <v>65.753754576747724</v>
      </c>
      <c r="R1151" s="120">
        <v>66.418873816151034</v>
      </c>
      <c r="S1151" s="120">
        <v>75</v>
      </c>
      <c r="T1151" s="120">
        <v>87.67167276899697</v>
      </c>
      <c r="U1151" s="120">
        <v>100</v>
      </c>
      <c r="V1151" s="120">
        <v>60.817736888343589</v>
      </c>
      <c r="W1151" s="120">
        <v>81.090315851124785</v>
      </c>
      <c r="X1151" s="120">
        <v>100</v>
      </c>
      <c r="Y1151" s="120">
        <v>56.718354064368569</v>
      </c>
      <c r="Z1151" s="120">
        <v>75.624472085824763</v>
      </c>
      <c r="AA1151" s="120">
        <v>100</v>
      </c>
      <c r="AB1151" s="120">
        <v>57.318918918918939</v>
      </c>
      <c r="AC1151" s="120">
        <v>76.425225225225262</v>
      </c>
      <c r="AD1151" s="120">
        <v>100</v>
      </c>
      <c r="AE1151" s="120">
        <v>53.98333333333332</v>
      </c>
      <c r="AF1151" s="120">
        <v>62.211111111111109</v>
      </c>
      <c r="AG1151" s="120">
        <v>71.97777777777776</v>
      </c>
      <c r="AH1151" s="120">
        <v>100</v>
      </c>
      <c r="AI1151" s="120">
        <v>9.24</v>
      </c>
      <c r="AJ1151" s="120">
        <v>9.6999999999999993</v>
      </c>
      <c r="AK1151" s="120">
        <v>8.2200000000000006</v>
      </c>
      <c r="AL1151" s="52">
        <v>0</v>
      </c>
      <c r="AM1151" s="124">
        <v>0.96326530612244898</v>
      </c>
      <c r="AN1151" s="124">
        <v>0.95035460992907805</v>
      </c>
      <c r="AO1151" s="124">
        <v>0.97551020408163269</v>
      </c>
      <c r="AP1151" s="124">
        <v>0.97872340425531912</v>
      </c>
      <c r="AQ1151" s="124">
        <v>1</v>
      </c>
      <c r="AR1151" s="124">
        <v>1</v>
      </c>
      <c r="AS1151" s="124">
        <v>4.8169556840077073E-2</v>
      </c>
      <c r="AT1151" s="120">
        <v>50</v>
      </c>
      <c r="AU1151" s="120">
        <v>50</v>
      </c>
      <c r="AV1151" s="124">
        <v>6.0200668896321072E-2</v>
      </c>
      <c r="AW1151" s="120">
        <v>47.959866220735805</v>
      </c>
      <c r="AX1151" s="120">
        <v>50</v>
      </c>
      <c r="AY1151" s="124"/>
      <c r="AZ1151" s="120"/>
      <c r="BA1151" s="120"/>
      <c r="BB1151" s="124"/>
      <c r="BC1151" s="120"/>
      <c r="BD1151" s="120"/>
      <c r="BE1151" s="124"/>
      <c r="BF1151" s="120"/>
      <c r="BG1151" s="120"/>
      <c r="BH1151" s="124"/>
      <c r="BI1151" s="120"/>
      <c r="BJ1151" s="120"/>
      <c r="BK1151" s="124"/>
      <c r="BL1151" s="120"/>
      <c r="BM1151" s="120"/>
      <c r="BN1151" s="52"/>
      <c r="BO1151" s="124"/>
      <c r="BP1151" s="120"/>
      <c r="BQ1151" s="120"/>
      <c r="BR1151" s="124">
        <v>0.54929577464788737</v>
      </c>
      <c r="BS1151" s="124">
        <v>0.82558139534883723</v>
      </c>
      <c r="BT1151" s="120">
        <v>18.30985915492958</v>
      </c>
      <c r="BU1151" s="120">
        <v>50</v>
      </c>
      <c r="BV1151" s="124"/>
      <c r="BW1151" s="120"/>
      <c r="BX1151" s="120"/>
      <c r="BY1151" s="124"/>
      <c r="BZ1151" s="124"/>
      <c r="CA1151" s="124"/>
      <c r="CB1151" s="120">
        <v>16.823939048191338</v>
      </c>
      <c r="CC1151" s="120">
        <v>19.496255895940152</v>
      </c>
      <c r="CD1151" s="120">
        <v>17.335082511020332</v>
      </c>
      <c r="CE1151" s="120"/>
      <c r="CF1151" s="107"/>
      <c r="CG1151" s="107"/>
      <c r="CH1151" s="107">
        <v>0</v>
      </c>
      <c r="CI1151" s="107"/>
      <c r="CJ1151" s="107"/>
    </row>
    <row r="1152" spans="1:88" x14ac:dyDescent="0.25">
      <c r="A1152" s="50" t="s">
        <v>1307</v>
      </c>
      <c r="B1152" s="56" t="s">
        <v>1537</v>
      </c>
      <c r="C1152" s="50" t="s">
        <v>3640</v>
      </c>
      <c r="D1152" s="56" t="s">
        <v>2501</v>
      </c>
      <c r="E1152" s="50" t="s">
        <v>1284</v>
      </c>
      <c r="F1152" s="24" t="s">
        <v>107</v>
      </c>
      <c r="G1152" s="24" t="s">
        <v>114</v>
      </c>
      <c r="H1152" s="50" t="s">
        <v>1454</v>
      </c>
      <c r="I1152" s="50" t="s">
        <v>109</v>
      </c>
      <c r="J1152" s="120">
        <v>37.023445463812465</v>
      </c>
      <c r="K1152" s="52">
        <v>100</v>
      </c>
      <c r="L1152" s="120">
        <v>37.023445463812465</v>
      </c>
      <c r="M1152" s="52"/>
      <c r="N1152" s="120"/>
      <c r="O1152" s="120"/>
      <c r="P1152" s="120"/>
      <c r="Q1152" s="120"/>
      <c r="R1152" s="120"/>
      <c r="S1152" s="120"/>
      <c r="T1152" s="120"/>
      <c r="U1152" s="120"/>
      <c r="V1152" s="120"/>
      <c r="W1152" s="120"/>
      <c r="X1152" s="120"/>
      <c r="Y1152" s="120"/>
      <c r="Z1152" s="120"/>
      <c r="AA1152" s="120"/>
      <c r="AB1152" s="120"/>
      <c r="AC1152" s="120"/>
      <c r="AD1152" s="120"/>
      <c r="AE1152" s="120"/>
      <c r="AF1152" s="120"/>
      <c r="AG1152" s="120"/>
      <c r="AH1152" s="120"/>
      <c r="AI1152" s="120"/>
      <c r="AJ1152" s="120"/>
      <c r="AK1152" s="120"/>
      <c r="AL1152" s="52"/>
      <c r="AM1152" s="124"/>
      <c r="AN1152" s="124"/>
      <c r="AO1152" s="124"/>
      <c r="AP1152" s="124"/>
      <c r="AQ1152" s="124"/>
      <c r="AR1152" s="124"/>
      <c r="AS1152" s="124">
        <v>0.19266055045871561</v>
      </c>
      <c r="AT1152" s="120">
        <v>21.4678899082569</v>
      </c>
      <c r="AU1152" s="120">
        <v>50</v>
      </c>
      <c r="AV1152" s="124">
        <v>0.22222222222222221</v>
      </c>
      <c r="AW1152" s="120">
        <v>15.555555555555568</v>
      </c>
      <c r="AX1152" s="120">
        <v>50</v>
      </c>
      <c r="AY1152" s="124"/>
      <c r="AZ1152" s="120"/>
      <c r="BA1152" s="120"/>
      <c r="BB1152" s="124"/>
      <c r="BC1152" s="120"/>
      <c r="BD1152" s="120"/>
      <c r="BE1152" s="124"/>
      <c r="BF1152" s="120"/>
      <c r="BG1152" s="120"/>
      <c r="BH1152" s="124"/>
      <c r="BI1152" s="120"/>
      <c r="BJ1152" s="120"/>
      <c r="BK1152" s="124"/>
      <c r="BL1152" s="120"/>
      <c r="BM1152" s="120"/>
      <c r="BN1152" s="52"/>
      <c r="BO1152" s="124"/>
      <c r="BP1152" s="120"/>
      <c r="BQ1152" s="120"/>
      <c r="BR1152" s="124"/>
      <c r="BS1152" s="124"/>
      <c r="BT1152" s="120"/>
      <c r="BU1152" s="120"/>
      <c r="BV1152" s="124"/>
      <c r="BW1152" s="120"/>
      <c r="BX1152" s="120"/>
      <c r="BY1152" s="124"/>
      <c r="BZ1152" s="124"/>
      <c r="CA1152" s="124"/>
      <c r="CB1152" s="120"/>
      <c r="CC1152" s="120"/>
      <c r="CD1152" s="120"/>
      <c r="CE1152" s="120"/>
      <c r="CF1152" s="107"/>
      <c r="CG1152" s="107"/>
      <c r="CH1152" s="107">
        <v>0</v>
      </c>
      <c r="CI1152" s="107"/>
      <c r="CJ1152" s="107"/>
    </row>
    <row r="1153" spans="1:88" x14ac:dyDescent="0.25">
      <c r="A1153" s="50" t="s">
        <v>1307</v>
      </c>
      <c r="B1153" s="56" t="s">
        <v>1537</v>
      </c>
      <c r="C1153" s="50" t="s">
        <v>3641</v>
      </c>
      <c r="D1153" s="56" t="s">
        <v>1967</v>
      </c>
      <c r="E1153" s="50" t="s">
        <v>1284</v>
      </c>
      <c r="F1153" s="24" t="s">
        <v>107</v>
      </c>
      <c r="G1153" s="24">
        <v>2</v>
      </c>
      <c r="H1153" s="50" t="s">
        <v>2644</v>
      </c>
      <c r="I1153" s="50" t="s">
        <v>109</v>
      </c>
      <c r="J1153" s="120">
        <v>21.516150296638116</v>
      </c>
      <c r="K1153" s="52">
        <v>100</v>
      </c>
      <c r="L1153" s="120">
        <v>21.516150296638116</v>
      </c>
      <c r="M1153" s="52"/>
      <c r="N1153" s="120"/>
      <c r="O1153" s="120"/>
      <c r="P1153" s="120"/>
      <c r="Q1153" s="120"/>
      <c r="R1153" s="120"/>
      <c r="S1153" s="120"/>
      <c r="T1153" s="120"/>
      <c r="U1153" s="120"/>
      <c r="V1153" s="120"/>
      <c r="W1153" s="120"/>
      <c r="X1153" s="120"/>
      <c r="Y1153" s="120"/>
      <c r="Z1153" s="120"/>
      <c r="AA1153" s="120"/>
      <c r="AB1153" s="120"/>
      <c r="AC1153" s="120"/>
      <c r="AD1153" s="120"/>
      <c r="AE1153" s="120"/>
      <c r="AF1153" s="120"/>
      <c r="AG1153" s="120"/>
      <c r="AH1153" s="120"/>
      <c r="AI1153" s="120"/>
      <c r="AJ1153" s="120"/>
      <c r="AK1153" s="120"/>
      <c r="AL1153" s="52"/>
      <c r="AM1153" s="124"/>
      <c r="AN1153" s="124"/>
      <c r="AO1153" s="124"/>
      <c r="AP1153" s="124"/>
      <c r="AQ1153" s="124"/>
      <c r="AR1153" s="124"/>
      <c r="AS1153" s="124">
        <v>0.1951219512195122</v>
      </c>
      <c r="AT1153" s="120">
        <v>20.97560975609758</v>
      </c>
      <c r="AU1153" s="120">
        <v>50</v>
      </c>
      <c r="AV1153" s="124">
        <v>0.29729729729729731</v>
      </c>
      <c r="AW1153" s="120">
        <v>0.54054054054053502</v>
      </c>
      <c r="AX1153" s="120">
        <v>50</v>
      </c>
      <c r="AY1153" s="124"/>
      <c r="AZ1153" s="120"/>
      <c r="BA1153" s="120"/>
      <c r="BB1153" s="124"/>
      <c r="BC1153" s="120"/>
      <c r="BD1153" s="120"/>
      <c r="BE1153" s="124"/>
      <c r="BF1153" s="120"/>
      <c r="BG1153" s="120"/>
      <c r="BH1153" s="124"/>
      <c r="BI1153" s="120"/>
      <c r="BJ1153" s="120"/>
      <c r="BK1153" s="124"/>
      <c r="BL1153" s="120"/>
      <c r="BM1153" s="120"/>
      <c r="BN1153" s="52"/>
      <c r="BO1153" s="124"/>
      <c r="BP1153" s="120"/>
      <c r="BQ1153" s="120"/>
      <c r="BR1153" s="124"/>
      <c r="BS1153" s="124"/>
      <c r="BT1153" s="120"/>
      <c r="BU1153" s="120"/>
      <c r="BV1153" s="124"/>
      <c r="BW1153" s="120"/>
      <c r="BX1153" s="120"/>
      <c r="BY1153" s="124"/>
      <c r="BZ1153" s="124"/>
      <c r="CA1153" s="124"/>
      <c r="CB1153" s="120"/>
      <c r="CC1153" s="120"/>
      <c r="CD1153" s="120"/>
      <c r="CE1153" s="120"/>
      <c r="CF1153" s="107"/>
      <c r="CG1153" s="107"/>
      <c r="CH1153" s="107">
        <v>0</v>
      </c>
      <c r="CI1153" s="107"/>
      <c r="CJ1153" s="107"/>
    </row>
    <row r="1154" spans="1:88" x14ac:dyDescent="0.25">
      <c r="A1154" s="50" t="s">
        <v>1307</v>
      </c>
      <c r="B1154" s="56" t="s">
        <v>1537</v>
      </c>
      <c r="C1154" s="50" t="s">
        <v>3642</v>
      </c>
      <c r="D1154" s="56" t="s">
        <v>1862</v>
      </c>
      <c r="E1154" s="50" t="s">
        <v>1284</v>
      </c>
      <c r="F1154" s="24">
        <v>6</v>
      </c>
      <c r="G1154" s="24">
        <v>8</v>
      </c>
      <c r="H1154" s="50" t="s">
        <v>1454</v>
      </c>
      <c r="I1154" s="50" t="s">
        <v>109</v>
      </c>
      <c r="J1154" s="120">
        <v>562.5519875286833</v>
      </c>
      <c r="K1154" s="52">
        <v>800</v>
      </c>
      <c r="L1154" s="120">
        <v>70.318998441085412</v>
      </c>
      <c r="M1154" s="52">
        <v>0</v>
      </c>
      <c r="N1154" s="120">
        <v>64.61247882098877</v>
      </c>
      <c r="O1154" s="120">
        <v>86.149971761318355</v>
      </c>
      <c r="P1154" s="120">
        <v>100</v>
      </c>
      <c r="Q1154" s="120">
        <v>59.621294568330519</v>
      </c>
      <c r="R1154" s="120">
        <v>62.505122209620872</v>
      </c>
      <c r="S1154" s="120">
        <v>75</v>
      </c>
      <c r="T1154" s="120">
        <v>79.495059424440697</v>
      </c>
      <c r="U1154" s="120">
        <v>100</v>
      </c>
      <c r="V1154" s="120">
        <v>49.290270243792023</v>
      </c>
      <c r="W1154" s="120">
        <v>65.720360325056021</v>
      </c>
      <c r="X1154" s="120">
        <v>100</v>
      </c>
      <c r="Y1154" s="120">
        <v>44.570680255996002</v>
      </c>
      <c r="Z1154" s="120">
        <v>59.427573674661339</v>
      </c>
      <c r="AA1154" s="120">
        <v>100</v>
      </c>
      <c r="AB1154" s="120">
        <v>48.320720720720715</v>
      </c>
      <c r="AC1154" s="120">
        <v>64.427627627627615</v>
      </c>
      <c r="AD1154" s="120">
        <v>100</v>
      </c>
      <c r="AE1154" s="120">
        <v>47.274712643678164</v>
      </c>
      <c r="AF1154" s="120"/>
      <c r="AG1154" s="120">
        <v>63.032950191570883</v>
      </c>
      <c r="AH1154" s="120">
        <v>100</v>
      </c>
      <c r="AI1154" s="120">
        <v>15.37</v>
      </c>
      <c r="AJ1154" s="120">
        <v>17.93</v>
      </c>
      <c r="AK1154" s="120"/>
      <c r="AL1154" s="52">
        <v>0</v>
      </c>
      <c r="AM1154" s="124">
        <v>1</v>
      </c>
      <c r="AN1154" s="124">
        <v>1</v>
      </c>
      <c r="AO1154" s="124">
        <v>1</v>
      </c>
      <c r="AP1154" s="124">
        <v>1</v>
      </c>
      <c r="AQ1154" s="124">
        <v>1</v>
      </c>
      <c r="AR1154" s="124">
        <v>1</v>
      </c>
      <c r="AS1154" s="124">
        <v>9.7744360902255634E-2</v>
      </c>
      <c r="AT1154" s="120">
        <v>40.451127819548873</v>
      </c>
      <c r="AU1154" s="120">
        <v>50</v>
      </c>
      <c r="AV1154" s="124">
        <v>0.11224489795918367</v>
      </c>
      <c r="AW1154" s="120">
        <v>37.551020408163268</v>
      </c>
      <c r="AX1154" s="120">
        <v>50</v>
      </c>
      <c r="AY1154" s="124"/>
      <c r="AZ1154" s="120"/>
      <c r="BA1154" s="120"/>
      <c r="BB1154" s="124"/>
      <c r="BC1154" s="120"/>
      <c r="BD1154" s="120"/>
      <c r="BE1154" s="124">
        <v>0.96153846153846156</v>
      </c>
      <c r="BF1154" s="120">
        <v>50</v>
      </c>
      <c r="BG1154" s="120">
        <v>50</v>
      </c>
      <c r="BH1154" s="124"/>
      <c r="BI1154" s="120"/>
      <c r="BJ1154" s="120"/>
      <c r="BK1154" s="124"/>
      <c r="BL1154" s="120"/>
      <c r="BM1154" s="120"/>
      <c r="BN1154" s="52"/>
      <c r="BO1154" s="124"/>
      <c r="BP1154" s="120"/>
      <c r="BQ1154" s="120"/>
      <c r="BR1154" s="124">
        <v>0.24444444444444444</v>
      </c>
      <c r="BS1154" s="124">
        <v>1.0465116279069768</v>
      </c>
      <c r="BT1154" s="120">
        <v>16.296296296296294</v>
      </c>
      <c r="BU1154" s="120">
        <v>50</v>
      </c>
      <c r="BV1154" s="124"/>
      <c r="BW1154" s="120"/>
      <c r="BX1154" s="120"/>
      <c r="BY1154" s="124"/>
      <c r="BZ1154" s="124"/>
      <c r="CA1154" s="124"/>
      <c r="CB1154" s="120">
        <v>16.823939048191338</v>
      </c>
      <c r="CC1154" s="120">
        <v>19.496255895940152</v>
      </c>
      <c r="CD1154" s="120">
        <v>17.335082511020332</v>
      </c>
      <c r="CE1154" s="120"/>
      <c r="CF1154" s="107"/>
      <c r="CG1154" s="107"/>
      <c r="CH1154" s="107">
        <v>0</v>
      </c>
      <c r="CI1154" s="107"/>
      <c r="CJ1154" s="107"/>
    </row>
    <row r="1155" spans="1:88" x14ac:dyDescent="0.25">
      <c r="A1155" s="50" t="s">
        <v>1307</v>
      </c>
      <c r="B1155" s="56" t="s">
        <v>1537</v>
      </c>
      <c r="C1155" s="50" t="s">
        <v>3643</v>
      </c>
      <c r="D1155" s="56" t="s">
        <v>1811</v>
      </c>
      <c r="E1155" s="50" t="s">
        <v>1284</v>
      </c>
      <c r="F1155" s="24">
        <v>9</v>
      </c>
      <c r="G1155" s="24">
        <v>12</v>
      </c>
      <c r="H1155" s="50" t="s">
        <v>2644</v>
      </c>
      <c r="I1155" s="50" t="s">
        <v>109</v>
      </c>
      <c r="J1155" s="120">
        <v>709.35990140677222</v>
      </c>
      <c r="K1155" s="52">
        <v>1150</v>
      </c>
      <c r="L1155" s="120">
        <v>61.683469687545411</v>
      </c>
      <c r="M1155" s="52">
        <v>1</v>
      </c>
      <c r="N1155" s="120">
        <v>62.117404351087764</v>
      </c>
      <c r="O1155" s="120">
        <v>82.823205801450356</v>
      </c>
      <c r="P1155" s="120">
        <v>100</v>
      </c>
      <c r="Q1155" s="120">
        <v>57.357809847198631</v>
      </c>
      <c r="R1155" s="120">
        <v>52.177983173361774</v>
      </c>
      <c r="S1155" s="120">
        <v>71.472469410456029</v>
      </c>
      <c r="T1155" s="120">
        <v>76.477079796264846</v>
      </c>
      <c r="U1155" s="120">
        <v>100</v>
      </c>
      <c r="V1155" s="120">
        <v>44.537464944503697</v>
      </c>
      <c r="W1155" s="120">
        <v>59.383286592671588</v>
      </c>
      <c r="X1155" s="120">
        <v>100</v>
      </c>
      <c r="Y1155" s="120">
        <v>40.717205830074654</v>
      </c>
      <c r="Z1155" s="120">
        <v>54.28960777343287</v>
      </c>
      <c r="AA1155" s="120">
        <v>100</v>
      </c>
      <c r="AB1155" s="120">
        <v>47.330555555555577</v>
      </c>
      <c r="AC1155" s="120">
        <v>63.107407407407436</v>
      </c>
      <c r="AD1155" s="120">
        <v>100</v>
      </c>
      <c r="AE1155" s="120">
        <v>41.28130081300813</v>
      </c>
      <c r="AF1155" s="120">
        <v>66.408974358974348</v>
      </c>
      <c r="AG1155" s="120">
        <v>55.041734417344166</v>
      </c>
      <c r="AH1155" s="120">
        <v>100</v>
      </c>
      <c r="AI1155" s="120">
        <v>14.11</v>
      </c>
      <c r="AJ1155" s="120">
        <v>11.46</v>
      </c>
      <c r="AK1155" s="120">
        <v>25.12</v>
      </c>
      <c r="AL1155" s="52">
        <v>0</v>
      </c>
      <c r="AM1155" s="124">
        <v>0.97727272727272729</v>
      </c>
      <c r="AN1155" s="124">
        <v>0.96610169491525422</v>
      </c>
      <c r="AO1155" s="124">
        <v>0.98863636363636365</v>
      </c>
      <c r="AP1155" s="124">
        <v>0.98305084745762716</v>
      </c>
      <c r="AQ1155" s="124">
        <v>0.97297297297297303</v>
      </c>
      <c r="AR1155" s="124">
        <v>0.96470588235294119</v>
      </c>
      <c r="AS1155" s="124">
        <v>0.3657289002557545</v>
      </c>
      <c r="AT1155" s="120">
        <v>0</v>
      </c>
      <c r="AU1155" s="120">
        <v>50</v>
      </c>
      <c r="AV1155" s="124">
        <v>0.42124542124542125</v>
      </c>
      <c r="AW1155" s="120">
        <v>0</v>
      </c>
      <c r="AX1155" s="120">
        <v>50</v>
      </c>
      <c r="AY1155" s="124">
        <v>0.22155688622754491</v>
      </c>
      <c r="AZ1155" s="120">
        <v>14.770459081836327</v>
      </c>
      <c r="BA1155" s="120">
        <v>50</v>
      </c>
      <c r="BB1155" s="124">
        <v>0.15568862275449102</v>
      </c>
      <c r="BC1155" s="120">
        <v>10.379241516966069</v>
      </c>
      <c r="BD1155" s="120">
        <v>50</v>
      </c>
      <c r="BE1155" s="124">
        <v>0.95575221238938057</v>
      </c>
      <c r="BF1155" s="120">
        <v>50</v>
      </c>
      <c r="BG1155" s="120">
        <v>50</v>
      </c>
      <c r="BH1155" s="124">
        <v>0.92783505154639179</v>
      </c>
      <c r="BI1155" s="120">
        <v>98.705856547488494</v>
      </c>
      <c r="BJ1155" s="120">
        <v>100</v>
      </c>
      <c r="BK1155" s="124"/>
      <c r="BL1155" s="120"/>
      <c r="BM1155" s="120"/>
      <c r="BN1155" s="52"/>
      <c r="BO1155" s="124">
        <v>0.7078651685393258</v>
      </c>
      <c r="BP1155" s="120">
        <v>94.382022471910105</v>
      </c>
      <c r="BQ1155" s="120">
        <v>100</v>
      </c>
      <c r="BR1155" s="124">
        <v>0.45652173913043476</v>
      </c>
      <c r="BS1155" s="124">
        <v>0.4144144144144144</v>
      </c>
      <c r="BT1155" s="120">
        <v>0</v>
      </c>
      <c r="BU1155" s="120">
        <v>50</v>
      </c>
      <c r="BV1155" s="124">
        <v>0.63682864450127874</v>
      </c>
      <c r="BW1155" s="120">
        <v>50</v>
      </c>
      <c r="BX1155" s="120">
        <v>50</v>
      </c>
      <c r="BY1155" s="124"/>
      <c r="BZ1155" s="124"/>
      <c r="CA1155" s="124"/>
      <c r="CB1155" s="120">
        <v>16.823939048191338</v>
      </c>
      <c r="CC1155" s="120">
        <v>19.496255895940152</v>
      </c>
      <c r="CD1155" s="120">
        <v>17.335082511020332</v>
      </c>
      <c r="CE1155" s="120"/>
      <c r="CF1155" s="52"/>
      <c r="CG1155" s="52"/>
      <c r="CH1155" s="107">
        <v>0</v>
      </c>
      <c r="CI1155" s="107"/>
      <c r="CJ1155" s="107"/>
    </row>
    <row r="1156" spans="1:88" x14ac:dyDescent="0.25">
      <c r="A1156" s="50" t="s">
        <v>1307</v>
      </c>
      <c r="B1156" s="56" t="s">
        <v>1537</v>
      </c>
      <c r="C1156" s="50" t="s">
        <v>3644</v>
      </c>
      <c r="D1156" s="56" t="s">
        <v>2178</v>
      </c>
      <c r="E1156" s="50" t="s">
        <v>1284</v>
      </c>
      <c r="F1156" s="24">
        <v>9</v>
      </c>
      <c r="G1156" s="24">
        <v>12</v>
      </c>
      <c r="H1156" s="50" t="s">
        <v>2644</v>
      </c>
      <c r="I1156" s="50" t="s">
        <v>109</v>
      </c>
      <c r="J1156" s="120">
        <v>969.37082242517999</v>
      </c>
      <c r="K1156" s="52">
        <v>1150</v>
      </c>
      <c r="L1156" s="120">
        <v>84.293114993493916</v>
      </c>
      <c r="M1156" s="52">
        <v>0</v>
      </c>
      <c r="N1156" s="120">
        <v>80.291628805088592</v>
      </c>
      <c r="O1156" s="120">
        <v>100</v>
      </c>
      <c r="P1156" s="120">
        <v>100</v>
      </c>
      <c r="Q1156" s="120">
        <v>77.520161290322591</v>
      </c>
      <c r="R1156" s="120">
        <v>61.885854927092034</v>
      </c>
      <c r="S1156" s="120">
        <v>75</v>
      </c>
      <c r="T1156" s="120">
        <v>100</v>
      </c>
      <c r="U1156" s="120">
        <v>100</v>
      </c>
      <c r="V1156" s="120">
        <v>60.375797741777127</v>
      </c>
      <c r="W1156" s="120">
        <v>80.501063655702836</v>
      </c>
      <c r="X1156" s="120">
        <v>100</v>
      </c>
      <c r="Y1156" s="120">
        <v>58.682703321878584</v>
      </c>
      <c r="Z1156" s="120">
        <v>78.243604429171441</v>
      </c>
      <c r="AA1156" s="120">
        <v>100</v>
      </c>
      <c r="AB1156" s="120">
        <v>73.875586854460096</v>
      </c>
      <c r="AC1156" s="120">
        <v>98.500782472613452</v>
      </c>
      <c r="AD1156" s="120">
        <v>100</v>
      </c>
      <c r="AE1156" s="120">
        <v>65.388888888888886</v>
      </c>
      <c r="AF1156" s="120">
        <v>75</v>
      </c>
      <c r="AG1156" s="120">
        <v>87.185185185185176</v>
      </c>
      <c r="AH1156" s="120">
        <v>100</v>
      </c>
      <c r="AI1156" s="120">
        <v>-2.52</v>
      </c>
      <c r="AJ1156" s="120">
        <v>3.2</v>
      </c>
      <c r="AK1156" s="120">
        <v>9.61</v>
      </c>
      <c r="AL1156" s="52">
        <v>1</v>
      </c>
      <c r="AM1156" s="124">
        <v>0.94666666666666666</v>
      </c>
      <c r="AN1156" s="124">
        <v>0.94285714285714284</v>
      </c>
      <c r="AO1156" s="124">
        <v>0.93333333333333335</v>
      </c>
      <c r="AP1156" s="124">
        <v>0.94285714285714284</v>
      </c>
      <c r="AQ1156" s="124">
        <v>1</v>
      </c>
      <c r="AR1156" s="124">
        <v>1</v>
      </c>
      <c r="AS1156" s="124">
        <v>8.3969465648854963E-2</v>
      </c>
      <c r="AT1156" s="120">
        <v>43.206106870229014</v>
      </c>
      <c r="AU1156" s="120">
        <v>50</v>
      </c>
      <c r="AV1156" s="124">
        <v>0.13592233009708737</v>
      </c>
      <c r="AW1156" s="120">
        <v>32.815533980582543</v>
      </c>
      <c r="AX1156" s="120">
        <v>50</v>
      </c>
      <c r="AY1156" s="124">
        <v>0.79365079365079361</v>
      </c>
      <c r="AZ1156" s="120">
        <v>50</v>
      </c>
      <c r="BA1156" s="120">
        <v>50</v>
      </c>
      <c r="BB1156" s="124">
        <v>0.48412698412698413</v>
      </c>
      <c r="BC1156" s="120">
        <v>32.275132275132272</v>
      </c>
      <c r="BD1156" s="120">
        <v>50</v>
      </c>
      <c r="BE1156" s="124">
        <v>0.96969696969696972</v>
      </c>
      <c r="BF1156" s="120">
        <v>50</v>
      </c>
      <c r="BG1156" s="120">
        <v>50</v>
      </c>
      <c r="BH1156" s="124">
        <v>0.91666666666666663</v>
      </c>
      <c r="BI1156" s="120">
        <v>97.517730496453908</v>
      </c>
      <c r="BJ1156" s="120">
        <v>100</v>
      </c>
      <c r="BK1156" s="124"/>
      <c r="BL1156" s="120"/>
      <c r="BM1156" s="120"/>
      <c r="BN1156" s="52"/>
      <c r="BO1156" s="124">
        <v>0.78260869565217395</v>
      </c>
      <c r="BP1156" s="120">
        <v>100</v>
      </c>
      <c r="BQ1156" s="120">
        <v>100</v>
      </c>
      <c r="BR1156" s="124">
        <v>0.57377049180327866</v>
      </c>
      <c r="BS1156" s="124">
        <v>0.87142857142857144</v>
      </c>
      <c r="BT1156" s="120">
        <v>19.125683060109289</v>
      </c>
      <c r="BU1156" s="120">
        <v>50</v>
      </c>
      <c r="BV1156" s="124">
        <v>0</v>
      </c>
      <c r="BW1156" s="120">
        <v>0</v>
      </c>
      <c r="BX1156" s="120">
        <v>50</v>
      </c>
      <c r="BY1156" s="124"/>
      <c r="BZ1156" s="124"/>
      <c r="CA1156" s="124"/>
      <c r="CB1156" s="120">
        <v>16.823939048191338</v>
      </c>
      <c r="CC1156" s="120">
        <v>19.496255895940152</v>
      </c>
      <c r="CD1156" s="120">
        <v>17.335082511020332</v>
      </c>
      <c r="CE1156" s="120"/>
      <c r="CF1156" s="107"/>
      <c r="CG1156" s="107"/>
      <c r="CH1156" s="107">
        <v>0</v>
      </c>
      <c r="CI1156" s="107"/>
      <c r="CJ1156" s="107"/>
    </row>
    <row r="1157" spans="1:88" x14ac:dyDescent="0.25">
      <c r="A1157" s="50" t="s">
        <v>1307</v>
      </c>
      <c r="B1157" s="56" t="s">
        <v>1537</v>
      </c>
      <c r="C1157" s="50" t="s">
        <v>3645</v>
      </c>
      <c r="D1157" s="56" t="s">
        <v>2510</v>
      </c>
      <c r="E1157" s="50" t="s">
        <v>1284</v>
      </c>
      <c r="F1157" s="24">
        <v>11</v>
      </c>
      <c r="G1157" s="24">
        <v>12</v>
      </c>
      <c r="H1157" s="50" t="s">
        <v>1454</v>
      </c>
      <c r="I1157" s="50" t="s">
        <v>109</v>
      </c>
      <c r="J1157" s="120">
        <v>454.03098042047833</v>
      </c>
      <c r="K1157" s="52">
        <v>650</v>
      </c>
      <c r="L1157" s="120">
        <v>69.850920064688964</v>
      </c>
      <c r="M1157" s="52">
        <v>0</v>
      </c>
      <c r="N1157" s="120">
        <v>68.548387096774192</v>
      </c>
      <c r="O1157" s="120">
        <v>91.397849462365585</v>
      </c>
      <c r="P1157" s="120">
        <v>100</v>
      </c>
      <c r="Q1157" s="120"/>
      <c r="R1157" s="120">
        <v>53.36769759450172</v>
      </c>
      <c r="S1157" s="120">
        <v>68.961693548387089</v>
      </c>
      <c r="T1157" s="120"/>
      <c r="U1157" s="120">
        <v>0</v>
      </c>
      <c r="V1157" s="120">
        <v>52.548682703321887</v>
      </c>
      <c r="W1157" s="120">
        <v>70.064910271095854</v>
      </c>
      <c r="X1157" s="120">
        <v>100</v>
      </c>
      <c r="Y1157" s="120"/>
      <c r="Z1157" s="120"/>
      <c r="AA1157" s="120">
        <v>0</v>
      </c>
      <c r="AB1157" s="120"/>
      <c r="AC1157" s="120"/>
      <c r="AD1157" s="120">
        <v>0</v>
      </c>
      <c r="AE1157" s="120"/>
      <c r="AF1157" s="120"/>
      <c r="AG1157" s="120"/>
      <c r="AH1157" s="120">
        <v>0</v>
      </c>
      <c r="AI1157" s="120"/>
      <c r="AJ1157" s="120"/>
      <c r="AK1157" s="120"/>
      <c r="AL1157" s="52">
        <v>0</v>
      </c>
      <c r="AM1157" s="124">
        <v>1</v>
      </c>
      <c r="AN1157" s="124"/>
      <c r="AO1157" s="124">
        <v>1</v>
      </c>
      <c r="AP1157" s="124"/>
      <c r="AQ1157" s="124"/>
      <c r="AR1157" s="124"/>
      <c r="AS1157" s="124">
        <v>8.1967213114754092E-2</v>
      </c>
      <c r="AT1157" s="120">
        <v>43.606557377049192</v>
      </c>
      <c r="AU1157" s="120">
        <v>50</v>
      </c>
      <c r="AV1157" s="124">
        <v>0.12</v>
      </c>
      <c r="AW1157" s="120">
        <v>36.000000000000007</v>
      </c>
      <c r="AX1157" s="120">
        <v>50</v>
      </c>
      <c r="AY1157" s="124">
        <v>0.11475409836065574</v>
      </c>
      <c r="AZ1157" s="120">
        <v>7.6502732240437163</v>
      </c>
      <c r="BA1157" s="120">
        <v>50</v>
      </c>
      <c r="BB1157" s="124">
        <v>0.27868852459016391</v>
      </c>
      <c r="BC1157" s="120">
        <v>18.579234972677593</v>
      </c>
      <c r="BD1157" s="120">
        <v>50</v>
      </c>
      <c r="BE1157" s="124"/>
      <c r="BF1157" s="120"/>
      <c r="BG1157" s="120"/>
      <c r="BH1157" s="124">
        <v>0.90625</v>
      </c>
      <c r="BI1157" s="120">
        <v>96.409574468085111</v>
      </c>
      <c r="BJ1157" s="120">
        <v>100</v>
      </c>
      <c r="BK1157" s="124"/>
      <c r="BL1157" s="120"/>
      <c r="BM1157" s="120"/>
      <c r="BN1157" s="52"/>
      <c r="BO1157" s="124">
        <v>0.67741935483870963</v>
      </c>
      <c r="BP1157" s="120">
        <v>90.322580645161281</v>
      </c>
      <c r="BQ1157" s="120">
        <v>100</v>
      </c>
      <c r="BR1157" s="124"/>
      <c r="BS1157" s="124"/>
      <c r="BT1157" s="120"/>
      <c r="BU1157" s="120"/>
      <c r="BV1157" s="124">
        <v>0</v>
      </c>
      <c r="BW1157" s="120">
        <v>0</v>
      </c>
      <c r="BX1157" s="120">
        <v>50</v>
      </c>
      <c r="BY1157" s="124"/>
      <c r="BZ1157" s="124"/>
      <c r="CA1157" s="124"/>
      <c r="CB1157" s="120">
        <v>16.823939048191338</v>
      </c>
      <c r="CC1157" s="120">
        <v>19.496255895940152</v>
      </c>
      <c r="CD1157" s="120">
        <v>17.335082511020332</v>
      </c>
      <c r="CE1157" s="120"/>
      <c r="CF1157" s="107"/>
      <c r="CG1157" s="107"/>
      <c r="CH1157" s="107">
        <v>0</v>
      </c>
      <c r="CI1157" s="107"/>
      <c r="CJ1157" s="107"/>
    </row>
    <row r="1158" spans="1:88" x14ac:dyDescent="0.25">
      <c r="A1158" s="50" t="s">
        <v>1315</v>
      </c>
      <c r="B1158" s="56" t="s">
        <v>1507</v>
      </c>
      <c r="C1158" s="50" t="s">
        <v>2665</v>
      </c>
      <c r="D1158" s="56" t="s">
        <v>101</v>
      </c>
      <c r="E1158" s="50" t="s">
        <v>102</v>
      </c>
      <c r="F1158" s="24" t="s">
        <v>102</v>
      </c>
      <c r="G1158" s="24" t="s">
        <v>102</v>
      </c>
      <c r="H1158" s="50" t="s">
        <v>2644</v>
      </c>
      <c r="I1158" s="50" t="s">
        <v>103</v>
      </c>
      <c r="J1158" s="120">
        <v>679.48979247811121</v>
      </c>
      <c r="K1158" s="52">
        <v>1250</v>
      </c>
      <c r="L1158" s="120">
        <v>54.359183398248902</v>
      </c>
      <c r="M1158" s="52">
        <v>1</v>
      </c>
      <c r="N1158" s="120">
        <v>40.714598963851593</v>
      </c>
      <c r="O1158" s="120">
        <v>54.286131951802119</v>
      </c>
      <c r="P1158" s="120">
        <v>100</v>
      </c>
      <c r="Q1158" s="120">
        <v>35.280820048761917</v>
      </c>
      <c r="R1158" s="120">
        <v>39.096710849288172</v>
      </c>
      <c r="S1158" s="120">
        <v>54.104982718894014</v>
      </c>
      <c r="T1158" s="120">
        <v>47.041093398349219</v>
      </c>
      <c r="U1158" s="120">
        <v>100</v>
      </c>
      <c r="V1158" s="120">
        <v>32.559742433001759</v>
      </c>
      <c r="W1158" s="120">
        <v>43.412989910669012</v>
      </c>
      <c r="X1158" s="120">
        <v>100</v>
      </c>
      <c r="Y1158" s="120">
        <v>29.827875035150718</v>
      </c>
      <c r="Z1158" s="120">
        <v>39.770500046867625</v>
      </c>
      <c r="AA1158" s="120">
        <v>100</v>
      </c>
      <c r="AB1158" s="120">
        <v>50.144017094017109</v>
      </c>
      <c r="AC1158" s="120">
        <v>66.858689458689483</v>
      </c>
      <c r="AD1158" s="120">
        <v>100</v>
      </c>
      <c r="AE1158" s="120">
        <v>47.685964912280696</v>
      </c>
      <c r="AF1158" s="120">
        <v>52.479166666666664</v>
      </c>
      <c r="AG1158" s="120">
        <v>63.581286549707592</v>
      </c>
      <c r="AH1158" s="120">
        <v>100</v>
      </c>
      <c r="AI1158" s="120">
        <v>18.82</v>
      </c>
      <c r="AJ1158" s="120">
        <v>9.26</v>
      </c>
      <c r="AK1158" s="120">
        <v>4.79</v>
      </c>
      <c r="AL1158" s="52">
        <v>1</v>
      </c>
      <c r="AM1158" s="124">
        <v>0.85384615384615381</v>
      </c>
      <c r="AN1158" s="124">
        <v>0.88172043010752688</v>
      </c>
      <c r="AO1158" s="124">
        <v>0.83076923076923082</v>
      </c>
      <c r="AP1158" s="124">
        <v>0.84946236559139787</v>
      </c>
      <c r="AQ1158" s="124">
        <v>0.96296296296296291</v>
      </c>
      <c r="AR1158" s="124">
        <v>0.97435897435897434</v>
      </c>
      <c r="AS1158" s="124">
        <v>0.32275132275132273</v>
      </c>
      <c r="AT1158" s="120">
        <v>0</v>
      </c>
      <c r="AU1158" s="120">
        <v>50</v>
      </c>
      <c r="AV1158" s="124">
        <v>0.34433962264150941</v>
      </c>
      <c r="AW1158" s="120">
        <v>0</v>
      </c>
      <c r="AX1158" s="120">
        <v>50</v>
      </c>
      <c r="AY1158" s="124">
        <v>0.48905109489051096</v>
      </c>
      <c r="AZ1158" s="120">
        <v>32.603406326034062</v>
      </c>
      <c r="BA1158" s="120">
        <v>50</v>
      </c>
      <c r="BB1158" s="124">
        <v>0.15328467153284672</v>
      </c>
      <c r="BC1158" s="120">
        <v>10.218978102189782</v>
      </c>
      <c r="BD1158" s="120">
        <v>50</v>
      </c>
      <c r="BE1158" s="124">
        <v>0.91489361702127658</v>
      </c>
      <c r="BF1158" s="120">
        <v>48.664554096876415</v>
      </c>
      <c r="BG1158" s="120">
        <v>50</v>
      </c>
      <c r="BH1158" s="124">
        <v>0.74242424242424243</v>
      </c>
      <c r="BI1158" s="120">
        <v>78.981302385557711</v>
      </c>
      <c r="BJ1158" s="120">
        <v>100</v>
      </c>
      <c r="BK1158" s="124">
        <v>0.75555555555555598</v>
      </c>
      <c r="BL1158" s="120">
        <v>80.378250591016595</v>
      </c>
      <c r="BM1158" s="120">
        <v>100</v>
      </c>
      <c r="BN1158" s="52">
        <v>0</v>
      </c>
      <c r="BO1158" s="124">
        <v>0.50800000000000001</v>
      </c>
      <c r="BP1158" s="120">
        <v>67.724867724867721</v>
      </c>
      <c r="BQ1158" s="120">
        <v>100</v>
      </c>
      <c r="BR1158" s="124">
        <v>0.25714285714285712</v>
      </c>
      <c r="BS1158" s="124">
        <v>0.29411764705882354</v>
      </c>
      <c r="BT1158" s="120">
        <v>0</v>
      </c>
      <c r="BU1158" s="120">
        <v>50</v>
      </c>
      <c r="BV1158" s="124">
        <v>0.55161290322580647</v>
      </c>
      <c r="BW1158" s="120">
        <v>45.967741935483872</v>
      </c>
      <c r="BX1158" s="120">
        <v>50</v>
      </c>
      <c r="BY1158" s="124">
        <v>0.75555555555555598</v>
      </c>
      <c r="BZ1158" s="124">
        <v>0.9</v>
      </c>
      <c r="CA1158" s="124">
        <v>0.14444444444444401</v>
      </c>
      <c r="CB1158" s="120">
        <v>17.263974516166829</v>
      </c>
      <c r="CC1158" s="120">
        <v>19.631524517014228</v>
      </c>
      <c r="CD1158" s="120">
        <v>17.168861804494096</v>
      </c>
      <c r="CE1158" s="120">
        <v>15.161501169955377</v>
      </c>
      <c r="CF1158" s="52"/>
      <c r="CG1158" s="52"/>
      <c r="CH1158" s="107">
        <v>0</v>
      </c>
      <c r="CI1158" s="107"/>
      <c r="CJ1158" s="107"/>
    </row>
    <row r="1159" spans="1:88" x14ac:dyDescent="0.25">
      <c r="A1159" s="50" t="s">
        <v>1315</v>
      </c>
      <c r="B1159" s="56" t="s">
        <v>1507</v>
      </c>
      <c r="C1159" s="50" t="s">
        <v>3646</v>
      </c>
      <c r="D1159" s="56" t="s">
        <v>1682</v>
      </c>
      <c r="E1159" s="50" t="s">
        <v>1284</v>
      </c>
      <c r="F1159" s="24">
        <v>9</v>
      </c>
      <c r="G1159" s="24">
        <v>12</v>
      </c>
      <c r="H1159" s="50" t="s">
        <v>1453</v>
      </c>
      <c r="I1159" s="50" t="s">
        <v>109</v>
      </c>
      <c r="J1159" s="120">
        <v>622.40555743055631</v>
      </c>
      <c r="K1159" s="52">
        <v>850</v>
      </c>
      <c r="L1159" s="120">
        <v>73.224183227124271</v>
      </c>
      <c r="M1159" s="52">
        <v>0</v>
      </c>
      <c r="N1159" s="120">
        <v>70.616599462365585</v>
      </c>
      <c r="O1159" s="120">
        <v>94.15546594982078</v>
      </c>
      <c r="P1159" s="120">
        <v>100</v>
      </c>
      <c r="Q1159" s="120"/>
      <c r="R1159" s="120"/>
      <c r="S1159" s="120"/>
      <c r="T1159" s="120"/>
      <c r="U1159" s="120">
        <v>0</v>
      </c>
      <c r="V1159" s="120">
        <v>47.471363115693016</v>
      </c>
      <c r="W1159" s="120">
        <v>63.295150820924015</v>
      </c>
      <c r="X1159" s="120">
        <v>100</v>
      </c>
      <c r="Y1159" s="120"/>
      <c r="Z1159" s="120"/>
      <c r="AA1159" s="120">
        <v>0</v>
      </c>
      <c r="AB1159" s="120">
        <v>53.618888888888897</v>
      </c>
      <c r="AC1159" s="120">
        <v>71.491851851851862</v>
      </c>
      <c r="AD1159" s="120">
        <v>100</v>
      </c>
      <c r="AE1159" s="120"/>
      <c r="AF1159" s="120"/>
      <c r="AG1159" s="120"/>
      <c r="AH1159" s="120">
        <v>0</v>
      </c>
      <c r="AI1159" s="120"/>
      <c r="AJ1159" s="120"/>
      <c r="AK1159" s="120"/>
      <c r="AL1159" s="52">
        <v>1</v>
      </c>
      <c r="AM1159" s="124">
        <v>0.68571428571428572</v>
      </c>
      <c r="AN1159" s="124"/>
      <c r="AO1159" s="124">
        <v>0.68571428571428572</v>
      </c>
      <c r="AP1159" s="124"/>
      <c r="AQ1159" s="124">
        <v>1</v>
      </c>
      <c r="AR1159" s="124"/>
      <c r="AS1159" s="124">
        <v>0.13076923076923078</v>
      </c>
      <c r="AT1159" s="120">
        <v>33.846153846153861</v>
      </c>
      <c r="AU1159" s="120">
        <v>50</v>
      </c>
      <c r="AV1159" s="124">
        <v>0.20689655172413793</v>
      </c>
      <c r="AW1159" s="120">
        <v>18.620689655172431</v>
      </c>
      <c r="AX1159" s="120">
        <v>50</v>
      </c>
      <c r="AY1159" s="124">
        <v>0.34920634920634919</v>
      </c>
      <c r="AZ1159" s="120">
        <v>23.280423280423278</v>
      </c>
      <c r="BA1159" s="120">
        <v>50</v>
      </c>
      <c r="BB1159" s="124">
        <v>0.31746031746031744</v>
      </c>
      <c r="BC1159" s="120">
        <v>21.164021164021165</v>
      </c>
      <c r="BD1159" s="120">
        <v>50</v>
      </c>
      <c r="BE1159" s="124">
        <v>1</v>
      </c>
      <c r="BF1159" s="120">
        <v>50</v>
      </c>
      <c r="BG1159" s="120">
        <v>50</v>
      </c>
      <c r="BH1159" s="124">
        <v>0.91176470588235292</v>
      </c>
      <c r="BI1159" s="120">
        <v>96.996245306633298</v>
      </c>
      <c r="BJ1159" s="120">
        <v>100</v>
      </c>
      <c r="BK1159" s="124"/>
      <c r="BL1159" s="120"/>
      <c r="BM1159" s="120"/>
      <c r="BN1159" s="52">
        <v>0</v>
      </c>
      <c r="BO1159" s="124">
        <v>0.66666666666666663</v>
      </c>
      <c r="BP1159" s="120">
        <v>88.888888888888886</v>
      </c>
      <c r="BQ1159" s="120">
        <v>100</v>
      </c>
      <c r="BR1159" s="124">
        <v>0.32</v>
      </c>
      <c r="BS1159" s="124">
        <v>0.83333333333333337</v>
      </c>
      <c r="BT1159" s="120">
        <v>10.666666666666668</v>
      </c>
      <c r="BU1159" s="120">
        <v>50</v>
      </c>
      <c r="BV1159" s="124">
        <v>0.9538461538461539</v>
      </c>
      <c r="BW1159" s="120">
        <v>50</v>
      </c>
      <c r="BX1159" s="120">
        <v>50</v>
      </c>
      <c r="BY1159" s="124"/>
      <c r="BZ1159" s="124"/>
      <c r="CA1159" s="124"/>
      <c r="CB1159" s="120">
        <v>16.823939048191338</v>
      </c>
      <c r="CC1159" s="120">
        <v>19.496255895940152</v>
      </c>
      <c r="CD1159" s="120">
        <v>17.335082511020332</v>
      </c>
      <c r="CE1159" s="120">
        <v>12.629206143265662</v>
      </c>
      <c r="CF1159" s="107"/>
      <c r="CG1159" s="107"/>
      <c r="CH1159" s="107">
        <v>0</v>
      </c>
      <c r="CI1159" s="107"/>
      <c r="CJ1159" s="107"/>
    </row>
    <row r="1160" spans="1:88" x14ac:dyDescent="0.25">
      <c r="A1160" s="50" t="s">
        <v>1315</v>
      </c>
      <c r="B1160" s="56" t="s">
        <v>1507</v>
      </c>
      <c r="C1160" s="50" t="s">
        <v>3647</v>
      </c>
      <c r="D1160" s="56" t="s">
        <v>2358</v>
      </c>
      <c r="E1160" s="50" t="s">
        <v>1284</v>
      </c>
      <c r="F1160" s="24">
        <v>9</v>
      </c>
      <c r="G1160" s="24">
        <v>12</v>
      </c>
      <c r="H1160" s="50" t="s">
        <v>1453</v>
      </c>
      <c r="I1160" s="50" t="s">
        <v>109</v>
      </c>
      <c r="J1160" s="120">
        <v>453.13315801891338</v>
      </c>
      <c r="K1160" s="52">
        <v>950</v>
      </c>
      <c r="L1160" s="120">
        <v>47.698227159885619</v>
      </c>
      <c r="M1160" s="52">
        <v>0</v>
      </c>
      <c r="N1160" s="120">
        <v>38.504224270353298</v>
      </c>
      <c r="O1160" s="120">
        <v>51.338965693804397</v>
      </c>
      <c r="P1160" s="120">
        <v>100</v>
      </c>
      <c r="Q1160" s="120"/>
      <c r="R1160" s="120"/>
      <c r="S1160" s="120"/>
      <c r="T1160" s="120"/>
      <c r="U1160" s="120">
        <v>0</v>
      </c>
      <c r="V1160" s="120">
        <v>29.826542300769102</v>
      </c>
      <c r="W1160" s="120">
        <v>39.768723067692136</v>
      </c>
      <c r="X1160" s="120">
        <v>100</v>
      </c>
      <c r="Y1160" s="120"/>
      <c r="Z1160" s="120"/>
      <c r="AA1160" s="120">
        <v>0</v>
      </c>
      <c r="AB1160" s="120">
        <v>49.650427350427357</v>
      </c>
      <c r="AC1160" s="120">
        <v>66.200569800569809</v>
      </c>
      <c r="AD1160" s="120">
        <v>100</v>
      </c>
      <c r="AE1160" s="120"/>
      <c r="AF1160" s="120">
        <v>49.822666666666663</v>
      </c>
      <c r="AG1160" s="120"/>
      <c r="AH1160" s="120">
        <v>0</v>
      </c>
      <c r="AI1160" s="120"/>
      <c r="AJ1160" s="120"/>
      <c r="AK1160" s="120"/>
      <c r="AL1160" s="52">
        <v>1</v>
      </c>
      <c r="AM1160" s="124">
        <v>0.85185185185185186</v>
      </c>
      <c r="AN1160" s="124"/>
      <c r="AO1160" s="124">
        <v>0.85185185185185186</v>
      </c>
      <c r="AP1160" s="124"/>
      <c r="AQ1160" s="124">
        <v>0.9285714285714286</v>
      </c>
      <c r="AR1160" s="124"/>
      <c r="AS1160" s="124">
        <v>0.53435114503816794</v>
      </c>
      <c r="AT1160" s="120">
        <v>0</v>
      </c>
      <c r="AU1160" s="120">
        <v>50</v>
      </c>
      <c r="AV1160" s="124">
        <v>0.68421052631578949</v>
      </c>
      <c r="AW1160" s="120">
        <v>0</v>
      </c>
      <c r="AX1160" s="120">
        <v>50</v>
      </c>
      <c r="AY1160" s="124">
        <v>0.65306122448979587</v>
      </c>
      <c r="AZ1160" s="120">
        <v>43.537414965986393</v>
      </c>
      <c r="BA1160" s="120">
        <v>50</v>
      </c>
      <c r="BB1160" s="124">
        <v>2.0408163265306121E-2</v>
      </c>
      <c r="BC1160" s="120">
        <v>1.3605442176870748</v>
      </c>
      <c r="BD1160" s="120">
        <v>50</v>
      </c>
      <c r="BE1160" s="124">
        <v>0.87804878048780488</v>
      </c>
      <c r="BF1160" s="120">
        <v>46.7047223663726</v>
      </c>
      <c r="BG1160" s="120">
        <v>50</v>
      </c>
      <c r="BH1160" s="124">
        <v>0.5625</v>
      </c>
      <c r="BI1160" s="120">
        <v>59.840425531914896</v>
      </c>
      <c r="BJ1160" s="120">
        <v>100</v>
      </c>
      <c r="BK1160" s="124">
        <v>0.7</v>
      </c>
      <c r="BL1160" s="120">
        <v>74.468085106382972</v>
      </c>
      <c r="BM1160" s="120">
        <v>100</v>
      </c>
      <c r="BN1160" s="52">
        <v>0</v>
      </c>
      <c r="BO1160" s="124">
        <v>0.34782608695652173</v>
      </c>
      <c r="BP1160" s="120">
        <v>46.376811594202898</v>
      </c>
      <c r="BQ1160" s="120">
        <v>100</v>
      </c>
      <c r="BR1160" s="124">
        <v>0.1</v>
      </c>
      <c r="BS1160" s="124">
        <v>0.24390243902439024</v>
      </c>
      <c r="BT1160" s="120">
        <v>0</v>
      </c>
      <c r="BU1160" s="120">
        <v>50</v>
      </c>
      <c r="BV1160" s="124">
        <v>0.28244274809160308</v>
      </c>
      <c r="BW1160" s="120">
        <v>23.536895674300258</v>
      </c>
      <c r="BX1160" s="120">
        <v>50</v>
      </c>
      <c r="BY1160" s="124">
        <v>0.7</v>
      </c>
      <c r="BZ1160" s="124"/>
      <c r="CA1160" s="124"/>
      <c r="CB1160" s="120">
        <v>16.823939048191338</v>
      </c>
      <c r="CC1160" s="120">
        <v>19.496255895940152</v>
      </c>
      <c r="CD1160" s="120">
        <v>17.335082511020332</v>
      </c>
      <c r="CE1160" s="120">
        <v>12.629206143265662</v>
      </c>
      <c r="CF1160" s="107"/>
      <c r="CG1160" s="107"/>
      <c r="CH1160" s="107">
        <v>0</v>
      </c>
      <c r="CI1160" s="107"/>
      <c r="CJ1160" s="107"/>
    </row>
    <row r="1161" spans="1:88" x14ac:dyDescent="0.25">
      <c r="A1161" s="50" t="s">
        <v>1318</v>
      </c>
      <c r="B1161" s="56" t="s">
        <v>1534</v>
      </c>
      <c r="C1161" s="50" t="s">
        <v>2665</v>
      </c>
      <c r="D1161" s="56" t="s">
        <v>101</v>
      </c>
      <c r="E1161" s="50" t="s">
        <v>102</v>
      </c>
      <c r="F1161" s="24" t="s">
        <v>102</v>
      </c>
      <c r="G1161" s="24" t="s">
        <v>102</v>
      </c>
      <c r="H1161" s="50" t="s">
        <v>2644</v>
      </c>
      <c r="I1161" s="50" t="s">
        <v>103</v>
      </c>
      <c r="J1161" s="120">
        <v>590.4804908092475</v>
      </c>
      <c r="K1161" s="52">
        <v>850</v>
      </c>
      <c r="L1161" s="120">
        <v>69.46829303638205</v>
      </c>
      <c r="M1161" s="52">
        <v>0</v>
      </c>
      <c r="N1161" s="120">
        <v>62.820430930689206</v>
      </c>
      <c r="O1161" s="120">
        <v>83.760574574252274</v>
      </c>
      <c r="P1161" s="120">
        <v>100</v>
      </c>
      <c r="Q1161" s="120">
        <v>59.523353566291391</v>
      </c>
      <c r="R1161" s="120">
        <v>56.345845121532832</v>
      </c>
      <c r="S1161" s="120">
        <v>68.045987508225366</v>
      </c>
      <c r="T1161" s="120">
        <v>79.364471421721845</v>
      </c>
      <c r="U1161" s="120">
        <v>100</v>
      </c>
      <c r="V1161" s="120">
        <v>51.861209284802804</v>
      </c>
      <c r="W1161" s="120">
        <v>69.148279046403744</v>
      </c>
      <c r="X1161" s="120">
        <v>100</v>
      </c>
      <c r="Y1161" s="120">
        <v>49.031617625913611</v>
      </c>
      <c r="Z1161" s="120">
        <v>65.37549016788482</v>
      </c>
      <c r="AA1161" s="120">
        <v>100</v>
      </c>
      <c r="AB1161" s="120">
        <v>49.61632183908047</v>
      </c>
      <c r="AC1161" s="120">
        <v>66.155095785440636</v>
      </c>
      <c r="AD1161" s="120">
        <v>100</v>
      </c>
      <c r="AE1161" s="120">
        <v>44.930416666666659</v>
      </c>
      <c r="AF1161" s="120">
        <v>55.383589743589738</v>
      </c>
      <c r="AG1161" s="120">
        <v>59.907222222222209</v>
      </c>
      <c r="AH1161" s="120">
        <v>100</v>
      </c>
      <c r="AI1161" s="120">
        <v>8.52</v>
      </c>
      <c r="AJ1161" s="120">
        <v>7.31</v>
      </c>
      <c r="AK1161" s="120">
        <v>10.45</v>
      </c>
      <c r="AL1161" s="52">
        <v>0</v>
      </c>
      <c r="AM1161" s="124">
        <v>0.99531615925058547</v>
      </c>
      <c r="AN1161" s="124">
        <v>0.99615384615384617</v>
      </c>
      <c r="AO1161" s="124">
        <v>0.99531615925058547</v>
      </c>
      <c r="AP1161" s="124">
        <v>0.99615384615384617</v>
      </c>
      <c r="AQ1161" s="124">
        <v>1</v>
      </c>
      <c r="AR1161" s="124">
        <v>1</v>
      </c>
      <c r="AS1161" s="124">
        <v>7.8549848942598186E-2</v>
      </c>
      <c r="AT1161" s="120">
        <v>44.290030211480371</v>
      </c>
      <c r="AU1161" s="120">
        <v>50</v>
      </c>
      <c r="AV1161" s="124">
        <v>8.8541666666666671E-2</v>
      </c>
      <c r="AW1161" s="120">
        <v>42.291666666666686</v>
      </c>
      <c r="AX1161" s="120">
        <v>50</v>
      </c>
      <c r="AY1161" s="124"/>
      <c r="AZ1161" s="120"/>
      <c r="BA1161" s="120"/>
      <c r="BB1161" s="124"/>
      <c r="BC1161" s="120"/>
      <c r="BD1161" s="120"/>
      <c r="BE1161" s="124">
        <v>0.81609195402298851</v>
      </c>
      <c r="BF1161" s="120">
        <v>43.409146490584497</v>
      </c>
      <c r="BG1161" s="120">
        <v>50</v>
      </c>
      <c r="BH1161" s="124"/>
      <c r="BI1161" s="120"/>
      <c r="BJ1161" s="120"/>
      <c r="BK1161" s="124"/>
      <c r="BL1161" s="120"/>
      <c r="BM1161" s="120"/>
      <c r="BN1161" s="52"/>
      <c r="BO1161" s="124"/>
      <c r="BP1161" s="120"/>
      <c r="BQ1161" s="120"/>
      <c r="BR1161" s="124">
        <v>0.14788732394366197</v>
      </c>
      <c r="BS1161" s="124">
        <v>0.63963963963963966</v>
      </c>
      <c r="BT1161" s="120">
        <v>2.464788732394366</v>
      </c>
      <c r="BU1161" s="120">
        <v>50</v>
      </c>
      <c r="BV1161" s="124">
        <v>0.41176470588235292</v>
      </c>
      <c r="BW1161" s="120">
        <v>34.313725490196077</v>
      </c>
      <c r="BX1161" s="120">
        <v>50</v>
      </c>
      <c r="BY1161" s="124"/>
      <c r="BZ1161" s="124"/>
      <c r="CA1161" s="124"/>
      <c r="CB1161" s="120">
        <v>17.263974516166829</v>
      </c>
      <c r="CC1161" s="120">
        <v>19.631524517014228</v>
      </c>
      <c r="CD1161" s="120">
        <v>17.168861804494096</v>
      </c>
      <c r="CE1161" s="120"/>
      <c r="CF1161" s="107"/>
      <c r="CG1161" s="107"/>
      <c r="CH1161" s="107">
        <v>0</v>
      </c>
      <c r="CI1161" s="107"/>
      <c r="CJ1161" s="107"/>
    </row>
    <row r="1162" spans="1:88" x14ac:dyDescent="0.25">
      <c r="A1162" s="50" t="s">
        <v>1318</v>
      </c>
      <c r="B1162" s="56" t="s">
        <v>1534</v>
      </c>
      <c r="C1162" s="50" t="s">
        <v>3648</v>
      </c>
      <c r="D1162" s="56" t="s">
        <v>2109</v>
      </c>
      <c r="E1162" s="50" t="s">
        <v>1320</v>
      </c>
      <c r="F1162" s="24" t="s">
        <v>107</v>
      </c>
      <c r="G1162" s="24">
        <v>12</v>
      </c>
      <c r="H1162" s="50" t="s">
        <v>1453</v>
      </c>
      <c r="I1162" s="50" t="s">
        <v>109</v>
      </c>
      <c r="J1162" s="120">
        <v>590.4804908092475</v>
      </c>
      <c r="K1162" s="52">
        <v>850</v>
      </c>
      <c r="L1162" s="120">
        <v>69.46829303638205</v>
      </c>
      <c r="M1162" s="52">
        <v>0</v>
      </c>
      <c r="N1162" s="120">
        <v>62.820430930689206</v>
      </c>
      <c r="O1162" s="120">
        <v>83.760574574252274</v>
      </c>
      <c r="P1162" s="120">
        <v>100</v>
      </c>
      <c r="Q1162" s="120">
        <v>59.523353566291391</v>
      </c>
      <c r="R1162" s="120">
        <v>56.345845121532832</v>
      </c>
      <c r="S1162" s="120">
        <v>68.045987508225366</v>
      </c>
      <c r="T1162" s="120">
        <v>79.364471421721845</v>
      </c>
      <c r="U1162" s="120">
        <v>100</v>
      </c>
      <c r="V1162" s="120">
        <v>51.861209284802804</v>
      </c>
      <c r="W1162" s="120">
        <v>69.148279046403744</v>
      </c>
      <c r="X1162" s="120">
        <v>100</v>
      </c>
      <c r="Y1162" s="120">
        <v>49.031617625913611</v>
      </c>
      <c r="Z1162" s="120">
        <v>65.37549016788482</v>
      </c>
      <c r="AA1162" s="120">
        <v>100</v>
      </c>
      <c r="AB1162" s="120">
        <v>49.61632183908047</v>
      </c>
      <c r="AC1162" s="120">
        <v>66.155095785440636</v>
      </c>
      <c r="AD1162" s="120">
        <v>100</v>
      </c>
      <c r="AE1162" s="120">
        <v>44.930416666666659</v>
      </c>
      <c r="AF1162" s="120">
        <v>55.383589743589738</v>
      </c>
      <c r="AG1162" s="120">
        <v>59.907222222222209</v>
      </c>
      <c r="AH1162" s="120">
        <v>100</v>
      </c>
      <c r="AI1162" s="120">
        <v>8.52</v>
      </c>
      <c r="AJ1162" s="120">
        <v>7.31</v>
      </c>
      <c r="AK1162" s="120">
        <v>10.45</v>
      </c>
      <c r="AL1162" s="52">
        <v>0</v>
      </c>
      <c r="AM1162" s="124">
        <v>0.99531615925058547</v>
      </c>
      <c r="AN1162" s="124">
        <v>0.99615384615384617</v>
      </c>
      <c r="AO1162" s="124">
        <v>0.99531615925058547</v>
      </c>
      <c r="AP1162" s="124">
        <v>0.99615384615384617</v>
      </c>
      <c r="AQ1162" s="124">
        <v>1</v>
      </c>
      <c r="AR1162" s="124">
        <v>1</v>
      </c>
      <c r="AS1162" s="124">
        <v>7.8549848942598186E-2</v>
      </c>
      <c r="AT1162" s="120">
        <v>44.290030211480371</v>
      </c>
      <c r="AU1162" s="120">
        <v>50</v>
      </c>
      <c r="AV1162" s="124">
        <v>8.8541666666666671E-2</v>
      </c>
      <c r="AW1162" s="120">
        <v>42.291666666666686</v>
      </c>
      <c r="AX1162" s="120">
        <v>50</v>
      </c>
      <c r="AY1162" s="124"/>
      <c r="AZ1162" s="120"/>
      <c r="BA1162" s="120"/>
      <c r="BB1162" s="124"/>
      <c r="BC1162" s="120"/>
      <c r="BD1162" s="120"/>
      <c r="BE1162" s="124">
        <v>0.81609195402298851</v>
      </c>
      <c r="BF1162" s="120">
        <v>43.409146490584497</v>
      </c>
      <c r="BG1162" s="120">
        <v>50</v>
      </c>
      <c r="BH1162" s="124"/>
      <c r="BI1162" s="120"/>
      <c r="BJ1162" s="120"/>
      <c r="BK1162" s="124"/>
      <c r="BL1162" s="120"/>
      <c r="BM1162" s="120"/>
      <c r="BN1162" s="52"/>
      <c r="BO1162" s="124"/>
      <c r="BP1162" s="120"/>
      <c r="BQ1162" s="120"/>
      <c r="BR1162" s="124">
        <v>0.14788732394366197</v>
      </c>
      <c r="BS1162" s="124">
        <v>0.63963963963963966</v>
      </c>
      <c r="BT1162" s="120">
        <v>2.464788732394366</v>
      </c>
      <c r="BU1162" s="120">
        <v>50</v>
      </c>
      <c r="BV1162" s="124">
        <v>0.41176470588235292</v>
      </c>
      <c r="BW1162" s="120">
        <v>34.313725490196077</v>
      </c>
      <c r="BX1162" s="120">
        <v>50</v>
      </c>
      <c r="BY1162" s="124"/>
      <c r="BZ1162" s="124"/>
      <c r="CA1162" s="124"/>
      <c r="CB1162" s="120">
        <v>16.823939048191338</v>
      </c>
      <c r="CC1162" s="120">
        <v>19.496255895940152</v>
      </c>
      <c r="CD1162" s="120">
        <v>17.335082511020332</v>
      </c>
      <c r="CE1162" s="120"/>
      <c r="CF1162" s="107"/>
      <c r="CG1162" s="107"/>
      <c r="CH1162" s="107">
        <v>0</v>
      </c>
      <c r="CI1162" s="107"/>
      <c r="CJ1162" s="107"/>
    </row>
    <row r="1163" spans="1:88" x14ac:dyDescent="0.25">
      <c r="A1163" s="50" t="s">
        <v>1321</v>
      </c>
      <c r="B1163" s="56" t="s">
        <v>1570</v>
      </c>
      <c r="C1163" s="50" t="s">
        <v>2665</v>
      </c>
      <c r="D1163" s="56" t="s">
        <v>101</v>
      </c>
      <c r="E1163" s="50" t="s">
        <v>102</v>
      </c>
      <c r="F1163" s="24" t="s">
        <v>102</v>
      </c>
      <c r="G1163" s="24" t="s">
        <v>102</v>
      </c>
      <c r="H1163" s="50" t="s">
        <v>2644</v>
      </c>
      <c r="I1163" s="50" t="s">
        <v>103</v>
      </c>
      <c r="J1163" s="120">
        <v>644.50006416318922</v>
      </c>
      <c r="K1163" s="52">
        <v>800</v>
      </c>
      <c r="L1163" s="120">
        <v>80.562508020398653</v>
      </c>
      <c r="M1163" s="52">
        <v>0</v>
      </c>
      <c r="N1163" s="120">
        <v>70.332437072566805</v>
      </c>
      <c r="O1163" s="120">
        <v>93.776582763422411</v>
      </c>
      <c r="P1163" s="120">
        <v>100</v>
      </c>
      <c r="Q1163" s="120">
        <v>64.224521995184887</v>
      </c>
      <c r="R1163" s="120">
        <v>65.667225685375143</v>
      </c>
      <c r="S1163" s="120">
        <v>75</v>
      </c>
      <c r="T1163" s="120">
        <v>85.632695993579844</v>
      </c>
      <c r="U1163" s="120">
        <v>100</v>
      </c>
      <c r="V1163" s="120">
        <v>60.816214357054406</v>
      </c>
      <c r="W1163" s="120">
        <v>81.088285809405875</v>
      </c>
      <c r="X1163" s="120">
        <v>100</v>
      </c>
      <c r="Y1163" s="120">
        <v>54.829859951892658</v>
      </c>
      <c r="Z1163" s="120">
        <v>73.106479935856868</v>
      </c>
      <c r="AA1163" s="120">
        <v>100</v>
      </c>
      <c r="AB1163" s="120">
        <v>56.441552511415544</v>
      </c>
      <c r="AC1163" s="120">
        <v>75.255403348554069</v>
      </c>
      <c r="AD1163" s="120">
        <v>100</v>
      </c>
      <c r="AE1163" s="120">
        <v>51.584761904761905</v>
      </c>
      <c r="AF1163" s="120">
        <v>60.914912280701763</v>
      </c>
      <c r="AG1163" s="120">
        <v>68.77968253968254</v>
      </c>
      <c r="AH1163" s="120">
        <v>100</v>
      </c>
      <c r="AI1163" s="120">
        <v>10.77</v>
      </c>
      <c r="AJ1163" s="120">
        <v>10.83</v>
      </c>
      <c r="AK1163" s="120">
        <v>9.33</v>
      </c>
      <c r="AL1163" s="52">
        <v>0</v>
      </c>
      <c r="AM1163" s="124">
        <v>0.98130841121495327</v>
      </c>
      <c r="AN1163" s="124">
        <v>0.95918367346938771</v>
      </c>
      <c r="AO1163" s="124">
        <v>0.98130841121495327</v>
      </c>
      <c r="AP1163" s="124">
        <v>0.95918367346938771</v>
      </c>
      <c r="AQ1163" s="124">
        <v>1</v>
      </c>
      <c r="AR1163" s="124">
        <v>1</v>
      </c>
      <c r="AS1163" s="124">
        <v>7.2100313479623826E-2</v>
      </c>
      <c r="AT1163" s="120">
        <v>45.57993730407523</v>
      </c>
      <c r="AU1163" s="120">
        <v>50</v>
      </c>
      <c r="AV1163" s="124">
        <v>7.0866141732283464E-2</v>
      </c>
      <c r="AW1163" s="120">
        <v>45.826771653543318</v>
      </c>
      <c r="AX1163" s="120">
        <v>50</v>
      </c>
      <c r="AY1163" s="124"/>
      <c r="AZ1163" s="120"/>
      <c r="BA1163" s="120"/>
      <c r="BB1163" s="124"/>
      <c r="BC1163" s="120"/>
      <c r="BD1163" s="120"/>
      <c r="BE1163" s="124">
        <v>0.93548387096774188</v>
      </c>
      <c r="BF1163" s="120">
        <v>49.759780370624576</v>
      </c>
      <c r="BG1163" s="120">
        <v>50</v>
      </c>
      <c r="BH1163" s="124"/>
      <c r="BI1163" s="120"/>
      <c r="BJ1163" s="120"/>
      <c r="BK1163" s="124"/>
      <c r="BL1163" s="120"/>
      <c r="BM1163" s="120"/>
      <c r="BN1163" s="52"/>
      <c r="BO1163" s="124"/>
      <c r="BP1163" s="120"/>
      <c r="BQ1163" s="120"/>
      <c r="BR1163" s="124">
        <v>0.38541666666666669</v>
      </c>
      <c r="BS1163" s="124">
        <v>0.92307692307692313</v>
      </c>
      <c r="BT1163" s="120">
        <v>25.694444444444446</v>
      </c>
      <c r="BU1163" s="120">
        <v>50</v>
      </c>
      <c r="BV1163" s="124"/>
      <c r="BW1163" s="120"/>
      <c r="BX1163" s="120"/>
      <c r="BY1163" s="124"/>
      <c r="BZ1163" s="124"/>
      <c r="CA1163" s="124"/>
      <c r="CB1163" s="120">
        <v>17.263974516166829</v>
      </c>
      <c r="CC1163" s="120">
        <v>19.631524517014228</v>
      </c>
      <c r="CD1163" s="120">
        <v>17.168861804494096</v>
      </c>
      <c r="CE1163" s="120"/>
      <c r="CF1163" s="114"/>
      <c r="CG1163" s="52"/>
      <c r="CH1163" s="107">
        <v>0</v>
      </c>
      <c r="CI1163" s="107"/>
      <c r="CJ1163" s="107"/>
    </row>
    <row r="1164" spans="1:88" x14ac:dyDescent="0.25">
      <c r="A1164" s="50" t="s">
        <v>1321</v>
      </c>
      <c r="B1164" s="56" t="s">
        <v>1570</v>
      </c>
      <c r="C1164" s="50" t="s">
        <v>3649</v>
      </c>
      <c r="D1164" s="56" t="s">
        <v>2296</v>
      </c>
      <c r="E1164" s="50" t="s">
        <v>1320</v>
      </c>
      <c r="F1164" s="24" t="s">
        <v>114</v>
      </c>
      <c r="G1164" s="24">
        <v>8</v>
      </c>
      <c r="H1164" s="50" t="s">
        <v>1453</v>
      </c>
      <c r="I1164" s="50" t="s">
        <v>109</v>
      </c>
      <c r="J1164" s="120">
        <v>644.50006416318922</v>
      </c>
      <c r="K1164" s="52">
        <v>800</v>
      </c>
      <c r="L1164" s="120">
        <v>80.562508020398653</v>
      </c>
      <c r="M1164" s="52">
        <v>0</v>
      </c>
      <c r="N1164" s="120">
        <v>70.332437072566805</v>
      </c>
      <c r="O1164" s="120">
        <v>93.776582763422411</v>
      </c>
      <c r="P1164" s="120">
        <v>100</v>
      </c>
      <c r="Q1164" s="120">
        <v>64.224521995184887</v>
      </c>
      <c r="R1164" s="120">
        <v>65.667225685375143</v>
      </c>
      <c r="S1164" s="120">
        <v>75</v>
      </c>
      <c r="T1164" s="120">
        <v>85.632695993579844</v>
      </c>
      <c r="U1164" s="120">
        <v>100</v>
      </c>
      <c r="V1164" s="120">
        <v>60.816214357054406</v>
      </c>
      <c r="W1164" s="120">
        <v>81.088285809405875</v>
      </c>
      <c r="X1164" s="120">
        <v>100</v>
      </c>
      <c r="Y1164" s="120">
        <v>54.829859951892658</v>
      </c>
      <c r="Z1164" s="120">
        <v>73.106479935856868</v>
      </c>
      <c r="AA1164" s="120">
        <v>100</v>
      </c>
      <c r="AB1164" s="120">
        <v>56.441552511415544</v>
      </c>
      <c r="AC1164" s="120">
        <v>75.255403348554069</v>
      </c>
      <c r="AD1164" s="120">
        <v>100</v>
      </c>
      <c r="AE1164" s="120">
        <v>51.584761904761905</v>
      </c>
      <c r="AF1164" s="120">
        <v>60.914912280701763</v>
      </c>
      <c r="AG1164" s="120">
        <v>68.77968253968254</v>
      </c>
      <c r="AH1164" s="120">
        <v>100</v>
      </c>
      <c r="AI1164" s="120">
        <v>10.77</v>
      </c>
      <c r="AJ1164" s="120">
        <v>10.83</v>
      </c>
      <c r="AK1164" s="120">
        <v>9.33</v>
      </c>
      <c r="AL1164" s="52">
        <v>0</v>
      </c>
      <c r="AM1164" s="124">
        <v>0.98130841121495327</v>
      </c>
      <c r="AN1164" s="124">
        <v>0.95918367346938771</v>
      </c>
      <c r="AO1164" s="124">
        <v>0.98130841121495327</v>
      </c>
      <c r="AP1164" s="124">
        <v>0.95918367346938771</v>
      </c>
      <c r="AQ1164" s="124">
        <v>1</v>
      </c>
      <c r="AR1164" s="124">
        <v>1</v>
      </c>
      <c r="AS1164" s="124">
        <v>7.2100313479623826E-2</v>
      </c>
      <c r="AT1164" s="120">
        <v>45.57993730407523</v>
      </c>
      <c r="AU1164" s="120">
        <v>50</v>
      </c>
      <c r="AV1164" s="124">
        <v>7.0866141732283464E-2</v>
      </c>
      <c r="AW1164" s="120">
        <v>45.826771653543318</v>
      </c>
      <c r="AX1164" s="120">
        <v>50</v>
      </c>
      <c r="AY1164" s="124"/>
      <c r="AZ1164" s="120"/>
      <c r="BA1164" s="120"/>
      <c r="BB1164" s="124"/>
      <c r="BC1164" s="120"/>
      <c r="BD1164" s="120"/>
      <c r="BE1164" s="124">
        <v>0.93548387096774188</v>
      </c>
      <c r="BF1164" s="120">
        <v>49.759780370624576</v>
      </c>
      <c r="BG1164" s="120">
        <v>50</v>
      </c>
      <c r="BH1164" s="124"/>
      <c r="BI1164" s="120"/>
      <c r="BJ1164" s="120"/>
      <c r="BK1164" s="124"/>
      <c r="BL1164" s="120"/>
      <c r="BM1164" s="120"/>
      <c r="BN1164" s="52"/>
      <c r="BO1164" s="124"/>
      <c r="BP1164" s="120"/>
      <c r="BQ1164" s="120"/>
      <c r="BR1164" s="124">
        <v>0.38541666666666669</v>
      </c>
      <c r="BS1164" s="124">
        <v>0.92307692307692313</v>
      </c>
      <c r="BT1164" s="120">
        <v>25.694444444444446</v>
      </c>
      <c r="BU1164" s="120">
        <v>50</v>
      </c>
      <c r="BV1164" s="124"/>
      <c r="BW1164" s="120"/>
      <c r="BX1164" s="120"/>
      <c r="BY1164" s="124"/>
      <c r="BZ1164" s="124"/>
      <c r="CA1164" s="124"/>
      <c r="CB1164" s="120">
        <v>16.823939048191338</v>
      </c>
      <c r="CC1164" s="120">
        <v>19.496255895940152</v>
      </c>
      <c r="CD1164" s="120">
        <v>17.335082511020332</v>
      </c>
      <c r="CE1164" s="120"/>
      <c r="CF1164" s="107"/>
      <c r="CG1164" s="107"/>
      <c r="CH1164" s="107">
        <v>0</v>
      </c>
      <c r="CI1164" s="107"/>
      <c r="CJ1164" s="107"/>
    </row>
    <row r="1165" spans="1:88" x14ac:dyDescent="0.25">
      <c r="A1165" s="50" t="s">
        <v>1323</v>
      </c>
      <c r="B1165" s="56" t="s">
        <v>1532</v>
      </c>
      <c r="C1165" s="50" t="s">
        <v>2665</v>
      </c>
      <c r="D1165" s="56" t="s">
        <v>101</v>
      </c>
      <c r="E1165" s="50" t="s">
        <v>102</v>
      </c>
      <c r="F1165" s="24" t="s">
        <v>102</v>
      </c>
      <c r="G1165" s="24" t="s">
        <v>102</v>
      </c>
      <c r="H1165" s="50" t="s">
        <v>2644</v>
      </c>
      <c r="I1165" s="50" t="s">
        <v>103</v>
      </c>
      <c r="J1165" s="120">
        <v>623.9831390802641</v>
      </c>
      <c r="K1165" s="52">
        <v>800</v>
      </c>
      <c r="L1165" s="120">
        <v>77.997892385033012</v>
      </c>
      <c r="M1165" s="52">
        <v>0</v>
      </c>
      <c r="N1165" s="120">
        <v>68.533406776083808</v>
      </c>
      <c r="O1165" s="120">
        <v>91.377875701445078</v>
      </c>
      <c r="P1165" s="120">
        <v>100</v>
      </c>
      <c r="Q1165" s="120">
        <v>62.378337695174658</v>
      </c>
      <c r="R1165" s="120">
        <v>61.462097294362877</v>
      </c>
      <c r="S1165" s="120">
        <v>73.759408825912345</v>
      </c>
      <c r="T1165" s="120">
        <v>83.171116926899543</v>
      </c>
      <c r="U1165" s="120">
        <v>100</v>
      </c>
      <c r="V1165" s="120">
        <v>55.411158180768687</v>
      </c>
      <c r="W1165" s="120">
        <v>73.881544241024926</v>
      </c>
      <c r="X1165" s="120">
        <v>100</v>
      </c>
      <c r="Y1165" s="120">
        <v>48.362811520977658</v>
      </c>
      <c r="Z1165" s="120">
        <v>64.483748694636873</v>
      </c>
      <c r="AA1165" s="120">
        <v>100</v>
      </c>
      <c r="AB1165" s="120">
        <v>56.552604166666661</v>
      </c>
      <c r="AC1165" s="120">
        <v>75.403472222222206</v>
      </c>
      <c r="AD1165" s="120">
        <v>100</v>
      </c>
      <c r="AE1165" s="120">
        <v>49.006896551724139</v>
      </c>
      <c r="AF1165" s="120">
        <v>62.804761904761889</v>
      </c>
      <c r="AG1165" s="120">
        <v>65.342528735632186</v>
      </c>
      <c r="AH1165" s="120">
        <v>100</v>
      </c>
      <c r="AI1165" s="120">
        <v>11.38</v>
      </c>
      <c r="AJ1165" s="120">
        <v>13.09</v>
      </c>
      <c r="AK1165" s="120">
        <v>13.79</v>
      </c>
      <c r="AL1165" s="52">
        <v>0</v>
      </c>
      <c r="AM1165" s="124">
        <v>0.99494949494949492</v>
      </c>
      <c r="AN1165" s="124">
        <v>0.98901098901098905</v>
      </c>
      <c r="AO1165" s="124">
        <v>1</v>
      </c>
      <c r="AP1165" s="124">
        <v>1</v>
      </c>
      <c r="AQ1165" s="124">
        <v>1</v>
      </c>
      <c r="AR1165" s="124">
        <v>1</v>
      </c>
      <c r="AS1165" s="124">
        <v>5.387205387205387E-2</v>
      </c>
      <c r="AT1165" s="120">
        <v>49.225589225589239</v>
      </c>
      <c r="AU1165" s="120">
        <v>50</v>
      </c>
      <c r="AV1165" s="124">
        <v>8.3969465648854963E-2</v>
      </c>
      <c r="AW1165" s="120">
        <v>43.206106870229014</v>
      </c>
      <c r="AX1165" s="120">
        <v>50</v>
      </c>
      <c r="AY1165" s="124"/>
      <c r="AZ1165" s="120"/>
      <c r="BA1165" s="120"/>
      <c r="BB1165" s="124"/>
      <c r="BC1165" s="120"/>
      <c r="BD1165" s="120"/>
      <c r="BE1165" s="124">
        <v>1</v>
      </c>
      <c r="BF1165" s="120">
        <v>50</v>
      </c>
      <c r="BG1165" s="120">
        <v>50</v>
      </c>
      <c r="BH1165" s="124"/>
      <c r="BI1165" s="120"/>
      <c r="BJ1165" s="120"/>
      <c r="BK1165" s="124"/>
      <c r="BL1165" s="120"/>
      <c r="BM1165" s="120"/>
      <c r="BN1165" s="52"/>
      <c r="BO1165" s="124"/>
      <c r="BP1165" s="120"/>
      <c r="BQ1165" s="120"/>
      <c r="BR1165" s="124">
        <v>0.41836734693877553</v>
      </c>
      <c r="BS1165" s="124">
        <v>1.0103092783505154</v>
      </c>
      <c r="BT1165" s="120">
        <v>27.891156462585037</v>
      </c>
      <c r="BU1165" s="120">
        <v>50</v>
      </c>
      <c r="BV1165" s="124"/>
      <c r="BW1165" s="120"/>
      <c r="BX1165" s="120"/>
      <c r="BY1165" s="124"/>
      <c r="BZ1165" s="124"/>
      <c r="CA1165" s="124"/>
      <c r="CB1165" s="120">
        <v>17.263974516166829</v>
      </c>
      <c r="CC1165" s="120">
        <v>19.631524517014228</v>
      </c>
      <c r="CD1165" s="120">
        <v>17.168861804494096</v>
      </c>
      <c r="CE1165" s="120"/>
      <c r="CF1165" s="114"/>
      <c r="CG1165" s="52"/>
      <c r="CH1165" s="107">
        <v>0</v>
      </c>
      <c r="CI1165" s="107"/>
      <c r="CJ1165" s="107"/>
    </row>
    <row r="1166" spans="1:88" x14ac:dyDescent="0.25">
      <c r="A1166" s="50" t="s">
        <v>1323</v>
      </c>
      <c r="B1166" s="56" t="s">
        <v>1532</v>
      </c>
      <c r="C1166" s="50" t="s">
        <v>3650</v>
      </c>
      <c r="D1166" s="56" t="s">
        <v>2059</v>
      </c>
      <c r="E1166" s="50" t="s">
        <v>1320</v>
      </c>
      <c r="F1166" s="24" t="s">
        <v>107</v>
      </c>
      <c r="G1166" s="24">
        <v>8</v>
      </c>
      <c r="H1166" s="50" t="s">
        <v>1453</v>
      </c>
      <c r="I1166" s="50" t="s">
        <v>109</v>
      </c>
      <c r="J1166" s="120">
        <v>623.9831390802641</v>
      </c>
      <c r="K1166" s="52">
        <v>800</v>
      </c>
      <c r="L1166" s="120">
        <v>77.997892385033012</v>
      </c>
      <c r="M1166" s="52">
        <v>0</v>
      </c>
      <c r="N1166" s="120">
        <v>68.533406776083808</v>
      </c>
      <c r="O1166" s="120">
        <v>91.377875701445078</v>
      </c>
      <c r="P1166" s="120">
        <v>100</v>
      </c>
      <c r="Q1166" s="120">
        <v>62.378337695174658</v>
      </c>
      <c r="R1166" s="120">
        <v>61.462097294362877</v>
      </c>
      <c r="S1166" s="120">
        <v>73.759408825912345</v>
      </c>
      <c r="T1166" s="120">
        <v>83.171116926899543</v>
      </c>
      <c r="U1166" s="120">
        <v>100</v>
      </c>
      <c r="V1166" s="120">
        <v>55.411158180768687</v>
      </c>
      <c r="W1166" s="120">
        <v>73.881544241024926</v>
      </c>
      <c r="X1166" s="120">
        <v>100</v>
      </c>
      <c r="Y1166" s="120">
        <v>48.362811520977658</v>
      </c>
      <c r="Z1166" s="120">
        <v>64.483748694636873</v>
      </c>
      <c r="AA1166" s="120">
        <v>100</v>
      </c>
      <c r="AB1166" s="120">
        <v>56.552604166666661</v>
      </c>
      <c r="AC1166" s="120">
        <v>75.403472222222206</v>
      </c>
      <c r="AD1166" s="120">
        <v>100</v>
      </c>
      <c r="AE1166" s="120">
        <v>49.006896551724139</v>
      </c>
      <c r="AF1166" s="120">
        <v>62.804761904761889</v>
      </c>
      <c r="AG1166" s="120">
        <v>65.342528735632186</v>
      </c>
      <c r="AH1166" s="120">
        <v>100</v>
      </c>
      <c r="AI1166" s="120">
        <v>11.38</v>
      </c>
      <c r="AJ1166" s="120">
        <v>13.09</v>
      </c>
      <c r="AK1166" s="120">
        <v>13.79</v>
      </c>
      <c r="AL1166" s="52">
        <v>0</v>
      </c>
      <c r="AM1166" s="124">
        <v>0.99494949494949492</v>
      </c>
      <c r="AN1166" s="124">
        <v>0.98901098901098905</v>
      </c>
      <c r="AO1166" s="124">
        <v>1</v>
      </c>
      <c r="AP1166" s="124">
        <v>1</v>
      </c>
      <c r="AQ1166" s="124">
        <v>1</v>
      </c>
      <c r="AR1166" s="124">
        <v>1</v>
      </c>
      <c r="AS1166" s="124">
        <v>5.387205387205387E-2</v>
      </c>
      <c r="AT1166" s="120">
        <v>49.225589225589239</v>
      </c>
      <c r="AU1166" s="120">
        <v>50</v>
      </c>
      <c r="AV1166" s="124">
        <v>8.3969465648854963E-2</v>
      </c>
      <c r="AW1166" s="120">
        <v>43.206106870229014</v>
      </c>
      <c r="AX1166" s="120">
        <v>50</v>
      </c>
      <c r="AY1166" s="124"/>
      <c r="AZ1166" s="120"/>
      <c r="BA1166" s="120"/>
      <c r="BB1166" s="124"/>
      <c r="BC1166" s="120"/>
      <c r="BD1166" s="120"/>
      <c r="BE1166" s="124">
        <v>1</v>
      </c>
      <c r="BF1166" s="120">
        <v>50</v>
      </c>
      <c r="BG1166" s="120">
        <v>50</v>
      </c>
      <c r="BH1166" s="124"/>
      <c r="BI1166" s="120"/>
      <c r="BJ1166" s="120"/>
      <c r="BK1166" s="124"/>
      <c r="BL1166" s="120"/>
      <c r="BM1166" s="120"/>
      <c r="BN1166" s="52"/>
      <c r="BO1166" s="124"/>
      <c r="BP1166" s="120"/>
      <c r="BQ1166" s="120"/>
      <c r="BR1166" s="124">
        <v>0.41836734693877553</v>
      </c>
      <c r="BS1166" s="124">
        <v>1.0103092783505154</v>
      </c>
      <c r="BT1166" s="120">
        <v>27.891156462585037</v>
      </c>
      <c r="BU1166" s="120">
        <v>50</v>
      </c>
      <c r="BV1166" s="124"/>
      <c r="BW1166" s="120"/>
      <c r="BX1166" s="120"/>
      <c r="BY1166" s="124"/>
      <c r="BZ1166" s="124"/>
      <c r="CA1166" s="124"/>
      <c r="CB1166" s="120">
        <v>16.823939048191338</v>
      </c>
      <c r="CC1166" s="120">
        <v>19.496255895940152</v>
      </c>
      <c r="CD1166" s="120">
        <v>17.335082511020332</v>
      </c>
      <c r="CE1166" s="120"/>
      <c r="CF1166" s="107"/>
      <c r="CG1166" s="107"/>
      <c r="CH1166" s="107">
        <v>0</v>
      </c>
      <c r="CI1166" s="107"/>
      <c r="CJ1166" s="107"/>
    </row>
    <row r="1167" spans="1:88" x14ac:dyDescent="0.25">
      <c r="A1167" s="50" t="s">
        <v>1325</v>
      </c>
      <c r="B1167" s="56" t="s">
        <v>1533</v>
      </c>
      <c r="C1167" s="50" t="s">
        <v>2665</v>
      </c>
      <c r="D1167" s="56" t="s">
        <v>101</v>
      </c>
      <c r="E1167" s="50" t="s">
        <v>102</v>
      </c>
      <c r="F1167" s="24" t="s">
        <v>102</v>
      </c>
      <c r="G1167" s="24" t="s">
        <v>102</v>
      </c>
      <c r="H1167" s="50" t="s">
        <v>2644</v>
      </c>
      <c r="I1167" s="50" t="s">
        <v>103</v>
      </c>
      <c r="J1167" s="120">
        <v>514.79908508845028</v>
      </c>
      <c r="K1167" s="52">
        <v>800</v>
      </c>
      <c r="L1167" s="120">
        <v>64.349885636056285</v>
      </c>
      <c r="M1167" s="52">
        <v>0</v>
      </c>
      <c r="N1167" s="120">
        <v>59.38752364990048</v>
      </c>
      <c r="O1167" s="120">
        <v>79.183364866533978</v>
      </c>
      <c r="P1167" s="120">
        <v>100</v>
      </c>
      <c r="Q1167" s="120">
        <v>55.784654792108405</v>
      </c>
      <c r="R1167" s="120">
        <v>57.924505266228543</v>
      </c>
      <c r="S1167" s="120">
        <v>70.491447342767884</v>
      </c>
      <c r="T1167" s="120">
        <v>74.379539722811202</v>
      </c>
      <c r="U1167" s="120">
        <v>100</v>
      </c>
      <c r="V1167" s="120">
        <v>46.797149395058092</v>
      </c>
      <c r="W1167" s="120">
        <v>62.396199193410787</v>
      </c>
      <c r="X1167" s="120">
        <v>100</v>
      </c>
      <c r="Y1167" s="120">
        <v>43.205780568913127</v>
      </c>
      <c r="Z1167" s="120">
        <v>57.607707425217505</v>
      </c>
      <c r="AA1167" s="120">
        <v>100</v>
      </c>
      <c r="AB1167" s="120">
        <v>45.494166666666679</v>
      </c>
      <c r="AC1167" s="120">
        <v>60.65888888888891</v>
      </c>
      <c r="AD1167" s="120">
        <v>100</v>
      </c>
      <c r="AE1167" s="120">
        <v>41.775956284152997</v>
      </c>
      <c r="AF1167" s="120"/>
      <c r="AG1167" s="120">
        <v>55.701275045537322</v>
      </c>
      <c r="AH1167" s="120">
        <v>100</v>
      </c>
      <c r="AI1167" s="120">
        <v>14.7</v>
      </c>
      <c r="AJ1167" s="120">
        <v>14.71</v>
      </c>
      <c r="AK1167" s="120"/>
      <c r="AL1167" s="52">
        <v>0</v>
      </c>
      <c r="AM1167" s="124">
        <v>0.9920948616600791</v>
      </c>
      <c r="AN1167" s="124">
        <v>0.98952879581151831</v>
      </c>
      <c r="AO1167" s="124">
        <v>0.99604743083003955</v>
      </c>
      <c r="AP1167" s="124">
        <v>0.99476439790575921</v>
      </c>
      <c r="AQ1167" s="124">
        <v>1</v>
      </c>
      <c r="AR1167" s="124">
        <v>1</v>
      </c>
      <c r="AS1167" s="124">
        <v>0.1225296442687747</v>
      </c>
      <c r="AT1167" s="120">
        <v>35.494071146245076</v>
      </c>
      <c r="AU1167" s="120">
        <v>50</v>
      </c>
      <c r="AV1167" s="124">
        <v>0.14795918367346939</v>
      </c>
      <c r="AW1167" s="120">
        <v>30.408163265306133</v>
      </c>
      <c r="AX1167" s="120">
        <v>50</v>
      </c>
      <c r="AY1167" s="124"/>
      <c r="AZ1167" s="120"/>
      <c r="BA1167" s="120"/>
      <c r="BB1167" s="124"/>
      <c r="BC1167" s="120"/>
      <c r="BD1167" s="120"/>
      <c r="BE1167" s="124">
        <v>0.84057971014492749</v>
      </c>
      <c r="BF1167" s="120">
        <v>44.71168670983657</v>
      </c>
      <c r="BG1167" s="120">
        <v>50</v>
      </c>
      <c r="BH1167" s="124"/>
      <c r="BI1167" s="120"/>
      <c r="BJ1167" s="120"/>
      <c r="BK1167" s="124"/>
      <c r="BL1167" s="120"/>
      <c r="BM1167" s="120"/>
      <c r="BN1167" s="52"/>
      <c r="BO1167" s="124"/>
      <c r="BP1167" s="120"/>
      <c r="BQ1167" s="120"/>
      <c r="BR1167" s="124">
        <v>0.2138728323699422</v>
      </c>
      <c r="BS1167" s="124">
        <v>1.0236686390532543</v>
      </c>
      <c r="BT1167" s="120">
        <v>14.258188824662813</v>
      </c>
      <c r="BU1167" s="120">
        <v>50</v>
      </c>
      <c r="BV1167" s="124"/>
      <c r="BW1167" s="120"/>
      <c r="BX1167" s="120"/>
      <c r="BY1167" s="124"/>
      <c r="BZ1167" s="124"/>
      <c r="CA1167" s="124"/>
      <c r="CB1167" s="120">
        <v>17.263974516166829</v>
      </c>
      <c r="CC1167" s="120">
        <v>19.631524517014228</v>
      </c>
      <c r="CD1167" s="120">
        <v>17.168861804494096</v>
      </c>
      <c r="CE1167" s="120"/>
      <c r="CF1167" s="52"/>
      <c r="CG1167" s="52"/>
      <c r="CH1167" s="107">
        <v>0</v>
      </c>
      <c r="CI1167" s="107"/>
      <c r="CJ1167" s="107"/>
    </row>
    <row r="1168" spans="1:88" x14ac:dyDescent="0.25">
      <c r="A1168" s="50" t="s">
        <v>1325</v>
      </c>
      <c r="B1168" s="56" t="s">
        <v>1533</v>
      </c>
      <c r="C1168" s="50" t="s">
        <v>3651</v>
      </c>
      <c r="D1168" s="56" t="s">
        <v>2061</v>
      </c>
      <c r="E1168" s="50" t="s">
        <v>1320</v>
      </c>
      <c r="F1168" s="24">
        <v>6</v>
      </c>
      <c r="G1168" s="24">
        <v>8</v>
      </c>
      <c r="H1168" s="50" t="s">
        <v>1454</v>
      </c>
      <c r="I1168" s="50" t="s">
        <v>109</v>
      </c>
      <c r="J1168" s="120">
        <v>514.79908508845028</v>
      </c>
      <c r="K1168" s="52">
        <v>800</v>
      </c>
      <c r="L1168" s="120">
        <v>64.349885636056285</v>
      </c>
      <c r="M1168" s="52">
        <v>0</v>
      </c>
      <c r="N1168" s="120">
        <v>59.38752364990048</v>
      </c>
      <c r="O1168" s="120">
        <v>79.183364866533978</v>
      </c>
      <c r="P1168" s="120">
        <v>100</v>
      </c>
      <c r="Q1168" s="120">
        <v>55.784654792108405</v>
      </c>
      <c r="R1168" s="120">
        <v>57.924505266228543</v>
      </c>
      <c r="S1168" s="120">
        <v>70.491447342767884</v>
      </c>
      <c r="T1168" s="120">
        <v>74.379539722811202</v>
      </c>
      <c r="U1168" s="120">
        <v>100</v>
      </c>
      <c r="V1168" s="120">
        <v>46.797149395058092</v>
      </c>
      <c r="W1168" s="120">
        <v>62.396199193410787</v>
      </c>
      <c r="X1168" s="120">
        <v>100</v>
      </c>
      <c r="Y1168" s="120">
        <v>43.205780568913127</v>
      </c>
      <c r="Z1168" s="120">
        <v>57.607707425217505</v>
      </c>
      <c r="AA1168" s="120">
        <v>100</v>
      </c>
      <c r="AB1168" s="120">
        <v>45.494166666666679</v>
      </c>
      <c r="AC1168" s="120">
        <v>60.65888888888891</v>
      </c>
      <c r="AD1168" s="120">
        <v>100</v>
      </c>
      <c r="AE1168" s="120">
        <v>41.775956284152997</v>
      </c>
      <c r="AF1168" s="120"/>
      <c r="AG1168" s="120">
        <v>55.701275045537322</v>
      </c>
      <c r="AH1168" s="120">
        <v>100</v>
      </c>
      <c r="AI1168" s="120">
        <v>14.7</v>
      </c>
      <c r="AJ1168" s="120">
        <v>14.71</v>
      </c>
      <c r="AK1168" s="120"/>
      <c r="AL1168" s="52">
        <v>0</v>
      </c>
      <c r="AM1168" s="124">
        <v>0.9920948616600791</v>
      </c>
      <c r="AN1168" s="124">
        <v>0.98952879581151831</v>
      </c>
      <c r="AO1168" s="124">
        <v>0.99604743083003955</v>
      </c>
      <c r="AP1168" s="124">
        <v>0.99476439790575921</v>
      </c>
      <c r="AQ1168" s="124">
        <v>1</v>
      </c>
      <c r="AR1168" s="124">
        <v>1</v>
      </c>
      <c r="AS1168" s="124">
        <v>0.1225296442687747</v>
      </c>
      <c r="AT1168" s="120">
        <v>35.494071146245076</v>
      </c>
      <c r="AU1168" s="120">
        <v>50</v>
      </c>
      <c r="AV1168" s="124">
        <v>0.14795918367346939</v>
      </c>
      <c r="AW1168" s="120">
        <v>30.408163265306133</v>
      </c>
      <c r="AX1168" s="120">
        <v>50</v>
      </c>
      <c r="AY1168" s="124"/>
      <c r="AZ1168" s="120"/>
      <c r="BA1168" s="120"/>
      <c r="BB1168" s="124"/>
      <c r="BC1168" s="120"/>
      <c r="BD1168" s="120"/>
      <c r="BE1168" s="124">
        <v>0.84057971014492749</v>
      </c>
      <c r="BF1168" s="120">
        <v>44.71168670983657</v>
      </c>
      <c r="BG1168" s="120">
        <v>50</v>
      </c>
      <c r="BH1168" s="124"/>
      <c r="BI1168" s="120"/>
      <c r="BJ1168" s="120"/>
      <c r="BK1168" s="124"/>
      <c r="BL1168" s="120"/>
      <c r="BM1168" s="120"/>
      <c r="BN1168" s="52"/>
      <c r="BO1168" s="124"/>
      <c r="BP1168" s="120"/>
      <c r="BQ1168" s="120"/>
      <c r="BR1168" s="124">
        <v>0.2138728323699422</v>
      </c>
      <c r="BS1168" s="124">
        <v>1.0236686390532543</v>
      </c>
      <c r="BT1168" s="120">
        <v>14.258188824662813</v>
      </c>
      <c r="BU1168" s="120">
        <v>50</v>
      </c>
      <c r="BV1168" s="124"/>
      <c r="BW1168" s="120"/>
      <c r="BX1168" s="120"/>
      <c r="BY1168" s="124"/>
      <c r="BZ1168" s="124"/>
      <c r="CA1168" s="124"/>
      <c r="CB1168" s="120">
        <v>16.823939048191338</v>
      </c>
      <c r="CC1168" s="120">
        <v>19.496255895940152</v>
      </c>
      <c r="CD1168" s="120">
        <v>17.335082511020332</v>
      </c>
      <c r="CE1168" s="120"/>
      <c r="CF1168" s="108"/>
      <c r="CG1168" s="108"/>
      <c r="CH1168" s="108">
        <v>0</v>
      </c>
      <c r="CI1168" s="107"/>
      <c r="CJ1168" s="107"/>
    </row>
    <row r="1169" spans="1:88" x14ac:dyDescent="0.25">
      <c r="A1169" s="50" t="s">
        <v>1327</v>
      </c>
      <c r="B1169" s="56" t="s">
        <v>1490</v>
      </c>
      <c r="C1169" s="50" t="s">
        <v>2665</v>
      </c>
      <c r="D1169" s="56" t="s">
        <v>101</v>
      </c>
      <c r="E1169" s="50" t="s">
        <v>102</v>
      </c>
      <c r="F1169" s="24" t="s">
        <v>102</v>
      </c>
      <c r="G1169" s="24" t="s">
        <v>102</v>
      </c>
      <c r="H1169" s="50" t="s">
        <v>2644</v>
      </c>
      <c r="I1169" s="50" t="s">
        <v>103</v>
      </c>
      <c r="J1169" s="120">
        <v>872.02126989946578</v>
      </c>
      <c r="K1169" s="52">
        <v>1250</v>
      </c>
      <c r="L1169" s="120">
        <v>69.761701591957262</v>
      </c>
      <c r="M1169" s="52">
        <v>0</v>
      </c>
      <c r="N1169" s="120">
        <v>59.892893145161281</v>
      </c>
      <c r="O1169" s="120">
        <v>79.857190860215042</v>
      </c>
      <c r="P1169" s="120">
        <v>100</v>
      </c>
      <c r="Q1169" s="120">
        <v>58.306451612903217</v>
      </c>
      <c r="R1169" s="120"/>
      <c r="S1169" s="120"/>
      <c r="T1169" s="120">
        <v>77.741935483870961</v>
      </c>
      <c r="U1169" s="120">
        <v>100</v>
      </c>
      <c r="V1169" s="120">
        <v>53.021370274914091</v>
      </c>
      <c r="W1169" s="120">
        <v>70.69516036655213</v>
      </c>
      <c r="X1169" s="120">
        <v>100</v>
      </c>
      <c r="Y1169" s="120">
        <v>51.709621993127151</v>
      </c>
      <c r="Z1169" s="120">
        <v>68.946162657502867</v>
      </c>
      <c r="AA1169" s="120">
        <v>100</v>
      </c>
      <c r="AB1169" s="120">
        <v>47.707407407407409</v>
      </c>
      <c r="AC1169" s="120">
        <v>63.609876543209879</v>
      </c>
      <c r="AD1169" s="120">
        <v>100</v>
      </c>
      <c r="AE1169" s="120">
        <v>43.101075268817198</v>
      </c>
      <c r="AF1169" s="120">
        <v>53.915942028985512</v>
      </c>
      <c r="AG1169" s="120">
        <v>57.468100358422937</v>
      </c>
      <c r="AH1169" s="120">
        <v>100</v>
      </c>
      <c r="AI1169" s="120"/>
      <c r="AJ1169" s="120"/>
      <c r="AK1169" s="120">
        <v>10.81</v>
      </c>
      <c r="AL1169" s="52">
        <v>0</v>
      </c>
      <c r="AM1169" s="124">
        <v>1</v>
      </c>
      <c r="AN1169" s="124">
        <v>1</v>
      </c>
      <c r="AO1169" s="124">
        <v>1</v>
      </c>
      <c r="AP1169" s="124">
        <v>1</v>
      </c>
      <c r="AQ1169" s="124">
        <v>1</v>
      </c>
      <c r="AR1169" s="124">
        <v>1</v>
      </c>
      <c r="AS1169" s="124">
        <v>0.15294117647058825</v>
      </c>
      <c r="AT1169" s="120">
        <v>29.411764705882362</v>
      </c>
      <c r="AU1169" s="120">
        <v>50</v>
      </c>
      <c r="AV1169" s="124">
        <v>0.21153846153846154</v>
      </c>
      <c r="AW1169" s="120">
        <v>17.692307692307697</v>
      </c>
      <c r="AX1169" s="120">
        <v>50</v>
      </c>
      <c r="AY1169" s="124">
        <v>0.23076923076923078</v>
      </c>
      <c r="AZ1169" s="120">
        <v>15.384615384615385</v>
      </c>
      <c r="BA1169" s="120">
        <v>50</v>
      </c>
      <c r="BB1169" s="124">
        <v>0.26153846153846155</v>
      </c>
      <c r="BC1169" s="120">
        <v>17.435897435897438</v>
      </c>
      <c r="BD1169" s="120">
        <v>50</v>
      </c>
      <c r="BE1169" s="124">
        <v>0.82692307692307687</v>
      </c>
      <c r="BF1169" s="120">
        <v>43.985270049099832</v>
      </c>
      <c r="BG1169" s="120">
        <v>50</v>
      </c>
      <c r="BH1169" s="124">
        <v>0.89655172413793105</v>
      </c>
      <c r="BI1169" s="120">
        <v>95.377842993396925</v>
      </c>
      <c r="BJ1169" s="120">
        <v>100</v>
      </c>
      <c r="BK1169" s="124">
        <v>0.95833333333333304</v>
      </c>
      <c r="BL1169" s="120">
        <v>100</v>
      </c>
      <c r="BM1169" s="120">
        <v>100</v>
      </c>
      <c r="BN1169" s="52">
        <v>0</v>
      </c>
      <c r="BO1169" s="124">
        <v>0.65500000000000003</v>
      </c>
      <c r="BP1169" s="120">
        <v>87.356321839080451</v>
      </c>
      <c r="BQ1169" s="120">
        <v>100</v>
      </c>
      <c r="BR1169" s="124">
        <v>0.17647058823529413</v>
      </c>
      <c r="BS1169" s="124">
        <v>0.96226415094339623</v>
      </c>
      <c r="BT1169" s="120">
        <v>11.764705882352942</v>
      </c>
      <c r="BU1169" s="120">
        <v>50</v>
      </c>
      <c r="BV1169" s="124">
        <v>0.42352941176470588</v>
      </c>
      <c r="BW1169" s="120">
        <v>35.294117647058826</v>
      </c>
      <c r="BX1169" s="120">
        <v>50</v>
      </c>
      <c r="BY1169" s="124">
        <v>0.95833333333333304</v>
      </c>
      <c r="BZ1169" s="124"/>
      <c r="CA1169" s="124"/>
      <c r="CB1169" s="120">
        <v>17.263974516166829</v>
      </c>
      <c r="CC1169" s="120">
        <v>19.631524517014228</v>
      </c>
      <c r="CD1169" s="120">
        <v>17.168861804494096</v>
      </c>
      <c r="CE1169" s="120">
        <v>15.161501169955377</v>
      </c>
      <c r="CF1169" s="107"/>
      <c r="CG1169" s="107"/>
      <c r="CH1169" s="107">
        <v>0</v>
      </c>
      <c r="CI1169" s="107"/>
      <c r="CJ1169" s="107"/>
    </row>
    <row r="1170" spans="1:88" x14ac:dyDescent="0.25">
      <c r="A1170" s="50" t="s">
        <v>1327</v>
      </c>
      <c r="B1170" s="56" t="s">
        <v>1490</v>
      </c>
      <c r="C1170" s="50" t="s">
        <v>3652</v>
      </c>
      <c r="D1170" s="56" t="s">
        <v>1807</v>
      </c>
      <c r="E1170" s="50" t="s">
        <v>1320</v>
      </c>
      <c r="F1170" s="24">
        <v>9</v>
      </c>
      <c r="G1170" s="24">
        <v>12</v>
      </c>
      <c r="H1170" s="50" t="s">
        <v>1454</v>
      </c>
      <c r="I1170" s="50" t="s">
        <v>109</v>
      </c>
      <c r="J1170" s="120">
        <v>872.02126989946578</v>
      </c>
      <c r="K1170" s="52">
        <v>1250</v>
      </c>
      <c r="L1170" s="120">
        <v>69.761701591957262</v>
      </c>
      <c r="M1170" s="52">
        <v>0</v>
      </c>
      <c r="N1170" s="120">
        <v>59.892893145161281</v>
      </c>
      <c r="O1170" s="120">
        <v>79.857190860215042</v>
      </c>
      <c r="P1170" s="120">
        <v>100</v>
      </c>
      <c r="Q1170" s="120">
        <v>58.306451612903217</v>
      </c>
      <c r="R1170" s="120"/>
      <c r="S1170" s="120"/>
      <c r="T1170" s="120">
        <v>77.741935483870961</v>
      </c>
      <c r="U1170" s="120">
        <v>100</v>
      </c>
      <c r="V1170" s="120">
        <v>53.021370274914091</v>
      </c>
      <c r="W1170" s="120">
        <v>70.69516036655213</v>
      </c>
      <c r="X1170" s="120">
        <v>100</v>
      </c>
      <c r="Y1170" s="120">
        <v>51.709621993127151</v>
      </c>
      <c r="Z1170" s="120">
        <v>68.946162657502867</v>
      </c>
      <c r="AA1170" s="120">
        <v>100</v>
      </c>
      <c r="AB1170" s="120">
        <v>47.707407407407409</v>
      </c>
      <c r="AC1170" s="120">
        <v>63.609876543209879</v>
      </c>
      <c r="AD1170" s="120">
        <v>100</v>
      </c>
      <c r="AE1170" s="120">
        <v>43.101075268817198</v>
      </c>
      <c r="AF1170" s="120">
        <v>53.915942028985512</v>
      </c>
      <c r="AG1170" s="120">
        <v>57.468100358422937</v>
      </c>
      <c r="AH1170" s="120">
        <v>100</v>
      </c>
      <c r="AI1170" s="120"/>
      <c r="AJ1170" s="120"/>
      <c r="AK1170" s="120">
        <v>10.81</v>
      </c>
      <c r="AL1170" s="52">
        <v>0</v>
      </c>
      <c r="AM1170" s="124">
        <v>1</v>
      </c>
      <c r="AN1170" s="124">
        <v>1</v>
      </c>
      <c r="AO1170" s="124">
        <v>1</v>
      </c>
      <c r="AP1170" s="124">
        <v>1</v>
      </c>
      <c r="AQ1170" s="124">
        <v>1</v>
      </c>
      <c r="AR1170" s="124">
        <v>1</v>
      </c>
      <c r="AS1170" s="124">
        <v>0.15294117647058825</v>
      </c>
      <c r="AT1170" s="120">
        <v>29.411764705882362</v>
      </c>
      <c r="AU1170" s="120">
        <v>50</v>
      </c>
      <c r="AV1170" s="124">
        <v>0.21153846153846154</v>
      </c>
      <c r="AW1170" s="120">
        <v>17.692307692307697</v>
      </c>
      <c r="AX1170" s="120">
        <v>50</v>
      </c>
      <c r="AY1170" s="124">
        <v>0.23076923076923078</v>
      </c>
      <c r="AZ1170" s="120">
        <v>15.384615384615385</v>
      </c>
      <c r="BA1170" s="120">
        <v>50</v>
      </c>
      <c r="BB1170" s="124">
        <v>0.26153846153846155</v>
      </c>
      <c r="BC1170" s="120">
        <v>17.435897435897438</v>
      </c>
      <c r="BD1170" s="120">
        <v>50</v>
      </c>
      <c r="BE1170" s="124">
        <v>0.82692307692307687</v>
      </c>
      <c r="BF1170" s="120">
        <v>43.985270049099832</v>
      </c>
      <c r="BG1170" s="120">
        <v>50</v>
      </c>
      <c r="BH1170" s="124">
        <v>0.89655172413793105</v>
      </c>
      <c r="BI1170" s="120">
        <v>95.377842993396925</v>
      </c>
      <c r="BJ1170" s="120">
        <v>100</v>
      </c>
      <c r="BK1170" s="124">
        <v>0.95833333333333348</v>
      </c>
      <c r="BL1170" s="120">
        <v>100</v>
      </c>
      <c r="BM1170" s="120">
        <v>100</v>
      </c>
      <c r="BN1170" s="52">
        <v>0</v>
      </c>
      <c r="BO1170" s="124">
        <v>0.65517241379310343</v>
      </c>
      <c r="BP1170" s="120">
        <v>87.356321839080451</v>
      </c>
      <c r="BQ1170" s="120">
        <v>100</v>
      </c>
      <c r="BR1170" s="124">
        <v>0.17647058823529413</v>
      </c>
      <c r="BS1170" s="124">
        <v>0.96226415094339623</v>
      </c>
      <c r="BT1170" s="120">
        <v>11.764705882352942</v>
      </c>
      <c r="BU1170" s="120">
        <v>50</v>
      </c>
      <c r="BV1170" s="124">
        <v>0.42352941176470588</v>
      </c>
      <c r="BW1170" s="120">
        <v>35.294117647058826</v>
      </c>
      <c r="BX1170" s="120">
        <v>50</v>
      </c>
      <c r="BY1170" s="124">
        <v>0.95833333333333348</v>
      </c>
      <c r="BZ1170" s="124"/>
      <c r="CA1170" s="124"/>
      <c r="CB1170" s="120">
        <v>16.823939048191338</v>
      </c>
      <c r="CC1170" s="120">
        <v>19.496255895940152</v>
      </c>
      <c r="CD1170" s="120">
        <v>17.335082511020332</v>
      </c>
      <c r="CE1170" s="120">
        <v>12.629206143265662</v>
      </c>
      <c r="CF1170" s="114"/>
      <c r="CG1170" s="52"/>
      <c r="CH1170" s="107">
        <v>0</v>
      </c>
      <c r="CI1170" s="107"/>
      <c r="CJ1170" s="107"/>
    </row>
    <row r="1171" spans="1:88" x14ac:dyDescent="0.25">
      <c r="A1171" s="50" t="s">
        <v>1329</v>
      </c>
      <c r="B1171" s="56" t="s">
        <v>1623</v>
      </c>
      <c r="C1171" s="50" t="s">
        <v>2665</v>
      </c>
      <c r="D1171" s="56" t="s">
        <v>101</v>
      </c>
      <c r="E1171" s="50" t="s">
        <v>102</v>
      </c>
      <c r="F1171" s="24" t="s">
        <v>102</v>
      </c>
      <c r="G1171" s="24" t="s">
        <v>102</v>
      </c>
      <c r="H1171" s="50" t="s">
        <v>2644</v>
      </c>
      <c r="I1171" s="50" t="s">
        <v>103</v>
      </c>
      <c r="J1171" s="120">
        <v>877.12410733598927</v>
      </c>
      <c r="K1171" s="52">
        <v>1250</v>
      </c>
      <c r="L1171" s="120">
        <v>70.169928586879138</v>
      </c>
      <c r="M1171" s="52">
        <v>0</v>
      </c>
      <c r="N1171" s="120">
        <v>55.511747229571974</v>
      </c>
      <c r="O1171" s="120">
        <v>74.015662972762627</v>
      </c>
      <c r="P1171" s="120">
        <v>100</v>
      </c>
      <c r="Q1171" s="120">
        <v>54.178026553380853</v>
      </c>
      <c r="R1171" s="120">
        <v>50.707253336551261</v>
      </c>
      <c r="S1171" s="120">
        <v>62.751945186038064</v>
      </c>
      <c r="T1171" s="120">
        <v>72.237368737841138</v>
      </c>
      <c r="U1171" s="120">
        <v>100</v>
      </c>
      <c r="V1171" s="120">
        <v>45.927566902943191</v>
      </c>
      <c r="W1171" s="120">
        <v>61.236755870590919</v>
      </c>
      <c r="X1171" s="120">
        <v>100</v>
      </c>
      <c r="Y1171" s="120">
        <v>45.047098349383809</v>
      </c>
      <c r="Z1171" s="120">
        <v>60.062797799178412</v>
      </c>
      <c r="AA1171" s="120">
        <v>100</v>
      </c>
      <c r="AB1171" s="120">
        <v>46.627106227106246</v>
      </c>
      <c r="AC1171" s="120">
        <v>62.16947496947499</v>
      </c>
      <c r="AD1171" s="120">
        <v>100</v>
      </c>
      <c r="AE1171" s="120">
        <v>44.747435897435892</v>
      </c>
      <c r="AF1171" s="120"/>
      <c r="AG1171" s="120">
        <v>59.663247863247861</v>
      </c>
      <c r="AH1171" s="120">
        <v>100</v>
      </c>
      <c r="AI1171" s="120">
        <v>8.57</v>
      </c>
      <c r="AJ1171" s="120">
        <v>5.66</v>
      </c>
      <c r="AK1171" s="120"/>
      <c r="AL1171" s="52">
        <v>0</v>
      </c>
      <c r="AM1171" s="124">
        <v>0.99264705882352944</v>
      </c>
      <c r="AN1171" s="124">
        <v>1</v>
      </c>
      <c r="AO1171" s="124">
        <v>0.99264705882352944</v>
      </c>
      <c r="AP1171" s="124">
        <v>1</v>
      </c>
      <c r="AQ1171" s="124">
        <v>1</v>
      </c>
      <c r="AR1171" s="124">
        <v>1</v>
      </c>
      <c r="AS1171" s="124">
        <v>7.662835249042145E-2</v>
      </c>
      <c r="AT1171" s="120">
        <v>44.674329501915722</v>
      </c>
      <c r="AU1171" s="120">
        <v>50</v>
      </c>
      <c r="AV1171" s="124">
        <v>7.8602620087336247E-2</v>
      </c>
      <c r="AW1171" s="120">
        <v>44.279475982532766</v>
      </c>
      <c r="AX1171" s="120">
        <v>50</v>
      </c>
      <c r="AY1171" s="124">
        <v>0</v>
      </c>
      <c r="AZ1171" s="120">
        <v>0</v>
      </c>
      <c r="BA1171" s="120">
        <v>50</v>
      </c>
      <c r="BB1171" s="124">
        <v>7.0422535211267609E-2</v>
      </c>
      <c r="BC1171" s="120">
        <v>4.694835680751174</v>
      </c>
      <c r="BD1171" s="120">
        <v>50</v>
      </c>
      <c r="BE1171" s="124">
        <v>0.81443298969072164</v>
      </c>
      <c r="BF1171" s="120">
        <v>43.320903706953281</v>
      </c>
      <c r="BG1171" s="120">
        <v>50</v>
      </c>
      <c r="BH1171" s="124">
        <v>0.88235294117647056</v>
      </c>
      <c r="BI1171" s="120">
        <v>93.867334167709643</v>
      </c>
      <c r="BJ1171" s="120">
        <v>100</v>
      </c>
      <c r="BK1171" s="124">
        <v>0.80487804878048808</v>
      </c>
      <c r="BL1171" s="120">
        <v>85.625324338349799</v>
      </c>
      <c r="BM1171" s="120">
        <v>100</v>
      </c>
      <c r="BN1171" s="52">
        <v>0</v>
      </c>
      <c r="BO1171" s="124">
        <v>0.875</v>
      </c>
      <c r="BP1171" s="120">
        <v>100</v>
      </c>
      <c r="BQ1171" s="120">
        <v>100</v>
      </c>
      <c r="BR1171" s="124">
        <v>0.31914893617021278</v>
      </c>
      <c r="BS1171" s="124">
        <v>1.0217391304347827</v>
      </c>
      <c r="BT1171" s="120">
        <v>21.276595744680851</v>
      </c>
      <c r="BU1171" s="120">
        <v>50</v>
      </c>
      <c r="BV1171" s="124">
        <v>0.68484848484848482</v>
      </c>
      <c r="BW1171" s="120">
        <v>50</v>
      </c>
      <c r="BX1171" s="120">
        <v>50</v>
      </c>
      <c r="BY1171" s="124">
        <v>0.80487804878048808</v>
      </c>
      <c r="BZ1171" s="124"/>
      <c r="CA1171" s="124"/>
      <c r="CB1171" s="120">
        <v>17.263974516166829</v>
      </c>
      <c r="CC1171" s="120">
        <v>19.631524517014228</v>
      </c>
      <c r="CD1171" s="120">
        <v>17.168861804494096</v>
      </c>
      <c r="CE1171" s="120">
        <v>15.161501169955377</v>
      </c>
      <c r="CF1171" s="114"/>
      <c r="CG1171" s="52"/>
      <c r="CH1171" s="107">
        <v>0</v>
      </c>
      <c r="CI1171" s="107"/>
      <c r="CJ1171" s="107"/>
    </row>
    <row r="1172" spans="1:88" x14ac:dyDescent="0.25">
      <c r="A1172" s="50" t="s">
        <v>1329</v>
      </c>
      <c r="B1172" s="56" t="s">
        <v>1623</v>
      </c>
      <c r="C1172" s="50" t="s">
        <v>3653</v>
      </c>
      <c r="D1172" s="56" t="s">
        <v>2499</v>
      </c>
      <c r="E1172" s="50" t="s">
        <v>1320</v>
      </c>
      <c r="F1172" s="24">
        <v>7</v>
      </c>
      <c r="G1172" s="24">
        <v>12</v>
      </c>
      <c r="H1172" s="50" t="s">
        <v>1453</v>
      </c>
      <c r="I1172" s="50" t="s">
        <v>109</v>
      </c>
      <c r="J1172" s="120">
        <v>877.12410733598927</v>
      </c>
      <c r="K1172" s="52">
        <v>1250</v>
      </c>
      <c r="L1172" s="120">
        <v>70.169928586879138</v>
      </c>
      <c r="M1172" s="52">
        <v>0</v>
      </c>
      <c r="N1172" s="120">
        <v>55.511747229571974</v>
      </c>
      <c r="O1172" s="120">
        <v>74.015662972762627</v>
      </c>
      <c r="P1172" s="120">
        <v>100</v>
      </c>
      <c r="Q1172" s="120">
        <v>54.178026553380853</v>
      </c>
      <c r="R1172" s="120">
        <v>50.707253336551261</v>
      </c>
      <c r="S1172" s="120">
        <v>62.751945186038064</v>
      </c>
      <c r="T1172" s="120">
        <v>72.237368737841138</v>
      </c>
      <c r="U1172" s="120">
        <v>100</v>
      </c>
      <c r="V1172" s="120">
        <v>45.927566902943191</v>
      </c>
      <c r="W1172" s="120">
        <v>61.236755870590919</v>
      </c>
      <c r="X1172" s="120">
        <v>100</v>
      </c>
      <c r="Y1172" s="120">
        <v>45.047098349383809</v>
      </c>
      <c r="Z1172" s="120">
        <v>60.062797799178412</v>
      </c>
      <c r="AA1172" s="120">
        <v>100</v>
      </c>
      <c r="AB1172" s="120">
        <v>46.627106227106246</v>
      </c>
      <c r="AC1172" s="120">
        <v>62.16947496947499</v>
      </c>
      <c r="AD1172" s="120">
        <v>100</v>
      </c>
      <c r="AE1172" s="120">
        <v>44.747435897435892</v>
      </c>
      <c r="AF1172" s="120"/>
      <c r="AG1172" s="120">
        <v>59.663247863247861</v>
      </c>
      <c r="AH1172" s="120">
        <v>100</v>
      </c>
      <c r="AI1172" s="120">
        <v>8.57</v>
      </c>
      <c r="AJ1172" s="120">
        <v>5.66</v>
      </c>
      <c r="AK1172" s="120"/>
      <c r="AL1172" s="52">
        <v>0</v>
      </c>
      <c r="AM1172" s="124">
        <v>0.99264705882352944</v>
      </c>
      <c r="AN1172" s="124">
        <v>1</v>
      </c>
      <c r="AO1172" s="124">
        <v>0.99264705882352944</v>
      </c>
      <c r="AP1172" s="124">
        <v>1</v>
      </c>
      <c r="AQ1172" s="124">
        <v>1</v>
      </c>
      <c r="AR1172" s="124">
        <v>1</v>
      </c>
      <c r="AS1172" s="124">
        <v>7.662835249042145E-2</v>
      </c>
      <c r="AT1172" s="120">
        <v>44.674329501915722</v>
      </c>
      <c r="AU1172" s="120">
        <v>50</v>
      </c>
      <c r="AV1172" s="124">
        <v>7.8602620087336247E-2</v>
      </c>
      <c r="AW1172" s="120">
        <v>44.279475982532766</v>
      </c>
      <c r="AX1172" s="120">
        <v>50</v>
      </c>
      <c r="AY1172" s="124">
        <v>0</v>
      </c>
      <c r="AZ1172" s="120">
        <v>0</v>
      </c>
      <c r="BA1172" s="120">
        <v>50</v>
      </c>
      <c r="BB1172" s="124">
        <v>7.0422535211267609E-2</v>
      </c>
      <c r="BC1172" s="120">
        <v>4.694835680751174</v>
      </c>
      <c r="BD1172" s="120">
        <v>50</v>
      </c>
      <c r="BE1172" s="124">
        <v>0.81443298969072164</v>
      </c>
      <c r="BF1172" s="120">
        <v>43.320903706953281</v>
      </c>
      <c r="BG1172" s="120">
        <v>50</v>
      </c>
      <c r="BH1172" s="124">
        <v>0.88235294117647056</v>
      </c>
      <c r="BI1172" s="120">
        <v>93.867334167709643</v>
      </c>
      <c r="BJ1172" s="120">
        <v>100</v>
      </c>
      <c r="BK1172" s="124">
        <v>0.80487804878048796</v>
      </c>
      <c r="BL1172" s="120">
        <v>85.625324338349785</v>
      </c>
      <c r="BM1172" s="120">
        <v>100</v>
      </c>
      <c r="BN1172" s="52">
        <v>0</v>
      </c>
      <c r="BO1172" s="124">
        <v>0.875</v>
      </c>
      <c r="BP1172" s="120">
        <v>100</v>
      </c>
      <c r="BQ1172" s="120">
        <v>100</v>
      </c>
      <c r="BR1172" s="124">
        <v>0.31914893617021278</v>
      </c>
      <c r="BS1172" s="124">
        <v>1.0217391304347827</v>
      </c>
      <c r="BT1172" s="120">
        <v>21.276595744680851</v>
      </c>
      <c r="BU1172" s="120">
        <v>50</v>
      </c>
      <c r="BV1172" s="124">
        <v>0.68484848484848482</v>
      </c>
      <c r="BW1172" s="120">
        <v>50</v>
      </c>
      <c r="BX1172" s="120">
        <v>50</v>
      </c>
      <c r="BY1172" s="124">
        <v>0.80487804878048796</v>
      </c>
      <c r="BZ1172" s="124"/>
      <c r="CA1172" s="124"/>
      <c r="CB1172" s="120">
        <v>16.823939048191338</v>
      </c>
      <c r="CC1172" s="120">
        <v>19.496255895940152</v>
      </c>
      <c r="CD1172" s="120">
        <v>17.335082511020332</v>
      </c>
      <c r="CE1172" s="120">
        <v>12.629206143265662</v>
      </c>
      <c r="CF1172" s="107"/>
      <c r="CG1172" s="107"/>
      <c r="CH1172" s="107">
        <v>0</v>
      </c>
      <c r="CI1172" s="107"/>
      <c r="CJ1172" s="107"/>
    </row>
    <row r="1173" spans="1:88" x14ac:dyDescent="0.25">
      <c r="A1173" s="50" t="s">
        <v>1331</v>
      </c>
      <c r="B1173" s="56" t="s">
        <v>1610</v>
      </c>
      <c r="C1173" s="50" t="s">
        <v>2665</v>
      </c>
      <c r="D1173" s="56" t="s">
        <v>101</v>
      </c>
      <c r="E1173" s="50" t="s">
        <v>102</v>
      </c>
      <c r="F1173" s="24" t="s">
        <v>102</v>
      </c>
      <c r="G1173" s="24" t="s">
        <v>102</v>
      </c>
      <c r="H1173" s="50" t="s">
        <v>2644</v>
      </c>
      <c r="I1173" s="50" t="s">
        <v>103</v>
      </c>
      <c r="J1173" s="120">
        <v>614.24376926554714</v>
      </c>
      <c r="K1173" s="52">
        <v>750</v>
      </c>
      <c r="L1173" s="120">
        <v>81.899169235406291</v>
      </c>
      <c r="M1173" s="52">
        <v>0</v>
      </c>
      <c r="N1173" s="120">
        <v>72.928407792802247</v>
      </c>
      <c r="O1173" s="120">
        <v>97.237877057069667</v>
      </c>
      <c r="P1173" s="120">
        <v>100</v>
      </c>
      <c r="Q1173" s="120">
        <v>66.978269417470457</v>
      </c>
      <c r="R1173" s="120">
        <v>67.711986419208927</v>
      </c>
      <c r="S1173" s="120">
        <v>75</v>
      </c>
      <c r="T1173" s="120">
        <v>89.304359223293943</v>
      </c>
      <c r="U1173" s="120">
        <v>100</v>
      </c>
      <c r="V1173" s="120">
        <v>63.669195370064529</v>
      </c>
      <c r="W1173" s="120">
        <v>84.892260493419371</v>
      </c>
      <c r="X1173" s="120">
        <v>100</v>
      </c>
      <c r="Y1173" s="120">
        <v>59.6886011062916</v>
      </c>
      <c r="Z1173" s="120">
        <v>79.584801475055471</v>
      </c>
      <c r="AA1173" s="120">
        <v>100</v>
      </c>
      <c r="AB1173" s="120">
        <v>52.931623931623925</v>
      </c>
      <c r="AC1173" s="120">
        <v>70.575498575498557</v>
      </c>
      <c r="AD1173" s="120">
        <v>100</v>
      </c>
      <c r="AE1173" s="120">
        <v>46.383333333333333</v>
      </c>
      <c r="AF1173" s="120"/>
      <c r="AG1173" s="120">
        <v>61.844444444444449</v>
      </c>
      <c r="AH1173" s="120">
        <v>100</v>
      </c>
      <c r="AI1173" s="120">
        <v>8.02</v>
      </c>
      <c r="AJ1173" s="120">
        <v>8.02</v>
      </c>
      <c r="AK1173" s="120"/>
      <c r="AL1173" s="52">
        <v>0</v>
      </c>
      <c r="AM1173" s="124">
        <v>1</v>
      </c>
      <c r="AN1173" s="124">
        <v>1</v>
      </c>
      <c r="AO1173" s="124">
        <v>1</v>
      </c>
      <c r="AP1173" s="124">
        <v>1</v>
      </c>
      <c r="AQ1173" s="124">
        <v>1</v>
      </c>
      <c r="AR1173" s="124">
        <v>1</v>
      </c>
      <c r="AS1173" s="124">
        <v>9.7938144329896906E-2</v>
      </c>
      <c r="AT1173" s="120">
        <v>40.412371134020631</v>
      </c>
      <c r="AU1173" s="120">
        <v>50</v>
      </c>
      <c r="AV1173" s="124">
        <v>9.8039215686274508E-2</v>
      </c>
      <c r="AW1173" s="120">
        <v>40.392156862745111</v>
      </c>
      <c r="AX1173" s="120">
        <v>50</v>
      </c>
      <c r="AY1173" s="124"/>
      <c r="AZ1173" s="120"/>
      <c r="BA1173" s="120"/>
      <c r="BB1173" s="124"/>
      <c r="BC1173" s="120"/>
      <c r="BD1173" s="120"/>
      <c r="BE1173" s="124"/>
      <c r="BF1173" s="120"/>
      <c r="BG1173" s="120"/>
      <c r="BH1173" s="124"/>
      <c r="BI1173" s="120"/>
      <c r="BJ1173" s="120"/>
      <c r="BK1173" s="124"/>
      <c r="BL1173" s="120"/>
      <c r="BM1173" s="120"/>
      <c r="BN1173" s="52"/>
      <c r="BO1173" s="124"/>
      <c r="BP1173" s="120"/>
      <c r="BQ1173" s="120"/>
      <c r="BR1173" s="124">
        <v>0.75806451612903225</v>
      </c>
      <c r="BS1173" s="124">
        <v>0.96875</v>
      </c>
      <c r="BT1173" s="120">
        <v>50</v>
      </c>
      <c r="BU1173" s="120">
        <v>50</v>
      </c>
      <c r="BV1173" s="124"/>
      <c r="BW1173" s="120"/>
      <c r="BX1173" s="120"/>
      <c r="BY1173" s="124"/>
      <c r="BZ1173" s="124"/>
      <c r="CA1173" s="124"/>
      <c r="CB1173" s="120">
        <v>17.263974516166829</v>
      </c>
      <c r="CC1173" s="120">
        <v>19.631524517014228</v>
      </c>
      <c r="CD1173" s="120">
        <v>17.168861804494096</v>
      </c>
      <c r="CE1173" s="120"/>
      <c r="CF1173" s="52"/>
      <c r="CG1173" s="107"/>
      <c r="CH1173" s="107">
        <v>0</v>
      </c>
      <c r="CI1173" s="107"/>
      <c r="CJ1173" s="107"/>
    </row>
    <row r="1174" spans="1:88" x14ac:dyDescent="0.25">
      <c r="A1174" s="50" t="s">
        <v>1331</v>
      </c>
      <c r="B1174" s="56" t="s">
        <v>1610</v>
      </c>
      <c r="C1174" s="50" t="s">
        <v>3654</v>
      </c>
      <c r="D1174" s="56" t="s">
        <v>2434</v>
      </c>
      <c r="E1174" s="50" t="s">
        <v>1320</v>
      </c>
      <c r="F1174" s="24" t="s">
        <v>107</v>
      </c>
      <c r="G1174" s="24">
        <v>8</v>
      </c>
      <c r="H1174" s="50" t="s">
        <v>1454</v>
      </c>
      <c r="I1174" s="50" t="s">
        <v>109</v>
      </c>
      <c r="J1174" s="120">
        <v>614.24376926554714</v>
      </c>
      <c r="K1174" s="52">
        <v>750</v>
      </c>
      <c r="L1174" s="120">
        <v>81.899169235406291</v>
      </c>
      <c r="M1174" s="52">
        <v>0</v>
      </c>
      <c r="N1174" s="120">
        <v>72.928407792802247</v>
      </c>
      <c r="O1174" s="120">
        <v>97.237877057069667</v>
      </c>
      <c r="P1174" s="120">
        <v>100</v>
      </c>
      <c r="Q1174" s="120">
        <v>66.978269417470457</v>
      </c>
      <c r="R1174" s="120">
        <v>67.711986419208927</v>
      </c>
      <c r="S1174" s="120">
        <v>75</v>
      </c>
      <c r="T1174" s="120">
        <v>89.304359223293943</v>
      </c>
      <c r="U1174" s="120">
        <v>100</v>
      </c>
      <c r="V1174" s="120">
        <v>63.669195370064529</v>
      </c>
      <c r="W1174" s="120">
        <v>84.892260493419371</v>
      </c>
      <c r="X1174" s="120">
        <v>100</v>
      </c>
      <c r="Y1174" s="120">
        <v>59.6886011062916</v>
      </c>
      <c r="Z1174" s="120">
        <v>79.584801475055471</v>
      </c>
      <c r="AA1174" s="120">
        <v>100</v>
      </c>
      <c r="AB1174" s="120">
        <v>52.931623931623925</v>
      </c>
      <c r="AC1174" s="120">
        <v>70.575498575498557</v>
      </c>
      <c r="AD1174" s="120">
        <v>100</v>
      </c>
      <c r="AE1174" s="120">
        <v>46.383333333333333</v>
      </c>
      <c r="AF1174" s="120"/>
      <c r="AG1174" s="120">
        <v>61.844444444444449</v>
      </c>
      <c r="AH1174" s="120">
        <v>100</v>
      </c>
      <c r="AI1174" s="120">
        <v>8.02</v>
      </c>
      <c r="AJ1174" s="120">
        <v>8.02</v>
      </c>
      <c r="AK1174" s="120"/>
      <c r="AL1174" s="52">
        <v>0</v>
      </c>
      <c r="AM1174" s="124">
        <v>1</v>
      </c>
      <c r="AN1174" s="124">
        <v>1</v>
      </c>
      <c r="AO1174" s="124">
        <v>1</v>
      </c>
      <c r="AP1174" s="124">
        <v>1</v>
      </c>
      <c r="AQ1174" s="124">
        <v>1</v>
      </c>
      <c r="AR1174" s="124">
        <v>1</v>
      </c>
      <c r="AS1174" s="124">
        <v>9.7938144329896906E-2</v>
      </c>
      <c r="AT1174" s="120">
        <v>40.412371134020631</v>
      </c>
      <c r="AU1174" s="120">
        <v>50</v>
      </c>
      <c r="AV1174" s="124">
        <v>9.8039215686274508E-2</v>
      </c>
      <c r="AW1174" s="120">
        <v>40.392156862745111</v>
      </c>
      <c r="AX1174" s="120">
        <v>50</v>
      </c>
      <c r="AY1174" s="124"/>
      <c r="AZ1174" s="120"/>
      <c r="BA1174" s="120"/>
      <c r="BB1174" s="124"/>
      <c r="BC1174" s="120"/>
      <c r="BD1174" s="120"/>
      <c r="BE1174" s="124"/>
      <c r="BF1174" s="120"/>
      <c r="BG1174" s="120"/>
      <c r="BH1174" s="124"/>
      <c r="BI1174" s="120"/>
      <c r="BJ1174" s="120"/>
      <c r="BK1174" s="124"/>
      <c r="BL1174" s="120"/>
      <c r="BM1174" s="120"/>
      <c r="BN1174" s="52"/>
      <c r="BO1174" s="124"/>
      <c r="BP1174" s="120"/>
      <c r="BQ1174" s="120"/>
      <c r="BR1174" s="124">
        <v>0.75806451612903225</v>
      </c>
      <c r="BS1174" s="124">
        <v>0.96875</v>
      </c>
      <c r="BT1174" s="120">
        <v>50</v>
      </c>
      <c r="BU1174" s="120">
        <v>50</v>
      </c>
      <c r="BV1174" s="124"/>
      <c r="BW1174" s="120"/>
      <c r="BX1174" s="120"/>
      <c r="BY1174" s="124"/>
      <c r="BZ1174" s="124"/>
      <c r="CA1174" s="124"/>
      <c r="CB1174" s="120">
        <v>16.823939048191338</v>
      </c>
      <c r="CC1174" s="120">
        <v>19.496255895940152</v>
      </c>
      <c r="CD1174" s="120">
        <v>17.335082511020332</v>
      </c>
      <c r="CE1174" s="120"/>
      <c r="CF1174" s="107"/>
      <c r="CG1174" s="107"/>
      <c r="CH1174" s="107">
        <v>0</v>
      </c>
      <c r="CI1174" s="107"/>
      <c r="CJ1174" s="107"/>
    </row>
    <row r="1175" spans="1:88" x14ac:dyDescent="0.25">
      <c r="A1175" s="50" t="s">
        <v>1333</v>
      </c>
      <c r="B1175" s="56" t="s">
        <v>1515</v>
      </c>
      <c r="C1175" s="50" t="s">
        <v>2665</v>
      </c>
      <c r="D1175" s="56" t="s">
        <v>101</v>
      </c>
      <c r="E1175" s="50" t="s">
        <v>102</v>
      </c>
      <c r="F1175" s="24" t="s">
        <v>102</v>
      </c>
      <c r="G1175" s="24" t="s">
        <v>102</v>
      </c>
      <c r="H1175" s="50" t="s">
        <v>2644</v>
      </c>
      <c r="I1175" s="50" t="s">
        <v>103</v>
      </c>
      <c r="J1175" s="120">
        <v>210.55083910299876</v>
      </c>
      <c r="K1175" s="52">
        <v>500</v>
      </c>
      <c r="L1175" s="120">
        <v>42.110167820599756</v>
      </c>
      <c r="M1175" s="52">
        <v>0</v>
      </c>
      <c r="N1175" s="120"/>
      <c r="O1175" s="120"/>
      <c r="P1175" s="120">
        <v>0</v>
      </c>
      <c r="Q1175" s="120"/>
      <c r="R1175" s="120"/>
      <c r="S1175" s="120"/>
      <c r="T1175" s="120"/>
      <c r="U1175" s="120">
        <v>0</v>
      </c>
      <c r="V1175" s="120"/>
      <c r="W1175" s="120"/>
      <c r="X1175" s="120">
        <v>0</v>
      </c>
      <c r="Y1175" s="120"/>
      <c r="Z1175" s="120"/>
      <c r="AA1175" s="120">
        <v>0</v>
      </c>
      <c r="AB1175" s="120">
        <v>48.883999999999993</v>
      </c>
      <c r="AC1175" s="120">
        <v>65.178666666666658</v>
      </c>
      <c r="AD1175" s="120">
        <v>100</v>
      </c>
      <c r="AE1175" s="120"/>
      <c r="AF1175" s="120"/>
      <c r="AG1175" s="120"/>
      <c r="AH1175" s="120">
        <v>0</v>
      </c>
      <c r="AI1175" s="120"/>
      <c r="AJ1175" s="120"/>
      <c r="AK1175" s="120"/>
      <c r="AL1175" s="52">
        <v>0</v>
      </c>
      <c r="AM1175" s="124"/>
      <c r="AN1175" s="124"/>
      <c r="AO1175" s="124"/>
      <c r="AP1175" s="124"/>
      <c r="AQ1175" s="124">
        <v>1</v>
      </c>
      <c r="AR1175" s="124"/>
      <c r="AS1175" s="124">
        <v>0.2839506172839506</v>
      </c>
      <c r="AT1175" s="120">
        <v>3.2098765432098997</v>
      </c>
      <c r="AU1175" s="120">
        <v>50</v>
      </c>
      <c r="AV1175" s="124">
        <v>0.2558139534883721</v>
      </c>
      <c r="AW1175" s="120">
        <v>8.8372093023255882</v>
      </c>
      <c r="AX1175" s="120">
        <v>50</v>
      </c>
      <c r="AY1175" s="124">
        <v>0.11627906976744186</v>
      </c>
      <c r="AZ1175" s="120">
        <v>7.7519379844961236</v>
      </c>
      <c r="BA1175" s="120">
        <v>50</v>
      </c>
      <c r="BB1175" s="124">
        <v>6.9767441860465115E-2</v>
      </c>
      <c r="BC1175" s="120">
        <v>4.6511627906976747</v>
      </c>
      <c r="BD1175" s="120">
        <v>50</v>
      </c>
      <c r="BE1175" s="124"/>
      <c r="BF1175" s="120"/>
      <c r="BG1175" s="120"/>
      <c r="BH1175" s="124">
        <v>0.66666666666666663</v>
      </c>
      <c r="BI1175" s="120">
        <v>70.921985815602838</v>
      </c>
      <c r="BJ1175" s="120">
        <v>100</v>
      </c>
      <c r="BK1175" s="124"/>
      <c r="BL1175" s="120"/>
      <c r="BM1175" s="120"/>
      <c r="BN1175" s="52">
        <v>0</v>
      </c>
      <c r="BO1175" s="124"/>
      <c r="BP1175" s="120"/>
      <c r="BQ1175" s="120"/>
      <c r="BR1175" s="124">
        <v>0</v>
      </c>
      <c r="BS1175" s="124">
        <v>0.8</v>
      </c>
      <c r="BT1175" s="120">
        <v>0</v>
      </c>
      <c r="BU1175" s="120">
        <v>50</v>
      </c>
      <c r="BV1175" s="124">
        <v>0.66666666666666663</v>
      </c>
      <c r="BW1175" s="120">
        <v>50</v>
      </c>
      <c r="BX1175" s="120">
        <v>50</v>
      </c>
      <c r="BY1175" s="124"/>
      <c r="BZ1175" s="124"/>
      <c r="CA1175" s="124"/>
      <c r="CB1175" s="120">
        <v>17.263974516166829</v>
      </c>
      <c r="CC1175" s="120">
        <v>19.631524517014228</v>
      </c>
      <c r="CD1175" s="120">
        <v>17.168861804494096</v>
      </c>
      <c r="CE1175" s="120">
        <v>15.161501169955377</v>
      </c>
      <c r="CF1175" s="52"/>
      <c r="CG1175" s="52"/>
      <c r="CH1175" s="107">
        <v>0</v>
      </c>
      <c r="CI1175" s="107"/>
      <c r="CJ1175" s="107"/>
    </row>
    <row r="1176" spans="1:88" x14ac:dyDescent="0.25">
      <c r="A1176" s="50" t="s">
        <v>1333</v>
      </c>
      <c r="B1176" s="56" t="s">
        <v>1515</v>
      </c>
      <c r="C1176" s="50" t="s">
        <v>3655</v>
      </c>
      <c r="D1176" s="56" t="s">
        <v>1925</v>
      </c>
      <c r="E1176" s="50" t="s">
        <v>1320</v>
      </c>
      <c r="F1176" s="24">
        <v>9</v>
      </c>
      <c r="G1176" s="24">
        <v>12</v>
      </c>
      <c r="H1176" s="50" t="s">
        <v>1453</v>
      </c>
      <c r="I1176" s="50" t="s">
        <v>109</v>
      </c>
      <c r="J1176" s="120">
        <v>210.53407719823684</v>
      </c>
      <c r="K1176" s="52">
        <v>500</v>
      </c>
      <c r="L1176" s="120">
        <v>42.10681543964737</v>
      </c>
      <c r="M1176" s="52">
        <v>0</v>
      </c>
      <c r="N1176" s="120"/>
      <c r="O1176" s="120"/>
      <c r="P1176" s="120">
        <v>0</v>
      </c>
      <c r="Q1176" s="120"/>
      <c r="R1176" s="120"/>
      <c r="S1176" s="120"/>
      <c r="T1176" s="120"/>
      <c r="U1176" s="120">
        <v>0</v>
      </c>
      <c r="V1176" s="120"/>
      <c r="W1176" s="120"/>
      <c r="X1176" s="120">
        <v>0</v>
      </c>
      <c r="Y1176" s="120"/>
      <c r="Z1176" s="120"/>
      <c r="AA1176" s="120">
        <v>0</v>
      </c>
      <c r="AB1176" s="120">
        <v>48.871428571428567</v>
      </c>
      <c r="AC1176" s="120">
        <v>65.161904761904751</v>
      </c>
      <c r="AD1176" s="120">
        <v>100</v>
      </c>
      <c r="AE1176" s="120"/>
      <c r="AF1176" s="120"/>
      <c r="AG1176" s="120"/>
      <c r="AH1176" s="120">
        <v>0</v>
      </c>
      <c r="AI1176" s="120"/>
      <c r="AJ1176" s="120"/>
      <c r="AK1176" s="120"/>
      <c r="AL1176" s="52">
        <v>0</v>
      </c>
      <c r="AM1176" s="124"/>
      <c r="AN1176" s="124"/>
      <c r="AO1176" s="124"/>
      <c r="AP1176" s="124"/>
      <c r="AQ1176" s="124">
        <v>1</v>
      </c>
      <c r="AR1176" s="124"/>
      <c r="AS1176" s="124">
        <v>0.2839506172839506</v>
      </c>
      <c r="AT1176" s="120">
        <v>3.2098765432098997</v>
      </c>
      <c r="AU1176" s="120">
        <v>50</v>
      </c>
      <c r="AV1176" s="124">
        <v>0.2558139534883721</v>
      </c>
      <c r="AW1176" s="120">
        <v>8.8372093023255882</v>
      </c>
      <c r="AX1176" s="120">
        <v>50</v>
      </c>
      <c r="AY1176" s="124">
        <v>0.11627906976744186</v>
      </c>
      <c r="AZ1176" s="120">
        <v>7.7519379844961236</v>
      </c>
      <c r="BA1176" s="120">
        <v>50</v>
      </c>
      <c r="BB1176" s="124">
        <v>6.9767441860465115E-2</v>
      </c>
      <c r="BC1176" s="120">
        <v>4.6511627906976747</v>
      </c>
      <c r="BD1176" s="120">
        <v>50</v>
      </c>
      <c r="BE1176" s="124"/>
      <c r="BF1176" s="120"/>
      <c r="BG1176" s="120"/>
      <c r="BH1176" s="124">
        <v>0.66666666666666663</v>
      </c>
      <c r="BI1176" s="120">
        <v>70.921985815602838</v>
      </c>
      <c r="BJ1176" s="120">
        <v>100</v>
      </c>
      <c r="BK1176" s="124"/>
      <c r="BL1176" s="120"/>
      <c r="BM1176" s="120"/>
      <c r="BN1176" s="52">
        <v>0</v>
      </c>
      <c r="BO1176" s="124"/>
      <c r="BP1176" s="120"/>
      <c r="BQ1176" s="120"/>
      <c r="BR1176" s="124">
        <v>0</v>
      </c>
      <c r="BS1176" s="124">
        <v>0.8</v>
      </c>
      <c r="BT1176" s="120">
        <v>0</v>
      </c>
      <c r="BU1176" s="120">
        <v>50</v>
      </c>
      <c r="BV1176" s="124">
        <v>0.66666666666666663</v>
      </c>
      <c r="BW1176" s="120">
        <v>50</v>
      </c>
      <c r="BX1176" s="120">
        <v>50</v>
      </c>
      <c r="BY1176" s="124"/>
      <c r="BZ1176" s="124"/>
      <c r="CA1176" s="124"/>
      <c r="CB1176" s="120">
        <v>16.823939048191338</v>
      </c>
      <c r="CC1176" s="120">
        <v>19.496255895940152</v>
      </c>
      <c r="CD1176" s="120">
        <v>17.335082511020332</v>
      </c>
      <c r="CE1176" s="120">
        <v>12.629206143265662</v>
      </c>
      <c r="CF1176" s="107" t="s">
        <v>3741</v>
      </c>
      <c r="CG1176" s="107">
        <v>5</v>
      </c>
      <c r="CH1176" s="107">
        <v>0</v>
      </c>
      <c r="CI1176" s="107"/>
      <c r="CJ1176" s="107"/>
    </row>
    <row r="1177" spans="1:88" x14ac:dyDescent="0.25">
      <c r="A1177" s="50" t="s">
        <v>1335</v>
      </c>
      <c r="B1177" s="56" t="s">
        <v>1629</v>
      </c>
      <c r="C1177" s="50" t="s">
        <v>2665</v>
      </c>
      <c r="D1177" s="56" t="s">
        <v>101</v>
      </c>
      <c r="E1177" s="50" t="s">
        <v>102</v>
      </c>
      <c r="F1177" s="24" t="s">
        <v>102</v>
      </c>
      <c r="G1177" s="24" t="s">
        <v>102</v>
      </c>
      <c r="H1177" s="50" t="s">
        <v>2644</v>
      </c>
      <c r="I1177" s="50" t="s">
        <v>103</v>
      </c>
      <c r="J1177" s="120">
        <v>370.9367165344936</v>
      </c>
      <c r="K1177" s="52">
        <v>800</v>
      </c>
      <c r="L1177" s="120">
        <v>46.3670895668117</v>
      </c>
      <c r="M1177" s="52">
        <v>0</v>
      </c>
      <c r="N1177" s="120">
        <v>46.732775004969454</v>
      </c>
      <c r="O1177" s="120">
        <v>62.310366673292606</v>
      </c>
      <c r="P1177" s="120">
        <v>100</v>
      </c>
      <c r="Q1177" s="120">
        <v>46.63624954413649</v>
      </c>
      <c r="R1177" s="120"/>
      <c r="S1177" s="120"/>
      <c r="T1177" s="120">
        <v>62.181666058848649</v>
      </c>
      <c r="U1177" s="120">
        <v>100</v>
      </c>
      <c r="V1177" s="120">
        <v>34.616400369817782</v>
      </c>
      <c r="W1177" s="120">
        <v>46.155200493090376</v>
      </c>
      <c r="X1177" s="120">
        <v>100</v>
      </c>
      <c r="Y1177" s="120">
        <v>34.573670346268429</v>
      </c>
      <c r="Z1177" s="120">
        <v>46.098227128357905</v>
      </c>
      <c r="AA1177" s="120">
        <v>100</v>
      </c>
      <c r="AB1177" s="120">
        <v>37.223456790123457</v>
      </c>
      <c r="AC1177" s="120">
        <v>49.631275720164609</v>
      </c>
      <c r="AD1177" s="120">
        <v>100</v>
      </c>
      <c r="AE1177" s="120">
        <v>37.223456790123457</v>
      </c>
      <c r="AF1177" s="120"/>
      <c r="AG1177" s="120">
        <v>49.631275720164609</v>
      </c>
      <c r="AH1177" s="120">
        <v>100</v>
      </c>
      <c r="AI1177" s="120"/>
      <c r="AJ1177" s="120"/>
      <c r="AK1177" s="120"/>
      <c r="AL1177" s="52">
        <v>0</v>
      </c>
      <c r="AM1177" s="124">
        <v>0.99248120300751874</v>
      </c>
      <c r="AN1177" s="124">
        <v>0.99236641221374045</v>
      </c>
      <c r="AO1177" s="124">
        <v>0.98496240601503759</v>
      </c>
      <c r="AP1177" s="124">
        <v>0.98473282442748089</v>
      </c>
      <c r="AQ1177" s="124">
        <v>1</v>
      </c>
      <c r="AR1177" s="124">
        <v>1</v>
      </c>
      <c r="AS1177" s="124">
        <v>0.65925925925925921</v>
      </c>
      <c r="AT1177" s="120">
        <v>0</v>
      </c>
      <c r="AU1177" s="120">
        <v>50</v>
      </c>
      <c r="AV1177" s="124">
        <v>0.65413533834586468</v>
      </c>
      <c r="AW1177" s="120">
        <v>0</v>
      </c>
      <c r="AX1177" s="120">
        <v>50</v>
      </c>
      <c r="AY1177" s="124"/>
      <c r="AZ1177" s="120"/>
      <c r="BA1177" s="120"/>
      <c r="BB1177" s="124"/>
      <c r="BC1177" s="120"/>
      <c r="BD1177" s="120"/>
      <c r="BE1177" s="124">
        <v>0.54385964912280704</v>
      </c>
      <c r="BF1177" s="120">
        <v>28.928704740574844</v>
      </c>
      <c r="BG1177" s="120">
        <v>50</v>
      </c>
      <c r="BH1177" s="124"/>
      <c r="BI1177" s="120"/>
      <c r="BJ1177" s="120"/>
      <c r="BK1177" s="124"/>
      <c r="BL1177" s="120"/>
      <c r="BM1177" s="120"/>
      <c r="BN1177" s="52"/>
      <c r="BO1177" s="124"/>
      <c r="BP1177" s="120"/>
      <c r="BQ1177" s="120"/>
      <c r="BR1177" s="124">
        <v>0.39</v>
      </c>
      <c r="BS1177" s="124">
        <v>1.075268817204301</v>
      </c>
      <c r="BT1177" s="120">
        <v>26</v>
      </c>
      <c r="BU1177" s="120">
        <v>50</v>
      </c>
      <c r="BV1177" s="124"/>
      <c r="BW1177" s="120"/>
      <c r="BX1177" s="120"/>
      <c r="BY1177" s="124"/>
      <c r="BZ1177" s="124"/>
      <c r="CA1177" s="124"/>
      <c r="CB1177" s="120">
        <v>17.263974516166829</v>
      </c>
      <c r="CC1177" s="120">
        <v>19.631524517014228</v>
      </c>
      <c r="CD1177" s="120">
        <v>17.168861804494096</v>
      </c>
      <c r="CE1177" s="120"/>
      <c r="CF1177" s="107"/>
      <c r="CG1177" s="107"/>
      <c r="CH1177" s="107">
        <v>0</v>
      </c>
      <c r="CI1177" s="107"/>
      <c r="CJ1177" s="107"/>
    </row>
    <row r="1178" spans="1:88" x14ac:dyDescent="0.25">
      <c r="A1178" s="50" t="s">
        <v>1335</v>
      </c>
      <c r="B1178" s="56" t="s">
        <v>1629</v>
      </c>
      <c r="C1178" s="50" t="s">
        <v>3656</v>
      </c>
      <c r="D1178" s="56" t="s">
        <v>2525</v>
      </c>
      <c r="E1178" s="50" t="s">
        <v>1320</v>
      </c>
      <c r="F1178" s="24">
        <v>6</v>
      </c>
      <c r="G1178" s="24">
        <v>8</v>
      </c>
      <c r="H1178" s="50" t="s">
        <v>1454</v>
      </c>
      <c r="I1178" s="50" t="s">
        <v>109</v>
      </c>
      <c r="J1178" s="120">
        <v>370.87248794531746</v>
      </c>
      <c r="K1178" s="52">
        <v>800</v>
      </c>
      <c r="L1178" s="120">
        <v>46.359060993164682</v>
      </c>
      <c r="M1178" s="52">
        <v>0</v>
      </c>
      <c r="N1178" s="120">
        <v>46.732775004969454</v>
      </c>
      <c r="O1178" s="120">
        <v>62.310366673292606</v>
      </c>
      <c r="P1178" s="120">
        <v>100</v>
      </c>
      <c r="Q1178" s="120">
        <v>46.63624954413649</v>
      </c>
      <c r="R1178" s="120"/>
      <c r="S1178" s="120"/>
      <c r="T1178" s="120">
        <v>62.181666058848649</v>
      </c>
      <c r="U1178" s="120">
        <v>100</v>
      </c>
      <c r="V1178" s="120">
        <v>34.616400369817782</v>
      </c>
      <c r="W1178" s="120">
        <v>46.155200493090376</v>
      </c>
      <c r="X1178" s="120">
        <v>100</v>
      </c>
      <c r="Y1178" s="120">
        <v>34.573670346268429</v>
      </c>
      <c r="Z1178" s="120">
        <v>46.098227128357905</v>
      </c>
      <c r="AA1178" s="120">
        <v>100</v>
      </c>
      <c r="AB1178" s="120">
        <v>37.199371069182391</v>
      </c>
      <c r="AC1178" s="120">
        <v>49.599161425576519</v>
      </c>
      <c r="AD1178" s="120">
        <v>100</v>
      </c>
      <c r="AE1178" s="120">
        <v>37.199371069182391</v>
      </c>
      <c r="AF1178" s="120"/>
      <c r="AG1178" s="120">
        <v>49.599161425576519</v>
      </c>
      <c r="AH1178" s="120">
        <v>100</v>
      </c>
      <c r="AI1178" s="120"/>
      <c r="AJ1178" s="120"/>
      <c r="AK1178" s="120"/>
      <c r="AL1178" s="52">
        <v>0</v>
      </c>
      <c r="AM1178" s="124">
        <v>0.99248120300751874</v>
      </c>
      <c r="AN1178" s="124">
        <v>0.99236641221374045</v>
      </c>
      <c r="AO1178" s="124">
        <v>0.98496240601503759</v>
      </c>
      <c r="AP1178" s="124">
        <v>0.98473282442748089</v>
      </c>
      <c r="AQ1178" s="124">
        <v>1</v>
      </c>
      <c r="AR1178" s="124">
        <v>1</v>
      </c>
      <c r="AS1178" s="124">
        <v>0.65925925925925921</v>
      </c>
      <c r="AT1178" s="120">
        <v>0</v>
      </c>
      <c r="AU1178" s="120">
        <v>50</v>
      </c>
      <c r="AV1178" s="124">
        <v>0.65413533834586468</v>
      </c>
      <c r="AW1178" s="120">
        <v>0</v>
      </c>
      <c r="AX1178" s="120">
        <v>50</v>
      </c>
      <c r="AY1178" s="124"/>
      <c r="AZ1178" s="120"/>
      <c r="BA1178" s="120"/>
      <c r="BB1178" s="124"/>
      <c r="BC1178" s="120"/>
      <c r="BD1178" s="120"/>
      <c r="BE1178" s="124">
        <v>0.54385964912280704</v>
      </c>
      <c r="BF1178" s="120">
        <v>28.928704740574844</v>
      </c>
      <c r="BG1178" s="120">
        <v>50</v>
      </c>
      <c r="BH1178" s="124"/>
      <c r="BI1178" s="120"/>
      <c r="BJ1178" s="120"/>
      <c r="BK1178" s="124"/>
      <c r="BL1178" s="120"/>
      <c r="BM1178" s="120"/>
      <c r="BN1178" s="52"/>
      <c r="BO1178" s="124"/>
      <c r="BP1178" s="120"/>
      <c r="BQ1178" s="120"/>
      <c r="BR1178" s="124">
        <v>0.39</v>
      </c>
      <c r="BS1178" s="124">
        <v>1.075268817204301</v>
      </c>
      <c r="BT1178" s="120">
        <v>26</v>
      </c>
      <c r="BU1178" s="120">
        <v>50</v>
      </c>
      <c r="BV1178" s="124"/>
      <c r="BW1178" s="120"/>
      <c r="BX1178" s="120"/>
      <c r="BY1178" s="124"/>
      <c r="BZ1178" s="124"/>
      <c r="CA1178" s="124"/>
      <c r="CB1178" s="120">
        <v>16.823939048191338</v>
      </c>
      <c r="CC1178" s="120">
        <v>19.496255895940152</v>
      </c>
      <c r="CD1178" s="120">
        <v>17.335082511020332</v>
      </c>
      <c r="CE1178" s="120"/>
      <c r="CF1178" s="107" t="s">
        <v>3741</v>
      </c>
      <c r="CG1178" s="107">
        <v>5</v>
      </c>
      <c r="CH1178" s="107">
        <v>0</v>
      </c>
      <c r="CI1178" s="107"/>
      <c r="CJ1178" s="107"/>
    </row>
    <row r="1179" spans="1:88" x14ac:dyDescent="0.25">
      <c r="A1179" s="50" t="s">
        <v>1337</v>
      </c>
      <c r="B1179" s="56" t="s">
        <v>1471</v>
      </c>
      <c r="C1179" s="50" t="s">
        <v>2665</v>
      </c>
      <c r="D1179" s="56" t="s">
        <v>101</v>
      </c>
      <c r="E1179" s="50" t="s">
        <v>102</v>
      </c>
      <c r="F1179" s="24" t="s">
        <v>102</v>
      </c>
      <c r="G1179" s="24" t="s">
        <v>102</v>
      </c>
      <c r="H1179" s="50" t="s">
        <v>2644</v>
      </c>
      <c r="I1179" s="50" t="s">
        <v>103</v>
      </c>
      <c r="J1179" s="120">
        <v>916.58562932061977</v>
      </c>
      <c r="K1179" s="52">
        <v>1150</v>
      </c>
      <c r="L1179" s="120">
        <v>79.703098201793026</v>
      </c>
      <c r="M1179" s="52">
        <v>0</v>
      </c>
      <c r="N1179" s="120">
        <v>66.606732167045536</v>
      </c>
      <c r="O1179" s="120">
        <v>88.808976222727381</v>
      </c>
      <c r="P1179" s="120">
        <v>100</v>
      </c>
      <c r="Q1179" s="120">
        <v>65.803844426223705</v>
      </c>
      <c r="R1179" s="120">
        <v>58.039701055671536</v>
      </c>
      <c r="S1179" s="120">
        <v>69.443602184615969</v>
      </c>
      <c r="T1179" s="120">
        <v>87.738459234964935</v>
      </c>
      <c r="U1179" s="120">
        <v>100</v>
      </c>
      <c r="V1179" s="120">
        <v>58.97029567648049</v>
      </c>
      <c r="W1179" s="120">
        <v>78.627060901973991</v>
      </c>
      <c r="X1179" s="120">
        <v>100</v>
      </c>
      <c r="Y1179" s="120">
        <v>59.234294150468848</v>
      </c>
      <c r="Z1179" s="120">
        <v>78.979058867291798</v>
      </c>
      <c r="AA1179" s="120">
        <v>100</v>
      </c>
      <c r="AB1179" s="120">
        <v>43.415987933634959</v>
      </c>
      <c r="AC1179" s="120">
        <v>57.887983911513274</v>
      </c>
      <c r="AD1179" s="120">
        <v>100</v>
      </c>
      <c r="AE1179" s="120">
        <v>43.857023060796642</v>
      </c>
      <c r="AF1179" s="120">
        <v>42.284946236559151</v>
      </c>
      <c r="AG1179" s="120">
        <v>58.476030747728856</v>
      </c>
      <c r="AH1179" s="120">
        <v>100</v>
      </c>
      <c r="AI1179" s="120">
        <v>3.63</v>
      </c>
      <c r="AJ1179" s="120">
        <v>-1.19</v>
      </c>
      <c r="AK1179" s="120">
        <v>-1.57</v>
      </c>
      <c r="AL1179" s="52">
        <v>0</v>
      </c>
      <c r="AM1179" s="124">
        <v>0.99451553930530168</v>
      </c>
      <c r="AN1179" s="124">
        <v>0.99297423887587821</v>
      </c>
      <c r="AO1179" s="124">
        <v>0.99268738574040216</v>
      </c>
      <c r="AP1179" s="124">
        <v>0.99063231850117095</v>
      </c>
      <c r="AQ1179" s="124">
        <v>0.98222222222222222</v>
      </c>
      <c r="AR1179" s="124">
        <v>1</v>
      </c>
      <c r="AS1179" s="124">
        <v>5.3403141361256547E-2</v>
      </c>
      <c r="AT1179" s="120">
        <v>49.319371727748695</v>
      </c>
      <c r="AU1179" s="120">
        <v>50</v>
      </c>
      <c r="AV1179" s="124">
        <v>6.0179257362355951E-2</v>
      </c>
      <c r="AW1179" s="120">
        <v>47.96414852752882</v>
      </c>
      <c r="AX1179" s="120">
        <v>50</v>
      </c>
      <c r="AY1179" s="124">
        <v>0.77966101694915257</v>
      </c>
      <c r="AZ1179" s="120">
        <v>50</v>
      </c>
      <c r="BA1179" s="120">
        <v>50</v>
      </c>
      <c r="BB1179" s="124">
        <v>0.57627118644067798</v>
      </c>
      <c r="BC1179" s="120">
        <v>38.418079096045197</v>
      </c>
      <c r="BD1179" s="120">
        <v>50</v>
      </c>
      <c r="BE1179" s="124">
        <v>0.92307692307692313</v>
      </c>
      <c r="BF1179" s="120">
        <v>49.099836333878891</v>
      </c>
      <c r="BG1179" s="120">
        <v>50</v>
      </c>
      <c r="BH1179" s="124">
        <v>0.82608695652173914</v>
      </c>
      <c r="BI1179" s="120">
        <v>87.881591119333962</v>
      </c>
      <c r="BJ1179" s="120">
        <v>100</v>
      </c>
      <c r="BK1179" s="124"/>
      <c r="BL1179" s="120"/>
      <c r="BM1179" s="120"/>
      <c r="BN1179" s="52"/>
      <c r="BO1179" s="124">
        <v>0.73899999999999999</v>
      </c>
      <c r="BP1179" s="120">
        <v>98.550724637681157</v>
      </c>
      <c r="BQ1179" s="120">
        <v>100</v>
      </c>
      <c r="BR1179" s="124">
        <v>0.11347517730496454</v>
      </c>
      <c r="BS1179" s="124">
        <v>0.4563106796116505</v>
      </c>
      <c r="BT1179" s="120">
        <v>0</v>
      </c>
      <c r="BU1179" s="120">
        <v>50</v>
      </c>
      <c r="BV1179" s="124">
        <v>0.53801169590643272</v>
      </c>
      <c r="BW1179" s="120">
        <v>44.834307992202724</v>
      </c>
      <c r="BX1179" s="120">
        <v>50</v>
      </c>
      <c r="BY1179" s="124"/>
      <c r="BZ1179" s="124"/>
      <c r="CA1179" s="124"/>
      <c r="CB1179" s="120">
        <v>17.263974516166829</v>
      </c>
      <c r="CC1179" s="120">
        <v>19.631524517014228</v>
      </c>
      <c r="CD1179" s="120">
        <v>17.168861804494096</v>
      </c>
      <c r="CE1179" s="120"/>
      <c r="CF1179" s="52"/>
      <c r="CG1179" s="52"/>
      <c r="CH1179" s="107">
        <v>0</v>
      </c>
      <c r="CI1179" s="107"/>
      <c r="CJ1179" s="107"/>
    </row>
    <row r="1180" spans="1:88" x14ac:dyDescent="0.25">
      <c r="A1180" s="50" t="s">
        <v>1337</v>
      </c>
      <c r="B1180" s="56" t="s">
        <v>1471</v>
      </c>
      <c r="C1180" s="50" t="s">
        <v>3657</v>
      </c>
      <c r="D1180" s="56" t="s">
        <v>1672</v>
      </c>
      <c r="E1180" s="50" t="s">
        <v>1320</v>
      </c>
      <c r="F1180" s="24" t="s">
        <v>114</v>
      </c>
      <c r="G1180" s="24">
        <v>12</v>
      </c>
      <c r="H1180" s="50" t="s">
        <v>1454</v>
      </c>
      <c r="I1180" s="50" t="s">
        <v>109</v>
      </c>
      <c r="J1180" s="120">
        <v>916.58562932061977</v>
      </c>
      <c r="K1180" s="52">
        <v>1150</v>
      </c>
      <c r="L1180" s="120">
        <v>79.703098201793026</v>
      </c>
      <c r="M1180" s="52">
        <v>0</v>
      </c>
      <c r="N1180" s="120">
        <v>66.606732167045536</v>
      </c>
      <c r="O1180" s="120">
        <v>88.808976222727381</v>
      </c>
      <c r="P1180" s="120">
        <v>100</v>
      </c>
      <c r="Q1180" s="120">
        <v>65.803844426223705</v>
      </c>
      <c r="R1180" s="120">
        <v>58.039701055671536</v>
      </c>
      <c r="S1180" s="120">
        <v>69.443602184615969</v>
      </c>
      <c r="T1180" s="120">
        <v>87.738459234964935</v>
      </c>
      <c r="U1180" s="120">
        <v>100</v>
      </c>
      <c r="V1180" s="120">
        <v>58.97029567648049</v>
      </c>
      <c r="W1180" s="120">
        <v>78.627060901973991</v>
      </c>
      <c r="X1180" s="120">
        <v>100</v>
      </c>
      <c r="Y1180" s="120">
        <v>59.234294150468848</v>
      </c>
      <c r="Z1180" s="120">
        <v>78.979058867291798</v>
      </c>
      <c r="AA1180" s="120">
        <v>100</v>
      </c>
      <c r="AB1180" s="120">
        <v>43.415987933634959</v>
      </c>
      <c r="AC1180" s="120">
        <v>57.887983911513274</v>
      </c>
      <c r="AD1180" s="120">
        <v>100</v>
      </c>
      <c r="AE1180" s="120">
        <v>43.857023060796642</v>
      </c>
      <c r="AF1180" s="120">
        <v>42.284946236559151</v>
      </c>
      <c r="AG1180" s="120">
        <v>58.476030747728856</v>
      </c>
      <c r="AH1180" s="120">
        <v>100</v>
      </c>
      <c r="AI1180" s="120">
        <v>3.63</v>
      </c>
      <c r="AJ1180" s="120">
        <v>-1.19</v>
      </c>
      <c r="AK1180" s="120">
        <v>-1.57</v>
      </c>
      <c r="AL1180" s="52">
        <v>0</v>
      </c>
      <c r="AM1180" s="124">
        <v>0.99451553930530168</v>
      </c>
      <c r="AN1180" s="124">
        <v>0.99297423887587821</v>
      </c>
      <c r="AO1180" s="124">
        <v>0.99268738574040216</v>
      </c>
      <c r="AP1180" s="124">
        <v>0.99063231850117095</v>
      </c>
      <c r="AQ1180" s="124">
        <v>0.98222222222222222</v>
      </c>
      <c r="AR1180" s="124">
        <v>1</v>
      </c>
      <c r="AS1180" s="124">
        <v>5.3403141361256547E-2</v>
      </c>
      <c r="AT1180" s="120">
        <v>49.319371727748695</v>
      </c>
      <c r="AU1180" s="120">
        <v>50</v>
      </c>
      <c r="AV1180" s="124">
        <v>6.0179257362355951E-2</v>
      </c>
      <c r="AW1180" s="120">
        <v>47.96414852752882</v>
      </c>
      <c r="AX1180" s="120">
        <v>50</v>
      </c>
      <c r="AY1180" s="124">
        <v>0.77966101694915257</v>
      </c>
      <c r="AZ1180" s="120">
        <v>50</v>
      </c>
      <c r="BA1180" s="120">
        <v>50</v>
      </c>
      <c r="BB1180" s="124">
        <v>0.57627118644067798</v>
      </c>
      <c r="BC1180" s="120">
        <v>38.418079096045197</v>
      </c>
      <c r="BD1180" s="120">
        <v>50</v>
      </c>
      <c r="BE1180" s="124">
        <v>0.92307692307692313</v>
      </c>
      <c r="BF1180" s="120">
        <v>49.099836333878891</v>
      </c>
      <c r="BG1180" s="120">
        <v>50</v>
      </c>
      <c r="BH1180" s="124">
        <v>0.82608695652173914</v>
      </c>
      <c r="BI1180" s="120">
        <v>87.881591119333962</v>
      </c>
      <c r="BJ1180" s="120">
        <v>100</v>
      </c>
      <c r="BK1180" s="124"/>
      <c r="BL1180" s="120"/>
      <c r="BM1180" s="120"/>
      <c r="BN1180" s="52"/>
      <c r="BO1180" s="124">
        <v>0.73913043478260865</v>
      </c>
      <c r="BP1180" s="120">
        <v>98.550724637681157</v>
      </c>
      <c r="BQ1180" s="120">
        <v>100</v>
      </c>
      <c r="BR1180" s="124">
        <v>0.11347517730496454</v>
      </c>
      <c r="BS1180" s="124">
        <v>0.4563106796116505</v>
      </c>
      <c r="BT1180" s="120">
        <v>0</v>
      </c>
      <c r="BU1180" s="120">
        <v>50</v>
      </c>
      <c r="BV1180" s="124">
        <v>0.53801169590643272</v>
      </c>
      <c r="BW1180" s="120">
        <v>44.834307992202724</v>
      </c>
      <c r="BX1180" s="120">
        <v>50</v>
      </c>
      <c r="BY1180" s="124"/>
      <c r="BZ1180" s="124"/>
      <c r="CA1180" s="124"/>
      <c r="CB1180" s="120">
        <v>16.823939048191338</v>
      </c>
      <c r="CC1180" s="120">
        <v>19.496255895940152</v>
      </c>
      <c r="CD1180" s="120">
        <v>17.335082511020332</v>
      </c>
      <c r="CE1180" s="120"/>
      <c r="CF1180" s="114"/>
      <c r="CG1180" s="52"/>
      <c r="CH1180" s="107">
        <v>2</v>
      </c>
      <c r="CI1180" s="107">
        <v>1</v>
      </c>
      <c r="CJ1180" s="107">
        <v>1</v>
      </c>
    </row>
    <row r="1181" spans="1:88" x14ac:dyDescent="0.25">
      <c r="A1181" s="50" t="s">
        <v>1339</v>
      </c>
      <c r="B1181" s="56" t="s">
        <v>1552</v>
      </c>
      <c r="C1181" s="50" t="s">
        <v>2665</v>
      </c>
      <c r="D1181" s="56" t="s">
        <v>101</v>
      </c>
      <c r="E1181" s="50" t="s">
        <v>102</v>
      </c>
      <c r="F1181" s="24" t="s">
        <v>102</v>
      </c>
      <c r="G1181" s="24" t="s">
        <v>102</v>
      </c>
      <c r="H1181" s="50" t="s">
        <v>2644</v>
      </c>
      <c r="I1181" s="50" t="s">
        <v>103</v>
      </c>
      <c r="J1181" s="120">
        <v>549.86353159204327</v>
      </c>
      <c r="K1181" s="52">
        <v>800</v>
      </c>
      <c r="L1181" s="120">
        <v>68.732941449005409</v>
      </c>
      <c r="M1181" s="52">
        <v>0</v>
      </c>
      <c r="N1181" s="120">
        <v>61.547598677579465</v>
      </c>
      <c r="O1181" s="120">
        <v>82.063464903439282</v>
      </c>
      <c r="P1181" s="120">
        <v>100</v>
      </c>
      <c r="Q1181" s="120">
        <v>60.334449495484932</v>
      </c>
      <c r="R1181" s="120">
        <v>60.618166840680587</v>
      </c>
      <c r="S1181" s="120">
        <v>71.626068805749441</v>
      </c>
      <c r="T1181" s="120">
        <v>80.445932660646577</v>
      </c>
      <c r="U1181" s="120">
        <v>100</v>
      </c>
      <c r="V1181" s="120">
        <v>51.432146793026639</v>
      </c>
      <c r="W1181" s="120">
        <v>68.576195724035514</v>
      </c>
      <c r="X1181" s="120">
        <v>100</v>
      </c>
      <c r="Y1181" s="120">
        <v>50.326422157660893</v>
      </c>
      <c r="Z1181" s="120">
        <v>67.101896210214534</v>
      </c>
      <c r="AA1181" s="120">
        <v>100</v>
      </c>
      <c r="AB1181" s="120">
        <v>48.043111111111116</v>
      </c>
      <c r="AC1181" s="120">
        <v>64.057481481481489</v>
      </c>
      <c r="AD1181" s="120">
        <v>100</v>
      </c>
      <c r="AE1181" s="120">
        <v>47.909230769230774</v>
      </c>
      <c r="AF1181" s="120"/>
      <c r="AG1181" s="120">
        <v>63.878974358974361</v>
      </c>
      <c r="AH1181" s="120">
        <v>100</v>
      </c>
      <c r="AI1181" s="120">
        <v>11.29</v>
      </c>
      <c r="AJ1181" s="120">
        <v>10.29</v>
      </c>
      <c r="AK1181" s="120"/>
      <c r="AL1181" s="52">
        <v>0</v>
      </c>
      <c r="AM1181" s="124">
        <v>1</v>
      </c>
      <c r="AN1181" s="124">
        <v>1</v>
      </c>
      <c r="AO1181" s="124">
        <v>1</v>
      </c>
      <c r="AP1181" s="124">
        <v>1</v>
      </c>
      <c r="AQ1181" s="124">
        <v>0.98684210526315785</v>
      </c>
      <c r="AR1181" s="124">
        <v>0.98484848484848486</v>
      </c>
      <c r="AS1181" s="124">
        <v>0.17067307692307693</v>
      </c>
      <c r="AT1181" s="120">
        <v>25.865384615384635</v>
      </c>
      <c r="AU1181" s="120">
        <v>50</v>
      </c>
      <c r="AV1181" s="124">
        <v>0.18784530386740331</v>
      </c>
      <c r="AW1181" s="120">
        <v>22.430939226519353</v>
      </c>
      <c r="AX1181" s="120">
        <v>50</v>
      </c>
      <c r="AY1181" s="124"/>
      <c r="AZ1181" s="120"/>
      <c r="BA1181" s="120"/>
      <c r="BB1181" s="124"/>
      <c r="BC1181" s="120"/>
      <c r="BD1181" s="120"/>
      <c r="BE1181" s="124">
        <v>0.79166666666666663</v>
      </c>
      <c r="BF1181" s="120">
        <v>42.109929078014183</v>
      </c>
      <c r="BG1181" s="120">
        <v>50</v>
      </c>
      <c r="BH1181" s="124"/>
      <c r="BI1181" s="120"/>
      <c r="BJ1181" s="120"/>
      <c r="BK1181" s="124"/>
      <c r="BL1181" s="120"/>
      <c r="BM1181" s="120"/>
      <c r="BN1181" s="52"/>
      <c r="BO1181" s="124"/>
      <c r="BP1181" s="120"/>
      <c r="BQ1181" s="120"/>
      <c r="BR1181" s="124">
        <v>0.5</v>
      </c>
      <c r="BS1181" s="124">
        <v>1.0166666666666666</v>
      </c>
      <c r="BT1181" s="120">
        <v>33.333333333333329</v>
      </c>
      <c r="BU1181" s="120">
        <v>50</v>
      </c>
      <c r="BV1181" s="124"/>
      <c r="BW1181" s="120"/>
      <c r="BX1181" s="120"/>
      <c r="BY1181" s="124"/>
      <c r="BZ1181" s="124"/>
      <c r="CA1181" s="124"/>
      <c r="CB1181" s="120">
        <v>17.263974516166829</v>
      </c>
      <c r="CC1181" s="120">
        <v>19.631524517014228</v>
      </c>
      <c r="CD1181" s="120">
        <v>17.168861804494096</v>
      </c>
      <c r="CE1181" s="120"/>
      <c r="CF1181" s="107"/>
      <c r="CG1181" s="107"/>
      <c r="CH1181" s="107">
        <v>0</v>
      </c>
      <c r="CI1181" s="107"/>
      <c r="CJ1181" s="107"/>
    </row>
    <row r="1182" spans="1:88" x14ac:dyDescent="0.25">
      <c r="A1182" s="50" t="s">
        <v>1339</v>
      </c>
      <c r="B1182" s="56" t="s">
        <v>1552</v>
      </c>
      <c r="C1182" s="50" t="s">
        <v>3658</v>
      </c>
      <c r="D1182" s="56" t="s">
        <v>2248</v>
      </c>
      <c r="E1182" s="50" t="s">
        <v>1320</v>
      </c>
      <c r="F1182" s="24" t="s">
        <v>107</v>
      </c>
      <c r="G1182" s="24">
        <v>8</v>
      </c>
      <c r="H1182" s="50" t="s">
        <v>1454</v>
      </c>
      <c r="I1182" s="50" t="s">
        <v>109</v>
      </c>
      <c r="J1182" s="120">
        <v>549.86353159204327</v>
      </c>
      <c r="K1182" s="52">
        <v>800</v>
      </c>
      <c r="L1182" s="120">
        <v>68.732941449005409</v>
      </c>
      <c r="M1182" s="52">
        <v>0</v>
      </c>
      <c r="N1182" s="120">
        <v>61.547598677579465</v>
      </c>
      <c r="O1182" s="120">
        <v>82.063464903439282</v>
      </c>
      <c r="P1182" s="120">
        <v>100</v>
      </c>
      <c r="Q1182" s="120">
        <v>60.334449495484932</v>
      </c>
      <c r="R1182" s="120">
        <v>60.618166840680587</v>
      </c>
      <c r="S1182" s="120">
        <v>71.626068805749441</v>
      </c>
      <c r="T1182" s="120">
        <v>80.445932660646577</v>
      </c>
      <c r="U1182" s="120">
        <v>100</v>
      </c>
      <c r="V1182" s="120">
        <v>51.432146793026639</v>
      </c>
      <c r="W1182" s="120">
        <v>68.576195724035514</v>
      </c>
      <c r="X1182" s="120">
        <v>100</v>
      </c>
      <c r="Y1182" s="120">
        <v>50.326422157660893</v>
      </c>
      <c r="Z1182" s="120">
        <v>67.101896210214534</v>
      </c>
      <c r="AA1182" s="120">
        <v>100</v>
      </c>
      <c r="AB1182" s="120">
        <v>48.043111111111116</v>
      </c>
      <c r="AC1182" s="120">
        <v>64.057481481481489</v>
      </c>
      <c r="AD1182" s="120">
        <v>100</v>
      </c>
      <c r="AE1182" s="120">
        <v>47.909230769230774</v>
      </c>
      <c r="AF1182" s="120"/>
      <c r="AG1182" s="120">
        <v>63.878974358974361</v>
      </c>
      <c r="AH1182" s="120">
        <v>100</v>
      </c>
      <c r="AI1182" s="120">
        <v>11.29</v>
      </c>
      <c r="AJ1182" s="120">
        <v>10.29</v>
      </c>
      <c r="AK1182" s="120"/>
      <c r="AL1182" s="52">
        <v>0</v>
      </c>
      <c r="AM1182" s="124">
        <v>1</v>
      </c>
      <c r="AN1182" s="124">
        <v>1</v>
      </c>
      <c r="AO1182" s="124">
        <v>1</v>
      </c>
      <c r="AP1182" s="124">
        <v>1</v>
      </c>
      <c r="AQ1182" s="124">
        <v>0.98684210526315785</v>
      </c>
      <c r="AR1182" s="124">
        <v>0.98484848484848486</v>
      </c>
      <c r="AS1182" s="124">
        <v>0.17067307692307693</v>
      </c>
      <c r="AT1182" s="120">
        <v>25.865384615384635</v>
      </c>
      <c r="AU1182" s="120">
        <v>50</v>
      </c>
      <c r="AV1182" s="124">
        <v>0.18784530386740331</v>
      </c>
      <c r="AW1182" s="120">
        <v>22.430939226519353</v>
      </c>
      <c r="AX1182" s="120">
        <v>50</v>
      </c>
      <c r="AY1182" s="124"/>
      <c r="AZ1182" s="120"/>
      <c r="BA1182" s="120"/>
      <c r="BB1182" s="124"/>
      <c r="BC1182" s="120"/>
      <c r="BD1182" s="120"/>
      <c r="BE1182" s="124">
        <v>0.79166666666666663</v>
      </c>
      <c r="BF1182" s="120">
        <v>42.109929078014183</v>
      </c>
      <c r="BG1182" s="120">
        <v>50</v>
      </c>
      <c r="BH1182" s="124"/>
      <c r="BI1182" s="120"/>
      <c r="BJ1182" s="120"/>
      <c r="BK1182" s="124"/>
      <c r="BL1182" s="120"/>
      <c r="BM1182" s="120"/>
      <c r="BN1182" s="52"/>
      <c r="BO1182" s="124"/>
      <c r="BP1182" s="120"/>
      <c r="BQ1182" s="120"/>
      <c r="BR1182" s="124">
        <v>0.5</v>
      </c>
      <c r="BS1182" s="124">
        <v>1.0166666666666666</v>
      </c>
      <c r="BT1182" s="120">
        <v>33.333333333333329</v>
      </c>
      <c r="BU1182" s="120">
        <v>50</v>
      </c>
      <c r="BV1182" s="124"/>
      <c r="BW1182" s="120"/>
      <c r="BX1182" s="120"/>
      <c r="BY1182" s="124"/>
      <c r="BZ1182" s="124"/>
      <c r="CA1182" s="124"/>
      <c r="CB1182" s="120">
        <v>16.823939048191338</v>
      </c>
      <c r="CC1182" s="120">
        <v>19.496255895940152</v>
      </c>
      <c r="CD1182" s="120">
        <v>17.335082511020332</v>
      </c>
      <c r="CE1182" s="120"/>
      <c r="CF1182" s="114"/>
      <c r="CG1182" s="52"/>
      <c r="CH1182" s="107">
        <v>0</v>
      </c>
      <c r="CI1182" s="107"/>
      <c r="CJ1182" s="107"/>
    </row>
    <row r="1183" spans="1:88" x14ac:dyDescent="0.25">
      <c r="A1183" s="50" t="s">
        <v>1341</v>
      </c>
      <c r="B1183" s="56" t="s">
        <v>1617</v>
      </c>
      <c r="C1183" s="50" t="s">
        <v>2665</v>
      </c>
      <c r="D1183" s="56" t="s">
        <v>101</v>
      </c>
      <c r="E1183" s="50" t="s">
        <v>102</v>
      </c>
      <c r="F1183" s="24" t="s">
        <v>102</v>
      </c>
      <c r="G1183" s="24" t="s">
        <v>102</v>
      </c>
      <c r="H1183" s="50" t="s">
        <v>2644</v>
      </c>
      <c r="I1183" s="50" t="s">
        <v>103</v>
      </c>
      <c r="J1183" s="120">
        <v>245.19041575570134</v>
      </c>
      <c r="K1183" s="52">
        <v>850</v>
      </c>
      <c r="L1183" s="120">
        <v>28.845931265376628</v>
      </c>
      <c r="M1183" s="52">
        <v>0</v>
      </c>
      <c r="N1183" s="120"/>
      <c r="O1183" s="120"/>
      <c r="P1183" s="120">
        <v>0</v>
      </c>
      <c r="Q1183" s="120"/>
      <c r="R1183" s="120"/>
      <c r="S1183" s="120"/>
      <c r="T1183" s="120"/>
      <c r="U1183" s="120">
        <v>0</v>
      </c>
      <c r="V1183" s="120"/>
      <c r="W1183" s="120"/>
      <c r="X1183" s="120">
        <v>0</v>
      </c>
      <c r="Y1183" s="120"/>
      <c r="Z1183" s="120"/>
      <c r="AA1183" s="120">
        <v>0</v>
      </c>
      <c r="AB1183" s="120">
        <v>22.066666666666666</v>
      </c>
      <c r="AC1183" s="120">
        <v>29.422222222222221</v>
      </c>
      <c r="AD1183" s="120">
        <v>100</v>
      </c>
      <c r="AE1183" s="120">
        <v>22.066666666666666</v>
      </c>
      <c r="AF1183" s="120"/>
      <c r="AG1183" s="120">
        <v>29.422222222222221</v>
      </c>
      <c r="AH1183" s="120">
        <v>100</v>
      </c>
      <c r="AI1183" s="120"/>
      <c r="AJ1183" s="120"/>
      <c r="AK1183" s="120"/>
      <c r="AL1183" s="52">
        <v>1</v>
      </c>
      <c r="AM1183" s="124">
        <v>0.55882352941176472</v>
      </c>
      <c r="AN1183" s="124">
        <v>0.54545454545454541</v>
      </c>
      <c r="AO1183" s="124">
        <v>0.61764705882352944</v>
      </c>
      <c r="AP1183" s="124">
        <v>0.60606060606060608</v>
      </c>
      <c r="AQ1183" s="124">
        <v>1</v>
      </c>
      <c r="AR1183" s="124">
        <v>1</v>
      </c>
      <c r="AS1183" s="124">
        <v>0.86923076923076925</v>
      </c>
      <c r="AT1183" s="120">
        <v>0</v>
      </c>
      <c r="AU1183" s="120">
        <v>50</v>
      </c>
      <c r="AV1183" s="124">
        <v>0.86821705426356588</v>
      </c>
      <c r="AW1183" s="120">
        <v>0</v>
      </c>
      <c r="AX1183" s="120">
        <v>50</v>
      </c>
      <c r="AY1183" s="124">
        <v>0</v>
      </c>
      <c r="AZ1183" s="120">
        <v>0</v>
      </c>
      <c r="BA1183" s="120">
        <v>50</v>
      </c>
      <c r="BB1183" s="124"/>
      <c r="BC1183" s="120"/>
      <c r="BD1183" s="120">
        <v>50</v>
      </c>
      <c r="BE1183" s="124"/>
      <c r="BF1183" s="120"/>
      <c r="BG1183" s="120">
        <v>50</v>
      </c>
      <c r="BH1183" s="124">
        <v>0.24561403508771928</v>
      </c>
      <c r="BI1183" s="120">
        <v>26.129152668906308</v>
      </c>
      <c r="BJ1183" s="120">
        <v>100</v>
      </c>
      <c r="BK1183" s="124">
        <v>0.69047619047619091</v>
      </c>
      <c r="BL1183" s="120">
        <v>73.454913880445844</v>
      </c>
      <c r="BM1183" s="120">
        <v>100</v>
      </c>
      <c r="BN1183" s="52">
        <v>0</v>
      </c>
      <c r="BO1183" s="124">
        <v>0.24</v>
      </c>
      <c r="BP1183" s="120">
        <v>32</v>
      </c>
      <c r="BQ1183" s="120">
        <v>100</v>
      </c>
      <c r="BR1183" s="124">
        <v>0.14285714285714285</v>
      </c>
      <c r="BS1183" s="124">
        <v>0.77777777777777779</v>
      </c>
      <c r="BT1183" s="120">
        <v>4.7619047619047619</v>
      </c>
      <c r="BU1183" s="120">
        <v>50</v>
      </c>
      <c r="BV1183" s="124">
        <v>0.68461538461538463</v>
      </c>
      <c r="BW1183" s="120">
        <v>50</v>
      </c>
      <c r="BX1183" s="120">
        <v>50</v>
      </c>
      <c r="BY1183" s="124">
        <v>0.69047619047619091</v>
      </c>
      <c r="BZ1183" s="124"/>
      <c r="CA1183" s="124"/>
      <c r="CB1183" s="120">
        <v>17.263974516166829</v>
      </c>
      <c r="CC1183" s="120">
        <v>19.631524517014228</v>
      </c>
      <c r="CD1183" s="120">
        <v>17.168861804494096</v>
      </c>
      <c r="CE1183" s="120">
        <v>15.161501169955377</v>
      </c>
      <c r="CF1183" s="52"/>
      <c r="CG1183" s="52"/>
      <c r="CH1183" s="107">
        <v>0</v>
      </c>
      <c r="CI1183" s="107"/>
      <c r="CJ1183" s="107"/>
    </row>
    <row r="1184" spans="1:88" x14ac:dyDescent="0.25">
      <c r="A1184" s="50" t="s">
        <v>1341</v>
      </c>
      <c r="B1184" s="56" t="s">
        <v>1617</v>
      </c>
      <c r="C1184" s="50" t="s">
        <v>3659</v>
      </c>
      <c r="D1184" s="56" t="s">
        <v>2472</v>
      </c>
      <c r="E1184" s="50" t="s">
        <v>1320</v>
      </c>
      <c r="F1184" s="24">
        <v>9</v>
      </c>
      <c r="G1184" s="24">
        <v>12</v>
      </c>
      <c r="H1184" s="50" t="s">
        <v>1454</v>
      </c>
      <c r="I1184" s="50" t="s">
        <v>109</v>
      </c>
      <c r="J1184" s="120">
        <v>243.59486020014577</v>
      </c>
      <c r="K1184" s="52">
        <v>850</v>
      </c>
      <c r="L1184" s="120">
        <v>28.658218847075972</v>
      </c>
      <c r="M1184" s="52">
        <v>0</v>
      </c>
      <c r="N1184" s="120"/>
      <c r="O1184" s="120"/>
      <c r="P1184" s="120">
        <v>0</v>
      </c>
      <c r="Q1184" s="120"/>
      <c r="R1184" s="120"/>
      <c r="S1184" s="120"/>
      <c r="T1184" s="120"/>
      <c r="U1184" s="120">
        <v>0</v>
      </c>
      <c r="V1184" s="120"/>
      <c r="W1184" s="120"/>
      <c r="X1184" s="120">
        <v>0</v>
      </c>
      <c r="Y1184" s="120"/>
      <c r="Z1184" s="120"/>
      <c r="AA1184" s="120">
        <v>0</v>
      </c>
      <c r="AB1184" s="120">
        <v>21.468333333333337</v>
      </c>
      <c r="AC1184" s="120">
        <v>28.624444444444453</v>
      </c>
      <c r="AD1184" s="120">
        <v>100</v>
      </c>
      <c r="AE1184" s="120">
        <v>21.468333333333337</v>
      </c>
      <c r="AF1184" s="120"/>
      <c r="AG1184" s="120">
        <v>28.624444444444453</v>
      </c>
      <c r="AH1184" s="120">
        <v>100</v>
      </c>
      <c r="AI1184" s="120"/>
      <c r="AJ1184" s="120"/>
      <c r="AK1184" s="120"/>
      <c r="AL1184" s="52">
        <v>1</v>
      </c>
      <c r="AM1184" s="124">
        <v>0.55882352941176472</v>
      </c>
      <c r="AN1184" s="124">
        <v>0.54545454545454541</v>
      </c>
      <c r="AO1184" s="124">
        <v>0.61764705882352944</v>
      </c>
      <c r="AP1184" s="124">
        <v>0.60606060606060608</v>
      </c>
      <c r="AQ1184" s="124">
        <v>1</v>
      </c>
      <c r="AR1184" s="124">
        <v>1</v>
      </c>
      <c r="AS1184" s="124">
        <v>0.86923076923076925</v>
      </c>
      <c r="AT1184" s="120">
        <v>0</v>
      </c>
      <c r="AU1184" s="120">
        <v>50</v>
      </c>
      <c r="AV1184" s="124">
        <v>0.86821705426356588</v>
      </c>
      <c r="AW1184" s="120">
        <v>0</v>
      </c>
      <c r="AX1184" s="120">
        <v>50</v>
      </c>
      <c r="AY1184" s="124">
        <v>0</v>
      </c>
      <c r="AZ1184" s="120">
        <v>0</v>
      </c>
      <c r="BA1184" s="120">
        <v>50</v>
      </c>
      <c r="BB1184" s="124"/>
      <c r="BC1184" s="120"/>
      <c r="BD1184" s="120">
        <v>50</v>
      </c>
      <c r="BE1184" s="124"/>
      <c r="BF1184" s="120"/>
      <c r="BG1184" s="120">
        <v>50</v>
      </c>
      <c r="BH1184" s="124">
        <v>0.24561403508771928</v>
      </c>
      <c r="BI1184" s="120">
        <v>26.129152668906308</v>
      </c>
      <c r="BJ1184" s="120">
        <v>100</v>
      </c>
      <c r="BK1184" s="124">
        <v>0.69047619047619047</v>
      </c>
      <c r="BL1184" s="120">
        <v>73.454913880445787</v>
      </c>
      <c r="BM1184" s="120">
        <v>100</v>
      </c>
      <c r="BN1184" s="52">
        <v>0</v>
      </c>
      <c r="BO1184" s="124">
        <v>0.24</v>
      </c>
      <c r="BP1184" s="120">
        <v>32</v>
      </c>
      <c r="BQ1184" s="120">
        <v>100</v>
      </c>
      <c r="BR1184" s="124">
        <v>0.14285714285714285</v>
      </c>
      <c r="BS1184" s="124">
        <v>0.77777777777777779</v>
      </c>
      <c r="BT1184" s="120">
        <v>4.7619047619047619</v>
      </c>
      <c r="BU1184" s="120">
        <v>50</v>
      </c>
      <c r="BV1184" s="124">
        <v>0.68461538461538463</v>
      </c>
      <c r="BW1184" s="120">
        <v>50</v>
      </c>
      <c r="BX1184" s="120">
        <v>50</v>
      </c>
      <c r="BY1184" s="124">
        <v>0.69047619047619047</v>
      </c>
      <c r="BZ1184" s="124"/>
      <c r="CA1184" s="124"/>
      <c r="CB1184" s="120">
        <v>16.823939048191338</v>
      </c>
      <c r="CC1184" s="120">
        <v>19.496255895940152</v>
      </c>
      <c r="CD1184" s="120">
        <v>17.335082511020332</v>
      </c>
      <c r="CE1184" s="120">
        <v>12.629206143265662</v>
      </c>
      <c r="CF1184" s="107" t="s">
        <v>3741</v>
      </c>
      <c r="CG1184" s="107">
        <v>5</v>
      </c>
      <c r="CH1184" s="107">
        <v>0</v>
      </c>
      <c r="CI1184" s="107"/>
      <c r="CJ1184" s="107"/>
    </row>
    <row r="1185" spans="1:88" x14ac:dyDescent="0.25">
      <c r="A1185" s="50" t="s">
        <v>1343</v>
      </c>
      <c r="B1185" s="56" t="s">
        <v>1574</v>
      </c>
      <c r="C1185" s="50" t="s">
        <v>2665</v>
      </c>
      <c r="D1185" s="56" t="s">
        <v>101</v>
      </c>
      <c r="E1185" s="50" t="s">
        <v>102</v>
      </c>
      <c r="F1185" s="24" t="s">
        <v>102</v>
      </c>
      <c r="G1185" s="24" t="s">
        <v>102</v>
      </c>
      <c r="H1185" s="50" t="s">
        <v>2644</v>
      </c>
      <c r="I1185" s="50" t="s">
        <v>103</v>
      </c>
      <c r="J1185" s="120">
        <v>535.55944840894688</v>
      </c>
      <c r="K1185" s="52">
        <v>800</v>
      </c>
      <c r="L1185" s="120">
        <v>66.94493105111836</v>
      </c>
      <c r="M1185" s="52">
        <v>0</v>
      </c>
      <c r="N1185" s="120">
        <v>56.234070577489135</v>
      </c>
      <c r="O1185" s="120">
        <v>74.978760769985513</v>
      </c>
      <c r="P1185" s="120">
        <v>100</v>
      </c>
      <c r="Q1185" s="120">
        <v>53.272598878441514</v>
      </c>
      <c r="R1185" s="120">
        <v>54.763798051551646</v>
      </c>
      <c r="S1185" s="120">
        <v>63.503137475151448</v>
      </c>
      <c r="T1185" s="120">
        <v>71.030131837922013</v>
      </c>
      <c r="U1185" s="120">
        <v>100</v>
      </c>
      <c r="V1185" s="120">
        <v>49.337271694434541</v>
      </c>
      <c r="W1185" s="120">
        <v>65.783028925912717</v>
      </c>
      <c r="X1185" s="120">
        <v>100</v>
      </c>
      <c r="Y1185" s="120">
        <v>47.122362977243888</v>
      </c>
      <c r="Z1185" s="120">
        <v>62.829817302991856</v>
      </c>
      <c r="AA1185" s="120">
        <v>100</v>
      </c>
      <c r="AB1185" s="120">
        <v>42.237777777777758</v>
      </c>
      <c r="AC1185" s="120">
        <v>56.317037037037011</v>
      </c>
      <c r="AD1185" s="120">
        <v>100</v>
      </c>
      <c r="AE1185" s="120">
        <v>40.969866666666668</v>
      </c>
      <c r="AF1185" s="120">
        <v>46.200000000000017</v>
      </c>
      <c r="AG1185" s="120">
        <v>54.626488888888893</v>
      </c>
      <c r="AH1185" s="120">
        <v>100</v>
      </c>
      <c r="AI1185" s="120">
        <v>10.23</v>
      </c>
      <c r="AJ1185" s="120">
        <v>7.64</v>
      </c>
      <c r="AK1185" s="120">
        <v>5.23</v>
      </c>
      <c r="AL1185" s="52">
        <v>0</v>
      </c>
      <c r="AM1185" s="124">
        <v>0.98559077809798268</v>
      </c>
      <c r="AN1185" s="124">
        <v>0.98380566801619429</v>
      </c>
      <c r="AO1185" s="124">
        <v>0.99423631123919309</v>
      </c>
      <c r="AP1185" s="124">
        <v>0.9919028340080972</v>
      </c>
      <c r="AQ1185" s="124">
        <v>0.97633136094674555</v>
      </c>
      <c r="AR1185" s="124">
        <v>0.9765625</v>
      </c>
      <c r="AS1185" s="124">
        <v>8.069164265129683E-2</v>
      </c>
      <c r="AT1185" s="120">
        <v>43.861671469740649</v>
      </c>
      <c r="AU1185" s="120">
        <v>50</v>
      </c>
      <c r="AV1185" s="124">
        <v>0.10612244897959183</v>
      </c>
      <c r="AW1185" s="120">
        <v>38.775510204081655</v>
      </c>
      <c r="AX1185" s="120">
        <v>50</v>
      </c>
      <c r="AY1185" s="124"/>
      <c r="AZ1185" s="120"/>
      <c r="BA1185" s="120"/>
      <c r="BB1185" s="124"/>
      <c r="BC1185" s="120"/>
      <c r="BD1185" s="120"/>
      <c r="BE1185" s="124">
        <v>0.94</v>
      </c>
      <c r="BF1185" s="120">
        <v>50</v>
      </c>
      <c r="BG1185" s="120">
        <v>50</v>
      </c>
      <c r="BH1185" s="124"/>
      <c r="BI1185" s="120"/>
      <c r="BJ1185" s="120"/>
      <c r="BK1185" s="124"/>
      <c r="BL1185" s="120"/>
      <c r="BM1185" s="120"/>
      <c r="BN1185" s="52"/>
      <c r="BO1185" s="124"/>
      <c r="BP1185" s="120"/>
      <c r="BQ1185" s="120"/>
      <c r="BR1185" s="124">
        <v>0.26035502958579881</v>
      </c>
      <c r="BS1185" s="124">
        <v>1.0242424242424242</v>
      </c>
      <c r="BT1185" s="120">
        <v>17.357001972386588</v>
      </c>
      <c r="BU1185" s="120">
        <v>50</v>
      </c>
      <c r="BV1185" s="124"/>
      <c r="BW1185" s="120"/>
      <c r="BX1185" s="120"/>
      <c r="BY1185" s="124"/>
      <c r="BZ1185" s="124"/>
      <c r="CA1185" s="124"/>
      <c r="CB1185" s="120">
        <v>17.263974516166829</v>
      </c>
      <c r="CC1185" s="120">
        <v>19.631524517014228</v>
      </c>
      <c r="CD1185" s="120">
        <v>17.168861804494096</v>
      </c>
      <c r="CE1185" s="120"/>
      <c r="CF1185" s="114"/>
      <c r="CG1185" s="52"/>
      <c r="CH1185" s="107">
        <v>0</v>
      </c>
      <c r="CI1185" s="107"/>
      <c r="CJ1185" s="107"/>
    </row>
    <row r="1186" spans="1:88" x14ac:dyDescent="0.25">
      <c r="A1186" s="50" t="s">
        <v>1343</v>
      </c>
      <c r="B1186" s="56" t="s">
        <v>1574</v>
      </c>
      <c r="C1186" s="50" t="s">
        <v>3660</v>
      </c>
      <c r="D1186" s="56" t="s">
        <v>2315</v>
      </c>
      <c r="E1186" s="50" t="s">
        <v>1320</v>
      </c>
      <c r="F1186" s="24">
        <v>5</v>
      </c>
      <c r="G1186" s="24">
        <v>8</v>
      </c>
      <c r="H1186" s="50" t="s">
        <v>1454</v>
      </c>
      <c r="I1186" s="50" t="s">
        <v>109</v>
      </c>
      <c r="J1186" s="120">
        <v>535.55944840894688</v>
      </c>
      <c r="K1186" s="52">
        <v>800</v>
      </c>
      <c r="L1186" s="120">
        <v>66.94493105111836</v>
      </c>
      <c r="M1186" s="52">
        <v>0</v>
      </c>
      <c r="N1186" s="120">
        <v>56.234070577489135</v>
      </c>
      <c r="O1186" s="120">
        <v>74.978760769985513</v>
      </c>
      <c r="P1186" s="120">
        <v>100</v>
      </c>
      <c r="Q1186" s="120">
        <v>53.272598878441514</v>
      </c>
      <c r="R1186" s="120">
        <v>54.763798051551646</v>
      </c>
      <c r="S1186" s="120">
        <v>63.503137475151448</v>
      </c>
      <c r="T1186" s="120">
        <v>71.030131837922013</v>
      </c>
      <c r="U1186" s="120">
        <v>100</v>
      </c>
      <c r="V1186" s="120">
        <v>49.337271694434541</v>
      </c>
      <c r="W1186" s="120">
        <v>65.783028925912717</v>
      </c>
      <c r="X1186" s="120">
        <v>100</v>
      </c>
      <c r="Y1186" s="120">
        <v>47.122362977243888</v>
      </c>
      <c r="Z1186" s="120">
        <v>62.829817302991856</v>
      </c>
      <c r="AA1186" s="120">
        <v>100</v>
      </c>
      <c r="AB1186" s="120">
        <v>42.237777777777758</v>
      </c>
      <c r="AC1186" s="120">
        <v>56.317037037037011</v>
      </c>
      <c r="AD1186" s="120">
        <v>100</v>
      </c>
      <c r="AE1186" s="120">
        <v>40.969866666666668</v>
      </c>
      <c r="AF1186" s="120">
        <v>46.200000000000017</v>
      </c>
      <c r="AG1186" s="120">
        <v>54.626488888888893</v>
      </c>
      <c r="AH1186" s="120">
        <v>100</v>
      </c>
      <c r="AI1186" s="120">
        <v>10.23</v>
      </c>
      <c r="AJ1186" s="120">
        <v>7.64</v>
      </c>
      <c r="AK1186" s="120">
        <v>5.23</v>
      </c>
      <c r="AL1186" s="52">
        <v>0</v>
      </c>
      <c r="AM1186" s="124">
        <v>0.98559077809798268</v>
      </c>
      <c r="AN1186" s="124">
        <v>0.98380566801619429</v>
      </c>
      <c r="AO1186" s="124">
        <v>0.99423631123919309</v>
      </c>
      <c r="AP1186" s="124">
        <v>0.9919028340080972</v>
      </c>
      <c r="AQ1186" s="124">
        <v>0.97633136094674555</v>
      </c>
      <c r="AR1186" s="124">
        <v>0.9765625</v>
      </c>
      <c r="AS1186" s="124">
        <v>8.069164265129683E-2</v>
      </c>
      <c r="AT1186" s="120">
        <v>43.861671469740649</v>
      </c>
      <c r="AU1186" s="120">
        <v>50</v>
      </c>
      <c r="AV1186" s="124">
        <v>0.10612244897959183</v>
      </c>
      <c r="AW1186" s="120">
        <v>38.775510204081655</v>
      </c>
      <c r="AX1186" s="120">
        <v>50</v>
      </c>
      <c r="AY1186" s="124"/>
      <c r="AZ1186" s="120"/>
      <c r="BA1186" s="120"/>
      <c r="BB1186" s="124"/>
      <c r="BC1186" s="120"/>
      <c r="BD1186" s="120"/>
      <c r="BE1186" s="124">
        <v>0.94</v>
      </c>
      <c r="BF1186" s="120">
        <v>50</v>
      </c>
      <c r="BG1186" s="120">
        <v>50</v>
      </c>
      <c r="BH1186" s="124"/>
      <c r="BI1186" s="120"/>
      <c r="BJ1186" s="120"/>
      <c r="BK1186" s="124"/>
      <c r="BL1186" s="120"/>
      <c r="BM1186" s="120"/>
      <c r="BN1186" s="52"/>
      <c r="BO1186" s="124"/>
      <c r="BP1186" s="120"/>
      <c r="BQ1186" s="120"/>
      <c r="BR1186" s="124">
        <v>0.26035502958579881</v>
      </c>
      <c r="BS1186" s="124">
        <v>1.0242424242424242</v>
      </c>
      <c r="BT1186" s="120">
        <v>17.357001972386588</v>
      </c>
      <c r="BU1186" s="120">
        <v>50</v>
      </c>
      <c r="BV1186" s="124"/>
      <c r="BW1186" s="120"/>
      <c r="BX1186" s="120"/>
      <c r="BY1186" s="124"/>
      <c r="BZ1186" s="124"/>
      <c r="CA1186" s="124"/>
      <c r="CB1186" s="120">
        <v>16.823939048191338</v>
      </c>
      <c r="CC1186" s="120">
        <v>19.496255895940152</v>
      </c>
      <c r="CD1186" s="120">
        <v>17.335082511020332</v>
      </c>
      <c r="CE1186" s="120"/>
      <c r="CF1186" s="52"/>
      <c r="CG1186" s="52"/>
      <c r="CH1186" s="107">
        <v>0</v>
      </c>
      <c r="CI1186" s="107"/>
      <c r="CJ1186" s="107"/>
    </row>
    <row r="1187" spans="1:88" x14ac:dyDescent="0.25">
      <c r="A1187" s="50" t="s">
        <v>1345</v>
      </c>
      <c r="B1187" s="56" t="s">
        <v>1475</v>
      </c>
      <c r="C1187" s="50" t="s">
        <v>2665</v>
      </c>
      <c r="D1187" s="56" t="s">
        <v>101</v>
      </c>
      <c r="E1187" s="50" t="s">
        <v>102</v>
      </c>
      <c r="F1187" s="24" t="s">
        <v>102</v>
      </c>
      <c r="G1187" s="24" t="s">
        <v>102</v>
      </c>
      <c r="H1187" s="50" t="s">
        <v>2644</v>
      </c>
      <c r="I1187" s="50" t="s">
        <v>103</v>
      </c>
      <c r="J1187" s="120">
        <v>688.70590330908658</v>
      </c>
      <c r="K1187" s="52">
        <v>950</v>
      </c>
      <c r="L1187" s="120">
        <v>72.495358243061744</v>
      </c>
      <c r="M1187" s="52">
        <v>0</v>
      </c>
      <c r="N1187" s="120">
        <v>61.506048872119685</v>
      </c>
      <c r="O1187" s="120">
        <v>82.008065162826256</v>
      </c>
      <c r="P1187" s="120">
        <v>100</v>
      </c>
      <c r="Q1187" s="120">
        <v>60.906497061716898</v>
      </c>
      <c r="R1187" s="120">
        <v>59.841564815613786</v>
      </c>
      <c r="S1187" s="120">
        <v>65.118348529796449</v>
      </c>
      <c r="T1187" s="120">
        <v>81.208662748955859</v>
      </c>
      <c r="U1187" s="120">
        <v>100</v>
      </c>
      <c r="V1187" s="120">
        <v>53.579828420036954</v>
      </c>
      <c r="W1187" s="120">
        <v>71.439771226715948</v>
      </c>
      <c r="X1187" s="120">
        <v>100</v>
      </c>
      <c r="Y1187" s="120">
        <v>52.536205687440813</v>
      </c>
      <c r="Z1187" s="120">
        <v>70.048274249921079</v>
      </c>
      <c r="AA1187" s="120">
        <v>100</v>
      </c>
      <c r="AB1187" s="120">
        <v>42.059649122807002</v>
      </c>
      <c r="AC1187" s="120">
        <v>56.079532163742677</v>
      </c>
      <c r="AD1187" s="120">
        <v>100</v>
      </c>
      <c r="AE1187" s="120">
        <v>41.439548022598863</v>
      </c>
      <c r="AF1187" s="120">
        <v>45.489583333333343</v>
      </c>
      <c r="AG1187" s="120">
        <v>55.25273069679848</v>
      </c>
      <c r="AH1187" s="120">
        <v>100</v>
      </c>
      <c r="AI1187" s="120">
        <v>4.21</v>
      </c>
      <c r="AJ1187" s="120">
        <v>7.3</v>
      </c>
      <c r="AK1187" s="120">
        <v>4.05</v>
      </c>
      <c r="AL1187" s="52">
        <v>0</v>
      </c>
      <c r="AM1187" s="124">
        <v>0.99295774647887325</v>
      </c>
      <c r="AN1187" s="124">
        <v>0.99180327868852458</v>
      </c>
      <c r="AO1187" s="124">
        <v>0.98943661971830987</v>
      </c>
      <c r="AP1187" s="124">
        <v>0.98770491803278693</v>
      </c>
      <c r="AQ1187" s="124">
        <v>0.99052132701421802</v>
      </c>
      <c r="AR1187" s="124">
        <v>0.98882681564245811</v>
      </c>
      <c r="AS1187" s="124">
        <v>3.1612223393045313E-2</v>
      </c>
      <c r="AT1187" s="120">
        <v>50</v>
      </c>
      <c r="AU1187" s="120">
        <v>50</v>
      </c>
      <c r="AV1187" s="124">
        <v>3.4696406443618343E-2</v>
      </c>
      <c r="AW1187" s="120">
        <v>50</v>
      </c>
      <c r="AX1187" s="120">
        <v>50</v>
      </c>
      <c r="AY1187" s="124">
        <v>0.64406779661016944</v>
      </c>
      <c r="AZ1187" s="120">
        <v>42.93785310734463</v>
      </c>
      <c r="BA1187" s="120">
        <v>50</v>
      </c>
      <c r="BB1187" s="124">
        <v>0.3728813559322034</v>
      </c>
      <c r="BC1187" s="120">
        <v>24.858757062146893</v>
      </c>
      <c r="BD1187" s="120">
        <v>50</v>
      </c>
      <c r="BE1187" s="124">
        <v>0.8990825688073395</v>
      </c>
      <c r="BF1187" s="120">
        <v>47.823540894007422</v>
      </c>
      <c r="BG1187" s="120">
        <v>50</v>
      </c>
      <c r="BH1187" s="124"/>
      <c r="BI1187" s="120"/>
      <c r="BJ1187" s="120"/>
      <c r="BK1187" s="124"/>
      <c r="BL1187" s="120"/>
      <c r="BM1187" s="120"/>
      <c r="BN1187" s="52"/>
      <c r="BO1187" s="124"/>
      <c r="BP1187" s="120"/>
      <c r="BQ1187" s="120"/>
      <c r="BR1187" s="124">
        <v>0.32851985559566788</v>
      </c>
      <c r="BS1187" s="124">
        <v>0.95517241379310347</v>
      </c>
      <c r="BT1187" s="120">
        <v>21.901323706377859</v>
      </c>
      <c r="BU1187" s="120">
        <v>50</v>
      </c>
      <c r="BV1187" s="124">
        <v>0.42176870748299322</v>
      </c>
      <c r="BW1187" s="120">
        <v>35.147392290249435</v>
      </c>
      <c r="BX1187" s="120">
        <v>50</v>
      </c>
      <c r="BY1187" s="124"/>
      <c r="BZ1187" s="124"/>
      <c r="CA1187" s="124"/>
      <c r="CB1187" s="120">
        <v>17.263974516166829</v>
      </c>
      <c r="CC1187" s="120">
        <v>19.631524517014228</v>
      </c>
      <c r="CD1187" s="120">
        <v>17.168861804494096</v>
      </c>
      <c r="CE1187" s="120"/>
      <c r="CF1187" s="114"/>
      <c r="CG1187" s="52"/>
      <c r="CH1187" s="107">
        <v>0</v>
      </c>
      <c r="CI1187" s="107"/>
      <c r="CJ1187" s="107"/>
    </row>
    <row r="1188" spans="1:88" x14ac:dyDescent="0.25">
      <c r="A1188" s="50" t="s">
        <v>1345</v>
      </c>
      <c r="B1188" s="56" t="s">
        <v>1475</v>
      </c>
      <c r="C1188" s="50" t="s">
        <v>3661</v>
      </c>
      <c r="D1188" s="56" t="s">
        <v>1663</v>
      </c>
      <c r="E1188" s="50" t="s">
        <v>1320</v>
      </c>
      <c r="F1188" s="24" t="s">
        <v>114</v>
      </c>
      <c r="G1188" s="24">
        <v>12</v>
      </c>
      <c r="H1188" s="50" t="s">
        <v>1454</v>
      </c>
      <c r="I1188" s="50" t="s">
        <v>109</v>
      </c>
      <c r="J1188" s="120">
        <v>688.70590330908658</v>
      </c>
      <c r="K1188" s="52">
        <v>950</v>
      </c>
      <c r="L1188" s="120">
        <v>72.495358243061744</v>
      </c>
      <c r="M1188" s="52">
        <v>0</v>
      </c>
      <c r="N1188" s="120">
        <v>61.506048872119685</v>
      </c>
      <c r="O1188" s="120">
        <v>82.008065162826256</v>
      </c>
      <c r="P1188" s="120">
        <v>100</v>
      </c>
      <c r="Q1188" s="120">
        <v>60.906497061716898</v>
      </c>
      <c r="R1188" s="120">
        <v>59.841564815613786</v>
      </c>
      <c r="S1188" s="120">
        <v>65.118348529796449</v>
      </c>
      <c r="T1188" s="120">
        <v>81.208662748955859</v>
      </c>
      <c r="U1188" s="120">
        <v>100</v>
      </c>
      <c r="V1188" s="120">
        <v>53.579828420036954</v>
      </c>
      <c r="W1188" s="120">
        <v>71.439771226715948</v>
      </c>
      <c r="X1188" s="120">
        <v>100</v>
      </c>
      <c r="Y1188" s="120">
        <v>52.536205687440813</v>
      </c>
      <c r="Z1188" s="120">
        <v>70.048274249921079</v>
      </c>
      <c r="AA1188" s="120">
        <v>100</v>
      </c>
      <c r="AB1188" s="120">
        <v>42.059649122807002</v>
      </c>
      <c r="AC1188" s="120">
        <v>56.079532163742677</v>
      </c>
      <c r="AD1188" s="120">
        <v>100</v>
      </c>
      <c r="AE1188" s="120">
        <v>41.439548022598863</v>
      </c>
      <c r="AF1188" s="120">
        <v>45.489583333333343</v>
      </c>
      <c r="AG1188" s="120">
        <v>55.25273069679848</v>
      </c>
      <c r="AH1188" s="120">
        <v>100</v>
      </c>
      <c r="AI1188" s="120">
        <v>4.21</v>
      </c>
      <c r="AJ1188" s="120">
        <v>7.3</v>
      </c>
      <c r="AK1188" s="120">
        <v>4.05</v>
      </c>
      <c r="AL1188" s="52">
        <v>0</v>
      </c>
      <c r="AM1188" s="124">
        <v>0.99295774647887325</v>
      </c>
      <c r="AN1188" s="124">
        <v>0.99180327868852458</v>
      </c>
      <c r="AO1188" s="124">
        <v>0.98943661971830987</v>
      </c>
      <c r="AP1188" s="124">
        <v>0.98770491803278693</v>
      </c>
      <c r="AQ1188" s="124">
        <v>0.99052132701421802</v>
      </c>
      <c r="AR1188" s="124">
        <v>0.98882681564245811</v>
      </c>
      <c r="AS1188" s="124">
        <v>3.1612223393045313E-2</v>
      </c>
      <c r="AT1188" s="120">
        <v>50</v>
      </c>
      <c r="AU1188" s="120">
        <v>50</v>
      </c>
      <c r="AV1188" s="124">
        <v>3.4696406443618343E-2</v>
      </c>
      <c r="AW1188" s="120">
        <v>50</v>
      </c>
      <c r="AX1188" s="120">
        <v>50</v>
      </c>
      <c r="AY1188" s="124">
        <v>0.64406779661016944</v>
      </c>
      <c r="AZ1188" s="120">
        <v>42.93785310734463</v>
      </c>
      <c r="BA1188" s="120">
        <v>50</v>
      </c>
      <c r="BB1188" s="124">
        <v>0.3728813559322034</v>
      </c>
      <c r="BC1188" s="120">
        <v>24.858757062146893</v>
      </c>
      <c r="BD1188" s="120">
        <v>50</v>
      </c>
      <c r="BE1188" s="124">
        <v>0.8990825688073395</v>
      </c>
      <c r="BF1188" s="120">
        <v>47.823540894007422</v>
      </c>
      <c r="BG1188" s="120">
        <v>50</v>
      </c>
      <c r="BH1188" s="124"/>
      <c r="BI1188" s="120"/>
      <c r="BJ1188" s="120"/>
      <c r="BK1188" s="124"/>
      <c r="BL1188" s="120"/>
      <c r="BM1188" s="120"/>
      <c r="BN1188" s="52"/>
      <c r="BO1188" s="124"/>
      <c r="BP1188" s="120"/>
      <c r="BQ1188" s="120"/>
      <c r="BR1188" s="124">
        <v>0.32851985559566788</v>
      </c>
      <c r="BS1188" s="124">
        <v>0.95517241379310347</v>
      </c>
      <c r="BT1188" s="120">
        <v>21.901323706377859</v>
      </c>
      <c r="BU1188" s="120">
        <v>50</v>
      </c>
      <c r="BV1188" s="124">
        <v>0.42176870748299322</v>
      </c>
      <c r="BW1188" s="120">
        <v>35.147392290249435</v>
      </c>
      <c r="BX1188" s="120">
        <v>50</v>
      </c>
      <c r="BY1188" s="124"/>
      <c r="BZ1188" s="124"/>
      <c r="CA1188" s="124"/>
      <c r="CB1188" s="120">
        <v>16.823939048191338</v>
      </c>
      <c r="CC1188" s="120">
        <v>19.496255895940152</v>
      </c>
      <c r="CD1188" s="120">
        <v>17.335082511020332</v>
      </c>
      <c r="CE1188" s="120"/>
      <c r="CF1188" s="107"/>
      <c r="CG1188" s="107"/>
      <c r="CH1188" s="107">
        <v>0</v>
      </c>
      <c r="CI1188" s="107"/>
      <c r="CJ1188" s="107"/>
    </row>
    <row r="1189" spans="1:88" x14ac:dyDescent="0.25">
      <c r="A1189" s="50" t="s">
        <v>1347</v>
      </c>
      <c r="B1189" s="56" t="s">
        <v>1531</v>
      </c>
      <c r="C1189" s="50" t="s">
        <v>2665</v>
      </c>
      <c r="D1189" s="56" t="s">
        <v>101</v>
      </c>
      <c r="E1189" s="50" t="s">
        <v>102</v>
      </c>
      <c r="F1189" s="24" t="s">
        <v>102</v>
      </c>
      <c r="G1189" s="24" t="s">
        <v>102</v>
      </c>
      <c r="H1189" s="50" t="s">
        <v>2644</v>
      </c>
      <c r="I1189" s="50" t="s">
        <v>103</v>
      </c>
      <c r="J1189" s="120">
        <v>636.98307291732851</v>
      </c>
      <c r="K1189" s="52">
        <v>850</v>
      </c>
      <c r="L1189" s="120">
        <v>74.93918504909746</v>
      </c>
      <c r="M1189" s="52">
        <v>0</v>
      </c>
      <c r="N1189" s="120">
        <v>63.786150410812141</v>
      </c>
      <c r="O1189" s="120">
        <v>85.048200547749516</v>
      </c>
      <c r="P1189" s="120">
        <v>100</v>
      </c>
      <c r="Q1189" s="120">
        <v>61.624905304437874</v>
      </c>
      <c r="R1189" s="120">
        <v>52.341416879544447</v>
      </c>
      <c r="S1189" s="120">
        <v>69.80676177856904</v>
      </c>
      <c r="T1189" s="120">
        <v>82.166540405917161</v>
      </c>
      <c r="U1189" s="120">
        <v>100</v>
      </c>
      <c r="V1189" s="120">
        <v>49.057533809339098</v>
      </c>
      <c r="W1189" s="120">
        <v>65.410045079118788</v>
      </c>
      <c r="X1189" s="120">
        <v>100</v>
      </c>
      <c r="Y1189" s="120">
        <v>47.878703989265382</v>
      </c>
      <c r="Z1189" s="120">
        <v>63.838271985687179</v>
      </c>
      <c r="AA1189" s="120">
        <v>100</v>
      </c>
      <c r="AB1189" s="120">
        <v>45.057142857142864</v>
      </c>
      <c r="AC1189" s="120">
        <v>60.076190476190483</v>
      </c>
      <c r="AD1189" s="120">
        <v>100</v>
      </c>
      <c r="AE1189" s="120">
        <v>43.509039548022606</v>
      </c>
      <c r="AF1189" s="120"/>
      <c r="AG1189" s="120">
        <v>58.012052730696809</v>
      </c>
      <c r="AH1189" s="120">
        <v>100</v>
      </c>
      <c r="AI1189" s="120">
        <v>8.18</v>
      </c>
      <c r="AJ1189" s="120">
        <v>4.46</v>
      </c>
      <c r="AK1189" s="120"/>
      <c r="AL1189" s="52">
        <v>0</v>
      </c>
      <c r="AM1189" s="124">
        <v>1</v>
      </c>
      <c r="AN1189" s="124">
        <v>1</v>
      </c>
      <c r="AO1189" s="124">
        <v>1</v>
      </c>
      <c r="AP1189" s="124">
        <v>1</v>
      </c>
      <c r="AQ1189" s="124">
        <v>1</v>
      </c>
      <c r="AR1189" s="124">
        <v>1</v>
      </c>
      <c r="AS1189" s="124">
        <v>6.5902578796561598E-2</v>
      </c>
      <c r="AT1189" s="120">
        <v>46.819484240687686</v>
      </c>
      <c r="AU1189" s="120">
        <v>50</v>
      </c>
      <c r="AV1189" s="124">
        <v>6.8548387096774188E-2</v>
      </c>
      <c r="AW1189" s="120">
        <v>46.29032258064516</v>
      </c>
      <c r="AX1189" s="120">
        <v>50</v>
      </c>
      <c r="AY1189" s="124"/>
      <c r="AZ1189" s="120"/>
      <c r="BA1189" s="120"/>
      <c r="BB1189" s="124"/>
      <c r="BC1189" s="120"/>
      <c r="BD1189" s="120"/>
      <c r="BE1189" s="124">
        <v>0.92452830188679247</v>
      </c>
      <c r="BF1189" s="120">
        <v>49.177037334403856</v>
      </c>
      <c r="BG1189" s="120">
        <v>50</v>
      </c>
      <c r="BH1189" s="124"/>
      <c r="BI1189" s="120"/>
      <c r="BJ1189" s="120"/>
      <c r="BK1189" s="124"/>
      <c r="BL1189" s="120"/>
      <c r="BM1189" s="120"/>
      <c r="BN1189" s="52"/>
      <c r="BO1189" s="124"/>
      <c r="BP1189" s="120"/>
      <c r="BQ1189" s="120"/>
      <c r="BR1189" s="124">
        <v>0.45217391304347826</v>
      </c>
      <c r="BS1189" s="124">
        <v>1</v>
      </c>
      <c r="BT1189" s="120">
        <v>30.144927536231886</v>
      </c>
      <c r="BU1189" s="120">
        <v>50</v>
      </c>
      <c r="BV1189" s="124">
        <v>1</v>
      </c>
      <c r="BW1189" s="120">
        <v>50</v>
      </c>
      <c r="BX1189" s="120">
        <v>50</v>
      </c>
      <c r="BY1189" s="124"/>
      <c r="BZ1189" s="124"/>
      <c r="CA1189" s="124"/>
      <c r="CB1189" s="120">
        <v>17.263974516166829</v>
      </c>
      <c r="CC1189" s="120">
        <v>19.631524517014228</v>
      </c>
      <c r="CD1189" s="120">
        <v>17.168861804494096</v>
      </c>
      <c r="CE1189" s="120"/>
      <c r="CF1189" s="107"/>
      <c r="CG1189" s="107"/>
      <c r="CH1189" s="107">
        <v>0</v>
      </c>
      <c r="CI1189" s="107"/>
      <c r="CJ1189" s="107"/>
    </row>
    <row r="1190" spans="1:88" x14ac:dyDescent="0.25">
      <c r="A1190" s="50" t="s">
        <v>1347</v>
      </c>
      <c r="B1190" s="56" t="s">
        <v>1531</v>
      </c>
      <c r="C1190" s="50" t="s">
        <v>3662</v>
      </c>
      <c r="D1190" s="56" t="s">
        <v>2033</v>
      </c>
      <c r="E1190" s="50" t="s">
        <v>1320</v>
      </c>
      <c r="F1190" s="24" t="s">
        <v>107</v>
      </c>
      <c r="G1190" s="24">
        <v>11</v>
      </c>
      <c r="H1190" s="50" t="s">
        <v>1453</v>
      </c>
      <c r="I1190" s="50" t="s">
        <v>109</v>
      </c>
      <c r="J1190" s="120">
        <v>636.98307291732851</v>
      </c>
      <c r="K1190" s="52">
        <v>850</v>
      </c>
      <c r="L1190" s="120">
        <v>74.93918504909746</v>
      </c>
      <c r="M1190" s="52">
        <v>0</v>
      </c>
      <c r="N1190" s="120">
        <v>63.786150410812141</v>
      </c>
      <c r="O1190" s="120">
        <v>85.048200547749516</v>
      </c>
      <c r="P1190" s="120">
        <v>100</v>
      </c>
      <c r="Q1190" s="120">
        <v>61.624905304437874</v>
      </c>
      <c r="R1190" s="120">
        <v>52.341416879544447</v>
      </c>
      <c r="S1190" s="120">
        <v>69.80676177856904</v>
      </c>
      <c r="T1190" s="120">
        <v>82.166540405917161</v>
      </c>
      <c r="U1190" s="120">
        <v>100</v>
      </c>
      <c r="V1190" s="120">
        <v>49.057533809339098</v>
      </c>
      <c r="W1190" s="120">
        <v>65.410045079118788</v>
      </c>
      <c r="X1190" s="120">
        <v>100</v>
      </c>
      <c r="Y1190" s="120">
        <v>47.878703989265382</v>
      </c>
      <c r="Z1190" s="120">
        <v>63.838271985687179</v>
      </c>
      <c r="AA1190" s="120">
        <v>100</v>
      </c>
      <c r="AB1190" s="120">
        <v>45.057142857142864</v>
      </c>
      <c r="AC1190" s="120">
        <v>60.076190476190483</v>
      </c>
      <c r="AD1190" s="120">
        <v>100</v>
      </c>
      <c r="AE1190" s="120">
        <v>43.509039548022606</v>
      </c>
      <c r="AF1190" s="120"/>
      <c r="AG1190" s="120">
        <v>58.012052730696809</v>
      </c>
      <c r="AH1190" s="120">
        <v>100</v>
      </c>
      <c r="AI1190" s="120">
        <v>8.18</v>
      </c>
      <c r="AJ1190" s="120">
        <v>4.46</v>
      </c>
      <c r="AK1190" s="120"/>
      <c r="AL1190" s="52">
        <v>0</v>
      </c>
      <c r="AM1190" s="124">
        <v>1</v>
      </c>
      <c r="AN1190" s="124">
        <v>1</v>
      </c>
      <c r="AO1190" s="124">
        <v>1</v>
      </c>
      <c r="AP1190" s="124">
        <v>1</v>
      </c>
      <c r="AQ1190" s="124">
        <v>1</v>
      </c>
      <c r="AR1190" s="124">
        <v>1</v>
      </c>
      <c r="AS1190" s="124">
        <v>6.5902578796561598E-2</v>
      </c>
      <c r="AT1190" s="120">
        <v>46.819484240687686</v>
      </c>
      <c r="AU1190" s="120">
        <v>50</v>
      </c>
      <c r="AV1190" s="124">
        <v>6.8548387096774188E-2</v>
      </c>
      <c r="AW1190" s="120">
        <v>46.29032258064516</v>
      </c>
      <c r="AX1190" s="120">
        <v>50</v>
      </c>
      <c r="AY1190" s="124"/>
      <c r="AZ1190" s="120"/>
      <c r="BA1190" s="120"/>
      <c r="BB1190" s="124"/>
      <c r="BC1190" s="120"/>
      <c r="BD1190" s="120"/>
      <c r="BE1190" s="124">
        <v>0.92452830188679247</v>
      </c>
      <c r="BF1190" s="120">
        <v>49.177037334403856</v>
      </c>
      <c r="BG1190" s="120">
        <v>50</v>
      </c>
      <c r="BH1190" s="124"/>
      <c r="BI1190" s="120"/>
      <c r="BJ1190" s="120"/>
      <c r="BK1190" s="124"/>
      <c r="BL1190" s="120"/>
      <c r="BM1190" s="120"/>
      <c r="BN1190" s="52"/>
      <c r="BO1190" s="124"/>
      <c r="BP1190" s="120"/>
      <c r="BQ1190" s="120"/>
      <c r="BR1190" s="124">
        <v>0.45217391304347826</v>
      </c>
      <c r="BS1190" s="124">
        <v>1</v>
      </c>
      <c r="BT1190" s="120">
        <v>30.144927536231886</v>
      </c>
      <c r="BU1190" s="120">
        <v>50</v>
      </c>
      <c r="BV1190" s="124">
        <v>1</v>
      </c>
      <c r="BW1190" s="120">
        <v>50</v>
      </c>
      <c r="BX1190" s="120">
        <v>50</v>
      </c>
      <c r="BY1190" s="124"/>
      <c r="BZ1190" s="124"/>
      <c r="CA1190" s="124"/>
      <c r="CB1190" s="120">
        <v>16.823939048191338</v>
      </c>
      <c r="CC1190" s="120">
        <v>19.496255895940152</v>
      </c>
      <c r="CD1190" s="120">
        <v>17.335082511020332</v>
      </c>
      <c r="CE1190" s="120"/>
      <c r="CF1190" s="107"/>
      <c r="CG1190" s="107"/>
      <c r="CH1190" s="107">
        <v>0</v>
      </c>
      <c r="CI1190" s="107"/>
      <c r="CJ1190" s="107"/>
    </row>
    <row r="1191" spans="1:88" x14ac:dyDescent="0.25">
      <c r="A1191" s="50" t="s">
        <v>1349</v>
      </c>
      <c r="B1191" s="56" t="s">
        <v>1470</v>
      </c>
      <c r="C1191" s="50" t="s">
        <v>2665</v>
      </c>
      <c r="D1191" s="56" t="s">
        <v>101</v>
      </c>
      <c r="E1191" s="50" t="s">
        <v>102</v>
      </c>
      <c r="F1191" s="24" t="s">
        <v>102</v>
      </c>
      <c r="G1191" s="24" t="s">
        <v>102</v>
      </c>
      <c r="H1191" s="50" t="s">
        <v>2644</v>
      </c>
      <c r="I1191" s="50" t="s">
        <v>103</v>
      </c>
      <c r="J1191" s="120">
        <v>666.56262728621459</v>
      </c>
      <c r="K1191" s="52">
        <v>950</v>
      </c>
      <c r="L1191" s="120">
        <v>70.164487082759436</v>
      </c>
      <c r="M1191" s="52">
        <v>0</v>
      </c>
      <c r="N1191" s="120">
        <v>61.476399985104678</v>
      </c>
      <c r="O1191" s="120">
        <v>81.968533313472904</v>
      </c>
      <c r="P1191" s="120">
        <v>100</v>
      </c>
      <c r="Q1191" s="120">
        <v>61.476399985104678</v>
      </c>
      <c r="R1191" s="120"/>
      <c r="S1191" s="120"/>
      <c r="T1191" s="120">
        <v>81.968533313472904</v>
      </c>
      <c r="U1191" s="120">
        <v>100</v>
      </c>
      <c r="V1191" s="120">
        <v>52.24015210826316</v>
      </c>
      <c r="W1191" s="120">
        <v>69.65353614435088</v>
      </c>
      <c r="X1191" s="120">
        <v>100</v>
      </c>
      <c r="Y1191" s="120">
        <v>52.24015210826316</v>
      </c>
      <c r="Z1191" s="120">
        <v>69.65353614435088</v>
      </c>
      <c r="AA1191" s="120">
        <v>100</v>
      </c>
      <c r="AB1191" s="120">
        <v>42.150787401574817</v>
      </c>
      <c r="AC1191" s="120">
        <v>56.201049868766425</v>
      </c>
      <c r="AD1191" s="120">
        <v>100</v>
      </c>
      <c r="AE1191" s="120">
        <v>42.150787401574817</v>
      </c>
      <c r="AF1191" s="120"/>
      <c r="AG1191" s="120">
        <v>56.201049868766425</v>
      </c>
      <c r="AH1191" s="120">
        <v>100</v>
      </c>
      <c r="AI1191" s="120"/>
      <c r="AJ1191" s="120"/>
      <c r="AK1191" s="120"/>
      <c r="AL1191" s="52">
        <v>0</v>
      </c>
      <c r="AM1191" s="124">
        <v>0.99456521739130432</v>
      </c>
      <c r="AN1191" s="124">
        <v>0.99456521739130432</v>
      </c>
      <c r="AO1191" s="124">
        <v>0.99275362318840576</v>
      </c>
      <c r="AP1191" s="124">
        <v>0.99275362318840576</v>
      </c>
      <c r="AQ1191" s="124">
        <v>0.98449612403100772</v>
      </c>
      <c r="AR1191" s="124">
        <v>0.98449612403100772</v>
      </c>
      <c r="AS1191" s="124">
        <v>0.10609480812641084</v>
      </c>
      <c r="AT1191" s="120">
        <v>38.781038374717845</v>
      </c>
      <c r="AU1191" s="120">
        <v>50</v>
      </c>
      <c r="AV1191" s="124">
        <v>0.10621468926553672</v>
      </c>
      <c r="AW1191" s="120">
        <v>38.757062146892672</v>
      </c>
      <c r="AX1191" s="120">
        <v>50</v>
      </c>
      <c r="AY1191" s="124">
        <v>0.77419354838709675</v>
      </c>
      <c r="AZ1191" s="120">
        <v>50</v>
      </c>
      <c r="BA1191" s="120">
        <v>50</v>
      </c>
      <c r="BB1191" s="124">
        <v>0.41935483870967744</v>
      </c>
      <c r="BC1191" s="120">
        <v>27.956989247311832</v>
      </c>
      <c r="BD1191" s="120">
        <v>50</v>
      </c>
      <c r="BE1191" s="124">
        <v>0.90517241379310343</v>
      </c>
      <c r="BF1191" s="120">
        <v>48.147468818782102</v>
      </c>
      <c r="BG1191" s="120">
        <v>50</v>
      </c>
      <c r="BH1191" s="124"/>
      <c r="BI1191" s="120"/>
      <c r="BJ1191" s="120"/>
      <c r="BK1191" s="124"/>
      <c r="BL1191" s="120"/>
      <c r="BM1191" s="120"/>
      <c r="BN1191" s="52"/>
      <c r="BO1191" s="124"/>
      <c r="BP1191" s="120"/>
      <c r="BQ1191" s="120"/>
      <c r="BR1191" s="124">
        <v>0.3964757709251101</v>
      </c>
      <c r="BS1191" s="124">
        <v>0.8901960784313725</v>
      </c>
      <c r="BT1191" s="120">
        <v>13.215859030837004</v>
      </c>
      <c r="BU1191" s="120">
        <v>50</v>
      </c>
      <c r="BV1191" s="124">
        <v>0.40869565217391307</v>
      </c>
      <c r="BW1191" s="120">
        <v>34.057971014492757</v>
      </c>
      <c r="BX1191" s="120">
        <v>50</v>
      </c>
      <c r="BY1191" s="124"/>
      <c r="BZ1191" s="124"/>
      <c r="CA1191" s="124"/>
      <c r="CB1191" s="120">
        <v>17.263974516166829</v>
      </c>
      <c r="CC1191" s="120">
        <v>19.631524517014228</v>
      </c>
      <c r="CD1191" s="120">
        <v>17.168861804494096</v>
      </c>
      <c r="CE1191" s="120"/>
      <c r="CF1191" s="114"/>
      <c r="CG1191" s="52"/>
      <c r="CH1191" s="107">
        <v>0</v>
      </c>
      <c r="CI1191" s="107"/>
      <c r="CJ1191" s="107"/>
    </row>
    <row r="1192" spans="1:88" x14ac:dyDescent="0.25">
      <c r="A1192" s="50" t="s">
        <v>1349</v>
      </c>
      <c r="B1192" s="56" t="s">
        <v>1470</v>
      </c>
      <c r="C1192" s="50" t="s">
        <v>3663</v>
      </c>
      <c r="D1192" s="56" t="s">
        <v>1664</v>
      </c>
      <c r="E1192" s="50" t="s">
        <v>1320</v>
      </c>
      <c r="F1192" s="24" t="s">
        <v>114</v>
      </c>
      <c r="G1192" s="24">
        <v>12</v>
      </c>
      <c r="H1192" s="50" t="s">
        <v>1454</v>
      </c>
      <c r="I1192" s="50" t="s">
        <v>109</v>
      </c>
      <c r="J1192" s="120">
        <v>666.56262728621459</v>
      </c>
      <c r="K1192" s="52">
        <v>950</v>
      </c>
      <c r="L1192" s="120">
        <v>70.164487082759436</v>
      </c>
      <c r="M1192" s="52">
        <v>0</v>
      </c>
      <c r="N1192" s="120">
        <v>61.476399985104678</v>
      </c>
      <c r="O1192" s="120">
        <v>81.968533313472904</v>
      </c>
      <c r="P1192" s="120">
        <v>100</v>
      </c>
      <c r="Q1192" s="120">
        <v>61.476399985104678</v>
      </c>
      <c r="R1192" s="120"/>
      <c r="S1192" s="120"/>
      <c r="T1192" s="120">
        <v>81.968533313472904</v>
      </c>
      <c r="U1192" s="120">
        <v>100</v>
      </c>
      <c r="V1192" s="120">
        <v>52.24015210826316</v>
      </c>
      <c r="W1192" s="120">
        <v>69.65353614435088</v>
      </c>
      <c r="X1192" s="120">
        <v>100</v>
      </c>
      <c r="Y1192" s="120">
        <v>52.24015210826316</v>
      </c>
      <c r="Z1192" s="120">
        <v>69.65353614435088</v>
      </c>
      <c r="AA1192" s="120">
        <v>100</v>
      </c>
      <c r="AB1192" s="120">
        <v>42.150787401574817</v>
      </c>
      <c r="AC1192" s="120">
        <v>56.201049868766425</v>
      </c>
      <c r="AD1192" s="120">
        <v>100</v>
      </c>
      <c r="AE1192" s="120">
        <v>42.150787401574817</v>
      </c>
      <c r="AF1192" s="120"/>
      <c r="AG1192" s="120">
        <v>56.201049868766425</v>
      </c>
      <c r="AH1192" s="120">
        <v>100</v>
      </c>
      <c r="AI1192" s="120"/>
      <c r="AJ1192" s="120"/>
      <c r="AK1192" s="120"/>
      <c r="AL1192" s="52">
        <v>0</v>
      </c>
      <c r="AM1192" s="124">
        <v>0.99456521739130432</v>
      </c>
      <c r="AN1192" s="124">
        <v>0.99456521739130432</v>
      </c>
      <c r="AO1192" s="124">
        <v>0.99275362318840576</v>
      </c>
      <c r="AP1192" s="124">
        <v>0.99275362318840576</v>
      </c>
      <c r="AQ1192" s="124">
        <v>0.98449612403100772</v>
      </c>
      <c r="AR1192" s="124">
        <v>0.98449612403100772</v>
      </c>
      <c r="AS1192" s="124">
        <v>0.10609480812641084</v>
      </c>
      <c r="AT1192" s="120">
        <v>38.781038374717845</v>
      </c>
      <c r="AU1192" s="120">
        <v>50</v>
      </c>
      <c r="AV1192" s="124">
        <v>0.10621468926553672</v>
      </c>
      <c r="AW1192" s="120">
        <v>38.757062146892672</v>
      </c>
      <c r="AX1192" s="120">
        <v>50</v>
      </c>
      <c r="AY1192" s="124">
        <v>0.77419354838709675</v>
      </c>
      <c r="AZ1192" s="120">
        <v>50</v>
      </c>
      <c r="BA1192" s="120">
        <v>50</v>
      </c>
      <c r="BB1192" s="124">
        <v>0.41935483870967744</v>
      </c>
      <c r="BC1192" s="120">
        <v>27.956989247311832</v>
      </c>
      <c r="BD1192" s="120">
        <v>50</v>
      </c>
      <c r="BE1192" s="124">
        <v>0.90517241379310343</v>
      </c>
      <c r="BF1192" s="120">
        <v>48.147468818782102</v>
      </c>
      <c r="BG1192" s="120">
        <v>50</v>
      </c>
      <c r="BH1192" s="124"/>
      <c r="BI1192" s="120"/>
      <c r="BJ1192" s="120"/>
      <c r="BK1192" s="124"/>
      <c r="BL1192" s="120"/>
      <c r="BM1192" s="120"/>
      <c r="BN1192" s="52"/>
      <c r="BO1192" s="124"/>
      <c r="BP1192" s="120"/>
      <c r="BQ1192" s="120"/>
      <c r="BR1192" s="124">
        <v>0.3964757709251101</v>
      </c>
      <c r="BS1192" s="124">
        <v>0.8901960784313725</v>
      </c>
      <c r="BT1192" s="120">
        <v>13.215859030837004</v>
      </c>
      <c r="BU1192" s="120">
        <v>50</v>
      </c>
      <c r="BV1192" s="124">
        <v>0.40869565217391307</v>
      </c>
      <c r="BW1192" s="120">
        <v>34.057971014492757</v>
      </c>
      <c r="BX1192" s="120">
        <v>50</v>
      </c>
      <c r="BY1192" s="124"/>
      <c r="BZ1192" s="124"/>
      <c r="CA1192" s="124"/>
      <c r="CB1192" s="120">
        <v>16.823939048191338</v>
      </c>
      <c r="CC1192" s="120">
        <v>19.496255895940152</v>
      </c>
      <c r="CD1192" s="120">
        <v>17.335082511020332</v>
      </c>
      <c r="CE1192" s="120"/>
      <c r="CF1192" s="114"/>
      <c r="CG1192" s="52"/>
      <c r="CH1192" s="107">
        <v>0</v>
      </c>
      <c r="CI1192" s="107"/>
      <c r="CJ1192" s="107"/>
    </row>
    <row r="1193" spans="1:88" x14ac:dyDescent="0.25">
      <c r="A1193" s="50" t="s">
        <v>1351</v>
      </c>
      <c r="B1193" s="56" t="s">
        <v>1512</v>
      </c>
      <c r="C1193" s="50" t="s">
        <v>2665</v>
      </c>
      <c r="D1193" s="56" t="s">
        <v>101</v>
      </c>
      <c r="E1193" s="50" t="s">
        <v>102</v>
      </c>
      <c r="F1193" s="24" t="s">
        <v>102</v>
      </c>
      <c r="G1193" s="24" t="s">
        <v>102</v>
      </c>
      <c r="H1193" s="50" t="s">
        <v>2644</v>
      </c>
      <c r="I1193" s="50" t="s">
        <v>103</v>
      </c>
      <c r="J1193" s="120">
        <v>809.32942653219538</v>
      </c>
      <c r="K1193" s="52">
        <v>1050</v>
      </c>
      <c r="L1193" s="120">
        <v>77.07899300306623</v>
      </c>
      <c r="M1193" s="52">
        <v>0</v>
      </c>
      <c r="N1193" s="120">
        <v>67.904322760461994</v>
      </c>
      <c r="O1193" s="120">
        <v>90.539097013949316</v>
      </c>
      <c r="P1193" s="120">
        <v>100</v>
      </c>
      <c r="Q1193" s="120">
        <v>66.294131159003271</v>
      </c>
      <c r="R1193" s="120">
        <v>68.512225870170596</v>
      </c>
      <c r="S1193" s="120">
        <v>75</v>
      </c>
      <c r="T1193" s="120">
        <v>88.392174878671028</v>
      </c>
      <c r="U1193" s="120">
        <v>100</v>
      </c>
      <c r="V1193" s="120">
        <v>62.362767014631984</v>
      </c>
      <c r="W1193" s="120">
        <v>83.150356019509303</v>
      </c>
      <c r="X1193" s="120">
        <v>100</v>
      </c>
      <c r="Y1193" s="120">
        <v>61.116255084455233</v>
      </c>
      <c r="Z1193" s="120">
        <v>81.488340112606977</v>
      </c>
      <c r="AA1193" s="120">
        <v>100</v>
      </c>
      <c r="AB1193" s="120">
        <v>44.689125295508262</v>
      </c>
      <c r="AC1193" s="120">
        <v>59.585500394011014</v>
      </c>
      <c r="AD1193" s="120">
        <v>100</v>
      </c>
      <c r="AE1193" s="120">
        <v>44.335057471264363</v>
      </c>
      <c r="AF1193" s="120">
        <v>46.331999999999987</v>
      </c>
      <c r="AG1193" s="120">
        <v>59.113409961685818</v>
      </c>
      <c r="AH1193" s="120">
        <v>100</v>
      </c>
      <c r="AI1193" s="120">
        <v>8.6999999999999993</v>
      </c>
      <c r="AJ1193" s="120">
        <v>7.39</v>
      </c>
      <c r="AK1193" s="120">
        <v>1.99</v>
      </c>
      <c r="AL1193" s="52">
        <v>0</v>
      </c>
      <c r="AM1193" s="124">
        <v>1</v>
      </c>
      <c r="AN1193" s="124">
        <v>1</v>
      </c>
      <c r="AO1193" s="124">
        <v>1</v>
      </c>
      <c r="AP1193" s="124">
        <v>1</v>
      </c>
      <c r="AQ1193" s="124">
        <v>0.98601398601398604</v>
      </c>
      <c r="AR1193" s="124">
        <v>0.99145299145299148</v>
      </c>
      <c r="AS1193" s="124">
        <v>4.5088566827697261E-2</v>
      </c>
      <c r="AT1193" s="120">
        <v>50</v>
      </c>
      <c r="AU1193" s="120">
        <v>50</v>
      </c>
      <c r="AV1193" s="124">
        <v>4.8169556840077073E-2</v>
      </c>
      <c r="AW1193" s="120">
        <v>50</v>
      </c>
      <c r="AX1193" s="120">
        <v>50</v>
      </c>
      <c r="AY1193" s="124">
        <v>0.72972972972972971</v>
      </c>
      <c r="AZ1193" s="120">
        <v>48.648648648648646</v>
      </c>
      <c r="BA1193" s="120">
        <v>50</v>
      </c>
      <c r="BB1193" s="124">
        <v>0.27027027027027029</v>
      </c>
      <c r="BC1193" s="120">
        <v>18.018018018018019</v>
      </c>
      <c r="BD1193" s="120">
        <v>50</v>
      </c>
      <c r="BE1193" s="124">
        <v>0.89855072463768115</v>
      </c>
      <c r="BF1193" s="120">
        <v>47.795251310514956</v>
      </c>
      <c r="BG1193" s="120">
        <v>50</v>
      </c>
      <c r="BH1193" s="124">
        <v>0.625</v>
      </c>
      <c r="BI1193" s="120">
        <v>66.489361702127653</v>
      </c>
      <c r="BJ1193" s="120">
        <v>100</v>
      </c>
      <c r="BK1193" s="124"/>
      <c r="BL1193" s="120"/>
      <c r="BM1193" s="120"/>
      <c r="BN1193" s="52"/>
      <c r="BO1193" s="124"/>
      <c r="BP1193" s="120"/>
      <c r="BQ1193" s="120"/>
      <c r="BR1193" s="124">
        <v>0.41293532338308458</v>
      </c>
      <c r="BS1193" s="124">
        <v>1</v>
      </c>
      <c r="BT1193" s="120">
        <v>27.529021558872309</v>
      </c>
      <c r="BU1193" s="120">
        <v>50</v>
      </c>
      <c r="BV1193" s="124">
        <v>0.46296296296296297</v>
      </c>
      <c r="BW1193" s="120">
        <v>38.580246913580247</v>
      </c>
      <c r="BX1193" s="120">
        <v>50</v>
      </c>
      <c r="BY1193" s="124"/>
      <c r="BZ1193" s="124"/>
      <c r="CA1193" s="124"/>
      <c r="CB1193" s="120">
        <v>17.263974516166829</v>
      </c>
      <c r="CC1193" s="120">
        <v>19.631524517014228</v>
      </c>
      <c r="CD1193" s="120">
        <v>17.168861804494096</v>
      </c>
      <c r="CE1193" s="120"/>
      <c r="CF1193" s="114"/>
      <c r="CG1193" s="52"/>
      <c r="CH1193" s="107">
        <v>0</v>
      </c>
      <c r="CI1193" s="107"/>
      <c r="CJ1193" s="107"/>
    </row>
    <row r="1194" spans="1:88" x14ac:dyDescent="0.25">
      <c r="A1194" s="50" t="s">
        <v>1351</v>
      </c>
      <c r="B1194" s="56" t="s">
        <v>1512</v>
      </c>
      <c r="C1194" s="50" t="s">
        <v>3664</v>
      </c>
      <c r="D1194" s="56" t="s">
        <v>1911</v>
      </c>
      <c r="E1194" s="50" t="s">
        <v>1320</v>
      </c>
      <c r="F1194" s="24" t="s">
        <v>114</v>
      </c>
      <c r="G1194" s="24">
        <v>12</v>
      </c>
      <c r="H1194" s="50" t="s">
        <v>1454</v>
      </c>
      <c r="I1194" s="50" t="s">
        <v>109</v>
      </c>
      <c r="J1194" s="120">
        <v>809.32942653219538</v>
      </c>
      <c r="K1194" s="52">
        <v>1050</v>
      </c>
      <c r="L1194" s="120">
        <v>77.07899300306623</v>
      </c>
      <c r="M1194" s="52">
        <v>0</v>
      </c>
      <c r="N1194" s="120">
        <v>67.904322760461994</v>
      </c>
      <c r="O1194" s="120">
        <v>90.539097013949316</v>
      </c>
      <c r="P1194" s="120">
        <v>100</v>
      </c>
      <c r="Q1194" s="120">
        <v>66.294131159003271</v>
      </c>
      <c r="R1194" s="120">
        <v>68.512225870170596</v>
      </c>
      <c r="S1194" s="120">
        <v>75</v>
      </c>
      <c r="T1194" s="120">
        <v>88.392174878671028</v>
      </c>
      <c r="U1194" s="120">
        <v>100</v>
      </c>
      <c r="V1194" s="120">
        <v>62.362767014631984</v>
      </c>
      <c r="W1194" s="120">
        <v>83.150356019509303</v>
      </c>
      <c r="X1194" s="120">
        <v>100</v>
      </c>
      <c r="Y1194" s="120">
        <v>61.116255084455233</v>
      </c>
      <c r="Z1194" s="120">
        <v>81.488340112606977</v>
      </c>
      <c r="AA1194" s="120">
        <v>100</v>
      </c>
      <c r="AB1194" s="120">
        <v>44.689125295508262</v>
      </c>
      <c r="AC1194" s="120">
        <v>59.585500394011014</v>
      </c>
      <c r="AD1194" s="120">
        <v>100</v>
      </c>
      <c r="AE1194" s="120">
        <v>44.335057471264363</v>
      </c>
      <c r="AF1194" s="120">
        <v>46.331999999999987</v>
      </c>
      <c r="AG1194" s="120">
        <v>59.113409961685818</v>
      </c>
      <c r="AH1194" s="120">
        <v>100</v>
      </c>
      <c r="AI1194" s="120">
        <v>8.6999999999999993</v>
      </c>
      <c r="AJ1194" s="120">
        <v>7.39</v>
      </c>
      <c r="AK1194" s="120">
        <v>1.99</v>
      </c>
      <c r="AL1194" s="52">
        <v>0</v>
      </c>
      <c r="AM1194" s="124">
        <v>1</v>
      </c>
      <c r="AN1194" s="124">
        <v>1</v>
      </c>
      <c r="AO1194" s="124">
        <v>1</v>
      </c>
      <c r="AP1194" s="124">
        <v>1</v>
      </c>
      <c r="AQ1194" s="124">
        <v>0.98601398601398604</v>
      </c>
      <c r="AR1194" s="124">
        <v>0.99145299145299148</v>
      </c>
      <c r="AS1194" s="124">
        <v>4.5088566827697261E-2</v>
      </c>
      <c r="AT1194" s="120">
        <v>50</v>
      </c>
      <c r="AU1194" s="120">
        <v>50</v>
      </c>
      <c r="AV1194" s="124">
        <v>4.8169556840077073E-2</v>
      </c>
      <c r="AW1194" s="120">
        <v>50</v>
      </c>
      <c r="AX1194" s="120">
        <v>50</v>
      </c>
      <c r="AY1194" s="124">
        <v>0.72972972972972971</v>
      </c>
      <c r="AZ1194" s="120">
        <v>48.648648648648646</v>
      </c>
      <c r="BA1194" s="120">
        <v>50</v>
      </c>
      <c r="BB1194" s="124">
        <v>0.27027027027027029</v>
      </c>
      <c r="BC1194" s="120">
        <v>18.018018018018019</v>
      </c>
      <c r="BD1194" s="120">
        <v>50</v>
      </c>
      <c r="BE1194" s="124">
        <v>0.89855072463768115</v>
      </c>
      <c r="BF1194" s="120">
        <v>47.795251310514956</v>
      </c>
      <c r="BG1194" s="120">
        <v>50</v>
      </c>
      <c r="BH1194" s="124">
        <v>0.625</v>
      </c>
      <c r="BI1194" s="120">
        <v>66.489361702127653</v>
      </c>
      <c r="BJ1194" s="120">
        <v>100</v>
      </c>
      <c r="BK1194" s="124"/>
      <c r="BL1194" s="120"/>
      <c r="BM1194" s="120"/>
      <c r="BN1194" s="52"/>
      <c r="BO1194" s="124"/>
      <c r="BP1194" s="120"/>
      <c r="BQ1194" s="120"/>
      <c r="BR1194" s="124">
        <v>0.41293532338308458</v>
      </c>
      <c r="BS1194" s="124">
        <v>1</v>
      </c>
      <c r="BT1194" s="120">
        <v>27.529021558872309</v>
      </c>
      <c r="BU1194" s="120">
        <v>50</v>
      </c>
      <c r="BV1194" s="124">
        <v>0.46296296296296297</v>
      </c>
      <c r="BW1194" s="120">
        <v>38.580246913580247</v>
      </c>
      <c r="BX1194" s="120">
        <v>50</v>
      </c>
      <c r="BY1194" s="124"/>
      <c r="BZ1194" s="124"/>
      <c r="CA1194" s="124"/>
      <c r="CB1194" s="120">
        <v>16.823939048191338</v>
      </c>
      <c r="CC1194" s="120">
        <v>19.496255895940152</v>
      </c>
      <c r="CD1194" s="120">
        <v>17.335082511020332</v>
      </c>
      <c r="CE1194" s="120"/>
      <c r="CF1194" s="52"/>
      <c r="CG1194" s="52"/>
      <c r="CH1194" s="107">
        <v>1</v>
      </c>
      <c r="CI1194" s="107"/>
      <c r="CJ1194" s="107">
        <v>1</v>
      </c>
    </row>
    <row r="1195" spans="1:88" x14ac:dyDescent="0.25">
      <c r="A1195" s="50" t="s">
        <v>1353</v>
      </c>
      <c r="B1195" s="56" t="s">
        <v>1474</v>
      </c>
      <c r="C1195" s="50" t="s">
        <v>2665</v>
      </c>
      <c r="D1195" s="56" t="s">
        <v>101</v>
      </c>
      <c r="E1195" s="50" t="s">
        <v>102</v>
      </c>
      <c r="F1195" s="24" t="s">
        <v>102</v>
      </c>
      <c r="G1195" s="24" t="s">
        <v>102</v>
      </c>
      <c r="H1195" s="50" t="s">
        <v>2644</v>
      </c>
      <c r="I1195" s="50" t="s">
        <v>103</v>
      </c>
      <c r="J1195" s="120">
        <v>67.368421052631589</v>
      </c>
      <c r="K1195" s="52">
        <v>100</v>
      </c>
      <c r="L1195" s="120">
        <v>67.368421052631589</v>
      </c>
      <c r="M1195" s="52"/>
      <c r="N1195" s="120"/>
      <c r="O1195" s="120"/>
      <c r="P1195" s="120"/>
      <c r="Q1195" s="120"/>
      <c r="R1195" s="120"/>
      <c r="S1195" s="120"/>
      <c r="T1195" s="120"/>
      <c r="U1195" s="120"/>
      <c r="V1195" s="120"/>
      <c r="W1195" s="120"/>
      <c r="X1195" s="120"/>
      <c r="Y1195" s="120"/>
      <c r="Z1195" s="120"/>
      <c r="AA1195" s="120"/>
      <c r="AB1195" s="120"/>
      <c r="AC1195" s="120"/>
      <c r="AD1195" s="120"/>
      <c r="AE1195" s="120"/>
      <c r="AF1195" s="120"/>
      <c r="AG1195" s="120"/>
      <c r="AH1195" s="120"/>
      <c r="AI1195" s="120"/>
      <c r="AJ1195" s="120"/>
      <c r="AK1195" s="120"/>
      <c r="AL1195" s="52"/>
      <c r="AM1195" s="124"/>
      <c r="AN1195" s="124"/>
      <c r="AO1195" s="124"/>
      <c r="AP1195" s="124"/>
      <c r="AQ1195" s="124"/>
      <c r="AR1195" s="124"/>
      <c r="AS1195" s="124">
        <v>0.10526315789473684</v>
      </c>
      <c r="AT1195" s="120">
        <v>38.947368421052644</v>
      </c>
      <c r="AU1195" s="120">
        <v>50</v>
      </c>
      <c r="AV1195" s="124">
        <v>0.15789473684210525</v>
      </c>
      <c r="AW1195" s="120">
        <v>28.421052631578945</v>
      </c>
      <c r="AX1195" s="120">
        <v>50</v>
      </c>
      <c r="AY1195" s="124"/>
      <c r="AZ1195" s="120"/>
      <c r="BA1195" s="120"/>
      <c r="BB1195" s="124"/>
      <c r="BC1195" s="120"/>
      <c r="BD1195" s="120"/>
      <c r="BE1195" s="124"/>
      <c r="BF1195" s="120"/>
      <c r="BG1195" s="120"/>
      <c r="BH1195" s="124"/>
      <c r="BI1195" s="120"/>
      <c r="BJ1195" s="120"/>
      <c r="BK1195" s="124"/>
      <c r="BL1195" s="120"/>
      <c r="BM1195" s="120"/>
      <c r="BN1195" s="52"/>
      <c r="BO1195" s="124"/>
      <c r="BP1195" s="120"/>
      <c r="BQ1195" s="120"/>
      <c r="BR1195" s="124"/>
      <c r="BS1195" s="124"/>
      <c r="BT1195" s="120"/>
      <c r="BU1195" s="120"/>
      <c r="BV1195" s="124"/>
      <c r="BW1195" s="120"/>
      <c r="BX1195" s="120"/>
      <c r="BY1195" s="124"/>
      <c r="BZ1195" s="124"/>
      <c r="CA1195" s="124"/>
      <c r="CB1195" s="120"/>
      <c r="CC1195" s="120"/>
      <c r="CD1195" s="120"/>
      <c r="CE1195" s="120"/>
      <c r="CF1195" s="107"/>
      <c r="CG1195" s="107"/>
      <c r="CH1195" s="107">
        <v>0</v>
      </c>
      <c r="CI1195" s="107"/>
      <c r="CJ1195" s="107"/>
    </row>
    <row r="1196" spans="1:88" x14ac:dyDescent="0.25">
      <c r="A1196" s="50" t="s">
        <v>1353</v>
      </c>
      <c r="B1196" s="56" t="s">
        <v>1474</v>
      </c>
      <c r="C1196" s="50" t="s">
        <v>3665</v>
      </c>
      <c r="D1196" s="56" t="s">
        <v>1717</v>
      </c>
      <c r="E1196" s="50" t="s">
        <v>1320</v>
      </c>
      <c r="F1196" s="24" t="s">
        <v>107</v>
      </c>
      <c r="G1196" s="24">
        <v>3</v>
      </c>
      <c r="H1196" s="50" t="s">
        <v>2644</v>
      </c>
      <c r="I1196" s="50" t="s">
        <v>109</v>
      </c>
      <c r="J1196" s="120">
        <v>67.368421052631589</v>
      </c>
      <c r="K1196" s="52">
        <v>100</v>
      </c>
      <c r="L1196" s="120">
        <v>67.368421052631589</v>
      </c>
      <c r="M1196" s="52"/>
      <c r="N1196" s="120"/>
      <c r="O1196" s="120"/>
      <c r="P1196" s="120"/>
      <c r="Q1196" s="120"/>
      <c r="R1196" s="120"/>
      <c r="S1196" s="120"/>
      <c r="T1196" s="120"/>
      <c r="U1196" s="120"/>
      <c r="V1196" s="120"/>
      <c r="W1196" s="120"/>
      <c r="X1196" s="120"/>
      <c r="Y1196" s="120"/>
      <c r="Z1196" s="120"/>
      <c r="AA1196" s="120"/>
      <c r="AB1196" s="120"/>
      <c r="AC1196" s="120"/>
      <c r="AD1196" s="120"/>
      <c r="AE1196" s="120"/>
      <c r="AF1196" s="120"/>
      <c r="AG1196" s="120"/>
      <c r="AH1196" s="120"/>
      <c r="AI1196" s="120"/>
      <c r="AJ1196" s="120"/>
      <c r="AK1196" s="120"/>
      <c r="AL1196" s="52"/>
      <c r="AM1196" s="124"/>
      <c r="AN1196" s="124"/>
      <c r="AO1196" s="124"/>
      <c r="AP1196" s="124"/>
      <c r="AQ1196" s="124"/>
      <c r="AR1196" s="124"/>
      <c r="AS1196" s="124">
        <v>0.10526315789473684</v>
      </c>
      <c r="AT1196" s="120">
        <v>38.947368421052644</v>
      </c>
      <c r="AU1196" s="120">
        <v>50</v>
      </c>
      <c r="AV1196" s="124">
        <v>0.15789473684210525</v>
      </c>
      <c r="AW1196" s="120">
        <v>28.421052631578945</v>
      </c>
      <c r="AX1196" s="120">
        <v>50</v>
      </c>
      <c r="AY1196" s="124"/>
      <c r="AZ1196" s="120"/>
      <c r="BA1196" s="120"/>
      <c r="BB1196" s="124"/>
      <c r="BC1196" s="120"/>
      <c r="BD1196" s="120"/>
      <c r="BE1196" s="124"/>
      <c r="BF1196" s="120"/>
      <c r="BG1196" s="120"/>
      <c r="BH1196" s="124"/>
      <c r="BI1196" s="120"/>
      <c r="BJ1196" s="120"/>
      <c r="BK1196" s="124"/>
      <c r="BL1196" s="120"/>
      <c r="BM1196" s="120"/>
      <c r="BN1196" s="52"/>
      <c r="BO1196" s="124"/>
      <c r="BP1196" s="120"/>
      <c r="BQ1196" s="120"/>
      <c r="BR1196" s="124"/>
      <c r="BS1196" s="124"/>
      <c r="BT1196" s="120"/>
      <c r="BU1196" s="120"/>
      <c r="BV1196" s="124"/>
      <c r="BW1196" s="120"/>
      <c r="BX1196" s="120"/>
      <c r="BY1196" s="124"/>
      <c r="BZ1196" s="124"/>
      <c r="CA1196" s="124"/>
      <c r="CB1196" s="120"/>
      <c r="CC1196" s="120"/>
      <c r="CD1196" s="120"/>
      <c r="CE1196" s="120"/>
      <c r="CF1196" s="107"/>
      <c r="CG1196" s="107"/>
      <c r="CH1196" s="107">
        <v>0</v>
      </c>
      <c r="CI1196" s="107"/>
      <c r="CJ1196" s="107"/>
    </row>
    <row r="1197" spans="1:88" x14ac:dyDescent="0.25">
      <c r="A1197" s="50" t="s">
        <v>1355</v>
      </c>
      <c r="B1197" s="56" t="s">
        <v>2642</v>
      </c>
      <c r="C1197" s="50" t="s">
        <v>3666</v>
      </c>
      <c r="D1197" s="56" t="s">
        <v>1912</v>
      </c>
      <c r="E1197" s="50" t="s">
        <v>1320</v>
      </c>
      <c r="F1197" s="24" t="s">
        <v>107</v>
      </c>
      <c r="G1197" s="24">
        <v>1</v>
      </c>
      <c r="H1197" s="50" t="s">
        <v>1453</v>
      </c>
      <c r="I1197" s="50" t="s">
        <v>109</v>
      </c>
      <c r="J1197" s="120">
        <v>0</v>
      </c>
      <c r="K1197" s="52">
        <v>0</v>
      </c>
      <c r="L1197" s="120">
        <v>0</v>
      </c>
      <c r="M1197" s="52"/>
      <c r="N1197" s="120"/>
      <c r="O1197" s="120"/>
      <c r="P1197" s="120"/>
      <c r="Q1197" s="120"/>
      <c r="R1197" s="120"/>
      <c r="S1197" s="120"/>
      <c r="T1197" s="120"/>
      <c r="U1197" s="120"/>
      <c r="V1197" s="120"/>
      <c r="W1197" s="120"/>
      <c r="X1197" s="120"/>
      <c r="Y1197" s="120"/>
      <c r="Z1197" s="120"/>
      <c r="AA1197" s="120"/>
      <c r="AB1197" s="120"/>
      <c r="AC1197" s="120"/>
      <c r="AD1197" s="120"/>
      <c r="AE1197" s="120"/>
      <c r="AF1197" s="120"/>
      <c r="AG1197" s="120"/>
      <c r="AH1197" s="120"/>
      <c r="AI1197" s="120"/>
      <c r="AJ1197" s="120"/>
      <c r="AK1197" s="120"/>
      <c r="AL1197" s="52"/>
      <c r="AM1197" s="124"/>
      <c r="AN1197" s="124"/>
      <c r="AO1197" s="124"/>
      <c r="AP1197" s="124"/>
      <c r="AQ1197" s="124"/>
      <c r="AR1197" s="124"/>
      <c r="AS1197" s="124"/>
      <c r="AT1197" s="120"/>
      <c r="AU1197" s="120"/>
      <c r="AV1197" s="124"/>
      <c r="AW1197" s="120"/>
      <c r="AX1197" s="120"/>
      <c r="AY1197" s="124"/>
      <c r="AZ1197" s="120"/>
      <c r="BA1197" s="120"/>
      <c r="BB1197" s="124"/>
      <c r="BC1197" s="120"/>
      <c r="BD1197" s="120"/>
      <c r="BE1197" s="124"/>
      <c r="BF1197" s="120"/>
      <c r="BG1197" s="120"/>
      <c r="BH1197" s="124"/>
      <c r="BI1197" s="120"/>
      <c r="BJ1197" s="120"/>
      <c r="BK1197" s="124"/>
      <c r="BL1197" s="120"/>
      <c r="BM1197" s="120"/>
      <c r="BN1197" s="52"/>
      <c r="BO1197" s="124"/>
      <c r="BP1197" s="120"/>
      <c r="BQ1197" s="120"/>
      <c r="BR1197" s="124"/>
      <c r="BS1197" s="124"/>
      <c r="BT1197" s="120"/>
      <c r="BU1197" s="120"/>
      <c r="BV1197" s="124"/>
      <c r="BW1197" s="120"/>
      <c r="BX1197" s="120"/>
      <c r="BY1197" s="124"/>
      <c r="BZ1197" s="124"/>
      <c r="CA1197" s="124"/>
      <c r="CB1197" s="120"/>
      <c r="CC1197" s="120"/>
      <c r="CD1197" s="120"/>
      <c r="CE1197" s="120"/>
      <c r="CF1197" s="107"/>
      <c r="CG1197" s="107"/>
      <c r="CH1197" s="107">
        <v>0</v>
      </c>
      <c r="CI1197" s="107"/>
      <c r="CJ1197" s="107"/>
    </row>
    <row r="1198" spans="1:88" x14ac:dyDescent="0.25">
      <c r="A1198" s="50" t="s">
        <v>1357</v>
      </c>
      <c r="B1198" s="56" t="s">
        <v>1575</v>
      </c>
      <c r="C1198" s="50" t="s">
        <v>2665</v>
      </c>
      <c r="D1198" s="56" t="s">
        <v>101</v>
      </c>
      <c r="E1198" s="50" t="s">
        <v>102</v>
      </c>
      <c r="F1198" s="24" t="s">
        <v>102</v>
      </c>
      <c r="G1198" s="24" t="s">
        <v>102</v>
      </c>
      <c r="H1198" s="50" t="s">
        <v>2644</v>
      </c>
      <c r="I1198" s="50" t="s">
        <v>103</v>
      </c>
      <c r="J1198" s="120">
        <v>53.750737272164919</v>
      </c>
      <c r="K1198" s="52">
        <v>250</v>
      </c>
      <c r="L1198" s="120">
        <v>21.500294908865968</v>
      </c>
      <c r="M1198" s="52"/>
      <c r="N1198" s="120"/>
      <c r="O1198" s="120"/>
      <c r="P1198" s="120">
        <v>0</v>
      </c>
      <c r="Q1198" s="120"/>
      <c r="R1198" s="120"/>
      <c r="S1198" s="120"/>
      <c r="T1198" s="120"/>
      <c r="U1198" s="120">
        <v>0</v>
      </c>
      <c r="V1198" s="120"/>
      <c r="W1198" s="120"/>
      <c r="X1198" s="120">
        <v>0</v>
      </c>
      <c r="Y1198" s="120"/>
      <c r="Z1198" s="120"/>
      <c r="AA1198" s="120">
        <v>0</v>
      </c>
      <c r="AB1198" s="120"/>
      <c r="AC1198" s="120"/>
      <c r="AD1198" s="120">
        <v>0</v>
      </c>
      <c r="AE1198" s="120"/>
      <c r="AF1198" s="120"/>
      <c r="AG1198" s="120"/>
      <c r="AH1198" s="120">
        <v>0</v>
      </c>
      <c r="AI1198" s="120"/>
      <c r="AJ1198" s="120"/>
      <c r="AK1198" s="120"/>
      <c r="AL1198" s="52">
        <v>1</v>
      </c>
      <c r="AM1198" s="124"/>
      <c r="AN1198" s="124"/>
      <c r="AO1198" s="124"/>
      <c r="AP1198" s="124"/>
      <c r="AQ1198" s="124">
        <v>0.68</v>
      </c>
      <c r="AR1198" s="124"/>
      <c r="AS1198" s="124">
        <v>0.82758620689655171</v>
      </c>
      <c r="AT1198" s="120">
        <v>0</v>
      </c>
      <c r="AU1198" s="120">
        <v>50</v>
      </c>
      <c r="AV1198" s="124">
        <v>0.82352941176470584</v>
      </c>
      <c r="AW1198" s="120">
        <v>0</v>
      </c>
      <c r="AX1198" s="120">
        <v>50</v>
      </c>
      <c r="AY1198" s="124"/>
      <c r="AZ1198" s="120"/>
      <c r="BA1198" s="120"/>
      <c r="BB1198" s="124"/>
      <c r="BC1198" s="120"/>
      <c r="BD1198" s="120"/>
      <c r="BE1198" s="124">
        <v>0.63235294117647056</v>
      </c>
      <c r="BF1198" s="120">
        <v>33.635794743429287</v>
      </c>
      <c r="BG1198" s="120">
        <v>50</v>
      </c>
      <c r="BH1198" s="124"/>
      <c r="BI1198" s="120"/>
      <c r="BJ1198" s="120"/>
      <c r="BK1198" s="124"/>
      <c r="BL1198" s="120"/>
      <c r="BM1198" s="120"/>
      <c r="BN1198" s="52"/>
      <c r="BO1198" s="124"/>
      <c r="BP1198" s="120"/>
      <c r="BQ1198" s="120"/>
      <c r="BR1198" s="124"/>
      <c r="BS1198" s="124"/>
      <c r="BT1198" s="120">
        <v>0</v>
      </c>
      <c r="BU1198" s="120">
        <v>50</v>
      </c>
      <c r="BV1198" s="124">
        <v>0.2413793103448276</v>
      </c>
      <c r="BW1198" s="120">
        <v>20.114942528735632</v>
      </c>
      <c r="BX1198" s="120">
        <v>50</v>
      </c>
      <c r="BY1198" s="124"/>
      <c r="BZ1198" s="124"/>
      <c r="CA1198" s="124"/>
      <c r="CB1198" s="120"/>
      <c r="CC1198" s="120"/>
      <c r="CD1198" s="120"/>
      <c r="CE1198" s="120"/>
      <c r="CF1198" s="114"/>
      <c r="CG1198" s="52"/>
      <c r="CH1198" s="107">
        <v>0</v>
      </c>
      <c r="CI1198" s="107"/>
      <c r="CJ1198" s="107"/>
    </row>
    <row r="1199" spans="1:88" x14ac:dyDescent="0.25">
      <c r="A1199" s="50" t="s">
        <v>1357</v>
      </c>
      <c r="B1199" s="56" t="s">
        <v>1575</v>
      </c>
      <c r="C1199" s="50" t="s">
        <v>3667</v>
      </c>
      <c r="D1199" s="56" t="s">
        <v>2319</v>
      </c>
      <c r="E1199" s="50" t="s">
        <v>1320</v>
      </c>
      <c r="F1199" s="24">
        <v>9</v>
      </c>
      <c r="G1199" s="24">
        <v>12</v>
      </c>
      <c r="H1199" s="50" t="s">
        <v>1454</v>
      </c>
      <c r="I1199" s="50" t="s">
        <v>109</v>
      </c>
      <c r="J1199" s="120">
        <v>53.750737272164919</v>
      </c>
      <c r="K1199" s="52">
        <v>250</v>
      </c>
      <c r="L1199" s="120">
        <v>21.500294908865968</v>
      </c>
      <c r="M1199" s="52"/>
      <c r="N1199" s="120"/>
      <c r="O1199" s="120"/>
      <c r="P1199" s="120">
        <v>0</v>
      </c>
      <c r="Q1199" s="120"/>
      <c r="R1199" s="120"/>
      <c r="S1199" s="120"/>
      <c r="T1199" s="120"/>
      <c r="U1199" s="120">
        <v>0</v>
      </c>
      <c r="V1199" s="120"/>
      <c r="W1199" s="120"/>
      <c r="X1199" s="120">
        <v>0</v>
      </c>
      <c r="Y1199" s="120"/>
      <c r="Z1199" s="120"/>
      <c r="AA1199" s="120">
        <v>0</v>
      </c>
      <c r="AB1199" s="120"/>
      <c r="AC1199" s="120"/>
      <c r="AD1199" s="120">
        <v>0</v>
      </c>
      <c r="AE1199" s="120"/>
      <c r="AF1199" s="120"/>
      <c r="AG1199" s="120"/>
      <c r="AH1199" s="120">
        <v>0</v>
      </c>
      <c r="AI1199" s="120"/>
      <c r="AJ1199" s="120"/>
      <c r="AK1199" s="120"/>
      <c r="AL1199" s="52">
        <v>1</v>
      </c>
      <c r="AM1199" s="124"/>
      <c r="AN1199" s="124"/>
      <c r="AO1199" s="124"/>
      <c r="AP1199" s="124"/>
      <c r="AQ1199" s="124">
        <v>0.68</v>
      </c>
      <c r="AR1199" s="124"/>
      <c r="AS1199" s="124">
        <v>0.82758620689655171</v>
      </c>
      <c r="AT1199" s="120">
        <v>0</v>
      </c>
      <c r="AU1199" s="120">
        <v>50</v>
      </c>
      <c r="AV1199" s="124">
        <v>0.82352941176470584</v>
      </c>
      <c r="AW1199" s="120">
        <v>0</v>
      </c>
      <c r="AX1199" s="120">
        <v>50</v>
      </c>
      <c r="AY1199" s="124"/>
      <c r="AZ1199" s="120"/>
      <c r="BA1199" s="120"/>
      <c r="BB1199" s="124"/>
      <c r="BC1199" s="120"/>
      <c r="BD1199" s="120"/>
      <c r="BE1199" s="124">
        <v>0.63235294117647056</v>
      </c>
      <c r="BF1199" s="120">
        <v>33.635794743429287</v>
      </c>
      <c r="BG1199" s="120">
        <v>50</v>
      </c>
      <c r="BH1199" s="124"/>
      <c r="BI1199" s="120"/>
      <c r="BJ1199" s="120"/>
      <c r="BK1199" s="124"/>
      <c r="BL1199" s="120"/>
      <c r="BM1199" s="120"/>
      <c r="BN1199" s="52"/>
      <c r="BO1199" s="124"/>
      <c r="BP1199" s="120"/>
      <c r="BQ1199" s="120"/>
      <c r="BR1199" s="124"/>
      <c r="BS1199" s="124"/>
      <c r="BT1199" s="120">
        <v>0</v>
      </c>
      <c r="BU1199" s="120">
        <v>50</v>
      </c>
      <c r="BV1199" s="124">
        <v>0.2413793103448276</v>
      </c>
      <c r="BW1199" s="120">
        <v>20.114942528735632</v>
      </c>
      <c r="BX1199" s="120">
        <v>50</v>
      </c>
      <c r="BY1199" s="124"/>
      <c r="BZ1199" s="124"/>
      <c r="CA1199" s="124"/>
      <c r="CB1199" s="120"/>
      <c r="CC1199" s="120"/>
      <c r="CD1199" s="120"/>
      <c r="CE1199" s="120"/>
      <c r="CF1199" s="52"/>
      <c r="CG1199" s="52"/>
      <c r="CH1199" s="107">
        <v>0</v>
      </c>
      <c r="CI1199" s="107"/>
      <c r="CJ1199" s="107"/>
    </row>
    <row r="1200" spans="1:88" x14ac:dyDescent="0.25">
      <c r="A1200" s="50" t="s">
        <v>1359</v>
      </c>
      <c r="B1200" s="56" t="s">
        <v>1521</v>
      </c>
      <c r="C1200" s="50" t="s">
        <v>2665</v>
      </c>
      <c r="D1200" s="56" t="s">
        <v>101</v>
      </c>
      <c r="E1200" s="50" t="s">
        <v>102</v>
      </c>
      <c r="F1200" s="24" t="s">
        <v>102</v>
      </c>
      <c r="G1200" s="24" t="s">
        <v>102</v>
      </c>
      <c r="H1200" s="50" t="s">
        <v>2644</v>
      </c>
      <c r="I1200" s="50" t="s">
        <v>103</v>
      </c>
      <c r="J1200" s="120">
        <v>277.95643327772956</v>
      </c>
      <c r="K1200" s="52">
        <v>550</v>
      </c>
      <c r="L1200" s="120">
        <v>50.537533323223563</v>
      </c>
      <c r="M1200" s="52">
        <v>0</v>
      </c>
      <c r="N1200" s="120">
        <v>49.450815755341665</v>
      </c>
      <c r="O1200" s="120">
        <v>65.934421007122225</v>
      </c>
      <c r="P1200" s="120">
        <v>100</v>
      </c>
      <c r="Q1200" s="120">
        <v>49.350631303104905</v>
      </c>
      <c r="R1200" s="120"/>
      <c r="S1200" s="120"/>
      <c r="T1200" s="120">
        <v>65.800841737473206</v>
      </c>
      <c r="U1200" s="120">
        <v>100</v>
      </c>
      <c r="V1200" s="120">
        <v>40.343866488834159</v>
      </c>
      <c r="W1200" s="120">
        <v>53.791821985112207</v>
      </c>
      <c r="X1200" s="120">
        <v>100</v>
      </c>
      <c r="Y1200" s="120">
        <v>39.688308071766713</v>
      </c>
      <c r="Z1200" s="120">
        <v>52.917744095688946</v>
      </c>
      <c r="AA1200" s="120">
        <v>100</v>
      </c>
      <c r="AB1200" s="120"/>
      <c r="AC1200" s="120"/>
      <c r="AD1200" s="120">
        <v>0</v>
      </c>
      <c r="AE1200" s="120"/>
      <c r="AF1200" s="120"/>
      <c r="AG1200" s="120"/>
      <c r="AH1200" s="120">
        <v>0</v>
      </c>
      <c r="AI1200" s="120"/>
      <c r="AJ1200" s="120"/>
      <c r="AK1200" s="120"/>
      <c r="AL1200" s="52">
        <v>0</v>
      </c>
      <c r="AM1200" s="124">
        <v>0.98275862068965514</v>
      </c>
      <c r="AN1200" s="124">
        <v>0.98</v>
      </c>
      <c r="AO1200" s="124">
        <v>0.98275862068965514</v>
      </c>
      <c r="AP1200" s="124">
        <v>0.98</v>
      </c>
      <c r="AQ1200" s="124"/>
      <c r="AR1200" s="124"/>
      <c r="AS1200" s="124">
        <v>0.21052631578947367</v>
      </c>
      <c r="AT1200" s="120">
        <v>17.894736842105274</v>
      </c>
      <c r="AU1200" s="120">
        <v>50</v>
      </c>
      <c r="AV1200" s="124">
        <v>0.23711340206185566</v>
      </c>
      <c r="AW1200" s="120">
        <v>12.577319587628866</v>
      </c>
      <c r="AX1200" s="120">
        <v>50</v>
      </c>
      <c r="AY1200" s="124"/>
      <c r="AZ1200" s="120"/>
      <c r="BA1200" s="120"/>
      <c r="BB1200" s="124"/>
      <c r="BC1200" s="120"/>
      <c r="BD1200" s="120"/>
      <c r="BE1200" s="124"/>
      <c r="BF1200" s="120"/>
      <c r="BG1200" s="120"/>
      <c r="BH1200" s="124"/>
      <c r="BI1200" s="120"/>
      <c r="BJ1200" s="120"/>
      <c r="BK1200" s="124"/>
      <c r="BL1200" s="120"/>
      <c r="BM1200" s="120"/>
      <c r="BN1200" s="52"/>
      <c r="BO1200" s="124"/>
      <c r="BP1200" s="120"/>
      <c r="BQ1200" s="120"/>
      <c r="BR1200" s="124">
        <v>0.13559322033898305</v>
      </c>
      <c r="BS1200" s="124">
        <v>1.0350877192982457</v>
      </c>
      <c r="BT1200" s="120">
        <v>9.0395480225988702</v>
      </c>
      <c r="BU1200" s="120">
        <v>50</v>
      </c>
      <c r="BV1200" s="124"/>
      <c r="BW1200" s="120"/>
      <c r="BX1200" s="120"/>
      <c r="BY1200" s="124"/>
      <c r="BZ1200" s="124"/>
      <c r="CA1200" s="124"/>
      <c r="CB1200" s="120">
        <v>17.263974516166829</v>
      </c>
      <c r="CC1200" s="120">
        <v>19.631524517014228</v>
      </c>
      <c r="CD1200" s="120">
        <v>17.168861804494096</v>
      </c>
      <c r="CE1200" s="120"/>
      <c r="CF1200" s="52"/>
      <c r="CG1200" s="52"/>
      <c r="CH1200" s="107">
        <v>0</v>
      </c>
      <c r="CI1200" s="107"/>
      <c r="CJ1200" s="107"/>
    </row>
    <row r="1201" spans="1:88" x14ac:dyDescent="0.25">
      <c r="A1201" s="50" t="s">
        <v>1359</v>
      </c>
      <c r="B1201" s="56" t="s">
        <v>1521</v>
      </c>
      <c r="C1201" s="50" t="s">
        <v>3668</v>
      </c>
      <c r="D1201" s="56" t="s">
        <v>1974</v>
      </c>
      <c r="E1201" s="50" t="s">
        <v>1320</v>
      </c>
      <c r="F1201" s="24">
        <v>6</v>
      </c>
      <c r="G1201" s="24">
        <v>7</v>
      </c>
      <c r="H1201" s="50" t="s">
        <v>1453</v>
      </c>
      <c r="I1201" s="50" t="s">
        <v>109</v>
      </c>
      <c r="J1201" s="120">
        <v>277.95643327772956</v>
      </c>
      <c r="K1201" s="52">
        <v>550</v>
      </c>
      <c r="L1201" s="120">
        <v>50.537533323223563</v>
      </c>
      <c r="M1201" s="52">
        <v>0</v>
      </c>
      <c r="N1201" s="120">
        <v>49.450815755341665</v>
      </c>
      <c r="O1201" s="120">
        <v>65.934421007122225</v>
      </c>
      <c r="P1201" s="120">
        <v>100</v>
      </c>
      <c r="Q1201" s="120">
        <v>49.350631303104905</v>
      </c>
      <c r="R1201" s="120"/>
      <c r="S1201" s="120"/>
      <c r="T1201" s="120">
        <v>65.800841737473206</v>
      </c>
      <c r="U1201" s="120">
        <v>100</v>
      </c>
      <c r="V1201" s="120">
        <v>40.343866488834159</v>
      </c>
      <c r="W1201" s="120">
        <v>53.791821985112207</v>
      </c>
      <c r="X1201" s="120">
        <v>100</v>
      </c>
      <c r="Y1201" s="120">
        <v>39.688308071766713</v>
      </c>
      <c r="Z1201" s="120">
        <v>52.917744095688946</v>
      </c>
      <c r="AA1201" s="120">
        <v>100</v>
      </c>
      <c r="AB1201" s="120"/>
      <c r="AC1201" s="120"/>
      <c r="AD1201" s="120">
        <v>0</v>
      </c>
      <c r="AE1201" s="120"/>
      <c r="AF1201" s="120"/>
      <c r="AG1201" s="120"/>
      <c r="AH1201" s="120">
        <v>0</v>
      </c>
      <c r="AI1201" s="120"/>
      <c r="AJ1201" s="120"/>
      <c r="AK1201" s="120"/>
      <c r="AL1201" s="52">
        <v>0</v>
      </c>
      <c r="AM1201" s="124">
        <v>0.98275862068965514</v>
      </c>
      <c r="AN1201" s="124">
        <v>0.98</v>
      </c>
      <c r="AO1201" s="124">
        <v>0.98275862068965514</v>
      </c>
      <c r="AP1201" s="124">
        <v>0.98</v>
      </c>
      <c r="AQ1201" s="124"/>
      <c r="AR1201" s="124"/>
      <c r="AS1201" s="124">
        <v>0.21052631578947367</v>
      </c>
      <c r="AT1201" s="120">
        <v>17.894736842105274</v>
      </c>
      <c r="AU1201" s="120">
        <v>50</v>
      </c>
      <c r="AV1201" s="124">
        <v>0.23711340206185566</v>
      </c>
      <c r="AW1201" s="120">
        <v>12.577319587628866</v>
      </c>
      <c r="AX1201" s="120">
        <v>50</v>
      </c>
      <c r="AY1201" s="124"/>
      <c r="AZ1201" s="120"/>
      <c r="BA1201" s="120"/>
      <c r="BB1201" s="124"/>
      <c r="BC1201" s="120"/>
      <c r="BD1201" s="120"/>
      <c r="BE1201" s="124"/>
      <c r="BF1201" s="120"/>
      <c r="BG1201" s="120"/>
      <c r="BH1201" s="124"/>
      <c r="BI1201" s="120"/>
      <c r="BJ1201" s="120"/>
      <c r="BK1201" s="124"/>
      <c r="BL1201" s="120"/>
      <c r="BM1201" s="120"/>
      <c r="BN1201" s="52"/>
      <c r="BO1201" s="124"/>
      <c r="BP1201" s="120"/>
      <c r="BQ1201" s="120"/>
      <c r="BR1201" s="124">
        <v>0.13559322033898305</v>
      </c>
      <c r="BS1201" s="124">
        <v>1.0350877192982457</v>
      </c>
      <c r="BT1201" s="120">
        <v>9.0395480225988702</v>
      </c>
      <c r="BU1201" s="120">
        <v>50</v>
      </c>
      <c r="BV1201" s="124"/>
      <c r="BW1201" s="120"/>
      <c r="BX1201" s="120"/>
      <c r="BY1201" s="124"/>
      <c r="BZ1201" s="124"/>
      <c r="CA1201" s="124"/>
      <c r="CB1201" s="120">
        <v>16.823939048191338</v>
      </c>
      <c r="CC1201" s="120">
        <v>19.496255895940152</v>
      </c>
      <c r="CD1201" s="120">
        <v>17.335082511020332</v>
      </c>
      <c r="CE1201" s="120"/>
      <c r="CF1201" s="107" t="s">
        <v>3741</v>
      </c>
      <c r="CG1201" s="107">
        <v>4</v>
      </c>
      <c r="CH1201" s="107">
        <v>0</v>
      </c>
      <c r="CI1201" s="107"/>
      <c r="CJ1201" s="107"/>
    </row>
    <row r="1202" spans="1:88" x14ac:dyDescent="0.25">
      <c r="A1202" s="50" t="s">
        <v>1361</v>
      </c>
      <c r="B1202" s="56" t="s">
        <v>1473</v>
      </c>
      <c r="C1202" s="50" t="s">
        <v>2665</v>
      </c>
      <c r="D1202" s="56" t="s">
        <v>101</v>
      </c>
      <c r="E1202" s="50" t="s">
        <v>102</v>
      </c>
      <c r="F1202" s="24" t="s">
        <v>102</v>
      </c>
      <c r="G1202" s="24" t="s">
        <v>102</v>
      </c>
      <c r="H1202" s="50" t="s">
        <v>2644</v>
      </c>
      <c r="I1202" s="50" t="s">
        <v>103</v>
      </c>
      <c r="J1202" s="120">
        <v>0.25974025974027093</v>
      </c>
      <c r="K1202" s="52">
        <v>100</v>
      </c>
      <c r="L1202" s="120">
        <v>0.25974025974027093</v>
      </c>
      <c r="M1202" s="52"/>
      <c r="N1202" s="120"/>
      <c r="O1202" s="120"/>
      <c r="P1202" s="120"/>
      <c r="Q1202" s="120"/>
      <c r="R1202" s="120"/>
      <c r="S1202" s="120"/>
      <c r="T1202" s="120"/>
      <c r="U1202" s="120"/>
      <c r="V1202" s="120"/>
      <c r="W1202" s="120"/>
      <c r="X1202" s="120"/>
      <c r="Y1202" s="120"/>
      <c r="Z1202" s="120"/>
      <c r="AA1202" s="120"/>
      <c r="AB1202" s="120"/>
      <c r="AC1202" s="120"/>
      <c r="AD1202" s="120"/>
      <c r="AE1202" s="120"/>
      <c r="AF1202" s="120"/>
      <c r="AG1202" s="120"/>
      <c r="AH1202" s="120"/>
      <c r="AI1202" s="120"/>
      <c r="AJ1202" s="120"/>
      <c r="AK1202" s="120"/>
      <c r="AL1202" s="52"/>
      <c r="AM1202" s="124"/>
      <c r="AN1202" s="124"/>
      <c r="AO1202" s="124"/>
      <c r="AP1202" s="124"/>
      <c r="AQ1202" s="124"/>
      <c r="AR1202" s="124"/>
      <c r="AS1202" s="124">
        <v>0.30434782608695654</v>
      </c>
      <c r="AT1202" s="120">
        <v>0</v>
      </c>
      <c r="AU1202" s="120">
        <v>50</v>
      </c>
      <c r="AV1202" s="124">
        <v>0.29870129870129869</v>
      </c>
      <c r="AW1202" s="120">
        <v>0.25974025974027093</v>
      </c>
      <c r="AX1202" s="120">
        <v>50</v>
      </c>
      <c r="AY1202" s="124"/>
      <c r="AZ1202" s="120"/>
      <c r="BA1202" s="120"/>
      <c r="BB1202" s="124"/>
      <c r="BC1202" s="120"/>
      <c r="BD1202" s="120"/>
      <c r="BE1202" s="124"/>
      <c r="BF1202" s="120"/>
      <c r="BG1202" s="120"/>
      <c r="BH1202" s="124"/>
      <c r="BI1202" s="120"/>
      <c r="BJ1202" s="120"/>
      <c r="BK1202" s="124"/>
      <c r="BL1202" s="120"/>
      <c r="BM1202" s="120"/>
      <c r="BN1202" s="52"/>
      <c r="BO1202" s="124"/>
      <c r="BP1202" s="120"/>
      <c r="BQ1202" s="120"/>
      <c r="BR1202" s="124"/>
      <c r="BS1202" s="124"/>
      <c r="BT1202" s="120"/>
      <c r="BU1202" s="120"/>
      <c r="BV1202" s="124"/>
      <c r="BW1202" s="120"/>
      <c r="BX1202" s="120"/>
      <c r="BY1202" s="124"/>
      <c r="BZ1202" s="124"/>
      <c r="CA1202" s="124"/>
      <c r="CB1202" s="120"/>
      <c r="CC1202" s="120"/>
      <c r="CD1202" s="120"/>
      <c r="CE1202" s="120"/>
      <c r="CF1202" s="52"/>
      <c r="CG1202" s="52"/>
      <c r="CH1202" s="107">
        <v>0</v>
      </c>
      <c r="CI1202" s="107"/>
      <c r="CJ1202" s="107"/>
    </row>
    <row r="1203" spans="1:88" x14ac:dyDescent="0.25">
      <c r="A1203" s="50" t="s">
        <v>1361</v>
      </c>
      <c r="B1203" s="56" t="s">
        <v>1473</v>
      </c>
      <c r="C1203" s="50" t="s">
        <v>3669</v>
      </c>
      <c r="D1203" s="56" t="s">
        <v>1708</v>
      </c>
      <c r="E1203" s="50" t="s">
        <v>1320</v>
      </c>
      <c r="F1203" s="24" t="s">
        <v>114</v>
      </c>
      <c r="G1203" s="24">
        <v>2</v>
      </c>
      <c r="H1203" s="50" t="s">
        <v>1453</v>
      </c>
      <c r="I1203" s="50" t="s">
        <v>109</v>
      </c>
      <c r="J1203" s="120">
        <v>0.25974025974027093</v>
      </c>
      <c r="K1203" s="52">
        <v>100</v>
      </c>
      <c r="L1203" s="120">
        <v>0.25974025974027093</v>
      </c>
      <c r="M1203" s="52"/>
      <c r="N1203" s="120"/>
      <c r="O1203" s="120"/>
      <c r="P1203" s="120"/>
      <c r="Q1203" s="120"/>
      <c r="R1203" s="120"/>
      <c r="S1203" s="120"/>
      <c r="T1203" s="120"/>
      <c r="U1203" s="120"/>
      <c r="V1203" s="120"/>
      <c r="W1203" s="120"/>
      <c r="X1203" s="120"/>
      <c r="Y1203" s="120"/>
      <c r="Z1203" s="120"/>
      <c r="AA1203" s="120"/>
      <c r="AB1203" s="120"/>
      <c r="AC1203" s="120"/>
      <c r="AD1203" s="120"/>
      <c r="AE1203" s="120"/>
      <c r="AF1203" s="120"/>
      <c r="AG1203" s="120"/>
      <c r="AH1203" s="120"/>
      <c r="AI1203" s="120"/>
      <c r="AJ1203" s="120"/>
      <c r="AK1203" s="120"/>
      <c r="AL1203" s="52"/>
      <c r="AM1203" s="124"/>
      <c r="AN1203" s="124"/>
      <c r="AO1203" s="124"/>
      <c r="AP1203" s="124"/>
      <c r="AQ1203" s="124"/>
      <c r="AR1203" s="124"/>
      <c r="AS1203" s="124">
        <v>0.30434782608695654</v>
      </c>
      <c r="AT1203" s="120">
        <v>0</v>
      </c>
      <c r="AU1203" s="120">
        <v>50</v>
      </c>
      <c r="AV1203" s="124">
        <v>0.29870129870129869</v>
      </c>
      <c r="AW1203" s="120">
        <v>0.25974025974027093</v>
      </c>
      <c r="AX1203" s="120">
        <v>50</v>
      </c>
      <c r="AY1203" s="124"/>
      <c r="AZ1203" s="120"/>
      <c r="BA1203" s="120"/>
      <c r="BB1203" s="124"/>
      <c r="BC1203" s="120"/>
      <c r="BD1203" s="120"/>
      <c r="BE1203" s="124"/>
      <c r="BF1203" s="120"/>
      <c r="BG1203" s="120"/>
      <c r="BH1203" s="124"/>
      <c r="BI1203" s="120"/>
      <c r="BJ1203" s="120"/>
      <c r="BK1203" s="124"/>
      <c r="BL1203" s="120"/>
      <c r="BM1203" s="120"/>
      <c r="BN1203" s="52"/>
      <c r="BO1203" s="124"/>
      <c r="BP1203" s="120"/>
      <c r="BQ1203" s="120"/>
      <c r="BR1203" s="124"/>
      <c r="BS1203" s="124"/>
      <c r="BT1203" s="120"/>
      <c r="BU1203" s="120"/>
      <c r="BV1203" s="124"/>
      <c r="BW1203" s="120"/>
      <c r="BX1203" s="120"/>
      <c r="BY1203" s="124"/>
      <c r="BZ1203" s="124"/>
      <c r="CA1203" s="124"/>
      <c r="CB1203" s="120"/>
      <c r="CC1203" s="120"/>
      <c r="CD1203" s="120"/>
      <c r="CE1203" s="120"/>
      <c r="CF1203" s="114"/>
      <c r="CG1203" s="52"/>
      <c r="CH1203" s="107">
        <v>0</v>
      </c>
      <c r="CI1203" s="107"/>
      <c r="CJ1203" s="107"/>
    </row>
    <row r="1204" spans="1:88" x14ac:dyDescent="0.25">
      <c r="A1204" s="50" t="s">
        <v>1363</v>
      </c>
      <c r="B1204" s="56" t="s">
        <v>1631</v>
      </c>
      <c r="C1204" s="50" t="s">
        <v>2665</v>
      </c>
      <c r="D1204" s="56" t="s">
        <v>101</v>
      </c>
      <c r="E1204" s="50" t="s">
        <v>102</v>
      </c>
      <c r="F1204" s="24" t="s">
        <v>102</v>
      </c>
      <c r="G1204" s="24" t="s">
        <v>102</v>
      </c>
      <c r="H1204" s="50" t="s">
        <v>2644</v>
      </c>
      <c r="I1204" s="50" t="s">
        <v>103</v>
      </c>
      <c r="J1204" s="120">
        <v>12.263697324820285</v>
      </c>
      <c r="K1204" s="52">
        <v>550</v>
      </c>
      <c r="L1204" s="120">
        <v>2.2297631499673245</v>
      </c>
      <c r="M1204" s="52"/>
      <c r="N1204" s="120"/>
      <c r="O1204" s="120"/>
      <c r="P1204" s="120"/>
      <c r="Q1204" s="120"/>
      <c r="R1204" s="120"/>
      <c r="S1204" s="120"/>
      <c r="T1204" s="120"/>
      <c r="U1204" s="120"/>
      <c r="V1204" s="120"/>
      <c r="W1204" s="120"/>
      <c r="X1204" s="120"/>
      <c r="Y1204" s="120"/>
      <c r="Z1204" s="120"/>
      <c r="AA1204" s="120"/>
      <c r="AB1204" s="120"/>
      <c r="AC1204" s="120"/>
      <c r="AD1204" s="120"/>
      <c r="AE1204" s="120"/>
      <c r="AF1204" s="120"/>
      <c r="AG1204" s="120"/>
      <c r="AH1204" s="120"/>
      <c r="AI1204" s="120"/>
      <c r="AJ1204" s="120"/>
      <c r="AK1204" s="120"/>
      <c r="AL1204" s="52"/>
      <c r="AM1204" s="124"/>
      <c r="AN1204" s="124"/>
      <c r="AO1204" s="124"/>
      <c r="AP1204" s="124"/>
      <c r="AQ1204" s="124"/>
      <c r="AR1204" s="124"/>
      <c r="AS1204" s="124">
        <v>0.3180722891566265</v>
      </c>
      <c r="AT1204" s="120">
        <v>0</v>
      </c>
      <c r="AU1204" s="120">
        <v>50</v>
      </c>
      <c r="AV1204" s="124">
        <v>0.3180722891566265</v>
      </c>
      <c r="AW1204" s="120">
        <v>0</v>
      </c>
      <c r="AX1204" s="120">
        <v>50</v>
      </c>
      <c r="AY1204" s="124">
        <v>0</v>
      </c>
      <c r="AZ1204" s="120">
        <v>0</v>
      </c>
      <c r="BA1204" s="120">
        <v>50</v>
      </c>
      <c r="BB1204" s="124"/>
      <c r="BC1204" s="120"/>
      <c r="BD1204" s="120">
        <v>50</v>
      </c>
      <c r="BE1204" s="124">
        <v>0.10344827586206896</v>
      </c>
      <c r="BF1204" s="120">
        <v>5.5025678650036687</v>
      </c>
      <c r="BG1204" s="120">
        <v>50</v>
      </c>
      <c r="BH1204" s="124">
        <v>3.0581039755351682E-3</v>
      </c>
      <c r="BI1204" s="120">
        <v>0.32533021016331581</v>
      </c>
      <c r="BJ1204" s="120">
        <v>100</v>
      </c>
      <c r="BK1204" s="124">
        <v>3.1636863823933999E-2</v>
      </c>
      <c r="BL1204" s="120">
        <v>3.3656238110568086</v>
      </c>
      <c r="BM1204" s="120">
        <v>100</v>
      </c>
      <c r="BN1204" s="52">
        <v>0</v>
      </c>
      <c r="BO1204" s="124"/>
      <c r="BP1204" s="120"/>
      <c r="BQ1204" s="120"/>
      <c r="BR1204" s="124"/>
      <c r="BS1204" s="124"/>
      <c r="BT1204" s="120">
        <v>0</v>
      </c>
      <c r="BU1204" s="120">
        <v>50</v>
      </c>
      <c r="BV1204" s="124">
        <v>3.6842105263157891E-2</v>
      </c>
      <c r="BW1204" s="120">
        <v>3.070175438596491</v>
      </c>
      <c r="BX1204" s="120">
        <v>50</v>
      </c>
      <c r="BY1204" s="124">
        <v>3.1636863823933999E-2</v>
      </c>
      <c r="BZ1204" s="124"/>
      <c r="CA1204" s="124"/>
      <c r="CB1204" s="120"/>
      <c r="CC1204" s="120"/>
      <c r="CD1204" s="120"/>
      <c r="CE1204" s="120">
        <v>15.161501169955377</v>
      </c>
      <c r="CF1204" s="114"/>
      <c r="CG1204" s="52"/>
      <c r="CH1204" s="107">
        <v>0</v>
      </c>
      <c r="CI1204" s="107"/>
      <c r="CJ1204" s="107"/>
    </row>
    <row r="1205" spans="1:88" x14ac:dyDescent="0.25">
      <c r="A1205" s="50" t="s">
        <v>1363</v>
      </c>
      <c r="B1205" s="56" t="s">
        <v>1631</v>
      </c>
      <c r="C1205" s="50" t="s">
        <v>3670</v>
      </c>
      <c r="D1205" s="56" t="s">
        <v>1720</v>
      </c>
      <c r="E1205" s="50" t="s">
        <v>1365</v>
      </c>
      <c r="F1205" s="24">
        <v>8</v>
      </c>
      <c r="G1205" s="24">
        <v>12</v>
      </c>
      <c r="H1205" s="50" t="s">
        <v>2644</v>
      </c>
      <c r="I1205" s="50" t="s">
        <v>109</v>
      </c>
      <c r="J1205" s="120">
        <v>0</v>
      </c>
      <c r="K1205" s="52">
        <v>0</v>
      </c>
      <c r="L1205" s="120">
        <v>0</v>
      </c>
      <c r="M1205" s="52"/>
      <c r="N1205" s="120"/>
      <c r="O1205" s="120"/>
      <c r="P1205" s="120"/>
      <c r="Q1205" s="120"/>
      <c r="R1205" s="120"/>
      <c r="S1205" s="120"/>
      <c r="T1205" s="120"/>
      <c r="U1205" s="120"/>
      <c r="V1205" s="120"/>
      <c r="W1205" s="120"/>
      <c r="X1205" s="120"/>
      <c r="Y1205" s="120"/>
      <c r="Z1205" s="120"/>
      <c r="AA1205" s="120"/>
      <c r="AB1205" s="120"/>
      <c r="AC1205" s="120"/>
      <c r="AD1205" s="120"/>
      <c r="AE1205" s="120"/>
      <c r="AF1205" s="120"/>
      <c r="AG1205" s="120"/>
      <c r="AH1205" s="120"/>
      <c r="AI1205" s="120"/>
      <c r="AJ1205" s="120"/>
      <c r="AK1205" s="120"/>
      <c r="AL1205" s="52"/>
      <c r="AM1205" s="124"/>
      <c r="AN1205" s="124"/>
      <c r="AO1205" s="124"/>
      <c r="AP1205" s="124"/>
      <c r="AQ1205" s="124"/>
      <c r="AR1205" s="124"/>
      <c r="AS1205" s="124"/>
      <c r="AT1205" s="120"/>
      <c r="AU1205" s="120"/>
      <c r="AV1205" s="124"/>
      <c r="AW1205" s="120"/>
      <c r="AX1205" s="120"/>
      <c r="AY1205" s="124"/>
      <c r="AZ1205" s="120"/>
      <c r="BA1205" s="120"/>
      <c r="BB1205" s="124"/>
      <c r="BC1205" s="120"/>
      <c r="BD1205" s="120"/>
      <c r="BE1205" s="124"/>
      <c r="BF1205" s="120"/>
      <c r="BG1205" s="120"/>
      <c r="BH1205" s="124"/>
      <c r="BI1205" s="120"/>
      <c r="BJ1205" s="120"/>
      <c r="BK1205" s="124"/>
      <c r="BL1205" s="120"/>
      <c r="BM1205" s="120"/>
      <c r="BN1205" s="52"/>
      <c r="BO1205" s="124"/>
      <c r="BP1205" s="120"/>
      <c r="BQ1205" s="120"/>
      <c r="BR1205" s="124"/>
      <c r="BS1205" s="124"/>
      <c r="BT1205" s="120">
        <v>0</v>
      </c>
      <c r="BU1205" s="120">
        <v>0</v>
      </c>
      <c r="BV1205" s="124"/>
      <c r="BW1205" s="120"/>
      <c r="BX1205" s="120"/>
      <c r="BY1205" s="124"/>
      <c r="BZ1205" s="124"/>
      <c r="CA1205" s="124"/>
      <c r="CB1205" s="120"/>
      <c r="CC1205" s="120"/>
      <c r="CD1205" s="120"/>
      <c r="CE1205" s="120"/>
      <c r="CF1205" s="52"/>
      <c r="CG1205" s="52"/>
      <c r="CH1205" s="107">
        <v>0</v>
      </c>
      <c r="CI1205" s="107"/>
      <c r="CJ1205" s="107"/>
    </row>
    <row r="1206" spans="1:88" x14ac:dyDescent="0.25">
      <c r="A1206" s="50" t="s">
        <v>1363</v>
      </c>
      <c r="B1206" s="56" t="s">
        <v>1631</v>
      </c>
      <c r="C1206" s="50" t="s">
        <v>3671</v>
      </c>
      <c r="D1206" s="56" t="s">
        <v>1728</v>
      </c>
      <c r="E1206" s="50" t="s">
        <v>1365</v>
      </c>
      <c r="F1206" s="24">
        <v>7</v>
      </c>
      <c r="G1206" s="24">
        <v>12</v>
      </c>
      <c r="H1206" s="50" t="s">
        <v>2644</v>
      </c>
      <c r="I1206" s="50" t="s">
        <v>109</v>
      </c>
      <c r="J1206" s="120">
        <v>0</v>
      </c>
      <c r="K1206" s="52">
        <v>0</v>
      </c>
      <c r="L1206" s="120">
        <v>0</v>
      </c>
      <c r="M1206" s="52"/>
      <c r="N1206" s="120"/>
      <c r="O1206" s="120"/>
      <c r="P1206" s="120"/>
      <c r="Q1206" s="120"/>
      <c r="R1206" s="120"/>
      <c r="S1206" s="120"/>
      <c r="T1206" s="120"/>
      <c r="U1206" s="120"/>
      <c r="V1206" s="120"/>
      <c r="W1206" s="120"/>
      <c r="X1206" s="120"/>
      <c r="Y1206" s="120"/>
      <c r="Z1206" s="120"/>
      <c r="AA1206" s="120"/>
      <c r="AB1206" s="120"/>
      <c r="AC1206" s="120"/>
      <c r="AD1206" s="120"/>
      <c r="AE1206" s="120"/>
      <c r="AF1206" s="120"/>
      <c r="AG1206" s="120"/>
      <c r="AH1206" s="120"/>
      <c r="AI1206" s="120"/>
      <c r="AJ1206" s="120"/>
      <c r="AK1206" s="120"/>
      <c r="AL1206" s="52"/>
      <c r="AM1206" s="124"/>
      <c r="AN1206" s="124"/>
      <c r="AO1206" s="124"/>
      <c r="AP1206" s="124"/>
      <c r="AQ1206" s="124"/>
      <c r="AR1206" s="124"/>
      <c r="AS1206" s="124"/>
      <c r="AT1206" s="120"/>
      <c r="AU1206" s="120"/>
      <c r="AV1206" s="124"/>
      <c r="AW1206" s="120"/>
      <c r="AX1206" s="120"/>
      <c r="AY1206" s="124"/>
      <c r="AZ1206" s="120"/>
      <c r="BA1206" s="120"/>
      <c r="BB1206" s="124"/>
      <c r="BC1206" s="120"/>
      <c r="BD1206" s="120"/>
      <c r="BE1206" s="124"/>
      <c r="BF1206" s="120"/>
      <c r="BG1206" s="120"/>
      <c r="BH1206" s="124"/>
      <c r="BI1206" s="120"/>
      <c r="BJ1206" s="120"/>
      <c r="BK1206" s="124"/>
      <c r="BL1206" s="120"/>
      <c r="BM1206" s="120"/>
      <c r="BN1206" s="52"/>
      <c r="BO1206" s="124"/>
      <c r="BP1206" s="120"/>
      <c r="BQ1206" s="120"/>
      <c r="BR1206" s="124"/>
      <c r="BS1206" s="124"/>
      <c r="BT1206" s="120"/>
      <c r="BU1206" s="120"/>
      <c r="BV1206" s="124"/>
      <c r="BW1206" s="120"/>
      <c r="BX1206" s="120"/>
      <c r="BY1206" s="124"/>
      <c r="BZ1206" s="124"/>
      <c r="CA1206" s="124"/>
      <c r="CB1206" s="120"/>
      <c r="CC1206" s="120"/>
      <c r="CD1206" s="120"/>
      <c r="CE1206" s="120"/>
      <c r="CF1206" s="114"/>
      <c r="CG1206" s="52"/>
      <c r="CH1206" s="107">
        <v>0</v>
      </c>
      <c r="CI1206" s="107"/>
      <c r="CJ1206" s="107"/>
    </row>
    <row r="1207" spans="1:88" x14ac:dyDescent="0.25">
      <c r="A1207" s="50" t="s">
        <v>1363</v>
      </c>
      <c r="B1207" s="56" t="s">
        <v>1631</v>
      </c>
      <c r="C1207" s="50" t="s">
        <v>3672</v>
      </c>
      <c r="D1207" s="56" t="s">
        <v>1783</v>
      </c>
      <c r="E1207" s="50" t="s">
        <v>1365</v>
      </c>
      <c r="F1207" s="24">
        <v>7</v>
      </c>
      <c r="G1207" s="24">
        <v>12</v>
      </c>
      <c r="H1207" s="50" t="s">
        <v>2644</v>
      </c>
      <c r="I1207" s="50" t="s">
        <v>109</v>
      </c>
      <c r="J1207" s="120">
        <v>0</v>
      </c>
      <c r="K1207" s="52">
        <v>0</v>
      </c>
      <c r="L1207" s="120">
        <v>0</v>
      </c>
      <c r="M1207" s="52"/>
      <c r="N1207" s="120"/>
      <c r="O1207" s="120"/>
      <c r="P1207" s="120"/>
      <c r="Q1207" s="120"/>
      <c r="R1207" s="120"/>
      <c r="S1207" s="120"/>
      <c r="T1207" s="120"/>
      <c r="U1207" s="120"/>
      <c r="V1207" s="120"/>
      <c r="W1207" s="120"/>
      <c r="X1207" s="120"/>
      <c r="Y1207" s="120"/>
      <c r="Z1207" s="120"/>
      <c r="AA1207" s="120"/>
      <c r="AB1207" s="120"/>
      <c r="AC1207" s="120"/>
      <c r="AD1207" s="120"/>
      <c r="AE1207" s="120"/>
      <c r="AF1207" s="120"/>
      <c r="AG1207" s="120"/>
      <c r="AH1207" s="120"/>
      <c r="AI1207" s="120"/>
      <c r="AJ1207" s="120"/>
      <c r="AK1207" s="120"/>
      <c r="AL1207" s="52"/>
      <c r="AM1207" s="124"/>
      <c r="AN1207" s="124"/>
      <c r="AO1207" s="124"/>
      <c r="AP1207" s="124"/>
      <c r="AQ1207" s="124"/>
      <c r="AR1207" s="124"/>
      <c r="AS1207" s="124"/>
      <c r="AT1207" s="120"/>
      <c r="AU1207" s="120"/>
      <c r="AV1207" s="124"/>
      <c r="AW1207" s="120"/>
      <c r="AX1207" s="120"/>
      <c r="AY1207" s="124"/>
      <c r="AZ1207" s="120"/>
      <c r="BA1207" s="120"/>
      <c r="BB1207" s="124"/>
      <c r="BC1207" s="120"/>
      <c r="BD1207" s="120"/>
      <c r="BE1207" s="124"/>
      <c r="BF1207" s="120"/>
      <c r="BG1207" s="120"/>
      <c r="BH1207" s="124"/>
      <c r="BI1207" s="120"/>
      <c r="BJ1207" s="120"/>
      <c r="BK1207" s="124"/>
      <c r="BL1207" s="120"/>
      <c r="BM1207" s="120"/>
      <c r="BN1207" s="52"/>
      <c r="BO1207" s="124"/>
      <c r="BP1207" s="120"/>
      <c r="BQ1207" s="120"/>
      <c r="BR1207" s="124"/>
      <c r="BS1207" s="124"/>
      <c r="BT1207" s="120">
        <v>0</v>
      </c>
      <c r="BU1207" s="120">
        <v>0</v>
      </c>
      <c r="BV1207" s="124"/>
      <c r="BW1207" s="120"/>
      <c r="BX1207" s="120"/>
      <c r="BY1207" s="124"/>
      <c r="BZ1207" s="124"/>
      <c r="CA1207" s="124"/>
      <c r="CB1207" s="120"/>
      <c r="CC1207" s="120"/>
      <c r="CD1207" s="120"/>
      <c r="CE1207" s="120"/>
      <c r="CF1207" s="52"/>
      <c r="CG1207" s="52"/>
      <c r="CH1207" s="107">
        <v>0</v>
      </c>
      <c r="CI1207" s="107"/>
      <c r="CJ1207" s="107"/>
    </row>
    <row r="1208" spans="1:88" x14ac:dyDescent="0.25">
      <c r="A1208" s="50" t="s">
        <v>1363</v>
      </c>
      <c r="B1208" s="56" t="s">
        <v>1631</v>
      </c>
      <c r="C1208" s="50" t="s">
        <v>3673</v>
      </c>
      <c r="D1208" s="56" t="s">
        <v>1916</v>
      </c>
      <c r="E1208" s="50" t="s">
        <v>1365</v>
      </c>
      <c r="F1208" s="24">
        <v>7</v>
      </c>
      <c r="G1208" s="24">
        <v>12</v>
      </c>
      <c r="H1208" s="50" t="s">
        <v>2644</v>
      </c>
      <c r="I1208" s="50" t="s">
        <v>109</v>
      </c>
      <c r="J1208" s="120">
        <v>0</v>
      </c>
      <c r="K1208" s="52">
        <v>0</v>
      </c>
      <c r="L1208" s="120">
        <v>0</v>
      </c>
      <c r="M1208" s="52"/>
      <c r="N1208" s="120"/>
      <c r="O1208" s="120"/>
      <c r="P1208" s="120"/>
      <c r="Q1208" s="120"/>
      <c r="R1208" s="120"/>
      <c r="S1208" s="120"/>
      <c r="T1208" s="120"/>
      <c r="U1208" s="120"/>
      <c r="V1208" s="120"/>
      <c r="W1208" s="120"/>
      <c r="X1208" s="120"/>
      <c r="Y1208" s="120"/>
      <c r="Z1208" s="120"/>
      <c r="AA1208" s="120"/>
      <c r="AB1208" s="120"/>
      <c r="AC1208" s="120"/>
      <c r="AD1208" s="120"/>
      <c r="AE1208" s="120"/>
      <c r="AF1208" s="120"/>
      <c r="AG1208" s="120"/>
      <c r="AH1208" s="120"/>
      <c r="AI1208" s="120"/>
      <c r="AJ1208" s="120"/>
      <c r="AK1208" s="120"/>
      <c r="AL1208" s="52"/>
      <c r="AM1208" s="124"/>
      <c r="AN1208" s="124"/>
      <c r="AO1208" s="124"/>
      <c r="AP1208" s="124"/>
      <c r="AQ1208" s="124"/>
      <c r="AR1208" s="124"/>
      <c r="AS1208" s="124"/>
      <c r="AT1208" s="120"/>
      <c r="AU1208" s="120"/>
      <c r="AV1208" s="124"/>
      <c r="AW1208" s="120"/>
      <c r="AX1208" s="120"/>
      <c r="AY1208" s="124"/>
      <c r="AZ1208" s="120"/>
      <c r="BA1208" s="120"/>
      <c r="BB1208" s="124"/>
      <c r="BC1208" s="120"/>
      <c r="BD1208" s="120"/>
      <c r="BE1208" s="124"/>
      <c r="BF1208" s="120"/>
      <c r="BG1208" s="120"/>
      <c r="BH1208" s="124"/>
      <c r="BI1208" s="120"/>
      <c r="BJ1208" s="120"/>
      <c r="BK1208" s="124"/>
      <c r="BL1208" s="120"/>
      <c r="BM1208" s="120"/>
      <c r="BN1208" s="52"/>
      <c r="BO1208" s="124"/>
      <c r="BP1208" s="120"/>
      <c r="BQ1208" s="120"/>
      <c r="BR1208" s="124"/>
      <c r="BS1208" s="124"/>
      <c r="BT1208" s="120"/>
      <c r="BU1208" s="120"/>
      <c r="BV1208" s="124"/>
      <c r="BW1208" s="120"/>
      <c r="BX1208" s="120"/>
      <c r="BY1208" s="124"/>
      <c r="BZ1208" s="124"/>
      <c r="CA1208" s="124"/>
      <c r="CB1208" s="120"/>
      <c r="CC1208" s="120"/>
      <c r="CD1208" s="120"/>
      <c r="CE1208" s="120"/>
      <c r="CF1208" s="107"/>
      <c r="CG1208" s="107"/>
      <c r="CH1208" s="107">
        <v>0</v>
      </c>
      <c r="CI1208" s="107"/>
      <c r="CJ1208" s="107"/>
    </row>
    <row r="1209" spans="1:88" x14ac:dyDescent="0.25">
      <c r="A1209" s="50" t="s">
        <v>1363</v>
      </c>
      <c r="B1209" s="56" t="s">
        <v>1631</v>
      </c>
      <c r="C1209" s="50" t="s">
        <v>3674</v>
      </c>
      <c r="D1209" s="56" t="s">
        <v>2010</v>
      </c>
      <c r="E1209" s="50" t="s">
        <v>1365</v>
      </c>
      <c r="F1209" s="24">
        <v>7</v>
      </c>
      <c r="G1209" s="24">
        <v>12</v>
      </c>
      <c r="H1209" s="50" t="s">
        <v>2644</v>
      </c>
      <c r="I1209" s="50" t="s">
        <v>109</v>
      </c>
      <c r="J1209" s="120">
        <v>0</v>
      </c>
      <c r="K1209" s="52">
        <v>0</v>
      </c>
      <c r="L1209" s="120">
        <v>0</v>
      </c>
      <c r="M1209" s="52"/>
      <c r="N1209" s="120"/>
      <c r="O1209" s="120"/>
      <c r="P1209" s="120"/>
      <c r="Q1209" s="120"/>
      <c r="R1209" s="120"/>
      <c r="S1209" s="120"/>
      <c r="T1209" s="120"/>
      <c r="U1209" s="120"/>
      <c r="V1209" s="120"/>
      <c r="W1209" s="120"/>
      <c r="X1209" s="120"/>
      <c r="Y1209" s="120"/>
      <c r="Z1209" s="120"/>
      <c r="AA1209" s="120"/>
      <c r="AB1209" s="120"/>
      <c r="AC1209" s="120"/>
      <c r="AD1209" s="120"/>
      <c r="AE1209" s="120"/>
      <c r="AF1209" s="120"/>
      <c r="AG1209" s="120"/>
      <c r="AH1209" s="120"/>
      <c r="AI1209" s="120"/>
      <c r="AJ1209" s="120"/>
      <c r="AK1209" s="120"/>
      <c r="AL1209" s="52"/>
      <c r="AM1209" s="124"/>
      <c r="AN1209" s="124"/>
      <c r="AO1209" s="124"/>
      <c r="AP1209" s="124"/>
      <c r="AQ1209" s="124"/>
      <c r="AR1209" s="124"/>
      <c r="AS1209" s="124"/>
      <c r="AT1209" s="120"/>
      <c r="AU1209" s="120"/>
      <c r="AV1209" s="124"/>
      <c r="AW1209" s="120"/>
      <c r="AX1209" s="120"/>
      <c r="AY1209" s="124"/>
      <c r="AZ1209" s="120"/>
      <c r="BA1209" s="120"/>
      <c r="BB1209" s="124"/>
      <c r="BC1209" s="120"/>
      <c r="BD1209" s="120"/>
      <c r="BE1209" s="124"/>
      <c r="BF1209" s="120"/>
      <c r="BG1209" s="120"/>
      <c r="BH1209" s="124"/>
      <c r="BI1209" s="120"/>
      <c r="BJ1209" s="120"/>
      <c r="BK1209" s="124"/>
      <c r="BL1209" s="120"/>
      <c r="BM1209" s="120"/>
      <c r="BN1209" s="52"/>
      <c r="BO1209" s="124"/>
      <c r="BP1209" s="120"/>
      <c r="BQ1209" s="120"/>
      <c r="BR1209" s="124"/>
      <c r="BS1209" s="124"/>
      <c r="BT1209" s="120">
        <v>0</v>
      </c>
      <c r="BU1209" s="120">
        <v>0</v>
      </c>
      <c r="BV1209" s="124"/>
      <c r="BW1209" s="120"/>
      <c r="BX1209" s="120"/>
      <c r="BY1209" s="124"/>
      <c r="BZ1209" s="124"/>
      <c r="CA1209" s="124"/>
      <c r="CB1209" s="120"/>
      <c r="CC1209" s="120"/>
      <c r="CD1209" s="120"/>
      <c r="CE1209" s="120"/>
      <c r="CF1209" s="107"/>
      <c r="CG1209" s="107"/>
      <c r="CH1209" s="107">
        <v>0</v>
      </c>
      <c r="CI1209" s="107"/>
      <c r="CJ1209" s="107"/>
    </row>
    <row r="1210" spans="1:88" x14ac:dyDescent="0.25">
      <c r="A1210" s="50" t="s">
        <v>1363</v>
      </c>
      <c r="B1210" s="56" t="s">
        <v>1631</v>
      </c>
      <c r="C1210" s="50" t="s">
        <v>3675</v>
      </c>
      <c r="D1210" s="56" t="s">
        <v>2255</v>
      </c>
      <c r="E1210" s="50" t="s">
        <v>1365</v>
      </c>
      <c r="F1210" s="24">
        <v>7</v>
      </c>
      <c r="G1210" s="24">
        <v>12</v>
      </c>
      <c r="H1210" s="50" t="s">
        <v>2644</v>
      </c>
      <c r="I1210" s="50" t="s">
        <v>109</v>
      </c>
      <c r="J1210" s="120">
        <v>0</v>
      </c>
      <c r="K1210" s="52">
        <v>0</v>
      </c>
      <c r="L1210" s="120">
        <v>0</v>
      </c>
      <c r="M1210" s="52"/>
      <c r="N1210" s="120"/>
      <c r="O1210" s="120"/>
      <c r="P1210" s="120"/>
      <c r="Q1210" s="120"/>
      <c r="R1210" s="120"/>
      <c r="S1210" s="120"/>
      <c r="T1210" s="120"/>
      <c r="U1210" s="120"/>
      <c r="V1210" s="120"/>
      <c r="W1210" s="120"/>
      <c r="X1210" s="120"/>
      <c r="Y1210" s="120"/>
      <c r="Z1210" s="120"/>
      <c r="AA1210" s="120"/>
      <c r="AB1210" s="120"/>
      <c r="AC1210" s="120"/>
      <c r="AD1210" s="120"/>
      <c r="AE1210" s="120"/>
      <c r="AF1210" s="120"/>
      <c r="AG1210" s="120"/>
      <c r="AH1210" s="120"/>
      <c r="AI1210" s="120"/>
      <c r="AJ1210" s="120"/>
      <c r="AK1210" s="120"/>
      <c r="AL1210" s="52"/>
      <c r="AM1210" s="124"/>
      <c r="AN1210" s="124"/>
      <c r="AO1210" s="124"/>
      <c r="AP1210" s="124"/>
      <c r="AQ1210" s="124"/>
      <c r="AR1210" s="124"/>
      <c r="AS1210" s="124"/>
      <c r="AT1210" s="120"/>
      <c r="AU1210" s="120"/>
      <c r="AV1210" s="124"/>
      <c r="AW1210" s="120"/>
      <c r="AX1210" s="120"/>
      <c r="AY1210" s="124"/>
      <c r="AZ1210" s="120"/>
      <c r="BA1210" s="120"/>
      <c r="BB1210" s="124"/>
      <c r="BC1210" s="120"/>
      <c r="BD1210" s="120"/>
      <c r="BE1210" s="124"/>
      <c r="BF1210" s="120"/>
      <c r="BG1210" s="120"/>
      <c r="BH1210" s="124"/>
      <c r="BI1210" s="120"/>
      <c r="BJ1210" s="120"/>
      <c r="BK1210" s="124"/>
      <c r="BL1210" s="120"/>
      <c r="BM1210" s="120"/>
      <c r="BN1210" s="52"/>
      <c r="BO1210" s="124"/>
      <c r="BP1210" s="120"/>
      <c r="BQ1210" s="120"/>
      <c r="BR1210" s="124"/>
      <c r="BS1210" s="124"/>
      <c r="BT1210" s="120">
        <v>0</v>
      </c>
      <c r="BU1210" s="120">
        <v>0</v>
      </c>
      <c r="BV1210" s="124"/>
      <c r="BW1210" s="120"/>
      <c r="BX1210" s="120"/>
      <c r="BY1210" s="124"/>
      <c r="BZ1210" s="124"/>
      <c r="CA1210" s="124"/>
      <c r="CB1210" s="120"/>
      <c r="CC1210" s="120"/>
      <c r="CD1210" s="120"/>
      <c r="CE1210" s="120"/>
      <c r="CF1210" s="107"/>
      <c r="CG1210" s="107"/>
      <c r="CH1210" s="107">
        <v>0</v>
      </c>
      <c r="CI1210" s="107"/>
      <c r="CJ1210" s="107"/>
    </row>
    <row r="1211" spans="1:88" x14ac:dyDescent="0.25">
      <c r="A1211" s="50" t="s">
        <v>1363</v>
      </c>
      <c r="B1211" s="56" t="s">
        <v>1631</v>
      </c>
      <c r="C1211" s="50" t="s">
        <v>3676</v>
      </c>
      <c r="D1211" s="56" t="s">
        <v>2174</v>
      </c>
      <c r="E1211" s="50" t="s">
        <v>1365</v>
      </c>
      <c r="F1211" s="24">
        <v>7</v>
      </c>
      <c r="G1211" s="24">
        <v>12</v>
      </c>
      <c r="H1211" s="50" t="s">
        <v>2644</v>
      </c>
      <c r="I1211" s="50" t="s">
        <v>109</v>
      </c>
      <c r="J1211" s="120">
        <v>10.384945570207879</v>
      </c>
      <c r="K1211" s="52">
        <v>350</v>
      </c>
      <c r="L1211" s="120">
        <v>2.9671273057736798</v>
      </c>
      <c r="M1211" s="52"/>
      <c r="N1211" s="120"/>
      <c r="O1211" s="120"/>
      <c r="P1211" s="120"/>
      <c r="Q1211" s="120"/>
      <c r="R1211" s="120"/>
      <c r="S1211" s="120"/>
      <c r="T1211" s="120"/>
      <c r="U1211" s="120"/>
      <c r="V1211" s="120"/>
      <c r="W1211" s="120"/>
      <c r="X1211" s="120"/>
      <c r="Y1211" s="120"/>
      <c r="Z1211" s="120"/>
      <c r="AA1211" s="120"/>
      <c r="AB1211" s="120"/>
      <c r="AC1211" s="120"/>
      <c r="AD1211" s="120"/>
      <c r="AE1211" s="120"/>
      <c r="AF1211" s="120"/>
      <c r="AG1211" s="120"/>
      <c r="AH1211" s="120"/>
      <c r="AI1211" s="120"/>
      <c r="AJ1211" s="120"/>
      <c r="AK1211" s="120"/>
      <c r="AL1211" s="52"/>
      <c r="AM1211" s="124"/>
      <c r="AN1211" s="124"/>
      <c r="AO1211" s="124"/>
      <c r="AP1211" s="124"/>
      <c r="AQ1211" s="124"/>
      <c r="AR1211" s="124"/>
      <c r="AS1211" s="124">
        <v>0.30742049469964666</v>
      </c>
      <c r="AT1211" s="120">
        <v>0</v>
      </c>
      <c r="AU1211" s="120">
        <v>50</v>
      </c>
      <c r="AV1211" s="124">
        <v>0.30742049469964666</v>
      </c>
      <c r="AW1211" s="120">
        <v>0</v>
      </c>
      <c r="AX1211" s="120">
        <v>50</v>
      </c>
      <c r="AY1211" s="124">
        <v>0</v>
      </c>
      <c r="AZ1211" s="120">
        <v>0</v>
      </c>
      <c r="BA1211" s="120">
        <v>50</v>
      </c>
      <c r="BB1211" s="124"/>
      <c r="BC1211" s="120"/>
      <c r="BD1211" s="120">
        <v>50</v>
      </c>
      <c r="BE1211" s="124">
        <v>0.10679611650485436</v>
      </c>
      <c r="BF1211" s="120">
        <v>5.6806444949390622</v>
      </c>
      <c r="BG1211" s="120">
        <v>50</v>
      </c>
      <c r="BH1211" s="124"/>
      <c r="BI1211" s="120"/>
      <c r="BJ1211" s="120"/>
      <c r="BK1211" s="124"/>
      <c r="BL1211" s="120"/>
      <c r="BM1211" s="120"/>
      <c r="BN1211" s="52"/>
      <c r="BO1211" s="124"/>
      <c r="BP1211" s="120"/>
      <c r="BQ1211" s="120"/>
      <c r="BR1211" s="124"/>
      <c r="BS1211" s="124"/>
      <c r="BT1211" s="120">
        <v>0</v>
      </c>
      <c r="BU1211" s="120">
        <v>50</v>
      </c>
      <c r="BV1211" s="124">
        <v>5.6451612903225805E-2</v>
      </c>
      <c r="BW1211" s="120">
        <v>4.704301075268817</v>
      </c>
      <c r="BX1211" s="120">
        <v>50</v>
      </c>
      <c r="BY1211" s="124"/>
      <c r="BZ1211" s="124"/>
      <c r="CA1211" s="124"/>
      <c r="CB1211" s="120"/>
      <c r="CC1211" s="120"/>
      <c r="CD1211" s="120"/>
      <c r="CE1211" s="120"/>
      <c r="CF1211" s="107"/>
      <c r="CG1211" s="107"/>
      <c r="CH1211" s="107">
        <v>0</v>
      </c>
      <c r="CI1211" s="107"/>
      <c r="CJ1211" s="107"/>
    </row>
    <row r="1212" spans="1:88" x14ac:dyDescent="0.25">
      <c r="A1212" s="50" t="s">
        <v>1363</v>
      </c>
      <c r="B1212" s="56" t="s">
        <v>1631</v>
      </c>
      <c r="C1212" s="50" t="s">
        <v>3677</v>
      </c>
      <c r="D1212" s="56" t="s">
        <v>2306</v>
      </c>
      <c r="E1212" s="50" t="s">
        <v>1365</v>
      </c>
      <c r="F1212" s="24">
        <v>7</v>
      </c>
      <c r="G1212" s="24">
        <v>12</v>
      </c>
      <c r="H1212" s="50" t="s">
        <v>2644</v>
      </c>
      <c r="I1212" s="50" t="s">
        <v>109</v>
      </c>
      <c r="J1212" s="120">
        <v>0</v>
      </c>
      <c r="K1212" s="52">
        <v>0</v>
      </c>
      <c r="L1212" s="120">
        <v>0</v>
      </c>
      <c r="M1212" s="52"/>
      <c r="N1212" s="120"/>
      <c r="O1212" s="120"/>
      <c r="P1212" s="120"/>
      <c r="Q1212" s="120"/>
      <c r="R1212" s="120"/>
      <c r="S1212" s="120"/>
      <c r="T1212" s="120"/>
      <c r="U1212" s="120"/>
      <c r="V1212" s="120"/>
      <c r="W1212" s="120"/>
      <c r="X1212" s="120"/>
      <c r="Y1212" s="120"/>
      <c r="Z1212" s="120"/>
      <c r="AA1212" s="120"/>
      <c r="AB1212" s="120"/>
      <c r="AC1212" s="120"/>
      <c r="AD1212" s="120"/>
      <c r="AE1212" s="120"/>
      <c r="AF1212" s="120"/>
      <c r="AG1212" s="120"/>
      <c r="AH1212" s="120"/>
      <c r="AI1212" s="120"/>
      <c r="AJ1212" s="120"/>
      <c r="AK1212" s="120"/>
      <c r="AL1212" s="52"/>
      <c r="AM1212" s="124"/>
      <c r="AN1212" s="124"/>
      <c r="AO1212" s="124"/>
      <c r="AP1212" s="124"/>
      <c r="AQ1212" s="124"/>
      <c r="AR1212" s="124"/>
      <c r="AS1212" s="124"/>
      <c r="AT1212" s="120"/>
      <c r="AU1212" s="120"/>
      <c r="AV1212" s="124"/>
      <c r="AW1212" s="120"/>
      <c r="AX1212" s="120"/>
      <c r="AY1212" s="124"/>
      <c r="AZ1212" s="120"/>
      <c r="BA1212" s="120"/>
      <c r="BB1212" s="124"/>
      <c r="BC1212" s="120"/>
      <c r="BD1212" s="120"/>
      <c r="BE1212" s="124"/>
      <c r="BF1212" s="120"/>
      <c r="BG1212" s="120"/>
      <c r="BH1212" s="124"/>
      <c r="BI1212" s="120"/>
      <c r="BJ1212" s="120"/>
      <c r="BK1212" s="124"/>
      <c r="BL1212" s="120"/>
      <c r="BM1212" s="120"/>
      <c r="BN1212" s="52"/>
      <c r="BO1212" s="124"/>
      <c r="BP1212" s="120"/>
      <c r="BQ1212" s="120"/>
      <c r="BR1212" s="124"/>
      <c r="BS1212" s="124"/>
      <c r="BT1212" s="120">
        <v>0</v>
      </c>
      <c r="BU1212" s="120">
        <v>0</v>
      </c>
      <c r="BV1212" s="124"/>
      <c r="BW1212" s="120"/>
      <c r="BX1212" s="120"/>
      <c r="BY1212" s="124"/>
      <c r="BZ1212" s="124"/>
      <c r="CA1212" s="124"/>
      <c r="CB1212" s="120"/>
      <c r="CC1212" s="120"/>
      <c r="CD1212" s="120"/>
      <c r="CE1212" s="120"/>
      <c r="CF1212" s="114"/>
      <c r="CG1212" s="52"/>
      <c r="CH1212" s="107">
        <v>0</v>
      </c>
      <c r="CI1212" s="107"/>
      <c r="CJ1212" s="107"/>
    </row>
    <row r="1213" spans="1:88" x14ac:dyDescent="0.25">
      <c r="A1213" s="50" t="s">
        <v>1363</v>
      </c>
      <c r="B1213" s="56" t="s">
        <v>1631</v>
      </c>
      <c r="C1213" s="50" t="s">
        <v>3678</v>
      </c>
      <c r="D1213" s="56" t="s">
        <v>2383</v>
      </c>
      <c r="E1213" s="50" t="s">
        <v>1365</v>
      </c>
      <c r="F1213" s="24">
        <v>7</v>
      </c>
      <c r="G1213" s="24">
        <v>12</v>
      </c>
      <c r="H1213" s="50" t="s">
        <v>2644</v>
      </c>
      <c r="I1213" s="50" t="s">
        <v>109</v>
      </c>
      <c r="J1213" s="120">
        <v>0</v>
      </c>
      <c r="K1213" s="52">
        <v>0</v>
      </c>
      <c r="L1213" s="120">
        <v>0</v>
      </c>
      <c r="M1213" s="52"/>
      <c r="N1213" s="120"/>
      <c r="O1213" s="120"/>
      <c r="P1213" s="120"/>
      <c r="Q1213" s="120"/>
      <c r="R1213" s="120"/>
      <c r="S1213" s="120"/>
      <c r="T1213" s="120"/>
      <c r="U1213" s="120"/>
      <c r="V1213" s="120"/>
      <c r="W1213" s="120"/>
      <c r="X1213" s="120"/>
      <c r="Y1213" s="120"/>
      <c r="Z1213" s="120"/>
      <c r="AA1213" s="120"/>
      <c r="AB1213" s="120"/>
      <c r="AC1213" s="120"/>
      <c r="AD1213" s="120"/>
      <c r="AE1213" s="120"/>
      <c r="AF1213" s="120"/>
      <c r="AG1213" s="120"/>
      <c r="AH1213" s="120"/>
      <c r="AI1213" s="120"/>
      <c r="AJ1213" s="120"/>
      <c r="AK1213" s="120"/>
      <c r="AL1213" s="52"/>
      <c r="AM1213" s="124"/>
      <c r="AN1213" s="124"/>
      <c r="AO1213" s="124"/>
      <c r="AP1213" s="124"/>
      <c r="AQ1213" s="124"/>
      <c r="AR1213" s="124"/>
      <c r="AS1213" s="124"/>
      <c r="AT1213" s="120"/>
      <c r="AU1213" s="120"/>
      <c r="AV1213" s="124"/>
      <c r="AW1213" s="120"/>
      <c r="AX1213" s="120"/>
      <c r="AY1213" s="124"/>
      <c r="AZ1213" s="120"/>
      <c r="BA1213" s="120"/>
      <c r="BB1213" s="124"/>
      <c r="BC1213" s="120"/>
      <c r="BD1213" s="120"/>
      <c r="BE1213" s="124"/>
      <c r="BF1213" s="120"/>
      <c r="BG1213" s="120"/>
      <c r="BH1213" s="124"/>
      <c r="BI1213" s="120"/>
      <c r="BJ1213" s="120"/>
      <c r="BK1213" s="124"/>
      <c r="BL1213" s="120"/>
      <c r="BM1213" s="120"/>
      <c r="BN1213" s="52"/>
      <c r="BO1213" s="124"/>
      <c r="BP1213" s="120"/>
      <c r="BQ1213" s="120"/>
      <c r="BR1213" s="124"/>
      <c r="BS1213" s="124"/>
      <c r="BT1213" s="120">
        <v>0</v>
      </c>
      <c r="BU1213" s="120">
        <v>0</v>
      </c>
      <c r="BV1213" s="124"/>
      <c r="BW1213" s="120"/>
      <c r="BX1213" s="120"/>
      <c r="BY1213" s="124"/>
      <c r="BZ1213" s="124"/>
      <c r="CA1213" s="124"/>
      <c r="CB1213" s="120"/>
      <c r="CC1213" s="120"/>
      <c r="CD1213" s="120"/>
      <c r="CE1213" s="120"/>
      <c r="CF1213" s="52"/>
      <c r="CG1213" s="52"/>
      <c r="CH1213" s="107">
        <v>0</v>
      </c>
      <c r="CI1213" s="107"/>
      <c r="CJ1213" s="107"/>
    </row>
    <row r="1214" spans="1:88" x14ac:dyDescent="0.25">
      <c r="A1214" s="50" t="s">
        <v>1363</v>
      </c>
      <c r="B1214" s="56" t="s">
        <v>1631</v>
      </c>
      <c r="C1214" s="50" t="s">
        <v>3679</v>
      </c>
      <c r="D1214" s="56" t="s">
        <v>2610</v>
      </c>
      <c r="E1214" s="50" t="s">
        <v>1365</v>
      </c>
      <c r="F1214" s="24">
        <v>7</v>
      </c>
      <c r="G1214" s="24">
        <v>12</v>
      </c>
      <c r="H1214" s="50" t="s">
        <v>2644</v>
      </c>
      <c r="I1214" s="50" t="s">
        <v>109</v>
      </c>
      <c r="J1214" s="120">
        <v>0</v>
      </c>
      <c r="K1214" s="52">
        <v>0</v>
      </c>
      <c r="L1214" s="120">
        <v>0</v>
      </c>
      <c r="M1214" s="52"/>
      <c r="N1214" s="120"/>
      <c r="O1214" s="120"/>
      <c r="P1214" s="120"/>
      <c r="Q1214" s="120"/>
      <c r="R1214" s="120"/>
      <c r="S1214" s="120"/>
      <c r="T1214" s="120"/>
      <c r="U1214" s="120"/>
      <c r="V1214" s="120"/>
      <c r="W1214" s="120"/>
      <c r="X1214" s="120"/>
      <c r="Y1214" s="120"/>
      <c r="Z1214" s="120"/>
      <c r="AA1214" s="120"/>
      <c r="AB1214" s="120"/>
      <c r="AC1214" s="120"/>
      <c r="AD1214" s="120"/>
      <c r="AE1214" s="120"/>
      <c r="AF1214" s="120"/>
      <c r="AG1214" s="120"/>
      <c r="AH1214" s="120"/>
      <c r="AI1214" s="120"/>
      <c r="AJ1214" s="120"/>
      <c r="AK1214" s="120"/>
      <c r="AL1214" s="52"/>
      <c r="AM1214" s="124"/>
      <c r="AN1214" s="124"/>
      <c r="AO1214" s="124"/>
      <c r="AP1214" s="124"/>
      <c r="AQ1214" s="124"/>
      <c r="AR1214" s="124"/>
      <c r="AS1214" s="124"/>
      <c r="AT1214" s="120"/>
      <c r="AU1214" s="120"/>
      <c r="AV1214" s="124"/>
      <c r="AW1214" s="120"/>
      <c r="AX1214" s="120"/>
      <c r="AY1214" s="124"/>
      <c r="AZ1214" s="120"/>
      <c r="BA1214" s="120"/>
      <c r="BB1214" s="124"/>
      <c r="BC1214" s="120"/>
      <c r="BD1214" s="120"/>
      <c r="BE1214" s="124"/>
      <c r="BF1214" s="120"/>
      <c r="BG1214" s="120"/>
      <c r="BH1214" s="124"/>
      <c r="BI1214" s="120"/>
      <c r="BJ1214" s="120"/>
      <c r="BK1214" s="124"/>
      <c r="BL1214" s="120"/>
      <c r="BM1214" s="120"/>
      <c r="BN1214" s="52"/>
      <c r="BO1214" s="124"/>
      <c r="BP1214" s="120"/>
      <c r="BQ1214" s="120"/>
      <c r="BR1214" s="124"/>
      <c r="BS1214" s="124"/>
      <c r="BT1214" s="120"/>
      <c r="BU1214" s="120"/>
      <c r="BV1214" s="124"/>
      <c r="BW1214" s="120"/>
      <c r="BX1214" s="120"/>
      <c r="BY1214" s="124"/>
      <c r="BZ1214" s="124"/>
      <c r="CA1214" s="124"/>
      <c r="CB1214" s="120"/>
      <c r="CC1214" s="120"/>
      <c r="CD1214" s="120"/>
      <c r="CE1214" s="120"/>
      <c r="CF1214" s="114"/>
      <c r="CG1214" s="52"/>
      <c r="CH1214" s="107">
        <v>0</v>
      </c>
      <c r="CI1214" s="107"/>
      <c r="CJ1214" s="107"/>
    </row>
    <row r="1215" spans="1:88" x14ac:dyDescent="0.25">
      <c r="A1215" s="50" t="s">
        <v>1363</v>
      </c>
      <c r="B1215" s="56" t="s">
        <v>1631</v>
      </c>
      <c r="C1215" s="50" t="s">
        <v>3680</v>
      </c>
      <c r="D1215" s="56" t="s">
        <v>1957</v>
      </c>
      <c r="E1215" s="50" t="s">
        <v>1365</v>
      </c>
      <c r="F1215" s="24">
        <v>7</v>
      </c>
      <c r="G1215" s="24">
        <v>12</v>
      </c>
      <c r="H1215" s="50" t="s">
        <v>2644</v>
      </c>
      <c r="I1215" s="50" t="s">
        <v>109</v>
      </c>
      <c r="J1215" s="120">
        <v>0</v>
      </c>
      <c r="K1215" s="52">
        <v>150</v>
      </c>
      <c r="L1215" s="120">
        <v>0</v>
      </c>
      <c r="M1215" s="52"/>
      <c r="N1215" s="120"/>
      <c r="O1215" s="120"/>
      <c r="P1215" s="120"/>
      <c r="Q1215" s="120"/>
      <c r="R1215" s="120"/>
      <c r="S1215" s="120"/>
      <c r="T1215" s="120"/>
      <c r="U1215" s="120"/>
      <c r="V1215" s="120"/>
      <c r="W1215" s="120"/>
      <c r="X1215" s="120"/>
      <c r="Y1215" s="120"/>
      <c r="Z1215" s="120"/>
      <c r="AA1215" s="120"/>
      <c r="AB1215" s="120"/>
      <c r="AC1215" s="120"/>
      <c r="AD1215" s="120"/>
      <c r="AE1215" s="120"/>
      <c r="AF1215" s="120"/>
      <c r="AG1215" s="120"/>
      <c r="AH1215" s="120"/>
      <c r="AI1215" s="120"/>
      <c r="AJ1215" s="120"/>
      <c r="AK1215" s="120"/>
      <c r="AL1215" s="52"/>
      <c r="AM1215" s="124"/>
      <c r="AN1215" s="124"/>
      <c r="AO1215" s="124"/>
      <c r="AP1215" s="124"/>
      <c r="AQ1215" s="124"/>
      <c r="AR1215" s="124"/>
      <c r="AS1215" s="124">
        <v>0.51724137931034486</v>
      </c>
      <c r="AT1215" s="120">
        <v>0</v>
      </c>
      <c r="AU1215" s="120">
        <v>50</v>
      </c>
      <c r="AV1215" s="124">
        <v>0.51724137931034486</v>
      </c>
      <c r="AW1215" s="120">
        <v>0</v>
      </c>
      <c r="AX1215" s="120">
        <v>50</v>
      </c>
      <c r="AY1215" s="124"/>
      <c r="AZ1215" s="120"/>
      <c r="BA1215" s="120"/>
      <c r="BB1215" s="124"/>
      <c r="BC1215" s="120"/>
      <c r="BD1215" s="120"/>
      <c r="BE1215" s="124"/>
      <c r="BF1215" s="120"/>
      <c r="BG1215" s="120"/>
      <c r="BH1215" s="124"/>
      <c r="BI1215" s="120"/>
      <c r="BJ1215" s="120"/>
      <c r="BK1215" s="124"/>
      <c r="BL1215" s="120"/>
      <c r="BM1215" s="120"/>
      <c r="BN1215" s="52"/>
      <c r="BO1215" s="124"/>
      <c r="BP1215" s="120"/>
      <c r="BQ1215" s="120"/>
      <c r="BR1215" s="124"/>
      <c r="BS1215" s="124"/>
      <c r="BT1215" s="120">
        <v>0</v>
      </c>
      <c r="BU1215" s="120">
        <v>0</v>
      </c>
      <c r="BV1215" s="124">
        <v>0</v>
      </c>
      <c r="BW1215" s="120">
        <v>0</v>
      </c>
      <c r="BX1215" s="120">
        <v>50</v>
      </c>
      <c r="BY1215" s="124"/>
      <c r="BZ1215" s="124"/>
      <c r="CA1215" s="124"/>
      <c r="CB1215" s="120"/>
      <c r="CC1215" s="120"/>
      <c r="CD1215" s="120"/>
      <c r="CE1215" s="120"/>
      <c r="CF1215" s="52"/>
      <c r="CG1215" s="52"/>
      <c r="CH1215" s="107">
        <v>0</v>
      </c>
      <c r="CI1215" s="107"/>
      <c r="CJ1215" s="107"/>
    </row>
    <row r="1216" spans="1:88" x14ac:dyDescent="0.25">
      <c r="A1216" s="50" t="s">
        <v>1363</v>
      </c>
      <c r="B1216" s="56" t="s">
        <v>1631</v>
      </c>
      <c r="C1216" s="50" t="s">
        <v>3681</v>
      </c>
      <c r="D1216" s="56" t="s">
        <v>2169</v>
      </c>
      <c r="E1216" s="50" t="s">
        <v>1365</v>
      </c>
      <c r="F1216" s="24">
        <v>7</v>
      </c>
      <c r="G1216" s="24">
        <v>12</v>
      </c>
      <c r="H1216" s="50" t="s">
        <v>2644</v>
      </c>
      <c r="I1216" s="50" t="s">
        <v>109</v>
      </c>
      <c r="J1216" s="120">
        <v>0</v>
      </c>
      <c r="K1216" s="52">
        <v>0</v>
      </c>
      <c r="L1216" s="120">
        <v>0</v>
      </c>
      <c r="M1216" s="52"/>
      <c r="N1216" s="120"/>
      <c r="O1216" s="120"/>
      <c r="P1216" s="120"/>
      <c r="Q1216" s="120"/>
      <c r="R1216" s="120"/>
      <c r="S1216" s="120"/>
      <c r="T1216" s="120"/>
      <c r="U1216" s="120"/>
      <c r="V1216" s="120"/>
      <c r="W1216" s="120"/>
      <c r="X1216" s="120"/>
      <c r="Y1216" s="120"/>
      <c r="Z1216" s="120"/>
      <c r="AA1216" s="120"/>
      <c r="AB1216" s="120"/>
      <c r="AC1216" s="120"/>
      <c r="AD1216" s="120"/>
      <c r="AE1216" s="120"/>
      <c r="AF1216" s="120"/>
      <c r="AG1216" s="120"/>
      <c r="AH1216" s="120"/>
      <c r="AI1216" s="120"/>
      <c r="AJ1216" s="120"/>
      <c r="AK1216" s="120"/>
      <c r="AL1216" s="52"/>
      <c r="AM1216" s="124"/>
      <c r="AN1216" s="124"/>
      <c r="AO1216" s="124"/>
      <c r="AP1216" s="124"/>
      <c r="AQ1216" s="124"/>
      <c r="AR1216" s="124"/>
      <c r="AS1216" s="124"/>
      <c r="AT1216" s="120"/>
      <c r="AU1216" s="120"/>
      <c r="AV1216" s="124"/>
      <c r="AW1216" s="120"/>
      <c r="AX1216" s="120"/>
      <c r="AY1216" s="124"/>
      <c r="AZ1216" s="120"/>
      <c r="BA1216" s="120"/>
      <c r="BB1216" s="124"/>
      <c r="BC1216" s="120"/>
      <c r="BD1216" s="120"/>
      <c r="BE1216" s="124"/>
      <c r="BF1216" s="120"/>
      <c r="BG1216" s="120"/>
      <c r="BH1216" s="124"/>
      <c r="BI1216" s="120"/>
      <c r="BJ1216" s="120"/>
      <c r="BK1216" s="124"/>
      <c r="BL1216" s="120"/>
      <c r="BM1216" s="120"/>
      <c r="BN1216" s="52"/>
      <c r="BO1216" s="124"/>
      <c r="BP1216" s="120"/>
      <c r="BQ1216" s="120"/>
      <c r="BR1216" s="124"/>
      <c r="BS1216" s="124"/>
      <c r="BT1216" s="120">
        <v>0</v>
      </c>
      <c r="BU1216" s="120">
        <v>0</v>
      </c>
      <c r="BV1216" s="124"/>
      <c r="BW1216" s="120"/>
      <c r="BX1216" s="120"/>
      <c r="BY1216" s="124"/>
      <c r="BZ1216" s="124"/>
      <c r="CA1216" s="124"/>
      <c r="CB1216" s="120"/>
      <c r="CC1216" s="120"/>
      <c r="CD1216" s="120"/>
      <c r="CE1216" s="120"/>
      <c r="CF1216" s="107"/>
      <c r="CG1216" s="107"/>
      <c r="CH1216" s="107">
        <v>0</v>
      </c>
      <c r="CI1216" s="107"/>
      <c r="CJ1216" s="107"/>
    </row>
    <row r="1217" spans="1:88" x14ac:dyDescent="0.25">
      <c r="A1217" s="50" t="s">
        <v>1363</v>
      </c>
      <c r="B1217" s="56" t="s">
        <v>1631</v>
      </c>
      <c r="C1217" s="50" t="s">
        <v>3682</v>
      </c>
      <c r="D1217" s="56" t="s">
        <v>1818</v>
      </c>
      <c r="E1217" s="50" t="s">
        <v>1365</v>
      </c>
      <c r="F1217" s="24">
        <v>7</v>
      </c>
      <c r="G1217" s="24">
        <v>12</v>
      </c>
      <c r="H1217" s="50" t="s">
        <v>2644</v>
      </c>
      <c r="I1217" s="50" t="s">
        <v>109</v>
      </c>
      <c r="J1217" s="120">
        <v>0</v>
      </c>
      <c r="K1217" s="52">
        <v>0</v>
      </c>
      <c r="L1217" s="120">
        <v>0</v>
      </c>
      <c r="M1217" s="52"/>
      <c r="N1217" s="120"/>
      <c r="O1217" s="120"/>
      <c r="P1217" s="120"/>
      <c r="Q1217" s="120"/>
      <c r="R1217" s="120"/>
      <c r="S1217" s="120"/>
      <c r="T1217" s="120"/>
      <c r="U1217" s="120"/>
      <c r="V1217" s="120"/>
      <c r="W1217" s="120"/>
      <c r="X1217" s="120"/>
      <c r="Y1217" s="120"/>
      <c r="Z1217" s="120"/>
      <c r="AA1217" s="120"/>
      <c r="AB1217" s="120"/>
      <c r="AC1217" s="120"/>
      <c r="AD1217" s="120"/>
      <c r="AE1217" s="120"/>
      <c r="AF1217" s="120"/>
      <c r="AG1217" s="120"/>
      <c r="AH1217" s="120"/>
      <c r="AI1217" s="120"/>
      <c r="AJ1217" s="120"/>
      <c r="AK1217" s="120"/>
      <c r="AL1217" s="52"/>
      <c r="AM1217" s="124"/>
      <c r="AN1217" s="124"/>
      <c r="AO1217" s="124"/>
      <c r="AP1217" s="124"/>
      <c r="AQ1217" s="124"/>
      <c r="AR1217" s="124"/>
      <c r="AS1217" s="124"/>
      <c r="AT1217" s="120"/>
      <c r="AU1217" s="120"/>
      <c r="AV1217" s="124"/>
      <c r="AW1217" s="120"/>
      <c r="AX1217" s="120"/>
      <c r="AY1217" s="124"/>
      <c r="AZ1217" s="120"/>
      <c r="BA1217" s="120"/>
      <c r="BB1217" s="124"/>
      <c r="BC1217" s="120"/>
      <c r="BD1217" s="120"/>
      <c r="BE1217" s="124"/>
      <c r="BF1217" s="120"/>
      <c r="BG1217" s="120"/>
      <c r="BH1217" s="124"/>
      <c r="BI1217" s="120"/>
      <c r="BJ1217" s="120"/>
      <c r="BK1217" s="124"/>
      <c r="BL1217" s="120"/>
      <c r="BM1217" s="120"/>
      <c r="BN1217" s="52"/>
      <c r="BO1217" s="124"/>
      <c r="BP1217" s="120"/>
      <c r="BQ1217" s="120"/>
      <c r="BR1217" s="124"/>
      <c r="BS1217" s="124"/>
      <c r="BT1217" s="120">
        <v>0</v>
      </c>
      <c r="BU1217" s="120">
        <v>0</v>
      </c>
      <c r="BV1217" s="124"/>
      <c r="BW1217" s="120"/>
      <c r="BX1217" s="120"/>
      <c r="BY1217" s="124"/>
      <c r="BZ1217" s="124"/>
      <c r="CA1217" s="124"/>
      <c r="CB1217" s="120"/>
      <c r="CC1217" s="120"/>
      <c r="CD1217" s="120"/>
      <c r="CE1217" s="120"/>
      <c r="CF1217" s="52"/>
      <c r="CG1217" s="52"/>
      <c r="CH1217" s="107">
        <v>0</v>
      </c>
      <c r="CI1217" s="107"/>
      <c r="CJ1217" s="107"/>
    </row>
    <row r="1218" spans="1:88" x14ac:dyDescent="0.25">
      <c r="A1218" s="50" t="s">
        <v>1363</v>
      </c>
      <c r="B1218" s="56" t="s">
        <v>1631</v>
      </c>
      <c r="C1218" s="50" t="s">
        <v>3683</v>
      </c>
      <c r="D1218" s="56" t="s">
        <v>2639</v>
      </c>
      <c r="E1218" s="50" t="s">
        <v>1365</v>
      </c>
      <c r="F1218" s="24">
        <v>7</v>
      </c>
      <c r="G1218" s="24">
        <v>12</v>
      </c>
      <c r="H1218" s="50" t="s">
        <v>2644</v>
      </c>
      <c r="I1218" s="50" t="s">
        <v>109</v>
      </c>
      <c r="J1218" s="120">
        <v>0</v>
      </c>
      <c r="K1218" s="52">
        <v>0</v>
      </c>
      <c r="L1218" s="120">
        <v>0</v>
      </c>
      <c r="M1218" s="52"/>
      <c r="N1218" s="120"/>
      <c r="O1218" s="120"/>
      <c r="P1218" s="120"/>
      <c r="Q1218" s="120"/>
      <c r="R1218" s="120"/>
      <c r="S1218" s="120"/>
      <c r="T1218" s="120"/>
      <c r="U1218" s="120"/>
      <c r="V1218" s="120"/>
      <c r="W1218" s="120"/>
      <c r="X1218" s="120"/>
      <c r="Y1218" s="120"/>
      <c r="Z1218" s="120"/>
      <c r="AA1218" s="120"/>
      <c r="AB1218" s="120"/>
      <c r="AC1218" s="120"/>
      <c r="AD1218" s="120"/>
      <c r="AE1218" s="120"/>
      <c r="AF1218" s="120"/>
      <c r="AG1218" s="120"/>
      <c r="AH1218" s="120"/>
      <c r="AI1218" s="120"/>
      <c r="AJ1218" s="120"/>
      <c r="AK1218" s="120"/>
      <c r="AL1218" s="52"/>
      <c r="AM1218" s="124"/>
      <c r="AN1218" s="124"/>
      <c r="AO1218" s="124"/>
      <c r="AP1218" s="124"/>
      <c r="AQ1218" s="124"/>
      <c r="AR1218" s="124"/>
      <c r="AS1218" s="124"/>
      <c r="AT1218" s="120"/>
      <c r="AU1218" s="120"/>
      <c r="AV1218" s="124"/>
      <c r="AW1218" s="120"/>
      <c r="AX1218" s="120"/>
      <c r="AY1218" s="124"/>
      <c r="AZ1218" s="120"/>
      <c r="BA1218" s="120"/>
      <c r="BB1218" s="124"/>
      <c r="BC1218" s="120"/>
      <c r="BD1218" s="120"/>
      <c r="BE1218" s="124"/>
      <c r="BF1218" s="120"/>
      <c r="BG1218" s="120"/>
      <c r="BH1218" s="124"/>
      <c r="BI1218" s="120"/>
      <c r="BJ1218" s="120"/>
      <c r="BK1218" s="124"/>
      <c r="BL1218" s="120"/>
      <c r="BM1218" s="120"/>
      <c r="BN1218" s="52"/>
      <c r="BO1218" s="124"/>
      <c r="BP1218" s="120"/>
      <c r="BQ1218" s="120"/>
      <c r="BR1218" s="124"/>
      <c r="BS1218" s="124"/>
      <c r="BT1218" s="120">
        <v>0</v>
      </c>
      <c r="BU1218" s="120">
        <v>0</v>
      </c>
      <c r="BV1218" s="124"/>
      <c r="BW1218" s="120"/>
      <c r="BX1218" s="120"/>
      <c r="BY1218" s="124"/>
      <c r="BZ1218" s="124"/>
      <c r="CA1218" s="124"/>
      <c r="CB1218" s="120"/>
      <c r="CC1218" s="120"/>
      <c r="CD1218" s="120"/>
      <c r="CE1218" s="120"/>
      <c r="CF1218" s="107"/>
      <c r="CG1218" s="107"/>
      <c r="CH1218" s="107">
        <v>0</v>
      </c>
      <c r="CI1218" s="107"/>
      <c r="CJ1218" s="107"/>
    </row>
    <row r="1219" spans="1:88" x14ac:dyDescent="0.25">
      <c r="A1219" s="50" t="s">
        <v>1363</v>
      </c>
      <c r="B1219" s="56" t="s">
        <v>1631</v>
      </c>
      <c r="C1219" s="50" t="s">
        <v>3684</v>
      </c>
      <c r="D1219" s="56" t="s">
        <v>2286</v>
      </c>
      <c r="E1219" s="50" t="s">
        <v>1365</v>
      </c>
      <c r="F1219" s="24">
        <v>7</v>
      </c>
      <c r="G1219" s="24">
        <v>12</v>
      </c>
      <c r="H1219" s="50" t="s">
        <v>2644</v>
      </c>
      <c r="I1219" s="50" t="s">
        <v>109</v>
      </c>
      <c r="J1219" s="120">
        <v>0</v>
      </c>
      <c r="K1219" s="52">
        <v>0</v>
      </c>
      <c r="L1219" s="120">
        <v>0</v>
      </c>
      <c r="M1219" s="52"/>
      <c r="N1219" s="120"/>
      <c r="O1219" s="120"/>
      <c r="P1219" s="120"/>
      <c r="Q1219" s="120"/>
      <c r="R1219" s="120"/>
      <c r="S1219" s="120"/>
      <c r="T1219" s="120"/>
      <c r="U1219" s="120"/>
      <c r="V1219" s="120"/>
      <c r="W1219" s="120"/>
      <c r="X1219" s="120"/>
      <c r="Y1219" s="120"/>
      <c r="Z1219" s="120"/>
      <c r="AA1219" s="120"/>
      <c r="AB1219" s="120"/>
      <c r="AC1219" s="120"/>
      <c r="AD1219" s="120"/>
      <c r="AE1219" s="120"/>
      <c r="AF1219" s="120"/>
      <c r="AG1219" s="120"/>
      <c r="AH1219" s="120"/>
      <c r="AI1219" s="120"/>
      <c r="AJ1219" s="120"/>
      <c r="AK1219" s="120"/>
      <c r="AL1219" s="52"/>
      <c r="AM1219" s="124"/>
      <c r="AN1219" s="124"/>
      <c r="AO1219" s="124"/>
      <c r="AP1219" s="124"/>
      <c r="AQ1219" s="124"/>
      <c r="AR1219" s="124"/>
      <c r="AS1219" s="124"/>
      <c r="AT1219" s="120"/>
      <c r="AU1219" s="120"/>
      <c r="AV1219" s="124"/>
      <c r="AW1219" s="120"/>
      <c r="AX1219" s="120"/>
      <c r="AY1219" s="124"/>
      <c r="AZ1219" s="120"/>
      <c r="BA1219" s="120"/>
      <c r="BB1219" s="124"/>
      <c r="BC1219" s="120"/>
      <c r="BD1219" s="120"/>
      <c r="BE1219" s="124"/>
      <c r="BF1219" s="120"/>
      <c r="BG1219" s="120"/>
      <c r="BH1219" s="124"/>
      <c r="BI1219" s="120"/>
      <c r="BJ1219" s="120"/>
      <c r="BK1219" s="124"/>
      <c r="BL1219" s="120"/>
      <c r="BM1219" s="120"/>
      <c r="BN1219" s="52"/>
      <c r="BO1219" s="124"/>
      <c r="BP1219" s="120"/>
      <c r="BQ1219" s="120"/>
      <c r="BR1219" s="124"/>
      <c r="BS1219" s="124"/>
      <c r="BT1219" s="120">
        <v>0</v>
      </c>
      <c r="BU1219" s="120">
        <v>0</v>
      </c>
      <c r="BV1219" s="124"/>
      <c r="BW1219" s="120"/>
      <c r="BX1219" s="120"/>
      <c r="BY1219" s="124"/>
      <c r="BZ1219" s="124"/>
      <c r="CA1219" s="124"/>
      <c r="CB1219" s="120"/>
      <c r="CC1219" s="120"/>
      <c r="CD1219" s="120"/>
      <c r="CE1219" s="120"/>
      <c r="CF1219" s="107"/>
      <c r="CG1219" s="107"/>
      <c r="CH1219" s="107">
        <v>0</v>
      </c>
      <c r="CI1219" s="107"/>
      <c r="CJ1219" s="107"/>
    </row>
    <row r="1220" spans="1:88" x14ac:dyDescent="0.25">
      <c r="A1220" s="50" t="s">
        <v>1380</v>
      </c>
      <c r="B1220" s="56" t="s">
        <v>2643</v>
      </c>
      <c r="C1220" s="50" t="s">
        <v>3685</v>
      </c>
      <c r="D1220" s="56" t="s">
        <v>1812</v>
      </c>
      <c r="E1220" s="50" t="s">
        <v>1365</v>
      </c>
      <c r="F1220" s="24">
        <v>9</v>
      </c>
      <c r="G1220" s="24">
        <v>12</v>
      </c>
      <c r="H1220" s="50" t="s">
        <v>2644</v>
      </c>
      <c r="I1220" s="50" t="s">
        <v>109</v>
      </c>
      <c r="J1220" s="120">
        <v>0</v>
      </c>
      <c r="K1220" s="52">
        <v>0</v>
      </c>
      <c r="L1220" s="120">
        <v>0</v>
      </c>
      <c r="M1220" s="52"/>
      <c r="N1220" s="120"/>
      <c r="O1220" s="120"/>
      <c r="P1220" s="120"/>
      <c r="Q1220" s="120"/>
      <c r="R1220" s="120"/>
      <c r="S1220" s="120"/>
      <c r="T1220" s="120"/>
      <c r="U1220" s="120"/>
      <c r="V1220" s="120"/>
      <c r="W1220" s="120"/>
      <c r="X1220" s="120"/>
      <c r="Y1220" s="120"/>
      <c r="Z1220" s="120"/>
      <c r="AA1220" s="120"/>
      <c r="AB1220" s="120"/>
      <c r="AC1220" s="120"/>
      <c r="AD1220" s="120"/>
      <c r="AE1220" s="120"/>
      <c r="AF1220" s="120"/>
      <c r="AG1220" s="120"/>
      <c r="AH1220" s="120"/>
      <c r="AI1220" s="120"/>
      <c r="AJ1220" s="120"/>
      <c r="AK1220" s="120"/>
      <c r="AL1220" s="52"/>
      <c r="AM1220" s="124"/>
      <c r="AN1220" s="124"/>
      <c r="AO1220" s="124"/>
      <c r="AP1220" s="124"/>
      <c r="AQ1220" s="124"/>
      <c r="AR1220" s="124"/>
      <c r="AS1220" s="124"/>
      <c r="AT1220" s="120"/>
      <c r="AU1220" s="120"/>
      <c r="AV1220" s="124"/>
      <c r="AW1220" s="120"/>
      <c r="AX1220" s="120"/>
      <c r="AY1220" s="124"/>
      <c r="AZ1220" s="120"/>
      <c r="BA1220" s="120"/>
      <c r="BB1220" s="124"/>
      <c r="BC1220" s="120"/>
      <c r="BD1220" s="120"/>
      <c r="BE1220" s="124"/>
      <c r="BF1220" s="120"/>
      <c r="BG1220" s="120"/>
      <c r="BH1220" s="124"/>
      <c r="BI1220" s="120"/>
      <c r="BJ1220" s="120"/>
      <c r="BK1220" s="124"/>
      <c r="BL1220" s="120"/>
      <c r="BM1220" s="120"/>
      <c r="BN1220" s="52"/>
      <c r="BO1220" s="124"/>
      <c r="BP1220" s="120"/>
      <c r="BQ1220" s="120"/>
      <c r="BR1220" s="124"/>
      <c r="BS1220" s="124"/>
      <c r="BT1220" s="120"/>
      <c r="BU1220" s="120"/>
      <c r="BV1220" s="124"/>
      <c r="BW1220" s="120"/>
      <c r="BX1220" s="120"/>
      <c r="BY1220" s="124"/>
      <c r="BZ1220" s="124"/>
      <c r="CA1220" s="124"/>
      <c r="CB1220" s="120"/>
      <c r="CC1220" s="120"/>
      <c r="CD1220" s="120"/>
      <c r="CE1220" s="120"/>
      <c r="CF1220" s="107"/>
      <c r="CG1220" s="107"/>
      <c r="CH1220" s="107">
        <v>0</v>
      </c>
      <c r="CI1220" s="107"/>
      <c r="CJ1220" s="107"/>
    </row>
    <row r="1221" spans="1:88" x14ac:dyDescent="0.25">
      <c r="A1221" s="50" t="s">
        <v>1380</v>
      </c>
      <c r="B1221" s="56" t="s">
        <v>2643</v>
      </c>
      <c r="C1221" s="50" t="s">
        <v>3686</v>
      </c>
      <c r="D1221" s="56" t="s">
        <v>1810</v>
      </c>
      <c r="E1221" s="50" t="s">
        <v>1365</v>
      </c>
      <c r="F1221" s="24">
        <v>9</v>
      </c>
      <c r="G1221" s="24">
        <v>12</v>
      </c>
      <c r="H1221" s="50" t="s">
        <v>2644</v>
      </c>
      <c r="I1221" s="50" t="s">
        <v>109</v>
      </c>
      <c r="J1221" s="120">
        <v>0</v>
      </c>
      <c r="K1221" s="52">
        <v>0</v>
      </c>
      <c r="L1221" s="120">
        <v>0</v>
      </c>
      <c r="M1221" s="52"/>
      <c r="N1221" s="120"/>
      <c r="O1221" s="120"/>
      <c r="P1221" s="120"/>
      <c r="Q1221" s="120"/>
      <c r="R1221" s="120"/>
      <c r="S1221" s="120"/>
      <c r="T1221" s="120"/>
      <c r="U1221" s="120"/>
      <c r="V1221" s="120"/>
      <c r="W1221" s="120"/>
      <c r="X1221" s="120"/>
      <c r="Y1221" s="120"/>
      <c r="Z1221" s="120"/>
      <c r="AA1221" s="120"/>
      <c r="AB1221" s="120"/>
      <c r="AC1221" s="120"/>
      <c r="AD1221" s="120"/>
      <c r="AE1221" s="120"/>
      <c r="AF1221" s="120"/>
      <c r="AG1221" s="120"/>
      <c r="AH1221" s="120"/>
      <c r="AI1221" s="120"/>
      <c r="AJ1221" s="120"/>
      <c r="AK1221" s="120"/>
      <c r="AL1221" s="52"/>
      <c r="AM1221" s="124"/>
      <c r="AN1221" s="124"/>
      <c r="AO1221" s="124"/>
      <c r="AP1221" s="124"/>
      <c r="AQ1221" s="124"/>
      <c r="AR1221" s="124"/>
      <c r="AS1221" s="124"/>
      <c r="AT1221" s="120"/>
      <c r="AU1221" s="120"/>
      <c r="AV1221" s="124"/>
      <c r="AW1221" s="120"/>
      <c r="AX1221" s="120"/>
      <c r="AY1221" s="124"/>
      <c r="AZ1221" s="120"/>
      <c r="BA1221" s="120"/>
      <c r="BB1221" s="124"/>
      <c r="BC1221" s="120"/>
      <c r="BD1221" s="120"/>
      <c r="BE1221" s="124"/>
      <c r="BF1221" s="120"/>
      <c r="BG1221" s="120"/>
      <c r="BH1221" s="124"/>
      <c r="BI1221" s="120"/>
      <c r="BJ1221" s="120"/>
      <c r="BK1221" s="124"/>
      <c r="BL1221" s="120"/>
      <c r="BM1221" s="120"/>
      <c r="BN1221" s="52"/>
      <c r="BO1221" s="124"/>
      <c r="BP1221" s="120"/>
      <c r="BQ1221" s="120"/>
      <c r="BR1221" s="124"/>
      <c r="BS1221" s="124"/>
      <c r="BT1221" s="120"/>
      <c r="BU1221" s="120"/>
      <c r="BV1221" s="124"/>
      <c r="BW1221" s="120"/>
      <c r="BX1221" s="120"/>
      <c r="BY1221" s="124"/>
      <c r="BZ1221" s="124"/>
      <c r="CA1221" s="124"/>
      <c r="CB1221" s="120"/>
      <c r="CC1221" s="120"/>
      <c r="CD1221" s="120"/>
      <c r="CE1221" s="120"/>
      <c r="CF1221" s="107"/>
      <c r="CG1221" s="107"/>
      <c r="CH1221" s="107">
        <v>0</v>
      </c>
      <c r="CI1221" s="107"/>
      <c r="CJ1221" s="107"/>
    </row>
    <row r="1222" spans="1:88" x14ac:dyDescent="0.25">
      <c r="A1222" s="50" t="s">
        <v>1383</v>
      </c>
      <c r="B1222" s="56" t="s">
        <v>1632</v>
      </c>
      <c r="C1222" s="50" t="s">
        <v>2665</v>
      </c>
      <c r="D1222" s="56" t="s">
        <v>101</v>
      </c>
      <c r="E1222" s="50" t="s">
        <v>102</v>
      </c>
      <c r="F1222" s="24" t="s">
        <v>102</v>
      </c>
      <c r="G1222" s="24" t="s">
        <v>102</v>
      </c>
      <c r="H1222" s="50" t="s">
        <v>2644</v>
      </c>
      <c r="I1222" s="50" t="s">
        <v>103</v>
      </c>
      <c r="J1222" s="120">
        <v>370.53476846780569</v>
      </c>
      <c r="K1222" s="52">
        <v>850</v>
      </c>
      <c r="L1222" s="120">
        <v>43.592325702094783</v>
      </c>
      <c r="M1222" s="52">
        <v>0</v>
      </c>
      <c r="N1222" s="120"/>
      <c r="O1222" s="120"/>
      <c r="P1222" s="120">
        <v>0</v>
      </c>
      <c r="Q1222" s="120"/>
      <c r="R1222" s="120"/>
      <c r="S1222" s="120"/>
      <c r="T1222" s="120"/>
      <c r="U1222" s="120">
        <v>0</v>
      </c>
      <c r="V1222" s="120"/>
      <c r="W1222" s="120"/>
      <c r="X1222" s="120">
        <v>0</v>
      </c>
      <c r="Y1222" s="120"/>
      <c r="Z1222" s="120"/>
      <c r="AA1222" s="120">
        <v>0</v>
      </c>
      <c r="AB1222" s="120">
        <v>24.969444444444441</v>
      </c>
      <c r="AC1222" s="120">
        <v>33.292592592592591</v>
      </c>
      <c r="AD1222" s="120">
        <v>100</v>
      </c>
      <c r="AE1222" s="120">
        <v>24.969444444444441</v>
      </c>
      <c r="AF1222" s="120"/>
      <c r="AG1222" s="120">
        <v>33.292592592592591</v>
      </c>
      <c r="AH1222" s="120">
        <v>100</v>
      </c>
      <c r="AI1222" s="120"/>
      <c r="AJ1222" s="120"/>
      <c r="AK1222" s="120"/>
      <c r="AL1222" s="52">
        <v>1</v>
      </c>
      <c r="AM1222" s="124">
        <v>0.80821917808219179</v>
      </c>
      <c r="AN1222" s="124">
        <v>0.80821917808219179</v>
      </c>
      <c r="AO1222" s="124">
        <v>0.77333333333333332</v>
      </c>
      <c r="AP1222" s="124">
        <v>0.77333333333333332</v>
      </c>
      <c r="AQ1222" s="124">
        <v>0.92405063291139244</v>
      </c>
      <c r="AR1222" s="124">
        <v>0.92405063291139244</v>
      </c>
      <c r="AS1222" s="124">
        <v>3.3333333333333333E-2</v>
      </c>
      <c r="AT1222" s="120">
        <v>50</v>
      </c>
      <c r="AU1222" s="120">
        <v>50</v>
      </c>
      <c r="AV1222" s="124">
        <v>3.3333333333333333E-2</v>
      </c>
      <c r="AW1222" s="120">
        <v>50</v>
      </c>
      <c r="AX1222" s="120">
        <v>50</v>
      </c>
      <c r="AY1222" s="124">
        <v>0.19607843137254902</v>
      </c>
      <c r="AZ1222" s="120">
        <v>13.071895424836603</v>
      </c>
      <c r="BA1222" s="120">
        <v>50</v>
      </c>
      <c r="BB1222" s="124"/>
      <c r="BC1222" s="120"/>
      <c r="BD1222" s="120">
        <v>50</v>
      </c>
      <c r="BE1222" s="124">
        <v>0.83333333333333337</v>
      </c>
      <c r="BF1222" s="120">
        <v>44.326241134751776</v>
      </c>
      <c r="BG1222" s="120">
        <v>50</v>
      </c>
      <c r="BH1222" s="124">
        <v>0.27692307692307694</v>
      </c>
      <c r="BI1222" s="120">
        <v>29.459901800327337</v>
      </c>
      <c r="BJ1222" s="120">
        <v>100</v>
      </c>
      <c r="BK1222" s="124">
        <v>0.45161290322580599</v>
      </c>
      <c r="BL1222" s="120">
        <v>48.043925875085748</v>
      </c>
      <c r="BM1222" s="120">
        <v>100</v>
      </c>
      <c r="BN1222" s="52">
        <v>0</v>
      </c>
      <c r="BO1222" s="124">
        <v>0.14299999999999999</v>
      </c>
      <c r="BP1222" s="120">
        <v>19.047619047619047</v>
      </c>
      <c r="BQ1222" s="120">
        <v>100</v>
      </c>
      <c r="BR1222" s="124"/>
      <c r="BS1222" s="124"/>
      <c r="BT1222" s="120">
        <v>0</v>
      </c>
      <c r="BU1222" s="120">
        <v>50</v>
      </c>
      <c r="BV1222" s="124">
        <v>0.63128491620111726</v>
      </c>
      <c r="BW1222" s="120">
        <v>50</v>
      </c>
      <c r="BX1222" s="120">
        <v>50</v>
      </c>
      <c r="BY1222" s="124">
        <v>0.45161290322580599</v>
      </c>
      <c r="BZ1222" s="124"/>
      <c r="CA1222" s="124"/>
      <c r="CB1222" s="120">
        <v>17.263974516166829</v>
      </c>
      <c r="CC1222" s="120">
        <v>19.631524517014228</v>
      </c>
      <c r="CD1222" s="120">
        <v>17.168861804494096</v>
      </c>
      <c r="CE1222" s="120">
        <v>15.161501169955377</v>
      </c>
      <c r="CF1222" s="114"/>
      <c r="CG1222" s="52"/>
      <c r="CH1222" s="107">
        <v>0</v>
      </c>
      <c r="CI1222" s="107"/>
      <c r="CJ1222" s="107"/>
    </row>
    <row r="1223" spans="1:88" x14ac:dyDescent="0.25">
      <c r="A1223" s="50" t="s">
        <v>1383</v>
      </c>
      <c r="B1223" s="56" t="s">
        <v>1632</v>
      </c>
      <c r="C1223" s="50" t="s">
        <v>3687</v>
      </c>
      <c r="D1223" s="56" t="s">
        <v>1786</v>
      </c>
      <c r="E1223" s="50" t="s">
        <v>1365</v>
      </c>
      <c r="F1223" s="24">
        <v>4</v>
      </c>
      <c r="G1223" s="24">
        <v>12</v>
      </c>
      <c r="H1223" s="50" t="s">
        <v>2644</v>
      </c>
      <c r="I1223" s="50" t="s">
        <v>109</v>
      </c>
      <c r="J1223" s="120">
        <v>187.71385786485311</v>
      </c>
      <c r="K1223" s="52">
        <v>200</v>
      </c>
      <c r="L1223" s="120">
        <v>93.856928932426555</v>
      </c>
      <c r="M1223" s="52"/>
      <c r="N1223" s="120"/>
      <c r="O1223" s="120"/>
      <c r="P1223" s="120">
        <v>0</v>
      </c>
      <c r="Q1223" s="120"/>
      <c r="R1223" s="120"/>
      <c r="S1223" s="120"/>
      <c r="T1223" s="120"/>
      <c r="U1223" s="120">
        <v>0</v>
      </c>
      <c r="V1223" s="120"/>
      <c r="W1223" s="120"/>
      <c r="X1223" s="120">
        <v>0</v>
      </c>
      <c r="Y1223" s="120"/>
      <c r="Z1223" s="120"/>
      <c r="AA1223" s="120">
        <v>0</v>
      </c>
      <c r="AB1223" s="120"/>
      <c r="AC1223" s="120"/>
      <c r="AD1223" s="120">
        <v>0</v>
      </c>
      <c r="AE1223" s="120"/>
      <c r="AF1223" s="120"/>
      <c r="AG1223" s="120"/>
      <c r="AH1223" s="120">
        <v>0</v>
      </c>
      <c r="AI1223" s="120"/>
      <c r="AJ1223" s="120"/>
      <c r="AK1223" s="120"/>
      <c r="AL1223" s="52">
        <v>0</v>
      </c>
      <c r="AM1223" s="124"/>
      <c r="AN1223" s="124"/>
      <c r="AO1223" s="124"/>
      <c r="AP1223" s="124"/>
      <c r="AQ1223" s="124"/>
      <c r="AR1223" s="124"/>
      <c r="AS1223" s="124">
        <v>6.4516129032258063E-2</v>
      </c>
      <c r="AT1223" s="120">
        <v>47.096774193548406</v>
      </c>
      <c r="AU1223" s="120">
        <v>50</v>
      </c>
      <c r="AV1223" s="124">
        <v>6.4516129032258063E-2</v>
      </c>
      <c r="AW1223" s="120">
        <v>47.096774193548406</v>
      </c>
      <c r="AX1223" s="120">
        <v>50</v>
      </c>
      <c r="AY1223" s="124"/>
      <c r="AZ1223" s="120"/>
      <c r="BA1223" s="120"/>
      <c r="BB1223" s="124"/>
      <c r="BC1223" s="120"/>
      <c r="BD1223" s="120"/>
      <c r="BE1223" s="124">
        <v>0.81818181818181823</v>
      </c>
      <c r="BF1223" s="120">
        <v>43.520309477756292</v>
      </c>
      <c r="BG1223" s="120">
        <v>50</v>
      </c>
      <c r="BH1223" s="124"/>
      <c r="BI1223" s="120"/>
      <c r="BJ1223" s="120"/>
      <c r="BK1223" s="124"/>
      <c r="BL1223" s="120"/>
      <c r="BM1223" s="120"/>
      <c r="BN1223" s="52"/>
      <c r="BO1223" s="124"/>
      <c r="BP1223" s="120"/>
      <c r="BQ1223" s="120"/>
      <c r="BR1223" s="124"/>
      <c r="BS1223" s="124"/>
      <c r="BT1223" s="120">
        <v>0</v>
      </c>
      <c r="BU1223" s="120">
        <v>0</v>
      </c>
      <c r="BV1223" s="124">
        <v>1</v>
      </c>
      <c r="BW1223" s="120">
        <v>50</v>
      </c>
      <c r="BX1223" s="120">
        <v>50</v>
      </c>
      <c r="BY1223" s="124"/>
      <c r="BZ1223" s="124"/>
      <c r="CA1223" s="124"/>
      <c r="CB1223" s="120"/>
      <c r="CC1223" s="120"/>
      <c r="CD1223" s="120"/>
      <c r="CE1223" s="120"/>
      <c r="CF1223" s="107"/>
      <c r="CG1223" s="107"/>
      <c r="CH1223" s="107">
        <v>0</v>
      </c>
      <c r="CI1223" s="107"/>
      <c r="CJ1223" s="107"/>
    </row>
    <row r="1224" spans="1:88" x14ac:dyDescent="0.25">
      <c r="A1224" s="50" t="s">
        <v>1383</v>
      </c>
      <c r="B1224" s="56" t="s">
        <v>1632</v>
      </c>
      <c r="C1224" s="50" t="s">
        <v>3688</v>
      </c>
      <c r="D1224" s="56" t="s">
        <v>2379</v>
      </c>
      <c r="E1224" s="50" t="s">
        <v>1365</v>
      </c>
      <c r="F1224" s="24" t="s">
        <v>114</v>
      </c>
      <c r="G1224" s="24">
        <v>12</v>
      </c>
      <c r="H1224" s="50" t="s">
        <v>2644</v>
      </c>
      <c r="I1224" s="50" t="s">
        <v>109</v>
      </c>
      <c r="J1224" s="120">
        <v>192.55319148936172</v>
      </c>
      <c r="K1224" s="52">
        <v>250</v>
      </c>
      <c r="L1224" s="120">
        <v>77.021276595744695</v>
      </c>
      <c r="M1224" s="52"/>
      <c r="N1224" s="120"/>
      <c r="O1224" s="120"/>
      <c r="P1224" s="120">
        <v>0</v>
      </c>
      <c r="Q1224" s="120"/>
      <c r="R1224" s="120"/>
      <c r="S1224" s="120"/>
      <c r="T1224" s="120"/>
      <c r="U1224" s="120">
        <v>0</v>
      </c>
      <c r="V1224" s="120"/>
      <c r="W1224" s="120"/>
      <c r="X1224" s="120">
        <v>0</v>
      </c>
      <c r="Y1224" s="120"/>
      <c r="Z1224" s="120"/>
      <c r="AA1224" s="120">
        <v>0</v>
      </c>
      <c r="AB1224" s="120"/>
      <c r="AC1224" s="120"/>
      <c r="AD1224" s="120">
        <v>0</v>
      </c>
      <c r="AE1224" s="120"/>
      <c r="AF1224" s="120"/>
      <c r="AG1224" s="120"/>
      <c r="AH1224" s="120">
        <v>0</v>
      </c>
      <c r="AI1224" s="120"/>
      <c r="AJ1224" s="120"/>
      <c r="AK1224" s="120"/>
      <c r="AL1224" s="52">
        <v>1</v>
      </c>
      <c r="AM1224" s="124">
        <v>0.75</v>
      </c>
      <c r="AN1224" s="124">
        <v>0.75</v>
      </c>
      <c r="AO1224" s="124">
        <v>0.6</v>
      </c>
      <c r="AP1224" s="124">
        <v>0.6</v>
      </c>
      <c r="AQ1224" s="124">
        <v>1</v>
      </c>
      <c r="AR1224" s="124">
        <v>1</v>
      </c>
      <c r="AS1224" s="124">
        <v>1.4925373134328358E-2</v>
      </c>
      <c r="AT1224" s="120">
        <v>50</v>
      </c>
      <c r="AU1224" s="120">
        <v>50</v>
      </c>
      <c r="AV1224" s="124">
        <v>1.4925373134328358E-2</v>
      </c>
      <c r="AW1224" s="120">
        <v>50</v>
      </c>
      <c r="AX1224" s="120">
        <v>50</v>
      </c>
      <c r="AY1224" s="124"/>
      <c r="AZ1224" s="120"/>
      <c r="BA1224" s="120"/>
      <c r="BB1224" s="124"/>
      <c r="BC1224" s="120"/>
      <c r="BD1224" s="120"/>
      <c r="BE1224" s="124">
        <v>0.8</v>
      </c>
      <c r="BF1224" s="120">
        <v>42.553191489361708</v>
      </c>
      <c r="BG1224" s="120">
        <v>50</v>
      </c>
      <c r="BH1224" s="124"/>
      <c r="BI1224" s="120"/>
      <c r="BJ1224" s="120"/>
      <c r="BK1224" s="124"/>
      <c r="BL1224" s="120"/>
      <c r="BM1224" s="120"/>
      <c r="BN1224" s="52"/>
      <c r="BO1224" s="124"/>
      <c r="BP1224" s="120"/>
      <c r="BQ1224" s="120"/>
      <c r="BR1224" s="124"/>
      <c r="BS1224" s="124"/>
      <c r="BT1224" s="120">
        <v>0</v>
      </c>
      <c r="BU1224" s="120">
        <v>50</v>
      </c>
      <c r="BV1224" s="124">
        <v>0.87037037037037035</v>
      </c>
      <c r="BW1224" s="120">
        <v>50</v>
      </c>
      <c r="BX1224" s="120">
        <v>50</v>
      </c>
      <c r="BY1224" s="124"/>
      <c r="BZ1224" s="124"/>
      <c r="CA1224" s="124"/>
      <c r="CB1224" s="120"/>
      <c r="CC1224" s="120"/>
      <c r="CD1224" s="120"/>
      <c r="CE1224" s="120"/>
      <c r="CF1224" s="107"/>
      <c r="CG1224" s="107"/>
      <c r="CH1224" s="107">
        <v>0</v>
      </c>
      <c r="CI1224" s="107"/>
      <c r="CJ1224" s="107"/>
    </row>
    <row r="1225" spans="1:88" x14ac:dyDescent="0.25">
      <c r="A1225" s="50" t="s">
        <v>1383</v>
      </c>
      <c r="B1225" s="56" t="s">
        <v>1632</v>
      </c>
      <c r="C1225" s="50" t="s">
        <v>3689</v>
      </c>
      <c r="D1225" s="56" t="s">
        <v>2555</v>
      </c>
      <c r="E1225" s="50" t="s">
        <v>1365</v>
      </c>
      <c r="F1225" s="24">
        <v>6</v>
      </c>
      <c r="G1225" s="24">
        <v>12</v>
      </c>
      <c r="H1225" s="50" t="s">
        <v>2644</v>
      </c>
      <c r="I1225" s="50" t="s">
        <v>109</v>
      </c>
      <c r="J1225" s="120">
        <v>231.14697802197801</v>
      </c>
      <c r="K1225" s="52">
        <v>450</v>
      </c>
      <c r="L1225" s="120">
        <v>51.365995115995112</v>
      </c>
      <c r="M1225" s="52"/>
      <c r="N1225" s="120"/>
      <c r="O1225" s="120"/>
      <c r="P1225" s="120">
        <v>0</v>
      </c>
      <c r="Q1225" s="120"/>
      <c r="R1225" s="120"/>
      <c r="S1225" s="120"/>
      <c r="T1225" s="120"/>
      <c r="U1225" s="120">
        <v>0</v>
      </c>
      <c r="V1225" s="120"/>
      <c r="W1225" s="120"/>
      <c r="X1225" s="120">
        <v>0</v>
      </c>
      <c r="Y1225" s="120"/>
      <c r="Z1225" s="120"/>
      <c r="AA1225" s="120">
        <v>0</v>
      </c>
      <c r="AB1225" s="120"/>
      <c r="AC1225" s="120"/>
      <c r="AD1225" s="120">
        <v>0</v>
      </c>
      <c r="AE1225" s="120"/>
      <c r="AF1225" s="120"/>
      <c r="AG1225" s="120"/>
      <c r="AH1225" s="120">
        <v>0</v>
      </c>
      <c r="AI1225" s="120"/>
      <c r="AJ1225" s="120"/>
      <c r="AK1225" s="120"/>
      <c r="AL1225" s="52">
        <v>1</v>
      </c>
      <c r="AM1225" s="124">
        <v>0.91428571428571426</v>
      </c>
      <c r="AN1225" s="124">
        <v>0.91428571428571426</v>
      </c>
      <c r="AO1225" s="124">
        <v>0.94444444444444442</v>
      </c>
      <c r="AP1225" s="124">
        <v>0.94444444444444442</v>
      </c>
      <c r="AQ1225" s="124">
        <v>0.86842105263157898</v>
      </c>
      <c r="AR1225" s="124">
        <v>0.86842105263157898</v>
      </c>
      <c r="AS1225" s="124">
        <v>4.7619047619047616E-2</v>
      </c>
      <c r="AT1225" s="120">
        <v>50</v>
      </c>
      <c r="AU1225" s="120">
        <v>50</v>
      </c>
      <c r="AV1225" s="124">
        <v>4.7619047619047616E-2</v>
      </c>
      <c r="AW1225" s="120">
        <v>50</v>
      </c>
      <c r="AX1225" s="120">
        <v>50</v>
      </c>
      <c r="AY1225" s="124">
        <v>0.38461538461538464</v>
      </c>
      <c r="AZ1225" s="120">
        <v>25.641025641025646</v>
      </c>
      <c r="BA1225" s="120">
        <v>50</v>
      </c>
      <c r="BB1225" s="124"/>
      <c r="BC1225" s="120"/>
      <c r="BD1225" s="120">
        <v>50</v>
      </c>
      <c r="BE1225" s="124">
        <v>1</v>
      </c>
      <c r="BF1225" s="120">
        <v>50</v>
      </c>
      <c r="BG1225" s="120">
        <v>50</v>
      </c>
      <c r="BH1225" s="124"/>
      <c r="BI1225" s="120"/>
      <c r="BJ1225" s="120"/>
      <c r="BK1225" s="124"/>
      <c r="BL1225" s="120"/>
      <c r="BM1225" s="120"/>
      <c r="BN1225" s="52"/>
      <c r="BO1225" s="124">
        <v>0.14285714285714285</v>
      </c>
      <c r="BP1225" s="120">
        <v>19.047619047619047</v>
      </c>
      <c r="BQ1225" s="120">
        <v>100</v>
      </c>
      <c r="BR1225" s="124"/>
      <c r="BS1225" s="124"/>
      <c r="BT1225" s="120">
        <v>0</v>
      </c>
      <c r="BU1225" s="120">
        <v>50</v>
      </c>
      <c r="BV1225" s="124">
        <v>0.4375</v>
      </c>
      <c r="BW1225" s="120">
        <v>36.458333333333336</v>
      </c>
      <c r="BX1225" s="120">
        <v>50</v>
      </c>
      <c r="BY1225" s="124"/>
      <c r="BZ1225" s="124"/>
      <c r="CA1225" s="124"/>
      <c r="CB1225" s="120"/>
      <c r="CC1225" s="120"/>
      <c r="CD1225" s="120"/>
      <c r="CE1225" s="120"/>
      <c r="CF1225" s="107"/>
      <c r="CG1225" s="107"/>
      <c r="CH1225" s="107">
        <v>0</v>
      </c>
      <c r="CI1225" s="107"/>
      <c r="CJ1225" s="107"/>
    </row>
    <row r="1226" spans="1:88" x14ac:dyDescent="0.25">
      <c r="A1226" s="50" t="s">
        <v>1387</v>
      </c>
      <c r="B1226" s="56" t="s">
        <v>1491</v>
      </c>
      <c r="C1226" s="50" t="s">
        <v>2665</v>
      </c>
      <c r="D1226" s="56" t="s">
        <v>101</v>
      </c>
      <c r="E1226" s="50" t="s">
        <v>102</v>
      </c>
      <c r="F1226" s="24" t="s">
        <v>102</v>
      </c>
      <c r="G1226" s="24" t="s">
        <v>102</v>
      </c>
      <c r="H1226" s="50" t="s">
        <v>2644</v>
      </c>
      <c r="I1226" s="50" t="s">
        <v>103</v>
      </c>
      <c r="J1226" s="120">
        <v>904.82560560951129</v>
      </c>
      <c r="K1226" s="52">
        <v>1250</v>
      </c>
      <c r="L1226" s="120">
        <v>72.386048448760903</v>
      </c>
      <c r="M1226" s="52">
        <v>0</v>
      </c>
      <c r="N1226" s="120">
        <v>59.921509353910601</v>
      </c>
      <c r="O1226" s="120">
        <v>79.895345805214134</v>
      </c>
      <c r="P1226" s="120">
        <v>100</v>
      </c>
      <c r="Q1226" s="120">
        <v>57.537561966966607</v>
      </c>
      <c r="R1226" s="120">
        <v>47.518509470529771</v>
      </c>
      <c r="S1226" s="120">
        <v>63.009395922093695</v>
      </c>
      <c r="T1226" s="120">
        <v>76.716749289288813</v>
      </c>
      <c r="U1226" s="120">
        <v>100</v>
      </c>
      <c r="V1226" s="120">
        <v>44.412068003274968</v>
      </c>
      <c r="W1226" s="120">
        <v>59.216090671033292</v>
      </c>
      <c r="X1226" s="120">
        <v>100</v>
      </c>
      <c r="Y1226" s="120">
        <v>42.021626173986995</v>
      </c>
      <c r="Z1226" s="120">
        <v>56.028834898649329</v>
      </c>
      <c r="AA1226" s="120">
        <v>100</v>
      </c>
      <c r="AB1226" s="120">
        <v>52.998062446007594</v>
      </c>
      <c r="AC1226" s="120">
        <v>70.664083261343464</v>
      </c>
      <c r="AD1226" s="120">
        <v>100</v>
      </c>
      <c r="AE1226" s="120">
        <v>49.19588372586481</v>
      </c>
      <c r="AF1226" s="120">
        <v>58.284100294985485</v>
      </c>
      <c r="AG1226" s="120">
        <v>65.594511634486423</v>
      </c>
      <c r="AH1226" s="120">
        <v>100</v>
      </c>
      <c r="AI1226" s="120">
        <v>5.47</v>
      </c>
      <c r="AJ1226" s="120">
        <v>5.49</v>
      </c>
      <c r="AK1226" s="120">
        <v>9.08</v>
      </c>
      <c r="AL1226" s="52">
        <v>0</v>
      </c>
      <c r="AM1226" s="124">
        <v>0.96512088783194605</v>
      </c>
      <c r="AN1226" s="124">
        <v>0.9689484827099506</v>
      </c>
      <c r="AO1226" s="124">
        <v>0.96272799365582873</v>
      </c>
      <c r="AP1226" s="124">
        <v>0.96822033898305082</v>
      </c>
      <c r="AQ1226" s="124">
        <v>0.99156582324899156</v>
      </c>
      <c r="AR1226" s="124">
        <v>0.99117276166456492</v>
      </c>
      <c r="AS1226" s="124">
        <v>0.13664478066419258</v>
      </c>
      <c r="AT1226" s="120">
        <v>32.671043867161487</v>
      </c>
      <c r="AU1226" s="120">
        <v>50</v>
      </c>
      <c r="AV1226" s="124">
        <v>0.16897133220910623</v>
      </c>
      <c r="AW1226" s="120">
        <v>26.205733558178768</v>
      </c>
      <c r="AX1226" s="120">
        <v>50</v>
      </c>
      <c r="AY1226" s="124">
        <v>1</v>
      </c>
      <c r="AZ1226" s="120">
        <v>50</v>
      </c>
      <c r="BA1226" s="120">
        <v>50</v>
      </c>
      <c r="BB1226" s="124">
        <v>8.0080889787664311E-2</v>
      </c>
      <c r="BC1226" s="120">
        <v>5.3387259858442873</v>
      </c>
      <c r="BD1226" s="120">
        <v>50</v>
      </c>
      <c r="BE1226" s="124">
        <v>0.99369747899159666</v>
      </c>
      <c r="BF1226" s="120">
        <v>50</v>
      </c>
      <c r="BG1226" s="120">
        <v>50</v>
      </c>
      <c r="BH1226" s="124">
        <v>0.96120511762278171</v>
      </c>
      <c r="BI1226" s="120">
        <v>100</v>
      </c>
      <c r="BJ1226" s="120">
        <v>100</v>
      </c>
      <c r="BK1226" s="124">
        <v>0.95989650711513608</v>
      </c>
      <c r="BL1226" s="120">
        <v>100</v>
      </c>
      <c r="BM1226" s="120">
        <v>100</v>
      </c>
      <c r="BN1226" s="52">
        <v>0</v>
      </c>
      <c r="BO1226" s="124">
        <v>0.47199999999999998</v>
      </c>
      <c r="BP1226" s="120">
        <v>62.892010784731092</v>
      </c>
      <c r="BQ1226" s="120">
        <v>100</v>
      </c>
      <c r="BR1226" s="124">
        <v>0.34618291761148906</v>
      </c>
      <c r="BS1226" s="124">
        <v>0.97710487444608563</v>
      </c>
      <c r="BT1226" s="120">
        <v>23.07886117409927</v>
      </c>
      <c r="BU1226" s="120">
        <v>50</v>
      </c>
      <c r="BV1226" s="124">
        <v>0.55828337615377299</v>
      </c>
      <c r="BW1226" s="120">
        <v>46.523614679481085</v>
      </c>
      <c r="BX1226" s="120">
        <v>50</v>
      </c>
      <c r="BY1226" s="124">
        <v>0.95989650711513608</v>
      </c>
      <c r="BZ1226" s="124">
        <v>0.94</v>
      </c>
      <c r="CA1226" s="124">
        <v>-1.9896507115136047E-2</v>
      </c>
      <c r="CB1226" s="120">
        <v>17.263974516166829</v>
      </c>
      <c r="CC1226" s="120">
        <v>19.631524517014228</v>
      </c>
      <c r="CD1226" s="120">
        <v>17.168861804494096</v>
      </c>
      <c r="CE1226" s="120">
        <v>15.161501169955377</v>
      </c>
      <c r="CF1226" s="107"/>
      <c r="CG1226" s="107"/>
      <c r="CH1226" s="107">
        <v>0</v>
      </c>
      <c r="CI1226" s="107"/>
      <c r="CJ1226" s="107"/>
    </row>
    <row r="1227" spans="1:88" x14ac:dyDescent="0.25">
      <c r="A1227" s="50" t="s">
        <v>1387</v>
      </c>
      <c r="B1227" s="56" t="s">
        <v>1491</v>
      </c>
      <c r="C1227" s="50" t="s">
        <v>3690</v>
      </c>
      <c r="D1227" s="56" t="s">
        <v>1738</v>
      </c>
      <c r="E1227" s="50" t="s">
        <v>1389</v>
      </c>
      <c r="F1227" s="24">
        <v>9</v>
      </c>
      <c r="G1227" s="24">
        <v>12</v>
      </c>
      <c r="H1227" s="50" t="s">
        <v>1454</v>
      </c>
      <c r="I1227" s="50" t="s">
        <v>109</v>
      </c>
      <c r="J1227" s="120">
        <v>918.00723449926988</v>
      </c>
      <c r="K1227" s="52">
        <v>1250</v>
      </c>
      <c r="L1227" s="120">
        <v>73.440578759941587</v>
      </c>
      <c r="M1227" s="52">
        <v>0</v>
      </c>
      <c r="N1227" s="120">
        <v>60.306493397960907</v>
      </c>
      <c r="O1227" s="120">
        <v>80.40865786394788</v>
      </c>
      <c r="P1227" s="120">
        <v>100</v>
      </c>
      <c r="Q1227" s="120">
        <v>60.18951612903227</v>
      </c>
      <c r="R1227" s="120">
        <v>51.704045336709463</v>
      </c>
      <c r="S1227" s="120">
        <v>60.578768075639601</v>
      </c>
      <c r="T1227" s="120">
        <v>80.252688172043037</v>
      </c>
      <c r="U1227" s="120">
        <v>100</v>
      </c>
      <c r="V1227" s="120">
        <v>50.225694444444429</v>
      </c>
      <c r="W1227" s="120">
        <v>66.967592592592567</v>
      </c>
      <c r="X1227" s="120">
        <v>100</v>
      </c>
      <c r="Y1227" s="120">
        <v>49.60150184548808</v>
      </c>
      <c r="Z1227" s="120">
        <v>66.135335793984112</v>
      </c>
      <c r="AA1227" s="120">
        <v>100</v>
      </c>
      <c r="AB1227" s="120">
        <v>46.511571675302264</v>
      </c>
      <c r="AC1227" s="120">
        <v>62.015428900403016</v>
      </c>
      <c r="AD1227" s="120">
        <v>100</v>
      </c>
      <c r="AE1227" s="120">
        <v>46.067375886524836</v>
      </c>
      <c r="AF1227" s="120">
        <v>47.716025641025631</v>
      </c>
      <c r="AG1227" s="120">
        <v>61.423167848699777</v>
      </c>
      <c r="AH1227" s="120">
        <v>100</v>
      </c>
      <c r="AI1227" s="120">
        <v>0.38</v>
      </c>
      <c r="AJ1227" s="120">
        <v>2.1</v>
      </c>
      <c r="AK1227" s="120">
        <v>1.64</v>
      </c>
      <c r="AL1227" s="52">
        <v>0</v>
      </c>
      <c r="AM1227" s="124">
        <v>1</v>
      </c>
      <c r="AN1227" s="124">
        <v>1</v>
      </c>
      <c r="AO1227" s="124">
        <v>0.99481865284974091</v>
      </c>
      <c r="AP1227" s="124">
        <v>1</v>
      </c>
      <c r="AQ1227" s="124">
        <v>1</v>
      </c>
      <c r="AR1227" s="124">
        <v>1</v>
      </c>
      <c r="AS1227" s="124">
        <v>0.14432989690721648</v>
      </c>
      <c r="AT1227" s="120">
        <v>31.134020618556725</v>
      </c>
      <c r="AU1227" s="120">
        <v>50</v>
      </c>
      <c r="AV1227" s="124">
        <v>0.1431159420289855</v>
      </c>
      <c r="AW1227" s="120">
        <v>31.376811594202913</v>
      </c>
      <c r="AX1227" s="120">
        <v>50</v>
      </c>
      <c r="AY1227" s="124">
        <v>1</v>
      </c>
      <c r="AZ1227" s="120">
        <v>50</v>
      </c>
      <c r="BA1227" s="120">
        <v>50</v>
      </c>
      <c r="BB1227" s="124">
        <v>7.874015748031496E-2</v>
      </c>
      <c r="BC1227" s="120">
        <v>5.2493438320209975</v>
      </c>
      <c r="BD1227" s="120">
        <v>50</v>
      </c>
      <c r="BE1227" s="124">
        <v>0.99509803921568629</v>
      </c>
      <c r="BF1227" s="120">
        <v>50</v>
      </c>
      <c r="BG1227" s="120">
        <v>50</v>
      </c>
      <c r="BH1227" s="124">
        <v>0.91891891891891897</v>
      </c>
      <c r="BI1227" s="120">
        <v>97.757331799885009</v>
      </c>
      <c r="BJ1227" s="120">
        <v>100</v>
      </c>
      <c r="BK1227" s="124">
        <v>0.94117647058823517</v>
      </c>
      <c r="BL1227" s="120">
        <v>100</v>
      </c>
      <c r="BM1227" s="120">
        <v>100</v>
      </c>
      <c r="BN1227" s="52">
        <v>0</v>
      </c>
      <c r="BO1227" s="124">
        <v>0.54705882352941182</v>
      </c>
      <c r="BP1227" s="120">
        <v>72.941176470588246</v>
      </c>
      <c r="BQ1227" s="120">
        <v>100</v>
      </c>
      <c r="BR1227" s="124">
        <v>0.18518518518518517</v>
      </c>
      <c r="BS1227" s="124">
        <v>0.98952879581151831</v>
      </c>
      <c r="BT1227" s="120">
        <v>12.345679012345679</v>
      </c>
      <c r="BU1227" s="120">
        <v>50</v>
      </c>
      <c r="BV1227" s="124">
        <v>0.99871134020618557</v>
      </c>
      <c r="BW1227" s="120">
        <v>50</v>
      </c>
      <c r="BX1227" s="120">
        <v>50</v>
      </c>
      <c r="BY1227" s="124">
        <v>0.94117647058823517</v>
      </c>
      <c r="BZ1227" s="124">
        <v>0.94</v>
      </c>
      <c r="CA1227" s="124">
        <v>-1.176470588235219E-3</v>
      </c>
      <c r="CB1227" s="120">
        <v>16.823939048191338</v>
      </c>
      <c r="CC1227" s="120">
        <v>19.496255895940152</v>
      </c>
      <c r="CD1227" s="120">
        <v>17.335082511020332</v>
      </c>
      <c r="CE1227" s="120">
        <v>12.629206143265662</v>
      </c>
      <c r="CF1227" s="108"/>
      <c r="CG1227" s="108"/>
      <c r="CH1227" s="108">
        <v>0</v>
      </c>
      <c r="CI1227" s="107"/>
      <c r="CJ1227" s="107"/>
    </row>
    <row r="1228" spans="1:88" x14ac:dyDescent="0.25">
      <c r="A1228" s="50" t="s">
        <v>1387</v>
      </c>
      <c r="B1228" s="56" t="s">
        <v>1491</v>
      </c>
      <c r="C1228" s="50" t="s">
        <v>3691</v>
      </c>
      <c r="D1228" s="56" t="s">
        <v>2023</v>
      </c>
      <c r="E1228" s="50" t="s">
        <v>1389</v>
      </c>
      <c r="F1228" s="24">
        <v>9</v>
      </c>
      <c r="G1228" s="24">
        <v>12</v>
      </c>
      <c r="H1228" s="50" t="s">
        <v>2644</v>
      </c>
      <c r="I1228" s="50" t="s">
        <v>109</v>
      </c>
      <c r="J1228" s="120">
        <v>940.01282506620032</v>
      </c>
      <c r="K1228" s="52">
        <v>1250</v>
      </c>
      <c r="L1228" s="120">
        <v>75.201026005296029</v>
      </c>
      <c r="M1228" s="52">
        <v>0</v>
      </c>
      <c r="N1228" s="120">
        <v>64.167173000441892</v>
      </c>
      <c r="O1228" s="120">
        <v>85.556230667255846</v>
      </c>
      <c r="P1228" s="120">
        <v>100</v>
      </c>
      <c r="Q1228" s="120">
        <v>61.278321812595991</v>
      </c>
      <c r="R1228" s="120">
        <v>47.625817536858435</v>
      </c>
      <c r="S1228" s="120">
        <v>68.081100416233113</v>
      </c>
      <c r="T1228" s="120">
        <v>81.704429083461321</v>
      </c>
      <c r="U1228" s="120">
        <v>100</v>
      </c>
      <c r="V1228" s="120">
        <v>44.005437085157446</v>
      </c>
      <c r="W1228" s="120">
        <v>58.673916113543257</v>
      </c>
      <c r="X1228" s="120">
        <v>100</v>
      </c>
      <c r="Y1228" s="120">
        <v>41.333251513663868</v>
      </c>
      <c r="Z1228" s="120">
        <v>55.111002018218493</v>
      </c>
      <c r="AA1228" s="120">
        <v>100</v>
      </c>
      <c r="AB1228" s="120">
        <v>56.014230019493191</v>
      </c>
      <c r="AC1228" s="120">
        <v>74.685640025990921</v>
      </c>
      <c r="AD1228" s="120">
        <v>100</v>
      </c>
      <c r="AE1228" s="120">
        <v>49.955020080321283</v>
      </c>
      <c r="AF1228" s="120">
        <v>61.729166666666657</v>
      </c>
      <c r="AG1228" s="120">
        <v>66.606693440428373</v>
      </c>
      <c r="AH1228" s="120">
        <v>100</v>
      </c>
      <c r="AI1228" s="120">
        <v>6.8</v>
      </c>
      <c r="AJ1228" s="120">
        <v>6.29</v>
      </c>
      <c r="AK1228" s="120">
        <v>11.77</v>
      </c>
      <c r="AL1228" s="52">
        <v>0</v>
      </c>
      <c r="AM1228" s="124">
        <v>0.97333333333333338</v>
      </c>
      <c r="AN1228" s="124">
        <v>0.9882352941176471</v>
      </c>
      <c r="AO1228" s="124">
        <v>0.97333333333333338</v>
      </c>
      <c r="AP1228" s="124">
        <v>0.9882352941176471</v>
      </c>
      <c r="AQ1228" s="124">
        <v>0.97727272727272729</v>
      </c>
      <c r="AR1228" s="124">
        <v>0.98809523809523814</v>
      </c>
      <c r="AS1228" s="124">
        <v>9.7331240188383045E-2</v>
      </c>
      <c r="AT1228" s="120">
        <v>40.533751962323407</v>
      </c>
      <c r="AU1228" s="120">
        <v>50</v>
      </c>
      <c r="AV1228" s="124">
        <v>0.11513157894736842</v>
      </c>
      <c r="AW1228" s="120">
        <v>36.973684210526336</v>
      </c>
      <c r="AX1228" s="120">
        <v>50</v>
      </c>
      <c r="AY1228" s="124">
        <v>1</v>
      </c>
      <c r="AZ1228" s="120">
        <v>50</v>
      </c>
      <c r="BA1228" s="120">
        <v>50</v>
      </c>
      <c r="BB1228" s="124">
        <v>0.10204081632653061</v>
      </c>
      <c r="BC1228" s="120">
        <v>6.8027210884353746</v>
      </c>
      <c r="BD1228" s="120">
        <v>50</v>
      </c>
      <c r="BE1228" s="124">
        <v>1</v>
      </c>
      <c r="BF1228" s="120">
        <v>50</v>
      </c>
      <c r="BG1228" s="120">
        <v>50</v>
      </c>
      <c r="BH1228" s="124">
        <v>0.95804195804195802</v>
      </c>
      <c r="BI1228" s="120">
        <v>100</v>
      </c>
      <c r="BJ1228" s="120">
        <v>100</v>
      </c>
      <c r="BK1228" s="124">
        <v>0.97938144329896903</v>
      </c>
      <c r="BL1228" s="120">
        <v>100</v>
      </c>
      <c r="BM1228" s="120">
        <v>100</v>
      </c>
      <c r="BN1228" s="52">
        <v>0</v>
      </c>
      <c r="BO1228" s="124">
        <v>0.50359712230215825</v>
      </c>
      <c r="BP1228" s="120">
        <v>67.146282973621098</v>
      </c>
      <c r="BQ1228" s="120">
        <v>100</v>
      </c>
      <c r="BR1228" s="124">
        <v>0.41242937853107342</v>
      </c>
      <c r="BS1228" s="124">
        <v>1.0114285714285713</v>
      </c>
      <c r="BT1228" s="120">
        <v>27.49529190207156</v>
      </c>
      <c r="BU1228" s="120">
        <v>50</v>
      </c>
      <c r="BV1228" s="124">
        <v>0.46467817896389324</v>
      </c>
      <c r="BW1228" s="120">
        <v>38.723181580324436</v>
      </c>
      <c r="BX1228" s="120">
        <v>50</v>
      </c>
      <c r="BY1228" s="124">
        <v>0.97938144329896903</v>
      </c>
      <c r="BZ1228" s="124">
        <v>0.94</v>
      </c>
      <c r="CA1228" s="124">
        <v>-3.9381443298969004E-2</v>
      </c>
      <c r="CB1228" s="120">
        <v>16.823939048191338</v>
      </c>
      <c r="CC1228" s="120">
        <v>19.496255895940152</v>
      </c>
      <c r="CD1228" s="120">
        <v>17.335082511020332</v>
      </c>
      <c r="CE1228" s="120">
        <v>12.629206143265662</v>
      </c>
      <c r="CF1228" s="108"/>
      <c r="CG1228" s="108"/>
      <c r="CH1228" s="108">
        <v>0</v>
      </c>
      <c r="CI1228" s="107"/>
      <c r="CJ1228" s="107"/>
    </row>
    <row r="1229" spans="1:88" x14ac:dyDescent="0.25">
      <c r="A1229" s="50" t="s">
        <v>1387</v>
      </c>
      <c r="B1229" s="56" t="s">
        <v>1491</v>
      </c>
      <c r="C1229" s="50" t="s">
        <v>3692</v>
      </c>
      <c r="D1229" s="56" t="s">
        <v>1991</v>
      </c>
      <c r="E1229" s="50" t="s">
        <v>1389</v>
      </c>
      <c r="F1229" s="24">
        <v>9</v>
      </c>
      <c r="G1229" s="24">
        <v>12</v>
      </c>
      <c r="H1229" s="50" t="s">
        <v>2644</v>
      </c>
      <c r="I1229" s="50" t="s">
        <v>109</v>
      </c>
      <c r="J1229" s="120">
        <v>773.03080860193916</v>
      </c>
      <c r="K1229" s="52">
        <v>1250</v>
      </c>
      <c r="L1229" s="120">
        <v>61.842464688155133</v>
      </c>
      <c r="M1229" s="52">
        <v>0</v>
      </c>
      <c r="N1229" s="120">
        <v>42.356063699469168</v>
      </c>
      <c r="O1229" s="120">
        <v>56.474751599292226</v>
      </c>
      <c r="P1229" s="120">
        <v>100</v>
      </c>
      <c r="Q1229" s="120">
        <v>44.161680541103024</v>
      </c>
      <c r="R1229" s="120">
        <v>32.172164948453606</v>
      </c>
      <c r="S1229" s="120">
        <v>41.189936155913976</v>
      </c>
      <c r="T1229" s="120">
        <v>58.882240721470701</v>
      </c>
      <c r="U1229" s="120">
        <v>100</v>
      </c>
      <c r="V1229" s="120">
        <v>33.02489313552929</v>
      </c>
      <c r="W1229" s="120">
        <v>44.033190847372389</v>
      </c>
      <c r="X1229" s="120">
        <v>100</v>
      </c>
      <c r="Y1229" s="120">
        <v>34.357280927835049</v>
      </c>
      <c r="Z1229" s="120">
        <v>45.809707903780065</v>
      </c>
      <c r="AA1229" s="120">
        <v>100</v>
      </c>
      <c r="AB1229" s="120">
        <v>57.220121951219504</v>
      </c>
      <c r="AC1229" s="120">
        <v>76.293495934959338</v>
      </c>
      <c r="AD1229" s="120">
        <v>100</v>
      </c>
      <c r="AE1229" s="120">
        <v>54.976793248945178</v>
      </c>
      <c r="AF1229" s="120">
        <v>59.3050980392157</v>
      </c>
      <c r="AG1229" s="120">
        <v>73.302390998593566</v>
      </c>
      <c r="AH1229" s="120">
        <v>100</v>
      </c>
      <c r="AI1229" s="120">
        <v>-2.97</v>
      </c>
      <c r="AJ1229" s="120">
        <v>-2.1800000000000002</v>
      </c>
      <c r="AK1229" s="120">
        <v>4.32</v>
      </c>
      <c r="AL1229" s="52">
        <v>1</v>
      </c>
      <c r="AM1229" s="124">
        <v>0.625</v>
      </c>
      <c r="AN1229" s="124">
        <v>0.58181818181818179</v>
      </c>
      <c r="AO1229" s="124">
        <v>0.6484375</v>
      </c>
      <c r="AP1229" s="124">
        <v>0.6</v>
      </c>
      <c r="AQ1229" s="124">
        <v>0.96470588235294119</v>
      </c>
      <c r="AR1229" s="124">
        <v>0.92941176470588238</v>
      </c>
      <c r="AS1229" s="124">
        <v>0.13719008264462809</v>
      </c>
      <c r="AT1229" s="120">
        <v>32.561983471074399</v>
      </c>
      <c r="AU1229" s="120">
        <v>50</v>
      </c>
      <c r="AV1229" s="124">
        <v>0.19230769230769232</v>
      </c>
      <c r="AW1229" s="120">
        <v>21.538461538461551</v>
      </c>
      <c r="AX1229" s="120">
        <v>50</v>
      </c>
      <c r="AY1229" s="124">
        <v>1</v>
      </c>
      <c r="AZ1229" s="120">
        <v>50</v>
      </c>
      <c r="BA1229" s="120">
        <v>50</v>
      </c>
      <c r="BB1229" s="124">
        <v>4.1353383458646614E-2</v>
      </c>
      <c r="BC1229" s="120">
        <v>2.7568922305764412</v>
      </c>
      <c r="BD1229" s="120">
        <v>50</v>
      </c>
      <c r="BE1229" s="124">
        <v>0.99415204678362568</v>
      </c>
      <c r="BF1229" s="120">
        <v>50</v>
      </c>
      <c r="BG1229" s="120">
        <v>50</v>
      </c>
      <c r="BH1229" s="124">
        <v>0.963963963963964</v>
      </c>
      <c r="BI1229" s="120">
        <v>100</v>
      </c>
      <c r="BJ1229" s="120">
        <v>100</v>
      </c>
      <c r="BK1229" s="124">
        <v>0.98333333333333328</v>
      </c>
      <c r="BL1229" s="120">
        <v>100</v>
      </c>
      <c r="BM1229" s="120">
        <v>100</v>
      </c>
      <c r="BN1229" s="52">
        <v>0</v>
      </c>
      <c r="BO1229" s="124">
        <v>0.27102803738317754</v>
      </c>
      <c r="BP1229" s="120">
        <v>36.137071651090338</v>
      </c>
      <c r="BQ1229" s="120">
        <v>100</v>
      </c>
      <c r="BR1229" s="124">
        <v>0.37654320987654322</v>
      </c>
      <c r="BS1229" s="124">
        <v>0.9642857142857143</v>
      </c>
      <c r="BT1229" s="120">
        <v>25.102880658436217</v>
      </c>
      <c r="BU1229" s="120">
        <v>50</v>
      </c>
      <c r="BV1229" s="124">
        <v>1.652892561983471E-3</v>
      </c>
      <c r="BW1229" s="120">
        <v>0.13774104683195593</v>
      </c>
      <c r="BX1229" s="120">
        <v>50</v>
      </c>
      <c r="BY1229" s="124">
        <v>0.98333333333333328</v>
      </c>
      <c r="BZ1229" s="124">
        <v>0.94</v>
      </c>
      <c r="CA1229" s="124">
        <v>-4.3333333333333286E-2</v>
      </c>
      <c r="CB1229" s="120">
        <v>16.823939048191338</v>
      </c>
      <c r="CC1229" s="120">
        <v>19.496255895940152</v>
      </c>
      <c r="CD1229" s="120">
        <v>17.335082511020332</v>
      </c>
      <c r="CE1229" s="120">
        <v>12.629206143265662</v>
      </c>
      <c r="CF1229" s="107"/>
      <c r="CG1229" s="107"/>
      <c r="CH1229" s="107">
        <v>0</v>
      </c>
      <c r="CI1229" s="107"/>
      <c r="CJ1229" s="107"/>
    </row>
    <row r="1230" spans="1:88" x14ac:dyDescent="0.25">
      <c r="A1230" s="50" t="s">
        <v>1387</v>
      </c>
      <c r="B1230" s="56" t="s">
        <v>1491</v>
      </c>
      <c r="C1230" s="50" t="s">
        <v>3693</v>
      </c>
      <c r="D1230" s="56" t="s">
        <v>1902</v>
      </c>
      <c r="E1230" s="50" t="s">
        <v>1389</v>
      </c>
      <c r="F1230" s="24">
        <v>9</v>
      </c>
      <c r="G1230" s="24">
        <v>12</v>
      </c>
      <c r="H1230" s="50" t="s">
        <v>1454</v>
      </c>
      <c r="I1230" s="50" t="s">
        <v>109</v>
      </c>
      <c r="J1230" s="120">
        <v>732.66595692146643</v>
      </c>
      <c r="K1230" s="52">
        <v>1250</v>
      </c>
      <c r="L1230" s="120">
        <v>58.61327655371732</v>
      </c>
      <c r="M1230" s="52">
        <v>0</v>
      </c>
      <c r="N1230" s="120">
        <v>48.866300776583053</v>
      </c>
      <c r="O1230" s="120">
        <v>65.155067702110742</v>
      </c>
      <c r="P1230" s="120">
        <v>100</v>
      </c>
      <c r="Q1230" s="120">
        <v>47.695312500000021</v>
      </c>
      <c r="R1230" s="120"/>
      <c r="S1230" s="120"/>
      <c r="T1230" s="120">
        <v>63.593750000000028</v>
      </c>
      <c r="U1230" s="120">
        <v>100</v>
      </c>
      <c r="V1230" s="120">
        <v>34.225227781455921</v>
      </c>
      <c r="W1230" s="120">
        <v>45.633637041941228</v>
      </c>
      <c r="X1230" s="120">
        <v>100</v>
      </c>
      <c r="Y1230" s="120">
        <v>34.242746306727611</v>
      </c>
      <c r="Z1230" s="120">
        <v>45.656995075636814</v>
      </c>
      <c r="AA1230" s="120">
        <v>100</v>
      </c>
      <c r="AB1230" s="120">
        <v>41.271370143149269</v>
      </c>
      <c r="AC1230" s="120">
        <v>55.028493524199028</v>
      </c>
      <c r="AD1230" s="120">
        <v>100</v>
      </c>
      <c r="AE1230" s="120">
        <v>41.216326530612243</v>
      </c>
      <c r="AF1230" s="120"/>
      <c r="AG1230" s="120">
        <v>54.955102040816328</v>
      </c>
      <c r="AH1230" s="120">
        <v>100</v>
      </c>
      <c r="AI1230" s="120"/>
      <c r="AJ1230" s="120"/>
      <c r="AK1230" s="120"/>
      <c r="AL1230" s="52">
        <v>0</v>
      </c>
      <c r="AM1230" s="124">
        <v>0.95614035087719296</v>
      </c>
      <c r="AN1230" s="124">
        <v>0.96039603960396036</v>
      </c>
      <c r="AO1230" s="124">
        <v>0.96491228070175439</v>
      </c>
      <c r="AP1230" s="124">
        <v>0.97029702970297027</v>
      </c>
      <c r="AQ1230" s="124">
        <v>0.99390243902439024</v>
      </c>
      <c r="AR1230" s="124">
        <v>0.9932432432432432</v>
      </c>
      <c r="AS1230" s="124">
        <v>0.31926605504587158</v>
      </c>
      <c r="AT1230" s="120">
        <v>0</v>
      </c>
      <c r="AU1230" s="120">
        <v>50</v>
      </c>
      <c r="AV1230" s="124">
        <v>0.31769722814498935</v>
      </c>
      <c r="AW1230" s="120">
        <v>0</v>
      </c>
      <c r="AX1230" s="120">
        <v>50</v>
      </c>
      <c r="AY1230" s="124">
        <v>1</v>
      </c>
      <c r="AZ1230" s="120">
        <v>50</v>
      </c>
      <c r="BA1230" s="120">
        <v>50</v>
      </c>
      <c r="BB1230" s="124">
        <v>4.464285714285714E-3</v>
      </c>
      <c r="BC1230" s="120">
        <v>0.29761904761904762</v>
      </c>
      <c r="BD1230" s="120">
        <v>50</v>
      </c>
      <c r="BE1230" s="124">
        <v>1</v>
      </c>
      <c r="BF1230" s="120">
        <v>50</v>
      </c>
      <c r="BG1230" s="120">
        <v>50</v>
      </c>
      <c r="BH1230" s="124">
        <v>0.91891891891891897</v>
      </c>
      <c r="BI1230" s="120">
        <v>97.757331799885009</v>
      </c>
      <c r="BJ1230" s="120">
        <v>100</v>
      </c>
      <c r="BK1230" s="124">
        <v>0.9243697478991596</v>
      </c>
      <c r="BL1230" s="120">
        <v>98.337207223314863</v>
      </c>
      <c r="BM1230" s="120">
        <v>100</v>
      </c>
      <c r="BN1230" s="52">
        <v>0</v>
      </c>
      <c r="BO1230" s="124">
        <v>0.31428571428571428</v>
      </c>
      <c r="BP1230" s="120">
        <v>41.904761904761905</v>
      </c>
      <c r="BQ1230" s="120">
        <v>100</v>
      </c>
      <c r="BR1230" s="124">
        <v>0.21518987341772153</v>
      </c>
      <c r="BS1230" s="124">
        <v>0.97530864197530864</v>
      </c>
      <c r="BT1230" s="120">
        <v>14.345991561181433</v>
      </c>
      <c r="BU1230" s="120">
        <v>50</v>
      </c>
      <c r="BV1230" s="124">
        <v>0.64587155963302756</v>
      </c>
      <c r="BW1230" s="120">
        <v>50</v>
      </c>
      <c r="BX1230" s="120">
        <v>50</v>
      </c>
      <c r="BY1230" s="124">
        <v>0.9243697478991596</v>
      </c>
      <c r="BZ1230" s="124"/>
      <c r="CA1230" s="124"/>
      <c r="CB1230" s="120">
        <v>16.823939048191338</v>
      </c>
      <c r="CC1230" s="120">
        <v>19.496255895940152</v>
      </c>
      <c r="CD1230" s="120">
        <v>17.335082511020332</v>
      </c>
      <c r="CE1230" s="120">
        <v>12.629206143265662</v>
      </c>
      <c r="CF1230" s="52" t="s">
        <v>3739</v>
      </c>
      <c r="CG1230" s="52">
        <v>4</v>
      </c>
      <c r="CH1230" s="107">
        <v>0</v>
      </c>
      <c r="CI1230" s="107"/>
      <c r="CJ1230" s="107"/>
    </row>
    <row r="1231" spans="1:88" x14ac:dyDescent="0.25">
      <c r="A1231" s="50" t="s">
        <v>1387</v>
      </c>
      <c r="B1231" s="56" t="s">
        <v>1491</v>
      </c>
      <c r="C1231" s="50" t="s">
        <v>3694</v>
      </c>
      <c r="D1231" s="56" t="s">
        <v>1657</v>
      </c>
      <c r="E1231" s="50" t="s">
        <v>1389</v>
      </c>
      <c r="F1231" s="24">
        <v>9</v>
      </c>
      <c r="G1231" s="24">
        <v>12</v>
      </c>
      <c r="H1231" s="50" t="s">
        <v>1454</v>
      </c>
      <c r="I1231" s="50" t="s">
        <v>109</v>
      </c>
      <c r="J1231" s="120">
        <v>881.15536565696664</v>
      </c>
      <c r="K1231" s="52">
        <v>1250</v>
      </c>
      <c r="L1231" s="120">
        <v>70.492429252557329</v>
      </c>
      <c r="M1231" s="52">
        <v>0</v>
      </c>
      <c r="N1231" s="120">
        <v>55.333273926216357</v>
      </c>
      <c r="O1231" s="120">
        <v>73.777698568288471</v>
      </c>
      <c r="P1231" s="120">
        <v>100</v>
      </c>
      <c r="Q1231" s="120">
        <v>53.73315289438797</v>
      </c>
      <c r="R1231" s="120">
        <v>41.845360824742279</v>
      </c>
      <c r="S1231" s="120">
        <v>62.008064516129046</v>
      </c>
      <c r="T1231" s="120">
        <v>71.644203859183961</v>
      </c>
      <c r="U1231" s="120">
        <v>100</v>
      </c>
      <c r="V1231" s="120">
        <v>37.272313037534914</v>
      </c>
      <c r="W1231" s="120">
        <v>49.696417383379888</v>
      </c>
      <c r="X1231" s="120">
        <v>100</v>
      </c>
      <c r="Y1231" s="120">
        <v>36.176034458409859</v>
      </c>
      <c r="Z1231" s="120">
        <v>48.234712611213141</v>
      </c>
      <c r="AA1231" s="120">
        <v>100</v>
      </c>
      <c r="AB1231" s="120">
        <v>43.583584589614709</v>
      </c>
      <c r="AC1231" s="120">
        <v>58.111446119486274</v>
      </c>
      <c r="AD1231" s="120">
        <v>100</v>
      </c>
      <c r="AE1231" s="120">
        <v>42.548431372549004</v>
      </c>
      <c r="AF1231" s="120">
        <v>49.651724137931026</v>
      </c>
      <c r="AG1231" s="120">
        <v>56.731241830065336</v>
      </c>
      <c r="AH1231" s="120">
        <v>100</v>
      </c>
      <c r="AI1231" s="120">
        <v>8.27</v>
      </c>
      <c r="AJ1231" s="120">
        <v>5.66</v>
      </c>
      <c r="AK1231" s="120">
        <v>7.1</v>
      </c>
      <c r="AL1231" s="52">
        <v>0</v>
      </c>
      <c r="AM1231" s="124">
        <v>1</v>
      </c>
      <c r="AN1231" s="124">
        <v>1</v>
      </c>
      <c r="AO1231" s="124">
        <v>1</v>
      </c>
      <c r="AP1231" s="124">
        <v>1</v>
      </c>
      <c r="AQ1231" s="124">
        <v>0.995</v>
      </c>
      <c r="AR1231" s="124">
        <v>0.99415204678362568</v>
      </c>
      <c r="AS1231" s="124">
        <v>0.15444015444015444</v>
      </c>
      <c r="AT1231" s="120">
        <v>29.111969111969117</v>
      </c>
      <c r="AU1231" s="120">
        <v>50</v>
      </c>
      <c r="AV1231" s="124">
        <v>0.1669266770670827</v>
      </c>
      <c r="AW1231" s="120">
        <v>26.614664586583459</v>
      </c>
      <c r="AX1231" s="120">
        <v>50</v>
      </c>
      <c r="AY1231" s="124">
        <v>1</v>
      </c>
      <c r="AZ1231" s="120">
        <v>50</v>
      </c>
      <c r="BA1231" s="120">
        <v>50</v>
      </c>
      <c r="BB1231" s="124">
        <v>1.6216216216216217E-2</v>
      </c>
      <c r="BC1231" s="120">
        <v>1.0810810810810811</v>
      </c>
      <c r="BD1231" s="120">
        <v>50</v>
      </c>
      <c r="BE1231" s="124">
        <v>0.9856459330143541</v>
      </c>
      <c r="BF1231" s="120">
        <v>50</v>
      </c>
      <c r="BG1231" s="120">
        <v>50</v>
      </c>
      <c r="BH1231" s="124">
        <v>0.95628415300546443</v>
      </c>
      <c r="BI1231" s="120">
        <v>100</v>
      </c>
      <c r="BJ1231" s="120">
        <v>100</v>
      </c>
      <c r="BK1231" s="124">
        <v>0.94</v>
      </c>
      <c r="BL1231" s="120">
        <v>100</v>
      </c>
      <c r="BM1231" s="120">
        <v>100</v>
      </c>
      <c r="BN1231" s="52">
        <v>0</v>
      </c>
      <c r="BO1231" s="124">
        <v>0.6067415730337079</v>
      </c>
      <c r="BP1231" s="120">
        <v>80.898876404494388</v>
      </c>
      <c r="BQ1231" s="120">
        <v>100</v>
      </c>
      <c r="BR1231" s="124">
        <v>0.52879581151832455</v>
      </c>
      <c r="BS1231" s="124">
        <v>0.96464646464646464</v>
      </c>
      <c r="BT1231" s="120">
        <v>35.253054101221636</v>
      </c>
      <c r="BU1231" s="120">
        <v>50</v>
      </c>
      <c r="BV1231" s="124">
        <v>0.66537966537966542</v>
      </c>
      <c r="BW1231" s="120">
        <v>50</v>
      </c>
      <c r="BX1231" s="120">
        <v>50</v>
      </c>
      <c r="BY1231" s="124">
        <v>0.94</v>
      </c>
      <c r="BZ1231" s="124">
        <v>0.94</v>
      </c>
      <c r="CA1231" s="124">
        <v>0</v>
      </c>
      <c r="CB1231" s="120">
        <v>16.823939048191338</v>
      </c>
      <c r="CC1231" s="120">
        <v>19.496255895940152</v>
      </c>
      <c r="CD1231" s="120">
        <v>17.335082511020332</v>
      </c>
      <c r="CE1231" s="120">
        <v>12.629206143265662</v>
      </c>
      <c r="CF1231" s="108"/>
      <c r="CG1231" s="108"/>
      <c r="CH1231" s="108">
        <v>0</v>
      </c>
      <c r="CI1231" s="107"/>
      <c r="CJ1231" s="107"/>
    </row>
    <row r="1232" spans="1:88" x14ac:dyDescent="0.25">
      <c r="A1232" s="50" t="s">
        <v>1387</v>
      </c>
      <c r="B1232" s="56" t="s">
        <v>1491</v>
      </c>
      <c r="C1232" s="50" t="s">
        <v>3695</v>
      </c>
      <c r="D1232" s="56" t="s">
        <v>2051</v>
      </c>
      <c r="E1232" s="50" t="s">
        <v>1389</v>
      </c>
      <c r="F1232" s="24">
        <v>9</v>
      </c>
      <c r="G1232" s="24">
        <v>12</v>
      </c>
      <c r="H1232" s="50" t="s">
        <v>2644</v>
      </c>
      <c r="I1232" s="50" t="s">
        <v>109</v>
      </c>
      <c r="J1232" s="120">
        <v>905.30223913583893</v>
      </c>
      <c r="K1232" s="52">
        <v>1250</v>
      </c>
      <c r="L1232" s="120">
        <v>72.424179130867117</v>
      </c>
      <c r="M1232" s="52">
        <v>0</v>
      </c>
      <c r="N1232" s="120">
        <v>67.135028949545116</v>
      </c>
      <c r="O1232" s="120">
        <v>89.513371932726827</v>
      </c>
      <c r="P1232" s="120">
        <v>100</v>
      </c>
      <c r="Q1232" s="120">
        <v>61.877956989247302</v>
      </c>
      <c r="R1232" s="120">
        <v>48.408213482669382</v>
      </c>
      <c r="S1232" s="120">
        <v>72.002688172043079</v>
      </c>
      <c r="T1232" s="120">
        <v>82.503942652329727</v>
      </c>
      <c r="U1232" s="120">
        <v>100</v>
      </c>
      <c r="V1232" s="120">
        <v>44.441250330425589</v>
      </c>
      <c r="W1232" s="120">
        <v>59.25500044056745</v>
      </c>
      <c r="X1232" s="120">
        <v>100</v>
      </c>
      <c r="Y1232" s="120">
        <v>40.156930126002287</v>
      </c>
      <c r="Z1232" s="120">
        <v>53.542573501336385</v>
      </c>
      <c r="AA1232" s="120">
        <v>100</v>
      </c>
      <c r="AB1232" s="120">
        <v>52.918627450980402</v>
      </c>
      <c r="AC1232" s="120">
        <v>70.558169934640532</v>
      </c>
      <c r="AD1232" s="120">
        <v>100</v>
      </c>
      <c r="AE1232" s="120">
        <v>48.141975308641996</v>
      </c>
      <c r="AF1232" s="120">
        <v>57.265917602996261</v>
      </c>
      <c r="AG1232" s="120">
        <v>64.189300411522666</v>
      </c>
      <c r="AH1232" s="120">
        <v>100</v>
      </c>
      <c r="AI1232" s="120">
        <v>10.119999999999999</v>
      </c>
      <c r="AJ1232" s="120">
        <v>8.25</v>
      </c>
      <c r="AK1232" s="120">
        <v>9.1199999999999992</v>
      </c>
      <c r="AL1232" s="52">
        <v>0</v>
      </c>
      <c r="AM1232" s="124">
        <v>1</v>
      </c>
      <c r="AN1232" s="124">
        <v>1</v>
      </c>
      <c r="AO1232" s="124">
        <v>1</v>
      </c>
      <c r="AP1232" s="124">
        <v>1</v>
      </c>
      <c r="AQ1232" s="124">
        <v>1</v>
      </c>
      <c r="AR1232" s="124">
        <v>1</v>
      </c>
      <c r="AS1232" s="124">
        <v>0.11968503937007874</v>
      </c>
      <c r="AT1232" s="120">
        <v>36.062992125984252</v>
      </c>
      <c r="AU1232" s="120">
        <v>50</v>
      </c>
      <c r="AV1232" s="124">
        <v>0.16612377850162866</v>
      </c>
      <c r="AW1232" s="120">
        <v>26.775244299674284</v>
      </c>
      <c r="AX1232" s="120">
        <v>50</v>
      </c>
      <c r="AY1232" s="124">
        <v>1</v>
      </c>
      <c r="AZ1232" s="120">
        <v>50</v>
      </c>
      <c r="BA1232" s="120">
        <v>50</v>
      </c>
      <c r="BB1232" s="124">
        <v>8.1699346405228759E-2</v>
      </c>
      <c r="BC1232" s="120">
        <v>5.4466230936819171</v>
      </c>
      <c r="BD1232" s="120">
        <v>50</v>
      </c>
      <c r="BE1232" s="124">
        <v>0.99378881987577639</v>
      </c>
      <c r="BF1232" s="120">
        <v>50</v>
      </c>
      <c r="BG1232" s="120">
        <v>50</v>
      </c>
      <c r="BH1232" s="124">
        <v>0.99350649350649356</v>
      </c>
      <c r="BI1232" s="120">
        <v>100</v>
      </c>
      <c r="BJ1232" s="120">
        <v>100</v>
      </c>
      <c r="BK1232" s="124">
        <v>0.96610169491525422</v>
      </c>
      <c r="BL1232" s="120">
        <v>100</v>
      </c>
      <c r="BM1232" s="120">
        <v>100</v>
      </c>
      <c r="BN1232" s="52">
        <v>0</v>
      </c>
      <c r="BO1232" s="124">
        <v>0.50967741935483868</v>
      </c>
      <c r="BP1232" s="120">
        <v>67.956989247311824</v>
      </c>
      <c r="BQ1232" s="120">
        <v>100</v>
      </c>
      <c r="BR1232" s="124">
        <v>0.25624999999999998</v>
      </c>
      <c r="BS1232" s="124">
        <v>0.95238095238095233</v>
      </c>
      <c r="BT1232" s="120">
        <v>17.083333333333332</v>
      </c>
      <c r="BU1232" s="120">
        <v>50</v>
      </c>
      <c r="BV1232" s="124">
        <v>0.38897637795275591</v>
      </c>
      <c r="BW1232" s="120">
        <v>32.414698162729664</v>
      </c>
      <c r="BX1232" s="120">
        <v>50</v>
      </c>
      <c r="BY1232" s="124">
        <v>0.96610169491525422</v>
      </c>
      <c r="BZ1232" s="124">
        <v>0.94</v>
      </c>
      <c r="CA1232" s="124">
        <v>-2.6101694915254256E-2</v>
      </c>
      <c r="CB1232" s="120">
        <v>16.823939048191338</v>
      </c>
      <c r="CC1232" s="120">
        <v>19.496255895940152</v>
      </c>
      <c r="CD1232" s="120">
        <v>17.335082511020332</v>
      </c>
      <c r="CE1232" s="120">
        <v>12.629206143265662</v>
      </c>
      <c r="CF1232" s="108"/>
      <c r="CG1232" s="108"/>
      <c r="CH1232" s="108">
        <v>0</v>
      </c>
      <c r="CI1232" s="107"/>
      <c r="CJ1232" s="107"/>
    </row>
    <row r="1233" spans="1:88" x14ac:dyDescent="0.25">
      <c r="A1233" s="50" t="s">
        <v>1387</v>
      </c>
      <c r="B1233" s="56" t="s">
        <v>1491</v>
      </c>
      <c r="C1233" s="50" t="s">
        <v>3696</v>
      </c>
      <c r="D1233" s="56" t="s">
        <v>1990</v>
      </c>
      <c r="E1233" s="50" t="s">
        <v>1389</v>
      </c>
      <c r="F1233" s="24">
        <v>9</v>
      </c>
      <c r="G1233" s="24">
        <v>12</v>
      </c>
      <c r="H1233" s="50" t="s">
        <v>2644</v>
      </c>
      <c r="I1233" s="50" t="s">
        <v>109</v>
      </c>
      <c r="J1233" s="120">
        <v>977.6919240903128</v>
      </c>
      <c r="K1233" s="52">
        <v>1250</v>
      </c>
      <c r="L1233" s="120">
        <v>78.215353927225024</v>
      </c>
      <c r="M1233" s="52">
        <v>0</v>
      </c>
      <c r="N1233" s="120">
        <v>72.449433304272034</v>
      </c>
      <c r="O1233" s="120">
        <v>96.599244405696055</v>
      </c>
      <c r="P1233" s="120">
        <v>100</v>
      </c>
      <c r="Q1233" s="120">
        <v>71.701484214138645</v>
      </c>
      <c r="R1233" s="120">
        <v>51.776441389843448</v>
      </c>
      <c r="S1233" s="120">
        <v>73.222040056717503</v>
      </c>
      <c r="T1233" s="120">
        <v>95.601978952184865</v>
      </c>
      <c r="U1233" s="120">
        <v>100</v>
      </c>
      <c r="V1233" s="120">
        <v>50.538710329492616</v>
      </c>
      <c r="W1233" s="120">
        <v>67.38494710599015</v>
      </c>
      <c r="X1233" s="120">
        <v>100</v>
      </c>
      <c r="Y1233" s="120">
        <v>49.390300067311415</v>
      </c>
      <c r="Z1233" s="120">
        <v>65.853733423081877</v>
      </c>
      <c r="AA1233" s="120">
        <v>100</v>
      </c>
      <c r="AB1233" s="120">
        <v>55.018333333333324</v>
      </c>
      <c r="AC1233" s="120">
        <v>73.35777777777777</v>
      </c>
      <c r="AD1233" s="120">
        <v>100</v>
      </c>
      <c r="AE1233" s="120">
        <v>53.282456140350874</v>
      </c>
      <c r="AF1233" s="120">
        <v>56.588888888888903</v>
      </c>
      <c r="AG1233" s="120">
        <v>71.043274853801165</v>
      </c>
      <c r="AH1233" s="120">
        <v>100</v>
      </c>
      <c r="AI1233" s="120">
        <v>1.52</v>
      </c>
      <c r="AJ1233" s="120">
        <v>2.38</v>
      </c>
      <c r="AK1233" s="120">
        <v>3.3</v>
      </c>
      <c r="AL1233" s="52">
        <v>0</v>
      </c>
      <c r="AM1233" s="124">
        <v>0.98404255319148937</v>
      </c>
      <c r="AN1233" s="124">
        <v>0.96907216494845361</v>
      </c>
      <c r="AO1233" s="124">
        <v>0.99468085106382975</v>
      </c>
      <c r="AP1233" s="124">
        <v>1</v>
      </c>
      <c r="AQ1233" s="124">
        <v>0.99502487562189057</v>
      </c>
      <c r="AR1233" s="124">
        <v>0.98958333333333337</v>
      </c>
      <c r="AS1233" s="124">
        <v>0.12169312169312169</v>
      </c>
      <c r="AT1233" s="120">
        <v>35.661375661375686</v>
      </c>
      <c r="AU1233" s="120">
        <v>50</v>
      </c>
      <c r="AV1233" s="124">
        <v>0.15536723163841809</v>
      </c>
      <c r="AW1233" s="120">
        <v>28.926553672316402</v>
      </c>
      <c r="AX1233" s="120">
        <v>50</v>
      </c>
      <c r="AY1233" s="124">
        <v>1</v>
      </c>
      <c r="AZ1233" s="120">
        <v>50</v>
      </c>
      <c r="BA1233" s="120">
        <v>50</v>
      </c>
      <c r="BB1233" s="124">
        <v>0.13698630136986301</v>
      </c>
      <c r="BC1233" s="120">
        <v>9.1324200913241995</v>
      </c>
      <c r="BD1233" s="120">
        <v>50</v>
      </c>
      <c r="BE1233" s="124">
        <v>1</v>
      </c>
      <c r="BF1233" s="120">
        <v>50</v>
      </c>
      <c r="BG1233" s="120">
        <v>50</v>
      </c>
      <c r="BH1233" s="124">
        <v>0.9662921348314607</v>
      </c>
      <c r="BI1233" s="120">
        <v>100</v>
      </c>
      <c r="BJ1233" s="120">
        <v>100</v>
      </c>
      <c r="BK1233" s="124">
        <v>0.98039215686274506</v>
      </c>
      <c r="BL1233" s="120">
        <v>100</v>
      </c>
      <c r="BM1233" s="120">
        <v>100</v>
      </c>
      <c r="BN1233" s="52">
        <v>0</v>
      </c>
      <c r="BO1233" s="124">
        <v>0.44186046511627908</v>
      </c>
      <c r="BP1233" s="120">
        <v>58.914728682170548</v>
      </c>
      <c r="BQ1233" s="120">
        <v>100</v>
      </c>
      <c r="BR1233" s="124">
        <v>0.37823834196891193</v>
      </c>
      <c r="BS1233" s="124">
        <v>0.96984924623115576</v>
      </c>
      <c r="BT1233" s="120">
        <v>25.215889464594127</v>
      </c>
      <c r="BU1233" s="120">
        <v>50</v>
      </c>
      <c r="BV1233" s="124">
        <v>0.68783068783068779</v>
      </c>
      <c r="BW1233" s="120">
        <v>50</v>
      </c>
      <c r="BX1233" s="120">
        <v>50</v>
      </c>
      <c r="BY1233" s="124">
        <v>0.98039215686274506</v>
      </c>
      <c r="BZ1233" s="124">
        <v>0.94</v>
      </c>
      <c r="CA1233" s="124">
        <v>-4.0392156862745027E-2</v>
      </c>
      <c r="CB1233" s="120">
        <v>16.823939048191338</v>
      </c>
      <c r="CC1233" s="120">
        <v>19.496255895940152</v>
      </c>
      <c r="CD1233" s="120">
        <v>17.335082511020332</v>
      </c>
      <c r="CE1233" s="120">
        <v>12.629206143265662</v>
      </c>
      <c r="CF1233" s="108"/>
      <c r="CG1233" s="108"/>
      <c r="CH1233" s="108">
        <v>0</v>
      </c>
      <c r="CI1233" s="107"/>
      <c r="CJ1233" s="107"/>
    </row>
    <row r="1234" spans="1:88" x14ac:dyDescent="0.25">
      <c r="A1234" s="50" t="s">
        <v>1387</v>
      </c>
      <c r="B1234" s="56" t="s">
        <v>1491</v>
      </c>
      <c r="C1234" s="50" t="s">
        <v>3697</v>
      </c>
      <c r="D1234" s="56" t="s">
        <v>2546</v>
      </c>
      <c r="E1234" s="50" t="s">
        <v>1389</v>
      </c>
      <c r="F1234" s="24">
        <v>9</v>
      </c>
      <c r="G1234" s="24">
        <v>12</v>
      </c>
      <c r="H1234" s="50" t="s">
        <v>2644</v>
      </c>
      <c r="I1234" s="50" t="s">
        <v>109</v>
      </c>
      <c r="J1234" s="120">
        <v>862.19120123775929</v>
      </c>
      <c r="K1234" s="52">
        <v>1250</v>
      </c>
      <c r="L1234" s="120">
        <v>68.975296099020738</v>
      </c>
      <c r="M1234" s="52">
        <v>0</v>
      </c>
      <c r="N1234" s="120">
        <v>59.871437251436149</v>
      </c>
      <c r="O1234" s="120">
        <v>79.828583001914865</v>
      </c>
      <c r="P1234" s="120">
        <v>100</v>
      </c>
      <c r="Q1234" s="120">
        <v>56.627343068875334</v>
      </c>
      <c r="R1234" s="120">
        <v>48.745007894492417</v>
      </c>
      <c r="S1234" s="120">
        <v>63.205645161290334</v>
      </c>
      <c r="T1234" s="120">
        <v>75.503124091833769</v>
      </c>
      <c r="U1234" s="120">
        <v>100</v>
      </c>
      <c r="V1234" s="120">
        <v>44.696141516178869</v>
      </c>
      <c r="W1234" s="120">
        <v>59.594855354905164</v>
      </c>
      <c r="X1234" s="120">
        <v>100</v>
      </c>
      <c r="Y1234" s="120">
        <v>40.701260022909509</v>
      </c>
      <c r="Z1234" s="120">
        <v>54.268346697212678</v>
      </c>
      <c r="AA1234" s="120">
        <v>100</v>
      </c>
      <c r="AB1234" s="120">
        <v>52.804641350210971</v>
      </c>
      <c r="AC1234" s="120">
        <v>70.406188466947967</v>
      </c>
      <c r="AD1234" s="120">
        <v>100</v>
      </c>
      <c r="AE1234" s="120">
        <v>47.606802721088449</v>
      </c>
      <c r="AF1234" s="120">
        <v>61.294444444444458</v>
      </c>
      <c r="AG1234" s="120">
        <v>63.475736961451268</v>
      </c>
      <c r="AH1234" s="120">
        <v>100</v>
      </c>
      <c r="AI1234" s="120">
        <v>6.57</v>
      </c>
      <c r="AJ1234" s="120">
        <v>8.0399999999999991</v>
      </c>
      <c r="AK1234" s="120">
        <v>13.68</v>
      </c>
      <c r="AL1234" s="52">
        <v>0</v>
      </c>
      <c r="AM1234" s="124">
        <v>0.95454545454545459</v>
      </c>
      <c r="AN1234" s="124">
        <v>0.96103896103896103</v>
      </c>
      <c r="AO1234" s="124">
        <v>0.97402597402597402</v>
      </c>
      <c r="AP1234" s="124">
        <v>0.97402597402597402</v>
      </c>
      <c r="AQ1234" s="124">
        <v>0.97546012269938653</v>
      </c>
      <c r="AR1234" s="124">
        <v>0.99</v>
      </c>
      <c r="AS1234" s="124">
        <v>0.15894039735099338</v>
      </c>
      <c r="AT1234" s="120">
        <v>28.211920529801326</v>
      </c>
      <c r="AU1234" s="120">
        <v>50</v>
      </c>
      <c r="AV1234" s="124">
        <v>0.19808306709265175</v>
      </c>
      <c r="AW1234" s="120">
        <v>20.383386581469654</v>
      </c>
      <c r="AX1234" s="120">
        <v>50</v>
      </c>
      <c r="AY1234" s="124">
        <v>1</v>
      </c>
      <c r="AZ1234" s="120">
        <v>50</v>
      </c>
      <c r="BA1234" s="120">
        <v>50</v>
      </c>
      <c r="BB1234" s="124">
        <v>6.2295081967213117E-2</v>
      </c>
      <c r="BC1234" s="120">
        <v>4.1530054644808745</v>
      </c>
      <c r="BD1234" s="120">
        <v>50</v>
      </c>
      <c r="BE1234" s="124">
        <v>0.9779411764705882</v>
      </c>
      <c r="BF1234" s="120">
        <v>50</v>
      </c>
      <c r="BG1234" s="120">
        <v>50</v>
      </c>
      <c r="BH1234" s="124">
        <v>0.94326241134751776</v>
      </c>
      <c r="BI1234" s="120">
        <v>100</v>
      </c>
      <c r="BJ1234" s="120">
        <v>100</v>
      </c>
      <c r="BK1234" s="124">
        <v>0.967741935483871</v>
      </c>
      <c r="BL1234" s="120">
        <v>100</v>
      </c>
      <c r="BM1234" s="120">
        <v>100</v>
      </c>
      <c r="BN1234" s="52">
        <v>0</v>
      </c>
      <c r="BO1234" s="124">
        <v>0.40740740740740738</v>
      </c>
      <c r="BP1234" s="120">
        <v>54.320987654320987</v>
      </c>
      <c r="BQ1234" s="120">
        <v>100</v>
      </c>
      <c r="BR1234" s="124">
        <v>0.35849056603773582</v>
      </c>
      <c r="BS1234" s="124">
        <v>0.97546012269938653</v>
      </c>
      <c r="BT1234" s="120">
        <v>23.899371069182386</v>
      </c>
      <c r="BU1234" s="120">
        <v>50</v>
      </c>
      <c r="BV1234" s="124">
        <v>0.33774834437086093</v>
      </c>
      <c r="BW1234" s="120">
        <v>28.14569536423841</v>
      </c>
      <c r="BX1234" s="120">
        <v>50</v>
      </c>
      <c r="BY1234" s="124">
        <v>0.967741935483871</v>
      </c>
      <c r="BZ1234" s="124">
        <v>0.94</v>
      </c>
      <c r="CA1234" s="124">
        <v>-2.7741935483871032E-2</v>
      </c>
      <c r="CB1234" s="120">
        <v>16.823939048191338</v>
      </c>
      <c r="CC1234" s="120">
        <v>19.496255895940152</v>
      </c>
      <c r="CD1234" s="120">
        <v>17.335082511020332</v>
      </c>
      <c r="CE1234" s="120">
        <v>12.629206143265662</v>
      </c>
      <c r="CF1234" s="108"/>
      <c r="CG1234" s="108"/>
      <c r="CH1234" s="108">
        <v>0</v>
      </c>
      <c r="CI1234" s="107"/>
      <c r="CJ1234" s="107"/>
    </row>
    <row r="1235" spans="1:88" x14ac:dyDescent="0.25">
      <c r="A1235" s="50" t="s">
        <v>1387</v>
      </c>
      <c r="B1235" s="56" t="s">
        <v>1491</v>
      </c>
      <c r="C1235" s="50" t="s">
        <v>3698</v>
      </c>
      <c r="D1235" s="56" t="s">
        <v>1869</v>
      </c>
      <c r="E1235" s="50" t="s">
        <v>1389</v>
      </c>
      <c r="F1235" s="24">
        <v>9</v>
      </c>
      <c r="G1235" s="24">
        <v>12</v>
      </c>
      <c r="H1235" s="50" t="s">
        <v>1454</v>
      </c>
      <c r="I1235" s="50" t="s">
        <v>109</v>
      </c>
      <c r="J1235" s="120">
        <v>844.2252634703998</v>
      </c>
      <c r="K1235" s="52">
        <v>1250</v>
      </c>
      <c r="L1235" s="120">
        <v>67.538021077631981</v>
      </c>
      <c r="M1235" s="52">
        <v>0</v>
      </c>
      <c r="N1235" s="120">
        <v>49.963391341256369</v>
      </c>
      <c r="O1235" s="120">
        <v>66.617855121675163</v>
      </c>
      <c r="P1235" s="120">
        <v>100</v>
      </c>
      <c r="Q1235" s="120">
        <v>49.553059993970457</v>
      </c>
      <c r="R1235" s="120">
        <v>43.978999618174889</v>
      </c>
      <c r="S1235" s="120">
        <v>50.939068100358419</v>
      </c>
      <c r="T1235" s="120">
        <v>66.070746658627272</v>
      </c>
      <c r="U1235" s="120">
        <v>100</v>
      </c>
      <c r="V1235" s="120">
        <v>41.366883704105632</v>
      </c>
      <c r="W1235" s="120">
        <v>55.155844938807505</v>
      </c>
      <c r="X1235" s="120">
        <v>100</v>
      </c>
      <c r="Y1235" s="120">
        <v>40.268330282300802</v>
      </c>
      <c r="Z1235" s="120">
        <v>53.691107043067731</v>
      </c>
      <c r="AA1235" s="120">
        <v>100</v>
      </c>
      <c r="AB1235" s="120">
        <v>51.024318658280883</v>
      </c>
      <c r="AC1235" s="120">
        <v>68.03242487770784</v>
      </c>
      <c r="AD1235" s="120">
        <v>100</v>
      </c>
      <c r="AE1235" s="120">
        <v>49.07327586206894</v>
      </c>
      <c r="AF1235" s="120">
        <v>56.287596899224816</v>
      </c>
      <c r="AG1235" s="120">
        <v>65.431034482758591</v>
      </c>
      <c r="AH1235" s="120">
        <v>100</v>
      </c>
      <c r="AI1235" s="120">
        <v>1.38</v>
      </c>
      <c r="AJ1235" s="120">
        <v>3.71</v>
      </c>
      <c r="AK1235" s="120">
        <v>7.21</v>
      </c>
      <c r="AL1235" s="52">
        <v>0</v>
      </c>
      <c r="AM1235" s="124">
        <v>1</v>
      </c>
      <c r="AN1235" s="124">
        <v>1</v>
      </c>
      <c r="AO1235" s="124">
        <v>1</v>
      </c>
      <c r="AP1235" s="124">
        <v>1</v>
      </c>
      <c r="AQ1235" s="124">
        <v>1</v>
      </c>
      <c r="AR1235" s="124">
        <v>1</v>
      </c>
      <c r="AS1235" s="124">
        <v>0.15573770491803279</v>
      </c>
      <c r="AT1235" s="120">
        <v>28.852459016393439</v>
      </c>
      <c r="AU1235" s="120">
        <v>50</v>
      </c>
      <c r="AV1235" s="124">
        <v>0.16666666666666666</v>
      </c>
      <c r="AW1235" s="120">
        <v>26.666666666666682</v>
      </c>
      <c r="AX1235" s="120">
        <v>50</v>
      </c>
      <c r="AY1235" s="124">
        <v>1</v>
      </c>
      <c r="AZ1235" s="120">
        <v>50</v>
      </c>
      <c r="BA1235" s="120">
        <v>50</v>
      </c>
      <c r="BB1235" s="124">
        <v>4.2253521126760563E-2</v>
      </c>
      <c r="BC1235" s="120">
        <v>2.8169014084507045</v>
      </c>
      <c r="BD1235" s="120">
        <v>50</v>
      </c>
      <c r="BE1235" s="124">
        <v>0.99411764705882355</v>
      </c>
      <c r="BF1235" s="120">
        <v>50</v>
      </c>
      <c r="BG1235" s="120">
        <v>50</v>
      </c>
      <c r="BH1235" s="124">
        <v>0.95104895104895104</v>
      </c>
      <c r="BI1235" s="120">
        <v>100</v>
      </c>
      <c r="BJ1235" s="120">
        <v>100</v>
      </c>
      <c r="BK1235" s="124">
        <v>0.9464285714285714</v>
      </c>
      <c r="BL1235" s="120">
        <v>100</v>
      </c>
      <c r="BM1235" s="120">
        <v>100</v>
      </c>
      <c r="BN1235" s="52">
        <v>0</v>
      </c>
      <c r="BO1235" s="124">
        <v>0.47101449275362317</v>
      </c>
      <c r="BP1235" s="120">
        <v>62.80193236714976</v>
      </c>
      <c r="BQ1235" s="120">
        <v>100</v>
      </c>
      <c r="BR1235" s="124">
        <v>0.18238993710691823</v>
      </c>
      <c r="BS1235" s="124">
        <v>1.0192307692307692</v>
      </c>
      <c r="BT1235" s="120">
        <v>12.159329140461216</v>
      </c>
      <c r="BU1235" s="120">
        <v>50</v>
      </c>
      <c r="BV1235" s="124">
        <v>0.43114754098360658</v>
      </c>
      <c r="BW1235" s="120">
        <v>35.928961748633881</v>
      </c>
      <c r="BX1235" s="120">
        <v>50</v>
      </c>
      <c r="BY1235" s="124">
        <v>0.9464285714285714</v>
      </c>
      <c r="BZ1235" s="124"/>
      <c r="CA1235" s="124"/>
      <c r="CB1235" s="120">
        <v>16.823939048191338</v>
      </c>
      <c r="CC1235" s="120">
        <v>19.496255895940152</v>
      </c>
      <c r="CD1235" s="120">
        <v>17.335082511020332</v>
      </c>
      <c r="CE1235" s="120">
        <v>12.629206143265662</v>
      </c>
      <c r="CF1235" s="106"/>
      <c r="CG1235" s="108"/>
      <c r="CH1235" s="108">
        <v>0</v>
      </c>
      <c r="CI1235" s="107"/>
      <c r="CJ1235" s="107"/>
    </row>
    <row r="1236" spans="1:88" x14ac:dyDescent="0.25">
      <c r="A1236" s="50" t="s">
        <v>1387</v>
      </c>
      <c r="B1236" s="56" t="s">
        <v>1491</v>
      </c>
      <c r="C1236" s="50" t="s">
        <v>3699</v>
      </c>
      <c r="D1236" s="56" t="s">
        <v>2294</v>
      </c>
      <c r="E1236" s="50" t="s">
        <v>1389</v>
      </c>
      <c r="F1236" s="24">
        <v>9</v>
      </c>
      <c r="G1236" s="24">
        <v>12</v>
      </c>
      <c r="H1236" s="50" t="s">
        <v>2644</v>
      </c>
      <c r="I1236" s="50" t="s">
        <v>109</v>
      </c>
      <c r="J1236" s="120">
        <v>1008.6631883737928</v>
      </c>
      <c r="K1236" s="52">
        <v>1250</v>
      </c>
      <c r="L1236" s="120">
        <v>80.693055069903423</v>
      </c>
      <c r="M1236" s="52">
        <v>0</v>
      </c>
      <c r="N1236" s="120">
        <v>69.861696116704337</v>
      </c>
      <c r="O1236" s="120">
        <v>93.148928155605788</v>
      </c>
      <c r="P1236" s="120">
        <v>100</v>
      </c>
      <c r="Q1236" s="120">
        <v>68.387768817204304</v>
      </c>
      <c r="R1236" s="120">
        <v>47.867607162235473</v>
      </c>
      <c r="S1236" s="120">
        <v>70.773403724642506</v>
      </c>
      <c r="T1236" s="120">
        <v>91.183691756272395</v>
      </c>
      <c r="U1236" s="120">
        <v>100</v>
      </c>
      <c r="V1236" s="120">
        <v>46.966126656848303</v>
      </c>
      <c r="W1236" s="120">
        <v>62.621502209131073</v>
      </c>
      <c r="X1236" s="120">
        <v>100</v>
      </c>
      <c r="Y1236" s="120">
        <v>45.514590249868959</v>
      </c>
      <c r="Z1236" s="120">
        <v>60.686120333158613</v>
      </c>
      <c r="AA1236" s="120">
        <v>100</v>
      </c>
      <c r="AB1236" s="120">
        <v>59.806936416184932</v>
      </c>
      <c r="AC1236" s="120">
        <v>79.742581888246576</v>
      </c>
      <c r="AD1236" s="120">
        <v>100</v>
      </c>
      <c r="AE1236" s="120">
        <v>56.395698924731192</v>
      </c>
      <c r="AF1236" s="120">
        <v>61.712312312312321</v>
      </c>
      <c r="AG1236" s="120">
        <v>75.194265232974928</v>
      </c>
      <c r="AH1236" s="120">
        <v>100</v>
      </c>
      <c r="AI1236" s="120">
        <v>2.38</v>
      </c>
      <c r="AJ1236" s="120">
        <v>2.35</v>
      </c>
      <c r="AK1236" s="120">
        <v>5.31</v>
      </c>
      <c r="AL1236" s="52">
        <v>0</v>
      </c>
      <c r="AM1236" s="124">
        <v>0.98124999999999996</v>
      </c>
      <c r="AN1236" s="124">
        <v>0.98360655737704916</v>
      </c>
      <c r="AO1236" s="124">
        <v>0.96250000000000002</v>
      </c>
      <c r="AP1236" s="124">
        <v>0.96721311475409832</v>
      </c>
      <c r="AQ1236" s="124">
        <v>1</v>
      </c>
      <c r="AR1236" s="124">
        <v>1</v>
      </c>
      <c r="AS1236" s="124">
        <v>4.0540540540540543E-2</v>
      </c>
      <c r="AT1236" s="120">
        <v>50</v>
      </c>
      <c r="AU1236" s="120">
        <v>50</v>
      </c>
      <c r="AV1236" s="124">
        <v>5.9479553903345722E-2</v>
      </c>
      <c r="AW1236" s="120">
        <v>48.104089219330866</v>
      </c>
      <c r="AX1236" s="120">
        <v>50</v>
      </c>
      <c r="AY1236" s="124">
        <v>1</v>
      </c>
      <c r="AZ1236" s="120">
        <v>50</v>
      </c>
      <c r="BA1236" s="120">
        <v>50</v>
      </c>
      <c r="BB1236" s="124">
        <v>7.7881619937694699E-2</v>
      </c>
      <c r="BC1236" s="120">
        <v>5.192107995846313</v>
      </c>
      <c r="BD1236" s="120">
        <v>50</v>
      </c>
      <c r="BE1236" s="124">
        <v>0.9941860465116279</v>
      </c>
      <c r="BF1236" s="120">
        <v>50</v>
      </c>
      <c r="BG1236" s="120">
        <v>50</v>
      </c>
      <c r="BH1236" s="124">
        <v>0.97435897435897434</v>
      </c>
      <c r="BI1236" s="120">
        <v>100</v>
      </c>
      <c r="BJ1236" s="120">
        <v>100</v>
      </c>
      <c r="BK1236" s="124">
        <v>0.94736842105263153</v>
      </c>
      <c r="BL1236" s="120">
        <v>100</v>
      </c>
      <c r="BM1236" s="120">
        <v>100</v>
      </c>
      <c r="BN1236" s="52">
        <v>0</v>
      </c>
      <c r="BO1236" s="124">
        <v>0.42763157894736842</v>
      </c>
      <c r="BP1236" s="120">
        <v>57.017543859649123</v>
      </c>
      <c r="BQ1236" s="120">
        <v>100</v>
      </c>
      <c r="BR1236" s="124">
        <v>0.53658536585365857</v>
      </c>
      <c r="BS1236" s="124">
        <v>0.94797687861271673</v>
      </c>
      <c r="BT1236" s="120">
        <v>35.772357723577237</v>
      </c>
      <c r="BU1236" s="120">
        <v>50</v>
      </c>
      <c r="BV1236" s="124">
        <v>0.74474474474474472</v>
      </c>
      <c r="BW1236" s="120">
        <v>50</v>
      </c>
      <c r="BX1236" s="120">
        <v>50</v>
      </c>
      <c r="BY1236" s="124">
        <v>0.94736842105263153</v>
      </c>
      <c r="BZ1236" s="124">
        <v>0.94</v>
      </c>
      <c r="CA1236" s="124">
        <v>-7.3684210526315042E-3</v>
      </c>
      <c r="CB1236" s="120">
        <v>16.823939048191338</v>
      </c>
      <c r="CC1236" s="120">
        <v>19.496255895940152</v>
      </c>
      <c r="CD1236" s="120">
        <v>17.335082511020332</v>
      </c>
      <c r="CE1236" s="120">
        <v>12.629206143265662</v>
      </c>
      <c r="CF1236" s="106"/>
      <c r="CG1236" s="108"/>
      <c r="CH1236" s="108">
        <v>0</v>
      </c>
      <c r="CI1236" s="107"/>
      <c r="CJ1236" s="107"/>
    </row>
    <row r="1237" spans="1:88" x14ac:dyDescent="0.25">
      <c r="A1237" s="50" t="s">
        <v>1387</v>
      </c>
      <c r="B1237" s="56" t="s">
        <v>1491</v>
      </c>
      <c r="C1237" s="50" t="s">
        <v>3700</v>
      </c>
      <c r="D1237" s="56" t="s">
        <v>2071</v>
      </c>
      <c r="E1237" s="50" t="s">
        <v>1389</v>
      </c>
      <c r="F1237" s="24">
        <v>9</v>
      </c>
      <c r="G1237" s="24">
        <v>10</v>
      </c>
      <c r="H1237" s="50" t="s">
        <v>2644</v>
      </c>
      <c r="I1237" s="50" t="s">
        <v>109</v>
      </c>
      <c r="J1237" s="120">
        <v>124.35606060606062</v>
      </c>
      <c r="K1237" s="52">
        <v>200</v>
      </c>
      <c r="L1237" s="120">
        <v>62.178030303030305</v>
      </c>
      <c r="M1237" s="52"/>
      <c r="N1237" s="120"/>
      <c r="O1237" s="120"/>
      <c r="P1237" s="120"/>
      <c r="Q1237" s="120"/>
      <c r="R1237" s="120"/>
      <c r="S1237" s="120"/>
      <c r="T1237" s="120"/>
      <c r="U1237" s="120"/>
      <c r="V1237" s="120"/>
      <c r="W1237" s="120"/>
      <c r="X1237" s="120"/>
      <c r="Y1237" s="120"/>
      <c r="Z1237" s="120"/>
      <c r="AA1237" s="120"/>
      <c r="AB1237" s="120"/>
      <c r="AC1237" s="120"/>
      <c r="AD1237" s="120"/>
      <c r="AE1237" s="120"/>
      <c r="AF1237" s="120"/>
      <c r="AG1237" s="120"/>
      <c r="AH1237" s="120"/>
      <c r="AI1237" s="120"/>
      <c r="AJ1237" s="120"/>
      <c r="AK1237" s="120"/>
      <c r="AL1237" s="52"/>
      <c r="AM1237" s="124"/>
      <c r="AN1237" s="124"/>
      <c r="AO1237" s="124"/>
      <c r="AP1237" s="124"/>
      <c r="AQ1237" s="124"/>
      <c r="AR1237" s="124"/>
      <c r="AS1237" s="124">
        <v>0.11363636363636363</v>
      </c>
      <c r="AT1237" s="120">
        <v>37.27272727272728</v>
      </c>
      <c r="AU1237" s="120">
        <v>50</v>
      </c>
      <c r="AV1237" s="124">
        <v>0.11458333333333333</v>
      </c>
      <c r="AW1237" s="120">
        <v>37.083333333333336</v>
      </c>
      <c r="AX1237" s="120">
        <v>50</v>
      </c>
      <c r="AY1237" s="124"/>
      <c r="AZ1237" s="120"/>
      <c r="BA1237" s="120"/>
      <c r="BB1237" s="124"/>
      <c r="BC1237" s="120"/>
      <c r="BD1237" s="120"/>
      <c r="BE1237" s="124">
        <v>0.98484848484848486</v>
      </c>
      <c r="BF1237" s="120">
        <v>50</v>
      </c>
      <c r="BG1237" s="120">
        <v>50</v>
      </c>
      <c r="BH1237" s="124"/>
      <c r="BI1237" s="120"/>
      <c r="BJ1237" s="120"/>
      <c r="BK1237" s="124"/>
      <c r="BL1237" s="120"/>
      <c r="BM1237" s="120"/>
      <c r="BN1237" s="52"/>
      <c r="BO1237" s="124"/>
      <c r="BP1237" s="120"/>
      <c r="BQ1237" s="120"/>
      <c r="BR1237" s="124"/>
      <c r="BS1237" s="124"/>
      <c r="BT1237" s="120"/>
      <c r="BU1237" s="120"/>
      <c r="BV1237" s="124">
        <v>0</v>
      </c>
      <c r="BW1237" s="120">
        <v>0</v>
      </c>
      <c r="BX1237" s="120">
        <v>50</v>
      </c>
      <c r="BY1237" s="124"/>
      <c r="BZ1237" s="124"/>
      <c r="CA1237" s="124"/>
      <c r="CB1237" s="120"/>
      <c r="CC1237" s="120"/>
      <c r="CD1237" s="120"/>
      <c r="CE1237" s="120"/>
      <c r="CF1237" s="107"/>
      <c r="CG1237" s="107"/>
      <c r="CH1237" s="107">
        <v>0</v>
      </c>
      <c r="CI1237" s="107"/>
      <c r="CJ1237" s="107"/>
    </row>
    <row r="1238" spans="1:88" x14ac:dyDescent="0.25">
      <c r="A1238" s="50" t="s">
        <v>1387</v>
      </c>
      <c r="B1238" s="56" t="s">
        <v>1491</v>
      </c>
      <c r="C1238" s="50" t="s">
        <v>3701</v>
      </c>
      <c r="D1238" s="56" t="s">
        <v>2301</v>
      </c>
      <c r="E1238" s="50" t="s">
        <v>1389</v>
      </c>
      <c r="F1238" s="24">
        <v>9</v>
      </c>
      <c r="G1238" s="24">
        <v>12</v>
      </c>
      <c r="H1238" s="50" t="s">
        <v>2644</v>
      </c>
      <c r="I1238" s="50" t="s">
        <v>109</v>
      </c>
      <c r="J1238" s="120">
        <v>874.49867463980809</v>
      </c>
      <c r="K1238" s="52">
        <v>1250</v>
      </c>
      <c r="L1238" s="120">
        <v>69.959893971184655</v>
      </c>
      <c r="M1238" s="52">
        <v>0</v>
      </c>
      <c r="N1238" s="120">
        <v>50.965239154616249</v>
      </c>
      <c r="O1238" s="120">
        <v>67.953652206154999</v>
      </c>
      <c r="P1238" s="120">
        <v>100</v>
      </c>
      <c r="Q1238" s="120">
        <v>50.710562549173886</v>
      </c>
      <c r="R1238" s="120">
        <v>45.695630829651435</v>
      </c>
      <c r="S1238" s="120">
        <v>51.065640508684879</v>
      </c>
      <c r="T1238" s="120">
        <v>67.614083398898515</v>
      </c>
      <c r="U1238" s="120">
        <v>100</v>
      </c>
      <c r="V1238" s="120">
        <v>44.922858158549573</v>
      </c>
      <c r="W1238" s="120">
        <v>59.897144211399436</v>
      </c>
      <c r="X1238" s="120">
        <v>100</v>
      </c>
      <c r="Y1238" s="120">
        <v>42.894329896907202</v>
      </c>
      <c r="Z1238" s="120">
        <v>57.192439862542933</v>
      </c>
      <c r="AA1238" s="120">
        <v>100</v>
      </c>
      <c r="AB1238" s="120">
        <v>58.646544715447128</v>
      </c>
      <c r="AC1238" s="120">
        <v>78.195392953929499</v>
      </c>
      <c r="AD1238" s="120">
        <v>100</v>
      </c>
      <c r="AE1238" s="120">
        <v>52.597701149425319</v>
      </c>
      <c r="AF1238" s="120">
        <v>61.956289308176103</v>
      </c>
      <c r="AG1238" s="120">
        <v>70.130268199233754</v>
      </c>
      <c r="AH1238" s="120">
        <v>100</v>
      </c>
      <c r="AI1238" s="120">
        <v>0.35</v>
      </c>
      <c r="AJ1238" s="120">
        <v>2.8</v>
      </c>
      <c r="AK1238" s="120">
        <v>9.35</v>
      </c>
      <c r="AL1238" s="52">
        <v>1</v>
      </c>
      <c r="AM1238" s="124">
        <v>0.9426751592356688</v>
      </c>
      <c r="AN1238" s="124">
        <v>0.93333333333333335</v>
      </c>
      <c r="AO1238" s="124">
        <v>0.94871794871794868</v>
      </c>
      <c r="AP1238" s="124">
        <v>0.93181818181818177</v>
      </c>
      <c r="AQ1238" s="124">
        <v>0.98795180722891562</v>
      </c>
      <c r="AR1238" s="124">
        <v>1</v>
      </c>
      <c r="AS1238" s="124">
        <v>0.14946070878274267</v>
      </c>
      <c r="AT1238" s="120">
        <v>30.107858243451478</v>
      </c>
      <c r="AU1238" s="120">
        <v>50</v>
      </c>
      <c r="AV1238" s="124">
        <v>0.22009569377990432</v>
      </c>
      <c r="AW1238" s="120">
        <v>15.98086124401914</v>
      </c>
      <c r="AX1238" s="120">
        <v>50</v>
      </c>
      <c r="AY1238" s="124">
        <v>1</v>
      </c>
      <c r="AZ1238" s="120">
        <v>50</v>
      </c>
      <c r="BA1238" s="120">
        <v>50</v>
      </c>
      <c r="BB1238" s="124">
        <v>8.7378640776699032E-2</v>
      </c>
      <c r="BC1238" s="120">
        <v>5.825242718446602</v>
      </c>
      <c r="BD1238" s="120">
        <v>50</v>
      </c>
      <c r="BE1238" s="124">
        <v>1</v>
      </c>
      <c r="BF1238" s="120">
        <v>50</v>
      </c>
      <c r="BG1238" s="120">
        <v>50</v>
      </c>
      <c r="BH1238" s="124">
        <v>0.96551724137931039</v>
      </c>
      <c r="BI1238" s="120">
        <v>100</v>
      </c>
      <c r="BJ1238" s="120">
        <v>100</v>
      </c>
      <c r="BK1238" s="124">
        <v>0.96875</v>
      </c>
      <c r="BL1238" s="120">
        <v>100</v>
      </c>
      <c r="BM1238" s="120">
        <v>100</v>
      </c>
      <c r="BN1238" s="52">
        <v>0</v>
      </c>
      <c r="BO1238" s="124">
        <v>0.4642857142857143</v>
      </c>
      <c r="BP1238" s="120">
        <v>61.904761904761905</v>
      </c>
      <c r="BQ1238" s="120">
        <v>100</v>
      </c>
      <c r="BR1238" s="124">
        <v>0.14545454545454545</v>
      </c>
      <c r="BS1238" s="124">
        <v>0.99397590361445787</v>
      </c>
      <c r="BT1238" s="120">
        <v>9.6969696969696972</v>
      </c>
      <c r="BU1238" s="120">
        <v>50</v>
      </c>
      <c r="BV1238" s="124">
        <v>0.73497688751926038</v>
      </c>
      <c r="BW1238" s="120">
        <v>50</v>
      </c>
      <c r="BX1238" s="120">
        <v>50</v>
      </c>
      <c r="BY1238" s="124">
        <v>0.96875</v>
      </c>
      <c r="BZ1238" s="124">
        <v>0.94</v>
      </c>
      <c r="CA1238" s="124">
        <v>-2.8750000000000001E-2</v>
      </c>
      <c r="CB1238" s="120">
        <v>16.823939048191338</v>
      </c>
      <c r="CC1238" s="120">
        <v>19.496255895940152</v>
      </c>
      <c r="CD1238" s="120">
        <v>17.335082511020332</v>
      </c>
      <c r="CE1238" s="120">
        <v>12.629206143265662</v>
      </c>
      <c r="CF1238" s="107"/>
      <c r="CG1238" s="107"/>
      <c r="CH1238" s="107">
        <v>0</v>
      </c>
      <c r="CI1238" s="107"/>
      <c r="CJ1238" s="107"/>
    </row>
    <row r="1239" spans="1:88" x14ac:dyDescent="0.25">
      <c r="A1239" s="50" t="s">
        <v>1387</v>
      </c>
      <c r="B1239" s="56" t="s">
        <v>1491</v>
      </c>
      <c r="C1239" s="50" t="s">
        <v>3702</v>
      </c>
      <c r="D1239" s="56" t="s">
        <v>2550</v>
      </c>
      <c r="E1239" s="50" t="s">
        <v>1389</v>
      </c>
      <c r="F1239" s="24">
        <v>9</v>
      </c>
      <c r="G1239" s="24">
        <v>12</v>
      </c>
      <c r="H1239" s="50" t="s">
        <v>2644</v>
      </c>
      <c r="I1239" s="50" t="s">
        <v>109</v>
      </c>
      <c r="J1239" s="120">
        <v>1003.6529834519895</v>
      </c>
      <c r="K1239" s="52">
        <v>1250</v>
      </c>
      <c r="L1239" s="120">
        <v>80.292238676159158</v>
      </c>
      <c r="M1239" s="52">
        <v>0</v>
      </c>
      <c r="N1239" s="120">
        <v>72.773799592139426</v>
      </c>
      <c r="O1239" s="120">
        <v>97.031732789519225</v>
      </c>
      <c r="P1239" s="120">
        <v>100</v>
      </c>
      <c r="Q1239" s="120">
        <v>72.057447232178419</v>
      </c>
      <c r="R1239" s="120">
        <v>54.250429553264595</v>
      </c>
      <c r="S1239" s="120">
        <v>73.397719389524809</v>
      </c>
      <c r="T1239" s="120">
        <v>96.076596309571229</v>
      </c>
      <c r="U1239" s="120">
        <v>100</v>
      </c>
      <c r="V1239" s="120">
        <v>53.765177548682708</v>
      </c>
      <c r="W1239" s="120">
        <v>71.686903398243601</v>
      </c>
      <c r="X1239" s="120">
        <v>100</v>
      </c>
      <c r="Y1239" s="120">
        <v>53.210603829160547</v>
      </c>
      <c r="Z1239" s="120">
        <v>70.947471772214072</v>
      </c>
      <c r="AA1239" s="120">
        <v>100</v>
      </c>
      <c r="AB1239" s="120">
        <v>54.324772313296911</v>
      </c>
      <c r="AC1239" s="120">
        <v>72.433029751062548</v>
      </c>
      <c r="AD1239" s="120">
        <v>100</v>
      </c>
      <c r="AE1239" s="120">
        <v>51.693015873015888</v>
      </c>
      <c r="AF1239" s="120">
        <v>57.86752136752137</v>
      </c>
      <c r="AG1239" s="120">
        <v>68.924021164021184</v>
      </c>
      <c r="AH1239" s="120">
        <v>100</v>
      </c>
      <c r="AI1239" s="120">
        <v>1.34</v>
      </c>
      <c r="AJ1239" s="120">
        <v>1.03</v>
      </c>
      <c r="AK1239" s="120">
        <v>6.17</v>
      </c>
      <c r="AL1239" s="52">
        <v>1</v>
      </c>
      <c r="AM1239" s="124">
        <v>0.99435028248587576</v>
      </c>
      <c r="AN1239" s="124">
        <v>1</v>
      </c>
      <c r="AO1239" s="124">
        <v>0.94350282485875703</v>
      </c>
      <c r="AP1239" s="124">
        <v>0.95121951219512191</v>
      </c>
      <c r="AQ1239" s="124">
        <v>0.9838709677419355</v>
      </c>
      <c r="AR1239" s="124">
        <v>0.98130841121495327</v>
      </c>
      <c r="AS1239" s="124">
        <v>7.586206896551724E-2</v>
      </c>
      <c r="AT1239" s="120">
        <v>44.827586206896548</v>
      </c>
      <c r="AU1239" s="120">
        <v>50</v>
      </c>
      <c r="AV1239" s="124">
        <v>0.10459183673469388</v>
      </c>
      <c r="AW1239" s="120">
        <v>39.081632653061234</v>
      </c>
      <c r="AX1239" s="120">
        <v>50</v>
      </c>
      <c r="AY1239" s="124">
        <v>1</v>
      </c>
      <c r="AZ1239" s="120">
        <v>50</v>
      </c>
      <c r="BA1239" s="120">
        <v>50</v>
      </c>
      <c r="BB1239" s="124">
        <v>0.20172910662824209</v>
      </c>
      <c r="BC1239" s="120">
        <v>13.448607108549474</v>
      </c>
      <c r="BD1239" s="120">
        <v>50</v>
      </c>
      <c r="BE1239" s="124">
        <v>0.99481865284974091</v>
      </c>
      <c r="BF1239" s="120">
        <v>50</v>
      </c>
      <c r="BG1239" s="120">
        <v>50</v>
      </c>
      <c r="BH1239" s="124">
        <v>0.98360655737704916</v>
      </c>
      <c r="BI1239" s="120">
        <v>100</v>
      </c>
      <c r="BJ1239" s="120">
        <v>100</v>
      </c>
      <c r="BK1239" s="124">
        <v>0.98198198198198194</v>
      </c>
      <c r="BL1239" s="120">
        <v>100</v>
      </c>
      <c r="BM1239" s="120">
        <v>100</v>
      </c>
      <c r="BN1239" s="52">
        <v>0</v>
      </c>
      <c r="BO1239" s="124">
        <v>0.57222222222222219</v>
      </c>
      <c r="BP1239" s="120">
        <v>76.296296296296291</v>
      </c>
      <c r="BQ1239" s="120">
        <v>100</v>
      </c>
      <c r="BR1239" s="124">
        <v>0.20555555555555555</v>
      </c>
      <c r="BS1239" s="124">
        <v>0.97297297297297303</v>
      </c>
      <c r="BT1239" s="120">
        <v>13.703703703703704</v>
      </c>
      <c r="BU1239" s="120">
        <v>50</v>
      </c>
      <c r="BV1239" s="124">
        <v>0.47034482758620688</v>
      </c>
      <c r="BW1239" s="120">
        <v>39.195402298850574</v>
      </c>
      <c r="BX1239" s="120">
        <v>50</v>
      </c>
      <c r="BY1239" s="124">
        <v>0.98198198198198194</v>
      </c>
      <c r="BZ1239" s="124">
        <v>0.94</v>
      </c>
      <c r="CA1239" s="124">
        <v>-4.198198198198199E-2</v>
      </c>
      <c r="CB1239" s="120">
        <v>16.823939048191338</v>
      </c>
      <c r="CC1239" s="120">
        <v>19.496255895940152</v>
      </c>
      <c r="CD1239" s="120">
        <v>17.335082511020332</v>
      </c>
      <c r="CE1239" s="120">
        <v>12.629206143265662</v>
      </c>
      <c r="CF1239" s="107"/>
      <c r="CG1239" s="107"/>
      <c r="CH1239" s="107">
        <v>0</v>
      </c>
      <c r="CI1239" s="107"/>
      <c r="CJ1239" s="107"/>
    </row>
    <row r="1240" spans="1:88" x14ac:dyDescent="0.25">
      <c r="A1240" s="50" t="s">
        <v>1387</v>
      </c>
      <c r="B1240" s="56" t="s">
        <v>1491</v>
      </c>
      <c r="C1240" s="50" t="s">
        <v>3703</v>
      </c>
      <c r="D1240" s="56" t="s">
        <v>2619</v>
      </c>
      <c r="E1240" s="50" t="s">
        <v>1389</v>
      </c>
      <c r="F1240" s="24">
        <v>9</v>
      </c>
      <c r="G1240" s="24">
        <v>12</v>
      </c>
      <c r="H1240" s="50" t="s">
        <v>2644</v>
      </c>
      <c r="I1240" s="50" t="s">
        <v>109</v>
      </c>
      <c r="J1240" s="120">
        <v>925.97392926382759</v>
      </c>
      <c r="K1240" s="52">
        <v>1250</v>
      </c>
      <c r="L1240" s="120">
        <v>74.077914341106208</v>
      </c>
      <c r="M1240" s="52">
        <v>0</v>
      </c>
      <c r="N1240" s="120">
        <v>63.562258064516122</v>
      </c>
      <c r="O1240" s="120">
        <v>84.749677419354825</v>
      </c>
      <c r="P1240" s="120">
        <v>100</v>
      </c>
      <c r="Q1240" s="120">
        <v>59.981389578163757</v>
      </c>
      <c r="R1240" s="120">
        <v>50.473367697594512</v>
      </c>
      <c r="S1240" s="120">
        <v>67.441532258064512</v>
      </c>
      <c r="T1240" s="120">
        <v>79.975186104218338</v>
      </c>
      <c r="U1240" s="120">
        <v>100</v>
      </c>
      <c r="V1240" s="120">
        <v>46.469140893470801</v>
      </c>
      <c r="W1240" s="120">
        <v>61.958854524627739</v>
      </c>
      <c r="X1240" s="120">
        <v>100</v>
      </c>
      <c r="Y1240" s="120">
        <v>42.772931535818145</v>
      </c>
      <c r="Z1240" s="120">
        <v>57.030575381090863</v>
      </c>
      <c r="AA1240" s="120">
        <v>100</v>
      </c>
      <c r="AB1240" s="120">
        <v>55.636533333333311</v>
      </c>
      <c r="AC1240" s="120">
        <v>74.182044444444415</v>
      </c>
      <c r="AD1240" s="120">
        <v>100</v>
      </c>
      <c r="AE1240" s="120">
        <v>52.078125000000021</v>
      </c>
      <c r="AF1240" s="120">
        <v>59.369945355191277</v>
      </c>
      <c r="AG1240" s="120">
        <v>69.437500000000028</v>
      </c>
      <c r="AH1240" s="120">
        <v>100</v>
      </c>
      <c r="AI1240" s="120">
        <v>7.46</v>
      </c>
      <c r="AJ1240" s="120">
        <v>7.7</v>
      </c>
      <c r="AK1240" s="120">
        <v>7.29</v>
      </c>
      <c r="AL1240" s="52">
        <v>1</v>
      </c>
      <c r="AM1240" s="124">
        <v>0.96153846153846156</v>
      </c>
      <c r="AN1240" s="124">
        <v>0.94202898550724634</v>
      </c>
      <c r="AO1240" s="124">
        <v>0.96153846153846156</v>
      </c>
      <c r="AP1240" s="124">
        <v>0.94202898550724634</v>
      </c>
      <c r="AQ1240" s="124">
        <v>1</v>
      </c>
      <c r="AR1240" s="124">
        <v>1</v>
      </c>
      <c r="AS1240" s="124">
        <v>6.4761904761904757E-2</v>
      </c>
      <c r="AT1240" s="120">
        <v>47.047619047619051</v>
      </c>
      <c r="AU1240" s="120">
        <v>50</v>
      </c>
      <c r="AV1240" s="124">
        <v>6.9090909090909092E-2</v>
      </c>
      <c r="AW1240" s="120">
        <v>46.181818181818187</v>
      </c>
      <c r="AX1240" s="120">
        <v>50</v>
      </c>
      <c r="AY1240" s="124">
        <v>1</v>
      </c>
      <c r="AZ1240" s="120">
        <v>50</v>
      </c>
      <c r="BA1240" s="120">
        <v>50</v>
      </c>
      <c r="BB1240" s="124">
        <v>6.4393939393939392E-2</v>
      </c>
      <c r="BC1240" s="120">
        <v>4.2929292929292924</v>
      </c>
      <c r="BD1240" s="120">
        <v>50</v>
      </c>
      <c r="BE1240" s="124">
        <v>1</v>
      </c>
      <c r="BF1240" s="120">
        <v>50</v>
      </c>
      <c r="BG1240" s="120">
        <v>50</v>
      </c>
      <c r="BH1240" s="124">
        <v>0.98449612403100772</v>
      </c>
      <c r="BI1240" s="120">
        <v>100</v>
      </c>
      <c r="BJ1240" s="120">
        <v>100</v>
      </c>
      <c r="BK1240" s="124">
        <v>0.98666666666666669</v>
      </c>
      <c r="BL1240" s="120">
        <v>100</v>
      </c>
      <c r="BM1240" s="120">
        <v>100</v>
      </c>
      <c r="BN1240" s="52">
        <v>0</v>
      </c>
      <c r="BO1240" s="124">
        <v>0.421875</v>
      </c>
      <c r="BP1240" s="120">
        <v>56.25</v>
      </c>
      <c r="BQ1240" s="120">
        <v>100</v>
      </c>
      <c r="BR1240" s="124">
        <v>0.44444444444444442</v>
      </c>
      <c r="BS1240" s="124">
        <v>1.008</v>
      </c>
      <c r="BT1240" s="120">
        <v>29.629629629629626</v>
      </c>
      <c r="BU1240" s="120">
        <v>50</v>
      </c>
      <c r="BV1240" s="124">
        <v>0.18285714285714286</v>
      </c>
      <c r="BW1240" s="120">
        <v>15.238095238095239</v>
      </c>
      <c r="BX1240" s="120">
        <v>50</v>
      </c>
      <c r="BY1240" s="124">
        <v>0.98666666666666669</v>
      </c>
      <c r="BZ1240" s="124">
        <v>0.94</v>
      </c>
      <c r="CA1240" s="124">
        <v>-4.6666666666666717E-2</v>
      </c>
      <c r="CB1240" s="120">
        <v>16.823939048191338</v>
      </c>
      <c r="CC1240" s="120">
        <v>19.496255895940152</v>
      </c>
      <c r="CD1240" s="120">
        <v>17.335082511020332</v>
      </c>
      <c r="CE1240" s="120">
        <v>12.629206143265662</v>
      </c>
      <c r="CF1240" s="107"/>
      <c r="CG1240" s="107"/>
      <c r="CH1240" s="107">
        <v>0</v>
      </c>
      <c r="CI1240" s="107"/>
      <c r="CJ1240" s="107"/>
    </row>
    <row r="1241" spans="1:88" x14ac:dyDescent="0.25">
      <c r="A1241" s="50" t="s">
        <v>1387</v>
      </c>
      <c r="B1241" s="56" t="s">
        <v>1491</v>
      </c>
      <c r="C1241" s="50" t="s">
        <v>3704</v>
      </c>
      <c r="D1241" s="56" t="s">
        <v>1915</v>
      </c>
      <c r="E1241" s="50" t="s">
        <v>1389</v>
      </c>
      <c r="F1241" s="24">
        <v>9</v>
      </c>
      <c r="G1241" s="24">
        <v>12</v>
      </c>
      <c r="H1241" s="50" t="s">
        <v>2644</v>
      </c>
      <c r="I1241" s="50" t="s">
        <v>109</v>
      </c>
      <c r="J1241" s="120">
        <v>786.13406839535378</v>
      </c>
      <c r="K1241" s="52">
        <v>1250</v>
      </c>
      <c r="L1241" s="120">
        <v>62.890725471628308</v>
      </c>
      <c r="M1241" s="52">
        <v>0</v>
      </c>
      <c r="N1241" s="120">
        <v>40.840570719602987</v>
      </c>
      <c r="O1241" s="120">
        <v>54.45409429280398</v>
      </c>
      <c r="P1241" s="120">
        <v>100</v>
      </c>
      <c r="Q1241" s="120">
        <v>38.36977874276262</v>
      </c>
      <c r="R1241" s="120">
        <v>37.730901401004481</v>
      </c>
      <c r="S1241" s="120">
        <v>43.805521091811421</v>
      </c>
      <c r="T1241" s="120">
        <v>51.159704990350164</v>
      </c>
      <c r="U1241" s="120">
        <v>100</v>
      </c>
      <c r="V1241" s="120">
        <v>36.278086174993383</v>
      </c>
      <c r="W1241" s="120">
        <v>48.370781566657847</v>
      </c>
      <c r="X1241" s="120">
        <v>100</v>
      </c>
      <c r="Y1241" s="120">
        <v>35.067406819984136</v>
      </c>
      <c r="Z1241" s="120">
        <v>46.756542426645517</v>
      </c>
      <c r="AA1241" s="120">
        <v>100</v>
      </c>
      <c r="AB1241" s="120">
        <v>52.607565011820348</v>
      </c>
      <c r="AC1241" s="120">
        <v>70.143420015760455</v>
      </c>
      <c r="AD1241" s="120">
        <v>100</v>
      </c>
      <c r="AE1241" s="120">
        <v>50.000000000000021</v>
      </c>
      <c r="AF1241" s="120">
        <v>55.744791666666686</v>
      </c>
      <c r="AG1241" s="120">
        <v>66.6666666666667</v>
      </c>
      <c r="AH1241" s="120">
        <v>100</v>
      </c>
      <c r="AI1241" s="120">
        <v>5.43</v>
      </c>
      <c r="AJ1241" s="120">
        <v>2.66</v>
      </c>
      <c r="AK1241" s="120">
        <v>5.74</v>
      </c>
      <c r="AL1241" s="52">
        <v>0</v>
      </c>
      <c r="AM1241" s="124">
        <v>1</v>
      </c>
      <c r="AN1241" s="124">
        <v>1</v>
      </c>
      <c r="AO1241" s="124">
        <v>0.99305555555555558</v>
      </c>
      <c r="AP1241" s="124">
        <v>0.98734177215189878</v>
      </c>
      <c r="AQ1241" s="124">
        <v>1</v>
      </c>
      <c r="AR1241" s="124">
        <v>1</v>
      </c>
      <c r="AS1241" s="124">
        <v>0.19285714285714287</v>
      </c>
      <c r="AT1241" s="120">
        <v>21.428571428571441</v>
      </c>
      <c r="AU1241" s="120">
        <v>50</v>
      </c>
      <c r="AV1241" s="124">
        <v>0.23103448275862068</v>
      </c>
      <c r="AW1241" s="120">
        <v>13.793103448275868</v>
      </c>
      <c r="AX1241" s="120">
        <v>50</v>
      </c>
      <c r="AY1241" s="124">
        <v>1</v>
      </c>
      <c r="AZ1241" s="120">
        <v>50</v>
      </c>
      <c r="BA1241" s="120">
        <v>50</v>
      </c>
      <c r="BB1241" s="124">
        <v>4.0740740740740744E-2</v>
      </c>
      <c r="BC1241" s="120">
        <v>2.7160493827160499</v>
      </c>
      <c r="BD1241" s="120">
        <v>50</v>
      </c>
      <c r="BE1241" s="124">
        <v>0.98657718120805371</v>
      </c>
      <c r="BF1241" s="120">
        <v>50</v>
      </c>
      <c r="BG1241" s="120">
        <v>50</v>
      </c>
      <c r="BH1241" s="124">
        <v>0.96062992125984248</v>
      </c>
      <c r="BI1241" s="120">
        <v>100</v>
      </c>
      <c r="BJ1241" s="120">
        <v>100</v>
      </c>
      <c r="BK1241" s="124">
        <v>0.98611111111111116</v>
      </c>
      <c r="BL1241" s="120">
        <v>100</v>
      </c>
      <c r="BM1241" s="120">
        <v>100</v>
      </c>
      <c r="BN1241" s="52">
        <v>0</v>
      </c>
      <c r="BO1241" s="124">
        <v>0.46341463414634149</v>
      </c>
      <c r="BP1241" s="120">
        <v>61.788617886178862</v>
      </c>
      <c r="BQ1241" s="120">
        <v>100</v>
      </c>
      <c r="BR1241" s="124">
        <v>0.35338345864661652</v>
      </c>
      <c r="BS1241" s="124">
        <v>0.94326241134751776</v>
      </c>
      <c r="BT1241" s="120">
        <v>23.558897243107769</v>
      </c>
      <c r="BU1241" s="120">
        <v>50</v>
      </c>
      <c r="BV1241" s="124">
        <v>0.30357142857142855</v>
      </c>
      <c r="BW1241" s="120">
        <v>25.297619047619047</v>
      </c>
      <c r="BX1241" s="120">
        <v>50</v>
      </c>
      <c r="BY1241" s="124">
        <v>0.98611111111111116</v>
      </c>
      <c r="BZ1241" s="124">
        <v>0.94</v>
      </c>
      <c r="CA1241" s="124">
        <v>-4.6111111111111144E-2</v>
      </c>
      <c r="CB1241" s="120">
        <v>16.823939048191338</v>
      </c>
      <c r="CC1241" s="120">
        <v>19.496255895940152</v>
      </c>
      <c r="CD1241" s="120">
        <v>17.335082511020332</v>
      </c>
      <c r="CE1241" s="120">
        <v>12.629206143265662</v>
      </c>
      <c r="CF1241" s="107" t="s">
        <v>3738</v>
      </c>
      <c r="CG1241" s="107">
        <v>4</v>
      </c>
      <c r="CH1241" s="107">
        <v>0</v>
      </c>
      <c r="CI1241" s="107"/>
      <c r="CJ1241" s="107"/>
    </row>
    <row r="1242" spans="1:88" x14ac:dyDescent="0.25">
      <c r="A1242" s="50" t="s">
        <v>1387</v>
      </c>
      <c r="B1242" s="56" t="s">
        <v>1491</v>
      </c>
      <c r="C1242" s="50" t="s">
        <v>3705</v>
      </c>
      <c r="D1242" s="56" t="s">
        <v>2332</v>
      </c>
      <c r="E1242" s="50" t="s">
        <v>1389</v>
      </c>
      <c r="F1242" s="24">
        <v>9</v>
      </c>
      <c r="G1242" s="24">
        <v>12</v>
      </c>
      <c r="H1242" s="50" t="s">
        <v>2644</v>
      </c>
      <c r="I1242" s="50" t="s">
        <v>109</v>
      </c>
      <c r="J1242" s="120">
        <v>969.91710138995199</v>
      </c>
      <c r="K1242" s="52">
        <v>1250</v>
      </c>
      <c r="L1242" s="120">
        <v>77.593368111196156</v>
      </c>
      <c r="M1242" s="52">
        <v>0</v>
      </c>
      <c r="N1242" s="120">
        <v>63.531920283735857</v>
      </c>
      <c r="O1242" s="120">
        <v>84.709227044981134</v>
      </c>
      <c r="P1242" s="120">
        <v>100</v>
      </c>
      <c r="Q1242" s="120">
        <v>60.887096774193559</v>
      </c>
      <c r="R1242" s="120">
        <v>51.616467892999125</v>
      </c>
      <c r="S1242" s="120">
        <v>65.791575321014719</v>
      </c>
      <c r="T1242" s="120">
        <v>81.18279569892475</v>
      </c>
      <c r="U1242" s="120">
        <v>100</v>
      </c>
      <c r="V1242" s="120">
        <v>49.499005245071444</v>
      </c>
      <c r="W1242" s="120">
        <v>65.998673660095264</v>
      </c>
      <c r="X1242" s="120">
        <v>100</v>
      </c>
      <c r="Y1242" s="120">
        <v>47.044673539518911</v>
      </c>
      <c r="Z1242" s="120">
        <v>62.726231386025212</v>
      </c>
      <c r="AA1242" s="120">
        <v>100</v>
      </c>
      <c r="AB1242" s="120">
        <v>55.839137645107748</v>
      </c>
      <c r="AC1242" s="120">
        <v>74.45218352681033</v>
      </c>
      <c r="AD1242" s="120">
        <v>100</v>
      </c>
      <c r="AE1242" s="120">
        <v>53.151851851851866</v>
      </c>
      <c r="AF1242" s="120">
        <v>58.447385620915043</v>
      </c>
      <c r="AG1242" s="120">
        <v>70.869135802469145</v>
      </c>
      <c r="AH1242" s="120">
        <v>100</v>
      </c>
      <c r="AI1242" s="120">
        <v>4.9000000000000004</v>
      </c>
      <c r="AJ1242" s="120">
        <v>4.57</v>
      </c>
      <c r="AK1242" s="120">
        <v>5.29</v>
      </c>
      <c r="AL1242" s="52">
        <v>0</v>
      </c>
      <c r="AM1242" s="124">
        <v>0.98974358974358978</v>
      </c>
      <c r="AN1242" s="124">
        <v>0.98901098901098905</v>
      </c>
      <c r="AO1242" s="124">
        <v>0.98461538461538467</v>
      </c>
      <c r="AP1242" s="124">
        <v>0.98901098901098905</v>
      </c>
      <c r="AQ1242" s="124">
        <v>1</v>
      </c>
      <c r="AR1242" s="124">
        <v>1</v>
      </c>
      <c r="AS1242" s="124">
        <v>0.11467324290998766</v>
      </c>
      <c r="AT1242" s="120">
        <v>37.065351418002471</v>
      </c>
      <c r="AU1242" s="120">
        <v>50</v>
      </c>
      <c r="AV1242" s="124">
        <v>0.1475826972010178</v>
      </c>
      <c r="AW1242" s="120">
        <v>30.483460559796448</v>
      </c>
      <c r="AX1242" s="120">
        <v>50</v>
      </c>
      <c r="AY1242" s="124">
        <v>1</v>
      </c>
      <c r="AZ1242" s="120">
        <v>50</v>
      </c>
      <c r="BA1242" s="120">
        <v>50</v>
      </c>
      <c r="BB1242" s="124">
        <v>0.12626262626262627</v>
      </c>
      <c r="BC1242" s="120">
        <v>8.4175084175084187</v>
      </c>
      <c r="BD1242" s="120">
        <v>50</v>
      </c>
      <c r="BE1242" s="124">
        <v>0.99532710280373837</v>
      </c>
      <c r="BF1242" s="120">
        <v>50</v>
      </c>
      <c r="BG1242" s="120">
        <v>50</v>
      </c>
      <c r="BH1242" s="124">
        <v>0.98067632850241548</v>
      </c>
      <c r="BI1242" s="120">
        <v>100</v>
      </c>
      <c r="BJ1242" s="120">
        <v>100</v>
      </c>
      <c r="BK1242" s="124">
        <v>0.9826086956521739</v>
      </c>
      <c r="BL1242" s="120">
        <v>100</v>
      </c>
      <c r="BM1242" s="120">
        <v>100</v>
      </c>
      <c r="BN1242" s="52">
        <v>0</v>
      </c>
      <c r="BO1242" s="124">
        <v>0.51707317073170733</v>
      </c>
      <c r="BP1242" s="120">
        <v>68.943089430894304</v>
      </c>
      <c r="BQ1242" s="120">
        <v>100</v>
      </c>
      <c r="BR1242" s="124">
        <v>0.52604166666666663</v>
      </c>
      <c r="BS1242" s="124">
        <v>0.95522388059701491</v>
      </c>
      <c r="BT1242" s="120">
        <v>35.069444444444443</v>
      </c>
      <c r="BU1242" s="120">
        <v>50</v>
      </c>
      <c r="BV1242" s="124">
        <v>0.89395807644882863</v>
      </c>
      <c r="BW1242" s="120">
        <v>50</v>
      </c>
      <c r="BX1242" s="120">
        <v>50</v>
      </c>
      <c r="BY1242" s="124">
        <v>0.9826086956521739</v>
      </c>
      <c r="BZ1242" s="124">
        <v>0.94</v>
      </c>
      <c r="CA1242" s="124">
        <v>-4.2608695652173907E-2</v>
      </c>
      <c r="CB1242" s="120">
        <v>16.823939048191338</v>
      </c>
      <c r="CC1242" s="120">
        <v>19.496255895940152</v>
      </c>
      <c r="CD1242" s="120">
        <v>17.335082511020332</v>
      </c>
      <c r="CE1242" s="120">
        <v>12.629206143265662</v>
      </c>
      <c r="CF1242" s="108"/>
      <c r="CG1242" s="108"/>
      <c r="CH1242" s="108">
        <v>0</v>
      </c>
      <c r="CI1242" s="107"/>
      <c r="CJ1242" s="107"/>
    </row>
    <row r="1243" spans="1:88" x14ac:dyDescent="0.25">
      <c r="A1243" s="50" t="s">
        <v>1387</v>
      </c>
      <c r="B1243" s="56" t="s">
        <v>1491</v>
      </c>
      <c r="C1243" s="50" t="s">
        <v>3706</v>
      </c>
      <c r="D1243" s="56" t="s">
        <v>1906</v>
      </c>
      <c r="E1243" s="50" t="s">
        <v>1389</v>
      </c>
      <c r="F1243" s="24">
        <v>9</v>
      </c>
      <c r="G1243" s="24">
        <v>12</v>
      </c>
      <c r="H1243" s="50" t="s">
        <v>1454</v>
      </c>
      <c r="I1243" s="50" t="s">
        <v>109</v>
      </c>
      <c r="J1243" s="120">
        <v>883.23139106336998</v>
      </c>
      <c r="K1243" s="52">
        <v>1250</v>
      </c>
      <c r="L1243" s="120">
        <v>70.658511285069608</v>
      </c>
      <c r="M1243" s="52">
        <v>0</v>
      </c>
      <c r="N1243" s="120">
        <v>59.707589796385278</v>
      </c>
      <c r="O1243" s="120">
        <v>79.610119728513709</v>
      </c>
      <c r="P1243" s="120">
        <v>100</v>
      </c>
      <c r="Q1243" s="120">
        <v>58.007176679490989</v>
      </c>
      <c r="R1243" s="120">
        <v>49.483462199312712</v>
      </c>
      <c r="S1243" s="120">
        <v>65.499621975806448</v>
      </c>
      <c r="T1243" s="120">
        <v>77.342902239321319</v>
      </c>
      <c r="U1243" s="120">
        <v>100</v>
      </c>
      <c r="V1243" s="120">
        <v>40.502086401570942</v>
      </c>
      <c r="W1243" s="120">
        <v>54.002781868761254</v>
      </c>
      <c r="X1243" s="120">
        <v>100</v>
      </c>
      <c r="Y1243" s="120">
        <v>37.84093801705486</v>
      </c>
      <c r="Z1243" s="120">
        <v>50.454584022739809</v>
      </c>
      <c r="AA1243" s="120">
        <v>100</v>
      </c>
      <c r="AB1243" s="120">
        <v>57.301703163017059</v>
      </c>
      <c r="AC1243" s="120">
        <v>76.402270884022755</v>
      </c>
      <c r="AD1243" s="120">
        <v>100</v>
      </c>
      <c r="AE1243" s="120">
        <v>54.900694444444468</v>
      </c>
      <c r="AF1243" s="120">
        <v>62.923577235772363</v>
      </c>
      <c r="AG1243" s="120">
        <v>73.200925925925958</v>
      </c>
      <c r="AH1243" s="120">
        <v>100</v>
      </c>
      <c r="AI1243" s="120">
        <v>7.49</v>
      </c>
      <c r="AJ1243" s="120">
        <v>11.64</v>
      </c>
      <c r="AK1243" s="120">
        <v>8.02</v>
      </c>
      <c r="AL1243" s="52">
        <v>0</v>
      </c>
      <c r="AM1243" s="124">
        <v>0.99295774647887325</v>
      </c>
      <c r="AN1243" s="124">
        <v>0.99090909090909096</v>
      </c>
      <c r="AO1243" s="124">
        <v>0.9859154929577465</v>
      </c>
      <c r="AP1243" s="124">
        <v>0.98181818181818181</v>
      </c>
      <c r="AQ1243" s="124">
        <v>0.99275362318840576</v>
      </c>
      <c r="AR1243" s="124">
        <v>0.98969072164948457</v>
      </c>
      <c r="AS1243" s="124">
        <v>0.19556451612903225</v>
      </c>
      <c r="AT1243" s="120">
        <v>20.887096774193562</v>
      </c>
      <c r="AU1243" s="120">
        <v>50</v>
      </c>
      <c r="AV1243" s="124">
        <v>0.22554347826086957</v>
      </c>
      <c r="AW1243" s="120">
        <v>14.891304347826082</v>
      </c>
      <c r="AX1243" s="120">
        <v>50</v>
      </c>
      <c r="AY1243" s="124">
        <v>1</v>
      </c>
      <c r="AZ1243" s="120">
        <v>50</v>
      </c>
      <c r="BA1243" s="120">
        <v>50</v>
      </c>
      <c r="BB1243" s="124">
        <v>4.9382716049382713E-2</v>
      </c>
      <c r="BC1243" s="120">
        <v>3.2921810699588474</v>
      </c>
      <c r="BD1243" s="120">
        <v>50</v>
      </c>
      <c r="BE1243" s="124">
        <v>0.99137931034482762</v>
      </c>
      <c r="BF1243" s="120">
        <v>50</v>
      </c>
      <c r="BG1243" s="120">
        <v>50</v>
      </c>
      <c r="BH1243" s="124">
        <v>0.94488188976377951</v>
      </c>
      <c r="BI1243" s="120">
        <v>100</v>
      </c>
      <c r="BJ1243" s="120">
        <v>100</v>
      </c>
      <c r="BK1243" s="124">
        <v>0.94059405940594043</v>
      </c>
      <c r="BL1243" s="120">
        <v>100</v>
      </c>
      <c r="BM1243" s="120">
        <v>100</v>
      </c>
      <c r="BN1243" s="52">
        <v>0</v>
      </c>
      <c r="BO1243" s="124">
        <v>0.4098360655737705</v>
      </c>
      <c r="BP1243" s="120">
        <v>54.644808743169406</v>
      </c>
      <c r="BQ1243" s="120">
        <v>100</v>
      </c>
      <c r="BR1243" s="124">
        <v>0.42753623188405798</v>
      </c>
      <c r="BS1243" s="124">
        <v>1.0072992700729928</v>
      </c>
      <c r="BT1243" s="120">
        <v>28.502415458937197</v>
      </c>
      <c r="BU1243" s="120">
        <v>50</v>
      </c>
      <c r="BV1243" s="124">
        <v>0.780241935483871</v>
      </c>
      <c r="BW1243" s="120">
        <v>50</v>
      </c>
      <c r="BX1243" s="120">
        <v>50</v>
      </c>
      <c r="BY1243" s="124">
        <v>0.94059405940594043</v>
      </c>
      <c r="BZ1243" s="124">
        <v>0.94</v>
      </c>
      <c r="CA1243" s="124">
        <v>-5.9405940594047023E-4</v>
      </c>
      <c r="CB1243" s="120">
        <v>16.823939048191338</v>
      </c>
      <c r="CC1243" s="120">
        <v>19.496255895940152</v>
      </c>
      <c r="CD1243" s="120">
        <v>17.335082511020332</v>
      </c>
      <c r="CE1243" s="120">
        <v>12.629206143265662</v>
      </c>
      <c r="CF1243" s="108"/>
      <c r="CG1243" s="108"/>
      <c r="CH1243" s="108">
        <v>0</v>
      </c>
      <c r="CI1243" s="107"/>
      <c r="CJ1243" s="107"/>
    </row>
    <row r="1244" spans="1:88" x14ac:dyDescent="0.25">
      <c r="A1244" s="50" t="s">
        <v>1406</v>
      </c>
      <c r="B1244" s="56" t="s">
        <v>1568</v>
      </c>
      <c r="C1244" s="50" t="s">
        <v>2665</v>
      </c>
      <c r="D1244" s="56" t="s">
        <v>101</v>
      </c>
      <c r="E1244" s="50" t="s">
        <v>102</v>
      </c>
      <c r="F1244" s="24" t="s">
        <v>102</v>
      </c>
      <c r="G1244" s="24" t="s">
        <v>102</v>
      </c>
      <c r="H1244" s="50" t="s">
        <v>2644</v>
      </c>
      <c r="I1244" s="50" t="s">
        <v>103</v>
      </c>
      <c r="J1244" s="120">
        <v>867.92484279073915</v>
      </c>
      <c r="K1244" s="52">
        <v>1250</v>
      </c>
      <c r="L1244" s="120">
        <v>69.43398742325914</v>
      </c>
      <c r="M1244" s="52">
        <v>1</v>
      </c>
      <c r="N1244" s="120">
        <v>57.204898142052514</v>
      </c>
      <c r="O1244" s="120">
        <v>76.27319752273668</v>
      </c>
      <c r="P1244" s="120">
        <v>100</v>
      </c>
      <c r="Q1244" s="120">
        <v>46.82230224051208</v>
      </c>
      <c r="R1244" s="120">
        <v>58.351607548488552</v>
      </c>
      <c r="S1244" s="120">
        <v>67.419354838709694</v>
      </c>
      <c r="T1244" s="120">
        <v>62.429736320682771</v>
      </c>
      <c r="U1244" s="120">
        <v>100</v>
      </c>
      <c r="V1244" s="120">
        <v>49.78180798092432</v>
      </c>
      <c r="W1244" s="120">
        <v>66.375743974565765</v>
      </c>
      <c r="X1244" s="120">
        <v>100</v>
      </c>
      <c r="Y1244" s="120">
        <v>41.819317044132362</v>
      </c>
      <c r="Z1244" s="120">
        <v>55.759089392176485</v>
      </c>
      <c r="AA1244" s="120">
        <v>100</v>
      </c>
      <c r="AB1244" s="120">
        <v>57.047427293064807</v>
      </c>
      <c r="AC1244" s="120">
        <v>76.063236390753076</v>
      </c>
      <c r="AD1244" s="120">
        <v>100</v>
      </c>
      <c r="AE1244" s="120">
        <v>47.224013157894738</v>
      </c>
      <c r="AF1244" s="120">
        <v>67.274543378995375</v>
      </c>
      <c r="AG1244" s="120">
        <v>62.965350877192982</v>
      </c>
      <c r="AH1244" s="120">
        <v>100</v>
      </c>
      <c r="AI1244" s="120">
        <v>20.59</v>
      </c>
      <c r="AJ1244" s="120">
        <v>16.53</v>
      </c>
      <c r="AK1244" s="120">
        <v>20.05</v>
      </c>
      <c r="AL1244" s="52">
        <v>1</v>
      </c>
      <c r="AM1244" s="124">
        <v>0.90727272727272723</v>
      </c>
      <c r="AN1244" s="124">
        <v>0.8581314878892734</v>
      </c>
      <c r="AO1244" s="124">
        <v>0.89909909909909913</v>
      </c>
      <c r="AP1244" s="124">
        <v>0.88435374149659862</v>
      </c>
      <c r="AQ1244" s="124">
        <v>1</v>
      </c>
      <c r="AR1244" s="124">
        <v>1</v>
      </c>
      <c r="AS1244" s="124">
        <v>0.15236818588025022</v>
      </c>
      <c r="AT1244" s="120">
        <v>29.52636282394996</v>
      </c>
      <c r="AU1244" s="120">
        <v>50</v>
      </c>
      <c r="AV1244" s="124">
        <v>0.21179624664879357</v>
      </c>
      <c r="AW1244" s="120">
        <v>17.640750670241289</v>
      </c>
      <c r="AX1244" s="120">
        <v>50</v>
      </c>
      <c r="AY1244" s="124">
        <v>0.52568807339449541</v>
      </c>
      <c r="AZ1244" s="120">
        <v>35.045871559633028</v>
      </c>
      <c r="BA1244" s="120">
        <v>50</v>
      </c>
      <c r="BB1244" s="124">
        <v>0.22385321100917432</v>
      </c>
      <c r="BC1244" s="120">
        <v>14.923547400611623</v>
      </c>
      <c r="BD1244" s="120">
        <v>50</v>
      </c>
      <c r="BE1244" s="124">
        <v>0.86446886446886451</v>
      </c>
      <c r="BF1244" s="120">
        <v>45.982386407918327</v>
      </c>
      <c r="BG1244" s="120">
        <v>50</v>
      </c>
      <c r="BH1244" s="124">
        <v>0.86949429037520387</v>
      </c>
      <c r="BI1244" s="120">
        <v>92.499392593106805</v>
      </c>
      <c r="BJ1244" s="120">
        <v>100</v>
      </c>
      <c r="BK1244" s="124">
        <v>0.79435483870967705</v>
      </c>
      <c r="BL1244" s="120">
        <v>84.505833905284803</v>
      </c>
      <c r="BM1244" s="120">
        <v>100</v>
      </c>
      <c r="BN1244" s="52">
        <v>0</v>
      </c>
      <c r="BO1244" s="124">
        <v>0.69799999999999995</v>
      </c>
      <c r="BP1244" s="120">
        <v>93.086419753086432</v>
      </c>
      <c r="BQ1244" s="120">
        <v>100</v>
      </c>
      <c r="BR1244" s="124">
        <v>0.43453510436432635</v>
      </c>
      <c r="BS1244" s="124">
        <v>0.87107438016528926</v>
      </c>
      <c r="BT1244" s="120">
        <v>14.484503478810879</v>
      </c>
      <c r="BU1244" s="120">
        <v>50</v>
      </c>
      <c r="BV1244" s="124">
        <v>0.48436103663985702</v>
      </c>
      <c r="BW1244" s="120">
        <v>40.363419719988087</v>
      </c>
      <c r="BX1244" s="120">
        <v>50</v>
      </c>
      <c r="BY1244" s="124">
        <v>0.79435483870967705</v>
      </c>
      <c r="BZ1244" s="124">
        <v>0.93059125964010303</v>
      </c>
      <c r="CA1244" s="124">
        <v>0.13623642093042604</v>
      </c>
      <c r="CB1244" s="120">
        <v>17.263974516166829</v>
      </c>
      <c r="CC1244" s="120">
        <v>19.631524517014228</v>
      </c>
      <c r="CD1244" s="120">
        <v>17.168861804494096</v>
      </c>
      <c r="CE1244" s="120">
        <v>15.161501169955377</v>
      </c>
      <c r="CF1244" s="107"/>
      <c r="CG1244" s="107"/>
      <c r="CH1244" s="107">
        <v>0</v>
      </c>
      <c r="CI1244" s="107"/>
      <c r="CJ1244" s="107"/>
    </row>
    <row r="1245" spans="1:88" x14ac:dyDescent="0.25">
      <c r="A1245" s="50" t="s">
        <v>1406</v>
      </c>
      <c r="B1245" s="56" t="s">
        <v>1568</v>
      </c>
      <c r="C1245" s="50" t="s">
        <v>3707</v>
      </c>
      <c r="D1245" s="56" t="s">
        <v>2293</v>
      </c>
      <c r="E1245" s="50" t="s">
        <v>1408</v>
      </c>
      <c r="F1245" s="24">
        <v>9</v>
      </c>
      <c r="G1245" s="24">
        <v>12</v>
      </c>
      <c r="H1245" s="50" t="s">
        <v>2644</v>
      </c>
      <c r="I1245" s="50" t="s">
        <v>109</v>
      </c>
      <c r="J1245" s="120">
        <v>869.71285184089629</v>
      </c>
      <c r="K1245" s="52">
        <v>1250</v>
      </c>
      <c r="L1245" s="120">
        <v>69.577028147271704</v>
      </c>
      <c r="M1245" s="52">
        <v>1</v>
      </c>
      <c r="N1245" s="120">
        <v>57.204898142052514</v>
      </c>
      <c r="O1245" s="120">
        <v>76.27319752273668</v>
      </c>
      <c r="P1245" s="120">
        <v>100</v>
      </c>
      <c r="Q1245" s="120">
        <v>46.82230224051208</v>
      </c>
      <c r="R1245" s="120">
        <v>58.351607548488552</v>
      </c>
      <c r="S1245" s="120">
        <v>67.419354838709694</v>
      </c>
      <c r="T1245" s="120">
        <v>62.429736320682771</v>
      </c>
      <c r="U1245" s="120">
        <v>100</v>
      </c>
      <c r="V1245" s="120">
        <v>49.78180798092432</v>
      </c>
      <c r="W1245" s="120">
        <v>66.375743974565765</v>
      </c>
      <c r="X1245" s="120">
        <v>100</v>
      </c>
      <c r="Y1245" s="120">
        <v>41.819317044132362</v>
      </c>
      <c r="Z1245" s="120">
        <v>55.759089392176485</v>
      </c>
      <c r="AA1245" s="120">
        <v>100</v>
      </c>
      <c r="AB1245" s="120">
        <v>57.359036144578248</v>
      </c>
      <c r="AC1245" s="120">
        <v>76.478714859437673</v>
      </c>
      <c r="AD1245" s="120">
        <v>100</v>
      </c>
      <c r="AE1245" s="120">
        <v>47.376861397479956</v>
      </c>
      <c r="AF1245" s="120">
        <v>67.375632183907982</v>
      </c>
      <c r="AG1245" s="120">
        <v>63.16914852997327</v>
      </c>
      <c r="AH1245" s="120">
        <v>100</v>
      </c>
      <c r="AI1245" s="120">
        <v>20.59</v>
      </c>
      <c r="AJ1245" s="120">
        <v>16.53</v>
      </c>
      <c r="AK1245" s="120">
        <v>19.989999999999998</v>
      </c>
      <c r="AL1245" s="52">
        <v>1</v>
      </c>
      <c r="AM1245" s="124">
        <v>0.90727272727272723</v>
      </c>
      <c r="AN1245" s="124">
        <v>0.8581314878892734</v>
      </c>
      <c r="AO1245" s="124">
        <v>0.89909909909909913</v>
      </c>
      <c r="AP1245" s="124">
        <v>0.88435374149659862</v>
      </c>
      <c r="AQ1245" s="124">
        <v>1</v>
      </c>
      <c r="AR1245" s="124">
        <v>1</v>
      </c>
      <c r="AS1245" s="124">
        <v>0.15267175572519084</v>
      </c>
      <c r="AT1245" s="120">
        <v>29.465648854961835</v>
      </c>
      <c r="AU1245" s="120">
        <v>50</v>
      </c>
      <c r="AV1245" s="124">
        <v>0.21299638989169675</v>
      </c>
      <c r="AW1245" s="120">
        <v>17.400722021660652</v>
      </c>
      <c r="AX1245" s="120">
        <v>50</v>
      </c>
      <c r="AY1245" s="124">
        <v>0.53104726598702501</v>
      </c>
      <c r="AZ1245" s="120">
        <v>35.403151065801666</v>
      </c>
      <c r="BA1245" s="120">
        <v>50</v>
      </c>
      <c r="BB1245" s="124">
        <v>0.22613531047265986</v>
      </c>
      <c r="BC1245" s="120">
        <v>15.07568736484399</v>
      </c>
      <c r="BD1245" s="120">
        <v>50</v>
      </c>
      <c r="BE1245" s="124">
        <v>0.86446886446886451</v>
      </c>
      <c r="BF1245" s="120">
        <v>45.982386407918327</v>
      </c>
      <c r="BG1245" s="120">
        <v>50</v>
      </c>
      <c r="BH1245" s="124">
        <v>0.87664473684210531</v>
      </c>
      <c r="BI1245" s="120">
        <v>93.260078387458009</v>
      </c>
      <c r="BJ1245" s="120">
        <v>100</v>
      </c>
      <c r="BK1245" s="124">
        <v>0.79435483870967749</v>
      </c>
      <c r="BL1245" s="120">
        <v>84.505833905284845</v>
      </c>
      <c r="BM1245" s="120">
        <v>100</v>
      </c>
      <c r="BN1245" s="52">
        <v>1</v>
      </c>
      <c r="BO1245" s="124">
        <v>0.69814814814814818</v>
      </c>
      <c r="BP1245" s="120">
        <v>93.086419753086432</v>
      </c>
      <c r="BQ1245" s="120">
        <v>100</v>
      </c>
      <c r="BR1245" s="124">
        <v>0.43453510436432635</v>
      </c>
      <c r="BS1245" s="124">
        <v>0.87107438016528926</v>
      </c>
      <c r="BT1245" s="120">
        <v>14.484503478810879</v>
      </c>
      <c r="BU1245" s="120">
        <v>50</v>
      </c>
      <c r="BV1245" s="124">
        <v>0.48675348001796137</v>
      </c>
      <c r="BW1245" s="120">
        <v>40.562790001496786</v>
      </c>
      <c r="BX1245" s="120">
        <v>50</v>
      </c>
      <c r="BY1245" s="124">
        <v>0.79435483870967749</v>
      </c>
      <c r="BZ1245" s="124">
        <v>0.93059125964010281</v>
      </c>
      <c r="CA1245" s="124">
        <v>0.13623642093042534</v>
      </c>
      <c r="CB1245" s="120">
        <v>16.823939048191338</v>
      </c>
      <c r="CC1245" s="120">
        <v>19.496255895940152</v>
      </c>
      <c r="CD1245" s="120">
        <v>17.335082511020332</v>
      </c>
      <c r="CE1245" s="120">
        <v>12.629206143265662</v>
      </c>
      <c r="CF1245" s="107"/>
      <c r="CG1245" s="107"/>
      <c r="CH1245" s="107">
        <v>0</v>
      </c>
      <c r="CI1245" s="107"/>
      <c r="CJ1245" s="107"/>
    </row>
    <row r="1246" spans="1:88" x14ac:dyDescent="0.25">
      <c r="A1246" s="50" t="s">
        <v>1409</v>
      </c>
      <c r="B1246" s="56" t="s">
        <v>1624</v>
      </c>
      <c r="C1246" s="50" t="s">
        <v>2665</v>
      </c>
      <c r="D1246" s="56" t="s">
        <v>101</v>
      </c>
      <c r="E1246" s="50" t="s">
        <v>102</v>
      </c>
      <c r="F1246" s="24" t="s">
        <v>102</v>
      </c>
      <c r="G1246" s="24" t="s">
        <v>102</v>
      </c>
      <c r="H1246" s="50" t="s">
        <v>2644</v>
      </c>
      <c r="I1246" s="50" t="s">
        <v>103</v>
      </c>
      <c r="J1246" s="120">
        <v>803.47338027174339</v>
      </c>
      <c r="K1246" s="52">
        <v>1250</v>
      </c>
      <c r="L1246" s="120">
        <v>64.277870421739465</v>
      </c>
      <c r="M1246" s="52">
        <v>0</v>
      </c>
      <c r="N1246" s="120">
        <v>54.503237962452879</v>
      </c>
      <c r="O1246" s="120">
        <v>72.670983949937167</v>
      </c>
      <c r="P1246" s="120">
        <v>100</v>
      </c>
      <c r="Q1246" s="120">
        <v>52.821102697308142</v>
      </c>
      <c r="R1246" s="120">
        <v>53.477736324990531</v>
      </c>
      <c r="S1246" s="120">
        <v>56.356701819417921</v>
      </c>
      <c r="T1246" s="120">
        <v>70.428136929744184</v>
      </c>
      <c r="U1246" s="120">
        <v>100</v>
      </c>
      <c r="V1246" s="120">
        <v>47.811383282013949</v>
      </c>
      <c r="W1246" s="120">
        <v>63.748511042685266</v>
      </c>
      <c r="X1246" s="120">
        <v>100</v>
      </c>
      <c r="Y1246" s="120">
        <v>42.655930923240177</v>
      </c>
      <c r="Z1246" s="120">
        <v>56.874574564320234</v>
      </c>
      <c r="AA1246" s="120">
        <v>100</v>
      </c>
      <c r="AB1246" s="120">
        <v>51.851345486111079</v>
      </c>
      <c r="AC1246" s="120">
        <v>69.135127314814767</v>
      </c>
      <c r="AD1246" s="120">
        <v>100</v>
      </c>
      <c r="AE1246" s="120">
        <v>47.780762411347524</v>
      </c>
      <c r="AF1246" s="120">
        <v>55.755782312925163</v>
      </c>
      <c r="AG1246" s="120">
        <v>63.707683215130032</v>
      </c>
      <c r="AH1246" s="120">
        <v>100</v>
      </c>
      <c r="AI1246" s="120">
        <v>3.53</v>
      </c>
      <c r="AJ1246" s="120">
        <v>10.82</v>
      </c>
      <c r="AK1246" s="120">
        <v>7.97</v>
      </c>
      <c r="AL1246" s="52">
        <v>1</v>
      </c>
      <c r="AM1246" s="124">
        <v>0.8125</v>
      </c>
      <c r="AN1246" s="124">
        <v>0.82781456953642385</v>
      </c>
      <c r="AO1246" s="124">
        <v>0.83391003460207613</v>
      </c>
      <c r="AP1246" s="124">
        <v>0.84868421052631582</v>
      </c>
      <c r="AQ1246" s="124">
        <v>0.98536585365853657</v>
      </c>
      <c r="AR1246" s="124">
        <v>0.98969072164948457</v>
      </c>
      <c r="AS1246" s="124">
        <v>0.23454545454545456</v>
      </c>
      <c r="AT1246" s="120">
        <v>13.090909090909086</v>
      </c>
      <c r="AU1246" s="120">
        <v>50</v>
      </c>
      <c r="AV1246" s="124">
        <v>0.3</v>
      </c>
      <c r="AW1246" s="120">
        <v>0</v>
      </c>
      <c r="AX1246" s="120">
        <v>50</v>
      </c>
      <c r="AY1246" s="124">
        <v>0.33149171270718231</v>
      </c>
      <c r="AZ1246" s="120">
        <v>22.099447513812155</v>
      </c>
      <c r="BA1246" s="120">
        <v>50</v>
      </c>
      <c r="BB1246" s="124">
        <v>0.25966850828729282</v>
      </c>
      <c r="BC1246" s="120">
        <v>17.311233885819522</v>
      </c>
      <c r="BD1246" s="120">
        <v>50</v>
      </c>
      <c r="BE1246" s="124">
        <v>0.7814569536423841</v>
      </c>
      <c r="BF1246" s="120">
        <v>41.566859236297027</v>
      </c>
      <c r="BG1246" s="120">
        <v>50</v>
      </c>
      <c r="BH1246" s="124">
        <v>0.87777777777777777</v>
      </c>
      <c r="BI1246" s="120">
        <v>93.380614657210401</v>
      </c>
      <c r="BJ1246" s="120">
        <v>100</v>
      </c>
      <c r="BK1246" s="124">
        <v>0.94594594594594594</v>
      </c>
      <c r="BL1246" s="120">
        <v>100</v>
      </c>
      <c r="BM1246" s="120">
        <v>100</v>
      </c>
      <c r="BN1246" s="52">
        <v>0</v>
      </c>
      <c r="BO1246" s="124">
        <v>0.66200000000000003</v>
      </c>
      <c r="BP1246" s="120">
        <v>88.311688311688314</v>
      </c>
      <c r="BQ1246" s="120">
        <v>100</v>
      </c>
      <c r="BR1246" s="124">
        <v>0.31818181818181818</v>
      </c>
      <c r="BS1246" s="124">
        <v>0.85024154589371981</v>
      </c>
      <c r="BT1246" s="120">
        <v>10.606060606060606</v>
      </c>
      <c r="BU1246" s="120">
        <v>50</v>
      </c>
      <c r="BV1246" s="124">
        <v>0.24649859943977592</v>
      </c>
      <c r="BW1246" s="120">
        <v>20.541549953314661</v>
      </c>
      <c r="BX1246" s="120">
        <v>50</v>
      </c>
      <c r="BY1246" s="124">
        <v>0.94594594594594594</v>
      </c>
      <c r="BZ1246" s="124">
        <v>0.94</v>
      </c>
      <c r="CA1246" s="124">
        <v>-5.945945945945965E-3</v>
      </c>
      <c r="CB1246" s="120">
        <v>17.263974516166829</v>
      </c>
      <c r="CC1246" s="120">
        <v>19.631524517014228</v>
      </c>
      <c r="CD1246" s="120">
        <v>17.168861804494096</v>
      </c>
      <c r="CE1246" s="120">
        <v>15.161501169955377</v>
      </c>
      <c r="CF1246" s="107"/>
      <c r="CG1246" s="107"/>
      <c r="CH1246" s="107">
        <v>0</v>
      </c>
      <c r="CI1246" s="107"/>
      <c r="CJ1246" s="107"/>
    </row>
    <row r="1247" spans="1:88" x14ac:dyDescent="0.25">
      <c r="A1247" s="50" t="s">
        <v>1409</v>
      </c>
      <c r="B1247" s="56" t="s">
        <v>1624</v>
      </c>
      <c r="C1247" s="50" t="s">
        <v>3708</v>
      </c>
      <c r="D1247" s="56" t="s">
        <v>2502</v>
      </c>
      <c r="E1247" s="50" t="s">
        <v>1408</v>
      </c>
      <c r="F1247" s="24">
        <v>7</v>
      </c>
      <c r="G1247" s="24">
        <v>12</v>
      </c>
      <c r="H1247" s="50" t="s">
        <v>2644</v>
      </c>
      <c r="I1247" s="50" t="s">
        <v>109</v>
      </c>
      <c r="J1247" s="120">
        <v>807.50368589138509</v>
      </c>
      <c r="K1247" s="52">
        <v>1250</v>
      </c>
      <c r="L1247" s="120">
        <v>64.600294871310808</v>
      </c>
      <c r="M1247" s="52">
        <v>0</v>
      </c>
      <c r="N1247" s="120">
        <v>54.503237962452879</v>
      </c>
      <c r="O1247" s="120">
        <v>72.670983949937167</v>
      </c>
      <c r="P1247" s="120">
        <v>100</v>
      </c>
      <c r="Q1247" s="120">
        <v>52.821102697308142</v>
      </c>
      <c r="R1247" s="120">
        <v>53.477736324990531</v>
      </c>
      <c r="S1247" s="120">
        <v>56.356701819417921</v>
      </c>
      <c r="T1247" s="120">
        <v>70.428136929744184</v>
      </c>
      <c r="U1247" s="120">
        <v>100</v>
      </c>
      <c r="V1247" s="120">
        <v>47.811383282013949</v>
      </c>
      <c r="W1247" s="120">
        <v>63.748511042685266</v>
      </c>
      <c r="X1247" s="120">
        <v>100</v>
      </c>
      <c r="Y1247" s="120">
        <v>42.655930923240177</v>
      </c>
      <c r="Z1247" s="120">
        <v>56.874574564320234</v>
      </c>
      <c r="AA1247" s="120">
        <v>100</v>
      </c>
      <c r="AB1247" s="120">
        <v>51.851345486111079</v>
      </c>
      <c r="AC1247" s="120">
        <v>69.135127314814767</v>
      </c>
      <c r="AD1247" s="120">
        <v>100</v>
      </c>
      <c r="AE1247" s="120">
        <v>47.780762411347524</v>
      </c>
      <c r="AF1247" s="120">
        <v>55.755782312925163</v>
      </c>
      <c r="AG1247" s="120">
        <v>63.707683215130032</v>
      </c>
      <c r="AH1247" s="120">
        <v>100</v>
      </c>
      <c r="AI1247" s="120">
        <v>3.53</v>
      </c>
      <c r="AJ1247" s="120">
        <v>10.82</v>
      </c>
      <c r="AK1247" s="120">
        <v>7.97</v>
      </c>
      <c r="AL1247" s="52">
        <v>1</v>
      </c>
      <c r="AM1247" s="124">
        <v>0.8125</v>
      </c>
      <c r="AN1247" s="124">
        <v>0.82781456953642385</v>
      </c>
      <c r="AO1247" s="124">
        <v>0.83391003460207613</v>
      </c>
      <c r="AP1247" s="124">
        <v>0.84868421052631582</v>
      </c>
      <c r="AQ1247" s="124">
        <v>0.98536585365853657</v>
      </c>
      <c r="AR1247" s="124">
        <v>0.98969072164948457</v>
      </c>
      <c r="AS1247" s="124">
        <v>0.23454545454545456</v>
      </c>
      <c r="AT1247" s="120">
        <v>13.090909090909086</v>
      </c>
      <c r="AU1247" s="120">
        <v>50</v>
      </c>
      <c r="AV1247" s="124">
        <v>0.3</v>
      </c>
      <c r="AW1247" s="120">
        <v>0</v>
      </c>
      <c r="AX1247" s="120">
        <v>50</v>
      </c>
      <c r="AY1247" s="124">
        <v>0.33149171270718231</v>
      </c>
      <c r="AZ1247" s="120">
        <v>22.099447513812155</v>
      </c>
      <c r="BA1247" s="120">
        <v>50</v>
      </c>
      <c r="BB1247" s="124">
        <v>0.25966850828729282</v>
      </c>
      <c r="BC1247" s="120">
        <v>17.311233885819522</v>
      </c>
      <c r="BD1247" s="120">
        <v>50</v>
      </c>
      <c r="BE1247" s="124">
        <v>0.7814569536423841</v>
      </c>
      <c r="BF1247" s="120">
        <v>41.566859236297027</v>
      </c>
      <c r="BG1247" s="120">
        <v>50</v>
      </c>
      <c r="BH1247" s="124">
        <v>0.91566265060240959</v>
      </c>
      <c r="BI1247" s="120">
        <v>97.410920276852082</v>
      </c>
      <c r="BJ1247" s="120">
        <v>100</v>
      </c>
      <c r="BK1247" s="124">
        <v>0.94594594594594594</v>
      </c>
      <c r="BL1247" s="120">
        <v>100</v>
      </c>
      <c r="BM1247" s="120">
        <v>100</v>
      </c>
      <c r="BN1247" s="52">
        <v>0</v>
      </c>
      <c r="BO1247" s="124">
        <v>0.66233766233766234</v>
      </c>
      <c r="BP1247" s="120">
        <v>88.311688311688314</v>
      </c>
      <c r="BQ1247" s="120">
        <v>100</v>
      </c>
      <c r="BR1247" s="124">
        <v>0.31818181818181818</v>
      </c>
      <c r="BS1247" s="124">
        <v>0.85024154589371981</v>
      </c>
      <c r="BT1247" s="120">
        <v>10.606060606060606</v>
      </c>
      <c r="BU1247" s="120">
        <v>50</v>
      </c>
      <c r="BV1247" s="124">
        <v>0.24649859943977592</v>
      </c>
      <c r="BW1247" s="120">
        <v>20.541549953314661</v>
      </c>
      <c r="BX1247" s="120">
        <v>50</v>
      </c>
      <c r="BY1247" s="124">
        <v>0.94594594594594594</v>
      </c>
      <c r="BZ1247" s="124">
        <v>0.94</v>
      </c>
      <c r="CA1247" s="124">
        <v>-5.945945945945965E-3</v>
      </c>
      <c r="CB1247" s="120">
        <v>16.823939048191338</v>
      </c>
      <c r="CC1247" s="120">
        <v>19.496255895940152</v>
      </c>
      <c r="CD1247" s="120">
        <v>17.335082511020332</v>
      </c>
      <c r="CE1247" s="120">
        <v>12.629206143265662</v>
      </c>
      <c r="CF1247" s="107"/>
      <c r="CG1247" s="107"/>
      <c r="CH1247" s="107">
        <v>0</v>
      </c>
      <c r="CI1247" s="107"/>
      <c r="CJ1247" s="107"/>
    </row>
    <row r="1248" spans="1:88" x14ac:dyDescent="0.25">
      <c r="A1248" s="50" t="s">
        <v>1411</v>
      </c>
      <c r="B1248" s="56" t="s">
        <v>1654</v>
      </c>
      <c r="C1248" s="50" t="s">
        <v>2665</v>
      </c>
      <c r="D1248" s="56" t="s">
        <v>101</v>
      </c>
      <c r="E1248" s="50" t="s">
        <v>102</v>
      </c>
      <c r="F1248" s="24" t="s">
        <v>102</v>
      </c>
      <c r="G1248" s="24" t="s">
        <v>102</v>
      </c>
      <c r="H1248" s="50" t="s">
        <v>2644</v>
      </c>
      <c r="I1248" s="50" t="s">
        <v>103</v>
      </c>
      <c r="J1248" s="120">
        <v>875.85847103465983</v>
      </c>
      <c r="K1248" s="52">
        <v>1050</v>
      </c>
      <c r="L1248" s="120">
        <v>83.41509247949142</v>
      </c>
      <c r="M1248" s="52">
        <v>1</v>
      </c>
      <c r="N1248" s="120">
        <v>72.925163210445461</v>
      </c>
      <c r="O1248" s="120">
        <v>97.233550947260611</v>
      </c>
      <c r="P1248" s="120">
        <v>100</v>
      </c>
      <c r="Q1248" s="120"/>
      <c r="R1248" s="120">
        <v>73.715361555896763</v>
      </c>
      <c r="S1248" s="120">
        <v>75</v>
      </c>
      <c r="T1248" s="120"/>
      <c r="U1248" s="120">
        <v>0</v>
      </c>
      <c r="V1248" s="120">
        <v>69.34209409868059</v>
      </c>
      <c r="W1248" s="120">
        <v>92.456125464907458</v>
      </c>
      <c r="X1248" s="120">
        <v>100</v>
      </c>
      <c r="Y1248" s="120"/>
      <c r="Z1248" s="120"/>
      <c r="AA1248" s="120">
        <v>0</v>
      </c>
      <c r="AB1248" s="120">
        <v>63.832266666666619</v>
      </c>
      <c r="AC1248" s="120">
        <v>85.109688888888826</v>
      </c>
      <c r="AD1248" s="120">
        <v>100</v>
      </c>
      <c r="AE1248" s="120">
        <v>47.959999999999994</v>
      </c>
      <c r="AF1248" s="120">
        <v>65.595851851851819</v>
      </c>
      <c r="AG1248" s="120">
        <v>63.946666666666665</v>
      </c>
      <c r="AH1248" s="120">
        <v>100</v>
      </c>
      <c r="AI1248" s="120"/>
      <c r="AJ1248" s="120"/>
      <c r="AK1248" s="120">
        <v>17.63</v>
      </c>
      <c r="AL1248" s="52">
        <v>1</v>
      </c>
      <c r="AM1248" s="124">
        <v>0.23140495867768596</v>
      </c>
      <c r="AN1248" s="124">
        <v>0.27586206896551724</v>
      </c>
      <c r="AO1248" s="124">
        <v>0.22950819672131148</v>
      </c>
      <c r="AP1248" s="124">
        <v>0.2413793103448276</v>
      </c>
      <c r="AQ1248" s="124">
        <v>0.98828125</v>
      </c>
      <c r="AR1248" s="124">
        <v>0.89655172413793105</v>
      </c>
      <c r="AS1248" s="124">
        <v>7.9286422200198214E-2</v>
      </c>
      <c r="AT1248" s="120">
        <v>44.142715559960365</v>
      </c>
      <c r="AU1248" s="120">
        <v>50</v>
      </c>
      <c r="AV1248" s="124">
        <v>0.1388888888888889</v>
      </c>
      <c r="AW1248" s="120">
        <v>32.222222222222243</v>
      </c>
      <c r="AX1248" s="120">
        <v>50</v>
      </c>
      <c r="AY1248" s="124">
        <v>0.4679245283018868</v>
      </c>
      <c r="AZ1248" s="120">
        <v>31.19496855345912</v>
      </c>
      <c r="BA1248" s="120">
        <v>50</v>
      </c>
      <c r="BB1248" s="124">
        <v>0.25660377358490566</v>
      </c>
      <c r="BC1248" s="120">
        <v>17.10691823899371</v>
      </c>
      <c r="BD1248" s="120">
        <v>50</v>
      </c>
      <c r="BE1248" s="124">
        <v>0.9910714285714286</v>
      </c>
      <c r="BF1248" s="120">
        <v>50</v>
      </c>
      <c r="BG1248" s="120">
        <v>50</v>
      </c>
      <c r="BH1248" s="124">
        <v>0.9532374100719424</v>
      </c>
      <c r="BI1248" s="120">
        <v>100</v>
      </c>
      <c r="BJ1248" s="120">
        <v>100</v>
      </c>
      <c r="BK1248" s="124">
        <v>0.84615384615384603</v>
      </c>
      <c r="BL1248" s="120">
        <v>90.016366612111284</v>
      </c>
      <c r="BM1248" s="120">
        <v>100</v>
      </c>
      <c r="BN1248" s="52">
        <v>0</v>
      </c>
      <c r="BO1248" s="124">
        <v>0.77700000000000002</v>
      </c>
      <c r="BP1248" s="120">
        <v>100</v>
      </c>
      <c r="BQ1248" s="120">
        <v>100</v>
      </c>
      <c r="BR1248" s="124">
        <v>0.73333333333333328</v>
      </c>
      <c r="BS1248" s="124">
        <v>0.76470588235294112</v>
      </c>
      <c r="BT1248" s="120">
        <v>24.444444444444443</v>
      </c>
      <c r="BU1248" s="120">
        <v>50</v>
      </c>
      <c r="BV1248" s="124">
        <v>0.57581764122893953</v>
      </c>
      <c r="BW1248" s="120">
        <v>47.984803435744958</v>
      </c>
      <c r="BX1248" s="120">
        <v>50</v>
      </c>
      <c r="BY1248" s="124">
        <v>0.84615384615384603</v>
      </c>
      <c r="BZ1248" s="124">
        <v>0.94</v>
      </c>
      <c r="CA1248" s="124">
        <v>9.384615384615401E-2</v>
      </c>
      <c r="CB1248" s="120">
        <v>17.263974516166829</v>
      </c>
      <c r="CC1248" s="120">
        <v>19.631524517014228</v>
      </c>
      <c r="CD1248" s="120">
        <v>17.168861804494096</v>
      </c>
      <c r="CE1248" s="120">
        <v>15.161501169955377</v>
      </c>
      <c r="CF1248" s="107"/>
      <c r="CG1248" s="107"/>
      <c r="CH1248" s="107">
        <v>0</v>
      </c>
      <c r="CI1248" s="107"/>
      <c r="CJ1248" s="107"/>
    </row>
    <row r="1249" spans="1:88" x14ac:dyDescent="0.25">
      <c r="A1249" s="50" t="s">
        <v>1411</v>
      </c>
      <c r="B1249" s="56" t="s">
        <v>1654</v>
      </c>
      <c r="C1249" s="50" t="s">
        <v>3709</v>
      </c>
      <c r="D1249" s="56" t="s">
        <v>2634</v>
      </c>
      <c r="E1249" s="50" t="s">
        <v>1408</v>
      </c>
      <c r="F1249" s="24">
        <v>9</v>
      </c>
      <c r="G1249" s="24">
        <v>12</v>
      </c>
      <c r="H1249" s="50" t="s">
        <v>2644</v>
      </c>
      <c r="I1249" s="50" t="s">
        <v>109</v>
      </c>
      <c r="J1249" s="120">
        <v>876.66844741773741</v>
      </c>
      <c r="K1249" s="52">
        <v>1050</v>
      </c>
      <c r="L1249" s="120">
        <v>83.492233087403562</v>
      </c>
      <c r="M1249" s="52">
        <v>1</v>
      </c>
      <c r="N1249" s="120">
        <v>72.925163210445461</v>
      </c>
      <c r="O1249" s="120">
        <v>97.233550947260611</v>
      </c>
      <c r="P1249" s="120">
        <v>100</v>
      </c>
      <c r="Q1249" s="120"/>
      <c r="R1249" s="120">
        <v>73.715361555896763</v>
      </c>
      <c r="S1249" s="120">
        <v>75</v>
      </c>
      <c r="T1249" s="120"/>
      <c r="U1249" s="120">
        <v>0</v>
      </c>
      <c r="V1249" s="120">
        <v>69.34209409868059</v>
      </c>
      <c r="W1249" s="120">
        <v>92.456125464907458</v>
      </c>
      <c r="X1249" s="120">
        <v>100</v>
      </c>
      <c r="Y1249" s="120"/>
      <c r="Z1249" s="120"/>
      <c r="AA1249" s="120">
        <v>0</v>
      </c>
      <c r="AB1249" s="120">
        <v>64.439748953974842</v>
      </c>
      <c r="AC1249" s="120">
        <v>85.919665271966466</v>
      </c>
      <c r="AD1249" s="120">
        <v>100</v>
      </c>
      <c r="AE1249" s="120">
        <v>47.959999999999994</v>
      </c>
      <c r="AF1249" s="120">
        <v>66.364953271027986</v>
      </c>
      <c r="AG1249" s="120">
        <v>63.946666666666665</v>
      </c>
      <c r="AH1249" s="120">
        <v>100</v>
      </c>
      <c r="AI1249" s="120"/>
      <c r="AJ1249" s="120"/>
      <c r="AK1249" s="120">
        <v>18.399999999999999</v>
      </c>
      <c r="AL1249" s="52">
        <v>1</v>
      </c>
      <c r="AM1249" s="124">
        <v>0.23140495867768596</v>
      </c>
      <c r="AN1249" s="124">
        <v>0.27586206896551724</v>
      </c>
      <c r="AO1249" s="124">
        <v>0.22950819672131148</v>
      </c>
      <c r="AP1249" s="124">
        <v>0.2413793103448276</v>
      </c>
      <c r="AQ1249" s="124">
        <v>0.98828125</v>
      </c>
      <c r="AR1249" s="124">
        <v>0.89655172413793105</v>
      </c>
      <c r="AS1249" s="124">
        <v>7.9286422200198214E-2</v>
      </c>
      <c r="AT1249" s="120">
        <v>44.142715559960365</v>
      </c>
      <c r="AU1249" s="120">
        <v>50</v>
      </c>
      <c r="AV1249" s="124">
        <v>0.1388888888888889</v>
      </c>
      <c r="AW1249" s="120">
        <v>32.222222222222243</v>
      </c>
      <c r="AX1249" s="120">
        <v>50</v>
      </c>
      <c r="AY1249" s="124">
        <v>0.4679245283018868</v>
      </c>
      <c r="AZ1249" s="120">
        <v>31.19496855345912</v>
      </c>
      <c r="BA1249" s="120">
        <v>50</v>
      </c>
      <c r="BB1249" s="124">
        <v>0.25660377358490566</v>
      </c>
      <c r="BC1249" s="120">
        <v>17.10691823899371</v>
      </c>
      <c r="BD1249" s="120">
        <v>50</v>
      </c>
      <c r="BE1249" s="124">
        <v>0.9910714285714286</v>
      </c>
      <c r="BF1249" s="120">
        <v>50</v>
      </c>
      <c r="BG1249" s="120">
        <v>50</v>
      </c>
      <c r="BH1249" s="124">
        <v>0.96678966789667897</v>
      </c>
      <c r="BI1249" s="120">
        <v>100</v>
      </c>
      <c r="BJ1249" s="120">
        <v>100</v>
      </c>
      <c r="BK1249" s="124">
        <v>0.84615384615384615</v>
      </c>
      <c r="BL1249" s="120">
        <v>90.016366612111298</v>
      </c>
      <c r="BM1249" s="120">
        <v>100</v>
      </c>
      <c r="BN1249" s="52">
        <v>0</v>
      </c>
      <c r="BO1249" s="124">
        <v>0.77735849056603779</v>
      </c>
      <c r="BP1249" s="120">
        <v>100</v>
      </c>
      <c r="BQ1249" s="120">
        <v>100</v>
      </c>
      <c r="BR1249" s="124">
        <v>0.73333333333333328</v>
      </c>
      <c r="BS1249" s="124">
        <v>0.76470588235294112</v>
      </c>
      <c r="BT1249" s="120">
        <v>24.444444444444443</v>
      </c>
      <c r="BU1249" s="120">
        <v>50</v>
      </c>
      <c r="BV1249" s="124">
        <v>0.57581764122893953</v>
      </c>
      <c r="BW1249" s="120">
        <v>47.984803435744958</v>
      </c>
      <c r="BX1249" s="120">
        <v>50</v>
      </c>
      <c r="BY1249" s="124">
        <v>0.84615384615384615</v>
      </c>
      <c r="BZ1249" s="124">
        <v>0.94</v>
      </c>
      <c r="CA1249" s="124">
        <v>9.3846153846153871E-2</v>
      </c>
      <c r="CB1249" s="120">
        <v>16.823939048191338</v>
      </c>
      <c r="CC1249" s="120">
        <v>19.496255895940152</v>
      </c>
      <c r="CD1249" s="120">
        <v>17.335082511020332</v>
      </c>
      <c r="CE1249" s="120">
        <v>12.629206143265662</v>
      </c>
      <c r="CF1249" s="114"/>
      <c r="CG1249" s="52"/>
      <c r="CH1249" s="107">
        <v>0</v>
      </c>
      <c r="CI1249" s="107"/>
      <c r="CJ1249" s="107"/>
    </row>
  </sheetData>
  <pageMargins left="0.7" right="0.7" top="0.75" bottom="0.75" header="0.3" footer="0.3"/>
  <legacyDrawing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F204"/>
  <sheetViews>
    <sheetView workbookViewId="0">
      <pane ySplit="1" topLeftCell="A2" activePane="bottomLeft" state="frozen"/>
      <selection activeCell="A2" sqref="A2"/>
      <selection pane="bottomLeft" activeCell="A2" sqref="A2"/>
    </sheetView>
  </sheetViews>
  <sheetFormatPr defaultRowHeight="15" x14ac:dyDescent="0.25"/>
  <cols>
    <col min="1" max="1" width="58.85546875" customWidth="1"/>
    <col min="2" max="2" width="19.5703125" style="1" customWidth="1"/>
    <col min="3" max="3" width="17.28515625" customWidth="1"/>
    <col min="4" max="4" width="11" style="1" customWidth="1"/>
    <col min="5" max="5" width="13.85546875" customWidth="1"/>
    <col min="6" max="6" width="15.28515625" customWidth="1"/>
    <col min="7" max="7" width="15.5703125" customWidth="1"/>
    <col min="8" max="8" width="15" customWidth="1"/>
    <col min="9" max="9" width="9.5703125" customWidth="1"/>
    <col min="10" max="10" width="12" customWidth="1"/>
    <col min="11" max="11" width="17.42578125" customWidth="1"/>
    <col min="12" max="12" width="15.28515625" customWidth="1"/>
    <col min="13" max="13" width="19" customWidth="1"/>
    <col min="14" max="14" width="23.42578125" customWidth="1"/>
    <col min="15" max="15" width="15.85546875" customWidth="1"/>
    <col min="16" max="16" width="17.42578125" customWidth="1"/>
    <col min="17" max="17" width="24.28515625" customWidth="1"/>
    <col min="18" max="18" width="23.85546875" customWidth="1"/>
    <col min="19" max="19" width="16.28515625" customWidth="1"/>
    <col min="20" max="20" width="19.28515625" customWidth="1"/>
    <col min="21" max="21" width="17.7109375" customWidth="1"/>
    <col min="22" max="22" width="17.85546875" customWidth="1"/>
    <col min="23" max="23" width="24.7109375" customWidth="1"/>
    <col min="24" max="24" width="24.85546875" customWidth="1"/>
    <col min="25" max="25" width="17.42578125" customWidth="1"/>
    <col min="26" max="26" width="18.85546875" customWidth="1"/>
    <col min="27" max="27" width="25.85546875" customWidth="1"/>
    <col min="28" max="28" width="25.42578125" customWidth="1"/>
    <col min="29" max="29" width="17.85546875" customWidth="1"/>
    <col min="30" max="30" width="19.28515625" customWidth="1"/>
    <col min="31" max="31" width="26.28515625" customWidth="1"/>
    <col min="32" max="32" width="22.7109375" customWidth="1"/>
    <col min="33" max="33" width="15.140625" customWidth="1"/>
    <col min="34" max="34" width="16.5703125" customWidth="1"/>
    <col min="35" max="35" width="23.5703125" customWidth="1"/>
    <col min="36" max="36" width="23.140625" customWidth="1"/>
    <col min="37" max="37" width="15.5703125" customWidth="1"/>
    <col min="38" max="38" width="16.85546875" customWidth="1"/>
    <col min="39" max="39" width="17" customWidth="1"/>
    <col min="40" max="40" width="24" customWidth="1"/>
    <col min="41" max="41" width="11.28515625" customWidth="1"/>
    <col min="42" max="42" width="12.7109375" customWidth="1"/>
    <col min="43" max="43" width="10.42578125" customWidth="1"/>
    <col min="44" max="44" width="15.42578125" customWidth="1"/>
    <col min="45" max="45" width="15.85546875" customWidth="1"/>
    <col min="46" max="46" width="16.28515625" customWidth="1"/>
    <col min="47" max="47" width="17.7109375" customWidth="1"/>
    <col min="48" max="48" width="17.42578125" customWidth="1"/>
    <col min="49" max="49" width="17.85546875" customWidth="1"/>
    <col min="50" max="50" width="19.28515625" customWidth="1"/>
    <col min="51" max="51" width="15.140625" customWidth="1"/>
    <col min="52" max="52" width="15.5703125" customWidth="1"/>
    <col min="53" max="53" width="16.85546875" customWidth="1"/>
    <col min="54" max="55" width="12" customWidth="1"/>
    <col min="56" max="56" width="16.85546875" customWidth="1"/>
    <col min="57" max="57" width="12" customWidth="1"/>
    <col min="58" max="58" width="12.5703125" customWidth="1"/>
    <col min="59" max="59" width="19.5703125" customWidth="1"/>
    <col min="60" max="60" width="14.140625" customWidth="1"/>
    <col min="61" max="61" width="16" customWidth="1"/>
    <col min="62" max="63" width="12" customWidth="1"/>
    <col min="64" max="64" width="16.85546875" customWidth="1"/>
    <col min="65" max="65" width="14.140625" customWidth="1"/>
    <col min="66" max="66" width="16" customWidth="1"/>
    <col min="67" max="68" width="12" customWidth="1"/>
    <col min="69" max="69" width="16.85546875" customWidth="1"/>
    <col min="70" max="70" width="14.140625" customWidth="1"/>
    <col min="71" max="71" width="16" customWidth="1"/>
    <col min="72" max="73" width="12" customWidth="1"/>
    <col min="74" max="74" width="16.85546875" customWidth="1"/>
    <col min="75" max="75" width="14.140625" customWidth="1"/>
    <col min="76" max="76" width="16" customWidth="1"/>
    <col min="77" max="78" width="12" customWidth="1"/>
    <col min="79" max="79" width="16.85546875" customWidth="1"/>
    <col min="80" max="80" width="14.140625" customWidth="1"/>
    <col min="81" max="81" width="16" customWidth="1"/>
    <col min="82" max="83" width="12" customWidth="1"/>
    <col min="84" max="84" width="16.85546875" customWidth="1"/>
    <col min="85" max="85" width="11.7109375" customWidth="1"/>
    <col min="86" max="86" width="17" customWidth="1"/>
    <col min="87" max="87" width="15.140625" customWidth="1"/>
    <col min="88" max="88" width="9.5703125" customWidth="1"/>
    <col min="89" max="89" width="12" customWidth="1"/>
    <col min="90" max="90" width="18" customWidth="1"/>
    <col min="91" max="91" width="11.28515625" customWidth="1"/>
    <col min="92" max="92" width="11.5703125" customWidth="1"/>
    <col min="93" max="93" width="12.7109375" customWidth="1"/>
    <col min="94" max="94" width="15.28515625" customWidth="1"/>
    <col min="95" max="95" width="20.42578125" customWidth="1"/>
    <col min="96" max="96" width="12" customWidth="1"/>
    <col min="97" max="97" width="18" customWidth="1"/>
    <col min="98" max="98" width="15.140625" customWidth="1"/>
    <col min="99" max="99" width="17" customWidth="1"/>
    <col min="100" max="101" width="12" customWidth="1"/>
    <col min="102" max="102" width="18" customWidth="1"/>
    <col min="103" max="103" width="14.140625" customWidth="1"/>
    <col min="104" max="104" width="15.42578125" customWidth="1"/>
    <col min="105" max="105" width="17.28515625" customWidth="1"/>
    <col min="106" max="106" width="16.7109375" customWidth="1"/>
    <col min="107" max="107" width="18.28515625" customWidth="1"/>
    <col min="108" max="108" width="15.85546875" customWidth="1"/>
    <col min="109" max="109" width="18.42578125" customWidth="1"/>
    <col min="110" max="110" width="11.7109375" customWidth="1"/>
  </cols>
  <sheetData>
    <row r="1" spans="1:110" x14ac:dyDescent="0.25">
      <c r="A1" s="50" t="s">
        <v>1</v>
      </c>
      <c r="B1" s="51" t="s">
        <v>0</v>
      </c>
      <c r="C1" s="50" t="s">
        <v>2660</v>
      </c>
      <c r="D1" s="51" t="s">
        <v>2</v>
      </c>
      <c r="E1" s="50" t="s">
        <v>4</v>
      </c>
      <c r="F1" s="50" t="s">
        <v>5</v>
      </c>
      <c r="G1" s="50" t="s">
        <v>6</v>
      </c>
      <c r="H1" s="50" t="s">
        <v>7</v>
      </c>
      <c r="I1" s="50" t="s">
        <v>8</v>
      </c>
      <c r="J1" s="50" t="s">
        <v>9</v>
      </c>
      <c r="K1" s="50" t="s">
        <v>10</v>
      </c>
      <c r="L1" s="50" t="s">
        <v>11</v>
      </c>
      <c r="M1" s="50" t="s">
        <v>12</v>
      </c>
      <c r="N1" s="50" t="s">
        <v>13</v>
      </c>
      <c r="O1" s="50" t="s">
        <v>14</v>
      </c>
      <c r="P1" s="50" t="s">
        <v>15</v>
      </c>
      <c r="Q1" s="50" t="s">
        <v>16</v>
      </c>
      <c r="R1" s="50" t="s">
        <v>17</v>
      </c>
      <c r="S1" s="50" t="s">
        <v>18</v>
      </c>
      <c r="T1" s="50" t="s">
        <v>1450</v>
      </c>
      <c r="U1" s="50" t="s">
        <v>1451</v>
      </c>
      <c r="V1" s="50" t="s">
        <v>19</v>
      </c>
      <c r="W1" s="50" t="s">
        <v>20</v>
      </c>
      <c r="X1" s="50" t="s">
        <v>21</v>
      </c>
      <c r="Y1" s="50" t="s">
        <v>22</v>
      </c>
      <c r="Z1" s="50" t="s">
        <v>23</v>
      </c>
      <c r="AA1" s="50" t="s">
        <v>24</v>
      </c>
      <c r="AB1" s="50" t="s">
        <v>25</v>
      </c>
      <c r="AC1" s="50" t="s">
        <v>26</v>
      </c>
      <c r="AD1" s="50" t="s">
        <v>27</v>
      </c>
      <c r="AE1" s="50" t="s">
        <v>28</v>
      </c>
      <c r="AF1" s="50" t="s">
        <v>29</v>
      </c>
      <c r="AG1" s="50" t="s">
        <v>30</v>
      </c>
      <c r="AH1" s="50" t="s">
        <v>31</v>
      </c>
      <c r="AI1" s="50" t="s">
        <v>32</v>
      </c>
      <c r="AJ1" s="50" t="s">
        <v>33</v>
      </c>
      <c r="AK1" s="50" t="s">
        <v>34</v>
      </c>
      <c r="AL1" s="50" t="s">
        <v>1452</v>
      </c>
      <c r="AM1" s="50" t="s">
        <v>35</v>
      </c>
      <c r="AN1" s="50" t="s">
        <v>36</v>
      </c>
      <c r="AO1" s="50" t="s">
        <v>37</v>
      </c>
      <c r="AP1" s="50" t="s">
        <v>38</v>
      </c>
      <c r="AQ1" s="50" t="s">
        <v>39</v>
      </c>
      <c r="AR1" s="50" t="s">
        <v>40</v>
      </c>
      <c r="AS1" s="50" t="s">
        <v>41</v>
      </c>
      <c r="AT1" s="50" t="s">
        <v>42</v>
      </c>
      <c r="AU1" s="50" t="s">
        <v>43</v>
      </c>
      <c r="AV1" s="50" t="s">
        <v>44</v>
      </c>
      <c r="AW1" s="50" t="s">
        <v>45</v>
      </c>
      <c r="AX1" s="50" t="s">
        <v>46</v>
      </c>
      <c r="AY1" s="50" t="s">
        <v>47</v>
      </c>
      <c r="AZ1" s="50" t="s">
        <v>48</v>
      </c>
      <c r="BA1" s="50" t="s">
        <v>49</v>
      </c>
      <c r="BB1" s="50" t="s">
        <v>50</v>
      </c>
      <c r="BC1" s="50" t="s">
        <v>51</v>
      </c>
      <c r="BD1" s="50" t="s">
        <v>52</v>
      </c>
      <c r="BE1" s="50" t="s">
        <v>53</v>
      </c>
      <c r="BF1" s="50" t="s">
        <v>54</v>
      </c>
      <c r="BG1" s="50" t="s">
        <v>55</v>
      </c>
      <c r="BH1" s="50" t="s">
        <v>56</v>
      </c>
      <c r="BI1" s="50" t="s">
        <v>57</v>
      </c>
      <c r="BJ1" s="50" t="s">
        <v>58</v>
      </c>
      <c r="BK1" s="50" t="s">
        <v>59</v>
      </c>
      <c r="BL1" s="50" t="s">
        <v>60</v>
      </c>
      <c r="BM1" s="50" t="s">
        <v>61</v>
      </c>
      <c r="BN1" s="50" t="s">
        <v>62</v>
      </c>
      <c r="BO1" s="50" t="s">
        <v>63</v>
      </c>
      <c r="BP1" s="50" t="s">
        <v>64</v>
      </c>
      <c r="BQ1" s="50" t="s">
        <v>65</v>
      </c>
      <c r="BR1" s="50" t="s">
        <v>66</v>
      </c>
      <c r="BS1" s="50" t="s">
        <v>67</v>
      </c>
      <c r="BT1" s="50" t="s">
        <v>68</v>
      </c>
      <c r="BU1" s="50" t="s">
        <v>69</v>
      </c>
      <c r="BV1" s="50" t="s">
        <v>70</v>
      </c>
      <c r="BW1" s="50" t="s">
        <v>71</v>
      </c>
      <c r="BX1" s="50" t="s">
        <v>72</v>
      </c>
      <c r="BY1" s="50" t="s">
        <v>73</v>
      </c>
      <c r="BZ1" s="50" t="s">
        <v>74</v>
      </c>
      <c r="CA1" s="50" t="s">
        <v>75</v>
      </c>
      <c r="CB1" s="50" t="s">
        <v>76</v>
      </c>
      <c r="CC1" s="50" t="s">
        <v>77</v>
      </c>
      <c r="CD1" s="50" t="s">
        <v>78</v>
      </c>
      <c r="CE1" s="50" t="s">
        <v>79</v>
      </c>
      <c r="CF1" s="50" t="s">
        <v>80</v>
      </c>
      <c r="CG1" s="50" t="s">
        <v>81</v>
      </c>
      <c r="CH1" s="50" t="s">
        <v>82</v>
      </c>
      <c r="CI1" s="50" t="s">
        <v>83</v>
      </c>
      <c r="CJ1" s="50" t="s">
        <v>84</v>
      </c>
      <c r="CK1" s="50" t="s">
        <v>85</v>
      </c>
      <c r="CL1" s="50" t="s">
        <v>86</v>
      </c>
      <c r="CM1" s="50" t="s">
        <v>87</v>
      </c>
      <c r="CN1" s="50" t="s">
        <v>88</v>
      </c>
      <c r="CO1" s="50" t="s">
        <v>89</v>
      </c>
      <c r="CP1" s="50" t="s">
        <v>90</v>
      </c>
      <c r="CQ1" s="50" t="s">
        <v>91</v>
      </c>
      <c r="CR1" s="50" t="s">
        <v>92</v>
      </c>
      <c r="CS1" s="50" t="s">
        <v>93</v>
      </c>
      <c r="CT1" s="50" t="s">
        <v>94</v>
      </c>
      <c r="CU1" s="50" t="s">
        <v>95</v>
      </c>
      <c r="CV1" s="50" t="s">
        <v>96</v>
      </c>
      <c r="CW1" s="50" t="s">
        <v>97</v>
      </c>
      <c r="CX1" s="50" t="s">
        <v>98</v>
      </c>
      <c r="CY1" s="50" t="s">
        <v>1467</v>
      </c>
      <c r="CZ1" s="50" t="s">
        <v>1468</v>
      </c>
      <c r="DA1" s="50" t="s">
        <v>1469</v>
      </c>
      <c r="DB1" s="50" t="s">
        <v>2661</v>
      </c>
      <c r="DC1" s="50" t="s">
        <v>2662</v>
      </c>
      <c r="DD1" s="50" t="s">
        <v>2663</v>
      </c>
      <c r="DE1" s="50" t="s">
        <v>2664</v>
      </c>
      <c r="DF1" s="50" t="s">
        <v>3</v>
      </c>
    </row>
    <row r="2" spans="1:110" x14ac:dyDescent="0.25">
      <c r="A2" s="50" t="s">
        <v>1349</v>
      </c>
      <c r="B2" s="50" t="s">
        <v>1470</v>
      </c>
      <c r="C2" s="50" t="s">
        <v>2665</v>
      </c>
      <c r="D2" s="50" t="s">
        <v>101</v>
      </c>
      <c r="E2" s="50" t="s">
        <v>102</v>
      </c>
      <c r="F2" s="50" t="s">
        <v>102</v>
      </c>
      <c r="G2" s="50" t="s">
        <v>102</v>
      </c>
      <c r="H2" s="50" t="s">
        <v>2644</v>
      </c>
      <c r="I2" s="50" t="s">
        <v>103</v>
      </c>
      <c r="J2" s="52">
        <v>666.56262728621459</v>
      </c>
      <c r="K2" s="52">
        <v>950</v>
      </c>
      <c r="L2" s="52">
        <v>70.164487082759436</v>
      </c>
      <c r="M2" s="52">
        <v>0</v>
      </c>
      <c r="N2" s="52">
        <v>549</v>
      </c>
      <c r="O2" s="52">
        <v>61.476399985104678</v>
      </c>
      <c r="P2" s="52">
        <v>81.968533313472904</v>
      </c>
      <c r="Q2" s="52">
        <v>100</v>
      </c>
      <c r="R2" s="52">
        <v>549</v>
      </c>
      <c r="S2" s="52">
        <v>61.476399985104678</v>
      </c>
      <c r="T2" s="52"/>
      <c r="U2" s="52"/>
      <c r="V2" s="52">
        <v>81.968533313472904</v>
      </c>
      <c r="W2" s="52">
        <v>100</v>
      </c>
      <c r="X2" s="52">
        <v>548</v>
      </c>
      <c r="Y2" s="52">
        <v>52.24015210826316</v>
      </c>
      <c r="Z2" s="52">
        <v>69.65353614435088</v>
      </c>
      <c r="AA2" s="52">
        <v>100</v>
      </c>
      <c r="AB2" s="52">
        <v>548</v>
      </c>
      <c r="AC2" s="52">
        <v>52.24015210826316</v>
      </c>
      <c r="AD2" s="52">
        <v>69.65353614435088</v>
      </c>
      <c r="AE2" s="52">
        <v>100</v>
      </c>
      <c r="AF2" s="52">
        <v>254</v>
      </c>
      <c r="AG2" s="52">
        <v>42.150787401574817</v>
      </c>
      <c r="AH2" s="52">
        <v>56.201049868766425</v>
      </c>
      <c r="AI2" s="52">
        <v>100</v>
      </c>
      <c r="AJ2" s="52">
        <v>254</v>
      </c>
      <c r="AK2" s="52">
        <v>42.150787401574817</v>
      </c>
      <c r="AL2" s="52"/>
      <c r="AM2" s="52">
        <v>56.201049868766425</v>
      </c>
      <c r="AN2" s="52">
        <v>100</v>
      </c>
      <c r="AO2" s="53"/>
      <c r="AP2" s="53"/>
      <c r="AQ2" s="53"/>
      <c r="AR2" s="52">
        <v>0</v>
      </c>
      <c r="AS2" s="52">
        <v>0.99456521739130432</v>
      </c>
      <c r="AT2" s="52">
        <v>0.99456521739130432</v>
      </c>
      <c r="AU2" s="52"/>
      <c r="AV2" s="52">
        <v>0.99275362318840576</v>
      </c>
      <c r="AW2" s="52">
        <v>0.99275362318840576</v>
      </c>
      <c r="AX2" s="52"/>
      <c r="AY2" s="52">
        <v>0.98449612403100772</v>
      </c>
      <c r="AZ2" s="52">
        <v>0.98449612403100772</v>
      </c>
      <c r="BA2" s="52"/>
      <c r="BB2" s="52">
        <v>0.10609480812641084</v>
      </c>
      <c r="BC2" s="52">
        <v>38.781038374717845</v>
      </c>
      <c r="BD2" s="52">
        <v>50</v>
      </c>
      <c r="BE2" s="52">
        <v>0.10621468926553672</v>
      </c>
      <c r="BF2" s="52">
        <v>38.757062146892672</v>
      </c>
      <c r="BG2" s="52">
        <v>50</v>
      </c>
      <c r="BH2" s="52">
        <v>24</v>
      </c>
      <c r="BI2" s="52">
        <v>31</v>
      </c>
      <c r="BJ2" s="52">
        <v>0.77419354838709675</v>
      </c>
      <c r="BK2" s="52">
        <v>50</v>
      </c>
      <c r="BL2" s="52">
        <v>50</v>
      </c>
      <c r="BM2" s="52">
        <v>13</v>
      </c>
      <c r="BN2" s="52">
        <v>31</v>
      </c>
      <c r="BO2" s="52">
        <v>0.41935483870967744</v>
      </c>
      <c r="BP2" s="52">
        <v>27.956989247311832</v>
      </c>
      <c r="BQ2" s="52">
        <v>50</v>
      </c>
      <c r="BR2" s="52">
        <v>105</v>
      </c>
      <c r="BS2" s="52">
        <v>116</v>
      </c>
      <c r="BT2" s="52">
        <v>0.90517241379310343</v>
      </c>
      <c r="BU2" s="52">
        <v>48.147468818782102</v>
      </c>
      <c r="BV2" s="52">
        <v>50</v>
      </c>
      <c r="BW2" s="54"/>
      <c r="BX2" s="54"/>
      <c r="BY2" s="52"/>
      <c r="BZ2" s="52"/>
      <c r="CA2" s="52"/>
      <c r="CB2" s="55"/>
      <c r="CC2" s="55"/>
      <c r="CD2" s="52"/>
      <c r="CE2" s="52"/>
      <c r="CF2" s="52"/>
      <c r="CG2" s="52"/>
      <c r="CH2" s="52"/>
      <c r="CI2" s="52"/>
      <c r="CJ2" s="52"/>
      <c r="CK2" s="52"/>
      <c r="CL2" s="52"/>
      <c r="CM2" s="52">
        <v>227</v>
      </c>
      <c r="CN2" s="52">
        <v>90</v>
      </c>
      <c r="CO2" s="52">
        <v>255</v>
      </c>
      <c r="CP2" s="52">
        <v>0.3964757709251101</v>
      </c>
      <c r="CQ2" s="52">
        <v>0.8901960784313725</v>
      </c>
      <c r="CR2" s="52">
        <v>13.215859030837004</v>
      </c>
      <c r="CS2" s="52">
        <v>50</v>
      </c>
      <c r="CT2" s="52">
        <v>47</v>
      </c>
      <c r="CU2" s="52">
        <v>115</v>
      </c>
      <c r="CV2" s="52">
        <v>0.40869565217391307</v>
      </c>
      <c r="CW2" s="52">
        <v>34.057971014492757</v>
      </c>
      <c r="CX2" s="52">
        <v>50</v>
      </c>
      <c r="CY2" s="52"/>
      <c r="CZ2" s="52"/>
      <c r="DA2" s="52"/>
      <c r="DB2" s="52">
        <v>17.263974516166829</v>
      </c>
      <c r="DC2" s="52">
        <v>19.631524517014228</v>
      </c>
      <c r="DD2" s="52">
        <v>17.168861804494096</v>
      </c>
      <c r="DE2" s="52"/>
      <c r="DF2" s="50" t="s">
        <v>102</v>
      </c>
    </row>
    <row r="3" spans="1:110" x14ac:dyDescent="0.25">
      <c r="A3" s="50" t="s">
        <v>1337</v>
      </c>
      <c r="B3" s="50" t="s">
        <v>1471</v>
      </c>
      <c r="C3" s="50" t="s">
        <v>2665</v>
      </c>
      <c r="D3" s="50" t="s">
        <v>101</v>
      </c>
      <c r="E3" s="50" t="s">
        <v>102</v>
      </c>
      <c r="F3" s="50" t="s">
        <v>102</v>
      </c>
      <c r="G3" s="50" t="s">
        <v>102</v>
      </c>
      <c r="H3" s="50" t="s">
        <v>2644</v>
      </c>
      <c r="I3" s="50" t="s">
        <v>103</v>
      </c>
      <c r="J3" s="52">
        <v>916.58562932061977</v>
      </c>
      <c r="K3" s="52">
        <v>1150</v>
      </c>
      <c r="L3" s="52">
        <v>79.703098201793026</v>
      </c>
      <c r="M3" s="52">
        <v>0</v>
      </c>
      <c r="N3" s="52">
        <v>544</v>
      </c>
      <c r="O3" s="52">
        <v>66.606732167045536</v>
      </c>
      <c r="P3" s="52">
        <v>88.808976222727381</v>
      </c>
      <c r="Q3" s="52">
        <v>100</v>
      </c>
      <c r="R3" s="52">
        <v>424</v>
      </c>
      <c r="S3" s="52">
        <v>65.803844426223705</v>
      </c>
      <c r="T3" s="52">
        <v>58.039701055671536</v>
      </c>
      <c r="U3" s="52">
        <v>69.443602184615969</v>
      </c>
      <c r="V3" s="52">
        <v>87.738459234964935</v>
      </c>
      <c r="W3" s="52">
        <v>100</v>
      </c>
      <c r="X3" s="52">
        <v>543</v>
      </c>
      <c r="Y3" s="52">
        <v>58.97029567648049</v>
      </c>
      <c r="Z3" s="52">
        <v>78.627060901973991</v>
      </c>
      <c r="AA3" s="52">
        <v>100</v>
      </c>
      <c r="AB3" s="52">
        <v>423</v>
      </c>
      <c r="AC3" s="52">
        <v>59.234294150468848</v>
      </c>
      <c r="AD3" s="52">
        <v>78.979058867291798</v>
      </c>
      <c r="AE3" s="52">
        <v>100</v>
      </c>
      <c r="AF3" s="52">
        <v>221</v>
      </c>
      <c r="AG3" s="52">
        <v>43.415987933634959</v>
      </c>
      <c r="AH3" s="52">
        <v>57.887983911513274</v>
      </c>
      <c r="AI3" s="52">
        <v>100</v>
      </c>
      <c r="AJ3" s="52">
        <v>159</v>
      </c>
      <c r="AK3" s="52">
        <v>43.857023060796642</v>
      </c>
      <c r="AL3" s="52">
        <v>42.284946236559151</v>
      </c>
      <c r="AM3" s="52">
        <v>58.476030747728856</v>
      </c>
      <c r="AN3" s="52">
        <v>100</v>
      </c>
      <c r="AO3" s="53">
        <v>3.63</v>
      </c>
      <c r="AP3" s="53">
        <v>-1.19</v>
      </c>
      <c r="AQ3" s="53">
        <v>-1.57</v>
      </c>
      <c r="AR3" s="52">
        <v>0</v>
      </c>
      <c r="AS3" s="52">
        <v>0.99451553930530168</v>
      </c>
      <c r="AT3" s="52">
        <v>0.99297423887587821</v>
      </c>
      <c r="AU3" s="52">
        <v>1</v>
      </c>
      <c r="AV3" s="52">
        <v>0.99268738574040216</v>
      </c>
      <c r="AW3" s="52">
        <v>0.99063231850117095</v>
      </c>
      <c r="AX3" s="52">
        <v>1</v>
      </c>
      <c r="AY3" s="52">
        <v>0.98222222222222222</v>
      </c>
      <c r="AZ3" s="52">
        <v>1</v>
      </c>
      <c r="BA3" s="52">
        <v>0.93939393939393945</v>
      </c>
      <c r="BB3" s="52">
        <v>5.3403141361256547E-2</v>
      </c>
      <c r="BC3" s="52">
        <v>49.319371727748695</v>
      </c>
      <c r="BD3" s="52">
        <v>50</v>
      </c>
      <c r="BE3" s="52">
        <v>6.0179257362355951E-2</v>
      </c>
      <c r="BF3" s="52">
        <v>47.96414852752882</v>
      </c>
      <c r="BG3" s="52">
        <v>50</v>
      </c>
      <c r="BH3" s="52">
        <v>46</v>
      </c>
      <c r="BI3" s="52">
        <v>59</v>
      </c>
      <c r="BJ3" s="52">
        <v>0.77966101694915257</v>
      </c>
      <c r="BK3" s="52">
        <v>50</v>
      </c>
      <c r="BL3" s="52">
        <v>50</v>
      </c>
      <c r="BM3" s="52">
        <v>34</v>
      </c>
      <c r="BN3" s="52">
        <v>59</v>
      </c>
      <c r="BO3" s="52">
        <v>0.57627118644067798</v>
      </c>
      <c r="BP3" s="52">
        <v>38.418079096045197</v>
      </c>
      <c r="BQ3" s="52">
        <v>50</v>
      </c>
      <c r="BR3" s="52">
        <v>120</v>
      </c>
      <c r="BS3" s="52">
        <v>130</v>
      </c>
      <c r="BT3" s="52">
        <v>0.92307692307692313</v>
      </c>
      <c r="BU3" s="52">
        <v>49.099836333878891</v>
      </c>
      <c r="BV3" s="52">
        <v>50</v>
      </c>
      <c r="BW3" s="54">
        <v>19</v>
      </c>
      <c r="BX3" s="54">
        <v>23</v>
      </c>
      <c r="BY3" s="52">
        <v>0.82608695652173914</v>
      </c>
      <c r="BZ3" s="52">
        <v>87.881591119333962</v>
      </c>
      <c r="CA3" s="52">
        <v>100</v>
      </c>
      <c r="CB3" s="55"/>
      <c r="CC3" s="55"/>
      <c r="CD3" s="52"/>
      <c r="CE3" s="52"/>
      <c r="CF3" s="52"/>
      <c r="CG3" s="52"/>
      <c r="CH3" s="52">
        <v>23</v>
      </c>
      <c r="CI3" s="52">
        <v>17</v>
      </c>
      <c r="CJ3" s="52">
        <v>0.73899999999999999</v>
      </c>
      <c r="CK3" s="52">
        <v>98.550724637681157</v>
      </c>
      <c r="CL3" s="52">
        <v>100</v>
      </c>
      <c r="CM3" s="52">
        <v>141</v>
      </c>
      <c r="CN3" s="52">
        <v>16</v>
      </c>
      <c r="CO3" s="52">
        <v>309</v>
      </c>
      <c r="CP3" s="52">
        <v>0.11347517730496454</v>
      </c>
      <c r="CQ3" s="52">
        <v>0.4563106796116505</v>
      </c>
      <c r="CR3" s="52">
        <v>0</v>
      </c>
      <c r="CS3" s="52">
        <v>50</v>
      </c>
      <c r="CT3" s="52">
        <v>92</v>
      </c>
      <c r="CU3" s="52">
        <v>171</v>
      </c>
      <c r="CV3" s="52">
        <v>0.53801169590643272</v>
      </c>
      <c r="CW3" s="52">
        <v>44.834307992202724</v>
      </c>
      <c r="CX3" s="52">
        <v>50</v>
      </c>
      <c r="CY3" s="52"/>
      <c r="CZ3" s="52"/>
      <c r="DA3" s="52"/>
      <c r="DB3" s="52">
        <v>17.263974516166829</v>
      </c>
      <c r="DC3" s="52">
        <v>19.631524517014228</v>
      </c>
      <c r="DD3" s="52">
        <v>17.168861804494096</v>
      </c>
      <c r="DE3" s="52"/>
      <c r="DF3" s="50" t="s">
        <v>102</v>
      </c>
    </row>
    <row r="4" spans="1:110" x14ac:dyDescent="0.25">
      <c r="A4" s="50" t="s">
        <v>100</v>
      </c>
      <c r="B4" s="50" t="s">
        <v>99</v>
      </c>
      <c r="C4" s="50" t="s">
        <v>2665</v>
      </c>
      <c r="D4" s="50" t="s">
        <v>101</v>
      </c>
      <c r="E4" s="50" t="s">
        <v>102</v>
      </c>
      <c r="F4" s="50" t="s">
        <v>102</v>
      </c>
      <c r="G4" s="50" t="s">
        <v>102</v>
      </c>
      <c r="H4" s="50" t="s">
        <v>2644</v>
      </c>
      <c r="I4" s="50" t="s">
        <v>103</v>
      </c>
      <c r="J4" s="52">
        <v>618.94414648900749</v>
      </c>
      <c r="K4" s="52">
        <v>650</v>
      </c>
      <c r="L4" s="52">
        <v>95.222176382924232</v>
      </c>
      <c r="M4" s="52">
        <v>0</v>
      </c>
      <c r="N4" s="52">
        <v>160</v>
      </c>
      <c r="O4" s="52">
        <v>82.932212583479853</v>
      </c>
      <c r="P4" s="52">
        <v>100</v>
      </c>
      <c r="Q4" s="52">
        <v>100</v>
      </c>
      <c r="R4" s="52">
        <v>34</v>
      </c>
      <c r="S4" s="52">
        <v>74.421909911335362</v>
      </c>
      <c r="T4" s="52">
        <v>75</v>
      </c>
      <c r="U4" s="52">
        <v>75</v>
      </c>
      <c r="V4" s="52">
        <v>99.229213215113816</v>
      </c>
      <c r="W4" s="52">
        <v>100</v>
      </c>
      <c r="X4" s="52">
        <v>160</v>
      </c>
      <c r="Y4" s="52">
        <v>76.350096822259658</v>
      </c>
      <c r="Z4" s="52">
        <v>100</v>
      </c>
      <c r="AA4" s="52">
        <v>100</v>
      </c>
      <c r="AB4" s="52">
        <v>34</v>
      </c>
      <c r="AC4" s="52">
        <v>67.236947922899944</v>
      </c>
      <c r="AD4" s="52">
        <v>89.64926389719993</v>
      </c>
      <c r="AE4" s="52">
        <v>100</v>
      </c>
      <c r="AF4" s="52">
        <v>50</v>
      </c>
      <c r="AG4" s="52">
        <v>64.012666666666689</v>
      </c>
      <c r="AH4" s="52">
        <v>85.350222222222243</v>
      </c>
      <c r="AI4" s="52">
        <v>100</v>
      </c>
      <c r="AJ4" s="52">
        <v>16</v>
      </c>
      <c r="AK4" s="52"/>
      <c r="AL4" s="52">
        <v>71.090196078431362</v>
      </c>
      <c r="AM4" s="52"/>
      <c r="AN4" s="52">
        <v>0</v>
      </c>
      <c r="AO4" s="53">
        <v>0.56999999999999995</v>
      </c>
      <c r="AP4" s="53">
        <v>7.76</v>
      </c>
      <c r="AQ4" s="53"/>
      <c r="AR4" s="52">
        <v>0</v>
      </c>
      <c r="AS4" s="52">
        <v>0.98795180722891562</v>
      </c>
      <c r="AT4" s="52">
        <v>1</v>
      </c>
      <c r="AU4" s="52">
        <v>0.98461538461538467</v>
      </c>
      <c r="AV4" s="52">
        <v>0.98809523809523814</v>
      </c>
      <c r="AW4" s="52">
        <v>1</v>
      </c>
      <c r="AX4" s="52">
        <v>0.98461538461538467</v>
      </c>
      <c r="AY4" s="52">
        <v>1</v>
      </c>
      <c r="AZ4" s="52"/>
      <c r="BA4" s="52">
        <v>1</v>
      </c>
      <c r="BB4" s="52">
        <v>1.2145748987854251E-2</v>
      </c>
      <c r="BC4" s="52">
        <v>50</v>
      </c>
      <c r="BD4" s="52">
        <v>50</v>
      </c>
      <c r="BE4" s="52">
        <v>3.7037037037037035E-2</v>
      </c>
      <c r="BF4" s="52">
        <v>50</v>
      </c>
      <c r="BG4" s="52">
        <v>50</v>
      </c>
      <c r="BH4" s="52"/>
      <c r="BI4" s="52"/>
      <c r="BJ4" s="52"/>
      <c r="BK4" s="52"/>
      <c r="BL4" s="52"/>
      <c r="BM4" s="52"/>
      <c r="BN4" s="52"/>
      <c r="BO4" s="52"/>
      <c r="BP4" s="52"/>
      <c r="BQ4" s="52"/>
      <c r="BR4" s="52"/>
      <c r="BS4" s="52"/>
      <c r="BT4" s="52"/>
      <c r="BU4" s="52"/>
      <c r="BV4" s="52"/>
      <c r="BW4" s="54"/>
      <c r="BX4" s="54"/>
      <c r="BY4" s="52"/>
      <c r="BZ4" s="52"/>
      <c r="CA4" s="52"/>
      <c r="CB4" s="55"/>
      <c r="CC4" s="55"/>
      <c r="CD4" s="52"/>
      <c r="CE4" s="52"/>
      <c r="CF4" s="52"/>
      <c r="CG4" s="52"/>
      <c r="CH4" s="52"/>
      <c r="CI4" s="52"/>
      <c r="CJ4" s="52"/>
      <c r="CK4" s="52"/>
      <c r="CL4" s="52"/>
      <c r="CM4" s="52">
        <v>82</v>
      </c>
      <c r="CN4" s="52">
        <v>55</v>
      </c>
      <c r="CO4" s="52">
        <v>84</v>
      </c>
      <c r="CP4" s="52">
        <v>0.67073170731707321</v>
      </c>
      <c r="CQ4" s="52">
        <v>0.97619047619047616</v>
      </c>
      <c r="CR4" s="52">
        <v>44.715447154471548</v>
      </c>
      <c r="CS4" s="52">
        <v>50</v>
      </c>
      <c r="CT4" s="52"/>
      <c r="CU4" s="52"/>
      <c r="CV4" s="52"/>
      <c r="CW4" s="52"/>
      <c r="CX4" s="52"/>
      <c r="CY4" s="52"/>
      <c r="CZ4" s="52"/>
      <c r="DA4" s="52"/>
      <c r="DB4" s="52">
        <v>17.263974516166829</v>
      </c>
      <c r="DC4" s="52">
        <v>19.631524517014228</v>
      </c>
      <c r="DD4" s="52">
        <v>17.168861804494096</v>
      </c>
      <c r="DE4" s="52"/>
      <c r="DF4" s="50" t="s">
        <v>102</v>
      </c>
    </row>
    <row r="5" spans="1:110" x14ac:dyDescent="0.25">
      <c r="A5" s="50" t="s">
        <v>111</v>
      </c>
      <c r="B5" s="50" t="s">
        <v>110</v>
      </c>
      <c r="C5" s="50" t="s">
        <v>2665</v>
      </c>
      <c r="D5" s="50" t="s">
        <v>101</v>
      </c>
      <c r="E5" s="50" t="s">
        <v>102</v>
      </c>
      <c r="F5" s="50" t="s">
        <v>102</v>
      </c>
      <c r="G5" s="50" t="s">
        <v>102</v>
      </c>
      <c r="H5" s="50" t="s">
        <v>2644</v>
      </c>
      <c r="I5" s="50" t="s">
        <v>103</v>
      </c>
      <c r="J5" s="52">
        <v>862.37978874742328</v>
      </c>
      <c r="K5" s="52">
        <v>1250</v>
      </c>
      <c r="L5" s="52">
        <v>68.99038309979386</v>
      </c>
      <c r="M5" s="52">
        <v>0</v>
      </c>
      <c r="N5" s="52">
        <v>1153</v>
      </c>
      <c r="O5" s="52">
        <v>60.699936393558588</v>
      </c>
      <c r="P5" s="52">
        <v>80.933248524744783</v>
      </c>
      <c r="Q5" s="52">
        <v>100</v>
      </c>
      <c r="R5" s="52">
        <v>845</v>
      </c>
      <c r="S5" s="52">
        <v>57.143838930141932</v>
      </c>
      <c r="T5" s="52">
        <v>60.328063432652812</v>
      </c>
      <c r="U5" s="52">
        <v>70.456112875984161</v>
      </c>
      <c r="V5" s="52">
        <v>76.191785240189247</v>
      </c>
      <c r="W5" s="52">
        <v>100</v>
      </c>
      <c r="X5" s="52">
        <v>1152</v>
      </c>
      <c r="Y5" s="52">
        <v>51.718972271073909</v>
      </c>
      <c r="Z5" s="52">
        <v>68.958629694765222</v>
      </c>
      <c r="AA5" s="52">
        <v>100</v>
      </c>
      <c r="AB5" s="52">
        <v>841</v>
      </c>
      <c r="AC5" s="52">
        <v>48.535348785638668</v>
      </c>
      <c r="AD5" s="52">
        <v>64.713798380851557</v>
      </c>
      <c r="AE5" s="52">
        <v>100</v>
      </c>
      <c r="AF5" s="52">
        <v>563</v>
      </c>
      <c r="AG5" s="52">
        <v>46.834991119005288</v>
      </c>
      <c r="AH5" s="52">
        <v>62.446654825340389</v>
      </c>
      <c r="AI5" s="52">
        <v>100</v>
      </c>
      <c r="AJ5" s="52">
        <v>407</v>
      </c>
      <c r="AK5" s="52">
        <v>43.562162162162167</v>
      </c>
      <c r="AL5" s="52">
        <v>55.373717948717911</v>
      </c>
      <c r="AM5" s="52">
        <v>58.082882882882892</v>
      </c>
      <c r="AN5" s="52">
        <v>100</v>
      </c>
      <c r="AO5" s="53">
        <v>13.31</v>
      </c>
      <c r="AP5" s="53">
        <v>11.79</v>
      </c>
      <c r="AQ5" s="53">
        <v>11.81</v>
      </c>
      <c r="AR5" s="52">
        <v>0</v>
      </c>
      <c r="AS5" s="52">
        <v>0.9856459330143541</v>
      </c>
      <c r="AT5" s="52">
        <v>0.98784530386740332</v>
      </c>
      <c r="AU5" s="52">
        <v>0.97994269340974216</v>
      </c>
      <c r="AV5" s="52">
        <v>0.98410174880763113</v>
      </c>
      <c r="AW5" s="52">
        <v>0.98237885462555063</v>
      </c>
      <c r="AX5" s="52">
        <v>0.98857142857142855</v>
      </c>
      <c r="AY5" s="52">
        <v>0.97123519458544838</v>
      </c>
      <c r="AZ5" s="52">
        <v>0.96736596736596736</v>
      </c>
      <c r="BA5" s="52">
        <v>0.98148148148148151</v>
      </c>
      <c r="BB5" s="52">
        <v>0.1628997867803838</v>
      </c>
      <c r="BC5" s="52">
        <v>27.420042643923239</v>
      </c>
      <c r="BD5" s="52">
        <v>50</v>
      </c>
      <c r="BE5" s="52">
        <v>0.19326241134751773</v>
      </c>
      <c r="BF5" s="52">
        <v>21.34751773049646</v>
      </c>
      <c r="BG5" s="52">
        <v>50</v>
      </c>
      <c r="BH5" s="52">
        <v>211</v>
      </c>
      <c r="BI5" s="52">
        <v>278</v>
      </c>
      <c r="BJ5" s="52">
        <v>0.75899280575539574</v>
      </c>
      <c r="BK5" s="52">
        <v>50</v>
      </c>
      <c r="BL5" s="52">
        <v>50</v>
      </c>
      <c r="BM5" s="52">
        <v>58</v>
      </c>
      <c r="BN5" s="52">
        <v>278</v>
      </c>
      <c r="BO5" s="52">
        <v>0.20863309352517986</v>
      </c>
      <c r="BP5" s="52">
        <v>13.908872901678656</v>
      </c>
      <c r="BQ5" s="52">
        <v>50</v>
      </c>
      <c r="BR5" s="52">
        <v>318</v>
      </c>
      <c r="BS5" s="52">
        <v>358</v>
      </c>
      <c r="BT5" s="52">
        <v>0.88826815642458101</v>
      </c>
      <c r="BU5" s="52">
        <v>47.248306192796861</v>
      </c>
      <c r="BV5" s="52">
        <v>50</v>
      </c>
      <c r="BW5" s="54">
        <v>120</v>
      </c>
      <c r="BX5" s="54">
        <v>157</v>
      </c>
      <c r="BY5" s="52">
        <v>0.76433121019108285</v>
      </c>
      <c r="BZ5" s="52">
        <v>81.311830871391805</v>
      </c>
      <c r="CA5" s="52">
        <v>100</v>
      </c>
      <c r="CB5" s="55">
        <v>110</v>
      </c>
      <c r="CC5" s="55">
        <v>138</v>
      </c>
      <c r="CD5" s="52">
        <v>0.79710144927536208</v>
      </c>
      <c r="CE5" s="52">
        <v>84.798026518655547</v>
      </c>
      <c r="CF5" s="52">
        <v>100</v>
      </c>
      <c r="CG5" s="52">
        <v>0</v>
      </c>
      <c r="CH5" s="52">
        <v>133</v>
      </c>
      <c r="CI5" s="52">
        <v>79</v>
      </c>
      <c r="CJ5" s="52">
        <v>0.59399999999999997</v>
      </c>
      <c r="CK5" s="52">
        <v>79.197994987468675</v>
      </c>
      <c r="CL5" s="52">
        <v>100</v>
      </c>
      <c r="CM5" s="52">
        <v>655</v>
      </c>
      <c r="CN5" s="52">
        <v>249</v>
      </c>
      <c r="CO5" s="52">
        <v>766</v>
      </c>
      <c r="CP5" s="52">
        <v>0.3801526717557252</v>
      </c>
      <c r="CQ5" s="52">
        <v>0.85509138381201044</v>
      </c>
      <c r="CR5" s="52">
        <v>12.67175572519084</v>
      </c>
      <c r="CS5" s="52">
        <v>50</v>
      </c>
      <c r="CT5" s="52">
        <v>251</v>
      </c>
      <c r="CU5" s="52">
        <v>631</v>
      </c>
      <c r="CV5" s="52">
        <v>0.3977812995245642</v>
      </c>
      <c r="CW5" s="52">
        <v>33.148441627047021</v>
      </c>
      <c r="CX5" s="52">
        <v>50</v>
      </c>
      <c r="CY5" s="52">
        <v>0.79710144927536208</v>
      </c>
      <c r="CZ5" s="52">
        <v>0.91935483870967705</v>
      </c>
      <c r="DA5" s="52">
        <v>0.12225338943431495</v>
      </c>
      <c r="DB5" s="52">
        <v>17.263974516166829</v>
      </c>
      <c r="DC5" s="52">
        <v>19.631524517014228</v>
      </c>
      <c r="DD5" s="52">
        <v>17.168861804494096</v>
      </c>
      <c r="DE5" s="52">
        <v>15.161501169955377</v>
      </c>
      <c r="DF5" s="50" t="s">
        <v>102</v>
      </c>
    </row>
    <row r="6" spans="1:110" x14ac:dyDescent="0.25">
      <c r="A6" s="50" t="s">
        <v>1304</v>
      </c>
      <c r="B6" s="50" t="s">
        <v>1472</v>
      </c>
      <c r="C6" s="50" t="s">
        <v>2665</v>
      </c>
      <c r="D6" s="50" t="s">
        <v>101</v>
      </c>
      <c r="E6" s="50" t="s">
        <v>102</v>
      </c>
      <c r="F6" s="50" t="s">
        <v>102</v>
      </c>
      <c r="G6" s="50" t="s">
        <v>102</v>
      </c>
      <c r="H6" s="50" t="s">
        <v>2644</v>
      </c>
      <c r="I6" s="50" t="s">
        <v>103</v>
      </c>
      <c r="J6" s="52">
        <v>495.91904921124939</v>
      </c>
      <c r="K6" s="52">
        <v>1050</v>
      </c>
      <c r="L6" s="52">
        <v>47.230385639166613</v>
      </c>
      <c r="M6" s="52">
        <v>1</v>
      </c>
      <c r="N6" s="52">
        <v>1398</v>
      </c>
      <c r="O6" s="52">
        <v>56.730792660989394</v>
      </c>
      <c r="P6" s="52">
        <v>75.641056881319187</v>
      </c>
      <c r="Q6" s="52">
        <v>100</v>
      </c>
      <c r="R6" s="52">
        <v>940</v>
      </c>
      <c r="S6" s="52">
        <v>50.379554140559939</v>
      </c>
      <c r="T6" s="52">
        <v>60.243870984878733</v>
      </c>
      <c r="U6" s="52">
        <v>69.766085694185222</v>
      </c>
      <c r="V6" s="52">
        <v>67.17273885407991</v>
      </c>
      <c r="W6" s="52">
        <v>100</v>
      </c>
      <c r="X6" s="52">
        <v>1397</v>
      </c>
      <c r="Y6" s="52">
        <v>46.250159977559029</v>
      </c>
      <c r="Z6" s="52">
        <v>61.666879970078703</v>
      </c>
      <c r="AA6" s="52">
        <v>100</v>
      </c>
      <c r="AB6" s="52">
        <v>940</v>
      </c>
      <c r="AC6" s="52">
        <v>39.446834519745089</v>
      </c>
      <c r="AD6" s="52">
        <v>52.595779359660121</v>
      </c>
      <c r="AE6" s="52">
        <v>100</v>
      </c>
      <c r="AF6" s="52">
        <v>380</v>
      </c>
      <c r="AG6" s="52">
        <v>47.958070175438607</v>
      </c>
      <c r="AH6" s="52">
        <v>63.944093567251478</v>
      </c>
      <c r="AI6" s="52">
        <v>100</v>
      </c>
      <c r="AJ6" s="52">
        <v>211</v>
      </c>
      <c r="AK6" s="52">
        <v>40.95892575039494</v>
      </c>
      <c r="AL6" s="52">
        <v>56.696646942800811</v>
      </c>
      <c r="AM6" s="52">
        <v>54.611901000526586</v>
      </c>
      <c r="AN6" s="52">
        <v>100</v>
      </c>
      <c r="AO6" s="53">
        <v>19.38</v>
      </c>
      <c r="AP6" s="53">
        <v>20.79</v>
      </c>
      <c r="AQ6" s="53">
        <v>15.73</v>
      </c>
      <c r="AR6" s="52">
        <v>0</v>
      </c>
      <c r="AS6" s="52">
        <v>0.9856459330143541</v>
      </c>
      <c r="AT6" s="52">
        <v>0.97895791583166336</v>
      </c>
      <c r="AU6" s="52">
        <v>1</v>
      </c>
      <c r="AV6" s="52">
        <v>0.98360655737704916</v>
      </c>
      <c r="AW6" s="52">
        <v>0.97697697697697694</v>
      </c>
      <c r="AX6" s="52">
        <v>0.99784946236559136</v>
      </c>
      <c r="AY6" s="52">
        <v>0.99739583333333337</v>
      </c>
      <c r="AZ6" s="52">
        <v>1</v>
      </c>
      <c r="BA6" s="52">
        <v>0.99411764705882355</v>
      </c>
      <c r="BB6" s="52">
        <v>0.20633299284984677</v>
      </c>
      <c r="BC6" s="52">
        <v>18.733401430030661</v>
      </c>
      <c r="BD6" s="52">
        <v>50</v>
      </c>
      <c r="BE6" s="52">
        <v>0.26548042704626335</v>
      </c>
      <c r="BF6" s="52">
        <v>6.9039145907473296</v>
      </c>
      <c r="BG6" s="52">
        <v>50</v>
      </c>
      <c r="BH6" s="52">
        <v>47</v>
      </c>
      <c r="BI6" s="52">
        <v>166</v>
      </c>
      <c r="BJ6" s="52">
        <v>0.28313253012048195</v>
      </c>
      <c r="BK6" s="52">
        <v>18.875502008032129</v>
      </c>
      <c r="BL6" s="52">
        <v>50</v>
      </c>
      <c r="BM6" s="52"/>
      <c r="BN6" s="52">
        <v>166</v>
      </c>
      <c r="BO6" s="52"/>
      <c r="BP6" s="52"/>
      <c r="BQ6" s="52">
        <v>50</v>
      </c>
      <c r="BR6" s="52">
        <v>284</v>
      </c>
      <c r="BS6" s="52">
        <v>382</v>
      </c>
      <c r="BT6" s="52">
        <v>0.74345549738219896</v>
      </c>
      <c r="BU6" s="52">
        <v>39.545505179904197</v>
      </c>
      <c r="BV6" s="52">
        <v>50</v>
      </c>
      <c r="BW6" s="54"/>
      <c r="BX6" s="54"/>
      <c r="BY6" s="52"/>
      <c r="BZ6" s="52"/>
      <c r="CA6" s="52"/>
      <c r="CB6" s="55"/>
      <c r="CC6" s="55"/>
      <c r="CD6" s="52"/>
      <c r="CE6" s="52"/>
      <c r="CF6" s="52"/>
      <c r="CG6" s="52"/>
      <c r="CH6" s="52">
        <v>45</v>
      </c>
      <c r="CI6" s="52">
        <v>4</v>
      </c>
      <c r="CJ6" s="52">
        <v>8.8999999999999996E-2</v>
      </c>
      <c r="CK6" s="52">
        <v>11.851851851851853</v>
      </c>
      <c r="CL6" s="52">
        <v>100</v>
      </c>
      <c r="CM6" s="52">
        <v>770</v>
      </c>
      <c r="CN6" s="52">
        <v>257</v>
      </c>
      <c r="CO6" s="52">
        <v>884</v>
      </c>
      <c r="CP6" s="52">
        <v>0.33376623376623377</v>
      </c>
      <c r="CQ6" s="52">
        <v>0.87104072398190047</v>
      </c>
      <c r="CR6" s="52">
        <v>11.125541125541126</v>
      </c>
      <c r="CS6" s="52">
        <v>50</v>
      </c>
      <c r="CT6" s="52">
        <v>45</v>
      </c>
      <c r="CU6" s="52">
        <v>283</v>
      </c>
      <c r="CV6" s="52">
        <v>0.15901060070671377</v>
      </c>
      <c r="CW6" s="52">
        <v>13.250883392226148</v>
      </c>
      <c r="CX6" s="52">
        <v>50</v>
      </c>
      <c r="CY6" s="52"/>
      <c r="CZ6" s="52"/>
      <c r="DA6" s="52"/>
      <c r="DB6" s="52">
        <v>17.263974516166829</v>
      </c>
      <c r="DC6" s="52">
        <v>19.631524517014228</v>
      </c>
      <c r="DD6" s="52">
        <v>17.168861804494096</v>
      </c>
      <c r="DE6" s="52"/>
      <c r="DF6" s="50" t="s">
        <v>102</v>
      </c>
    </row>
    <row r="7" spans="1:110" x14ac:dyDescent="0.25">
      <c r="A7" s="50" t="s">
        <v>125</v>
      </c>
      <c r="B7" s="50" t="s">
        <v>124</v>
      </c>
      <c r="C7" s="50" t="s">
        <v>2665</v>
      </c>
      <c r="D7" s="50" t="s">
        <v>101</v>
      </c>
      <c r="E7" s="50" t="s">
        <v>102</v>
      </c>
      <c r="F7" s="50" t="s">
        <v>102</v>
      </c>
      <c r="G7" s="50" t="s">
        <v>102</v>
      </c>
      <c r="H7" s="50" t="s">
        <v>2644</v>
      </c>
      <c r="I7" s="50" t="s">
        <v>103</v>
      </c>
      <c r="J7" s="52">
        <v>632.12556659493589</v>
      </c>
      <c r="K7" s="52">
        <v>800</v>
      </c>
      <c r="L7" s="52">
        <v>79.015695824366986</v>
      </c>
      <c r="M7" s="52">
        <v>0</v>
      </c>
      <c r="N7" s="52">
        <v>251</v>
      </c>
      <c r="O7" s="52">
        <v>72.00330345468258</v>
      </c>
      <c r="P7" s="52">
        <v>96.00440460624344</v>
      </c>
      <c r="Q7" s="52">
        <v>100</v>
      </c>
      <c r="R7" s="52">
        <v>104</v>
      </c>
      <c r="S7" s="52">
        <v>62.800993454579732</v>
      </c>
      <c r="T7" s="52">
        <v>67.104745776214443</v>
      </c>
      <c r="U7" s="52">
        <v>75</v>
      </c>
      <c r="V7" s="52">
        <v>83.734657939439643</v>
      </c>
      <c r="W7" s="52">
        <v>100</v>
      </c>
      <c r="X7" s="52">
        <v>248</v>
      </c>
      <c r="Y7" s="52">
        <v>61.710109343011567</v>
      </c>
      <c r="Z7" s="52">
        <v>82.280145790682084</v>
      </c>
      <c r="AA7" s="52">
        <v>100</v>
      </c>
      <c r="AB7" s="52">
        <v>101</v>
      </c>
      <c r="AC7" s="52">
        <v>53.8585097818153</v>
      </c>
      <c r="AD7" s="52">
        <v>71.811346375753743</v>
      </c>
      <c r="AE7" s="52">
        <v>100</v>
      </c>
      <c r="AF7" s="52">
        <v>86</v>
      </c>
      <c r="AG7" s="52">
        <v>54.17180232558141</v>
      </c>
      <c r="AH7" s="52">
        <v>72.229069767441871</v>
      </c>
      <c r="AI7" s="52">
        <v>100</v>
      </c>
      <c r="AJ7" s="52">
        <v>39</v>
      </c>
      <c r="AK7" s="52">
        <v>47.072008547008558</v>
      </c>
      <c r="AL7" s="52">
        <v>60.063120567375897</v>
      </c>
      <c r="AM7" s="52">
        <v>62.762678062678077</v>
      </c>
      <c r="AN7" s="52">
        <v>100</v>
      </c>
      <c r="AO7" s="53">
        <v>12.19</v>
      </c>
      <c r="AP7" s="53">
        <v>13.24</v>
      </c>
      <c r="AQ7" s="53">
        <v>12.99</v>
      </c>
      <c r="AR7" s="52">
        <v>0</v>
      </c>
      <c r="AS7" s="52">
        <v>0.99607843137254903</v>
      </c>
      <c r="AT7" s="52">
        <v>1</v>
      </c>
      <c r="AU7" s="52">
        <v>0.9932432432432432</v>
      </c>
      <c r="AV7" s="52">
        <v>0.98431372549019602</v>
      </c>
      <c r="AW7" s="52">
        <v>0.9719626168224299</v>
      </c>
      <c r="AX7" s="52">
        <v>0.9932432432432432</v>
      </c>
      <c r="AY7" s="52">
        <v>0.97727272727272729</v>
      </c>
      <c r="AZ7" s="52">
        <v>1</v>
      </c>
      <c r="BA7" s="52">
        <v>0.95918367346938771</v>
      </c>
      <c r="BB7" s="52">
        <v>6.8493150684931503E-2</v>
      </c>
      <c r="BC7" s="52">
        <v>46.301369863013697</v>
      </c>
      <c r="BD7" s="52">
        <v>50</v>
      </c>
      <c r="BE7" s="52">
        <v>0.1</v>
      </c>
      <c r="BF7" s="52">
        <v>40.000000000000007</v>
      </c>
      <c r="BG7" s="52">
        <v>50</v>
      </c>
      <c r="BH7" s="52"/>
      <c r="BI7" s="52"/>
      <c r="BJ7" s="52"/>
      <c r="BK7" s="52"/>
      <c r="BL7" s="52"/>
      <c r="BM7" s="52"/>
      <c r="BN7" s="52"/>
      <c r="BO7" s="52"/>
      <c r="BP7" s="52"/>
      <c r="BQ7" s="52"/>
      <c r="BR7" s="52">
        <v>39</v>
      </c>
      <c r="BS7" s="52">
        <v>46</v>
      </c>
      <c r="BT7" s="52">
        <v>0.84782608695652173</v>
      </c>
      <c r="BU7" s="52">
        <v>45.097132284921372</v>
      </c>
      <c r="BV7" s="52">
        <v>50</v>
      </c>
      <c r="BW7" s="54"/>
      <c r="BX7" s="54"/>
      <c r="BY7" s="52"/>
      <c r="BZ7" s="52"/>
      <c r="CA7" s="52"/>
      <c r="CB7" s="55"/>
      <c r="CC7" s="55"/>
      <c r="CD7" s="52"/>
      <c r="CE7" s="52"/>
      <c r="CF7" s="52"/>
      <c r="CG7" s="52"/>
      <c r="CH7" s="52"/>
      <c r="CI7" s="52"/>
      <c r="CJ7" s="52"/>
      <c r="CK7" s="52"/>
      <c r="CL7" s="52"/>
      <c r="CM7" s="52">
        <v>140</v>
      </c>
      <c r="CN7" s="52">
        <v>67</v>
      </c>
      <c r="CO7" s="52">
        <v>142</v>
      </c>
      <c r="CP7" s="52">
        <v>0.47857142857142859</v>
      </c>
      <c r="CQ7" s="52">
        <v>0.9859154929577465</v>
      </c>
      <c r="CR7" s="52">
        <v>31.904761904761909</v>
      </c>
      <c r="CS7" s="52">
        <v>50</v>
      </c>
      <c r="CT7" s="52"/>
      <c r="CU7" s="52"/>
      <c r="CV7" s="52"/>
      <c r="CW7" s="52"/>
      <c r="CX7" s="52"/>
      <c r="CY7" s="52"/>
      <c r="CZ7" s="52"/>
      <c r="DA7" s="52"/>
      <c r="DB7" s="52">
        <v>17.263974516166829</v>
      </c>
      <c r="DC7" s="52">
        <v>19.631524517014228</v>
      </c>
      <c r="DD7" s="52">
        <v>17.168861804494096</v>
      </c>
      <c r="DE7" s="52"/>
      <c r="DF7" s="50" t="s">
        <v>102</v>
      </c>
    </row>
    <row r="8" spans="1:110" x14ac:dyDescent="0.25">
      <c r="A8" s="50" t="s">
        <v>129</v>
      </c>
      <c r="B8" s="50" t="s">
        <v>128</v>
      </c>
      <c r="C8" s="50" t="s">
        <v>2665</v>
      </c>
      <c r="D8" s="50" t="s">
        <v>101</v>
      </c>
      <c r="E8" s="50" t="s">
        <v>102</v>
      </c>
      <c r="F8" s="50" t="s">
        <v>102</v>
      </c>
      <c r="G8" s="50" t="s">
        <v>102</v>
      </c>
      <c r="H8" s="50" t="s">
        <v>2644</v>
      </c>
      <c r="I8" s="50" t="s">
        <v>103</v>
      </c>
      <c r="J8" s="52">
        <v>1129.3266870803602</v>
      </c>
      <c r="K8" s="52">
        <v>1250</v>
      </c>
      <c r="L8" s="52">
        <v>90.346134966428821</v>
      </c>
      <c r="M8" s="52">
        <v>1</v>
      </c>
      <c r="N8" s="52">
        <v>1799</v>
      </c>
      <c r="O8" s="52">
        <v>81.391785743543494</v>
      </c>
      <c r="P8" s="52">
        <v>100</v>
      </c>
      <c r="Q8" s="52">
        <v>100</v>
      </c>
      <c r="R8" s="52">
        <v>293</v>
      </c>
      <c r="S8" s="52">
        <v>62.499960128647132</v>
      </c>
      <c r="T8" s="52">
        <v>75</v>
      </c>
      <c r="U8" s="52">
        <v>75</v>
      </c>
      <c r="V8" s="52">
        <v>83.333280171529509</v>
      </c>
      <c r="W8" s="52">
        <v>100</v>
      </c>
      <c r="X8" s="52">
        <v>1797</v>
      </c>
      <c r="Y8" s="52">
        <v>75.895060002143182</v>
      </c>
      <c r="Z8" s="52">
        <v>100</v>
      </c>
      <c r="AA8" s="52">
        <v>100</v>
      </c>
      <c r="AB8" s="52">
        <v>293</v>
      </c>
      <c r="AC8" s="52">
        <v>55.996454848403836</v>
      </c>
      <c r="AD8" s="52">
        <v>74.661939797871781</v>
      </c>
      <c r="AE8" s="52">
        <v>100</v>
      </c>
      <c r="AF8" s="52">
        <v>801</v>
      </c>
      <c r="AG8" s="52">
        <v>68.124469413233626</v>
      </c>
      <c r="AH8" s="52">
        <v>90.832625884311497</v>
      </c>
      <c r="AI8" s="52">
        <v>100</v>
      </c>
      <c r="AJ8" s="52">
        <v>132</v>
      </c>
      <c r="AK8" s="52">
        <v>52.155555555555559</v>
      </c>
      <c r="AL8" s="52">
        <v>71.275286497259714</v>
      </c>
      <c r="AM8" s="52">
        <v>69.540740740740745</v>
      </c>
      <c r="AN8" s="52">
        <v>100</v>
      </c>
      <c r="AO8" s="53">
        <v>12.5</v>
      </c>
      <c r="AP8" s="53">
        <v>19</v>
      </c>
      <c r="AQ8" s="53">
        <v>19.11</v>
      </c>
      <c r="AR8" s="52">
        <v>0</v>
      </c>
      <c r="AS8" s="52">
        <v>0.99077590884427569</v>
      </c>
      <c r="AT8" s="52">
        <v>0.98344370860927155</v>
      </c>
      <c r="AU8" s="52">
        <v>0.99221284879948091</v>
      </c>
      <c r="AV8" s="52">
        <v>0.9902964959568733</v>
      </c>
      <c r="AW8" s="52">
        <v>0.98726114649681529</v>
      </c>
      <c r="AX8" s="52">
        <v>0.990914990266061</v>
      </c>
      <c r="AY8" s="52">
        <v>0.99877450980392157</v>
      </c>
      <c r="AZ8" s="52">
        <v>1</v>
      </c>
      <c r="BA8" s="52">
        <v>0.99853372434017595</v>
      </c>
      <c r="BB8" s="52">
        <v>3.0257186081694403E-2</v>
      </c>
      <c r="BC8" s="52">
        <v>50</v>
      </c>
      <c r="BD8" s="52">
        <v>50</v>
      </c>
      <c r="BE8" s="52">
        <v>7.1713147410358571E-2</v>
      </c>
      <c r="BF8" s="52">
        <v>45.657370517928292</v>
      </c>
      <c r="BG8" s="52">
        <v>50</v>
      </c>
      <c r="BH8" s="52">
        <v>222</v>
      </c>
      <c r="BI8" s="52">
        <v>496</v>
      </c>
      <c r="BJ8" s="52">
        <v>0.44758064516129031</v>
      </c>
      <c r="BK8" s="52">
        <v>29.838709677419356</v>
      </c>
      <c r="BL8" s="52">
        <v>50</v>
      </c>
      <c r="BM8" s="52">
        <v>348</v>
      </c>
      <c r="BN8" s="52">
        <v>496</v>
      </c>
      <c r="BO8" s="52">
        <v>0.70161290322580649</v>
      </c>
      <c r="BP8" s="52">
        <v>46.774193548387103</v>
      </c>
      <c r="BQ8" s="52">
        <v>50</v>
      </c>
      <c r="BR8" s="52">
        <v>552</v>
      </c>
      <c r="BS8" s="52">
        <v>562</v>
      </c>
      <c r="BT8" s="52">
        <v>0.98220640569395012</v>
      </c>
      <c r="BU8" s="52">
        <v>50</v>
      </c>
      <c r="BV8" s="52">
        <v>50</v>
      </c>
      <c r="BW8" s="54">
        <v>265</v>
      </c>
      <c r="BX8" s="54">
        <v>272</v>
      </c>
      <c r="BY8" s="52">
        <v>0.97426470588235292</v>
      </c>
      <c r="BZ8" s="52">
        <v>100</v>
      </c>
      <c r="CA8" s="52">
        <v>100</v>
      </c>
      <c r="CB8" s="55">
        <v>41</v>
      </c>
      <c r="CC8" s="55">
        <v>44</v>
      </c>
      <c r="CD8" s="52">
        <v>0.93181818181818199</v>
      </c>
      <c r="CE8" s="52">
        <v>99.129593810444888</v>
      </c>
      <c r="CF8" s="52">
        <v>100</v>
      </c>
      <c r="CG8" s="52">
        <v>0</v>
      </c>
      <c r="CH8" s="52">
        <v>272</v>
      </c>
      <c r="CI8" s="52">
        <v>240</v>
      </c>
      <c r="CJ8" s="52">
        <v>0.88200000000000001</v>
      </c>
      <c r="CK8" s="52">
        <v>100</v>
      </c>
      <c r="CL8" s="52">
        <v>100</v>
      </c>
      <c r="CM8" s="52">
        <v>996</v>
      </c>
      <c r="CN8" s="52">
        <v>591</v>
      </c>
      <c r="CO8" s="52">
        <v>1085</v>
      </c>
      <c r="CP8" s="52">
        <v>0.59337349397590367</v>
      </c>
      <c r="CQ8" s="52">
        <v>0.91797235023041479</v>
      </c>
      <c r="CR8" s="52">
        <v>39.558232931726913</v>
      </c>
      <c r="CS8" s="52">
        <v>50</v>
      </c>
      <c r="CT8" s="52">
        <v>675</v>
      </c>
      <c r="CU8" s="52">
        <v>1044</v>
      </c>
      <c r="CV8" s="52">
        <v>0.64655172413793105</v>
      </c>
      <c r="CW8" s="52">
        <v>50</v>
      </c>
      <c r="CX8" s="52">
        <v>50</v>
      </c>
      <c r="CY8" s="52">
        <v>0.93181818181818199</v>
      </c>
      <c r="CZ8" s="52">
        <v>0.94</v>
      </c>
      <c r="DA8" s="52">
        <v>8.1818181818179882E-3</v>
      </c>
      <c r="DB8" s="52">
        <v>17.263974516166829</v>
      </c>
      <c r="DC8" s="52">
        <v>19.631524517014228</v>
      </c>
      <c r="DD8" s="52">
        <v>17.168861804494096</v>
      </c>
      <c r="DE8" s="52">
        <v>15.161501169955377</v>
      </c>
      <c r="DF8" s="50" t="s">
        <v>102</v>
      </c>
    </row>
    <row r="9" spans="1:110" x14ac:dyDescent="0.25">
      <c r="A9" s="50" t="s">
        <v>144</v>
      </c>
      <c r="B9" s="50" t="s">
        <v>143</v>
      </c>
      <c r="C9" s="50" t="s">
        <v>2665</v>
      </c>
      <c r="D9" s="50" t="s">
        <v>101</v>
      </c>
      <c r="E9" s="50" t="s">
        <v>102</v>
      </c>
      <c r="F9" s="50" t="s">
        <v>102</v>
      </c>
      <c r="G9" s="50" t="s">
        <v>102</v>
      </c>
      <c r="H9" s="50" t="s">
        <v>2644</v>
      </c>
      <c r="I9" s="50" t="s">
        <v>103</v>
      </c>
      <c r="J9" s="52">
        <v>539.22653308449549</v>
      </c>
      <c r="K9" s="52">
        <v>650</v>
      </c>
      <c r="L9" s="52">
        <v>82.957928166845463</v>
      </c>
      <c r="M9" s="52">
        <v>1</v>
      </c>
      <c r="N9" s="52">
        <v>194</v>
      </c>
      <c r="O9" s="52">
        <v>75.098547575141467</v>
      </c>
      <c r="P9" s="52">
        <v>100</v>
      </c>
      <c r="Q9" s="52">
        <v>100</v>
      </c>
      <c r="R9" s="52">
        <v>48</v>
      </c>
      <c r="S9" s="52">
        <v>62.001250372358044</v>
      </c>
      <c r="T9" s="52">
        <v>67.165648006256021</v>
      </c>
      <c r="U9" s="52">
        <v>75</v>
      </c>
      <c r="V9" s="52">
        <v>82.66833382981072</v>
      </c>
      <c r="W9" s="52">
        <v>100</v>
      </c>
      <c r="X9" s="52">
        <v>193</v>
      </c>
      <c r="Y9" s="52">
        <v>62.182785610553545</v>
      </c>
      <c r="Z9" s="52">
        <v>82.910380814071388</v>
      </c>
      <c r="AA9" s="52">
        <v>100</v>
      </c>
      <c r="AB9" s="52">
        <v>48</v>
      </c>
      <c r="AC9" s="52">
        <v>47.130388790202367</v>
      </c>
      <c r="AD9" s="52">
        <v>62.840518386936495</v>
      </c>
      <c r="AE9" s="52">
        <v>100</v>
      </c>
      <c r="AF9" s="52">
        <v>46</v>
      </c>
      <c r="AG9" s="52">
        <v>60.420289855072468</v>
      </c>
      <c r="AH9" s="52">
        <v>80.560386473429958</v>
      </c>
      <c r="AI9" s="52">
        <v>100</v>
      </c>
      <c r="AJ9" s="52">
        <v>11</v>
      </c>
      <c r="AK9" s="52"/>
      <c r="AL9" s="52">
        <v>63.84190476190475</v>
      </c>
      <c r="AM9" s="52"/>
      <c r="AN9" s="52">
        <v>0</v>
      </c>
      <c r="AO9" s="53">
        <v>12.99</v>
      </c>
      <c r="AP9" s="53">
        <v>20.03</v>
      </c>
      <c r="AQ9" s="53"/>
      <c r="AR9" s="52">
        <v>0</v>
      </c>
      <c r="AS9" s="52">
        <v>0.96585365853658534</v>
      </c>
      <c r="AT9" s="52">
        <v>0.96153846153846156</v>
      </c>
      <c r="AU9" s="52">
        <v>0.9673202614379085</v>
      </c>
      <c r="AV9" s="52">
        <v>0.96097560975609753</v>
      </c>
      <c r="AW9" s="52">
        <v>0.96153846153846156</v>
      </c>
      <c r="AX9" s="52">
        <v>0.96078431372549022</v>
      </c>
      <c r="AY9" s="52">
        <v>1</v>
      </c>
      <c r="AZ9" s="52"/>
      <c r="BA9" s="52">
        <v>1</v>
      </c>
      <c r="BB9" s="52">
        <v>0.02</v>
      </c>
      <c r="BC9" s="52">
        <v>50</v>
      </c>
      <c r="BD9" s="52">
        <v>50</v>
      </c>
      <c r="BE9" s="52">
        <v>4.9180327868852458E-2</v>
      </c>
      <c r="BF9" s="52">
        <v>50</v>
      </c>
      <c r="BG9" s="52">
        <v>50</v>
      </c>
      <c r="BH9" s="52"/>
      <c r="BI9" s="52"/>
      <c r="BJ9" s="52"/>
      <c r="BK9" s="52"/>
      <c r="BL9" s="52"/>
      <c r="BM9" s="52"/>
      <c r="BN9" s="52"/>
      <c r="BO9" s="52"/>
      <c r="BP9" s="52"/>
      <c r="BQ9" s="52"/>
      <c r="BR9" s="52"/>
      <c r="BS9" s="52"/>
      <c r="BT9" s="52"/>
      <c r="BU9" s="52"/>
      <c r="BV9" s="52"/>
      <c r="BW9" s="54"/>
      <c r="BX9" s="54"/>
      <c r="BY9" s="52"/>
      <c r="BZ9" s="52"/>
      <c r="CA9" s="52"/>
      <c r="CB9" s="55"/>
      <c r="CC9" s="55"/>
      <c r="CD9" s="52"/>
      <c r="CE9" s="52"/>
      <c r="CF9" s="52"/>
      <c r="CG9" s="52"/>
      <c r="CH9" s="52"/>
      <c r="CI9" s="52"/>
      <c r="CJ9" s="52"/>
      <c r="CK9" s="52"/>
      <c r="CL9" s="52"/>
      <c r="CM9" s="52">
        <v>108</v>
      </c>
      <c r="CN9" s="52">
        <v>49</v>
      </c>
      <c r="CO9" s="52">
        <v>110</v>
      </c>
      <c r="CP9" s="52">
        <v>0.45370370370370372</v>
      </c>
      <c r="CQ9" s="52">
        <v>0.98181818181818181</v>
      </c>
      <c r="CR9" s="52">
        <v>30.246913580246915</v>
      </c>
      <c r="CS9" s="52">
        <v>50</v>
      </c>
      <c r="CT9" s="52"/>
      <c r="CU9" s="52"/>
      <c r="CV9" s="52"/>
      <c r="CW9" s="52"/>
      <c r="CX9" s="52"/>
      <c r="CY9" s="52"/>
      <c r="CZ9" s="52"/>
      <c r="DA9" s="52"/>
      <c r="DB9" s="52">
        <v>17.263974516166829</v>
      </c>
      <c r="DC9" s="52">
        <v>19.631524517014228</v>
      </c>
      <c r="DD9" s="52">
        <v>17.168861804494096</v>
      </c>
      <c r="DE9" s="52"/>
      <c r="DF9" s="50" t="s">
        <v>102</v>
      </c>
    </row>
    <row r="10" spans="1:110" x14ac:dyDescent="0.25">
      <c r="A10" s="50" t="s">
        <v>148</v>
      </c>
      <c r="B10" s="50" t="s">
        <v>147</v>
      </c>
      <c r="C10" s="50" t="s">
        <v>2665</v>
      </c>
      <c r="D10" s="50" t="s">
        <v>101</v>
      </c>
      <c r="E10" s="50" t="s">
        <v>102</v>
      </c>
      <c r="F10" s="50" t="s">
        <v>102</v>
      </c>
      <c r="G10" s="50" t="s">
        <v>102</v>
      </c>
      <c r="H10" s="50" t="s">
        <v>2644</v>
      </c>
      <c r="I10" s="50" t="s">
        <v>103</v>
      </c>
      <c r="J10" s="52">
        <v>1047.9568160356566</v>
      </c>
      <c r="K10" s="52">
        <v>1250</v>
      </c>
      <c r="L10" s="52">
        <v>83.836545282852526</v>
      </c>
      <c r="M10" s="52">
        <v>1</v>
      </c>
      <c r="N10" s="52">
        <v>1581</v>
      </c>
      <c r="O10" s="52">
        <v>68.902909097812895</v>
      </c>
      <c r="P10" s="52">
        <v>91.870545463750531</v>
      </c>
      <c r="Q10" s="52">
        <v>100</v>
      </c>
      <c r="R10" s="52">
        <v>367</v>
      </c>
      <c r="S10" s="52">
        <v>54.836597418108887</v>
      </c>
      <c r="T10" s="52">
        <v>68.392906238000023</v>
      </c>
      <c r="U10" s="52">
        <v>73.155245495219305</v>
      </c>
      <c r="V10" s="52">
        <v>73.115463224145188</v>
      </c>
      <c r="W10" s="52">
        <v>100</v>
      </c>
      <c r="X10" s="52">
        <v>1580</v>
      </c>
      <c r="Y10" s="52">
        <v>63.95632348880055</v>
      </c>
      <c r="Z10" s="52">
        <v>85.27509798506739</v>
      </c>
      <c r="AA10" s="52">
        <v>100</v>
      </c>
      <c r="AB10" s="52">
        <v>366</v>
      </c>
      <c r="AC10" s="52">
        <v>49.240445189543252</v>
      </c>
      <c r="AD10" s="52">
        <v>65.653926919390997</v>
      </c>
      <c r="AE10" s="52">
        <v>100</v>
      </c>
      <c r="AF10" s="52">
        <v>697</v>
      </c>
      <c r="AG10" s="52">
        <v>62.415925394548147</v>
      </c>
      <c r="AH10" s="52">
        <v>83.221233859397529</v>
      </c>
      <c r="AI10" s="52">
        <v>100</v>
      </c>
      <c r="AJ10" s="52">
        <v>154</v>
      </c>
      <c r="AK10" s="52">
        <v>51.21190476190479</v>
      </c>
      <c r="AL10" s="52">
        <v>65.593492940454226</v>
      </c>
      <c r="AM10" s="52">
        <v>68.282539682539721</v>
      </c>
      <c r="AN10" s="52">
        <v>100</v>
      </c>
      <c r="AO10" s="53">
        <v>18.309999999999999</v>
      </c>
      <c r="AP10" s="53">
        <v>19.149999999999999</v>
      </c>
      <c r="AQ10" s="53">
        <v>14.38</v>
      </c>
      <c r="AR10" s="52">
        <v>0</v>
      </c>
      <c r="AS10" s="52">
        <v>0.99257425742574257</v>
      </c>
      <c r="AT10" s="52">
        <v>0.97709923664122134</v>
      </c>
      <c r="AU10" s="52">
        <v>0.99754701553556824</v>
      </c>
      <c r="AV10" s="52">
        <v>0.99256965944272446</v>
      </c>
      <c r="AW10" s="52">
        <v>0.97455470737913485</v>
      </c>
      <c r="AX10" s="52">
        <v>0.99836333878887074</v>
      </c>
      <c r="AY10" s="52">
        <v>0.99857346647646217</v>
      </c>
      <c r="AZ10" s="52">
        <v>0.99367088607594933</v>
      </c>
      <c r="BA10" s="52">
        <v>1</v>
      </c>
      <c r="BB10" s="52">
        <v>5.9706703910614528E-2</v>
      </c>
      <c r="BC10" s="52">
        <v>48.058659217877107</v>
      </c>
      <c r="BD10" s="52">
        <v>50</v>
      </c>
      <c r="BE10" s="52">
        <v>0.15813253012048192</v>
      </c>
      <c r="BF10" s="52">
        <v>28.373493975903628</v>
      </c>
      <c r="BG10" s="52">
        <v>50</v>
      </c>
      <c r="BH10" s="52">
        <v>348</v>
      </c>
      <c r="BI10" s="52">
        <v>469</v>
      </c>
      <c r="BJ10" s="52">
        <v>0.74200426439232414</v>
      </c>
      <c r="BK10" s="52">
        <v>49.466950959488273</v>
      </c>
      <c r="BL10" s="52">
        <v>50</v>
      </c>
      <c r="BM10" s="52">
        <v>205</v>
      </c>
      <c r="BN10" s="52">
        <v>469</v>
      </c>
      <c r="BO10" s="52">
        <v>0.43710021321961623</v>
      </c>
      <c r="BP10" s="52">
        <v>29.140014214641081</v>
      </c>
      <c r="BQ10" s="52">
        <v>50</v>
      </c>
      <c r="BR10" s="52">
        <v>431</v>
      </c>
      <c r="BS10" s="52">
        <v>446</v>
      </c>
      <c r="BT10" s="52">
        <v>0.96636771300448432</v>
      </c>
      <c r="BU10" s="52">
        <v>50</v>
      </c>
      <c r="BV10" s="52">
        <v>50</v>
      </c>
      <c r="BW10" s="54">
        <v>223</v>
      </c>
      <c r="BX10" s="54">
        <v>235</v>
      </c>
      <c r="BY10" s="52">
        <v>0.94893617021276599</v>
      </c>
      <c r="BZ10" s="52">
        <v>100</v>
      </c>
      <c r="CA10" s="52">
        <v>100</v>
      </c>
      <c r="CB10" s="55">
        <v>60</v>
      </c>
      <c r="CC10" s="55">
        <v>62</v>
      </c>
      <c r="CD10" s="52">
        <v>0.967741935483871</v>
      </c>
      <c r="CE10" s="52">
        <v>100</v>
      </c>
      <c r="CF10" s="52">
        <v>100</v>
      </c>
      <c r="CG10" s="52">
        <v>0</v>
      </c>
      <c r="CH10" s="52">
        <v>227</v>
      </c>
      <c r="CI10" s="52">
        <v>200</v>
      </c>
      <c r="CJ10" s="52">
        <v>0.88100000000000001</v>
      </c>
      <c r="CK10" s="52">
        <v>100</v>
      </c>
      <c r="CL10" s="52">
        <v>100</v>
      </c>
      <c r="CM10" s="52">
        <v>877</v>
      </c>
      <c r="CN10" s="52">
        <v>567</v>
      </c>
      <c r="CO10" s="52">
        <v>972</v>
      </c>
      <c r="CP10" s="52">
        <v>0.64652223489167615</v>
      </c>
      <c r="CQ10" s="52">
        <v>0.90226337448559668</v>
      </c>
      <c r="CR10" s="52">
        <v>43.101482326111743</v>
      </c>
      <c r="CS10" s="52">
        <v>50</v>
      </c>
      <c r="CT10" s="52">
        <v>360</v>
      </c>
      <c r="CU10" s="52">
        <v>926</v>
      </c>
      <c r="CV10" s="52">
        <v>0.38876889848812096</v>
      </c>
      <c r="CW10" s="52">
        <v>32.397408207343418</v>
      </c>
      <c r="CX10" s="52">
        <v>50</v>
      </c>
      <c r="CY10" s="52">
        <v>0.967741935483871</v>
      </c>
      <c r="CZ10" s="52">
        <v>0.94</v>
      </c>
      <c r="DA10" s="52">
        <v>-2.7741935483871032E-2</v>
      </c>
      <c r="DB10" s="52">
        <v>17.263974516166829</v>
      </c>
      <c r="DC10" s="52">
        <v>19.631524517014228</v>
      </c>
      <c r="DD10" s="52">
        <v>17.168861804494096</v>
      </c>
      <c r="DE10" s="52">
        <v>15.161501169955377</v>
      </c>
      <c r="DF10" s="50" t="s">
        <v>102</v>
      </c>
    </row>
    <row r="11" spans="1:110" x14ac:dyDescent="0.25">
      <c r="A11" s="50" t="s">
        <v>160</v>
      </c>
      <c r="B11" s="50" t="s">
        <v>159</v>
      </c>
      <c r="C11" s="50" t="s">
        <v>2665</v>
      </c>
      <c r="D11" s="50" t="s">
        <v>101</v>
      </c>
      <c r="E11" s="50" t="s">
        <v>102</v>
      </c>
      <c r="F11" s="50" t="s">
        <v>102</v>
      </c>
      <c r="G11" s="50" t="s">
        <v>102</v>
      </c>
      <c r="H11" s="50" t="s">
        <v>2644</v>
      </c>
      <c r="I11" s="50" t="s">
        <v>103</v>
      </c>
      <c r="J11" s="52">
        <v>520.83128779114827</v>
      </c>
      <c r="K11" s="52">
        <v>650</v>
      </c>
      <c r="L11" s="52">
        <v>80.127890429407415</v>
      </c>
      <c r="M11" s="52">
        <v>1</v>
      </c>
      <c r="N11" s="52">
        <v>231</v>
      </c>
      <c r="O11" s="52">
        <v>75.848391910478298</v>
      </c>
      <c r="P11" s="52">
        <v>100</v>
      </c>
      <c r="Q11" s="52">
        <v>100</v>
      </c>
      <c r="R11" s="52">
        <v>46</v>
      </c>
      <c r="S11" s="52">
        <v>55.179330010221271</v>
      </c>
      <c r="T11" s="52">
        <v>75</v>
      </c>
      <c r="U11" s="52">
        <v>75</v>
      </c>
      <c r="V11" s="52">
        <v>73.572440013628366</v>
      </c>
      <c r="W11" s="52">
        <v>100</v>
      </c>
      <c r="X11" s="52">
        <v>231</v>
      </c>
      <c r="Y11" s="52">
        <v>70.586286033341153</v>
      </c>
      <c r="Z11" s="52">
        <v>94.11504804445488</v>
      </c>
      <c r="AA11" s="52">
        <v>100</v>
      </c>
      <c r="AB11" s="52">
        <v>46</v>
      </c>
      <c r="AC11" s="52">
        <v>51.651534301419872</v>
      </c>
      <c r="AD11" s="52">
        <v>68.868712401893163</v>
      </c>
      <c r="AE11" s="52">
        <v>100</v>
      </c>
      <c r="AF11" s="52">
        <v>61</v>
      </c>
      <c r="AG11" s="52">
        <v>57.278142076502739</v>
      </c>
      <c r="AH11" s="52">
        <v>76.370856102003643</v>
      </c>
      <c r="AI11" s="52">
        <v>100</v>
      </c>
      <c r="AJ11" s="52">
        <v>15</v>
      </c>
      <c r="AK11" s="52"/>
      <c r="AL11" s="52">
        <v>59.551449275362302</v>
      </c>
      <c r="AM11" s="52"/>
      <c r="AN11" s="52">
        <v>0</v>
      </c>
      <c r="AO11" s="53">
        <v>19.82</v>
      </c>
      <c r="AP11" s="53">
        <v>23.34</v>
      </c>
      <c r="AQ11" s="53"/>
      <c r="AR11" s="52">
        <v>1</v>
      </c>
      <c r="AS11" s="52">
        <v>0.97530864197530864</v>
      </c>
      <c r="AT11" s="52">
        <v>0.94117647058823528</v>
      </c>
      <c r="AU11" s="52">
        <v>0.984375</v>
      </c>
      <c r="AV11" s="52">
        <v>0.97530864197530864</v>
      </c>
      <c r="AW11" s="52">
        <v>0.94117647058823528</v>
      </c>
      <c r="AX11" s="52">
        <v>0.984375</v>
      </c>
      <c r="AY11" s="52">
        <v>1</v>
      </c>
      <c r="AZ11" s="52"/>
      <c r="BA11" s="52">
        <v>1</v>
      </c>
      <c r="BB11" s="52">
        <v>5.0377833753148617E-2</v>
      </c>
      <c r="BC11" s="52">
        <v>49.924433249370281</v>
      </c>
      <c r="BD11" s="52">
        <v>50</v>
      </c>
      <c r="BE11" s="52">
        <v>0.12121212121212122</v>
      </c>
      <c r="BF11" s="52">
        <v>35.757575757575765</v>
      </c>
      <c r="BG11" s="52">
        <v>50</v>
      </c>
      <c r="BH11" s="52"/>
      <c r="BI11" s="52"/>
      <c r="BJ11" s="52"/>
      <c r="BK11" s="52"/>
      <c r="BL11" s="52"/>
      <c r="BM11" s="52"/>
      <c r="BN11" s="52"/>
      <c r="BO11" s="52"/>
      <c r="BP11" s="52"/>
      <c r="BQ11" s="52"/>
      <c r="BR11" s="52"/>
      <c r="BS11" s="52"/>
      <c r="BT11" s="52"/>
      <c r="BU11" s="52"/>
      <c r="BV11" s="52"/>
      <c r="BW11" s="54"/>
      <c r="BX11" s="54"/>
      <c r="BY11" s="52"/>
      <c r="BZ11" s="52"/>
      <c r="CA11" s="52"/>
      <c r="CB11" s="55"/>
      <c r="CC11" s="55"/>
      <c r="CD11" s="52"/>
      <c r="CE11" s="52"/>
      <c r="CF11" s="52"/>
      <c r="CG11" s="52"/>
      <c r="CH11" s="52"/>
      <c r="CI11" s="52"/>
      <c r="CJ11" s="52"/>
      <c r="CK11" s="52"/>
      <c r="CL11" s="52"/>
      <c r="CM11" s="52">
        <v>123</v>
      </c>
      <c r="CN11" s="52">
        <v>41</v>
      </c>
      <c r="CO11" s="52">
        <v>128</v>
      </c>
      <c r="CP11" s="52">
        <v>0.33333333333333331</v>
      </c>
      <c r="CQ11" s="52">
        <v>0.9609375</v>
      </c>
      <c r="CR11" s="52">
        <v>22.222222222222221</v>
      </c>
      <c r="CS11" s="52">
        <v>50</v>
      </c>
      <c r="CT11" s="52"/>
      <c r="CU11" s="52"/>
      <c r="CV11" s="52"/>
      <c r="CW11" s="52"/>
      <c r="CX11" s="52"/>
      <c r="CY11" s="52"/>
      <c r="CZ11" s="52"/>
      <c r="DA11" s="52"/>
      <c r="DB11" s="52">
        <v>17.263974516166829</v>
      </c>
      <c r="DC11" s="52">
        <v>19.631524517014228</v>
      </c>
      <c r="DD11" s="52">
        <v>17.168861804494096</v>
      </c>
      <c r="DE11" s="52"/>
      <c r="DF11" s="50" t="s">
        <v>102</v>
      </c>
    </row>
    <row r="12" spans="1:110" x14ac:dyDescent="0.25">
      <c r="A12" s="50" t="s">
        <v>164</v>
      </c>
      <c r="B12" s="50" t="s">
        <v>163</v>
      </c>
      <c r="C12" s="50" t="s">
        <v>2665</v>
      </c>
      <c r="D12" s="50" t="s">
        <v>101</v>
      </c>
      <c r="E12" s="50" t="s">
        <v>102</v>
      </c>
      <c r="F12" s="50" t="s">
        <v>102</v>
      </c>
      <c r="G12" s="50" t="s">
        <v>102</v>
      </c>
      <c r="H12" s="50" t="s">
        <v>2644</v>
      </c>
      <c r="I12" s="50" t="s">
        <v>103</v>
      </c>
      <c r="J12" s="52">
        <v>1085.7580963486078</v>
      </c>
      <c r="K12" s="52">
        <v>1250</v>
      </c>
      <c r="L12" s="52">
        <v>86.860647707888617</v>
      </c>
      <c r="M12" s="52">
        <v>0</v>
      </c>
      <c r="N12" s="52">
        <v>1500</v>
      </c>
      <c r="O12" s="52">
        <v>74.144797502848604</v>
      </c>
      <c r="P12" s="52">
        <v>98.859730003798134</v>
      </c>
      <c r="Q12" s="52">
        <v>100</v>
      </c>
      <c r="R12" s="52">
        <v>446</v>
      </c>
      <c r="S12" s="52">
        <v>63.430451271363374</v>
      </c>
      <c r="T12" s="52">
        <v>66.376954853082623</v>
      </c>
      <c r="U12" s="52">
        <v>75</v>
      </c>
      <c r="V12" s="52">
        <v>84.573935028484499</v>
      </c>
      <c r="W12" s="52">
        <v>100</v>
      </c>
      <c r="X12" s="52">
        <v>1502</v>
      </c>
      <c r="Y12" s="52">
        <v>62.058302294371693</v>
      </c>
      <c r="Z12" s="52">
        <v>82.744403059162252</v>
      </c>
      <c r="AA12" s="52">
        <v>100</v>
      </c>
      <c r="AB12" s="52">
        <v>449</v>
      </c>
      <c r="AC12" s="52">
        <v>51.930148298107554</v>
      </c>
      <c r="AD12" s="52">
        <v>69.240197730810067</v>
      </c>
      <c r="AE12" s="52">
        <v>100</v>
      </c>
      <c r="AF12" s="52">
        <v>637</v>
      </c>
      <c r="AG12" s="52">
        <v>64.349856096284782</v>
      </c>
      <c r="AH12" s="52">
        <v>85.799808128379709</v>
      </c>
      <c r="AI12" s="52">
        <v>100</v>
      </c>
      <c r="AJ12" s="52">
        <v>177</v>
      </c>
      <c r="AK12" s="52">
        <v>54.913512241054619</v>
      </c>
      <c r="AL12" s="52">
        <v>67.980797101449213</v>
      </c>
      <c r="AM12" s="52">
        <v>73.218016321406154</v>
      </c>
      <c r="AN12" s="52">
        <v>100</v>
      </c>
      <c r="AO12" s="53">
        <v>11.56</v>
      </c>
      <c r="AP12" s="53">
        <v>14.44</v>
      </c>
      <c r="AQ12" s="53">
        <v>13.06</v>
      </c>
      <c r="AR12" s="52">
        <v>0</v>
      </c>
      <c r="AS12" s="52">
        <v>0.98964401294498383</v>
      </c>
      <c r="AT12" s="52">
        <v>0.97268907563025209</v>
      </c>
      <c r="AU12" s="52">
        <v>0.99719363891487367</v>
      </c>
      <c r="AV12" s="52">
        <v>0.99095607235142114</v>
      </c>
      <c r="AW12" s="52">
        <v>0.97912317327766174</v>
      </c>
      <c r="AX12" s="52">
        <v>0.99625818521983167</v>
      </c>
      <c r="AY12" s="52">
        <v>0.99534883720930234</v>
      </c>
      <c r="AZ12" s="52">
        <v>0.98888888888888893</v>
      </c>
      <c r="BA12" s="52">
        <v>0.99784946236559136</v>
      </c>
      <c r="BB12" s="52">
        <v>4.5247281655559454E-2</v>
      </c>
      <c r="BC12" s="52">
        <v>50</v>
      </c>
      <c r="BD12" s="52">
        <v>50</v>
      </c>
      <c r="BE12" s="52">
        <v>8.717310087173101E-2</v>
      </c>
      <c r="BF12" s="52">
        <v>42.5653798256538</v>
      </c>
      <c r="BG12" s="52">
        <v>50</v>
      </c>
      <c r="BH12" s="52">
        <v>410</v>
      </c>
      <c r="BI12" s="52">
        <v>478</v>
      </c>
      <c r="BJ12" s="52">
        <v>0.85774058577405854</v>
      </c>
      <c r="BK12" s="52">
        <v>50</v>
      </c>
      <c r="BL12" s="52">
        <v>50</v>
      </c>
      <c r="BM12" s="52">
        <v>216</v>
      </c>
      <c r="BN12" s="52">
        <v>478</v>
      </c>
      <c r="BO12" s="52">
        <v>0.45188284518828453</v>
      </c>
      <c r="BP12" s="52">
        <v>30.125523012552303</v>
      </c>
      <c r="BQ12" s="52">
        <v>50</v>
      </c>
      <c r="BR12" s="52">
        <v>398</v>
      </c>
      <c r="BS12" s="52">
        <v>418</v>
      </c>
      <c r="BT12" s="52">
        <v>0.95215311004784686</v>
      </c>
      <c r="BU12" s="52">
        <v>50</v>
      </c>
      <c r="BV12" s="52">
        <v>50</v>
      </c>
      <c r="BW12" s="54">
        <v>226</v>
      </c>
      <c r="BX12" s="54">
        <v>244</v>
      </c>
      <c r="BY12" s="52">
        <v>0.92622950819672134</v>
      </c>
      <c r="BZ12" s="52">
        <v>98.535054063480999</v>
      </c>
      <c r="CA12" s="52">
        <v>100</v>
      </c>
      <c r="CB12" s="55">
        <v>52</v>
      </c>
      <c r="CC12" s="55">
        <v>56</v>
      </c>
      <c r="CD12" s="52">
        <v>0.92857142857142905</v>
      </c>
      <c r="CE12" s="52">
        <v>98.784194528875432</v>
      </c>
      <c r="CF12" s="52">
        <v>100</v>
      </c>
      <c r="CG12" s="52">
        <v>0</v>
      </c>
      <c r="CH12" s="52">
        <v>233</v>
      </c>
      <c r="CI12" s="52">
        <v>181</v>
      </c>
      <c r="CJ12" s="52">
        <v>0.77700000000000002</v>
      </c>
      <c r="CK12" s="52">
        <v>100</v>
      </c>
      <c r="CL12" s="52">
        <v>100</v>
      </c>
      <c r="CM12" s="52">
        <v>822</v>
      </c>
      <c r="CN12" s="52">
        <v>323</v>
      </c>
      <c r="CO12" s="52">
        <v>908</v>
      </c>
      <c r="CP12" s="52">
        <v>0.39294403892944041</v>
      </c>
      <c r="CQ12" s="52">
        <v>0.90528634361233484</v>
      </c>
      <c r="CR12" s="52">
        <v>26.196269261962694</v>
      </c>
      <c r="CS12" s="52">
        <v>50</v>
      </c>
      <c r="CT12" s="52">
        <v>484</v>
      </c>
      <c r="CU12" s="52">
        <v>894</v>
      </c>
      <c r="CV12" s="52">
        <v>0.54138702460850108</v>
      </c>
      <c r="CW12" s="52">
        <v>45.115585384041758</v>
      </c>
      <c r="CX12" s="52">
        <v>50</v>
      </c>
      <c r="CY12" s="52">
        <v>0.92857142857142905</v>
      </c>
      <c r="CZ12" s="52">
        <v>0.94</v>
      </c>
      <c r="DA12" s="52">
        <v>1.1428571428570962E-2</v>
      </c>
      <c r="DB12" s="52">
        <v>17.263974516166829</v>
      </c>
      <c r="DC12" s="52">
        <v>19.631524517014228</v>
      </c>
      <c r="DD12" s="52">
        <v>17.168861804494096</v>
      </c>
      <c r="DE12" s="52">
        <v>15.161501169955377</v>
      </c>
      <c r="DF12" s="50" t="s">
        <v>102</v>
      </c>
    </row>
    <row r="13" spans="1:110" x14ac:dyDescent="0.25">
      <c r="A13" s="50" t="s">
        <v>177</v>
      </c>
      <c r="B13" s="50" t="s">
        <v>176</v>
      </c>
      <c r="C13" s="50" t="s">
        <v>2665</v>
      </c>
      <c r="D13" s="50" t="s">
        <v>101</v>
      </c>
      <c r="E13" s="50" t="s">
        <v>102</v>
      </c>
      <c r="F13" s="50" t="s">
        <v>102</v>
      </c>
      <c r="G13" s="50" t="s">
        <v>102</v>
      </c>
      <c r="H13" s="50" t="s">
        <v>2644</v>
      </c>
      <c r="I13" s="50" t="s">
        <v>103</v>
      </c>
      <c r="J13" s="52">
        <v>972.04953424194923</v>
      </c>
      <c r="K13" s="52">
        <v>1250</v>
      </c>
      <c r="L13" s="52">
        <v>77.763962739355946</v>
      </c>
      <c r="M13" s="52">
        <v>0</v>
      </c>
      <c r="N13" s="52">
        <v>863</v>
      </c>
      <c r="O13" s="52">
        <v>64.772179311562311</v>
      </c>
      <c r="P13" s="52">
        <v>86.362905748749753</v>
      </c>
      <c r="Q13" s="52">
        <v>100</v>
      </c>
      <c r="R13" s="52">
        <v>512</v>
      </c>
      <c r="S13" s="52">
        <v>60.731590610746558</v>
      </c>
      <c r="T13" s="52">
        <v>57.377329348381231</v>
      </c>
      <c r="U13" s="52">
        <v>70.666143456341985</v>
      </c>
      <c r="V13" s="52">
        <v>80.975454147662077</v>
      </c>
      <c r="W13" s="52">
        <v>100</v>
      </c>
      <c r="X13" s="52">
        <v>861</v>
      </c>
      <c r="Y13" s="52">
        <v>52.132264651908073</v>
      </c>
      <c r="Z13" s="52">
        <v>69.509686202544103</v>
      </c>
      <c r="AA13" s="52">
        <v>100</v>
      </c>
      <c r="AB13" s="52">
        <v>510</v>
      </c>
      <c r="AC13" s="52">
        <v>48.522426007864794</v>
      </c>
      <c r="AD13" s="52">
        <v>64.696568010486388</v>
      </c>
      <c r="AE13" s="52">
        <v>100</v>
      </c>
      <c r="AF13" s="52">
        <v>418</v>
      </c>
      <c r="AG13" s="52">
        <v>50.879824561403431</v>
      </c>
      <c r="AH13" s="52">
        <v>67.839766081871247</v>
      </c>
      <c r="AI13" s="52">
        <v>100</v>
      </c>
      <c r="AJ13" s="52">
        <v>251</v>
      </c>
      <c r="AK13" s="52">
        <v>48.085922974767598</v>
      </c>
      <c r="AL13" s="52">
        <v>55.079041916167661</v>
      </c>
      <c r="AM13" s="52">
        <v>64.114563966356798</v>
      </c>
      <c r="AN13" s="52">
        <v>100</v>
      </c>
      <c r="AO13" s="53">
        <v>9.93</v>
      </c>
      <c r="AP13" s="53">
        <v>8.85</v>
      </c>
      <c r="AQ13" s="53">
        <v>6.99</v>
      </c>
      <c r="AR13" s="52">
        <v>0</v>
      </c>
      <c r="AS13" s="52">
        <v>0.97502714440825189</v>
      </c>
      <c r="AT13" s="52">
        <v>0.97951582867783982</v>
      </c>
      <c r="AU13" s="52">
        <v>0.96875</v>
      </c>
      <c r="AV13" s="52">
        <v>0.97300215982721383</v>
      </c>
      <c r="AW13" s="52">
        <v>0.97597042513863219</v>
      </c>
      <c r="AX13" s="52">
        <v>0.96883116883116882</v>
      </c>
      <c r="AY13" s="52">
        <v>0.9907407407407407</v>
      </c>
      <c r="AZ13" s="52">
        <v>0.98467432950191569</v>
      </c>
      <c r="BA13" s="52">
        <v>1</v>
      </c>
      <c r="BB13" s="52">
        <v>9.0114691425450574E-2</v>
      </c>
      <c r="BC13" s="52">
        <v>41.977061714909887</v>
      </c>
      <c r="BD13" s="52">
        <v>50</v>
      </c>
      <c r="BE13" s="52">
        <v>0.11737523105360444</v>
      </c>
      <c r="BF13" s="52">
        <v>36.52495378927911</v>
      </c>
      <c r="BG13" s="52">
        <v>50</v>
      </c>
      <c r="BH13" s="52">
        <v>224</v>
      </c>
      <c r="BI13" s="52">
        <v>318</v>
      </c>
      <c r="BJ13" s="52">
        <v>0.70440251572327039</v>
      </c>
      <c r="BK13" s="52">
        <v>46.96016771488469</v>
      </c>
      <c r="BL13" s="52">
        <v>50</v>
      </c>
      <c r="BM13" s="52">
        <v>60</v>
      </c>
      <c r="BN13" s="52">
        <v>318</v>
      </c>
      <c r="BO13" s="52">
        <v>0.18867924528301888</v>
      </c>
      <c r="BP13" s="52">
        <v>12.578616352201259</v>
      </c>
      <c r="BQ13" s="52">
        <v>50</v>
      </c>
      <c r="BR13" s="52">
        <v>245</v>
      </c>
      <c r="BS13" s="52">
        <v>290</v>
      </c>
      <c r="BT13" s="52">
        <v>0.84482758620689657</v>
      </c>
      <c r="BU13" s="52">
        <v>44.937637564196628</v>
      </c>
      <c r="BV13" s="52">
        <v>50</v>
      </c>
      <c r="BW13" s="54">
        <v>148</v>
      </c>
      <c r="BX13" s="54">
        <v>169</v>
      </c>
      <c r="BY13" s="52">
        <v>0.87573964497041423</v>
      </c>
      <c r="BZ13" s="52">
        <v>93.163792018129172</v>
      </c>
      <c r="CA13" s="52">
        <v>100</v>
      </c>
      <c r="CB13" s="55">
        <v>105</v>
      </c>
      <c r="CC13" s="55">
        <v>120</v>
      </c>
      <c r="CD13" s="52">
        <v>0.875</v>
      </c>
      <c r="CE13" s="52">
        <v>93.085106382978736</v>
      </c>
      <c r="CF13" s="52">
        <v>100</v>
      </c>
      <c r="CG13" s="52">
        <v>0</v>
      </c>
      <c r="CH13" s="52">
        <v>158</v>
      </c>
      <c r="CI13" s="52">
        <v>113</v>
      </c>
      <c r="CJ13" s="52">
        <v>0.71499999999999997</v>
      </c>
      <c r="CK13" s="52">
        <v>95.358649789029542</v>
      </c>
      <c r="CL13" s="52">
        <v>100</v>
      </c>
      <c r="CM13" s="52">
        <v>527</v>
      </c>
      <c r="CN13" s="52">
        <v>236</v>
      </c>
      <c r="CO13" s="52">
        <v>568</v>
      </c>
      <c r="CP13" s="52">
        <v>0.44781783681214421</v>
      </c>
      <c r="CQ13" s="52">
        <v>0.92781690140845074</v>
      </c>
      <c r="CR13" s="52">
        <v>29.854522454142945</v>
      </c>
      <c r="CS13" s="52">
        <v>50</v>
      </c>
      <c r="CT13" s="52">
        <v>343</v>
      </c>
      <c r="CU13" s="52">
        <v>648</v>
      </c>
      <c r="CV13" s="52">
        <v>0.52932098765432101</v>
      </c>
      <c r="CW13" s="52">
        <v>44.110082304526756</v>
      </c>
      <c r="CX13" s="52">
        <v>50</v>
      </c>
      <c r="CY13" s="52">
        <v>0.875</v>
      </c>
      <c r="CZ13" s="52">
        <v>0.94</v>
      </c>
      <c r="DA13" s="52">
        <v>6.5000000000000002E-2</v>
      </c>
      <c r="DB13" s="52">
        <v>17.263974516166829</v>
      </c>
      <c r="DC13" s="52">
        <v>19.631524517014228</v>
      </c>
      <c r="DD13" s="52">
        <v>17.168861804494096</v>
      </c>
      <c r="DE13" s="52">
        <v>15.161501169955377</v>
      </c>
      <c r="DF13" s="50" t="s">
        <v>102</v>
      </c>
    </row>
    <row r="14" spans="1:110" x14ac:dyDescent="0.25">
      <c r="A14" s="50" t="s">
        <v>196</v>
      </c>
      <c r="B14" s="50" t="s">
        <v>195</v>
      </c>
      <c r="C14" s="50" t="s">
        <v>2665</v>
      </c>
      <c r="D14" s="50" t="s">
        <v>101</v>
      </c>
      <c r="E14" s="50" t="s">
        <v>102</v>
      </c>
      <c r="F14" s="50" t="s">
        <v>102</v>
      </c>
      <c r="G14" s="50" t="s">
        <v>102</v>
      </c>
      <c r="H14" s="50" t="s">
        <v>2644</v>
      </c>
      <c r="I14" s="50" t="s">
        <v>103</v>
      </c>
      <c r="J14" s="52">
        <v>984.1190348152362</v>
      </c>
      <c r="K14" s="52">
        <v>1150</v>
      </c>
      <c r="L14" s="52">
        <v>85.575568244803151</v>
      </c>
      <c r="M14" s="52">
        <v>1</v>
      </c>
      <c r="N14" s="52">
        <v>440</v>
      </c>
      <c r="O14" s="52">
        <v>76.567799398383755</v>
      </c>
      <c r="P14" s="52">
        <v>100</v>
      </c>
      <c r="Q14" s="52">
        <v>100</v>
      </c>
      <c r="R14" s="52">
        <v>114</v>
      </c>
      <c r="S14" s="52">
        <v>62.287767745079897</v>
      </c>
      <c r="T14" s="52">
        <v>73.939668391144437</v>
      </c>
      <c r="U14" s="52">
        <v>75</v>
      </c>
      <c r="V14" s="52">
        <v>83.050356993439863</v>
      </c>
      <c r="W14" s="52">
        <v>100</v>
      </c>
      <c r="X14" s="52">
        <v>441</v>
      </c>
      <c r="Y14" s="52">
        <v>68.340816782377445</v>
      </c>
      <c r="Z14" s="52">
        <v>91.121089043169917</v>
      </c>
      <c r="AA14" s="52">
        <v>100</v>
      </c>
      <c r="AB14" s="52">
        <v>114</v>
      </c>
      <c r="AC14" s="52">
        <v>52.280952957229985</v>
      </c>
      <c r="AD14" s="52">
        <v>69.707937276306637</v>
      </c>
      <c r="AE14" s="52">
        <v>100</v>
      </c>
      <c r="AF14" s="52">
        <v>189</v>
      </c>
      <c r="AG14" s="52">
        <v>62.387654320987679</v>
      </c>
      <c r="AH14" s="52">
        <v>83.183539094650243</v>
      </c>
      <c r="AI14" s="52">
        <v>100</v>
      </c>
      <c r="AJ14" s="52">
        <v>39</v>
      </c>
      <c r="AK14" s="52">
        <v>49.152136752136762</v>
      </c>
      <c r="AL14" s="52">
        <v>65.828888888888912</v>
      </c>
      <c r="AM14" s="52">
        <v>65.53618233618235</v>
      </c>
      <c r="AN14" s="52">
        <v>100</v>
      </c>
      <c r="AO14" s="53">
        <v>12.71</v>
      </c>
      <c r="AP14" s="53">
        <v>21.65</v>
      </c>
      <c r="AQ14" s="53">
        <v>16.670000000000002</v>
      </c>
      <c r="AR14" s="52">
        <v>0</v>
      </c>
      <c r="AS14" s="52">
        <v>0.98666666666666669</v>
      </c>
      <c r="AT14" s="52">
        <v>0.98275862068965514</v>
      </c>
      <c r="AU14" s="52">
        <v>0.9880239520958084</v>
      </c>
      <c r="AV14" s="52">
        <v>0.98888888888888893</v>
      </c>
      <c r="AW14" s="52">
        <v>0.98275862068965514</v>
      </c>
      <c r="AX14" s="52">
        <v>0.99101796407185627</v>
      </c>
      <c r="AY14" s="52">
        <v>1</v>
      </c>
      <c r="AZ14" s="52">
        <v>1</v>
      </c>
      <c r="BA14" s="52">
        <v>1</v>
      </c>
      <c r="BB14" s="52">
        <v>5.6152927120669056E-2</v>
      </c>
      <c r="BC14" s="52">
        <v>48.769414575866186</v>
      </c>
      <c r="BD14" s="52">
        <v>50</v>
      </c>
      <c r="BE14" s="52">
        <v>0.17073170731707318</v>
      </c>
      <c r="BF14" s="52">
        <v>25.853658536585368</v>
      </c>
      <c r="BG14" s="52">
        <v>50</v>
      </c>
      <c r="BH14" s="52">
        <v>152</v>
      </c>
      <c r="BI14" s="52">
        <v>170</v>
      </c>
      <c r="BJ14" s="52">
        <v>0.89411764705882357</v>
      </c>
      <c r="BK14" s="52">
        <v>50</v>
      </c>
      <c r="BL14" s="52">
        <v>50</v>
      </c>
      <c r="BM14" s="52">
        <v>83</v>
      </c>
      <c r="BN14" s="52">
        <v>170</v>
      </c>
      <c r="BO14" s="52">
        <v>0.48823529411764705</v>
      </c>
      <c r="BP14" s="52">
        <v>32.549019607843135</v>
      </c>
      <c r="BQ14" s="52">
        <v>50</v>
      </c>
      <c r="BR14" s="52">
        <v>143</v>
      </c>
      <c r="BS14" s="52">
        <v>146</v>
      </c>
      <c r="BT14" s="52">
        <v>0.97945205479452058</v>
      </c>
      <c r="BU14" s="52">
        <v>50</v>
      </c>
      <c r="BV14" s="52">
        <v>50</v>
      </c>
      <c r="BW14" s="54">
        <v>97</v>
      </c>
      <c r="BX14" s="54">
        <v>103</v>
      </c>
      <c r="BY14" s="52">
        <v>0.94174757281553401</v>
      </c>
      <c r="BZ14" s="52">
        <v>100</v>
      </c>
      <c r="CA14" s="52">
        <v>100</v>
      </c>
      <c r="CB14" s="55"/>
      <c r="CC14" s="55"/>
      <c r="CD14" s="52"/>
      <c r="CE14" s="52"/>
      <c r="CF14" s="52"/>
      <c r="CG14" s="52">
        <v>0</v>
      </c>
      <c r="CH14" s="52">
        <v>96</v>
      </c>
      <c r="CI14" s="52">
        <v>82</v>
      </c>
      <c r="CJ14" s="52">
        <v>0.85399999999999998</v>
      </c>
      <c r="CK14" s="52">
        <v>100</v>
      </c>
      <c r="CL14" s="52">
        <v>100</v>
      </c>
      <c r="CM14" s="52">
        <v>239</v>
      </c>
      <c r="CN14" s="52">
        <v>147</v>
      </c>
      <c r="CO14" s="52">
        <v>258</v>
      </c>
      <c r="CP14" s="52">
        <v>0.61506276150627615</v>
      </c>
      <c r="CQ14" s="52">
        <v>0.9263565891472868</v>
      </c>
      <c r="CR14" s="52">
        <v>41.004184100418414</v>
      </c>
      <c r="CS14" s="52">
        <v>50</v>
      </c>
      <c r="CT14" s="52">
        <v>168</v>
      </c>
      <c r="CU14" s="52">
        <v>323</v>
      </c>
      <c r="CV14" s="52">
        <v>0.52012383900928794</v>
      </c>
      <c r="CW14" s="52">
        <v>43.343653250773997</v>
      </c>
      <c r="CX14" s="52">
        <v>50</v>
      </c>
      <c r="CY14" s="52"/>
      <c r="CZ14" s="52"/>
      <c r="DA14" s="52"/>
      <c r="DB14" s="52">
        <v>17.263974516166829</v>
      </c>
      <c r="DC14" s="52">
        <v>19.631524517014228</v>
      </c>
      <c r="DD14" s="52">
        <v>17.168861804494096</v>
      </c>
      <c r="DE14" s="52">
        <v>15.161501169955377</v>
      </c>
      <c r="DF14" s="50" t="s">
        <v>102</v>
      </c>
    </row>
    <row r="15" spans="1:110" x14ac:dyDescent="0.25">
      <c r="A15" s="50" t="s">
        <v>1361</v>
      </c>
      <c r="B15" s="50" t="s">
        <v>1473</v>
      </c>
      <c r="C15" s="50" t="s">
        <v>2665</v>
      </c>
      <c r="D15" s="50" t="s">
        <v>101</v>
      </c>
      <c r="E15" s="50" t="s">
        <v>102</v>
      </c>
      <c r="F15" s="50" t="s">
        <v>102</v>
      </c>
      <c r="G15" s="50" t="s">
        <v>102</v>
      </c>
      <c r="H15" s="50" t="s">
        <v>2644</v>
      </c>
      <c r="I15" s="50" t="s">
        <v>103</v>
      </c>
      <c r="J15" s="52">
        <v>0.25974025974027093</v>
      </c>
      <c r="K15" s="52">
        <v>100</v>
      </c>
      <c r="L15" s="52">
        <v>0.25974025974027093</v>
      </c>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3"/>
      <c r="AP15" s="53"/>
      <c r="AQ15" s="53"/>
      <c r="AR15" s="52"/>
      <c r="AS15" s="52"/>
      <c r="AT15" s="52"/>
      <c r="AU15" s="52"/>
      <c r="AV15" s="52"/>
      <c r="AW15" s="52"/>
      <c r="AX15" s="52"/>
      <c r="AY15" s="52"/>
      <c r="AZ15" s="52"/>
      <c r="BA15" s="52"/>
      <c r="BB15" s="52">
        <v>0.30434782608695654</v>
      </c>
      <c r="BC15" s="52">
        <v>0</v>
      </c>
      <c r="BD15" s="52">
        <v>50</v>
      </c>
      <c r="BE15" s="52">
        <v>0.29870129870129869</v>
      </c>
      <c r="BF15" s="52">
        <v>0.25974025974027093</v>
      </c>
      <c r="BG15" s="52">
        <v>50</v>
      </c>
      <c r="BH15" s="52"/>
      <c r="BI15" s="52"/>
      <c r="BJ15" s="52"/>
      <c r="BK15" s="52"/>
      <c r="BL15" s="52"/>
      <c r="BM15" s="52"/>
      <c r="BN15" s="52"/>
      <c r="BO15" s="52"/>
      <c r="BP15" s="52"/>
      <c r="BQ15" s="52"/>
      <c r="BR15" s="52"/>
      <c r="BS15" s="52"/>
      <c r="BT15" s="52"/>
      <c r="BU15" s="52"/>
      <c r="BV15" s="52"/>
      <c r="BW15" s="54"/>
      <c r="BX15" s="54"/>
      <c r="BY15" s="52"/>
      <c r="BZ15" s="52"/>
      <c r="CA15" s="52"/>
      <c r="CB15" s="55"/>
      <c r="CC15" s="55"/>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0" t="s">
        <v>102</v>
      </c>
    </row>
    <row r="16" spans="1:110" x14ac:dyDescent="0.25">
      <c r="A16" s="50" t="s">
        <v>202</v>
      </c>
      <c r="B16" s="50" t="s">
        <v>201</v>
      </c>
      <c r="C16" s="50" t="s">
        <v>2665</v>
      </c>
      <c r="D16" s="50" t="s">
        <v>101</v>
      </c>
      <c r="E16" s="50" t="s">
        <v>102</v>
      </c>
      <c r="F16" s="50" t="s">
        <v>102</v>
      </c>
      <c r="G16" s="50" t="s">
        <v>102</v>
      </c>
      <c r="H16" s="50" t="s">
        <v>2644</v>
      </c>
      <c r="I16" s="50" t="s">
        <v>103</v>
      </c>
      <c r="J16" s="52">
        <v>583.66428972433641</v>
      </c>
      <c r="K16" s="52">
        <v>700</v>
      </c>
      <c r="L16" s="52">
        <v>83.380612817762341</v>
      </c>
      <c r="M16" s="52">
        <v>1</v>
      </c>
      <c r="N16" s="52">
        <v>129</v>
      </c>
      <c r="O16" s="52">
        <v>67.229965361152523</v>
      </c>
      <c r="P16" s="52">
        <v>89.639953814870026</v>
      </c>
      <c r="Q16" s="52">
        <v>100</v>
      </c>
      <c r="R16" s="52">
        <v>41</v>
      </c>
      <c r="S16" s="52">
        <v>54.06548211525751</v>
      </c>
      <c r="T16" s="52">
        <v>64.331815758216081</v>
      </c>
      <c r="U16" s="52">
        <v>73.363417782535407</v>
      </c>
      <c r="V16" s="52">
        <v>72.087309487010003</v>
      </c>
      <c r="W16" s="52">
        <v>100</v>
      </c>
      <c r="X16" s="52">
        <v>129</v>
      </c>
      <c r="Y16" s="52">
        <v>58.418332097401063</v>
      </c>
      <c r="Z16" s="52">
        <v>77.891109463201417</v>
      </c>
      <c r="AA16" s="52">
        <v>100</v>
      </c>
      <c r="AB16" s="52">
        <v>41</v>
      </c>
      <c r="AC16" s="52">
        <v>45.725976922968833</v>
      </c>
      <c r="AD16" s="52">
        <v>60.967969230625108</v>
      </c>
      <c r="AE16" s="52">
        <v>100</v>
      </c>
      <c r="AF16" s="52">
        <v>41</v>
      </c>
      <c r="AG16" s="52">
        <v>67.520325203252042</v>
      </c>
      <c r="AH16" s="52">
        <v>90.027100271002723</v>
      </c>
      <c r="AI16" s="52">
        <v>100</v>
      </c>
      <c r="AJ16" s="52">
        <v>12</v>
      </c>
      <c r="AK16" s="52"/>
      <c r="AL16" s="52">
        <v>71.133333333333354</v>
      </c>
      <c r="AM16" s="52"/>
      <c r="AN16" s="52">
        <v>0</v>
      </c>
      <c r="AO16" s="53">
        <v>19.29</v>
      </c>
      <c r="AP16" s="53">
        <v>18.600000000000001</v>
      </c>
      <c r="AQ16" s="53"/>
      <c r="AR16" s="52">
        <v>0</v>
      </c>
      <c r="AS16" s="52">
        <v>1</v>
      </c>
      <c r="AT16" s="52">
        <v>1</v>
      </c>
      <c r="AU16" s="52">
        <v>1</v>
      </c>
      <c r="AV16" s="52">
        <v>1</v>
      </c>
      <c r="AW16" s="52">
        <v>1</v>
      </c>
      <c r="AX16" s="52">
        <v>1</v>
      </c>
      <c r="AY16" s="52">
        <v>1</v>
      </c>
      <c r="AZ16" s="52"/>
      <c r="BA16" s="52">
        <v>1</v>
      </c>
      <c r="BB16" s="52">
        <v>3.1914893617021274E-2</v>
      </c>
      <c r="BC16" s="52">
        <v>50</v>
      </c>
      <c r="BD16" s="52">
        <v>50</v>
      </c>
      <c r="BE16" s="52">
        <v>8.4745762711864403E-2</v>
      </c>
      <c r="BF16" s="52">
        <v>43.050847457627128</v>
      </c>
      <c r="BG16" s="52">
        <v>50</v>
      </c>
      <c r="BH16" s="52"/>
      <c r="BI16" s="52"/>
      <c r="BJ16" s="52"/>
      <c r="BK16" s="52"/>
      <c r="BL16" s="52"/>
      <c r="BM16" s="52"/>
      <c r="BN16" s="52"/>
      <c r="BO16" s="52"/>
      <c r="BP16" s="52"/>
      <c r="BQ16" s="52"/>
      <c r="BR16" s="52">
        <v>32</v>
      </c>
      <c r="BS16" s="52">
        <v>32</v>
      </c>
      <c r="BT16" s="52">
        <v>1</v>
      </c>
      <c r="BU16" s="52">
        <v>50</v>
      </c>
      <c r="BV16" s="52">
        <v>50</v>
      </c>
      <c r="BW16" s="54"/>
      <c r="BX16" s="54"/>
      <c r="BY16" s="52"/>
      <c r="BZ16" s="52"/>
      <c r="CA16" s="52"/>
      <c r="CB16" s="55"/>
      <c r="CC16" s="55"/>
      <c r="CD16" s="52"/>
      <c r="CE16" s="52"/>
      <c r="CF16" s="52"/>
      <c r="CG16" s="52"/>
      <c r="CH16" s="52"/>
      <c r="CI16" s="52"/>
      <c r="CJ16" s="52"/>
      <c r="CK16" s="52"/>
      <c r="CL16" s="52"/>
      <c r="CM16" s="52">
        <v>67</v>
      </c>
      <c r="CN16" s="52">
        <v>52</v>
      </c>
      <c r="CO16" s="52">
        <v>67</v>
      </c>
      <c r="CP16" s="52">
        <v>0.77611940298507465</v>
      </c>
      <c r="CQ16" s="52">
        <v>1</v>
      </c>
      <c r="CR16" s="52">
        <v>50</v>
      </c>
      <c r="CS16" s="52">
        <v>50</v>
      </c>
      <c r="CT16" s="52"/>
      <c r="CU16" s="52"/>
      <c r="CV16" s="52"/>
      <c r="CW16" s="52"/>
      <c r="CX16" s="52"/>
      <c r="CY16" s="52"/>
      <c r="CZ16" s="52"/>
      <c r="DA16" s="52"/>
      <c r="DB16" s="52">
        <v>17.263974516166829</v>
      </c>
      <c r="DC16" s="52">
        <v>19.631524517014228</v>
      </c>
      <c r="DD16" s="52">
        <v>17.168861804494096</v>
      </c>
      <c r="DE16" s="52"/>
      <c r="DF16" s="50" t="s">
        <v>102</v>
      </c>
    </row>
    <row r="17" spans="1:110" x14ac:dyDescent="0.25">
      <c r="A17" s="50" t="s">
        <v>206</v>
      </c>
      <c r="B17" s="50" t="s">
        <v>205</v>
      </c>
      <c r="C17" s="50" t="s">
        <v>2665</v>
      </c>
      <c r="D17" s="50" t="s">
        <v>101</v>
      </c>
      <c r="E17" s="50" t="s">
        <v>102</v>
      </c>
      <c r="F17" s="50" t="s">
        <v>102</v>
      </c>
      <c r="G17" s="50" t="s">
        <v>102</v>
      </c>
      <c r="H17" s="50" t="s">
        <v>2644</v>
      </c>
      <c r="I17" s="50" t="s">
        <v>103</v>
      </c>
      <c r="J17" s="52">
        <v>1028.6491157277189</v>
      </c>
      <c r="K17" s="52">
        <v>1250</v>
      </c>
      <c r="L17" s="52">
        <v>82.291929258217507</v>
      </c>
      <c r="M17" s="52">
        <v>0</v>
      </c>
      <c r="N17" s="52">
        <v>1580</v>
      </c>
      <c r="O17" s="52">
        <v>69.483533464154803</v>
      </c>
      <c r="P17" s="52">
        <v>92.644711285539742</v>
      </c>
      <c r="Q17" s="52">
        <v>100</v>
      </c>
      <c r="R17" s="52">
        <v>577</v>
      </c>
      <c r="S17" s="52">
        <v>60.611768490884032</v>
      </c>
      <c r="T17" s="52">
        <v>66.532243846869704</v>
      </c>
      <c r="U17" s="52">
        <v>74.587230761838995</v>
      </c>
      <c r="V17" s="52">
        <v>80.815691321178704</v>
      </c>
      <c r="W17" s="52">
        <v>100</v>
      </c>
      <c r="X17" s="52">
        <v>1574</v>
      </c>
      <c r="Y17" s="52">
        <v>61.530699946418842</v>
      </c>
      <c r="Z17" s="52">
        <v>82.040933261891794</v>
      </c>
      <c r="AA17" s="52">
        <v>100</v>
      </c>
      <c r="AB17" s="52">
        <v>573</v>
      </c>
      <c r="AC17" s="52">
        <v>52.793273341966277</v>
      </c>
      <c r="AD17" s="52">
        <v>70.391031122621712</v>
      </c>
      <c r="AE17" s="52">
        <v>100</v>
      </c>
      <c r="AF17" s="52">
        <v>711</v>
      </c>
      <c r="AG17" s="52">
        <v>58.752273792780187</v>
      </c>
      <c r="AH17" s="52">
        <v>78.33636505704024</v>
      </c>
      <c r="AI17" s="52">
        <v>100</v>
      </c>
      <c r="AJ17" s="52">
        <v>270</v>
      </c>
      <c r="AK17" s="52">
        <v>51.92679012345679</v>
      </c>
      <c r="AL17" s="52">
        <v>62.931141345427008</v>
      </c>
      <c r="AM17" s="52">
        <v>69.235720164609049</v>
      </c>
      <c r="AN17" s="52">
        <v>100</v>
      </c>
      <c r="AO17" s="53">
        <v>13.97</v>
      </c>
      <c r="AP17" s="53">
        <v>13.73</v>
      </c>
      <c r="AQ17" s="53">
        <v>11</v>
      </c>
      <c r="AR17" s="52">
        <v>0</v>
      </c>
      <c r="AS17" s="52">
        <v>0.97799511002444983</v>
      </c>
      <c r="AT17" s="52">
        <v>0.97536945812807885</v>
      </c>
      <c r="AU17" s="52">
        <v>0.97955209347614414</v>
      </c>
      <c r="AV17" s="52">
        <v>0.97379646556977451</v>
      </c>
      <c r="AW17" s="52">
        <v>0.96742671009771986</v>
      </c>
      <c r="AX17" s="52">
        <v>0.9776046738072055</v>
      </c>
      <c r="AY17" s="52">
        <v>0.9972067039106145</v>
      </c>
      <c r="AZ17" s="52">
        <v>0.99270072992700731</v>
      </c>
      <c r="BA17" s="52">
        <v>1</v>
      </c>
      <c r="BB17" s="52">
        <v>9.2302565811396203E-2</v>
      </c>
      <c r="BC17" s="52">
        <v>41.539486837720773</v>
      </c>
      <c r="BD17" s="52">
        <v>50</v>
      </c>
      <c r="BE17" s="52">
        <v>0.13528855250709557</v>
      </c>
      <c r="BF17" s="52">
        <v>32.942289498580891</v>
      </c>
      <c r="BG17" s="52">
        <v>50</v>
      </c>
      <c r="BH17" s="52">
        <v>450</v>
      </c>
      <c r="BI17" s="52">
        <v>512</v>
      </c>
      <c r="BJ17" s="52">
        <v>0.87890625</v>
      </c>
      <c r="BK17" s="52">
        <v>50</v>
      </c>
      <c r="BL17" s="52">
        <v>50</v>
      </c>
      <c r="BM17" s="52">
        <v>198</v>
      </c>
      <c r="BN17" s="52">
        <v>512</v>
      </c>
      <c r="BO17" s="52">
        <v>0.38671875</v>
      </c>
      <c r="BP17" s="52">
        <v>25.78125</v>
      </c>
      <c r="BQ17" s="52">
        <v>50</v>
      </c>
      <c r="BR17" s="52">
        <v>432</v>
      </c>
      <c r="BS17" s="52">
        <v>444</v>
      </c>
      <c r="BT17" s="52">
        <v>0.97297297297297303</v>
      </c>
      <c r="BU17" s="52">
        <v>50</v>
      </c>
      <c r="BV17" s="52">
        <v>50</v>
      </c>
      <c r="BW17" s="54">
        <v>272</v>
      </c>
      <c r="BX17" s="54">
        <v>299</v>
      </c>
      <c r="BY17" s="52">
        <v>0.90969899665551834</v>
      </c>
      <c r="BZ17" s="52">
        <v>96.776489005906214</v>
      </c>
      <c r="CA17" s="52">
        <v>100</v>
      </c>
      <c r="CB17" s="55">
        <v>81</v>
      </c>
      <c r="CC17" s="55">
        <v>87</v>
      </c>
      <c r="CD17" s="52">
        <v>0.93103448275862111</v>
      </c>
      <c r="CE17" s="52">
        <v>99.046221570066081</v>
      </c>
      <c r="CF17" s="52">
        <v>100</v>
      </c>
      <c r="CG17" s="52">
        <v>0</v>
      </c>
      <c r="CH17" s="52">
        <v>281</v>
      </c>
      <c r="CI17" s="52">
        <v>207</v>
      </c>
      <c r="CJ17" s="52">
        <v>0.73699999999999999</v>
      </c>
      <c r="CK17" s="52">
        <v>98.220640569395016</v>
      </c>
      <c r="CL17" s="52">
        <v>100</v>
      </c>
      <c r="CM17" s="52">
        <v>811</v>
      </c>
      <c r="CN17" s="52">
        <v>385</v>
      </c>
      <c r="CO17" s="52">
        <v>938</v>
      </c>
      <c r="CP17" s="52">
        <v>0.47472256473489521</v>
      </c>
      <c r="CQ17" s="52">
        <v>0.8646055437100213</v>
      </c>
      <c r="CR17" s="52">
        <v>15.824085491163173</v>
      </c>
      <c r="CS17" s="52">
        <v>50</v>
      </c>
      <c r="CT17" s="52">
        <v>532</v>
      </c>
      <c r="CU17" s="52">
        <v>984</v>
      </c>
      <c r="CV17" s="52">
        <v>0.54065040650406504</v>
      </c>
      <c r="CW17" s="52">
        <v>45.054200542005425</v>
      </c>
      <c r="CX17" s="52">
        <v>50</v>
      </c>
      <c r="CY17" s="52">
        <v>0.93103448275862111</v>
      </c>
      <c r="CZ17" s="52">
        <v>0.94</v>
      </c>
      <c r="DA17" s="52">
        <v>8.9655172413789334E-3</v>
      </c>
      <c r="DB17" s="52">
        <v>17.263974516166829</v>
      </c>
      <c r="DC17" s="52">
        <v>19.631524517014228</v>
      </c>
      <c r="DD17" s="52">
        <v>17.168861804494096</v>
      </c>
      <c r="DE17" s="52">
        <v>15.161501169955377</v>
      </c>
      <c r="DF17" s="50" t="s">
        <v>102</v>
      </c>
    </row>
    <row r="18" spans="1:110" x14ac:dyDescent="0.25">
      <c r="A18" s="50" t="s">
        <v>1353</v>
      </c>
      <c r="B18" s="50" t="s">
        <v>1474</v>
      </c>
      <c r="C18" s="50" t="s">
        <v>2665</v>
      </c>
      <c r="D18" s="50" t="s">
        <v>101</v>
      </c>
      <c r="E18" s="50" t="s">
        <v>102</v>
      </c>
      <c r="F18" s="50" t="s">
        <v>102</v>
      </c>
      <c r="G18" s="50" t="s">
        <v>102</v>
      </c>
      <c r="H18" s="50" t="s">
        <v>2644</v>
      </c>
      <c r="I18" s="50" t="s">
        <v>103</v>
      </c>
      <c r="J18" s="52">
        <v>67.368421052631589</v>
      </c>
      <c r="K18" s="52">
        <v>100</v>
      </c>
      <c r="L18" s="52">
        <v>67.368421052631589</v>
      </c>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3"/>
      <c r="AP18" s="53"/>
      <c r="AQ18" s="53"/>
      <c r="AR18" s="52"/>
      <c r="AS18" s="52"/>
      <c r="AT18" s="52"/>
      <c r="AU18" s="52"/>
      <c r="AV18" s="52"/>
      <c r="AW18" s="52"/>
      <c r="AX18" s="52"/>
      <c r="AY18" s="52"/>
      <c r="AZ18" s="52"/>
      <c r="BA18" s="52"/>
      <c r="BB18" s="52">
        <v>0.10526315789473684</v>
      </c>
      <c r="BC18" s="52">
        <v>38.947368421052644</v>
      </c>
      <c r="BD18" s="52">
        <v>50</v>
      </c>
      <c r="BE18" s="52">
        <v>0.15789473684210525</v>
      </c>
      <c r="BF18" s="52">
        <v>28.421052631578945</v>
      </c>
      <c r="BG18" s="52">
        <v>50</v>
      </c>
      <c r="BH18" s="52"/>
      <c r="BI18" s="52"/>
      <c r="BJ18" s="52"/>
      <c r="BK18" s="52"/>
      <c r="BL18" s="52"/>
      <c r="BM18" s="52"/>
      <c r="BN18" s="52"/>
      <c r="BO18" s="52"/>
      <c r="BP18" s="52"/>
      <c r="BQ18" s="52"/>
      <c r="BR18" s="52"/>
      <c r="BS18" s="52"/>
      <c r="BT18" s="52"/>
      <c r="BU18" s="52"/>
      <c r="BV18" s="52"/>
      <c r="BW18" s="54"/>
      <c r="BX18" s="54"/>
      <c r="BY18" s="52"/>
      <c r="BZ18" s="52"/>
      <c r="CA18" s="52"/>
      <c r="CB18" s="55"/>
      <c r="CC18" s="55"/>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0" t="s">
        <v>102</v>
      </c>
    </row>
    <row r="19" spans="1:110" x14ac:dyDescent="0.25">
      <c r="A19" s="50" t="s">
        <v>1345</v>
      </c>
      <c r="B19" s="50" t="s">
        <v>1475</v>
      </c>
      <c r="C19" s="50" t="s">
        <v>2665</v>
      </c>
      <c r="D19" s="50" t="s">
        <v>101</v>
      </c>
      <c r="E19" s="50" t="s">
        <v>102</v>
      </c>
      <c r="F19" s="50" t="s">
        <v>102</v>
      </c>
      <c r="G19" s="50" t="s">
        <v>102</v>
      </c>
      <c r="H19" s="50" t="s">
        <v>2644</v>
      </c>
      <c r="I19" s="50" t="s">
        <v>103</v>
      </c>
      <c r="J19" s="52">
        <v>688.70590330908658</v>
      </c>
      <c r="K19" s="52">
        <v>950</v>
      </c>
      <c r="L19" s="52">
        <v>72.495358243061744</v>
      </c>
      <c r="M19" s="52">
        <v>0</v>
      </c>
      <c r="N19" s="52">
        <v>562</v>
      </c>
      <c r="O19" s="52">
        <v>61.506048872119685</v>
      </c>
      <c r="P19" s="52">
        <v>82.008065162826256</v>
      </c>
      <c r="Q19" s="52">
        <v>100</v>
      </c>
      <c r="R19" s="52">
        <v>482</v>
      </c>
      <c r="S19" s="52">
        <v>60.906497061716898</v>
      </c>
      <c r="T19" s="52">
        <v>59.841564815613786</v>
      </c>
      <c r="U19" s="52">
        <v>65.118348529796449</v>
      </c>
      <c r="V19" s="52">
        <v>81.208662748955859</v>
      </c>
      <c r="W19" s="52">
        <v>100</v>
      </c>
      <c r="X19" s="52">
        <v>560</v>
      </c>
      <c r="Y19" s="52">
        <v>53.579828420036954</v>
      </c>
      <c r="Z19" s="52">
        <v>71.439771226715948</v>
      </c>
      <c r="AA19" s="52">
        <v>100</v>
      </c>
      <c r="AB19" s="52">
        <v>480</v>
      </c>
      <c r="AC19" s="52">
        <v>52.536205687440813</v>
      </c>
      <c r="AD19" s="52">
        <v>70.048274249921079</v>
      </c>
      <c r="AE19" s="52">
        <v>100</v>
      </c>
      <c r="AF19" s="52">
        <v>209</v>
      </c>
      <c r="AG19" s="52">
        <v>42.059649122807002</v>
      </c>
      <c r="AH19" s="52">
        <v>56.079532163742677</v>
      </c>
      <c r="AI19" s="52">
        <v>100</v>
      </c>
      <c r="AJ19" s="52">
        <v>177</v>
      </c>
      <c r="AK19" s="52">
        <v>41.439548022598863</v>
      </c>
      <c r="AL19" s="52">
        <v>45.489583333333343</v>
      </c>
      <c r="AM19" s="52">
        <v>55.25273069679848</v>
      </c>
      <c r="AN19" s="52">
        <v>100</v>
      </c>
      <c r="AO19" s="53">
        <v>4.21</v>
      </c>
      <c r="AP19" s="53">
        <v>7.3</v>
      </c>
      <c r="AQ19" s="53">
        <v>4.05</v>
      </c>
      <c r="AR19" s="52">
        <v>0</v>
      </c>
      <c r="AS19" s="52">
        <v>0.99295774647887325</v>
      </c>
      <c r="AT19" s="52">
        <v>0.99180327868852458</v>
      </c>
      <c r="AU19" s="52">
        <v>1</v>
      </c>
      <c r="AV19" s="52">
        <v>0.98943661971830987</v>
      </c>
      <c r="AW19" s="52">
        <v>0.98770491803278693</v>
      </c>
      <c r="AX19" s="52">
        <v>1</v>
      </c>
      <c r="AY19" s="52">
        <v>0.99052132701421802</v>
      </c>
      <c r="AZ19" s="52">
        <v>0.98882681564245811</v>
      </c>
      <c r="BA19" s="52">
        <v>1</v>
      </c>
      <c r="BB19" s="52">
        <v>3.1612223393045313E-2</v>
      </c>
      <c r="BC19" s="52">
        <v>50</v>
      </c>
      <c r="BD19" s="52">
        <v>50</v>
      </c>
      <c r="BE19" s="52">
        <v>3.4696406443618343E-2</v>
      </c>
      <c r="BF19" s="52">
        <v>50</v>
      </c>
      <c r="BG19" s="52">
        <v>50</v>
      </c>
      <c r="BH19" s="52">
        <v>38</v>
      </c>
      <c r="BI19" s="52">
        <v>59</v>
      </c>
      <c r="BJ19" s="52">
        <v>0.64406779661016944</v>
      </c>
      <c r="BK19" s="52">
        <v>42.93785310734463</v>
      </c>
      <c r="BL19" s="52">
        <v>50</v>
      </c>
      <c r="BM19" s="52">
        <v>22</v>
      </c>
      <c r="BN19" s="52">
        <v>59</v>
      </c>
      <c r="BO19" s="52">
        <v>0.3728813559322034</v>
      </c>
      <c r="BP19" s="52">
        <v>24.858757062146893</v>
      </c>
      <c r="BQ19" s="52">
        <v>50</v>
      </c>
      <c r="BR19" s="52">
        <v>98</v>
      </c>
      <c r="BS19" s="52">
        <v>109</v>
      </c>
      <c r="BT19" s="52">
        <v>0.8990825688073395</v>
      </c>
      <c r="BU19" s="52">
        <v>47.823540894007422</v>
      </c>
      <c r="BV19" s="52">
        <v>50</v>
      </c>
      <c r="BW19" s="54"/>
      <c r="BX19" s="54"/>
      <c r="BY19" s="52"/>
      <c r="BZ19" s="52"/>
      <c r="CA19" s="52"/>
      <c r="CB19" s="55"/>
      <c r="CC19" s="55"/>
      <c r="CD19" s="52"/>
      <c r="CE19" s="52"/>
      <c r="CF19" s="52"/>
      <c r="CG19" s="52"/>
      <c r="CH19" s="52"/>
      <c r="CI19" s="52"/>
      <c r="CJ19" s="52"/>
      <c r="CK19" s="52"/>
      <c r="CL19" s="52"/>
      <c r="CM19" s="52">
        <v>277</v>
      </c>
      <c r="CN19" s="52">
        <v>91</v>
      </c>
      <c r="CO19" s="52">
        <v>290</v>
      </c>
      <c r="CP19" s="52">
        <v>0.32851985559566788</v>
      </c>
      <c r="CQ19" s="52">
        <v>0.95517241379310347</v>
      </c>
      <c r="CR19" s="52">
        <v>21.901323706377859</v>
      </c>
      <c r="CS19" s="52">
        <v>50</v>
      </c>
      <c r="CT19" s="52">
        <v>62</v>
      </c>
      <c r="CU19" s="52">
        <v>147</v>
      </c>
      <c r="CV19" s="52">
        <v>0.42176870748299322</v>
      </c>
      <c r="CW19" s="52">
        <v>35.147392290249435</v>
      </c>
      <c r="CX19" s="52">
        <v>50</v>
      </c>
      <c r="CY19" s="52"/>
      <c r="CZ19" s="52"/>
      <c r="DA19" s="52"/>
      <c r="DB19" s="52">
        <v>17.263974516166829</v>
      </c>
      <c r="DC19" s="52">
        <v>19.631524517014228</v>
      </c>
      <c r="DD19" s="52">
        <v>17.168861804494096</v>
      </c>
      <c r="DE19" s="52"/>
      <c r="DF19" s="50" t="s">
        <v>102</v>
      </c>
    </row>
    <row r="20" spans="1:110" x14ac:dyDescent="0.25">
      <c r="A20" s="50" t="s">
        <v>218</v>
      </c>
      <c r="B20" s="50" t="s">
        <v>217</v>
      </c>
      <c r="C20" s="50" t="s">
        <v>2665</v>
      </c>
      <c r="D20" s="50" t="s">
        <v>101</v>
      </c>
      <c r="E20" s="50" t="s">
        <v>102</v>
      </c>
      <c r="F20" s="50" t="s">
        <v>102</v>
      </c>
      <c r="G20" s="50" t="s">
        <v>102</v>
      </c>
      <c r="H20" s="50" t="s">
        <v>2644</v>
      </c>
      <c r="I20" s="50" t="s">
        <v>103</v>
      </c>
      <c r="J20" s="52">
        <v>740.71199579160179</v>
      </c>
      <c r="K20" s="52">
        <v>1250</v>
      </c>
      <c r="L20" s="52">
        <v>59.256959663328146</v>
      </c>
      <c r="M20" s="52">
        <v>0</v>
      </c>
      <c r="N20" s="52">
        <v>9780</v>
      </c>
      <c r="O20" s="52">
        <v>52.841410773465441</v>
      </c>
      <c r="P20" s="52">
        <v>70.455214364620588</v>
      </c>
      <c r="Q20" s="52">
        <v>100</v>
      </c>
      <c r="R20" s="52">
        <v>9780</v>
      </c>
      <c r="S20" s="52">
        <v>52.841410773465441</v>
      </c>
      <c r="T20" s="52"/>
      <c r="U20" s="52"/>
      <c r="V20" s="52">
        <v>70.455214364620588</v>
      </c>
      <c r="W20" s="52">
        <v>100</v>
      </c>
      <c r="X20" s="52">
        <v>9751</v>
      </c>
      <c r="Y20" s="52">
        <v>42.044969977763301</v>
      </c>
      <c r="Z20" s="52">
        <v>56.059959970351073</v>
      </c>
      <c r="AA20" s="52">
        <v>100</v>
      </c>
      <c r="AB20" s="52">
        <v>9751</v>
      </c>
      <c r="AC20" s="52">
        <v>42.044969977763301</v>
      </c>
      <c r="AD20" s="52">
        <v>56.059959970351073</v>
      </c>
      <c r="AE20" s="52">
        <v>100</v>
      </c>
      <c r="AF20" s="52">
        <v>4198</v>
      </c>
      <c r="AG20" s="52">
        <v>39.861396299825437</v>
      </c>
      <c r="AH20" s="52">
        <v>53.148528399767244</v>
      </c>
      <c r="AI20" s="52">
        <v>100</v>
      </c>
      <c r="AJ20" s="52">
        <v>4197</v>
      </c>
      <c r="AK20" s="52">
        <v>39.864254229211468</v>
      </c>
      <c r="AL20" s="52"/>
      <c r="AM20" s="52">
        <v>53.152338972281953</v>
      </c>
      <c r="AN20" s="52">
        <v>100</v>
      </c>
      <c r="AO20" s="53"/>
      <c r="AP20" s="53"/>
      <c r="AQ20" s="53"/>
      <c r="AR20" s="52">
        <v>0</v>
      </c>
      <c r="AS20" s="52">
        <v>0.96803740101135383</v>
      </c>
      <c r="AT20" s="52">
        <v>0.96803740101135383</v>
      </c>
      <c r="AU20" s="52"/>
      <c r="AV20" s="52">
        <v>0.96681664791901012</v>
      </c>
      <c r="AW20" s="52">
        <v>0.96681664791901012</v>
      </c>
      <c r="AX20" s="52"/>
      <c r="AY20" s="52">
        <v>0.96168582375478928</v>
      </c>
      <c r="AZ20" s="52">
        <v>0.96167718665464386</v>
      </c>
      <c r="BA20" s="52"/>
      <c r="BB20" s="52">
        <v>0.18978867962232102</v>
      </c>
      <c r="BC20" s="52">
        <v>22.042264075535801</v>
      </c>
      <c r="BD20" s="52">
        <v>50</v>
      </c>
      <c r="BE20" s="52">
        <v>0.18978867962232102</v>
      </c>
      <c r="BF20" s="52">
        <v>22.042264075535801</v>
      </c>
      <c r="BG20" s="52">
        <v>50</v>
      </c>
      <c r="BH20" s="52">
        <v>821</v>
      </c>
      <c r="BI20" s="52">
        <v>2046</v>
      </c>
      <c r="BJ20" s="52">
        <v>0.40127077223851415</v>
      </c>
      <c r="BK20" s="52">
        <v>26.751384815900941</v>
      </c>
      <c r="BL20" s="52">
        <v>50</v>
      </c>
      <c r="BM20" s="52">
        <v>184</v>
      </c>
      <c r="BN20" s="52">
        <v>2046</v>
      </c>
      <c r="BO20" s="52">
        <v>8.9931573802541548E-2</v>
      </c>
      <c r="BP20" s="52">
        <v>5.9954382535027699</v>
      </c>
      <c r="BQ20" s="52">
        <v>50</v>
      </c>
      <c r="BR20" s="52">
        <v>2402</v>
      </c>
      <c r="BS20" s="52">
        <v>3073</v>
      </c>
      <c r="BT20" s="52">
        <v>0.78164659941425318</v>
      </c>
      <c r="BU20" s="52">
        <v>41.576946777353896</v>
      </c>
      <c r="BV20" s="52">
        <v>50</v>
      </c>
      <c r="BW20" s="54">
        <v>892</v>
      </c>
      <c r="BX20" s="54">
        <v>1247</v>
      </c>
      <c r="BY20" s="52">
        <v>0.71531676022453894</v>
      </c>
      <c r="BZ20" s="52">
        <v>76.097527683461593</v>
      </c>
      <c r="CA20" s="52">
        <v>100</v>
      </c>
      <c r="CB20" s="55">
        <v>903</v>
      </c>
      <c r="CC20" s="55">
        <v>1263</v>
      </c>
      <c r="CD20" s="52">
        <v>0.71496437054631801</v>
      </c>
      <c r="CE20" s="52">
        <v>76.060039419821067</v>
      </c>
      <c r="CF20" s="52">
        <v>100</v>
      </c>
      <c r="CG20" s="52">
        <v>0</v>
      </c>
      <c r="CH20" s="52">
        <v>947</v>
      </c>
      <c r="CI20" s="52">
        <v>499</v>
      </c>
      <c r="CJ20" s="52">
        <v>0.52700000000000002</v>
      </c>
      <c r="CK20" s="52">
        <v>70.256951777543108</v>
      </c>
      <c r="CL20" s="52">
        <v>100</v>
      </c>
      <c r="CM20" s="52">
        <v>4428</v>
      </c>
      <c r="CN20" s="52">
        <v>1544</v>
      </c>
      <c r="CO20" s="52">
        <v>5976</v>
      </c>
      <c r="CP20" s="52">
        <v>0.34869015356820232</v>
      </c>
      <c r="CQ20" s="52">
        <v>0.74096385542168675</v>
      </c>
      <c r="CR20" s="52">
        <v>11.623005118940078</v>
      </c>
      <c r="CS20" s="52">
        <v>50</v>
      </c>
      <c r="CT20" s="52">
        <v>1767</v>
      </c>
      <c r="CU20" s="52">
        <v>5089</v>
      </c>
      <c r="CV20" s="52">
        <v>0.34721949302416977</v>
      </c>
      <c r="CW20" s="52">
        <v>28.934957752014149</v>
      </c>
      <c r="CX20" s="52">
        <v>50</v>
      </c>
      <c r="CY20" s="52">
        <v>0.71496437054631801</v>
      </c>
      <c r="CZ20" s="52"/>
      <c r="DA20" s="52"/>
      <c r="DB20" s="52">
        <v>17.263974516166829</v>
      </c>
      <c r="DC20" s="52">
        <v>19.631524517014228</v>
      </c>
      <c r="DD20" s="52">
        <v>17.168861804494096</v>
      </c>
      <c r="DE20" s="52">
        <v>15.161501169955377</v>
      </c>
      <c r="DF20" s="50" t="s">
        <v>102</v>
      </c>
    </row>
    <row r="21" spans="1:110" x14ac:dyDescent="0.25">
      <c r="A21" s="50" t="s">
        <v>277</v>
      </c>
      <c r="B21" s="50" t="s">
        <v>1476</v>
      </c>
      <c r="C21" s="50" t="s">
        <v>2665</v>
      </c>
      <c r="D21" s="50" t="s">
        <v>101</v>
      </c>
      <c r="E21" s="50" t="s">
        <v>102</v>
      </c>
      <c r="F21" s="50" t="s">
        <v>102</v>
      </c>
      <c r="G21" s="50" t="s">
        <v>102</v>
      </c>
      <c r="H21" s="50" t="s">
        <v>2644</v>
      </c>
      <c r="I21" s="50" t="s">
        <v>103</v>
      </c>
      <c r="J21" s="52">
        <v>962.14743657953557</v>
      </c>
      <c r="K21" s="52">
        <v>1250</v>
      </c>
      <c r="L21" s="52">
        <v>76.971794926362847</v>
      </c>
      <c r="M21" s="52">
        <v>0</v>
      </c>
      <c r="N21" s="52">
        <v>4093</v>
      </c>
      <c r="O21" s="52">
        <v>66.373087166817029</v>
      </c>
      <c r="P21" s="52">
        <v>88.497449555756035</v>
      </c>
      <c r="Q21" s="52">
        <v>100</v>
      </c>
      <c r="R21" s="52">
        <v>2194</v>
      </c>
      <c r="S21" s="52">
        <v>58.863776983266526</v>
      </c>
      <c r="T21" s="52">
        <v>64.982740635624651</v>
      </c>
      <c r="U21" s="52">
        <v>75</v>
      </c>
      <c r="V21" s="52">
        <v>78.485035977688696</v>
      </c>
      <c r="W21" s="52">
        <v>100</v>
      </c>
      <c r="X21" s="52">
        <v>4092</v>
      </c>
      <c r="Y21" s="52">
        <v>56.950808437057461</v>
      </c>
      <c r="Z21" s="52">
        <v>75.934411249409948</v>
      </c>
      <c r="AA21" s="52">
        <v>100</v>
      </c>
      <c r="AB21" s="52">
        <v>2195</v>
      </c>
      <c r="AC21" s="52">
        <v>50.009316236291177</v>
      </c>
      <c r="AD21" s="52">
        <v>66.679088315054898</v>
      </c>
      <c r="AE21" s="52">
        <v>100</v>
      </c>
      <c r="AF21" s="52">
        <v>1797</v>
      </c>
      <c r="AG21" s="52">
        <v>54.829419402708076</v>
      </c>
      <c r="AH21" s="52">
        <v>73.105892536944111</v>
      </c>
      <c r="AI21" s="52">
        <v>100</v>
      </c>
      <c r="AJ21" s="52">
        <v>946</v>
      </c>
      <c r="AK21" s="52">
        <v>48.531395348837279</v>
      </c>
      <c r="AL21" s="52">
        <v>61.830513121817695</v>
      </c>
      <c r="AM21" s="52">
        <v>64.708527131783029</v>
      </c>
      <c r="AN21" s="52">
        <v>100</v>
      </c>
      <c r="AO21" s="53">
        <v>16.13</v>
      </c>
      <c r="AP21" s="53">
        <v>14.97</v>
      </c>
      <c r="AQ21" s="53">
        <v>13.29</v>
      </c>
      <c r="AR21" s="52">
        <v>0</v>
      </c>
      <c r="AS21" s="52">
        <v>0.98941176470588232</v>
      </c>
      <c r="AT21" s="52">
        <v>0.98454272219836836</v>
      </c>
      <c r="AU21" s="52">
        <v>0.99531494013534616</v>
      </c>
      <c r="AV21" s="52">
        <v>0.98854337152209493</v>
      </c>
      <c r="AW21" s="52">
        <v>0.9838709677419355</v>
      </c>
      <c r="AX21" s="52">
        <v>0.99427381572097862</v>
      </c>
      <c r="AY21" s="52">
        <v>0.99081081081081079</v>
      </c>
      <c r="AZ21" s="52">
        <v>0.98483316481294236</v>
      </c>
      <c r="BA21" s="52">
        <v>0.99767711962833916</v>
      </c>
      <c r="BB21" s="52">
        <v>0.10780811431487625</v>
      </c>
      <c r="BC21" s="52">
        <v>38.438377137024759</v>
      </c>
      <c r="BD21" s="52">
        <v>50</v>
      </c>
      <c r="BE21" s="52">
        <v>0.16830260952836965</v>
      </c>
      <c r="BF21" s="52">
        <v>26.339478094326083</v>
      </c>
      <c r="BG21" s="52">
        <v>50</v>
      </c>
      <c r="BH21" s="52">
        <v>677</v>
      </c>
      <c r="BI21" s="52">
        <v>1215</v>
      </c>
      <c r="BJ21" s="52">
        <v>0.55720164609053502</v>
      </c>
      <c r="BK21" s="52">
        <v>37.14677640603567</v>
      </c>
      <c r="BL21" s="52">
        <v>50</v>
      </c>
      <c r="BM21" s="52">
        <v>353</v>
      </c>
      <c r="BN21" s="52">
        <v>1215</v>
      </c>
      <c r="BO21" s="52">
        <v>0.2905349794238683</v>
      </c>
      <c r="BP21" s="52">
        <v>19.368998628257884</v>
      </c>
      <c r="BQ21" s="52">
        <v>50</v>
      </c>
      <c r="BR21" s="52">
        <v>1029</v>
      </c>
      <c r="BS21" s="52">
        <v>1243</v>
      </c>
      <c r="BT21" s="52">
        <v>0.82783588093322602</v>
      </c>
      <c r="BU21" s="52">
        <v>44.033823453895003</v>
      </c>
      <c r="BV21" s="52">
        <v>50</v>
      </c>
      <c r="BW21" s="54">
        <v>572</v>
      </c>
      <c r="BX21" s="54">
        <v>699</v>
      </c>
      <c r="BY21" s="52">
        <v>0.81831187410586548</v>
      </c>
      <c r="BZ21" s="52">
        <v>87.054454692113353</v>
      </c>
      <c r="CA21" s="52">
        <v>100</v>
      </c>
      <c r="CB21" s="55">
        <v>239</v>
      </c>
      <c r="CC21" s="55">
        <v>289</v>
      </c>
      <c r="CD21" s="52">
        <v>0.82698961937716309</v>
      </c>
      <c r="CE21" s="52">
        <v>87.977619082676924</v>
      </c>
      <c r="CF21" s="52">
        <v>100</v>
      </c>
      <c r="CG21" s="52">
        <v>0</v>
      </c>
      <c r="CH21" s="52">
        <v>603</v>
      </c>
      <c r="CI21" s="52">
        <v>390</v>
      </c>
      <c r="CJ21" s="52">
        <v>0.64700000000000002</v>
      </c>
      <c r="CK21" s="52">
        <v>86.235489220563849</v>
      </c>
      <c r="CL21" s="52">
        <v>100</v>
      </c>
      <c r="CM21" s="52">
        <v>2376</v>
      </c>
      <c r="CN21" s="52">
        <v>1470</v>
      </c>
      <c r="CO21" s="52">
        <v>2470</v>
      </c>
      <c r="CP21" s="52">
        <v>0.61868686868686873</v>
      </c>
      <c r="CQ21" s="52">
        <v>0.9619433198380567</v>
      </c>
      <c r="CR21" s="52">
        <v>41.245791245791246</v>
      </c>
      <c r="CS21" s="52">
        <v>50</v>
      </c>
      <c r="CT21" s="52">
        <v>1381</v>
      </c>
      <c r="CU21" s="52">
        <v>2454</v>
      </c>
      <c r="CV21" s="52">
        <v>0.56275468622656888</v>
      </c>
      <c r="CW21" s="52">
        <v>46.896223852214078</v>
      </c>
      <c r="CX21" s="52">
        <v>50</v>
      </c>
      <c r="CY21" s="52">
        <v>0.82698961937716309</v>
      </c>
      <c r="CZ21" s="52">
        <v>0.94</v>
      </c>
      <c r="DA21" s="52">
        <v>0.11301038062283694</v>
      </c>
      <c r="DB21" s="52">
        <v>17.263974516166829</v>
      </c>
      <c r="DC21" s="52">
        <v>19.631524517014228</v>
      </c>
      <c r="DD21" s="52">
        <v>17.168861804494096</v>
      </c>
      <c r="DE21" s="52">
        <v>15.161501169955377</v>
      </c>
      <c r="DF21" s="50" t="s">
        <v>102</v>
      </c>
    </row>
    <row r="22" spans="1:110" x14ac:dyDescent="0.25">
      <c r="A22" s="50" t="s">
        <v>290</v>
      </c>
      <c r="B22" s="50" t="s">
        <v>1477</v>
      </c>
      <c r="C22" s="50" t="s">
        <v>2665</v>
      </c>
      <c r="D22" s="50" t="s">
        <v>101</v>
      </c>
      <c r="E22" s="50" t="s">
        <v>102</v>
      </c>
      <c r="F22" s="50" t="s">
        <v>102</v>
      </c>
      <c r="G22" s="50" t="s">
        <v>102</v>
      </c>
      <c r="H22" s="50" t="s">
        <v>2644</v>
      </c>
      <c r="I22" s="50" t="s">
        <v>103</v>
      </c>
      <c r="J22" s="52">
        <v>1081.3188421993168</v>
      </c>
      <c r="K22" s="52">
        <v>1250</v>
      </c>
      <c r="L22" s="52">
        <v>86.505507375945342</v>
      </c>
      <c r="M22" s="52">
        <v>0</v>
      </c>
      <c r="N22" s="52">
        <v>1422</v>
      </c>
      <c r="O22" s="52">
        <v>74.107507677935828</v>
      </c>
      <c r="P22" s="52">
        <v>98.810010237247766</v>
      </c>
      <c r="Q22" s="52">
        <v>100</v>
      </c>
      <c r="R22" s="52">
        <v>311</v>
      </c>
      <c r="S22" s="52">
        <v>60.366997433763594</v>
      </c>
      <c r="T22" s="52">
        <v>71.908525246992284</v>
      </c>
      <c r="U22" s="52">
        <v>75</v>
      </c>
      <c r="V22" s="52">
        <v>80.489329911684791</v>
      </c>
      <c r="W22" s="52">
        <v>100</v>
      </c>
      <c r="X22" s="52">
        <v>1436</v>
      </c>
      <c r="Y22" s="52">
        <v>67.937006582910513</v>
      </c>
      <c r="Z22" s="52">
        <v>90.582675443880689</v>
      </c>
      <c r="AA22" s="52">
        <v>100</v>
      </c>
      <c r="AB22" s="52">
        <v>314</v>
      </c>
      <c r="AC22" s="52">
        <v>53.745783840554644</v>
      </c>
      <c r="AD22" s="52">
        <v>71.66104512073953</v>
      </c>
      <c r="AE22" s="52">
        <v>100</v>
      </c>
      <c r="AF22" s="52">
        <v>671</v>
      </c>
      <c r="AG22" s="52">
        <v>67.239890710382568</v>
      </c>
      <c r="AH22" s="52">
        <v>89.653187613843414</v>
      </c>
      <c r="AI22" s="52">
        <v>100</v>
      </c>
      <c r="AJ22" s="52">
        <v>138</v>
      </c>
      <c r="AK22" s="52">
        <v>54.147101449275361</v>
      </c>
      <c r="AL22" s="52">
        <v>70.629768605378331</v>
      </c>
      <c r="AM22" s="52">
        <v>72.196135265700477</v>
      </c>
      <c r="AN22" s="52">
        <v>100</v>
      </c>
      <c r="AO22" s="53">
        <v>14.63</v>
      </c>
      <c r="AP22" s="53">
        <v>18.16</v>
      </c>
      <c r="AQ22" s="53">
        <v>16.48</v>
      </c>
      <c r="AR22" s="52">
        <v>1</v>
      </c>
      <c r="AS22" s="52">
        <v>0.95385629531970995</v>
      </c>
      <c r="AT22" s="52">
        <v>0.94894894894894899</v>
      </c>
      <c r="AU22" s="52">
        <v>0.95523648648648651</v>
      </c>
      <c r="AV22" s="52">
        <v>0.96381578947368418</v>
      </c>
      <c r="AW22" s="52">
        <v>0.96130952380952384</v>
      </c>
      <c r="AX22" s="52">
        <v>0.96452702702702697</v>
      </c>
      <c r="AY22" s="52">
        <v>0.99413489736070382</v>
      </c>
      <c r="AZ22" s="52">
        <v>0.9859154929577465</v>
      </c>
      <c r="BA22" s="52">
        <v>0.99629629629629635</v>
      </c>
      <c r="BB22" s="52">
        <v>3.9157739194680456E-2</v>
      </c>
      <c r="BC22" s="52">
        <v>50</v>
      </c>
      <c r="BD22" s="52">
        <v>50</v>
      </c>
      <c r="BE22" s="52">
        <v>6.3551401869158877E-2</v>
      </c>
      <c r="BF22" s="52">
        <v>47.289719626168235</v>
      </c>
      <c r="BG22" s="52">
        <v>50</v>
      </c>
      <c r="BH22" s="52">
        <v>342</v>
      </c>
      <c r="BI22" s="52">
        <v>454</v>
      </c>
      <c r="BJ22" s="52">
        <v>0.75330396475770922</v>
      </c>
      <c r="BK22" s="52">
        <v>50</v>
      </c>
      <c r="BL22" s="52">
        <v>50</v>
      </c>
      <c r="BM22" s="52">
        <v>270</v>
      </c>
      <c r="BN22" s="52">
        <v>454</v>
      </c>
      <c r="BO22" s="52">
        <v>0.59471365638766516</v>
      </c>
      <c r="BP22" s="52">
        <v>39.647577092511014</v>
      </c>
      <c r="BQ22" s="52">
        <v>50</v>
      </c>
      <c r="BR22" s="52">
        <v>398</v>
      </c>
      <c r="BS22" s="52">
        <v>435</v>
      </c>
      <c r="BT22" s="52">
        <v>0.9149425287356322</v>
      </c>
      <c r="BU22" s="52">
        <v>48.66715578381023</v>
      </c>
      <c r="BV22" s="52">
        <v>50</v>
      </c>
      <c r="BW22" s="54">
        <v>225</v>
      </c>
      <c r="BX22" s="54">
        <v>232</v>
      </c>
      <c r="BY22" s="52">
        <v>0.96982758620689657</v>
      </c>
      <c r="BZ22" s="52">
        <v>100</v>
      </c>
      <c r="CA22" s="52">
        <v>100</v>
      </c>
      <c r="CB22" s="55">
        <v>28</v>
      </c>
      <c r="CC22" s="55">
        <v>31</v>
      </c>
      <c r="CD22" s="52">
        <v>0.90322580645161299</v>
      </c>
      <c r="CE22" s="52">
        <v>96.087851750171609</v>
      </c>
      <c r="CF22" s="52">
        <v>100</v>
      </c>
      <c r="CG22" s="52">
        <v>0</v>
      </c>
      <c r="CH22" s="52">
        <v>227</v>
      </c>
      <c r="CI22" s="52">
        <v>194</v>
      </c>
      <c r="CJ22" s="52">
        <v>0.85499999999999998</v>
      </c>
      <c r="CK22" s="52">
        <v>100</v>
      </c>
      <c r="CL22" s="52">
        <v>100</v>
      </c>
      <c r="CM22" s="52">
        <v>835</v>
      </c>
      <c r="CN22" s="52">
        <v>470</v>
      </c>
      <c r="CO22" s="52">
        <v>887</v>
      </c>
      <c r="CP22" s="52">
        <v>0.56287425149700598</v>
      </c>
      <c r="CQ22" s="52">
        <v>0.94137542277339348</v>
      </c>
      <c r="CR22" s="52">
        <v>37.5249500998004</v>
      </c>
      <c r="CS22" s="52">
        <v>50</v>
      </c>
      <c r="CT22" s="52">
        <v>95</v>
      </c>
      <c r="CU22" s="52">
        <v>909</v>
      </c>
      <c r="CV22" s="52">
        <v>0.10451045104510451</v>
      </c>
      <c r="CW22" s="52">
        <v>8.7092042537587098</v>
      </c>
      <c r="CX22" s="52">
        <v>50</v>
      </c>
      <c r="CY22" s="52">
        <v>0.90322580645161299</v>
      </c>
      <c r="CZ22" s="52">
        <v>0.94</v>
      </c>
      <c r="DA22" s="52">
        <v>3.6774193548387048E-2</v>
      </c>
      <c r="DB22" s="52">
        <v>17.263974516166829</v>
      </c>
      <c r="DC22" s="52">
        <v>19.631524517014228</v>
      </c>
      <c r="DD22" s="52">
        <v>17.168861804494096</v>
      </c>
      <c r="DE22" s="52">
        <v>15.161501169955377</v>
      </c>
      <c r="DF22" s="50" t="s">
        <v>102</v>
      </c>
    </row>
    <row r="23" spans="1:110" x14ac:dyDescent="0.25">
      <c r="A23" s="50" t="s">
        <v>295</v>
      </c>
      <c r="B23" s="50" t="s">
        <v>1478</v>
      </c>
      <c r="C23" s="50" t="s">
        <v>2665</v>
      </c>
      <c r="D23" s="50" t="s">
        <v>101</v>
      </c>
      <c r="E23" s="50" t="s">
        <v>102</v>
      </c>
      <c r="F23" s="50" t="s">
        <v>102</v>
      </c>
      <c r="G23" s="50" t="s">
        <v>102</v>
      </c>
      <c r="H23" s="50" t="s">
        <v>2644</v>
      </c>
      <c r="I23" s="50" t="s">
        <v>103</v>
      </c>
      <c r="J23" s="52">
        <v>636.14338783414314</v>
      </c>
      <c r="K23" s="52">
        <v>800</v>
      </c>
      <c r="L23" s="52">
        <v>79.517923479267893</v>
      </c>
      <c r="M23" s="52">
        <v>0</v>
      </c>
      <c r="N23" s="52">
        <v>526</v>
      </c>
      <c r="O23" s="52">
        <v>74.635610327414753</v>
      </c>
      <c r="P23" s="52">
        <v>99.51414710321967</v>
      </c>
      <c r="Q23" s="52">
        <v>100</v>
      </c>
      <c r="R23" s="52">
        <v>177</v>
      </c>
      <c r="S23" s="52">
        <v>64.20646903356247</v>
      </c>
      <c r="T23" s="52">
        <v>65.624577339907617</v>
      </c>
      <c r="U23" s="52">
        <v>75</v>
      </c>
      <c r="V23" s="52">
        <v>85.608625378083289</v>
      </c>
      <c r="W23" s="52">
        <v>100</v>
      </c>
      <c r="X23" s="52">
        <v>528</v>
      </c>
      <c r="Y23" s="52">
        <v>60.249945627323939</v>
      </c>
      <c r="Z23" s="52">
        <v>80.333260836431919</v>
      </c>
      <c r="AA23" s="52">
        <v>100</v>
      </c>
      <c r="AB23" s="52">
        <v>179</v>
      </c>
      <c r="AC23" s="52">
        <v>49.770915081560247</v>
      </c>
      <c r="AD23" s="52">
        <v>66.361220108747005</v>
      </c>
      <c r="AE23" s="52">
        <v>100</v>
      </c>
      <c r="AF23" s="52">
        <v>177</v>
      </c>
      <c r="AG23" s="52">
        <v>60.379849340866315</v>
      </c>
      <c r="AH23" s="52">
        <v>80.506465787821753</v>
      </c>
      <c r="AI23" s="52">
        <v>100</v>
      </c>
      <c r="AJ23" s="52">
        <v>65</v>
      </c>
      <c r="AK23" s="52">
        <v>52.083589743589755</v>
      </c>
      <c r="AL23" s="52">
        <v>65.194642857142881</v>
      </c>
      <c r="AM23" s="52">
        <v>69.444786324786349</v>
      </c>
      <c r="AN23" s="52">
        <v>100</v>
      </c>
      <c r="AO23" s="53">
        <v>10.79</v>
      </c>
      <c r="AP23" s="53">
        <v>15.85</v>
      </c>
      <c r="AQ23" s="53">
        <v>13.11</v>
      </c>
      <c r="AR23" s="52">
        <v>0</v>
      </c>
      <c r="AS23" s="52">
        <v>0.98360655737704916</v>
      </c>
      <c r="AT23" s="52">
        <v>0.96410256410256412</v>
      </c>
      <c r="AU23" s="52">
        <v>0.99435028248587576</v>
      </c>
      <c r="AV23" s="52">
        <v>0.98724954462659376</v>
      </c>
      <c r="AW23" s="52">
        <v>0.97435897435897434</v>
      </c>
      <c r="AX23" s="52">
        <v>0.99435028248587576</v>
      </c>
      <c r="AY23" s="52">
        <v>0.99456521739130432</v>
      </c>
      <c r="AZ23" s="52">
        <v>1</v>
      </c>
      <c r="BA23" s="52">
        <v>0.99122807017543857</v>
      </c>
      <c r="BB23" s="52">
        <v>5.5485498108448932E-2</v>
      </c>
      <c r="BC23" s="52">
        <v>48.902900378310221</v>
      </c>
      <c r="BD23" s="52">
        <v>50</v>
      </c>
      <c r="BE23" s="52">
        <v>0.12014134275618374</v>
      </c>
      <c r="BF23" s="52">
        <v>35.971731448763265</v>
      </c>
      <c r="BG23" s="52">
        <v>50</v>
      </c>
      <c r="BH23" s="52"/>
      <c r="BI23" s="52"/>
      <c r="BJ23" s="52"/>
      <c r="BK23" s="52"/>
      <c r="BL23" s="52"/>
      <c r="BM23" s="52"/>
      <c r="BN23" s="52"/>
      <c r="BO23" s="52"/>
      <c r="BP23" s="52"/>
      <c r="BQ23" s="52"/>
      <c r="BR23" s="52">
        <v>68</v>
      </c>
      <c r="BS23" s="52">
        <v>80</v>
      </c>
      <c r="BT23" s="52">
        <v>0.85</v>
      </c>
      <c r="BU23" s="52">
        <v>45.212765957446813</v>
      </c>
      <c r="BV23" s="52">
        <v>50</v>
      </c>
      <c r="BW23" s="54"/>
      <c r="BX23" s="54"/>
      <c r="BY23" s="52"/>
      <c r="BZ23" s="52"/>
      <c r="CA23" s="52"/>
      <c r="CB23" s="55"/>
      <c r="CC23" s="55"/>
      <c r="CD23" s="52"/>
      <c r="CE23" s="52"/>
      <c r="CF23" s="52"/>
      <c r="CG23" s="52"/>
      <c r="CH23" s="52"/>
      <c r="CI23" s="52"/>
      <c r="CJ23" s="52"/>
      <c r="CK23" s="52"/>
      <c r="CL23" s="52"/>
      <c r="CM23" s="52">
        <v>269</v>
      </c>
      <c r="CN23" s="52">
        <v>98</v>
      </c>
      <c r="CO23" s="52">
        <v>285</v>
      </c>
      <c r="CP23" s="52">
        <v>0.36431226765799257</v>
      </c>
      <c r="CQ23" s="52">
        <v>0.94385964912280707</v>
      </c>
      <c r="CR23" s="52">
        <v>24.287484510532838</v>
      </c>
      <c r="CS23" s="52">
        <v>50</v>
      </c>
      <c r="CT23" s="52"/>
      <c r="CU23" s="52"/>
      <c r="CV23" s="52"/>
      <c r="CW23" s="52"/>
      <c r="CX23" s="52"/>
      <c r="CY23" s="52"/>
      <c r="CZ23" s="52"/>
      <c r="DA23" s="52"/>
      <c r="DB23" s="52">
        <v>17.263974516166829</v>
      </c>
      <c r="DC23" s="52">
        <v>19.631524517014228</v>
      </c>
      <c r="DD23" s="52">
        <v>17.168861804494096</v>
      </c>
      <c r="DE23" s="52"/>
      <c r="DF23" s="50" t="s">
        <v>102</v>
      </c>
    </row>
    <row r="24" spans="1:110" x14ac:dyDescent="0.25">
      <c r="A24" s="50" t="s">
        <v>298</v>
      </c>
      <c r="B24" s="50" t="s">
        <v>1479</v>
      </c>
      <c r="C24" s="50" t="s">
        <v>2665</v>
      </c>
      <c r="D24" s="50" t="s">
        <v>101</v>
      </c>
      <c r="E24" s="50" t="s">
        <v>102</v>
      </c>
      <c r="F24" s="50" t="s">
        <v>102</v>
      </c>
      <c r="G24" s="50" t="s">
        <v>102</v>
      </c>
      <c r="H24" s="50" t="s">
        <v>2644</v>
      </c>
      <c r="I24" s="50" t="s">
        <v>103</v>
      </c>
      <c r="J24" s="52">
        <v>347.62264348010251</v>
      </c>
      <c r="K24" s="52">
        <v>400</v>
      </c>
      <c r="L24" s="52">
        <v>86.905660870025628</v>
      </c>
      <c r="M24" s="52">
        <v>0</v>
      </c>
      <c r="N24" s="52">
        <v>51</v>
      </c>
      <c r="O24" s="52">
        <v>73.484164155131452</v>
      </c>
      <c r="P24" s="52">
        <v>97.97888554017527</v>
      </c>
      <c r="Q24" s="52">
        <v>100</v>
      </c>
      <c r="R24" s="52">
        <v>19</v>
      </c>
      <c r="S24" s="52"/>
      <c r="T24" s="52">
        <v>71.415468855437467</v>
      </c>
      <c r="U24" s="52">
        <v>75</v>
      </c>
      <c r="V24" s="52"/>
      <c r="W24" s="52">
        <v>0</v>
      </c>
      <c r="X24" s="52">
        <v>52</v>
      </c>
      <c r="Y24" s="52">
        <v>64.954990627117596</v>
      </c>
      <c r="Z24" s="52">
        <v>86.606654169490128</v>
      </c>
      <c r="AA24" s="52">
        <v>100</v>
      </c>
      <c r="AB24" s="52">
        <v>19</v>
      </c>
      <c r="AC24" s="52"/>
      <c r="AD24" s="52"/>
      <c r="AE24" s="52">
        <v>0</v>
      </c>
      <c r="AF24" s="52">
        <v>22</v>
      </c>
      <c r="AG24" s="52">
        <v>57.783333333333331</v>
      </c>
      <c r="AH24" s="52">
        <v>77.044444444444437</v>
      </c>
      <c r="AI24" s="52">
        <v>100</v>
      </c>
      <c r="AJ24" s="52">
        <v>7</v>
      </c>
      <c r="AK24" s="52"/>
      <c r="AL24" s="52"/>
      <c r="AM24" s="52"/>
      <c r="AN24" s="52">
        <v>0</v>
      </c>
      <c r="AO24" s="53"/>
      <c r="AP24" s="53"/>
      <c r="AQ24" s="53"/>
      <c r="AR24" s="52">
        <v>0</v>
      </c>
      <c r="AS24" s="52">
        <v>0.98113207547169812</v>
      </c>
      <c r="AT24" s="52">
        <v>1</v>
      </c>
      <c r="AU24" s="52">
        <v>0.96969696969696972</v>
      </c>
      <c r="AV24" s="52">
        <v>1</v>
      </c>
      <c r="AW24" s="52">
        <v>1</v>
      </c>
      <c r="AX24" s="52">
        <v>1</v>
      </c>
      <c r="AY24" s="52">
        <v>1</v>
      </c>
      <c r="AZ24" s="52"/>
      <c r="BA24" s="52"/>
      <c r="BB24" s="52">
        <v>6.7567567567567571E-2</v>
      </c>
      <c r="BC24" s="52">
        <v>46.486486486486505</v>
      </c>
      <c r="BD24" s="52">
        <v>50</v>
      </c>
      <c r="BE24" s="52"/>
      <c r="BF24" s="52"/>
      <c r="BG24" s="52"/>
      <c r="BH24" s="52"/>
      <c r="BI24" s="52"/>
      <c r="BJ24" s="52"/>
      <c r="BK24" s="52"/>
      <c r="BL24" s="52"/>
      <c r="BM24" s="52"/>
      <c r="BN24" s="52"/>
      <c r="BO24" s="52"/>
      <c r="BP24" s="52"/>
      <c r="BQ24" s="52"/>
      <c r="BR24" s="52"/>
      <c r="BS24" s="52"/>
      <c r="BT24" s="52"/>
      <c r="BU24" s="52"/>
      <c r="BV24" s="52"/>
      <c r="BW24" s="54"/>
      <c r="BX24" s="54"/>
      <c r="BY24" s="52"/>
      <c r="BZ24" s="52"/>
      <c r="CA24" s="52"/>
      <c r="CB24" s="55"/>
      <c r="CC24" s="55"/>
      <c r="CD24" s="52"/>
      <c r="CE24" s="52"/>
      <c r="CF24" s="52"/>
      <c r="CG24" s="52"/>
      <c r="CH24" s="52"/>
      <c r="CI24" s="52"/>
      <c r="CJ24" s="52"/>
      <c r="CK24" s="52"/>
      <c r="CL24" s="52"/>
      <c r="CM24" s="52">
        <v>27</v>
      </c>
      <c r="CN24" s="52">
        <v>16</v>
      </c>
      <c r="CO24" s="52">
        <v>27</v>
      </c>
      <c r="CP24" s="52">
        <v>0.59259259259259256</v>
      </c>
      <c r="CQ24" s="52">
        <v>1</v>
      </c>
      <c r="CR24" s="52">
        <v>39.506172839506171</v>
      </c>
      <c r="CS24" s="52">
        <v>50</v>
      </c>
      <c r="CT24" s="52"/>
      <c r="CU24" s="52"/>
      <c r="CV24" s="52"/>
      <c r="CW24" s="52"/>
      <c r="CX24" s="52"/>
      <c r="CY24" s="52"/>
      <c r="CZ24" s="52"/>
      <c r="DA24" s="52"/>
      <c r="DB24" s="52">
        <v>17.263974516166829</v>
      </c>
      <c r="DC24" s="52">
        <v>19.631524517014228</v>
      </c>
      <c r="DD24" s="52">
        <v>17.168861804494096</v>
      </c>
      <c r="DE24" s="52"/>
      <c r="DF24" s="50" t="s">
        <v>102</v>
      </c>
    </row>
    <row r="25" spans="1:110" x14ac:dyDescent="0.25">
      <c r="A25" s="50" t="s">
        <v>300</v>
      </c>
      <c r="B25" s="50" t="s">
        <v>1480</v>
      </c>
      <c r="C25" s="50" t="s">
        <v>2665</v>
      </c>
      <c r="D25" s="50" t="s">
        <v>101</v>
      </c>
      <c r="E25" s="50" t="s">
        <v>102</v>
      </c>
      <c r="F25" s="50" t="s">
        <v>102</v>
      </c>
      <c r="G25" s="50" t="s">
        <v>102</v>
      </c>
      <c r="H25" s="50" t="s">
        <v>2644</v>
      </c>
      <c r="I25" s="50" t="s">
        <v>103</v>
      </c>
      <c r="J25" s="52">
        <v>668.22055094418602</v>
      </c>
      <c r="K25" s="52">
        <v>800</v>
      </c>
      <c r="L25" s="52">
        <v>83.527568868023252</v>
      </c>
      <c r="M25" s="52">
        <v>0</v>
      </c>
      <c r="N25" s="52">
        <v>303</v>
      </c>
      <c r="O25" s="52">
        <v>69.229401709175363</v>
      </c>
      <c r="P25" s="52">
        <v>92.305868945567155</v>
      </c>
      <c r="Q25" s="52">
        <v>100</v>
      </c>
      <c r="R25" s="52">
        <v>101</v>
      </c>
      <c r="S25" s="52">
        <v>63.171627432103037</v>
      </c>
      <c r="T25" s="52">
        <v>63.104894162851416</v>
      </c>
      <c r="U25" s="52">
        <v>72.258288847711526</v>
      </c>
      <c r="V25" s="52">
        <v>84.228836576137383</v>
      </c>
      <c r="W25" s="52">
        <v>100</v>
      </c>
      <c r="X25" s="52">
        <v>303</v>
      </c>
      <c r="Y25" s="52">
        <v>60.644403195206181</v>
      </c>
      <c r="Z25" s="52">
        <v>80.859204260274907</v>
      </c>
      <c r="AA25" s="52">
        <v>100</v>
      </c>
      <c r="AB25" s="52">
        <v>101</v>
      </c>
      <c r="AC25" s="52">
        <v>55.723421259915696</v>
      </c>
      <c r="AD25" s="52">
        <v>74.297895013220923</v>
      </c>
      <c r="AE25" s="52">
        <v>100</v>
      </c>
      <c r="AF25" s="52">
        <v>97</v>
      </c>
      <c r="AG25" s="52">
        <v>60.216494845360828</v>
      </c>
      <c r="AH25" s="52">
        <v>80.288659793814432</v>
      </c>
      <c r="AI25" s="52">
        <v>100</v>
      </c>
      <c r="AJ25" s="52">
        <v>34</v>
      </c>
      <c r="AK25" s="52">
        <v>55.161764705882341</v>
      </c>
      <c r="AL25" s="52">
        <v>62.944444444444464</v>
      </c>
      <c r="AM25" s="52">
        <v>73.549019607843121</v>
      </c>
      <c r="AN25" s="52">
        <v>100</v>
      </c>
      <c r="AO25" s="53">
        <v>9.08</v>
      </c>
      <c r="AP25" s="53">
        <v>7.38</v>
      </c>
      <c r="AQ25" s="53">
        <v>7.78</v>
      </c>
      <c r="AR25" s="52">
        <v>0</v>
      </c>
      <c r="AS25" s="52">
        <v>0.990506329113924</v>
      </c>
      <c r="AT25" s="52">
        <v>0.99090909090909096</v>
      </c>
      <c r="AU25" s="52">
        <v>0.99029126213592233</v>
      </c>
      <c r="AV25" s="52">
        <v>0.990506329113924</v>
      </c>
      <c r="AW25" s="52">
        <v>0.99090909090909096</v>
      </c>
      <c r="AX25" s="52">
        <v>0.99029126213592233</v>
      </c>
      <c r="AY25" s="52">
        <v>0.99</v>
      </c>
      <c r="AZ25" s="52">
        <v>0.97222222222222221</v>
      </c>
      <c r="BA25" s="52">
        <v>1</v>
      </c>
      <c r="BB25" s="52">
        <v>3.8461538461538464E-2</v>
      </c>
      <c r="BC25" s="52">
        <v>50</v>
      </c>
      <c r="BD25" s="52">
        <v>50</v>
      </c>
      <c r="BE25" s="52">
        <v>7.2368421052631582E-2</v>
      </c>
      <c r="BF25" s="52">
        <v>45.526315789473678</v>
      </c>
      <c r="BG25" s="52">
        <v>50</v>
      </c>
      <c r="BH25" s="52"/>
      <c r="BI25" s="52"/>
      <c r="BJ25" s="52"/>
      <c r="BK25" s="52"/>
      <c r="BL25" s="52"/>
      <c r="BM25" s="52"/>
      <c r="BN25" s="52"/>
      <c r="BO25" s="52"/>
      <c r="BP25" s="52"/>
      <c r="BQ25" s="52"/>
      <c r="BR25" s="52">
        <v>44</v>
      </c>
      <c r="BS25" s="52">
        <v>45</v>
      </c>
      <c r="BT25" s="52">
        <v>0.97777777777777775</v>
      </c>
      <c r="BU25" s="52">
        <v>50</v>
      </c>
      <c r="BV25" s="52">
        <v>50</v>
      </c>
      <c r="BW25" s="54"/>
      <c r="BX25" s="54"/>
      <c r="BY25" s="52"/>
      <c r="BZ25" s="52"/>
      <c r="CA25" s="52"/>
      <c r="CB25" s="55"/>
      <c r="CC25" s="55"/>
      <c r="CD25" s="52"/>
      <c r="CE25" s="52"/>
      <c r="CF25" s="52"/>
      <c r="CG25" s="52"/>
      <c r="CH25" s="52"/>
      <c r="CI25" s="52"/>
      <c r="CJ25" s="52"/>
      <c r="CK25" s="52"/>
      <c r="CL25" s="52"/>
      <c r="CM25" s="52">
        <v>174</v>
      </c>
      <c r="CN25" s="52">
        <v>97</v>
      </c>
      <c r="CO25" s="52">
        <v>185</v>
      </c>
      <c r="CP25" s="52">
        <v>0.55747126436781613</v>
      </c>
      <c r="CQ25" s="52">
        <v>0.94054054054054059</v>
      </c>
      <c r="CR25" s="52">
        <v>37.164750957854409</v>
      </c>
      <c r="CS25" s="52">
        <v>50</v>
      </c>
      <c r="CT25" s="52"/>
      <c r="CU25" s="52"/>
      <c r="CV25" s="52"/>
      <c r="CW25" s="52"/>
      <c r="CX25" s="52"/>
      <c r="CY25" s="52"/>
      <c r="CZ25" s="52"/>
      <c r="DA25" s="52"/>
      <c r="DB25" s="52">
        <v>17.263974516166829</v>
      </c>
      <c r="DC25" s="52">
        <v>19.631524517014228</v>
      </c>
      <c r="DD25" s="52">
        <v>17.168861804494096</v>
      </c>
      <c r="DE25" s="52"/>
      <c r="DF25" s="50" t="s">
        <v>102</v>
      </c>
    </row>
    <row r="26" spans="1:110" x14ac:dyDescent="0.25">
      <c r="A26" s="50" t="s">
        <v>303</v>
      </c>
      <c r="B26" s="50" t="s">
        <v>1481</v>
      </c>
      <c r="C26" s="50" t="s">
        <v>2665</v>
      </c>
      <c r="D26" s="50" t="s">
        <v>101</v>
      </c>
      <c r="E26" s="50" t="s">
        <v>102</v>
      </c>
      <c r="F26" s="50" t="s">
        <v>102</v>
      </c>
      <c r="G26" s="50" t="s">
        <v>102</v>
      </c>
      <c r="H26" s="50" t="s">
        <v>2644</v>
      </c>
      <c r="I26" s="50" t="s">
        <v>103</v>
      </c>
      <c r="J26" s="52">
        <v>928.90676989591327</v>
      </c>
      <c r="K26" s="52">
        <v>1150</v>
      </c>
      <c r="L26" s="52">
        <v>80.774501730079422</v>
      </c>
      <c r="M26" s="52">
        <v>1</v>
      </c>
      <c r="N26" s="52">
        <v>892</v>
      </c>
      <c r="O26" s="52">
        <v>78.200435563685616</v>
      </c>
      <c r="P26" s="52">
        <v>100</v>
      </c>
      <c r="Q26" s="52">
        <v>100</v>
      </c>
      <c r="R26" s="52">
        <v>180</v>
      </c>
      <c r="S26" s="52">
        <v>61.662853140144719</v>
      </c>
      <c r="T26" s="52">
        <v>73.32795598288763</v>
      </c>
      <c r="U26" s="52">
        <v>75</v>
      </c>
      <c r="V26" s="52">
        <v>82.217137520192964</v>
      </c>
      <c r="W26" s="52">
        <v>100</v>
      </c>
      <c r="X26" s="52">
        <v>887</v>
      </c>
      <c r="Y26" s="52">
        <v>69.100844036074832</v>
      </c>
      <c r="Z26" s="52">
        <v>92.134458714766438</v>
      </c>
      <c r="AA26" s="52">
        <v>100</v>
      </c>
      <c r="AB26" s="52">
        <v>178</v>
      </c>
      <c r="AC26" s="52">
        <v>52.263639708601374</v>
      </c>
      <c r="AD26" s="52">
        <v>69.684852944801833</v>
      </c>
      <c r="AE26" s="52">
        <v>100</v>
      </c>
      <c r="AF26" s="52">
        <v>379</v>
      </c>
      <c r="AG26" s="52">
        <v>65.405255057167935</v>
      </c>
      <c r="AH26" s="52">
        <v>87.207006742890584</v>
      </c>
      <c r="AI26" s="52">
        <v>100</v>
      </c>
      <c r="AJ26" s="52">
        <v>74</v>
      </c>
      <c r="AK26" s="52">
        <v>53.494932432432435</v>
      </c>
      <c r="AL26" s="52">
        <v>68.294972677595581</v>
      </c>
      <c r="AM26" s="52">
        <v>71.326576576576585</v>
      </c>
      <c r="AN26" s="52">
        <v>100</v>
      </c>
      <c r="AO26" s="53">
        <v>13.33</v>
      </c>
      <c r="AP26" s="53">
        <v>21.06</v>
      </c>
      <c r="AQ26" s="53">
        <v>14.8</v>
      </c>
      <c r="AR26" s="52">
        <v>0</v>
      </c>
      <c r="AS26" s="52">
        <v>0.99561883899233294</v>
      </c>
      <c r="AT26" s="52">
        <v>0.99459459459459465</v>
      </c>
      <c r="AU26" s="52">
        <v>0.99587912087912089</v>
      </c>
      <c r="AV26" s="52">
        <v>0.99122807017543857</v>
      </c>
      <c r="AW26" s="52">
        <v>0.98378378378378384</v>
      </c>
      <c r="AX26" s="52">
        <v>0.99312242090784042</v>
      </c>
      <c r="AY26" s="52">
        <v>0.9948051948051948</v>
      </c>
      <c r="AZ26" s="52">
        <v>0.98666666666666669</v>
      </c>
      <c r="BA26" s="52">
        <v>0.99677419354838714</v>
      </c>
      <c r="BB26" s="52">
        <v>9.2384519350811489E-2</v>
      </c>
      <c r="BC26" s="52">
        <v>41.523096129837711</v>
      </c>
      <c r="BD26" s="52">
        <v>50</v>
      </c>
      <c r="BE26" s="52">
        <v>0.18789808917197454</v>
      </c>
      <c r="BF26" s="52">
        <v>22.420382165605091</v>
      </c>
      <c r="BG26" s="52">
        <v>50</v>
      </c>
      <c r="BH26" s="52">
        <v>77</v>
      </c>
      <c r="BI26" s="52">
        <v>229</v>
      </c>
      <c r="BJ26" s="52">
        <v>0.33624454148471616</v>
      </c>
      <c r="BK26" s="52">
        <v>22.416302765647742</v>
      </c>
      <c r="BL26" s="52">
        <v>50</v>
      </c>
      <c r="BM26" s="52">
        <v>141</v>
      </c>
      <c r="BN26" s="52">
        <v>229</v>
      </c>
      <c r="BO26" s="52">
        <v>0.61572052401746724</v>
      </c>
      <c r="BP26" s="52">
        <v>41.048034934497821</v>
      </c>
      <c r="BQ26" s="52">
        <v>50</v>
      </c>
      <c r="BR26" s="52">
        <v>107</v>
      </c>
      <c r="BS26" s="52">
        <v>253</v>
      </c>
      <c r="BT26" s="52">
        <v>0.42292490118577075</v>
      </c>
      <c r="BU26" s="52">
        <v>22.496005382221853</v>
      </c>
      <c r="BV26" s="52">
        <v>50</v>
      </c>
      <c r="BW26" s="54">
        <v>128</v>
      </c>
      <c r="BX26" s="54">
        <v>136</v>
      </c>
      <c r="BY26" s="52">
        <v>0.94117647058823528</v>
      </c>
      <c r="BZ26" s="52">
        <v>100</v>
      </c>
      <c r="CA26" s="52">
        <v>100</v>
      </c>
      <c r="CB26" s="55"/>
      <c r="CC26" s="55"/>
      <c r="CD26" s="52"/>
      <c r="CE26" s="52"/>
      <c r="CF26" s="52"/>
      <c r="CG26" s="52">
        <v>0</v>
      </c>
      <c r="CH26" s="52">
        <v>134</v>
      </c>
      <c r="CI26" s="52">
        <v>106</v>
      </c>
      <c r="CJ26" s="52">
        <v>0.79100000000000004</v>
      </c>
      <c r="CK26" s="52">
        <v>100</v>
      </c>
      <c r="CL26" s="52">
        <v>100</v>
      </c>
      <c r="CM26" s="52">
        <v>505</v>
      </c>
      <c r="CN26" s="52">
        <v>339</v>
      </c>
      <c r="CO26" s="52">
        <v>541</v>
      </c>
      <c r="CP26" s="52">
        <v>0.67128712871287133</v>
      </c>
      <c r="CQ26" s="52">
        <v>0.93345656192236603</v>
      </c>
      <c r="CR26" s="52">
        <v>44.752475247524757</v>
      </c>
      <c r="CS26" s="52">
        <v>50</v>
      </c>
      <c r="CT26" s="52">
        <v>184</v>
      </c>
      <c r="CU26" s="52">
        <v>484</v>
      </c>
      <c r="CV26" s="52">
        <v>0.38016528925619836</v>
      </c>
      <c r="CW26" s="52">
        <v>31.680440771349865</v>
      </c>
      <c r="CX26" s="52">
        <v>50</v>
      </c>
      <c r="CY26" s="52"/>
      <c r="CZ26" s="52"/>
      <c r="DA26" s="52"/>
      <c r="DB26" s="52">
        <v>17.263974516166829</v>
      </c>
      <c r="DC26" s="52">
        <v>19.631524517014228</v>
      </c>
      <c r="DD26" s="52">
        <v>17.168861804494096</v>
      </c>
      <c r="DE26" s="52">
        <v>15.161501169955377</v>
      </c>
      <c r="DF26" s="50" t="s">
        <v>102</v>
      </c>
    </row>
    <row r="27" spans="1:110" x14ac:dyDescent="0.25">
      <c r="A27" s="50" t="s">
        <v>1282</v>
      </c>
      <c r="B27" s="50" t="s">
        <v>1482</v>
      </c>
      <c r="C27" s="50" t="s">
        <v>2665</v>
      </c>
      <c r="D27" s="50" t="s">
        <v>101</v>
      </c>
      <c r="E27" s="50" t="s">
        <v>102</v>
      </c>
      <c r="F27" s="50" t="s">
        <v>102</v>
      </c>
      <c r="G27" s="50" t="s">
        <v>102</v>
      </c>
      <c r="H27" s="50" t="s">
        <v>2644</v>
      </c>
      <c r="I27" s="50" t="s">
        <v>103</v>
      </c>
      <c r="J27" s="52">
        <v>934.53001518971951</v>
      </c>
      <c r="K27" s="52">
        <v>1250</v>
      </c>
      <c r="L27" s="52">
        <v>74.762401215177562</v>
      </c>
      <c r="M27" s="52">
        <v>1</v>
      </c>
      <c r="N27" s="52">
        <v>3434</v>
      </c>
      <c r="O27" s="52">
        <v>64.115505705142326</v>
      </c>
      <c r="P27" s="52">
        <v>85.487340940189767</v>
      </c>
      <c r="Q27" s="52">
        <v>100</v>
      </c>
      <c r="R27" s="52">
        <v>1997</v>
      </c>
      <c r="S27" s="52">
        <v>55.9274601049691</v>
      </c>
      <c r="T27" s="52">
        <v>65.717119433809785</v>
      </c>
      <c r="U27" s="52">
        <v>75</v>
      </c>
      <c r="V27" s="52">
        <v>74.569946806625467</v>
      </c>
      <c r="W27" s="52">
        <v>100</v>
      </c>
      <c r="X27" s="52">
        <v>3442</v>
      </c>
      <c r="Y27" s="52">
        <v>54.572289199371113</v>
      </c>
      <c r="Z27" s="52">
        <v>72.763052265828151</v>
      </c>
      <c r="AA27" s="52">
        <v>100</v>
      </c>
      <c r="AB27" s="52">
        <v>1999</v>
      </c>
      <c r="AC27" s="52">
        <v>46.527271676462163</v>
      </c>
      <c r="AD27" s="52">
        <v>62.03636223528288</v>
      </c>
      <c r="AE27" s="52">
        <v>100</v>
      </c>
      <c r="AF27" s="52">
        <v>1469</v>
      </c>
      <c r="AG27" s="52">
        <v>54.550964374858218</v>
      </c>
      <c r="AH27" s="52">
        <v>72.734619166477614</v>
      </c>
      <c r="AI27" s="52">
        <v>100</v>
      </c>
      <c r="AJ27" s="52">
        <v>817</v>
      </c>
      <c r="AK27" s="52">
        <v>47.953896368829049</v>
      </c>
      <c r="AL27" s="52">
        <v>62.817535787321155</v>
      </c>
      <c r="AM27" s="52">
        <v>63.938528491772061</v>
      </c>
      <c r="AN27" s="52">
        <v>100</v>
      </c>
      <c r="AO27" s="53">
        <v>19.07</v>
      </c>
      <c r="AP27" s="53">
        <v>19.18</v>
      </c>
      <c r="AQ27" s="53">
        <v>14.86</v>
      </c>
      <c r="AR27" s="52">
        <v>0</v>
      </c>
      <c r="AS27" s="52">
        <v>0.95791805094130678</v>
      </c>
      <c r="AT27" s="52">
        <v>0.95233600755073144</v>
      </c>
      <c r="AU27" s="52">
        <v>0.96584058941728068</v>
      </c>
      <c r="AV27" s="52">
        <v>0.95904814609850586</v>
      </c>
      <c r="AW27" s="52">
        <v>0.95190947666195191</v>
      </c>
      <c r="AX27" s="52">
        <v>0.96918955123911588</v>
      </c>
      <c r="AY27" s="52">
        <v>0.98793565683646112</v>
      </c>
      <c r="AZ27" s="52">
        <v>0.98559423769507803</v>
      </c>
      <c r="BA27" s="52">
        <v>0.99089529590288317</v>
      </c>
      <c r="BB27" s="52">
        <v>0.15046162723600692</v>
      </c>
      <c r="BC27" s="52">
        <v>29.907674552798635</v>
      </c>
      <c r="BD27" s="52">
        <v>50</v>
      </c>
      <c r="BE27" s="52">
        <v>0.20636094674556213</v>
      </c>
      <c r="BF27" s="52">
        <v>18.727810650887577</v>
      </c>
      <c r="BG27" s="52">
        <v>50</v>
      </c>
      <c r="BH27" s="52">
        <v>612</v>
      </c>
      <c r="BI27" s="52">
        <v>834</v>
      </c>
      <c r="BJ27" s="52">
        <v>0.73381294964028776</v>
      </c>
      <c r="BK27" s="52">
        <v>48.920863309352519</v>
      </c>
      <c r="BL27" s="52">
        <v>50</v>
      </c>
      <c r="BM27" s="52">
        <v>208</v>
      </c>
      <c r="BN27" s="52">
        <v>834</v>
      </c>
      <c r="BO27" s="52">
        <v>0.24940047961630696</v>
      </c>
      <c r="BP27" s="52">
        <v>16.626698641087131</v>
      </c>
      <c r="BQ27" s="52">
        <v>50</v>
      </c>
      <c r="BR27" s="52">
        <v>1168</v>
      </c>
      <c r="BS27" s="52">
        <v>1339</v>
      </c>
      <c r="BT27" s="52">
        <v>0.87229275578790144</v>
      </c>
      <c r="BU27" s="52">
        <v>46.39855083978199</v>
      </c>
      <c r="BV27" s="52">
        <v>50</v>
      </c>
      <c r="BW27" s="54">
        <v>281</v>
      </c>
      <c r="BX27" s="54">
        <v>317</v>
      </c>
      <c r="BY27" s="52">
        <v>0.88643533123028395</v>
      </c>
      <c r="BZ27" s="52">
        <v>94.30163098194511</v>
      </c>
      <c r="CA27" s="52">
        <v>100</v>
      </c>
      <c r="CB27" s="55">
        <v>178</v>
      </c>
      <c r="CC27" s="55">
        <v>220</v>
      </c>
      <c r="CD27" s="52">
        <v>0.80909090909090908</v>
      </c>
      <c r="CE27" s="52">
        <v>86.073500967117994</v>
      </c>
      <c r="CF27" s="52">
        <v>100</v>
      </c>
      <c r="CG27" s="52">
        <v>0</v>
      </c>
      <c r="CH27" s="52">
        <v>305</v>
      </c>
      <c r="CI27" s="52">
        <v>243</v>
      </c>
      <c r="CJ27" s="52">
        <v>0.79700000000000004</v>
      </c>
      <c r="CK27" s="52">
        <v>100</v>
      </c>
      <c r="CL27" s="52">
        <v>100</v>
      </c>
      <c r="CM27" s="52">
        <v>2026</v>
      </c>
      <c r="CN27" s="52">
        <v>732</v>
      </c>
      <c r="CO27" s="52">
        <v>2385</v>
      </c>
      <c r="CP27" s="52">
        <v>0.36130306021717673</v>
      </c>
      <c r="CQ27" s="52">
        <v>0.84947589098532494</v>
      </c>
      <c r="CR27" s="52">
        <v>12.043435340572557</v>
      </c>
      <c r="CS27" s="52">
        <v>50</v>
      </c>
      <c r="CT27" s="52">
        <v>1299</v>
      </c>
      <c r="CU27" s="52">
        <v>2142</v>
      </c>
      <c r="CV27" s="52">
        <v>0.60644257703081228</v>
      </c>
      <c r="CW27" s="52">
        <v>50</v>
      </c>
      <c r="CX27" s="52">
        <v>50</v>
      </c>
      <c r="CY27" s="52">
        <v>0.80909090909090908</v>
      </c>
      <c r="CZ27" s="52">
        <v>0.88288288288288297</v>
      </c>
      <c r="DA27" s="52">
        <v>7.3791973791973928E-2</v>
      </c>
      <c r="DB27" s="52">
        <v>17.263974516166829</v>
      </c>
      <c r="DC27" s="52">
        <v>19.631524517014228</v>
      </c>
      <c r="DD27" s="52">
        <v>17.168861804494096</v>
      </c>
      <c r="DE27" s="52">
        <v>15.161501169955377</v>
      </c>
      <c r="DF27" s="50" t="s">
        <v>102</v>
      </c>
    </row>
    <row r="28" spans="1:110" x14ac:dyDescent="0.25">
      <c r="A28" s="50" t="s">
        <v>308</v>
      </c>
      <c r="B28" s="50" t="s">
        <v>1483</v>
      </c>
      <c r="C28" s="50" t="s">
        <v>2665</v>
      </c>
      <c r="D28" s="50" t="s">
        <v>101</v>
      </c>
      <c r="E28" s="50" t="s">
        <v>102</v>
      </c>
      <c r="F28" s="50" t="s">
        <v>102</v>
      </c>
      <c r="G28" s="50" t="s">
        <v>102</v>
      </c>
      <c r="H28" s="50" t="s">
        <v>2644</v>
      </c>
      <c r="I28" s="50" t="s">
        <v>103</v>
      </c>
      <c r="J28" s="52">
        <v>500.39530531483399</v>
      </c>
      <c r="K28" s="52">
        <v>650</v>
      </c>
      <c r="L28" s="52">
        <v>76.983893125359074</v>
      </c>
      <c r="M28" s="52">
        <v>0</v>
      </c>
      <c r="N28" s="52">
        <v>58</v>
      </c>
      <c r="O28" s="52">
        <v>68.569394290358304</v>
      </c>
      <c r="P28" s="52">
        <v>91.425859053811081</v>
      </c>
      <c r="Q28" s="52">
        <v>100</v>
      </c>
      <c r="R28" s="52">
        <v>31</v>
      </c>
      <c r="S28" s="52">
        <v>58.11816470465525</v>
      </c>
      <c r="T28" s="52">
        <v>63.555928591877844</v>
      </c>
      <c r="U28" s="52">
        <v>75</v>
      </c>
      <c r="V28" s="52">
        <v>77.490886272873666</v>
      </c>
      <c r="W28" s="52">
        <v>100</v>
      </c>
      <c r="X28" s="52">
        <v>58</v>
      </c>
      <c r="Y28" s="52">
        <v>57.085797395688509</v>
      </c>
      <c r="Z28" s="52">
        <v>76.114396527584688</v>
      </c>
      <c r="AA28" s="52">
        <v>100</v>
      </c>
      <c r="AB28" s="52">
        <v>30</v>
      </c>
      <c r="AC28" s="52">
        <v>51.047008279245119</v>
      </c>
      <c r="AD28" s="52">
        <v>68.062677705660164</v>
      </c>
      <c r="AE28" s="52">
        <v>100</v>
      </c>
      <c r="AF28" s="52">
        <v>21</v>
      </c>
      <c r="AG28" s="52">
        <v>55.523809523809526</v>
      </c>
      <c r="AH28" s="52">
        <v>74.031746031746039</v>
      </c>
      <c r="AI28" s="52">
        <v>100</v>
      </c>
      <c r="AJ28" s="52">
        <v>12</v>
      </c>
      <c r="AK28" s="52"/>
      <c r="AL28" s="52"/>
      <c r="AM28" s="52"/>
      <c r="AN28" s="52">
        <v>0</v>
      </c>
      <c r="AO28" s="53">
        <v>16.88</v>
      </c>
      <c r="AP28" s="53">
        <v>12.5</v>
      </c>
      <c r="AQ28" s="53"/>
      <c r="AR28" s="52">
        <v>1</v>
      </c>
      <c r="AS28" s="52">
        <v>0.77333333333333332</v>
      </c>
      <c r="AT28" s="52">
        <v>0.79487179487179482</v>
      </c>
      <c r="AU28" s="52">
        <v>0.75</v>
      </c>
      <c r="AV28" s="52">
        <v>0.77333333333333332</v>
      </c>
      <c r="AW28" s="52">
        <v>0.76923076923076927</v>
      </c>
      <c r="AX28" s="52">
        <v>0.77777777777777779</v>
      </c>
      <c r="AY28" s="52">
        <v>1</v>
      </c>
      <c r="AZ28" s="52"/>
      <c r="BA28" s="52"/>
      <c r="BB28" s="52">
        <v>0.11428571428571428</v>
      </c>
      <c r="BC28" s="52">
        <v>37.142857142857146</v>
      </c>
      <c r="BD28" s="52">
        <v>50</v>
      </c>
      <c r="BE28" s="52">
        <v>8.1967213114754092E-2</v>
      </c>
      <c r="BF28" s="52">
        <v>43.606557377049192</v>
      </c>
      <c r="BG28" s="52">
        <v>50</v>
      </c>
      <c r="BH28" s="52"/>
      <c r="BI28" s="52"/>
      <c r="BJ28" s="52"/>
      <c r="BK28" s="52"/>
      <c r="BL28" s="52"/>
      <c r="BM28" s="52"/>
      <c r="BN28" s="52"/>
      <c r="BO28" s="52"/>
      <c r="BP28" s="52"/>
      <c r="BQ28" s="52"/>
      <c r="BR28" s="52"/>
      <c r="BS28" s="52"/>
      <c r="BT28" s="52"/>
      <c r="BU28" s="52"/>
      <c r="BV28" s="52"/>
      <c r="BW28" s="54"/>
      <c r="BX28" s="54"/>
      <c r="BY28" s="52"/>
      <c r="BZ28" s="52"/>
      <c r="CA28" s="52"/>
      <c r="CB28" s="55"/>
      <c r="CC28" s="55"/>
      <c r="CD28" s="52"/>
      <c r="CE28" s="52"/>
      <c r="CF28" s="52"/>
      <c r="CG28" s="52"/>
      <c r="CH28" s="52"/>
      <c r="CI28" s="52"/>
      <c r="CJ28" s="52"/>
      <c r="CK28" s="52"/>
      <c r="CL28" s="52"/>
      <c r="CM28" s="52">
        <v>41</v>
      </c>
      <c r="CN28" s="52">
        <v>20</v>
      </c>
      <c r="CO28" s="52">
        <v>37</v>
      </c>
      <c r="CP28" s="52">
        <v>0.48780487804878048</v>
      </c>
      <c r="CQ28" s="52">
        <v>1.1081081081081081</v>
      </c>
      <c r="CR28" s="52">
        <v>32.520325203252028</v>
      </c>
      <c r="CS28" s="52">
        <v>50</v>
      </c>
      <c r="CT28" s="52"/>
      <c r="CU28" s="52"/>
      <c r="CV28" s="52"/>
      <c r="CW28" s="52"/>
      <c r="CX28" s="52"/>
      <c r="CY28" s="52"/>
      <c r="CZ28" s="52"/>
      <c r="DA28" s="52"/>
      <c r="DB28" s="52">
        <v>17.263974516166829</v>
      </c>
      <c r="DC28" s="52">
        <v>19.631524517014228</v>
      </c>
      <c r="DD28" s="52">
        <v>17.168861804494096</v>
      </c>
      <c r="DE28" s="52"/>
      <c r="DF28" s="50" t="s">
        <v>102</v>
      </c>
    </row>
    <row r="29" spans="1:110" x14ac:dyDescent="0.25">
      <c r="A29" s="50" t="s">
        <v>310</v>
      </c>
      <c r="B29" s="50" t="s">
        <v>1484</v>
      </c>
      <c r="C29" s="50" t="s">
        <v>2665</v>
      </c>
      <c r="D29" s="50" t="s">
        <v>101</v>
      </c>
      <c r="E29" s="50" t="s">
        <v>102</v>
      </c>
      <c r="F29" s="50" t="s">
        <v>102</v>
      </c>
      <c r="G29" s="50" t="s">
        <v>102</v>
      </c>
      <c r="H29" s="50" t="s">
        <v>2644</v>
      </c>
      <c r="I29" s="50" t="s">
        <v>103</v>
      </c>
      <c r="J29" s="52">
        <v>1084.9734784246402</v>
      </c>
      <c r="K29" s="52">
        <v>1250</v>
      </c>
      <c r="L29" s="52">
        <v>86.797878273971222</v>
      </c>
      <c r="M29" s="52">
        <v>0</v>
      </c>
      <c r="N29" s="52">
        <v>2494</v>
      </c>
      <c r="O29" s="52">
        <v>79.200508711186131</v>
      </c>
      <c r="P29" s="52">
        <v>100</v>
      </c>
      <c r="Q29" s="52">
        <v>100</v>
      </c>
      <c r="R29" s="52">
        <v>454</v>
      </c>
      <c r="S29" s="52">
        <v>62.192435750760509</v>
      </c>
      <c r="T29" s="52">
        <v>72.577761847632189</v>
      </c>
      <c r="U29" s="52">
        <v>75</v>
      </c>
      <c r="V29" s="52">
        <v>82.923247667680684</v>
      </c>
      <c r="W29" s="52">
        <v>100</v>
      </c>
      <c r="X29" s="52">
        <v>2491</v>
      </c>
      <c r="Y29" s="52">
        <v>69.173246928132286</v>
      </c>
      <c r="Z29" s="52">
        <v>92.230995904176382</v>
      </c>
      <c r="AA29" s="52">
        <v>100</v>
      </c>
      <c r="AB29" s="52">
        <v>452</v>
      </c>
      <c r="AC29" s="52">
        <v>53.815269227113951</v>
      </c>
      <c r="AD29" s="52">
        <v>71.753692302818607</v>
      </c>
      <c r="AE29" s="52">
        <v>100</v>
      </c>
      <c r="AF29" s="52">
        <v>1188</v>
      </c>
      <c r="AG29" s="52">
        <v>64.904243827160542</v>
      </c>
      <c r="AH29" s="52">
        <v>86.538991769547394</v>
      </c>
      <c r="AI29" s="52">
        <v>100</v>
      </c>
      <c r="AJ29" s="52">
        <v>226</v>
      </c>
      <c r="AK29" s="52">
        <v>52.737942477876096</v>
      </c>
      <c r="AL29" s="52">
        <v>67.762439362439522</v>
      </c>
      <c r="AM29" s="52">
        <v>70.317256637168128</v>
      </c>
      <c r="AN29" s="52">
        <v>100</v>
      </c>
      <c r="AO29" s="53">
        <v>12.8</v>
      </c>
      <c r="AP29" s="53">
        <v>18.760000000000002</v>
      </c>
      <c r="AQ29" s="53">
        <v>15.02</v>
      </c>
      <c r="AR29" s="52">
        <v>0</v>
      </c>
      <c r="AS29" s="52">
        <v>0.98667189337514705</v>
      </c>
      <c r="AT29" s="52">
        <v>0.96842105263157896</v>
      </c>
      <c r="AU29" s="52">
        <v>0.99084778420038533</v>
      </c>
      <c r="AV29" s="52">
        <v>0.98550724637681164</v>
      </c>
      <c r="AW29" s="52">
        <v>0.96436058700209648</v>
      </c>
      <c r="AX29" s="52">
        <v>0.99036608863198461</v>
      </c>
      <c r="AY29" s="52">
        <v>0.99916387959866215</v>
      </c>
      <c r="AZ29" s="52">
        <v>0.9956521739130435</v>
      </c>
      <c r="BA29" s="52">
        <v>1</v>
      </c>
      <c r="BB29" s="52">
        <v>4.0534521158129173E-2</v>
      </c>
      <c r="BC29" s="52">
        <v>50</v>
      </c>
      <c r="BD29" s="52">
        <v>50</v>
      </c>
      <c r="BE29" s="52">
        <v>0.10872313527180784</v>
      </c>
      <c r="BF29" s="52">
        <v>38.255372945638435</v>
      </c>
      <c r="BG29" s="52">
        <v>50</v>
      </c>
      <c r="BH29" s="52">
        <v>588</v>
      </c>
      <c r="BI29" s="52">
        <v>798</v>
      </c>
      <c r="BJ29" s="52">
        <v>0.73684210526315785</v>
      </c>
      <c r="BK29" s="52">
        <v>49.122807017543856</v>
      </c>
      <c r="BL29" s="52">
        <v>50</v>
      </c>
      <c r="BM29" s="52">
        <v>456</v>
      </c>
      <c r="BN29" s="52">
        <v>798</v>
      </c>
      <c r="BO29" s="52">
        <v>0.5714285714285714</v>
      </c>
      <c r="BP29" s="52">
        <v>38.095238095238095</v>
      </c>
      <c r="BQ29" s="52">
        <v>50</v>
      </c>
      <c r="BR29" s="52">
        <v>625</v>
      </c>
      <c r="BS29" s="52">
        <v>687</v>
      </c>
      <c r="BT29" s="52">
        <v>0.90975254730713251</v>
      </c>
      <c r="BU29" s="52">
        <v>48.391092941868749</v>
      </c>
      <c r="BV29" s="52">
        <v>50</v>
      </c>
      <c r="BW29" s="54">
        <v>371</v>
      </c>
      <c r="BX29" s="54">
        <v>389</v>
      </c>
      <c r="BY29" s="52">
        <v>0.95372750642673521</v>
      </c>
      <c r="BZ29" s="52">
        <v>100</v>
      </c>
      <c r="CA29" s="52">
        <v>100</v>
      </c>
      <c r="CB29" s="55">
        <v>78</v>
      </c>
      <c r="CC29" s="55">
        <v>83</v>
      </c>
      <c r="CD29" s="52">
        <v>0.93975903614457801</v>
      </c>
      <c r="CE29" s="52">
        <v>99.974365547295534</v>
      </c>
      <c r="CF29" s="52">
        <v>100</v>
      </c>
      <c r="CG29" s="52">
        <v>0</v>
      </c>
      <c r="CH29" s="52">
        <v>379</v>
      </c>
      <c r="CI29" s="52">
        <v>317</v>
      </c>
      <c r="CJ29" s="52">
        <v>0.83599999999999997</v>
      </c>
      <c r="CK29" s="52">
        <v>100</v>
      </c>
      <c r="CL29" s="52">
        <v>100</v>
      </c>
      <c r="CM29" s="52">
        <v>1432</v>
      </c>
      <c r="CN29" s="52">
        <v>833</v>
      </c>
      <c r="CO29" s="52">
        <v>1520</v>
      </c>
      <c r="CP29" s="52">
        <v>0.58170391061452509</v>
      </c>
      <c r="CQ29" s="52">
        <v>0.94210526315789478</v>
      </c>
      <c r="CR29" s="52">
        <v>38.780260707635009</v>
      </c>
      <c r="CS29" s="52">
        <v>50</v>
      </c>
      <c r="CT29" s="52">
        <v>346</v>
      </c>
      <c r="CU29" s="52">
        <v>1551</v>
      </c>
      <c r="CV29" s="52">
        <v>0.22308188265635073</v>
      </c>
      <c r="CW29" s="52">
        <v>18.590156888029227</v>
      </c>
      <c r="CX29" s="52">
        <v>50</v>
      </c>
      <c r="CY29" s="52">
        <v>0.93975903614457801</v>
      </c>
      <c r="CZ29" s="52">
        <v>0.94</v>
      </c>
      <c r="DA29" s="52">
        <v>2.4096385542193843E-4</v>
      </c>
      <c r="DB29" s="52">
        <v>17.263974516166829</v>
      </c>
      <c r="DC29" s="52">
        <v>19.631524517014228</v>
      </c>
      <c r="DD29" s="52">
        <v>17.168861804494096</v>
      </c>
      <c r="DE29" s="52">
        <v>15.161501169955377</v>
      </c>
      <c r="DF29" s="50" t="s">
        <v>102</v>
      </c>
    </row>
    <row r="30" spans="1:110" x14ac:dyDescent="0.25">
      <c r="A30" s="50" t="s">
        <v>318</v>
      </c>
      <c r="B30" s="50" t="s">
        <v>1485</v>
      </c>
      <c r="C30" s="50" t="s">
        <v>2665</v>
      </c>
      <c r="D30" s="50" t="s">
        <v>101</v>
      </c>
      <c r="E30" s="50" t="s">
        <v>102</v>
      </c>
      <c r="F30" s="50" t="s">
        <v>102</v>
      </c>
      <c r="G30" s="50" t="s">
        <v>102</v>
      </c>
      <c r="H30" s="50" t="s">
        <v>2644</v>
      </c>
      <c r="I30" s="50" t="s">
        <v>103</v>
      </c>
      <c r="J30" s="52">
        <v>604.88525162775625</v>
      </c>
      <c r="K30" s="52">
        <v>650</v>
      </c>
      <c r="L30" s="52">
        <v>93.059269481193269</v>
      </c>
      <c r="M30" s="52">
        <v>0</v>
      </c>
      <c r="N30" s="52">
        <v>135</v>
      </c>
      <c r="O30" s="52">
        <v>83.172029831296285</v>
      </c>
      <c r="P30" s="52">
        <v>100</v>
      </c>
      <c r="Q30" s="52">
        <v>100</v>
      </c>
      <c r="R30" s="52">
        <v>42</v>
      </c>
      <c r="S30" s="52">
        <v>73.984272360441452</v>
      </c>
      <c r="T30" s="52">
        <v>75</v>
      </c>
      <c r="U30" s="52">
        <v>75</v>
      </c>
      <c r="V30" s="52">
        <v>98.645696480588612</v>
      </c>
      <c r="W30" s="52">
        <v>100</v>
      </c>
      <c r="X30" s="52">
        <v>135</v>
      </c>
      <c r="Y30" s="52">
        <v>74.379231059884077</v>
      </c>
      <c r="Z30" s="52">
        <v>99.172308079845436</v>
      </c>
      <c r="AA30" s="52">
        <v>100</v>
      </c>
      <c r="AB30" s="52">
        <v>42</v>
      </c>
      <c r="AC30" s="52">
        <v>68.272253482309864</v>
      </c>
      <c r="AD30" s="52">
        <v>91.02967130974649</v>
      </c>
      <c r="AE30" s="52">
        <v>100</v>
      </c>
      <c r="AF30" s="52">
        <v>40</v>
      </c>
      <c r="AG30" s="52">
        <v>63.543333333333329</v>
      </c>
      <c r="AH30" s="52">
        <v>84.72444444444443</v>
      </c>
      <c r="AI30" s="52">
        <v>100</v>
      </c>
      <c r="AJ30" s="52">
        <v>9</v>
      </c>
      <c r="AK30" s="52"/>
      <c r="AL30" s="52">
        <v>66.260215053763446</v>
      </c>
      <c r="AM30" s="52"/>
      <c r="AN30" s="52">
        <v>0</v>
      </c>
      <c r="AO30" s="53">
        <v>1.01</v>
      </c>
      <c r="AP30" s="53">
        <v>6.72</v>
      </c>
      <c r="AQ30" s="53"/>
      <c r="AR30" s="52">
        <v>0</v>
      </c>
      <c r="AS30" s="52">
        <v>1</v>
      </c>
      <c r="AT30" s="52">
        <v>1</v>
      </c>
      <c r="AU30" s="52">
        <v>1</v>
      </c>
      <c r="AV30" s="52">
        <v>1</v>
      </c>
      <c r="AW30" s="52">
        <v>1</v>
      </c>
      <c r="AX30" s="52">
        <v>1</v>
      </c>
      <c r="AY30" s="52">
        <v>1</v>
      </c>
      <c r="AZ30" s="52"/>
      <c r="BA30" s="52">
        <v>1</v>
      </c>
      <c r="BB30" s="52">
        <v>2.2624434389140271E-2</v>
      </c>
      <c r="BC30" s="52">
        <v>50</v>
      </c>
      <c r="BD30" s="52">
        <v>50</v>
      </c>
      <c r="BE30" s="52">
        <v>4.6153846153846156E-2</v>
      </c>
      <c r="BF30" s="52">
        <v>50</v>
      </c>
      <c r="BG30" s="52">
        <v>50</v>
      </c>
      <c r="BH30" s="52"/>
      <c r="BI30" s="52"/>
      <c r="BJ30" s="52"/>
      <c r="BK30" s="52"/>
      <c r="BL30" s="52"/>
      <c r="BM30" s="52"/>
      <c r="BN30" s="52"/>
      <c r="BO30" s="52"/>
      <c r="BP30" s="52"/>
      <c r="BQ30" s="52"/>
      <c r="BR30" s="52"/>
      <c r="BS30" s="52"/>
      <c r="BT30" s="52"/>
      <c r="BU30" s="52"/>
      <c r="BV30" s="52"/>
      <c r="BW30" s="54"/>
      <c r="BX30" s="54"/>
      <c r="BY30" s="52"/>
      <c r="BZ30" s="52"/>
      <c r="CA30" s="52"/>
      <c r="CB30" s="55"/>
      <c r="CC30" s="55"/>
      <c r="CD30" s="52"/>
      <c r="CE30" s="52"/>
      <c r="CF30" s="52"/>
      <c r="CG30" s="52"/>
      <c r="CH30" s="52"/>
      <c r="CI30" s="52"/>
      <c r="CJ30" s="52"/>
      <c r="CK30" s="52"/>
      <c r="CL30" s="52"/>
      <c r="CM30" s="52">
        <v>66</v>
      </c>
      <c r="CN30" s="52">
        <v>31</v>
      </c>
      <c r="CO30" s="52">
        <v>69</v>
      </c>
      <c r="CP30" s="52">
        <v>0.46969696969696972</v>
      </c>
      <c r="CQ30" s="52">
        <v>0.95652173913043481</v>
      </c>
      <c r="CR30" s="52">
        <v>31.313131313131315</v>
      </c>
      <c r="CS30" s="52">
        <v>50</v>
      </c>
      <c r="CT30" s="52"/>
      <c r="CU30" s="52"/>
      <c r="CV30" s="52"/>
      <c r="CW30" s="52"/>
      <c r="CX30" s="52"/>
      <c r="CY30" s="52"/>
      <c r="CZ30" s="52"/>
      <c r="DA30" s="52"/>
      <c r="DB30" s="52">
        <v>17.263974516166829</v>
      </c>
      <c r="DC30" s="52">
        <v>19.631524517014228</v>
      </c>
      <c r="DD30" s="52">
        <v>17.168861804494096</v>
      </c>
      <c r="DE30" s="52"/>
      <c r="DF30" s="50" t="s">
        <v>102</v>
      </c>
    </row>
    <row r="31" spans="1:110" x14ac:dyDescent="0.25">
      <c r="A31" s="50" t="s">
        <v>320</v>
      </c>
      <c r="B31" s="50" t="s">
        <v>1486</v>
      </c>
      <c r="C31" s="50" t="s">
        <v>2665</v>
      </c>
      <c r="D31" s="50" t="s">
        <v>101</v>
      </c>
      <c r="E31" s="50" t="s">
        <v>102</v>
      </c>
      <c r="F31" s="50" t="s">
        <v>102</v>
      </c>
      <c r="G31" s="50" t="s">
        <v>102</v>
      </c>
      <c r="H31" s="50" t="s">
        <v>2644</v>
      </c>
      <c r="I31" s="50" t="s">
        <v>103</v>
      </c>
      <c r="J31" s="52">
        <v>1068.8076782096978</v>
      </c>
      <c r="K31" s="52">
        <v>1250</v>
      </c>
      <c r="L31" s="52">
        <v>85.504614256775824</v>
      </c>
      <c r="M31" s="52">
        <v>0</v>
      </c>
      <c r="N31" s="52">
        <v>1013</v>
      </c>
      <c r="O31" s="52">
        <v>74.067244047013872</v>
      </c>
      <c r="P31" s="52">
        <v>98.756325396018497</v>
      </c>
      <c r="Q31" s="52">
        <v>100</v>
      </c>
      <c r="R31" s="52">
        <v>320</v>
      </c>
      <c r="S31" s="52">
        <v>62.496053828609057</v>
      </c>
      <c r="T31" s="52">
        <v>70.413336708827728</v>
      </c>
      <c r="U31" s="52">
        <v>75</v>
      </c>
      <c r="V31" s="52">
        <v>83.328071771478733</v>
      </c>
      <c r="W31" s="52">
        <v>100</v>
      </c>
      <c r="X31" s="52">
        <v>1014</v>
      </c>
      <c r="Y31" s="52">
        <v>65.176264489088695</v>
      </c>
      <c r="Z31" s="52">
        <v>86.901685985451593</v>
      </c>
      <c r="AA31" s="52">
        <v>100</v>
      </c>
      <c r="AB31" s="52">
        <v>320</v>
      </c>
      <c r="AC31" s="52">
        <v>53.818364112529672</v>
      </c>
      <c r="AD31" s="52">
        <v>71.757818816706234</v>
      </c>
      <c r="AE31" s="52">
        <v>100</v>
      </c>
      <c r="AF31" s="52">
        <v>422</v>
      </c>
      <c r="AG31" s="52">
        <v>61.901500789889376</v>
      </c>
      <c r="AH31" s="52">
        <v>82.535334386519168</v>
      </c>
      <c r="AI31" s="52">
        <v>100</v>
      </c>
      <c r="AJ31" s="52">
        <v>136</v>
      </c>
      <c r="AK31" s="52">
        <v>53.352696078431343</v>
      </c>
      <c r="AL31" s="52">
        <v>65.966666666666711</v>
      </c>
      <c r="AM31" s="52">
        <v>71.136928104575119</v>
      </c>
      <c r="AN31" s="52">
        <v>100</v>
      </c>
      <c r="AO31" s="53">
        <v>12.5</v>
      </c>
      <c r="AP31" s="53">
        <v>16.59</v>
      </c>
      <c r="AQ31" s="53">
        <v>12.61</v>
      </c>
      <c r="AR31" s="52">
        <v>0</v>
      </c>
      <c r="AS31" s="52">
        <v>0.97918637653736995</v>
      </c>
      <c r="AT31" s="52">
        <v>0.99115044247787609</v>
      </c>
      <c r="AU31" s="52">
        <v>0.97353760445682447</v>
      </c>
      <c r="AV31" s="52">
        <v>0.98016997167138808</v>
      </c>
      <c r="AW31" s="52">
        <v>0.99122807017543857</v>
      </c>
      <c r="AX31" s="52">
        <v>0.97489539748953979</v>
      </c>
      <c r="AY31" s="52">
        <v>0.99537037037037035</v>
      </c>
      <c r="AZ31" s="52">
        <v>0.98601398601398604</v>
      </c>
      <c r="BA31" s="52">
        <v>1</v>
      </c>
      <c r="BB31" s="52">
        <v>6.8574514038876891E-2</v>
      </c>
      <c r="BC31" s="52">
        <v>46.285097192224626</v>
      </c>
      <c r="BD31" s="52">
        <v>50</v>
      </c>
      <c r="BE31" s="52">
        <v>0.11837455830388692</v>
      </c>
      <c r="BF31" s="52">
        <v>36.325088339222631</v>
      </c>
      <c r="BG31" s="52">
        <v>50</v>
      </c>
      <c r="BH31" s="52">
        <v>261</v>
      </c>
      <c r="BI31" s="52">
        <v>277</v>
      </c>
      <c r="BJ31" s="52">
        <v>0.9422382671480144</v>
      </c>
      <c r="BK31" s="52">
        <v>50</v>
      </c>
      <c r="BL31" s="52">
        <v>50</v>
      </c>
      <c r="BM31" s="52">
        <v>110</v>
      </c>
      <c r="BN31" s="52">
        <v>277</v>
      </c>
      <c r="BO31" s="52">
        <v>0.3971119133574007</v>
      </c>
      <c r="BP31" s="52">
        <v>26.474127557160049</v>
      </c>
      <c r="BQ31" s="52">
        <v>50</v>
      </c>
      <c r="BR31" s="52">
        <v>247</v>
      </c>
      <c r="BS31" s="52">
        <v>273</v>
      </c>
      <c r="BT31" s="52">
        <v>0.90476190476190477</v>
      </c>
      <c r="BU31" s="52">
        <v>48.125633232016213</v>
      </c>
      <c r="BV31" s="52">
        <v>50</v>
      </c>
      <c r="BW31" s="54">
        <v>123</v>
      </c>
      <c r="BX31" s="54">
        <v>133</v>
      </c>
      <c r="BY31" s="52">
        <v>0.92481203007518797</v>
      </c>
      <c r="BZ31" s="52">
        <v>98.384258518637026</v>
      </c>
      <c r="CA31" s="52">
        <v>100</v>
      </c>
      <c r="CB31" s="55">
        <v>29</v>
      </c>
      <c r="CC31" s="55">
        <v>32</v>
      </c>
      <c r="CD31" s="52">
        <v>0.90625</v>
      </c>
      <c r="CE31" s="52">
        <v>96.409574468085111</v>
      </c>
      <c r="CF31" s="52">
        <v>100</v>
      </c>
      <c r="CG31" s="52">
        <v>0</v>
      </c>
      <c r="CH31" s="52">
        <v>128</v>
      </c>
      <c r="CI31" s="52">
        <v>97</v>
      </c>
      <c r="CJ31" s="52">
        <v>0.75800000000000001</v>
      </c>
      <c r="CK31" s="52">
        <v>100</v>
      </c>
      <c r="CL31" s="52">
        <v>100</v>
      </c>
      <c r="CM31" s="52">
        <v>575</v>
      </c>
      <c r="CN31" s="52">
        <v>298</v>
      </c>
      <c r="CO31" s="52">
        <v>605</v>
      </c>
      <c r="CP31" s="52">
        <v>0.51826086956521744</v>
      </c>
      <c r="CQ31" s="52">
        <v>0.95041322314049592</v>
      </c>
      <c r="CR31" s="52">
        <v>34.550724637681164</v>
      </c>
      <c r="CS31" s="52">
        <v>50</v>
      </c>
      <c r="CT31" s="52">
        <v>247</v>
      </c>
      <c r="CU31" s="52">
        <v>544</v>
      </c>
      <c r="CV31" s="52">
        <v>0.45404411764705882</v>
      </c>
      <c r="CW31" s="52">
        <v>37.837009803921568</v>
      </c>
      <c r="CX31" s="52">
        <v>50</v>
      </c>
      <c r="CY31" s="52">
        <v>0.90625</v>
      </c>
      <c r="CZ31" s="52">
        <v>0.94</v>
      </c>
      <c r="DA31" s="52">
        <v>3.3750000000000002E-2</v>
      </c>
      <c r="DB31" s="52">
        <v>17.263974516166829</v>
      </c>
      <c r="DC31" s="52">
        <v>19.631524517014228</v>
      </c>
      <c r="DD31" s="52">
        <v>17.168861804494096</v>
      </c>
      <c r="DE31" s="52">
        <v>15.161501169955377</v>
      </c>
      <c r="DF31" s="50" t="s">
        <v>102</v>
      </c>
    </row>
    <row r="32" spans="1:110" x14ac:dyDescent="0.25">
      <c r="A32" s="50" t="s">
        <v>325</v>
      </c>
      <c r="B32" s="50" t="s">
        <v>1487</v>
      </c>
      <c r="C32" s="50" t="s">
        <v>2665</v>
      </c>
      <c r="D32" s="50" t="s">
        <v>101</v>
      </c>
      <c r="E32" s="50" t="s">
        <v>102</v>
      </c>
      <c r="F32" s="50" t="s">
        <v>102</v>
      </c>
      <c r="G32" s="50" t="s">
        <v>102</v>
      </c>
      <c r="H32" s="50" t="s">
        <v>2644</v>
      </c>
      <c r="I32" s="50" t="s">
        <v>103</v>
      </c>
      <c r="J32" s="52">
        <v>1050.9131921302649</v>
      </c>
      <c r="K32" s="52">
        <v>1250</v>
      </c>
      <c r="L32" s="52">
        <v>84.073055370421187</v>
      </c>
      <c r="M32" s="52">
        <v>0</v>
      </c>
      <c r="N32" s="52">
        <v>1387</v>
      </c>
      <c r="O32" s="52">
        <v>75.133921149621528</v>
      </c>
      <c r="P32" s="52">
        <v>100</v>
      </c>
      <c r="Q32" s="52">
        <v>100</v>
      </c>
      <c r="R32" s="52">
        <v>391</v>
      </c>
      <c r="S32" s="52">
        <v>62.642831453333685</v>
      </c>
      <c r="T32" s="52">
        <v>70.963661822750083</v>
      </c>
      <c r="U32" s="52">
        <v>75</v>
      </c>
      <c r="V32" s="52">
        <v>83.523775271111575</v>
      </c>
      <c r="W32" s="52">
        <v>100</v>
      </c>
      <c r="X32" s="52">
        <v>1382</v>
      </c>
      <c r="Y32" s="52">
        <v>66.527998001873556</v>
      </c>
      <c r="Z32" s="52">
        <v>88.703997335831403</v>
      </c>
      <c r="AA32" s="52">
        <v>100</v>
      </c>
      <c r="AB32" s="52">
        <v>390</v>
      </c>
      <c r="AC32" s="52">
        <v>55.245489001079946</v>
      </c>
      <c r="AD32" s="52">
        <v>73.660652001439928</v>
      </c>
      <c r="AE32" s="52">
        <v>100</v>
      </c>
      <c r="AF32" s="52">
        <v>654</v>
      </c>
      <c r="AG32" s="52">
        <v>63.767622324158999</v>
      </c>
      <c r="AH32" s="52">
        <v>85.023496432211999</v>
      </c>
      <c r="AI32" s="52">
        <v>100</v>
      </c>
      <c r="AJ32" s="52">
        <v>198</v>
      </c>
      <c r="AK32" s="52">
        <v>53.391203703703717</v>
      </c>
      <c r="AL32" s="52">
        <v>68.273172514619816</v>
      </c>
      <c r="AM32" s="52">
        <v>71.188271604938294</v>
      </c>
      <c r="AN32" s="52">
        <v>100</v>
      </c>
      <c r="AO32" s="53">
        <v>12.35</v>
      </c>
      <c r="AP32" s="53">
        <v>15.71</v>
      </c>
      <c r="AQ32" s="53">
        <v>14.88</v>
      </c>
      <c r="AR32" s="52">
        <v>0</v>
      </c>
      <c r="AS32" s="52">
        <v>0.98815331010452967</v>
      </c>
      <c r="AT32" s="52">
        <v>0.98557692307692313</v>
      </c>
      <c r="AU32" s="52">
        <v>0.98920510304219822</v>
      </c>
      <c r="AV32" s="52">
        <v>0.98465829846582986</v>
      </c>
      <c r="AW32" s="52">
        <v>0.98313253012048196</v>
      </c>
      <c r="AX32" s="52">
        <v>0.98527968596663396</v>
      </c>
      <c r="AY32" s="52">
        <v>0.9924924924924925</v>
      </c>
      <c r="AZ32" s="52">
        <v>0.98536585365853657</v>
      </c>
      <c r="BA32" s="52">
        <v>0.99566160520607372</v>
      </c>
      <c r="BB32" s="52">
        <v>3.9458413926499035E-2</v>
      </c>
      <c r="BC32" s="52">
        <v>50</v>
      </c>
      <c r="BD32" s="52">
        <v>50</v>
      </c>
      <c r="BE32" s="52">
        <v>8.9309878213802429E-2</v>
      </c>
      <c r="BF32" s="52">
        <v>42.138024357239523</v>
      </c>
      <c r="BG32" s="52">
        <v>50</v>
      </c>
      <c r="BH32" s="52">
        <v>354</v>
      </c>
      <c r="BI32" s="52">
        <v>449</v>
      </c>
      <c r="BJ32" s="52">
        <v>0.7884187082405345</v>
      </c>
      <c r="BK32" s="52">
        <v>50</v>
      </c>
      <c r="BL32" s="52">
        <v>50</v>
      </c>
      <c r="BM32" s="52">
        <v>192</v>
      </c>
      <c r="BN32" s="52">
        <v>449</v>
      </c>
      <c r="BO32" s="52">
        <v>0.42761692650334077</v>
      </c>
      <c r="BP32" s="52">
        <v>28.507795100222715</v>
      </c>
      <c r="BQ32" s="52">
        <v>50</v>
      </c>
      <c r="BR32" s="52">
        <v>449</v>
      </c>
      <c r="BS32" s="52">
        <v>461</v>
      </c>
      <c r="BT32" s="52">
        <v>0.97396963123644253</v>
      </c>
      <c r="BU32" s="52">
        <v>50</v>
      </c>
      <c r="BV32" s="52">
        <v>50</v>
      </c>
      <c r="BW32" s="54">
        <v>237</v>
      </c>
      <c r="BX32" s="54">
        <v>248</v>
      </c>
      <c r="BY32" s="52">
        <v>0.95564516129032262</v>
      </c>
      <c r="BZ32" s="52">
        <v>100</v>
      </c>
      <c r="CA32" s="52">
        <v>100</v>
      </c>
      <c r="CB32" s="55">
        <v>60</v>
      </c>
      <c r="CC32" s="55">
        <v>64</v>
      </c>
      <c r="CD32" s="52">
        <v>0.9375</v>
      </c>
      <c r="CE32" s="52">
        <v>99.7340425531915</v>
      </c>
      <c r="CF32" s="52">
        <v>100</v>
      </c>
      <c r="CG32" s="52">
        <v>0</v>
      </c>
      <c r="CH32" s="52">
        <v>245</v>
      </c>
      <c r="CI32" s="52">
        <v>193</v>
      </c>
      <c r="CJ32" s="52">
        <v>0.78800000000000003</v>
      </c>
      <c r="CK32" s="52">
        <v>100</v>
      </c>
      <c r="CL32" s="52">
        <v>100</v>
      </c>
      <c r="CM32" s="52">
        <v>657</v>
      </c>
      <c r="CN32" s="52">
        <v>305</v>
      </c>
      <c r="CO32" s="52">
        <v>849</v>
      </c>
      <c r="CP32" s="52">
        <v>0.46423135464231352</v>
      </c>
      <c r="CQ32" s="52">
        <v>0.77385159010600701</v>
      </c>
      <c r="CR32" s="52">
        <v>15.474378488077118</v>
      </c>
      <c r="CS32" s="52">
        <v>50</v>
      </c>
      <c r="CT32" s="52">
        <v>137</v>
      </c>
      <c r="CU32" s="52">
        <v>881</v>
      </c>
      <c r="CV32" s="52">
        <v>0.15550510783200908</v>
      </c>
      <c r="CW32" s="52">
        <v>12.958758986000756</v>
      </c>
      <c r="CX32" s="52">
        <v>50</v>
      </c>
      <c r="CY32" s="52">
        <v>0.9375</v>
      </c>
      <c r="CZ32" s="52">
        <v>0.94</v>
      </c>
      <c r="DA32" s="52">
        <v>2.5000000000000001E-3</v>
      </c>
      <c r="DB32" s="52">
        <v>17.263974516166829</v>
      </c>
      <c r="DC32" s="52">
        <v>19.631524517014228</v>
      </c>
      <c r="DD32" s="52">
        <v>17.168861804494096</v>
      </c>
      <c r="DE32" s="52">
        <v>15.161501169955377</v>
      </c>
      <c r="DF32" s="50" t="s">
        <v>102</v>
      </c>
    </row>
    <row r="33" spans="1:110" x14ac:dyDescent="0.25">
      <c r="A33" s="50" t="s">
        <v>330</v>
      </c>
      <c r="B33" s="50" t="s">
        <v>1488</v>
      </c>
      <c r="C33" s="50" t="s">
        <v>2665</v>
      </c>
      <c r="D33" s="50" t="s">
        <v>101</v>
      </c>
      <c r="E33" s="50" t="s">
        <v>102</v>
      </c>
      <c r="F33" s="50" t="s">
        <v>102</v>
      </c>
      <c r="G33" s="50" t="s">
        <v>102</v>
      </c>
      <c r="H33" s="50" t="s">
        <v>2644</v>
      </c>
      <c r="I33" s="50" t="s">
        <v>103</v>
      </c>
      <c r="J33" s="52">
        <v>332.55112117858266</v>
      </c>
      <c r="K33" s="52">
        <v>350</v>
      </c>
      <c r="L33" s="52">
        <v>95.01460605102362</v>
      </c>
      <c r="M33" s="52">
        <v>0</v>
      </c>
      <c r="N33" s="52">
        <v>49</v>
      </c>
      <c r="O33" s="52">
        <v>81.105526800918</v>
      </c>
      <c r="P33" s="52">
        <v>100</v>
      </c>
      <c r="Q33" s="52">
        <v>100</v>
      </c>
      <c r="R33" s="52">
        <v>18</v>
      </c>
      <c r="S33" s="52"/>
      <c r="T33" s="52">
        <v>75</v>
      </c>
      <c r="U33" s="52">
        <v>75</v>
      </c>
      <c r="V33" s="52"/>
      <c r="W33" s="52">
        <v>0</v>
      </c>
      <c r="X33" s="52">
        <v>49</v>
      </c>
      <c r="Y33" s="52">
        <v>71.635563106159239</v>
      </c>
      <c r="Z33" s="52">
        <v>95.514084141545652</v>
      </c>
      <c r="AA33" s="52">
        <v>100</v>
      </c>
      <c r="AB33" s="52">
        <v>18</v>
      </c>
      <c r="AC33" s="52"/>
      <c r="AD33" s="52"/>
      <c r="AE33" s="52">
        <v>0</v>
      </c>
      <c r="AF33" s="52">
        <v>14</v>
      </c>
      <c r="AG33" s="52"/>
      <c r="AH33" s="52"/>
      <c r="AI33" s="52">
        <v>0</v>
      </c>
      <c r="AJ33" s="52">
        <v>5</v>
      </c>
      <c r="AK33" s="52"/>
      <c r="AL33" s="52"/>
      <c r="AM33" s="52"/>
      <c r="AN33" s="52">
        <v>0</v>
      </c>
      <c r="AO33" s="53"/>
      <c r="AP33" s="53"/>
      <c r="AQ33" s="53"/>
      <c r="AR33" s="52">
        <v>1</v>
      </c>
      <c r="AS33" s="52">
        <v>0.92452830188679247</v>
      </c>
      <c r="AT33" s="52">
        <v>0.9</v>
      </c>
      <c r="AU33" s="52">
        <v>0.93939393939393945</v>
      </c>
      <c r="AV33" s="52">
        <v>0.92452830188679247</v>
      </c>
      <c r="AW33" s="52">
        <v>0.9</v>
      </c>
      <c r="AX33" s="52">
        <v>0.93939393939393945</v>
      </c>
      <c r="AY33" s="52"/>
      <c r="AZ33" s="52"/>
      <c r="BA33" s="52"/>
      <c r="BB33" s="52">
        <v>3.2608695652173912E-2</v>
      </c>
      <c r="BC33" s="52">
        <v>50</v>
      </c>
      <c r="BD33" s="52">
        <v>50</v>
      </c>
      <c r="BE33" s="52">
        <v>0</v>
      </c>
      <c r="BF33" s="52">
        <v>50</v>
      </c>
      <c r="BG33" s="52">
        <v>50</v>
      </c>
      <c r="BH33" s="52"/>
      <c r="BI33" s="52"/>
      <c r="BJ33" s="52"/>
      <c r="BK33" s="52"/>
      <c r="BL33" s="52"/>
      <c r="BM33" s="52"/>
      <c r="BN33" s="52"/>
      <c r="BO33" s="52"/>
      <c r="BP33" s="52"/>
      <c r="BQ33" s="52"/>
      <c r="BR33" s="52"/>
      <c r="BS33" s="52"/>
      <c r="BT33" s="52"/>
      <c r="BU33" s="52"/>
      <c r="BV33" s="52"/>
      <c r="BW33" s="54"/>
      <c r="BX33" s="54"/>
      <c r="BY33" s="52"/>
      <c r="BZ33" s="52"/>
      <c r="CA33" s="52"/>
      <c r="CB33" s="55"/>
      <c r="CC33" s="55"/>
      <c r="CD33" s="52"/>
      <c r="CE33" s="52"/>
      <c r="CF33" s="52"/>
      <c r="CG33" s="52"/>
      <c r="CH33" s="52"/>
      <c r="CI33" s="52"/>
      <c r="CJ33" s="52"/>
      <c r="CK33" s="52"/>
      <c r="CL33" s="52"/>
      <c r="CM33" s="52">
        <v>27</v>
      </c>
      <c r="CN33" s="52">
        <v>15</v>
      </c>
      <c r="CO33" s="52">
        <v>27</v>
      </c>
      <c r="CP33" s="52">
        <v>0.55555555555555558</v>
      </c>
      <c r="CQ33" s="52">
        <v>1</v>
      </c>
      <c r="CR33" s="52">
        <v>37.037037037037038</v>
      </c>
      <c r="CS33" s="52">
        <v>50</v>
      </c>
      <c r="CT33" s="52"/>
      <c r="CU33" s="52"/>
      <c r="CV33" s="52"/>
      <c r="CW33" s="52"/>
      <c r="CX33" s="52"/>
      <c r="CY33" s="52"/>
      <c r="CZ33" s="52"/>
      <c r="DA33" s="52"/>
      <c r="DB33" s="52">
        <v>17.263974516166829</v>
      </c>
      <c r="DC33" s="52">
        <v>19.631524517014228</v>
      </c>
      <c r="DD33" s="52">
        <v>17.168861804494096</v>
      </c>
      <c r="DE33" s="52"/>
      <c r="DF33" s="50" t="s">
        <v>102</v>
      </c>
    </row>
    <row r="34" spans="1:110" x14ac:dyDescent="0.25">
      <c r="A34" s="50" t="s">
        <v>332</v>
      </c>
      <c r="B34" s="50" t="s">
        <v>1489</v>
      </c>
      <c r="C34" s="50" t="s">
        <v>2665</v>
      </c>
      <c r="D34" s="50" t="s">
        <v>101</v>
      </c>
      <c r="E34" s="50" t="s">
        <v>102</v>
      </c>
      <c r="F34" s="50" t="s">
        <v>102</v>
      </c>
      <c r="G34" s="50" t="s">
        <v>102</v>
      </c>
      <c r="H34" s="50" t="s">
        <v>2644</v>
      </c>
      <c r="I34" s="50" t="s">
        <v>103</v>
      </c>
      <c r="J34" s="52">
        <v>658.24957330634334</v>
      </c>
      <c r="K34" s="52">
        <v>800</v>
      </c>
      <c r="L34" s="52">
        <v>82.281196663292917</v>
      </c>
      <c r="M34" s="52">
        <v>1</v>
      </c>
      <c r="N34" s="52">
        <v>287</v>
      </c>
      <c r="O34" s="52">
        <v>73.232173785623132</v>
      </c>
      <c r="P34" s="52">
        <v>97.642898380830843</v>
      </c>
      <c r="Q34" s="52">
        <v>100</v>
      </c>
      <c r="R34" s="52">
        <v>83</v>
      </c>
      <c r="S34" s="52">
        <v>60.202038939230725</v>
      </c>
      <c r="T34" s="52">
        <v>68.713426287754899</v>
      </c>
      <c r="U34" s="52">
        <v>75</v>
      </c>
      <c r="V34" s="52">
        <v>80.269385252307629</v>
      </c>
      <c r="W34" s="52">
        <v>100</v>
      </c>
      <c r="X34" s="52">
        <v>286</v>
      </c>
      <c r="Y34" s="52">
        <v>63.371036681518028</v>
      </c>
      <c r="Z34" s="52">
        <v>84.494715575357375</v>
      </c>
      <c r="AA34" s="52">
        <v>100</v>
      </c>
      <c r="AB34" s="52">
        <v>82</v>
      </c>
      <c r="AC34" s="52">
        <v>50.080213758684835</v>
      </c>
      <c r="AD34" s="52">
        <v>66.773618344913103</v>
      </c>
      <c r="AE34" s="52">
        <v>100</v>
      </c>
      <c r="AF34" s="52">
        <v>96</v>
      </c>
      <c r="AG34" s="52">
        <v>58.486197916666704</v>
      </c>
      <c r="AH34" s="52">
        <v>77.981597222222277</v>
      </c>
      <c r="AI34" s="52">
        <v>100</v>
      </c>
      <c r="AJ34" s="52">
        <v>30</v>
      </c>
      <c r="AK34" s="52">
        <v>46.270277777777771</v>
      </c>
      <c r="AL34" s="52">
        <v>64.03888888888892</v>
      </c>
      <c r="AM34" s="52">
        <v>61.693703703703697</v>
      </c>
      <c r="AN34" s="52">
        <v>100</v>
      </c>
      <c r="AO34" s="53">
        <v>14.79</v>
      </c>
      <c r="AP34" s="53">
        <v>18.63</v>
      </c>
      <c r="AQ34" s="53">
        <v>17.760000000000002</v>
      </c>
      <c r="AR34" s="52">
        <v>1</v>
      </c>
      <c r="AS34" s="52">
        <v>0.9700996677740864</v>
      </c>
      <c r="AT34" s="52">
        <v>0.91397849462365588</v>
      </c>
      <c r="AU34" s="52">
        <v>0.99519230769230771</v>
      </c>
      <c r="AV34" s="52">
        <v>0.96677740863787376</v>
      </c>
      <c r="AW34" s="52">
        <v>0.90322580645161288</v>
      </c>
      <c r="AX34" s="52">
        <v>0.99519230769230771</v>
      </c>
      <c r="AY34" s="52">
        <v>1</v>
      </c>
      <c r="AZ34" s="52">
        <v>1</v>
      </c>
      <c r="BA34" s="52">
        <v>1</v>
      </c>
      <c r="BB34" s="52">
        <v>5.2256532066508314E-2</v>
      </c>
      <c r="BC34" s="52">
        <v>49.548693586698356</v>
      </c>
      <c r="BD34" s="52">
        <v>50</v>
      </c>
      <c r="BE34" s="52">
        <v>0.10077519379844961</v>
      </c>
      <c r="BF34" s="52">
        <v>39.844961240310091</v>
      </c>
      <c r="BG34" s="52">
        <v>50</v>
      </c>
      <c r="BH34" s="52"/>
      <c r="BI34" s="52"/>
      <c r="BJ34" s="52"/>
      <c r="BK34" s="52"/>
      <c r="BL34" s="52"/>
      <c r="BM34" s="52"/>
      <c r="BN34" s="52"/>
      <c r="BO34" s="52"/>
      <c r="BP34" s="52"/>
      <c r="BQ34" s="52"/>
      <c r="BR34" s="52">
        <v>61</v>
      </c>
      <c r="BS34" s="52">
        <v>63</v>
      </c>
      <c r="BT34" s="52">
        <v>0.96825396825396826</v>
      </c>
      <c r="BU34" s="52">
        <v>50</v>
      </c>
      <c r="BV34" s="52">
        <v>50</v>
      </c>
      <c r="BW34" s="54"/>
      <c r="BX34" s="54"/>
      <c r="BY34" s="52"/>
      <c r="BZ34" s="52"/>
      <c r="CA34" s="52"/>
      <c r="CB34" s="55"/>
      <c r="CC34" s="55"/>
      <c r="CD34" s="52"/>
      <c r="CE34" s="52"/>
      <c r="CF34" s="52"/>
      <c r="CG34" s="52"/>
      <c r="CH34" s="52"/>
      <c r="CI34" s="52"/>
      <c r="CJ34" s="52"/>
      <c r="CK34" s="52"/>
      <c r="CL34" s="52"/>
      <c r="CM34" s="52">
        <v>158</v>
      </c>
      <c r="CN34" s="52">
        <v>128</v>
      </c>
      <c r="CO34" s="52">
        <v>165</v>
      </c>
      <c r="CP34" s="52">
        <v>0.810126582278481</v>
      </c>
      <c r="CQ34" s="52">
        <v>0.95757575757575752</v>
      </c>
      <c r="CR34" s="52">
        <v>50</v>
      </c>
      <c r="CS34" s="52">
        <v>50</v>
      </c>
      <c r="CT34" s="52"/>
      <c r="CU34" s="52"/>
      <c r="CV34" s="52"/>
      <c r="CW34" s="52"/>
      <c r="CX34" s="52"/>
      <c r="CY34" s="52"/>
      <c r="CZ34" s="52"/>
      <c r="DA34" s="52"/>
      <c r="DB34" s="52">
        <v>17.263974516166829</v>
      </c>
      <c r="DC34" s="52">
        <v>19.631524517014228</v>
      </c>
      <c r="DD34" s="52">
        <v>17.168861804494096</v>
      </c>
      <c r="DE34" s="52"/>
      <c r="DF34" s="50" t="s">
        <v>102</v>
      </c>
    </row>
    <row r="35" spans="1:110" x14ac:dyDescent="0.25">
      <c r="A35" s="50" t="s">
        <v>1327</v>
      </c>
      <c r="B35" s="50" t="s">
        <v>1490</v>
      </c>
      <c r="C35" s="50" t="s">
        <v>2665</v>
      </c>
      <c r="D35" s="50" t="s">
        <v>101</v>
      </c>
      <c r="E35" s="50" t="s">
        <v>102</v>
      </c>
      <c r="F35" s="50" t="s">
        <v>102</v>
      </c>
      <c r="G35" s="50" t="s">
        <v>102</v>
      </c>
      <c r="H35" s="50" t="s">
        <v>2644</v>
      </c>
      <c r="I35" s="50" t="s">
        <v>103</v>
      </c>
      <c r="J35" s="52">
        <v>872.02126989946578</v>
      </c>
      <c r="K35" s="52">
        <v>1250</v>
      </c>
      <c r="L35" s="52">
        <v>69.761701591957262</v>
      </c>
      <c r="M35" s="52">
        <v>0</v>
      </c>
      <c r="N35" s="52">
        <v>32</v>
      </c>
      <c r="O35" s="52">
        <v>59.892893145161281</v>
      </c>
      <c r="P35" s="52">
        <v>79.857190860215042</v>
      </c>
      <c r="Q35" s="52">
        <v>100</v>
      </c>
      <c r="R35" s="52">
        <v>22</v>
      </c>
      <c r="S35" s="52">
        <v>58.306451612903217</v>
      </c>
      <c r="T35" s="52"/>
      <c r="U35" s="52"/>
      <c r="V35" s="52">
        <v>77.741935483870961</v>
      </c>
      <c r="W35" s="52">
        <v>100</v>
      </c>
      <c r="X35" s="52">
        <v>32</v>
      </c>
      <c r="Y35" s="52">
        <v>53.021370274914091</v>
      </c>
      <c r="Z35" s="52">
        <v>70.69516036655213</v>
      </c>
      <c r="AA35" s="52">
        <v>100</v>
      </c>
      <c r="AB35" s="52">
        <v>22</v>
      </c>
      <c r="AC35" s="52">
        <v>51.709621993127151</v>
      </c>
      <c r="AD35" s="52">
        <v>68.946162657502867</v>
      </c>
      <c r="AE35" s="52">
        <v>100</v>
      </c>
      <c r="AF35" s="52">
        <v>54</v>
      </c>
      <c r="AG35" s="52">
        <v>47.707407407407409</v>
      </c>
      <c r="AH35" s="52">
        <v>63.609876543209879</v>
      </c>
      <c r="AI35" s="52">
        <v>100</v>
      </c>
      <c r="AJ35" s="52">
        <v>31</v>
      </c>
      <c r="AK35" s="52">
        <v>43.101075268817198</v>
      </c>
      <c r="AL35" s="52">
        <v>53.915942028985512</v>
      </c>
      <c r="AM35" s="52">
        <v>57.468100358422937</v>
      </c>
      <c r="AN35" s="52">
        <v>100</v>
      </c>
      <c r="AO35" s="53"/>
      <c r="AP35" s="53"/>
      <c r="AQ35" s="53">
        <v>10.81</v>
      </c>
      <c r="AR35" s="52">
        <v>0</v>
      </c>
      <c r="AS35" s="52">
        <v>1</v>
      </c>
      <c r="AT35" s="52">
        <v>1</v>
      </c>
      <c r="AU35" s="52"/>
      <c r="AV35" s="52">
        <v>1</v>
      </c>
      <c r="AW35" s="52">
        <v>1</v>
      </c>
      <c r="AX35" s="52"/>
      <c r="AY35" s="52">
        <v>1</v>
      </c>
      <c r="AZ35" s="52">
        <v>1</v>
      </c>
      <c r="BA35" s="52">
        <v>1</v>
      </c>
      <c r="BB35" s="52">
        <v>0.15294117647058825</v>
      </c>
      <c r="BC35" s="52">
        <v>29.411764705882362</v>
      </c>
      <c r="BD35" s="52">
        <v>50</v>
      </c>
      <c r="BE35" s="52">
        <v>0.21153846153846154</v>
      </c>
      <c r="BF35" s="52">
        <v>17.692307692307697</v>
      </c>
      <c r="BG35" s="52">
        <v>50</v>
      </c>
      <c r="BH35" s="52">
        <v>15</v>
      </c>
      <c r="BI35" s="52">
        <v>65</v>
      </c>
      <c r="BJ35" s="52">
        <v>0.23076923076923078</v>
      </c>
      <c r="BK35" s="52">
        <v>15.384615384615385</v>
      </c>
      <c r="BL35" s="52">
        <v>50</v>
      </c>
      <c r="BM35" s="52">
        <v>17</v>
      </c>
      <c r="BN35" s="52">
        <v>65</v>
      </c>
      <c r="BO35" s="52">
        <v>0.26153846153846155</v>
      </c>
      <c r="BP35" s="52">
        <v>17.435897435897438</v>
      </c>
      <c r="BQ35" s="52">
        <v>50</v>
      </c>
      <c r="BR35" s="52">
        <v>43</v>
      </c>
      <c r="BS35" s="52">
        <v>52</v>
      </c>
      <c r="BT35" s="52">
        <v>0.82692307692307687</v>
      </c>
      <c r="BU35" s="52">
        <v>43.985270049099832</v>
      </c>
      <c r="BV35" s="52">
        <v>50</v>
      </c>
      <c r="BW35" s="54">
        <v>26</v>
      </c>
      <c r="BX35" s="54">
        <v>29</v>
      </c>
      <c r="BY35" s="52">
        <v>0.89655172413793105</v>
      </c>
      <c r="BZ35" s="52">
        <v>95.377842993396925</v>
      </c>
      <c r="CA35" s="52">
        <v>100</v>
      </c>
      <c r="CB35" s="55">
        <v>23</v>
      </c>
      <c r="CC35" s="55">
        <v>24</v>
      </c>
      <c r="CD35" s="52">
        <v>0.95833333333333304</v>
      </c>
      <c r="CE35" s="52">
        <v>100</v>
      </c>
      <c r="CF35" s="52">
        <v>100</v>
      </c>
      <c r="CG35" s="52">
        <v>0</v>
      </c>
      <c r="CH35" s="52">
        <v>29</v>
      </c>
      <c r="CI35" s="52">
        <v>19</v>
      </c>
      <c r="CJ35" s="52">
        <v>0.65500000000000003</v>
      </c>
      <c r="CK35" s="52">
        <v>87.356321839080451</v>
      </c>
      <c r="CL35" s="52">
        <v>100</v>
      </c>
      <c r="CM35" s="52">
        <v>51</v>
      </c>
      <c r="CN35" s="52">
        <v>9</v>
      </c>
      <c r="CO35" s="52">
        <v>53</v>
      </c>
      <c r="CP35" s="52">
        <v>0.17647058823529413</v>
      </c>
      <c r="CQ35" s="52">
        <v>0.96226415094339623</v>
      </c>
      <c r="CR35" s="52">
        <v>11.764705882352942</v>
      </c>
      <c r="CS35" s="52">
        <v>50</v>
      </c>
      <c r="CT35" s="52">
        <v>72</v>
      </c>
      <c r="CU35" s="52">
        <v>170</v>
      </c>
      <c r="CV35" s="52">
        <v>0.42352941176470588</v>
      </c>
      <c r="CW35" s="52">
        <v>35.294117647058826</v>
      </c>
      <c r="CX35" s="52">
        <v>50</v>
      </c>
      <c r="CY35" s="52">
        <v>0.95833333333333304</v>
      </c>
      <c r="CZ35" s="52"/>
      <c r="DA35" s="52"/>
      <c r="DB35" s="52">
        <v>17.263974516166829</v>
      </c>
      <c r="DC35" s="52">
        <v>19.631524517014228</v>
      </c>
      <c r="DD35" s="52">
        <v>17.168861804494096</v>
      </c>
      <c r="DE35" s="52">
        <v>15.161501169955377</v>
      </c>
      <c r="DF35" s="50" t="s">
        <v>102</v>
      </c>
    </row>
    <row r="36" spans="1:110" x14ac:dyDescent="0.25">
      <c r="A36" s="50" t="s">
        <v>1387</v>
      </c>
      <c r="B36" s="50" t="s">
        <v>1491</v>
      </c>
      <c r="C36" s="50" t="s">
        <v>2665</v>
      </c>
      <c r="D36" s="50" t="s">
        <v>101</v>
      </c>
      <c r="E36" s="50" t="s">
        <v>102</v>
      </c>
      <c r="F36" s="50" t="s">
        <v>102</v>
      </c>
      <c r="G36" s="50" t="s">
        <v>102</v>
      </c>
      <c r="H36" s="50" t="s">
        <v>2644</v>
      </c>
      <c r="I36" s="50" t="s">
        <v>103</v>
      </c>
      <c r="J36" s="52">
        <v>904.82560560951129</v>
      </c>
      <c r="K36" s="52">
        <v>1250</v>
      </c>
      <c r="L36" s="52">
        <v>72.386048448760903</v>
      </c>
      <c r="M36" s="52">
        <v>0</v>
      </c>
      <c r="N36" s="52">
        <v>2433</v>
      </c>
      <c r="O36" s="52">
        <v>59.921509353910601</v>
      </c>
      <c r="P36" s="52">
        <v>79.895345805214134</v>
      </c>
      <c r="Q36" s="52">
        <v>100</v>
      </c>
      <c r="R36" s="52">
        <v>1373</v>
      </c>
      <c r="S36" s="52">
        <v>57.537561966966607</v>
      </c>
      <c r="T36" s="52">
        <v>47.518509470529771</v>
      </c>
      <c r="U36" s="52">
        <v>63.009395922093695</v>
      </c>
      <c r="V36" s="52">
        <v>76.716749289288813</v>
      </c>
      <c r="W36" s="52">
        <v>100</v>
      </c>
      <c r="X36" s="52">
        <v>2426</v>
      </c>
      <c r="Y36" s="52">
        <v>44.412068003274968</v>
      </c>
      <c r="Z36" s="52">
        <v>59.216090671033292</v>
      </c>
      <c r="AA36" s="52">
        <v>100</v>
      </c>
      <c r="AB36" s="52">
        <v>1371</v>
      </c>
      <c r="AC36" s="52">
        <v>42.021626173986995</v>
      </c>
      <c r="AD36" s="52">
        <v>56.028834898649329</v>
      </c>
      <c r="AE36" s="52">
        <v>100</v>
      </c>
      <c r="AF36" s="52">
        <v>2701</v>
      </c>
      <c r="AG36" s="52">
        <v>52.998062446007594</v>
      </c>
      <c r="AH36" s="52">
        <v>70.664083261343464</v>
      </c>
      <c r="AI36" s="52">
        <v>100</v>
      </c>
      <c r="AJ36" s="52">
        <v>1571</v>
      </c>
      <c r="AK36" s="52">
        <v>49.19588372586481</v>
      </c>
      <c r="AL36" s="52">
        <v>58.284100294985485</v>
      </c>
      <c r="AM36" s="52">
        <v>65.594511634486423</v>
      </c>
      <c r="AN36" s="52">
        <v>100</v>
      </c>
      <c r="AO36" s="53">
        <v>5.47</v>
      </c>
      <c r="AP36" s="53">
        <v>5.49</v>
      </c>
      <c r="AQ36" s="53">
        <v>9.08</v>
      </c>
      <c r="AR36" s="52">
        <v>0</v>
      </c>
      <c r="AS36" s="52">
        <v>0.96512088783194605</v>
      </c>
      <c r="AT36" s="52">
        <v>0.9689484827099506</v>
      </c>
      <c r="AU36" s="52">
        <v>0.96021699819168171</v>
      </c>
      <c r="AV36" s="52">
        <v>0.96272799365582873</v>
      </c>
      <c r="AW36" s="52">
        <v>0.96822033898305082</v>
      </c>
      <c r="AX36" s="52">
        <v>0.95569620253164556</v>
      </c>
      <c r="AY36" s="52">
        <v>0.99156582324899156</v>
      </c>
      <c r="AZ36" s="52">
        <v>0.99117276166456492</v>
      </c>
      <c r="BA36" s="52">
        <v>0.99211218229623133</v>
      </c>
      <c r="BB36" s="52">
        <v>0.13664478066419258</v>
      </c>
      <c r="BC36" s="52">
        <v>32.671043867161487</v>
      </c>
      <c r="BD36" s="52">
        <v>50</v>
      </c>
      <c r="BE36" s="52">
        <v>0.16897133220910623</v>
      </c>
      <c r="BF36" s="52">
        <v>26.205733558178768</v>
      </c>
      <c r="BG36" s="52">
        <v>50</v>
      </c>
      <c r="BH36" s="52">
        <v>4945</v>
      </c>
      <c r="BI36" s="52">
        <v>4945</v>
      </c>
      <c r="BJ36" s="52">
        <v>1</v>
      </c>
      <c r="BK36" s="52">
        <v>50</v>
      </c>
      <c r="BL36" s="52">
        <v>50</v>
      </c>
      <c r="BM36" s="52">
        <v>396</v>
      </c>
      <c r="BN36" s="52">
        <v>4945</v>
      </c>
      <c r="BO36" s="52">
        <v>8.0080889787664311E-2</v>
      </c>
      <c r="BP36" s="52">
        <v>5.3387259858442873</v>
      </c>
      <c r="BQ36" s="52">
        <v>50</v>
      </c>
      <c r="BR36" s="52">
        <v>2838</v>
      </c>
      <c r="BS36" s="52">
        <v>2856</v>
      </c>
      <c r="BT36" s="52">
        <v>0.99369747899159666</v>
      </c>
      <c r="BU36" s="52">
        <v>50</v>
      </c>
      <c r="BV36" s="52">
        <v>50</v>
      </c>
      <c r="BW36" s="54">
        <v>2329</v>
      </c>
      <c r="BX36" s="54">
        <v>2423</v>
      </c>
      <c r="BY36" s="52">
        <v>0.96120511762278171</v>
      </c>
      <c r="BZ36" s="52">
        <v>100</v>
      </c>
      <c r="CA36" s="52">
        <v>100</v>
      </c>
      <c r="CB36" s="55">
        <v>1484</v>
      </c>
      <c r="CC36" s="55">
        <v>1546</v>
      </c>
      <c r="CD36" s="52">
        <v>0.95989650711513608</v>
      </c>
      <c r="CE36" s="52">
        <v>100</v>
      </c>
      <c r="CF36" s="52">
        <v>100</v>
      </c>
      <c r="CG36" s="52">
        <v>0</v>
      </c>
      <c r="CH36" s="52">
        <v>2349</v>
      </c>
      <c r="CI36" s="52">
        <v>1108</v>
      </c>
      <c r="CJ36" s="52">
        <v>0.47199999999999998</v>
      </c>
      <c r="CK36" s="52">
        <v>62.892010784731092</v>
      </c>
      <c r="CL36" s="52">
        <v>100</v>
      </c>
      <c r="CM36" s="52">
        <v>2646</v>
      </c>
      <c r="CN36" s="52">
        <v>916</v>
      </c>
      <c r="CO36" s="52">
        <v>2708</v>
      </c>
      <c r="CP36" s="52">
        <v>0.34618291761148906</v>
      </c>
      <c r="CQ36" s="52">
        <v>0.97710487444608563</v>
      </c>
      <c r="CR36" s="52">
        <v>23.07886117409927</v>
      </c>
      <c r="CS36" s="52">
        <v>50</v>
      </c>
      <c r="CT36" s="52">
        <v>5867</v>
      </c>
      <c r="CU36" s="52">
        <v>10509</v>
      </c>
      <c r="CV36" s="52">
        <v>0.55828337615377299</v>
      </c>
      <c r="CW36" s="52">
        <v>46.523614679481085</v>
      </c>
      <c r="CX36" s="52">
        <v>50</v>
      </c>
      <c r="CY36" s="52">
        <v>0.95989650711513608</v>
      </c>
      <c r="CZ36" s="52">
        <v>0.94</v>
      </c>
      <c r="DA36" s="52">
        <v>-1.9896507115136047E-2</v>
      </c>
      <c r="DB36" s="52">
        <v>17.263974516166829</v>
      </c>
      <c r="DC36" s="52">
        <v>19.631524517014228</v>
      </c>
      <c r="DD36" s="52">
        <v>17.168861804494096</v>
      </c>
      <c r="DE36" s="52">
        <v>15.161501169955377</v>
      </c>
      <c r="DF36" s="50" t="s">
        <v>102</v>
      </c>
    </row>
    <row r="37" spans="1:110" x14ac:dyDescent="0.25">
      <c r="A37" s="50" t="s">
        <v>1302</v>
      </c>
      <c r="B37" s="50" t="s">
        <v>1492</v>
      </c>
      <c r="C37" s="50" t="s">
        <v>2665</v>
      </c>
      <c r="D37" s="50" t="s">
        <v>101</v>
      </c>
      <c r="E37" s="50" t="s">
        <v>102</v>
      </c>
      <c r="F37" s="50" t="s">
        <v>102</v>
      </c>
      <c r="G37" s="50" t="s">
        <v>102</v>
      </c>
      <c r="H37" s="50" t="s">
        <v>2644</v>
      </c>
      <c r="I37" s="50" t="s">
        <v>103</v>
      </c>
      <c r="J37" s="52">
        <v>478.55714798786482</v>
      </c>
      <c r="K37" s="52">
        <v>950</v>
      </c>
      <c r="L37" s="52">
        <v>50.374436630301552</v>
      </c>
      <c r="M37" s="52">
        <v>1</v>
      </c>
      <c r="N37" s="52">
        <v>394</v>
      </c>
      <c r="O37" s="52">
        <v>55.3365832601161</v>
      </c>
      <c r="P37" s="52">
        <v>73.782111013488134</v>
      </c>
      <c r="Q37" s="52">
        <v>100</v>
      </c>
      <c r="R37" s="52">
        <v>237</v>
      </c>
      <c r="S37" s="52">
        <v>43.978471500130226</v>
      </c>
      <c r="T37" s="52">
        <v>65.737145461820162</v>
      </c>
      <c r="U37" s="52">
        <v>72.482267891432357</v>
      </c>
      <c r="V37" s="52">
        <v>58.637962000173637</v>
      </c>
      <c r="W37" s="52">
        <v>100</v>
      </c>
      <c r="X37" s="52">
        <v>395</v>
      </c>
      <c r="Y37" s="52">
        <v>48.109047023381621</v>
      </c>
      <c r="Z37" s="52">
        <v>64.145396031175494</v>
      </c>
      <c r="AA37" s="52">
        <v>100</v>
      </c>
      <c r="AB37" s="52">
        <v>238</v>
      </c>
      <c r="AC37" s="52">
        <v>36.480427465251992</v>
      </c>
      <c r="AD37" s="52">
        <v>48.640569953669321</v>
      </c>
      <c r="AE37" s="52">
        <v>100</v>
      </c>
      <c r="AF37" s="52">
        <v>89</v>
      </c>
      <c r="AG37" s="52">
        <v>56.450187265917634</v>
      </c>
      <c r="AH37" s="52">
        <v>75.266916354556841</v>
      </c>
      <c r="AI37" s="52">
        <v>100</v>
      </c>
      <c r="AJ37" s="52">
        <v>36</v>
      </c>
      <c r="AK37" s="52">
        <v>51.56759259259259</v>
      </c>
      <c r="AL37" s="52">
        <v>59.766666666666644</v>
      </c>
      <c r="AM37" s="52">
        <v>68.756790123456796</v>
      </c>
      <c r="AN37" s="52">
        <v>100</v>
      </c>
      <c r="AO37" s="53">
        <v>28.5</v>
      </c>
      <c r="AP37" s="53">
        <v>29.25</v>
      </c>
      <c r="AQ37" s="53">
        <v>8.19</v>
      </c>
      <c r="AR37" s="52">
        <v>0</v>
      </c>
      <c r="AS37" s="52">
        <v>0.98829039812646369</v>
      </c>
      <c r="AT37" s="52">
        <v>0.9887640449438202</v>
      </c>
      <c r="AU37" s="52">
        <v>0.98750000000000004</v>
      </c>
      <c r="AV37" s="52">
        <v>0.99061032863849763</v>
      </c>
      <c r="AW37" s="52">
        <v>0.99248120300751874</v>
      </c>
      <c r="AX37" s="52">
        <v>0.98750000000000004</v>
      </c>
      <c r="AY37" s="52">
        <v>1</v>
      </c>
      <c r="AZ37" s="52">
        <v>1</v>
      </c>
      <c r="BA37" s="52">
        <v>1</v>
      </c>
      <c r="BB37" s="52">
        <v>0.18892045454545456</v>
      </c>
      <c r="BC37" s="52">
        <v>22.215909090909093</v>
      </c>
      <c r="BD37" s="52">
        <v>50</v>
      </c>
      <c r="BE37" s="52">
        <v>0.25982532751091703</v>
      </c>
      <c r="BF37" s="52">
        <v>8.0349344978166037</v>
      </c>
      <c r="BG37" s="52">
        <v>50</v>
      </c>
      <c r="BH37" s="52"/>
      <c r="BI37" s="52">
        <v>105</v>
      </c>
      <c r="BJ37" s="52">
        <v>0</v>
      </c>
      <c r="BK37" s="52">
        <v>0</v>
      </c>
      <c r="BL37" s="52">
        <v>50</v>
      </c>
      <c r="BM37" s="52">
        <v>2</v>
      </c>
      <c r="BN37" s="52">
        <v>105</v>
      </c>
      <c r="BO37" s="52">
        <v>1.9047619047619049E-2</v>
      </c>
      <c r="BP37" s="52">
        <v>1.26984126984127</v>
      </c>
      <c r="BQ37" s="52">
        <v>50</v>
      </c>
      <c r="BR37" s="52">
        <v>76</v>
      </c>
      <c r="BS37" s="52">
        <v>85</v>
      </c>
      <c r="BT37" s="52">
        <v>0.89411764705882357</v>
      </c>
      <c r="BU37" s="52">
        <v>47.559449311639554</v>
      </c>
      <c r="BV37" s="52">
        <v>50</v>
      </c>
      <c r="BW37" s="54"/>
      <c r="BX37" s="54"/>
      <c r="BY37" s="52"/>
      <c r="BZ37" s="52"/>
      <c r="CA37" s="52"/>
      <c r="CB37" s="55"/>
      <c r="CC37" s="55"/>
      <c r="CD37" s="52"/>
      <c r="CE37" s="52"/>
      <c r="CF37" s="52"/>
      <c r="CG37" s="52"/>
      <c r="CH37" s="52"/>
      <c r="CI37" s="52"/>
      <c r="CJ37" s="52"/>
      <c r="CK37" s="52"/>
      <c r="CL37" s="52"/>
      <c r="CM37" s="52">
        <v>116</v>
      </c>
      <c r="CN37" s="52">
        <v>57</v>
      </c>
      <c r="CO37" s="52">
        <v>211</v>
      </c>
      <c r="CP37" s="52">
        <v>0.49137931034482757</v>
      </c>
      <c r="CQ37" s="52">
        <v>0.54976303317535546</v>
      </c>
      <c r="CR37" s="52">
        <v>8.1896551724137936</v>
      </c>
      <c r="CS37" s="52">
        <v>50</v>
      </c>
      <c r="CT37" s="52">
        <v>4</v>
      </c>
      <c r="CU37" s="52">
        <v>162</v>
      </c>
      <c r="CV37" s="52">
        <v>2.4691358024691357E-2</v>
      </c>
      <c r="CW37" s="52">
        <v>2.0576131687242798</v>
      </c>
      <c r="CX37" s="52">
        <v>50</v>
      </c>
      <c r="CY37" s="52"/>
      <c r="CZ37" s="52"/>
      <c r="DA37" s="52"/>
      <c r="DB37" s="52">
        <v>17.263974516166829</v>
      </c>
      <c r="DC37" s="52">
        <v>19.631524517014228</v>
      </c>
      <c r="DD37" s="52">
        <v>17.168861804494096</v>
      </c>
      <c r="DE37" s="52"/>
      <c r="DF37" s="50" t="s">
        <v>102</v>
      </c>
    </row>
    <row r="38" spans="1:110" x14ac:dyDescent="0.25">
      <c r="A38" s="50" t="s">
        <v>334</v>
      </c>
      <c r="B38" s="50" t="s">
        <v>1493</v>
      </c>
      <c r="C38" s="50" t="s">
        <v>2665</v>
      </c>
      <c r="D38" s="50" t="s">
        <v>101</v>
      </c>
      <c r="E38" s="50" t="s">
        <v>102</v>
      </c>
      <c r="F38" s="50" t="s">
        <v>102</v>
      </c>
      <c r="G38" s="50" t="s">
        <v>102</v>
      </c>
      <c r="H38" s="50" t="s">
        <v>2644</v>
      </c>
      <c r="I38" s="50" t="s">
        <v>103</v>
      </c>
      <c r="J38" s="52">
        <v>337.11867279993731</v>
      </c>
      <c r="K38" s="52">
        <v>350</v>
      </c>
      <c r="L38" s="52">
        <v>96.31962079998209</v>
      </c>
      <c r="M38" s="52">
        <v>0</v>
      </c>
      <c r="N38" s="52">
        <v>60</v>
      </c>
      <c r="O38" s="52">
        <v>73.676349641859815</v>
      </c>
      <c r="P38" s="52">
        <v>98.235132855813092</v>
      </c>
      <c r="Q38" s="52">
        <v>100</v>
      </c>
      <c r="R38" s="52">
        <v>17</v>
      </c>
      <c r="S38" s="52"/>
      <c r="T38" s="52">
        <v>70.264853489938616</v>
      </c>
      <c r="U38" s="52">
        <v>75</v>
      </c>
      <c r="V38" s="52"/>
      <c r="W38" s="52">
        <v>0</v>
      </c>
      <c r="X38" s="52">
        <v>60</v>
      </c>
      <c r="Y38" s="52">
        <v>66.662654958093171</v>
      </c>
      <c r="Z38" s="52">
        <v>88.883539944124223</v>
      </c>
      <c r="AA38" s="52">
        <v>100</v>
      </c>
      <c r="AB38" s="52">
        <v>17</v>
      </c>
      <c r="AC38" s="52"/>
      <c r="AD38" s="52"/>
      <c r="AE38" s="52">
        <v>0</v>
      </c>
      <c r="AF38" s="52">
        <v>18</v>
      </c>
      <c r="AG38" s="52"/>
      <c r="AH38" s="52"/>
      <c r="AI38" s="52">
        <v>0</v>
      </c>
      <c r="AJ38" s="52">
        <v>6</v>
      </c>
      <c r="AK38" s="52"/>
      <c r="AL38" s="52"/>
      <c r="AM38" s="52"/>
      <c r="AN38" s="52">
        <v>0</v>
      </c>
      <c r="AO38" s="53"/>
      <c r="AP38" s="53"/>
      <c r="AQ38" s="53"/>
      <c r="AR38" s="52">
        <v>1</v>
      </c>
      <c r="AS38" s="52">
        <v>0.93846153846153846</v>
      </c>
      <c r="AT38" s="52"/>
      <c r="AU38" s="52">
        <v>0.93617021276595747</v>
      </c>
      <c r="AV38" s="52">
        <v>0.93846153846153846</v>
      </c>
      <c r="AW38" s="52"/>
      <c r="AX38" s="52">
        <v>0.93617021276595747</v>
      </c>
      <c r="AY38" s="52"/>
      <c r="AZ38" s="52"/>
      <c r="BA38" s="52"/>
      <c r="BB38" s="52">
        <v>1.0869565217391304E-2</v>
      </c>
      <c r="BC38" s="52">
        <v>50</v>
      </c>
      <c r="BD38" s="52">
        <v>50</v>
      </c>
      <c r="BE38" s="52">
        <v>3.8461538461538464E-2</v>
      </c>
      <c r="BF38" s="52">
        <v>50</v>
      </c>
      <c r="BG38" s="52">
        <v>50</v>
      </c>
      <c r="BH38" s="52"/>
      <c r="BI38" s="52"/>
      <c r="BJ38" s="52"/>
      <c r="BK38" s="52"/>
      <c r="BL38" s="52"/>
      <c r="BM38" s="52"/>
      <c r="BN38" s="52"/>
      <c r="BO38" s="52"/>
      <c r="BP38" s="52"/>
      <c r="BQ38" s="52"/>
      <c r="BR38" s="52"/>
      <c r="BS38" s="52"/>
      <c r="BT38" s="52"/>
      <c r="BU38" s="52"/>
      <c r="BV38" s="52"/>
      <c r="BW38" s="54"/>
      <c r="BX38" s="54"/>
      <c r="BY38" s="52"/>
      <c r="BZ38" s="52"/>
      <c r="CA38" s="52"/>
      <c r="CB38" s="55"/>
      <c r="CC38" s="55"/>
      <c r="CD38" s="52"/>
      <c r="CE38" s="52"/>
      <c r="CF38" s="52"/>
      <c r="CG38" s="52"/>
      <c r="CH38" s="52"/>
      <c r="CI38" s="52"/>
      <c r="CJ38" s="52"/>
      <c r="CK38" s="52"/>
      <c r="CL38" s="52"/>
      <c r="CM38" s="52">
        <v>36</v>
      </c>
      <c r="CN38" s="52">
        <v>30</v>
      </c>
      <c r="CO38" s="52">
        <v>36</v>
      </c>
      <c r="CP38" s="52">
        <v>0.83333333333333337</v>
      </c>
      <c r="CQ38" s="52">
        <v>1</v>
      </c>
      <c r="CR38" s="52">
        <v>50</v>
      </c>
      <c r="CS38" s="52">
        <v>50</v>
      </c>
      <c r="CT38" s="52"/>
      <c r="CU38" s="52"/>
      <c r="CV38" s="52"/>
      <c r="CW38" s="52"/>
      <c r="CX38" s="52"/>
      <c r="CY38" s="52"/>
      <c r="CZ38" s="52"/>
      <c r="DA38" s="52"/>
      <c r="DB38" s="52">
        <v>17.263974516166829</v>
      </c>
      <c r="DC38" s="52">
        <v>19.631524517014228</v>
      </c>
      <c r="DD38" s="52">
        <v>17.168861804494096</v>
      </c>
      <c r="DE38" s="52"/>
      <c r="DF38" s="50" t="s">
        <v>102</v>
      </c>
    </row>
    <row r="39" spans="1:110" x14ac:dyDescent="0.25">
      <c r="A39" s="50" t="s">
        <v>336</v>
      </c>
      <c r="B39" s="50" t="s">
        <v>1494</v>
      </c>
      <c r="C39" s="50" t="s">
        <v>2665</v>
      </c>
      <c r="D39" s="50" t="s">
        <v>101</v>
      </c>
      <c r="E39" s="50" t="s">
        <v>102</v>
      </c>
      <c r="F39" s="50" t="s">
        <v>102</v>
      </c>
      <c r="G39" s="50" t="s">
        <v>102</v>
      </c>
      <c r="H39" s="50" t="s">
        <v>2644</v>
      </c>
      <c r="I39" s="50" t="s">
        <v>103</v>
      </c>
      <c r="J39" s="52">
        <v>1035.8081323304575</v>
      </c>
      <c r="K39" s="52">
        <v>1250</v>
      </c>
      <c r="L39" s="52">
        <v>82.864650586436611</v>
      </c>
      <c r="M39" s="52">
        <v>0</v>
      </c>
      <c r="N39" s="52">
        <v>838</v>
      </c>
      <c r="O39" s="52">
        <v>72.665739868644252</v>
      </c>
      <c r="P39" s="52">
        <v>96.887653158192336</v>
      </c>
      <c r="Q39" s="52">
        <v>100</v>
      </c>
      <c r="R39" s="52">
        <v>230</v>
      </c>
      <c r="S39" s="52">
        <v>61.36357833455326</v>
      </c>
      <c r="T39" s="52">
        <v>67.19620650551262</v>
      </c>
      <c r="U39" s="52">
        <v>75</v>
      </c>
      <c r="V39" s="52">
        <v>81.818104446071018</v>
      </c>
      <c r="W39" s="52">
        <v>100</v>
      </c>
      <c r="X39" s="52">
        <v>826</v>
      </c>
      <c r="Y39" s="52">
        <v>63.265968834491851</v>
      </c>
      <c r="Z39" s="52">
        <v>84.354625112655796</v>
      </c>
      <c r="AA39" s="52">
        <v>100</v>
      </c>
      <c r="AB39" s="52">
        <v>225</v>
      </c>
      <c r="AC39" s="52">
        <v>52.767867322120814</v>
      </c>
      <c r="AD39" s="52">
        <v>70.35715642949441</v>
      </c>
      <c r="AE39" s="52">
        <v>100</v>
      </c>
      <c r="AF39" s="52">
        <v>370</v>
      </c>
      <c r="AG39" s="52">
        <v>63.775225225225192</v>
      </c>
      <c r="AH39" s="52">
        <v>85.033633633633585</v>
      </c>
      <c r="AI39" s="52">
        <v>100</v>
      </c>
      <c r="AJ39" s="52">
        <v>114</v>
      </c>
      <c r="AK39" s="52">
        <v>55.530701754385966</v>
      </c>
      <c r="AL39" s="52">
        <v>67.446614583333314</v>
      </c>
      <c r="AM39" s="52">
        <v>74.040935672514621</v>
      </c>
      <c r="AN39" s="52">
        <v>100</v>
      </c>
      <c r="AO39" s="53">
        <v>13.63</v>
      </c>
      <c r="AP39" s="53">
        <v>14.42</v>
      </c>
      <c r="AQ39" s="53">
        <v>11.91</v>
      </c>
      <c r="AR39" s="52">
        <v>1</v>
      </c>
      <c r="AS39" s="52">
        <v>0.96292134831460674</v>
      </c>
      <c r="AT39" s="52">
        <v>0.94594594594594594</v>
      </c>
      <c r="AU39" s="52">
        <v>0.96988906497622818</v>
      </c>
      <c r="AV39" s="52">
        <v>0.949438202247191</v>
      </c>
      <c r="AW39" s="52">
        <v>0.92664092664092668</v>
      </c>
      <c r="AX39" s="52">
        <v>0.95879556259904908</v>
      </c>
      <c r="AY39" s="52">
        <v>0.9946666666666667</v>
      </c>
      <c r="AZ39" s="52">
        <v>0.99145299145299148</v>
      </c>
      <c r="BA39" s="52">
        <v>0.99612403100775193</v>
      </c>
      <c r="BB39" s="52">
        <v>6.8838352796558089E-2</v>
      </c>
      <c r="BC39" s="52">
        <v>46.232329440688382</v>
      </c>
      <c r="BD39" s="52">
        <v>50</v>
      </c>
      <c r="BE39" s="52">
        <v>0.12958963282937366</v>
      </c>
      <c r="BF39" s="52">
        <v>34.082073434125284</v>
      </c>
      <c r="BG39" s="52">
        <v>50</v>
      </c>
      <c r="BH39" s="52">
        <v>184</v>
      </c>
      <c r="BI39" s="52">
        <v>253</v>
      </c>
      <c r="BJ39" s="52">
        <v>0.72727272727272729</v>
      </c>
      <c r="BK39" s="52">
        <v>48.484848484848484</v>
      </c>
      <c r="BL39" s="52">
        <v>50</v>
      </c>
      <c r="BM39" s="52">
        <v>91</v>
      </c>
      <c r="BN39" s="52">
        <v>253</v>
      </c>
      <c r="BO39" s="52">
        <v>0.35968379446640314</v>
      </c>
      <c r="BP39" s="52">
        <v>23.978919631093543</v>
      </c>
      <c r="BQ39" s="52">
        <v>50</v>
      </c>
      <c r="BR39" s="52">
        <v>235</v>
      </c>
      <c r="BS39" s="52">
        <v>250</v>
      </c>
      <c r="BT39" s="52">
        <v>0.94</v>
      </c>
      <c r="BU39" s="52">
        <v>50</v>
      </c>
      <c r="BV39" s="52">
        <v>50</v>
      </c>
      <c r="BW39" s="54">
        <v>128</v>
      </c>
      <c r="BX39" s="54">
        <v>133</v>
      </c>
      <c r="BY39" s="52">
        <v>0.96240601503759393</v>
      </c>
      <c r="BZ39" s="52">
        <v>100</v>
      </c>
      <c r="CA39" s="52">
        <v>100</v>
      </c>
      <c r="CB39" s="55">
        <v>37</v>
      </c>
      <c r="CC39" s="55">
        <v>47</v>
      </c>
      <c r="CD39" s="52">
        <v>0.78723404255319196</v>
      </c>
      <c r="CE39" s="52">
        <v>83.748302399275744</v>
      </c>
      <c r="CF39" s="52">
        <v>100</v>
      </c>
      <c r="CG39" s="52">
        <v>1</v>
      </c>
      <c r="CH39" s="52">
        <v>128</v>
      </c>
      <c r="CI39" s="52">
        <v>91</v>
      </c>
      <c r="CJ39" s="52">
        <v>0.71099999999999997</v>
      </c>
      <c r="CK39" s="52">
        <v>94.791666666666657</v>
      </c>
      <c r="CL39" s="52">
        <v>100</v>
      </c>
      <c r="CM39" s="52">
        <v>454</v>
      </c>
      <c r="CN39" s="52">
        <v>235</v>
      </c>
      <c r="CO39" s="52">
        <v>505</v>
      </c>
      <c r="CP39" s="52">
        <v>0.51762114537444937</v>
      </c>
      <c r="CQ39" s="52">
        <v>0.89900990099009903</v>
      </c>
      <c r="CR39" s="52">
        <v>17.254038179148314</v>
      </c>
      <c r="CS39" s="52">
        <v>50</v>
      </c>
      <c r="CT39" s="52">
        <v>269</v>
      </c>
      <c r="CU39" s="52">
        <v>501</v>
      </c>
      <c r="CV39" s="52">
        <v>0.53692614770459079</v>
      </c>
      <c r="CW39" s="52">
        <v>44.743845642049237</v>
      </c>
      <c r="CX39" s="52">
        <v>50</v>
      </c>
      <c r="CY39" s="52">
        <v>0.78723404255319196</v>
      </c>
      <c r="CZ39" s="52">
        <v>0.94</v>
      </c>
      <c r="DA39" s="52">
        <v>0.15276595744680804</v>
      </c>
      <c r="DB39" s="52">
        <v>17.263974516166829</v>
      </c>
      <c r="DC39" s="52">
        <v>19.631524517014228</v>
      </c>
      <c r="DD39" s="52">
        <v>17.168861804494096</v>
      </c>
      <c r="DE39" s="52">
        <v>15.161501169955377</v>
      </c>
      <c r="DF39" s="50" t="s">
        <v>102</v>
      </c>
    </row>
    <row r="40" spans="1:110" x14ac:dyDescent="0.25">
      <c r="A40" s="50" t="s">
        <v>341</v>
      </c>
      <c r="B40" s="50" t="s">
        <v>1495</v>
      </c>
      <c r="C40" s="50" t="s">
        <v>2665</v>
      </c>
      <c r="D40" s="50" t="s">
        <v>101</v>
      </c>
      <c r="E40" s="50" t="s">
        <v>102</v>
      </c>
      <c r="F40" s="50" t="s">
        <v>102</v>
      </c>
      <c r="G40" s="50" t="s">
        <v>102</v>
      </c>
      <c r="H40" s="50" t="s">
        <v>2644</v>
      </c>
      <c r="I40" s="50" t="s">
        <v>103</v>
      </c>
      <c r="J40" s="52">
        <v>1047.6657936721085</v>
      </c>
      <c r="K40" s="52">
        <v>1250</v>
      </c>
      <c r="L40" s="52">
        <v>83.813263493768687</v>
      </c>
      <c r="M40" s="52">
        <v>0</v>
      </c>
      <c r="N40" s="52">
        <v>1066</v>
      </c>
      <c r="O40" s="52">
        <v>72.845928768584614</v>
      </c>
      <c r="P40" s="52">
        <v>97.12790502477948</v>
      </c>
      <c r="Q40" s="52">
        <v>100</v>
      </c>
      <c r="R40" s="52">
        <v>309</v>
      </c>
      <c r="S40" s="52">
        <v>60.032757691985609</v>
      </c>
      <c r="T40" s="52">
        <v>67.849531680618838</v>
      </c>
      <c r="U40" s="52">
        <v>75</v>
      </c>
      <c r="V40" s="52">
        <v>80.043676922647478</v>
      </c>
      <c r="W40" s="52">
        <v>100</v>
      </c>
      <c r="X40" s="52">
        <v>1064</v>
      </c>
      <c r="Y40" s="52">
        <v>62.34427605504596</v>
      </c>
      <c r="Z40" s="52">
        <v>83.125701406727941</v>
      </c>
      <c r="AA40" s="52">
        <v>100</v>
      </c>
      <c r="AB40" s="52">
        <v>308</v>
      </c>
      <c r="AC40" s="52">
        <v>48.83137588318526</v>
      </c>
      <c r="AD40" s="52">
        <v>65.108501177580351</v>
      </c>
      <c r="AE40" s="52">
        <v>100</v>
      </c>
      <c r="AF40" s="52">
        <v>468</v>
      </c>
      <c r="AG40" s="52">
        <v>58.729736467236478</v>
      </c>
      <c r="AH40" s="52">
        <v>78.306315289648637</v>
      </c>
      <c r="AI40" s="52">
        <v>100</v>
      </c>
      <c r="AJ40" s="52">
        <v>153</v>
      </c>
      <c r="AK40" s="52">
        <v>50.63235294117645</v>
      </c>
      <c r="AL40" s="52">
        <v>62.662751322751276</v>
      </c>
      <c r="AM40" s="52">
        <v>67.509803921568604</v>
      </c>
      <c r="AN40" s="52">
        <v>100</v>
      </c>
      <c r="AO40" s="53">
        <v>14.96</v>
      </c>
      <c r="AP40" s="53">
        <v>19.010000000000002</v>
      </c>
      <c r="AQ40" s="53">
        <v>12.03</v>
      </c>
      <c r="AR40" s="52">
        <v>0</v>
      </c>
      <c r="AS40" s="52">
        <v>0.99631675874769798</v>
      </c>
      <c r="AT40" s="52">
        <v>0.99681528662420382</v>
      </c>
      <c r="AU40" s="52">
        <v>0.99611398963730569</v>
      </c>
      <c r="AV40" s="52">
        <v>0.99631336405529958</v>
      </c>
      <c r="AW40" s="52">
        <v>0.99363057324840764</v>
      </c>
      <c r="AX40" s="52">
        <v>0.99740596627756162</v>
      </c>
      <c r="AY40" s="52">
        <v>1</v>
      </c>
      <c r="AZ40" s="52">
        <v>1</v>
      </c>
      <c r="BA40" s="52">
        <v>1</v>
      </c>
      <c r="BB40" s="52">
        <v>2.9758850692662903E-2</v>
      </c>
      <c r="BC40" s="52">
        <v>50</v>
      </c>
      <c r="BD40" s="52">
        <v>50</v>
      </c>
      <c r="BE40" s="52">
        <v>7.650273224043716E-2</v>
      </c>
      <c r="BF40" s="52">
        <v>44.699453551912576</v>
      </c>
      <c r="BG40" s="52">
        <v>50</v>
      </c>
      <c r="BH40" s="52">
        <v>164</v>
      </c>
      <c r="BI40" s="52">
        <v>274</v>
      </c>
      <c r="BJ40" s="52">
        <v>0.59854014598540151</v>
      </c>
      <c r="BK40" s="52">
        <v>39.902676399026767</v>
      </c>
      <c r="BL40" s="52">
        <v>50</v>
      </c>
      <c r="BM40" s="52">
        <v>129</v>
      </c>
      <c r="BN40" s="52">
        <v>274</v>
      </c>
      <c r="BO40" s="52">
        <v>0.47080291970802918</v>
      </c>
      <c r="BP40" s="52">
        <v>31.386861313868614</v>
      </c>
      <c r="BQ40" s="52">
        <v>50</v>
      </c>
      <c r="BR40" s="52">
        <v>273</v>
      </c>
      <c r="BS40" s="52">
        <v>294</v>
      </c>
      <c r="BT40" s="52">
        <v>0.9285714285714286</v>
      </c>
      <c r="BU40" s="52">
        <v>49.392097264437695</v>
      </c>
      <c r="BV40" s="52">
        <v>50</v>
      </c>
      <c r="BW40" s="54">
        <v>122</v>
      </c>
      <c r="BX40" s="54">
        <v>134</v>
      </c>
      <c r="BY40" s="52">
        <v>0.91044776119402981</v>
      </c>
      <c r="BZ40" s="52">
        <v>96.856144807875523</v>
      </c>
      <c r="CA40" s="52">
        <v>100</v>
      </c>
      <c r="CB40" s="55">
        <v>41</v>
      </c>
      <c r="CC40" s="55">
        <v>48</v>
      </c>
      <c r="CD40" s="52">
        <v>0.85416666666666696</v>
      </c>
      <c r="CE40" s="52">
        <v>90.868794326241172</v>
      </c>
      <c r="CF40" s="52">
        <v>100</v>
      </c>
      <c r="CG40" s="52">
        <v>0</v>
      </c>
      <c r="CH40" s="52">
        <v>130</v>
      </c>
      <c r="CI40" s="52">
        <v>103</v>
      </c>
      <c r="CJ40" s="52">
        <v>0.79200000000000004</v>
      </c>
      <c r="CK40" s="52">
        <v>100</v>
      </c>
      <c r="CL40" s="52">
        <v>100</v>
      </c>
      <c r="CM40" s="52">
        <v>596</v>
      </c>
      <c r="CN40" s="52">
        <v>354</v>
      </c>
      <c r="CO40" s="52">
        <v>635</v>
      </c>
      <c r="CP40" s="52">
        <v>0.59395973154362414</v>
      </c>
      <c r="CQ40" s="52">
        <v>0.93858267716535437</v>
      </c>
      <c r="CR40" s="52">
        <v>39.597315436241608</v>
      </c>
      <c r="CS40" s="52">
        <v>50</v>
      </c>
      <c r="CT40" s="52">
        <v>232</v>
      </c>
      <c r="CU40" s="52">
        <v>573</v>
      </c>
      <c r="CV40" s="52">
        <v>0.4048865619546248</v>
      </c>
      <c r="CW40" s="52">
        <v>33.740546829552073</v>
      </c>
      <c r="CX40" s="52">
        <v>50</v>
      </c>
      <c r="CY40" s="52">
        <v>0.85416666666666696</v>
      </c>
      <c r="CZ40" s="52">
        <v>0.94</v>
      </c>
      <c r="DA40" s="52">
        <v>8.5833333333332998E-2</v>
      </c>
      <c r="DB40" s="52">
        <v>17.263974516166829</v>
      </c>
      <c r="DC40" s="52">
        <v>19.631524517014228</v>
      </c>
      <c r="DD40" s="52">
        <v>17.168861804494096</v>
      </c>
      <c r="DE40" s="52">
        <v>15.161501169955377</v>
      </c>
      <c r="DF40" s="50" t="s">
        <v>102</v>
      </c>
    </row>
    <row r="41" spans="1:110" x14ac:dyDescent="0.25">
      <c r="A41" s="50" t="s">
        <v>346</v>
      </c>
      <c r="B41" s="50" t="s">
        <v>1496</v>
      </c>
      <c r="C41" s="50" t="s">
        <v>2665</v>
      </c>
      <c r="D41" s="50" t="s">
        <v>101</v>
      </c>
      <c r="E41" s="50" t="s">
        <v>102</v>
      </c>
      <c r="F41" s="50" t="s">
        <v>102</v>
      </c>
      <c r="G41" s="50" t="s">
        <v>102</v>
      </c>
      <c r="H41" s="50" t="s">
        <v>2644</v>
      </c>
      <c r="I41" s="50" t="s">
        <v>103</v>
      </c>
      <c r="J41" s="52">
        <v>927.15741344373112</v>
      </c>
      <c r="K41" s="52">
        <v>1250</v>
      </c>
      <c r="L41" s="52">
        <v>74.172593075498497</v>
      </c>
      <c r="M41" s="52">
        <v>0</v>
      </c>
      <c r="N41" s="52">
        <v>4739</v>
      </c>
      <c r="O41" s="52">
        <v>65.129799909748257</v>
      </c>
      <c r="P41" s="52">
        <v>86.839733212997672</v>
      </c>
      <c r="Q41" s="52">
        <v>100</v>
      </c>
      <c r="R41" s="52">
        <v>3025</v>
      </c>
      <c r="S41" s="52">
        <v>59.599991917189527</v>
      </c>
      <c r="T41" s="52">
        <v>65.321820345838816</v>
      </c>
      <c r="U41" s="52">
        <v>74.889233502216271</v>
      </c>
      <c r="V41" s="52">
        <v>79.466655889586036</v>
      </c>
      <c r="W41" s="52">
        <v>100</v>
      </c>
      <c r="X41" s="52">
        <v>4696</v>
      </c>
      <c r="Y41" s="52">
        <v>55.98921319038255</v>
      </c>
      <c r="Z41" s="52">
        <v>74.652284253843405</v>
      </c>
      <c r="AA41" s="52">
        <v>100</v>
      </c>
      <c r="AB41" s="52">
        <v>2993</v>
      </c>
      <c r="AC41" s="52">
        <v>50.679012727388233</v>
      </c>
      <c r="AD41" s="52">
        <v>67.572016969850978</v>
      </c>
      <c r="AE41" s="52">
        <v>100</v>
      </c>
      <c r="AF41" s="52">
        <v>2303</v>
      </c>
      <c r="AG41" s="52">
        <v>49.297919380518131</v>
      </c>
      <c r="AH41" s="52">
        <v>65.730559174024165</v>
      </c>
      <c r="AI41" s="52">
        <v>100</v>
      </c>
      <c r="AJ41" s="52">
        <v>1402</v>
      </c>
      <c r="AK41" s="52">
        <v>43.545655016643074</v>
      </c>
      <c r="AL41" s="52">
        <v>58.248723640399632</v>
      </c>
      <c r="AM41" s="52">
        <v>58.060873355524102</v>
      </c>
      <c r="AN41" s="52">
        <v>100</v>
      </c>
      <c r="AO41" s="53">
        <v>15.28</v>
      </c>
      <c r="AP41" s="53">
        <v>14.64</v>
      </c>
      <c r="AQ41" s="53">
        <v>14.7</v>
      </c>
      <c r="AR41" s="52">
        <v>1</v>
      </c>
      <c r="AS41" s="52">
        <v>0.87337427745664742</v>
      </c>
      <c r="AT41" s="52">
        <v>0.90593768371546146</v>
      </c>
      <c r="AU41" s="52">
        <v>0.8214620431115276</v>
      </c>
      <c r="AV41" s="52">
        <v>0.86587945012336975</v>
      </c>
      <c r="AW41" s="52">
        <v>0.89576271186440681</v>
      </c>
      <c r="AX41" s="52">
        <v>0.81630740393626988</v>
      </c>
      <c r="AY41" s="52">
        <v>0.99023769100169778</v>
      </c>
      <c r="AZ41" s="52">
        <v>0.98752598752598753</v>
      </c>
      <c r="BA41" s="52">
        <v>0.99452354874041626</v>
      </c>
      <c r="BB41" s="52">
        <v>7.1182655624825536E-2</v>
      </c>
      <c r="BC41" s="52">
        <v>45.76346887503491</v>
      </c>
      <c r="BD41" s="52">
        <v>50</v>
      </c>
      <c r="BE41" s="52">
        <v>8.7085308056872035E-2</v>
      </c>
      <c r="BF41" s="52">
        <v>42.582938388625593</v>
      </c>
      <c r="BG41" s="52">
        <v>50</v>
      </c>
      <c r="BH41" s="52">
        <v>777</v>
      </c>
      <c r="BI41" s="52">
        <v>1358</v>
      </c>
      <c r="BJ41" s="52">
        <v>0.57216494845360821</v>
      </c>
      <c r="BK41" s="52">
        <v>38.144329896907216</v>
      </c>
      <c r="BL41" s="52">
        <v>50</v>
      </c>
      <c r="BM41" s="52">
        <v>397</v>
      </c>
      <c r="BN41" s="52">
        <v>1358</v>
      </c>
      <c r="BO41" s="52">
        <v>0.2923416789396171</v>
      </c>
      <c r="BP41" s="52">
        <v>19.489445262641141</v>
      </c>
      <c r="BQ41" s="52">
        <v>50</v>
      </c>
      <c r="BR41" s="52">
        <v>1234</v>
      </c>
      <c r="BS41" s="52">
        <v>1593</v>
      </c>
      <c r="BT41" s="52">
        <v>0.77463904582548648</v>
      </c>
      <c r="BU41" s="52">
        <v>41.204204565185456</v>
      </c>
      <c r="BV41" s="52">
        <v>50</v>
      </c>
      <c r="BW41" s="54">
        <v>594</v>
      </c>
      <c r="BX41" s="54">
        <v>761</v>
      </c>
      <c r="BY41" s="52">
        <v>0.78055190538764785</v>
      </c>
      <c r="BZ41" s="52">
        <v>83.037436743366797</v>
      </c>
      <c r="CA41" s="52">
        <v>100</v>
      </c>
      <c r="CB41" s="55">
        <v>321</v>
      </c>
      <c r="CC41" s="55">
        <v>403</v>
      </c>
      <c r="CD41" s="52">
        <v>0.79652605459057102</v>
      </c>
      <c r="CE41" s="52">
        <v>84.736814318145861</v>
      </c>
      <c r="CF41" s="52">
        <v>100</v>
      </c>
      <c r="CG41" s="52">
        <v>0</v>
      </c>
      <c r="CH41" s="52">
        <v>670</v>
      </c>
      <c r="CI41" s="52">
        <v>451</v>
      </c>
      <c r="CJ41" s="52">
        <v>0.67300000000000004</v>
      </c>
      <c r="CK41" s="52">
        <v>89.75124378109453</v>
      </c>
      <c r="CL41" s="52">
        <v>100</v>
      </c>
      <c r="CM41" s="52">
        <v>2810</v>
      </c>
      <c r="CN41" s="52">
        <v>1041</v>
      </c>
      <c r="CO41" s="52">
        <v>3263</v>
      </c>
      <c r="CP41" s="52">
        <v>0.37046263345195729</v>
      </c>
      <c r="CQ41" s="52">
        <v>0.86117070180815203</v>
      </c>
      <c r="CR41" s="52">
        <v>12.348754448398576</v>
      </c>
      <c r="CS41" s="52">
        <v>50</v>
      </c>
      <c r="CT41" s="52">
        <v>1345</v>
      </c>
      <c r="CU41" s="52">
        <v>2967</v>
      </c>
      <c r="CV41" s="52">
        <v>0.45331985170205596</v>
      </c>
      <c r="CW41" s="52">
        <v>37.776654308504668</v>
      </c>
      <c r="CX41" s="52">
        <v>50</v>
      </c>
      <c r="CY41" s="52">
        <v>0.79652605459057102</v>
      </c>
      <c r="CZ41" s="52">
        <v>0.92877492877492895</v>
      </c>
      <c r="DA41" s="52">
        <v>0.13224887418435799</v>
      </c>
      <c r="DB41" s="52">
        <v>17.263974516166829</v>
      </c>
      <c r="DC41" s="52">
        <v>19.631524517014228</v>
      </c>
      <c r="DD41" s="52">
        <v>17.168861804494096</v>
      </c>
      <c r="DE41" s="52">
        <v>15.161501169955377</v>
      </c>
      <c r="DF41" s="50" t="s">
        <v>102</v>
      </c>
    </row>
    <row r="42" spans="1:110" x14ac:dyDescent="0.25">
      <c r="A42" s="50" t="s">
        <v>365</v>
      </c>
      <c r="B42" s="50" t="s">
        <v>1497</v>
      </c>
      <c r="C42" s="50" t="s">
        <v>2665</v>
      </c>
      <c r="D42" s="50" t="s">
        <v>101</v>
      </c>
      <c r="E42" s="50" t="s">
        <v>102</v>
      </c>
      <c r="F42" s="50" t="s">
        <v>102</v>
      </c>
      <c r="G42" s="50" t="s">
        <v>102</v>
      </c>
      <c r="H42" s="50" t="s">
        <v>2644</v>
      </c>
      <c r="I42" s="50" t="s">
        <v>103</v>
      </c>
      <c r="J42" s="52">
        <v>1164.1346401916121</v>
      </c>
      <c r="K42" s="52">
        <v>1250</v>
      </c>
      <c r="L42" s="52">
        <v>93.130771215328963</v>
      </c>
      <c r="M42" s="52">
        <v>0</v>
      </c>
      <c r="N42" s="52">
        <v>2532</v>
      </c>
      <c r="O42" s="52">
        <v>82.613403135041835</v>
      </c>
      <c r="P42" s="52">
        <v>100</v>
      </c>
      <c r="Q42" s="52">
        <v>100</v>
      </c>
      <c r="R42" s="52">
        <v>444</v>
      </c>
      <c r="S42" s="52">
        <v>68.423745045587268</v>
      </c>
      <c r="T42" s="52">
        <v>75</v>
      </c>
      <c r="U42" s="52">
        <v>75</v>
      </c>
      <c r="V42" s="52">
        <v>91.231660060783028</v>
      </c>
      <c r="W42" s="52">
        <v>100</v>
      </c>
      <c r="X42" s="52">
        <v>2510</v>
      </c>
      <c r="Y42" s="52">
        <v>76.98834023674388</v>
      </c>
      <c r="Z42" s="52">
        <v>100</v>
      </c>
      <c r="AA42" s="52">
        <v>100</v>
      </c>
      <c r="AB42" s="52">
        <v>443</v>
      </c>
      <c r="AC42" s="52">
        <v>62.743922120956974</v>
      </c>
      <c r="AD42" s="52">
        <v>83.658562827942632</v>
      </c>
      <c r="AE42" s="52">
        <v>100</v>
      </c>
      <c r="AF42" s="52">
        <v>1111</v>
      </c>
      <c r="AG42" s="52">
        <v>67.292821782178351</v>
      </c>
      <c r="AH42" s="52">
        <v>89.723762376237801</v>
      </c>
      <c r="AI42" s="52">
        <v>100</v>
      </c>
      <c r="AJ42" s="52">
        <v>197</v>
      </c>
      <c r="AK42" s="52">
        <v>53.906049069373914</v>
      </c>
      <c r="AL42" s="52">
        <v>70.178154631655858</v>
      </c>
      <c r="AM42" s="52">
        <v>71.874732092498547</v>
      </c>
      <c r="AN42" s="52">
        <v>100</v>
      </c>
      <c r="AO42" s="53">
        <v>6.57</v>
      </c>
      <c r="AP42" s="53">
        <v>12.25</v>
      </c>
      <c r="AQ42" s="53">
        <v>16.27</v>
      </c>
      <c r="AR42" s="52">
        <v>1</v>
      </c>
      <c r="AS42" s="52">
        <v>0.97151538169388529</v>
      </c>
      <c r="AT42" s="52">
        <v>0.93958333333333333</v>
      </c>
      <c r="AU42" s="52">
        <v>0.97863446353924755</v>
      </c>
      <c r="AV42" s="52">
        <v>0.96315989365742494</v>
      </c>
      <c r="AW42" s="52">
        <v>0.9375</v>
      </c>
      <c r="AX42" s="52">
        <v>0.96888063167673011</v>
      </c>
      <c r="AY42" s="52">
        <v>0.9982094897045658</v>
      </c>
      <c r="AZ42" s="52">
        <v>0.99</v>
      </c>
      <c r="BA42" s="52">
        <v>1</v>
      </c>
      <c r="BB42" s="52">
        <v>4.2618900555898703E-2</v>
      </c>
      <c r="BC42" s="52">
        <v>50</v>
      </c>
      <c r="BD42" s="52">
        <v>50</v>
      </c>
      <c r="BE42" s="52">
        <v>7.9528718703976431E-2</v>
      </c>
      <c r="BF42" s="52">
        <v>44.094256259204734</v>
      </c>
      <c r="BG42" s="52">
        <v>50</v>
      </c>
      <c r="BH42" s="52">
        <v>353</v>
      </c>
      <c r="BI42" s="52">
        <v>675</v>
      </c>
      <c r="BJ42" s="52">
        <v>0.52296296296296296</v>
      </c>
      <c r="BK42" s="52">
        <v>34.864197530864196</v>
      </c>
      <c r="BL42" s="52">
        <v>50</v>
      </c>
      <c r="BM42" s="52">
        <v>547</v>
      </c>
      <c r="BN42" s="52">
        <v>675</v>
      </c>
      <c r="BO42" s="52">
        <v>0.81037037037037041</v>
      </c>
      <c r="BP42" s="52">
        <v>50</v>
      </c>
      <c r="BQ42" s="52">
        <v>50</v>
      </c>
      <c r="BR42" s="52">
        <v>709</v>
      </c>
      <c r="BS42" s="52">
        <v>724</v>
      </c>
      <c r="BT42" s="52">
        <v>0.97928176795580113</v>
      </c>
      <c r="BU42" s="52">
        <v>50</v>
      </c>
      <c r="BV42" s="52">
        <v>50</v>
      </c>
      <c r="BW42" s="54">
        <v>325</v>
      </c>
      <c r="BX42" s="54">
        <v>336</v>
      </c>
      <c r="BY42" s="52">
        <v>0.96726190476190477</v>
      </c>
      <c r="BZ42" s="52">
        <v>100</v>
      </c>
      <c r="CA42" s="52">
        <v>100</v>
      </c>
      <c r="CB42" s="55">
        <v>49</v>
      </c>
      <c r="CC42" s="55">
        <v>52</v>
      </c>
      <c r="CD42" s="52">
        <v>0.94230769230769196</v>
      </c>
      <c r="CE42" s="52">
        <v>100</v>
      </c>
      <c r="CF42" s="52">
        <v>100</v>
      </c>
      <c r="CG42" s="52">
        <v>0</v>
      </c>
      <c r="CH42" s="52">
        <v>326</v>
      </c>
      <c r="CI42" s="52">
        <v>294</v>
      </c>
      <c r="CJ42" s="52">
        <v>0.90200000000000002</v>
      </c>
      <c r="CK42" s="52">
        <v>100</v>
      </c>
      <c r="CL42" s="52">
        <v>100</v>
      </c>
      <c r="CM42" s="52">
        <v>1346</v>
      </c>
      <c r="CN42" s="52">
        <v>983</v>
      </c>
      <c r="CO42" s="52">
        <v>1460</v>
      </c>
      <c r="CP42" s="52">
        <v>0.73031203566121838</v>
      </c>
      <c r="CQ42" s="52">
        <v>0.92191780821917813</v>
      </c>
      <c r="CR42" s="52">
        <v>48.687469044081226</v>
      </c>
      <c r="CS42" s="52">
        <v>50</v>
      </c>
      <c r="CT42" s="52">
        <v>877</v>
      </c>
      <c r="CU42" s="52">
        <v>1388</v>
      </c>
      <c r="CV42" s="52">
        <v>0.63184438040345825</v>
      </c>
      <c r="CW42" s="52">
        <v>50</v>
      </c>
      <c r="CX42" s="52">
        <v>50</v>
      </c>
      <c r="CY42" s="52">
        <v>0.94230769230769196</v>
      </c>
      <c r="CZ42" s="52">
        <v>0.94</v>
      </c>
      <c r="DA42" s="52">
        <v>-2.3076923076919796E-3</v>
      </c>
      <c r="DB42" s="52">
        <v>17.263974516166829</v>
      </c>
      <c r="DC42" s="52">
        <v>19.631524517014228</v>
      </c>
      <c r="DD42" s="52">
        <v>17.168861804494096</v>
      </c>
      <c r="DE42" s="52">
        <v>15.161501169955377</v>
      </c>
      <c r="DF42" s="50" t="s">
        <v>102</v>
      </c>
    </row>
    <row r="43" spans="1:110" x14ac:dyDescent="0.25">
      <c r="A43" s="50" t="s">
        <v>373</v>
      </c>
      <c r="B43" s="50" t="s">
        <v>1498</v>
      </c>
      <c r="C43" s="50" t="s">
        <v>2665</v>
      </c>
      <c r="D43" s="50" t="s">
        <v>101</v>
      </c>
      <c r="E43" s="50" t="s">
        <v>102</v>
      </c>
      <c r="F43" s="50" t="s">
        <v>102</v>
      </c>
      <c r="G43" s="50" t="s">
        <v>102</v>
      </c>
      <c r="H43" s="50" t="s">
        <v>2644</v>
      </c>
      <c r="I43" s="50" t="s">
        <v>103</v>
      </c>
      <c r="J43" s="52">
        <v>584.8054809406409</v>
      </c>
      <c r="K43" s="52">
        <v>650</v>
      </c>
      <c r="L43" s="52">
        <v>89.970073990867832</v>
      </c>
      <c r="M43" s="52">
        <v>0</v>
      </c>
      <c r="N43" s="52">
        <v>196</v>
      </c>
      <c r="O43" s="52">
        <v>75.470373441342915</v>
      </c>
      <c r="P43" s="52">
        <v>100</v>
      </c>
      <c r="Q43" s="52">
        <v>100</v>
      </c>
      <c r="R43" s="52">
        <v>61</v>
      </c>
      <c r="S43" s="52">
        <v>65.405100530165356</v>
      </c>
      <c r="T43" s="52">
        <v>71.680176545137556</v>
      </c>
      <c r="U43" s="52">
        <v>75</v>
      </c>
      <c r="V43" s="52">
        <v>87.206800706887151</v>
      </c>
      <c r="W43" s="52">
        <v>100</v>
      </c>
      <c r="X43" s="52">
        <v>196</v>
      </c>
      <c r="Y43" s="52">
        <v>66.774040336842418</v>
      </c>
      <c r="Z43" s="52">
        <v>89.032053782456558</v>
      </c>
      <c r="AA43" s="52">
        <v>100</v>
      </c>
      <c r="AB43" s="52">
        <v>61</v>
      </c>
      <c r="AC43" s="52">
        <v>55.916197908648293</v>
      </c>
      <c r="AD43" s="52">
        <v>74.554930544864391</v>
      </c>
      <c r="AE43" s="52">
        <v>100</v>
      </c>
      <c r="AF43" s="52">
        <v>57</v>
      </c>
      <c r="AG43" s="52">
        <v>63.008771929824576</v>
      </c>
      <c r="AH43" s="52">
        <v>84.011695906432777</v>
      </c>
      <c r="AI43" s="52">
        <v>100</v>
      </c>
      <c r="AJ43" s="52">
        <v>16</v>
      </c>
      <c r="AK43" s="52"/>
      <c r="AL43" s="52">
        <v>64.175609756097558</v>
      </c>
      <c r="AM43" s="52"/>
      <c r="AN43" s="52">
        <v>0</v>
      </c>
      <c r="AO43" s="53">
        <v>9.59</v>
      </c>
      <c r="AP43" s="53">
        <v>15.76</v>
      </c>
      <c r="AQ43" s="53"/>
      <c r="AR43" s="52">
        <v>0</v>
      </c>
      <c r="AS43" s="52">
        <v>1</v>
      </c>
      <c r="AT43" s="52">
        <v>1</v>
      </c>
      <c r="AU43" s="52">
        <v>1</v>
      </c>
      <c r="AV43" s="52">
        <v>1</v>
      </c>
      <c r="AW43" s="52">
        <v>1</v>
      </c>
      <c r="AX43" s="52">
        <v>1</v>
      </c>
      <c r="AY43" s="52">
        <v>1</v>
      </c>
      <c r="AZ43" s="52"/>
      <c r="BA43" s="52">
        <v>1</v>
      </c>
      <c r="BB43" s="52">
        <v>1.5772870662460567E-2</v>
      </c>
      <c r="BC43" s="52">
        <v>50</v>
      </c>
      <c r="BD43" s="52">
        <v>50</v>
      </c>
      <c r="BE43" s="52">
        <v>9.2592592592592587E-3</v>
      </c>
      <c r="BF43" s="52">
        <v>50</v>
      </c>
      <c r="BG43" s="52">
        <v>50</v>
      </c>
      <c r="BH43" s="52"/>
      <c r="BI43" s="52"/>
      <c r="BJ43" s="52"/>
      <c r="BK43" s="52"/>
      <c r="BL43" s="52"/>
      <c r="BM43" s="52"/>
      <c r="BN43" s="52"/>
      <c r="BO43" s="52"/>
      <c r="BP43" s="52"/>
      <c r="BQ43" s="52"/>
      <c r="BR43" s="52"/>
      <c r="BS43" s="52"/>
      <c r="BT43" s="52"/>
      <c r="BU43" s="52"/>
      <c r="BV43" s="52"/>
      <c r="BW43" s="54"/>
      <c r="BX43" s="54"/>
      <c r="BY43" s="52"/>
      <c r="BZ43" s="52"/>
      <c r="CA43" s="52"/>
      <c r="CB43" s="55"/>
      <c r="CC43" s="55"/>
      <c r="CD43" s="52"/>
      <c r="CE43" s="52"/>
      <c r="CF43" s="52"/>
      <c r="CG43" s="52"/>
      <c r="CH43" s="52"/>
      <c r="CI43" s="52"/>
      <c r="CJ43" s="52"/>
      <c r="CK43" s="52"/>
      <c r="CL43" s="52"/>
      <c r="CM43" s="52">
        <v>86</v>
      </c>
      <c r="CN43" s="52">
        <v>71</v>
      </c>
      <c r="CO43" s="52">
        <v>91</v>
      </c>
      <c r="CP43" s="52">
        <v>0.82558139534883723</v>
      </c>
      <c r="CQ43" s="52">
        <v>0.94505494505494503</v>
      </c>
      <c r="CR43" s="52">
        <v>50</v>
      </c>
      <c r="CS43" s="52">
        <v>50</v>
      </c>
      <c r="CT43" s="52"/>
      <c r="CU43" s="52"/>
      <c r="CV43" s="52"/>
      <c r="CW43" s="52"/>
      <c r="CX43" s="52"/>
      <c r="CY43" s="52"/>
      <c r="CZ43" s="52"/>
      <c r="DA43" s="52"/>
      <c r="DB43" s="52">
        <v>17.263974516166829</v>
      </c>
      <c r="DC43" s="52">
        <v>19.631524517014228</v>
      </c>
      <c r="DD43" s="52">
        <v>17.168861804494096</v>
      </c>
      <c r="DE43" s="52"/>
      <c r="DF43" s="50" t="s">
        <v>102</v>
      </c>
    </row>
    <row r="44" spans="1:110" x14ac:dyDescent="0.25">
      <c r="A44" s="50" t="s">
        <v>375</v>
      </c>
      <c r="B44" s="50" t="s">
        <v>1499</v>
      </c>
      <c r="C44" s="50" t="s">
        <v>2665</v>
      </c>
      <c r="D44" s="50" t="s">
        <v>101</v>
      </c>
      <c r="E44" s="50" t="s">
        <v>102</v>
      </c>
      <c r="F44" s="50" t="s">
        <v>102</v>
      </c>
      <c r="G44" s="50" t="s">
        <v>102</v>
      </c>
      <c r="H44" s="50" t="s">
        <v>2644</v>
      </c>
      <c r="I44" s="50" t="s">
        <v>103</v>
      </c>
      <c r="J44" s="52">
        <v>841.23911271144982</v>
      </c>
      <c r="K44" s="52">
        <v>1250</v>
      </c>
      <c r="L44" s="52">
        <v>67.299129016915984</v>
      </c>
      <c r="M44" s="52">
        <v>0</v>
      </c>
      <c r="N44" s="52">
        <v>740</v>
      </c>
      <c r="O44" s="52">
        <v>62.180066408054309</v>
      </c>
      <c r="P44" s="52">
        <v>82.906755210739078</v>
      </c>
      <c r="Q44" s="52">
        <v>100</v>
      </c>
      <c r="R44" s="52">
        <v>493</v>
      </c>
      <c r="S44" s="52">
        <v>57.300422338311854</v>
      </c>
      <c r="T44" s="52">
        <v>60.739943683751349</v>
      </c>
      <c r="U44" s="52">
        <v>71.919598903532162</v>
      </c>
      <c r="V44" s="52">
        <v>76.400563117749144</v>
      </c>
      <c r="W44" s="52">
        <v>100</v>
      </c>
      <c r="X44" s="52">
        <v>735</v>
      </c>
      <c r="Y44" s="52">
        <v>52.288575586991556</v>
      </c>
      <c r="Z44" s="52">
        <v>69.718100782655412</v>
      </c>
      <c r="AA44" s="52">
        <v>100</v>
      </c>
      <c r="AB44" s="52">
        <v>489</v>
      </c>
      <c r="AC44" s="52">
        <v>48.03696709659706</v>
      </c>
      <c r="AD44" s="52">
        <v>64.049289462129408</v>
      </c>
      <c r="AE44" s="52">
        <v>100</v>
      </c>
      <c r="AF44" s="52">
        <v>323</v>
      </c>
      <c r="AG44" s="52">
        <v>48.67499999999999</v>
      </c>
      <c r="AH44" s="52">
        <v>64.899999999999991</v>
      </c>
      <c r="AI44" s="52">
        <v>100</v>
      </c>
      <c r="AJ44" s="52">
        <v>216</v>
      </c>
      <c r="AK44" s="52">
        <v>45.484066358024705</v>
      </c>
      <c r="AL44" s="52">
        <v>55.116510903426807</v>
      </c>
      <c r="AM44" s="52">
        <v>60.645421810699609</v>
      </c>
      <c r="AN44" s="52">
        <v>100</v>
      </c>
      <c r="AO44" s="53">
        <v>14.61</v>
      </c>
      <c r="AP44" s="53">
        <v>12.7</v>
      </c>
      <c r="AQ44" s="53">
        <v>9.6300000000000008</v>
      </c>
      <c r="AR44" s="52">
        <v>0</v>
      </c>
      <c r="AS44" s="52">
        <v>0.98974358974358978</v>
      </c>
      <c r="AT44" s="52">
        <v>0.99040307101727443</v>
      </c>
      <c r="AU44" s="52">
        <v>0.98841698841698844</v>
      </c>
      <c r="AV44" s="52">
        <v>0.98209718670076729</v>
      </c>
      <c r="AW44" s="52">
        <v>0.982791586998088</v>
      </c>
      <c r="AX44" s="52">
        <v>0.98069498069498073</v>
      </c>
      <c r="AY44" s="52">
        <v>0.99392097264437695</v>
      </c>
      <c r="AZ44" s="52">
        <v>0.99090909090909096</v>
      </c>
      <c r="BA44" s="52">
        <v>1</v>
      </c>
      <c r="BB44" s="52">
        <v>0.16725476358503882</v>
      </c>
      <c r="BC44" s="52">
        <v>26.549047282992255</v>
      </c>
      <c r="BD44" s="52">
        <v>50</v>
      </c>
      <c r="BE44" s="52">
        <v>0.2052910052910053</v>
      </c>
      <c r="BF44" s="52">
        <v>18.941798941798947</v>
      </c>
      <c r="BG44" s="52">
        <v>50</v>
      </c>
      <c r="BH44" s="52">
        <v>92</v>
      </c>
      <c r="BI44" s="52">
        <v>176</v>
      </c>
      <c r="BJ44" s="52">
        <v>0.52272727272727271</v>
      </c>
      <c r="BK44" s="52">
        <v>34.848484848484844</v>
      </c>
      <c r="BL44" s="52">
        <v>50</v>
      </c>
      <c r="BM44" s="52">
        <v>19</v>
      </c>
      <c r="BN44" s="52">
        <v>176</v>
      </c>
      <c r="BO44" s="52">
        <v>0.10795454545454546</v>
      </c>
      <c r="BP44" s="52">
        <v>7.1969696969696972</v>
      </c>
      <c r="BQ44" s="52">
        <v>50</v>
      </c>
      <c r="BR44" s="52">
        <v>154</v>
      </c>
      <c r="BS44" s="52">
        <v>221</v>
      </c>
      <c r="BT44" s="52">
        <v>0.69683257918552033</v>
      </c>
      <c r="BU44" s="52">
        <v>37.065562722634063</v>
      </c>
      <c r="BV44" s="52">
        <v>50</v>
      </c>
      <c r="BW44" s="54">
        <v>83</v>
      </c>
      <c r="BX44" s="54">
        <v>102</v>
      </c>
      <c r="BY44" s="52">
        <v>0.81372549019607843</v>
      </c>
      <c r="BZ44" s="52">
        <v>86.566541510221114</v>
      </c>
      <c r="CA44" s="52">
        <v>100</v>
      </c>
      <c r="CB44" s="55">
        <v>53</v>
      </c>
      <c r="CC44" s="55">
        <v>72</v>
      </c>
      <c r="CD44" s="52">
        <v>0.73611111111111105</v>
      </c>
      <c r="CE44" s="52">
        <v>78.309692671394799</v>
      </c>
      <c r="CF44" s="52">
        <v>100</v>
      </c>
      <c r="CG44" s="52">
        <v>1</v>
      </c>
      <c r="CH44" s="52">
        <v>99</v>
      </c>
      <c r="CI44" s="52">
        <v>54</v>
      </c>
      <c r="CJ44" s="52">
        <v>0.54500000000000004</v>
      </c>
      <c r="CK44" s="52">
        <v>72.72727272727272</v>
      </c>
      <c r="CL44" s="52">
        <v>100</v>
      </c>
      <c r="CM44" s="52">
        <v>352</v>
      </c>
      <c r="CN44" s="52">
        <v>127</v>
      </c>
      <c r="CO44" s="52">
        <v>441</v>
      </c>
      <c r="CP44" s="52">
        <v>0.36079545454545453</v>
      </c>
      <c r="CQ44" s="52">
        <v>0.79818594104308394</v>
      </c>
      <c r="CR44" s="52">
        <v>12.02651515151515</v>
      </c>
      <c r="CS44" s="52">
        <v>50</v>
      </c>
      <c r="CT44" s="52">
        <v>216</v>
      </c>
      <c r="CU44" s="52">
        <v>372</v>
      </c>
      <c r="CV44" s="52">
        <v>0.58064516129032262</v>
      </c>
      <c r="CW44" s="52">
        <v>48.387096774193559</v>
      </c>
      <c r="CX44" s="52">
        <v>50</v>
      </c>
      <c r="CY44" s="52">
        <v>0.73611111111111105</v>
      </c>
      <c r="CZ44" s="52">
        <v>0.92500000000000004</v>
      </c>
      <c r="DA44" s="52">
        <v>0.18888888888888899</v>
      </c>
      <c r="DB44" s="52">
        <v>17.263974516166829</v>
      </c>
      <c r="DC44" s="52">
        <v>19.631524517014228</v>
      </c>
      <c r="DD44" s="52">
        <v>17.168861804494096</v>
      </c>
      <c r="DE44" s="52">
        <v>15.161501169955377</v>
      </c>
      <c r="DF44" s="50" t="s">
        <v>102</v>
      </c>
    </row>
    <row r="45" spans="1:110" x14ac:dyDescent="0.25">
      <c r="A45" s="50" t="s">
        <v>382</v>
      </c>
      <c r="B45" s="50" t="s">
        <v>1500</v>
      </c>
      <c r="C45" s="50" t="s">
        <v>2665</v>
      </c>
      <c r="D45" s="50" t="s">
        <v>101</v>
      </c>
      <c r="E45" s="50" t="s">
        <v>102</v>
      </c>
      <c r="F45" s="50" t="s">
        <v>102</v>
      </c>
      <c r="G45" s="50" t="s">
        <v>102</v>
      </c>
      <c r="H45" s="50" t="s">
        <v>2644</v>
      </c>
      <c r="I45" s="50" t="s">
        <v>103</v>
      </c>
      <c r="J45" s="52">
        <v>978.29039163500659</v>
      </c>
      <c r="K45" s="52">
        <v>1150</v>
      </c>
      <c r="L45" s="52">
        <v>85.068729707391881</v>
      </c>
      <c r="M45" s="52">
        <v>1</v>
      </c>
      <c r="N45" s="52">
        <v>464</v>
      </c>
      <c r="O45" s="52">
        <v>76.017579461448548</v>
      </c>
      <c r="P45" s="52">
        <v>100</v>
      </c>
      <c r="Q45" s="52">
        <v>100</v>
      </c>
      <c r="R45" s="52">
        <v>104</v>
      </c>
      <c r="S45" s="52">
        <v>59.216872808625261</v>
      </c>
      <c r="T45" s="52">
        <v>74.017936370150309</v>
      </c>
      <c r="U45" s="52">
        <v>75</v>
      </c>
      <c r="V45" s="52">
        <v>78.955830411500344</v>
      </c>
      <c r="W45" s="52">
        <v>100</v>
      </c>
      <c r="X45" s="52">
        <v>462</v>
      </c>
      <c r="Y45" s="52">
        <v>69.078559044946132</v>
      </c>
      <c r="Z45" s="52">
        <v>92.10474539326151</v>
      </c>
      <c r="AA45" s="52">
        <v>100</v>
      </c>
      <c r="AB45" s="52">
        <v>102</v>
      </c>
      <c r="AC45" s="52">
        <v>51.645462603049076</v>
      </c>
      <c r="AD45" s="52">
        <v>68.86061680406543</v>
      </c>
      <c r="AE45" s="52">
        <v>100</v>
      </c>
      <c r="AF45" s="52">
        <v>198</v>
      </c>
      <c r="AG45" s="52">
        <v>63.520833333333314</v>
      </c>
      <c r="AH45" s="52">
        <v>84.694444444444414</v>
      </c>
      <c r="AI45" s="52">
        <v>100</v>
      </c>
      <c r="AJ45" s="52">
        <v>46</v>
      </c>
      <c r="AK45" s="52">
        <v>51.654166666666676</v>
      </c>
      <c r="AL45" s="52">
        <v>67.112061403508775</v>
      </c>
      <c r="AM45" s="52">
        <v>68.872222222222234</v>
      </c>
      <c r="AN45" s="52">
        <v>100</v>
      </c>
      <c r="AO45" s="53">
        <v>15.78</v>
      </c>
      <c r="AP45" s="53">
        <v>22.37</v>
      </c>
      <c r="AQ45" s="53">
        <v>15.45</v>
      </c>
      <c r="AR45" s="52">
        <v>0</v>
      </c>
      <c r="AS45" s="52">
        <v>0.99369747899159666</v>
      </c>
      <c r="AT45" s="52">
        <v>0.98198198198198194</v>
      </c>
      <c r="AU45" s="52">
        <v>0.99726027397260275</v>
      </c>
      <c r="AV45" s="52">
        <v>0.991578947368421</v>
      </c>
      <c r="AW45" s="52">
        <v>0.97272727272727277</v>
      </c>
      <c r="AX45" s="52">
        <v>0.99726027397260275</v>
      </c>
      <c r="AY45" s="52">
        <v>1</v>
      </c>
      <c r="AZ45" s="52">
        <v>1</v>
      </c>
      <c r="BA45" s="52">
        <v>1</v>
      </c>
      <c r="BB45" s="52">
        <v>7.1428571428571425E-2</v>
      </c>
      <c r="BC45" s="52">
        <v>45.71428571428573</v>
      </c>
      <c r="BD45" s="52">
        <v>50</v>
      </c>
      <c r="BE45" s="52">
        <v>0.14583333333333334</v>
      </c>
      <c r="BF45" s="52">
        <v>30.833333333333332</v>
      </c>
      <c r="BG45" s="52">
        <v>50</v>
      </c>
      <c r="BH45" s="52">
        <v>126</v>
      </c>
      <c r="BI45" s="52">
        <v>139</v>
      </c>
      <c r="BJ45" s="52">
        <v>0.90647482014388492</v>
      </c>
      <c r="BK45" s="52">
        <v>50</v>
      </c>
      <c r="BL45" s="52">
        <v>50</v>
      </c>
      <c r="BM45" s="52">
        <v>78</v>
      </c>
      <c r="BN45" s="52">
        <v>139</v>
      </c>
      <c r="BO45" s="52">
        <v>0.5611510791366906</v>
      </c>
      <c r="BP45" s="52">
        <v>37.410071942446038</v>
      </c>
      <c r="BQ45" s="52">
        <v>50</v>
      </c>
      <c r="BR45" s="52">
        <v>120</v>
      </c>
      <c r="BS45" s="52">
        <v>123</v>
      </c>
      <c r="BT45" s="52">
        <v>0.97560975609756095</v>
      </c>
      <c r="BU45" s="52">
        <v>50</v>
      </c>
      <c r="BV45" s="52">
        <v>50</v>
      </c>
      <c r="BW45" s="54">
        <v>60</v>
      </c>
      <c r="BX45" s="54">
        <v>66</v>
      </c>
      <c r="BY45" s="52">
        <v>0.90909090909090906</v>
      </c>
      <c r="BZ45" s="52">
        <v>96.711798839458424</v>
      </c>
      <c r="CA45" s="52">
        <v>100</v>
      </c>
      <c r="CB45" s="55"/>
      <c r="CC45" s="55"/>
      <c r="CD45" s="52"/>
      <c r="CE45" s="52"/>
      <c r="CF45" s="52"/>
      <c r="CG45" s="52">
        <v>0</v>
      </c>
      <c r="CH45" s="52">
        <v>60</v>
      </c>
      <c r="CI45" s="52">
        <v>48</v>
      </c>
      <c r="CJ45" s="52">
        <v>0.8</v>
      </c>
      <c r="CK45" s="52">
        <v>100</v>
      </c>
      <c r="CL45" s="52">
        <v>100</v>
      </c>
      <c r="CM45" s="52">
        <v>280</v>
      </c>
      <c r="CN45" s="52">
        <v>123</v>
      </c>
      <c r="CO45" s="52">
        <v>288</v>
      </c>
      <c r="CP45" s="52">
        <v>0.43928571428571428</v>
      </c>
      <c r="CQ45" s="52">
        <v>0.97222222222222221</v>
      </c>
      <c r="CR45" s="52">
        <v>29.285714285714288</v>
      </c>
      <c r="CS45" s="52">
        <v>50</v>
      </c>
      <c r="CT45" s="52">
        <v>141</v>
      </c>
      <c r="CU45" s="52">
        <v>262</v>
      </c>
      <c r="CV45" s="52">
        <v>0.53816793893129766</v>
      </c>
      <c r="CW45" s="52">
        <v>44.847328244274806</v>
      </c>
      <c r="CX45" s="52">
        <v>50</v>
      </c>
      <c r="CY45" s="52"/>
      <c r="CZ45" s="52"/>
      <c r="DA45" s="52"/>
      <c r="DB45" s="52">
        <v>17.263974516166829</v>
      </c>
      <c r="DC45" s="52">
        <v>19.631524517014228</v>
      </c>
      <c r="DD45" s="52">
        <v>17.168861804494096</v>
      </c>
      <c r="DE45" s="52">
        <v>15.161501169955377</v>
      </c>
      <c r="DF45" s="50" t="s">
        <v>102</v>
      </c>
    </row>
    <row r="46" spans="1:110" x14ac:dyDescent="0.25">
      <c r="A46" s="50" t="s">
        <v>387</v>
      </c>
      <c r="B46" s="50" t="s">
        <v>1501</v>
      </c>
      <c r="C46" s="50" t="s">
        <v>2665</v>
      </c>
      <c r="D46" s="50" t="s">
        <v>101</v>
      </c>
      <c r="E46" s="50" t="s">
        <v>102</v>
      </c>
      <c r="F46" s="50" t="s">
        <v>102</v>
      </c>
      <c r="G46" s="50" t="s">
        <v>102</v>
      </c>
      <c r="H46" s="50" t="s">
        <v>2644</v>
      </c>
      <c r="I46" s="50" t="s">
        <v>103</v>
      </c>
      <c r="J46" s="52">
        <v>1044.9281071980488</v>
      </c>
      <c r="K46" s="52">
        <v>1250</v>
      </c>
      <c r="L46" s="52">
        <v>83.594248575843892</v>
      </c>
      <c r="M46" s="52">
        <v>0</v>
      </c>
      <c r="N46" s="52">
        <v>579</v>
      </c>
      <c r="O46" s="52">
        <v>73.910411637203481</v>
      </c>
      <c r="P46" s="52">
        <v>98.547215516271308</v>
      </c>
      <c r="Q46" s="52">
        <v>100</v>
      </c>
      <c r="R46" s="52">
        <v>164</v>
      </c>
      <c r="S46" s="52">
        <v>63.708067506875544</v>
      </c>
      <c r="T46" s="52">
        <v>68.414326859203356</v>
      </c>
      <c r="U46" s="52">
        <v>75</v>
      </c>
      <c r="V46" s="52">
        <v>84.944090009167397</v>
      </c>
      <c r="W46" s="52">
        <v>100</v>
      </c>
      <c r="X46" s="52">
        <v>578</v>
      </c>
      <c r="Y46" s="52">
        <v>64.253228579960407</v>
      </c>
      <c r="Z46" s="52">
        <v>85.670971439947209</v>
      </c>
      <c r="AA46" s="52">
        <v>100</v>
      </c>
      <c r="AB46" s="52">
        <v>164</v>
      </c>
      <c r="AC46" s="52">
        <v>53.748992679920242</v>
      </c>
      <c r="AD46" s="52">
        <v>71.665323573226985</v>
      </c>
      <c r="AE46" s="52">
        <v>100</v>
      </c>
      <c r="AF46" s="52">
        <v>255</v>
      </c>
      <c r="AG46" s="52">
        <v>60.613594771241821</v>
      </c>
      <c r="AH46" s="52">
        <v>80.818126361655757</v>
      </c>
      <c r="AI46" s="52">
        <v>100</v>
      </c>
      <c r="AJ46" s="52">
        <v>68</v>
      </c>
      <c r="AK46" s="52">
        <v>54.536274509803945</v>
      </c>
      <c r="AL46" s="52">
        <v>62.823529411764675</v>
      </c>
      <c r="AM46" s="52">
        <v>72.715032679738584</v>
      </c>
      <c r="AN46" s="52">
        <v>100</v>
      </c>
      <c r="AO46" s="53">
        <v>11.29</v>
      </c>
      <c r="AP46" s="53">
        <v>14.66</v>
      </c>
      <c r="AQ46" s="53">
        <v>8.2799999999999994</v>
      </c>
      <c r="AR46" s="52">
        <v>0</v>
      </c>
      <c r="AS46" s="52">
        <v>0.97034596375617788</v>
      </c>
      <c r="AT46" s="52">
        <v>0.95454545454545459</v>
      </c>
      <c r="AU46" s="52">
        <v>0.97679814385150809</v>
      </c>
      <c r="AV46" s="52">
        <v>0.96869851729818779</v>
      </c>
      <c r="AW46" s="52">
        <v>0.95454545454545459</v>
      </c>
      <c r="AX46" s="52">
        <v>0.97447795823665895</v>
      </c>
      <c r="AY46" s="52">
        <v>1</v>
      </c>
      <c r="AZ46" s="52">
        <v>1</v>
      </c>
      <c r="BA46" s="52">
        <v>1</v>
      </c>
      <c r="BB46" s="52">
        <v>6.7506750675067506E-2</v>
      </c>
      <c r="BC46" s="52">
        <v>46.498649864986511</v>
      </c>
      <c r="BD46" s="52">
        <v>50</v>
      </c>
      <c r="BE46" s="52">
        <v>0.13377926421404682</v>
      </c>
      <c r="BF46" s="52">
        <v>33.244147157190639</v>
      </c>
      <c r="BG46" s="52">
        <v>50</v>
      </c>
      <c r="BH46" s="52">
        <v>160</v>
      </c>
      <c r="BI46" s="52">
        <v>186</v>
      </c>
      <c r="BJ46" s="52">
        <v>0.86021505376344087</v>
      </c>
      <c r="BK46" s="52">
        <v>50</v>
      </c>
      <c r="BL46" s="52">
        <v>50</v>
      </c>
      <c r="BM46" s="52">
        <v>77</v>
      </c>
      <c r="BN46" s="52">
        <v>186</v>
      </c>
      <c r="BO46" s="52">
        <v>0.41397849462365593</v>
      </c>
      <c r="BP46" s="52">
        <v>27.598566308243726</v>
      </c>
      <c r="BQ46" s="52">
        <v>50</v>
      </c>
      <c r="BR46" s="52">
        <v>172</v>
      </c>
      <c r="BS46" s="52">
        <v>182</v>
      </c>
      <c r="BT46" s="52">
        <v>0.94505494505494503</v>
      </c>
      <c r="BU46" s="52">
        <v>50</v>
      </c>
      <c r="BV46" s="52">
        <v>50</v>
      </c>
      <c r="BW46" s="54">
        <v>98</v>
      </c>
      <c r="BX46" s="54">
        <v>105</v>
      </c>
      <c r="BY46" s="52">
        <v>0.93333333333333335</v>
      </c>
      <c r="BZ46" s="52">
        <v>99.290780141843982</v>
      </c>
      <c r="CA46" s="52">
        <v>100</v>
      </c>
      <c r="CB46" s="55">
        <v>23</v>
      </c>
      <c r="CC46" s="55">
        <v>27</v>
      </c>
      <c r="CD46" s="52">
        <v>0.85185185185185208</v>
      </c>
      <c r="CE46" s="52">
        <v>90.622537431048102</v>
      </c>
      <c r="CF46" s="52">
        <v>100</v>
      </c>
      <c r="CG46" s="52">
        <v>0</v>
      </c>
      <c r="CH46" s="52">
        <v>97</v>
      </c>
      <c r="CI46" s="52">
        <v>61</v>
      </c>
      <c r="CJ46" s="52">
        <v>0.629</v>
      </c>
      <c r="CK46" s="52">
        <v>83.848797250859107</v>
      </c>
      <c r="CL46" s="52">
        <v>100</v>
      </c>
      <c r="CM46" s="52">
        <v>286</v>
      </c>
      <c r="CN46" s="52">
        <v>167</v>
      </c>
      <c r="CO46" s="52">
        <v>353</v>
      </c>
      <c r="CP46" s="52">
        <v>0.58391608391608396</v>
      </c>
      <c r="CQ46" s="52">
        <v>0.8101983002832861</v>
      </c>
      <c r="CR46" s="52">
        <v>19.463869463869464</v>
      </c>
      <c r="CS46" s="52">
        <v>50</v>
      </c>
      <c r="CT46" s="52">
        <v>245</v>
      </c>
      <c r="CU46" s="52">
        <v>353</v>
      </c>
      <c r="CV46" s="52">
        <v>0.69405099150141647</v>
      </c>
      <c r="CW46" s="52">
        <v>50</v>
      </c>
      <c r="CX46" s="52">
        <v>50</v>
      </c>
      <c r="CY46" s="52">
        <v>0.85185185185185208</v>
      </c>
      <c r="CZ46" s="52">
        <v>0.94</v>
      </c>
      <c r="DA46" s="52">
        <v>8.8148148148147948E-2</v>
      </c>
      <c r="DB46" s="52">
        <v>17.263974516166829</v>
      </c>
      <c r="DC46" s="52">
        <v>19.631524517014228</v>
      </c>
      <c r="DD46" s="52">
        <v>17.168861804494096</v>
      </c>
      <c r="DE46" s="52">
        <v>15.161501169955377</v>
      </c>
      <c r="DF46" s="50" t="s">
        <v>102</v>
      </c>
    </row>
    <row r="47" spans="1:110" x14ac:dyDescent="0.25">
      <c r="A47" s="50" t="s">
        <v>391</v>
      </c>
      <c r="B47" s="50" t="s">
        <v>1502</v>
      </c>
      <c r="C47" s="50" t="s">
        <v>2665</v>
      </c>
      <c r="D47" s="50" t="s">
        <v>101</v>
      </c>
      <c r="E47" s="50" t="s">
        <v>102</v>
      </c>
      <c r="F47" s="50" t="s">
        <v>102</v>
      </c>
      <c r="G47" s="50" t="s">
        <v>102</v>
      </c>
      <c r="H47" s="50" t="s">
        <v>2644</v>
      </c>
      <c r="I47" s="50" t="s">
        <v>103</v>
      </c>
      <c r="J47" s="52">
        <v>1026.762124990616</v>
      </c>
      <c r="K47" s="52">
        <v>1250</v>
      </c>
      <c r="L47" s="52">
        <v>82.140969999249279</v>
      </c>
      <c r="M47" s="52">
        <v>0</v>
      </c>
      <c r="N47" s="52">
        <v>977</v>
      </c>
      <c r="O47" s="52">
        <v>72.30975733371659</v>
      </c>
      <c r="P47" s="52">
        <v>96.413009778288782</v>
      </c>
      <c r="Q47" s="52">
        <v>100</v>
      </c>
      <c r="R47" s="52">
        <v>190</v>
      </c>
      <c r="S47" s="52">
        <v>59.067216687864367</v>
      </c>
      <c r="T47" s="52">
        <v>65.163078990351323</v>
      </c>
      <c r="U47" s="52">
        <v>75</v>
      </c>
      <c r="V47" s="52">
        <v>78.756288917152489</v>
      </c>
      <c r="W47" s="52">
        <v>100</v>
      </c>
      <c r="X47" s="52">
        <v>974</v>
      </c>
      <c r="Y47" s="52">
        <v>62.331872608283817</v>
      </c>
      <c r="Z47" s="52">
        <v>83.10916347771176</v>
      </c>
      <c r="AA47" s="52">
        <v>100</v>
      </c>
      <c r="AB47" s="52">
        <v>189</v>
      </c>
      <c r="AC47" s="52">
        <v>50.572629169537812</v>
      </c>
      <c r="AD47" s="52">
        <v>67.430172226050416</v>
      </c>
      <c r="AE47" s="52">
        <v>100</v>
      </c>
      <c r="AF47" s="52">
        <v>434</v>
      </c>
      <c r="AG47" s="52">
        <v>62.567357910906239</v>
      </c>
      <c r="AH47" s="52">
        <v>83.423143881208318</v>
      </c>
      <c r="AI47" s="52">
        <v>100</v>
      </c>
      <c r="AJ47" s="52">
        <v>82</v>
      </c>
      <c r="AK47" s="52">
        <v>52.893902439024394</v>
      </c>
      <c r="AL47" s="52">
        <v>64.820833333333326</v>
      </c>
      <c r="AM47" s="52">
        <v>70.525203252032526</v>
      </c>
      <c r="AN47" s="52">
        <v>100</v>
      </c>
      <c r="AO47" s="53">
        <v>15.93</v>
      </c>
      <c r="AP47" s="53">
        <v>14.59</v>
      </c>
      <c r="AQ47" s="53">
        <v>11.92</v>
      </c>
      <c r="AR47" s="52">
        <v>0</v>
      </c>
      <c r="AS47" s="52">
        <v>0.97064579256360073</v>
      </c>
      <c r="AT47" s="52">
        <v>0.99502487562189057</v>
      </c>
      <c r="AU47" s="52">
        <v>0.96467722289890379</v>
      </c>
      <c r="AV47" s="52">
        <v>0.96771037181996089</v>
      </c>
      <c r="AW47" s="52">
        <v>0.99004975124378114</v>
      </c>
      <c r="AX47" s="52">
        <v>0.96224116930572468</v>
      </c>
      <c r="AY47" s="52">
        <v>0.99322799097065462</v>
      </c>
      <c r="AZ47" s="52">
        <v>0.98863636363636365</v>
      </c>
      <c r="BA47" s="52">
        <v>0.9943661971830986</v>
      </c>
      <c r="BB47" s="52">
        <v>7.5041689827682043E-2</v>
      </c>
      <c r="BC47" s="52">
        <v>44.991662034463609</v>
      </c>
      <c r="BD47" s="52">
        <v>50</v>
      </c>
      <c r="BE47" s="52">
        <v>0.15966386554621848</v>
      </c>
      <c r="BF47" s="52">
        <v>28.067226890756313</v>
      </c>
      <c r="BG47" s="52">
        <v>50</v>
      </c>
      <c r="BH47" s="52">
        <v>152</v>
      </c>
      <c r="BI47" s="52">
        <v>272</v>
      </c>
      <c r="BJ47" s="52">
        <v>0.55882352941176472</v>
      </c>
      <c r="BK47" s="52">
        <v>37.254901960784316</v>
      </c>
      <c r="BL47" s="52">
        <v>50</v>
      </c>
      <c r="BM47" s="52">
        <v>143</v>
      </c>
      <c r="BN47" s="52">
        <v>272</v>
      </c>
      <c r="BO47" s="52">
        <v>0.52573529411764708</v>
      </c>
      <c r="BP47" s="52">
        <v>35.049019607843142</v>
      </c>
      <c r="BQ47" s="52">
        <v>50</v>
      </c>
      <c r="BR47" s="52">
        <v>225</v>
      </c>
      <c r="BS47" s="52">
        <v>227</v>
      </c>
      <c r="BT47" s="52">
        <v>0.99118942731277537</v>
      </c>
      <c r="BU47" s="52">
        <v>50</v>
      </c>
      <c r="BV47" s="52">
        <v>50</v>
      </c>
      <c r="BW47" s="54">
        <v>117</v>
      </c>
      <c r="BX47" s="54">
        <v>121</v>
      </c>
      <c r="BY47" s="52">
        <v>0.96694214876033058</v>
      </c>
      <c r="BZ47" s="52">
        <v>100</v>
      </c>
      <c r="CA47" s="52">
        <v>100</v>
      </c>
      <c r="CB47" s="55">
        <v>26</v>
      </c>
      <c r="CC47" s="55">
        <v>30</v>
      </c>
      <c r="CD47" s="52">
        <v>0.86666666666666703</v>
      </c>
      <c r="CE47" s="52">
        <v>92.198581560283728</v>
      </c>
      <c r="CF47" s="52">
        <v>100</v>
      </c>
      <c r="CG47" s="52">
        <v>0</v>
      </c>
      <c r="CH47" s="52">
        <v>119</v>
      </c>
      <c r="CI47" s="52">
        <v>98</v>
      </c>
      <c r="CJ47" s="52">
        <v>0.82399999999999995</v>
      </c>
      <c r="CK47" s="52">
        <v>100</v>
      </c>
      <c r="CL47" s="52">
        <v>100</v>
      </c>
      <c r="CM47" s="52">
        <v>543</v>
      </c>
      <c r="CN47" s="52">
        <v>218</v>
      </c>
      <c r="CO47" s="52">
        <v>553</v>
      </c>
      <c r="CP47" s="52">
        <v>0.40147329650092078</v>
      </c>
      <c r="CQ47" s="52">
        <v>0.98191681735985537</v>
      </c>
      <c r="CR47" s="52">
        <v>26.764886433394718</v>
      </c>
      <c r="CS47" s="52">
        <v>50</v>
      </c>
      <c r="CT47" s="52">
        <v>201</v>
      </c>
      <c r="CU47" s="52">
        <v>511</v>
      </c>
      <c r="CV47" s="52">
        <v>0.39334637964774949</v>
      </c>
      <c r="CW47" s="52">
        <v>32.778864970645792</v>
      </c>
      <c r="CX47" s="52">
        <v>50</v>
      </c>
      <c r="CY47" s="52">
        <v>0.86666666666666703</v>
      </c>
      <c r="CZ47" s="52">
        <v>0.94</v>
      </c>
      <c r="DA47" s="52">
        <v>7.3333333333333001E-2</v>
      </c>
      <c r="DB47" s="52">
        <v>17.263974516166829</v>
      </c>
      <c r="DC47" s="52">
        <v>19.631524517014228</v>
      </c>
      <c r="DD47" s="52">
        <v>17.168861804494096</v>
      </c>
      <c r="DE47" s="52">
        <v>15.161501169955377</v>
      </c>
      <c r="DF47" s="50" t="s">
        <v>102</v>
      </c>
    </row>
    <row r="48" spans="1:110" x14ac:dyDescent="0.25">
      <c r="A48" s="50" t="s">
        <v>396</v>
      </c>
      <c r="B48" s="50" t="s">
        <v>1503</v>
      </c>
      <c r="C48" s="50" t="s">
        <v>2665</v>
      </c>
      <c r="D48" s="50" t="s">
        <v>101</v>
      </c>
      <c r="E48" s="50" t="s">
        <v>102</v>
      </c>
      <c r="F48" s="50" t="s">
        <v>102</v>
      </c>
      <c r="G48" s="50" t="s">
        <v>102</v>
      </c>
      <c r="H48" s="50" t="s">
        <v>2644</v>
      </c>
      <c r="I48" s="50" t="s">
        <v>103</v>
      </c>
      <c r="J48" s="52">
        <v>803.78067186561987</v>
      </c>
      <c r="K48" s="52">
        <v>1250</v>
      </c>
      <c r="L48" s="52">
        <v>64.302453749249594</v>
      </c>
      <c r="M48" s="52">
        <v>0</v>
      </c>
      <c r="N48" s="52">
        <v>3324</v>
      </c>
      <c r="O48" s="52">
        <v>57.281528382930496</v>
      </c>
      <c r="P48" s="52">
        <v>76.375371177240652</v>
      </c>
      <c r="Q48" s="52">
        <v>100</v>
      </c>
      <c r="R48" s="52">
        <v>2477</v>
      </c>
      <c r="S48" s="52">
        <v>54.099463974650284</v>
      </c>
      <c r="T48" s="52">
        <v>57.027231937714397</v>
      </c>
      <c r="U48" s="52">
        <v>66.587282266413496</v>
      </c>
      <c r="V48" s="52">
        <v>72.132618632867036</v>
      </c>
      <c r="W48" s="52">
        <v>100</v>
      </c>
      <c r="X48" s="52">
        <v>3311</v>
      </c>
      <c r="Y48" s="52">
        <v>47.73234548903671</v>
      </c>
      <c r="Z48" s="52">
        <v>63.643127318715607</v>
      </c>
      <c r="AA48" s="52">
        <v>100</v>
      </c>
      <c r="AB48" s="52">
        <v>2466</v>
      </c>
      <c r="AC48" s="52">
        <v>44.547358040077803</v>
      </c>
      <c r="AD48" s="52">
        <v>59.396477386770407</v>
      </c>
      <c r="AE48" s="52">
        <v>100</v>
      </c>
      <c r="AF48" s="52">
        <v>1488</v>
      </c>
      <c r="AG48" s="52">
        <v>47.391913082437384</v>
      </c>
      <c r="AH48" s="52">
        <v>63.189217443249845</v>
      </c>
      <c r="AI48" s="52">
        <v>100</v>
      </c>
      <c r="AJ48" s="52">
        <v>1106</v>
      </c>
      <c r="AK48" s="52">
        <v>44.397166968053007</v>
      </c>
      <c r="AL48" s="52">
        <v>56.062565445026131</v>
      </c>
      <c r="AM48" s="52">
        <v>59.196222624070671</v>
      </c>
      <c r="AN48" s="52">
        <v>100</v>
      </c>
      <c r="AO48" s="53">
        <v>12.48</v>
      </c>
      <c r="AP48" s="53">
        <v>12.47</v>
      </c>
      <c r="AQ48" s="53">
        <v>11.66</v>
      </c>
      <c r="AR48" s="52">
        <v>0</v>
      </c>
      <c r="AS48" s="52">
        <v>0.98104667609618101</v>
      </c>
      <c r="AT48" s="52">
        <v>0.97597597597597596</v>
      </c>
      <c r="AU48" s="52">
        <v>0.99655568312284726</v>
      </c>
      <c r="AV48" s="52">
        <v>0.98272444066836595</v>
      </c>
      <c r="AW48" s="52">
        <v>0.97857948139797069</v>
      </c>
      <c r="AX48" s="52">
        <v>0.99540229885057474</v>
      </c>
      <c r="AY48" s="52">
        <v>0.9948320413436692</v>
      </c>
      <c r="AZ48" s="52">
        <v>0.99653078924544669</v>
      </c>
      <c r="BA48" s="52">
        <v>0.98987341772151893</v>
      </c>
      <c r="BB48" s="52">
        <v>0.16062639821029082</v>
      </c>
      <c r="BC48" s="52">
        <v>27.87472035794185</v>
      </c>
      <c r="BD48" s="52">
        <v>50</v>
      </c>
      <c r="BE48" s="52">
        <v>0.19099780920135431</v>
      </c>
      <c r="BF48" s="52">
        <v>21.800438159729143</v>
      </c>
      <c r="BG48" s="52">
        <v>50</v>
      </c>
      <c r="BH48" s="52">
        <v>312</v>
      </c>
      <c r="BI48" s="52">
        <v>1036</v>
      </c>
      <c r="BJ48" s="52">
        <v>0.30115830115830117</v>
      </c>
      <c r="BK48" s="52">
        <v>20.07722007722008</v>
      </c>
      <c r="BL48" s="52">
        <v>50</v>
      </c>
      <c r="BM48" s="52">
        <v>169</v>
      </c>
      <c r="BN48" s="52">
        <v>1036</v>
      </c>
      <c r="BO48" s="52">
        <v>0.16312741312741313</v>
      </c>
      <c r="BP48" s="52">
        <v>10.875160875160876</v>
      </c>
      <c r="BQ48" s="52">
        <v>50</v>
      </c>
      <c r="BR48" s="52">
        <v>275</v>
      </c>
      <c r="BS48" s="52">
        <v>1001</v>
      </c>
      <c r="BT48" s="52">
        <v>0.27472527472527475</v>
      </c>
      <c r="BU48" s="52">
        <v>14.613046527940146</v>
      </c>
      <c r="BV48" s="52">
        <v>50</v>
      </c>
      <c r="BW48" s="54">
        <v>397</v>
      </c>
      <c r="BX48" s="54">
        <v>507</v>
      </c>
      <c r="BY48" s="52">
        <v>0.78303747534516766</v>
      </c>
      <c r="BZ48" s="52">
        <v>83.301859079273157</v>
      </c>
      <c r="CA48" s="52">
        <v>100</v>
      </c>
      <c r="CB48" s="55">
        <v>354</v>
      </c>
      <c r="CC48" s="55">
        <v>433</v>
      </c>
      <c r="CD48" s="52">
        <v>0.81755196304849909</v>
      </c>
      <c r="CE48" s="52">
        <v>86.973613090265872</v>
      </c>
      <c r="CF48" s="52">
        <v>100</v>
      </c>
      <c r="CG48" s="52">
        <v>0</v>
      </c>
      <c r="CH48" s="52">
        <v>441</v>
      </c>
      <c r="CI48" s="52">
        <v>260</v>
      </c>
      <c r="CJ48" s="52">
        <v>0.59</v>
      </c>
      <c r="CK48" s="52">
        <v>78.609221466364318</v>
      </c>
      <c r="CL48" s="52">
        <v>100</v>
      </c>
      <c r="CM48" s="52">
        <v>1847</v>
      </c>
      <c r="CN48" s="52">
        <v>841</v>
      </c>
      <c r="CO48" s="52">
        <v>2047</v>
      </c>
      <c r="CP48" s="52">
        <v>0.45533297238765563</v>
      </c>
      <c r="CQ48" s="52">
        <v>0.90229604298974109</v>
      </c>
      <c r="CR48" s="52">
        <v>30.355531492510373</v>
      </c>
      <c r="CS48" s="52">
        <v>50</v>
      </c>
      <c r="CT48" s="52">
        <v>887</v>
      </c>
      <c r="CU48" s="52">
        <v>2090</v>
      </c>
      <c r="CV48" s="52">
        <v>0.42440191387559811</v>
      </c>
      <c r="CW48" s="52">
        <v>35.366826156299844</v>
      </c>
      <c r="CX48" s="52">
        <v>50</v>
      </c>
      <c r="CY48" s="52">
        <v>0.81755196304849909</v>
      </c>
      <c r="CZ48" s="52">
        <v>0.931506849315068</v>
      </c>
      <c r="DA48" s="52">
        <v>0.11395488626656899</v>
      </c>
      <c r="DB48" s="52">
        <v>17.263974516166829</v>
      </c>
      <c r="DC48" s="52">
        <v>19.631524517014228</v>
      </c>
      <c r="DD48" s="52">
        <v>17.168861804494096</v>
      </c>
      <c r="DE48" s="52">
        <v>15.161501169955377</v>
      </c>
      <c r="DF48" s="50" t="s">
        <v>102</v>
      </c>
    </row>
    <row r="49" spans="1:110" x14ac:dyDescent="0.25">
      <c r="A49" s="50" t="s">
        <v>411</v>
      </c>
      <c r="B49" s="50" t="s">
        <v>1504</v>
      </c>
      <c r="C49" s="50" t="s">
        <v>2665</v>
      </c>
      <c r="D49" s="50" t="s">
        <v>101</v>
      </c>
      <c r="E49" s="50" t="s">
        <v>102</v>
      </c>
      <c r="F49" s="50" t="s">
        <v>102</v>
      </c>
      <c r="G49" s="50" t="s">
        <v>102</v>
      </c>
      <c r="H49" s="50" t="s">
        <v>2644</v>
      </c>
      <c r="I49" s="50" t="s">
        <v>103</v>
      </c>
      <c r="J49" s="52">
        <v>888.34831385082634</v>
      </c>
      <c r="K49" s="52">
        <v>1250</v>
      </c>
      <c r="L49" s="52">
        <v>71.067865108066115</v>
      </c>
      <c r="M49" s="52">
        <v>0</v>
      </c>
      <c r="N49" s="52">
        <v>1516</v>
      </c>
      <c r="O49" s="52">
        <v>63.013232948265795</v>
      </c>
      <c r="P49" s="52">
        <v>84.017643931021055</v>
      </c>
      <c r="Q49" s="52">
        <v>100</v>
      </c>
      <c r="R49" s="52">
        <v>866</v>
      </c>
      <c r="S49" s="52">
        <v>57.252721183529054</v>
      </c>
      <c r="T49" s="52">
        <v>58.857862915759164</v>
      </c>
      <c r="U49" s="52">
        <v>70.688007084053496</v>
      </c>
      <c r="V49" s="52">
        <v>76.336961578038739</v>
      </c>
      <c r="W49" s="52">
        <v>100</v>
      </c>
      <c r="X49" s="52">
        <v>1512</v>
      </c>
      <c r="Y49" s="52">
        <v>52.468285989067766</v>
      </c>
      <c r="Z49" s="52">
        <v>69.957714652090345</v>
      </c>
      <c r="AA49" s="52">
        <v>100</v>
      </c>
      <c r="AB49" s="52">
        <v>863</v>
      </c>
      <c r="AC49" s="52">
        <v>47.663146446283619</v>
      </c>
      <c r="AD49" s="52">
        <v>63.550861928378154</v>
      </c>
      <c r="AE49" s="52">
        <v>100</v>
      </c>
      <c r="AF49" s="52">
        <v>667</v>
      </c>
      <c r="AG49" s="52">
        <v>52.242028985507105</v>
      </c>
      <c r="AH49" s="52">
        <v>69.656038647342811</v>
      </c>
      <c r="AI49" s="52">
        <v>100</v>
      </c>
      <c r="AJ49" s="52">
        <v>385</v>
      </c>
      <c r="AK49" s="52">
        <v>47.6228571428572</v>
      </c>
      <c r="AL49" s="52">
        <v>58.548345153664322</v>
      </c>
      <c r="AM49" s="52">
        <v>63.497142857142933</v>
      </c>
      <c r="AN49" s="52">
        <v>100</v>
      </c>
      <c r="AO49" s="53">
        <v>13.43</v>
      </c>
      <c r="AP49" s="53">
        <v>11.19</v>
      </c>
      <c r="AQ49" s="53">
        <v>10.92</v>
      </c>
      <c r="AR49" s="52">
        <v>0</v>
      </c>
      <c r="AS49" s="52">
        <v>0.98922686945500637</v>
      </c>
      <c r="AT49" s="52">
        <v>0.98468271334792123</v>
      </c>
      <c r="AU49" s="52">
        <v>0.99548192771084343</v>
      </c>
      <c r="AV49" s="52">
        <v>0.98677581863979846</v>
      </c>
      <c r="AW49" s="52">
        <v>0.98160173160173159</v>
      </c>
      <c r="AX49" s="52">
        <v>0.99397590361445787</v>
      </c>
      <c r="AY49" s="52">
        <v>0.98401162790697672</v>
      </c>
      <c r="AZ49" s="52">
        <v>0.98</v>
      </c>
      <c r="BA49" s="52">
        <v>0.98958333333333337</v>
      </c>
      <c r="BB49" s="52">
        <v>0.11187371310912834</v>
      </c>
      <c r="BC49" s="52">
        <v>37.625257378174346</v>
      </c>
      <c r="BD49" s="52">
        <v>50</v>
      </c>
      <c r="BE49" s="52">
        <v>0.1323618700667881</v>
      </c>
      <c r="BF49" s="52">
        <v>33.527625986642384</v>
      </c>
      <c r="BG49" s="52">
        <v>50</v>
      </c>
      <c r="BH49" s="52">
        <v>125</v>
      </c>
      <c r="BI49" s="52">
        <v>410</v>
      </c>
      <c r="BJ49" s="52">
        <v>0.3048780487804878</v>
      </c>
      <c r="BK49" s="52">
        <v>20.325203252032519</v>
      </c>
      <c r="BL49" s="52">
        <v>50</v>
      </c>
      <c r="BM49" s="52">
        <v>87</v>
      </c>
      <c r="BN49" s="52">
        <v>410</v>
      </c>
      <c r="BO49" s="52">
        <v>0.21219512195121951</v>
      </c>
      <c r="BP49" s="52">
        <v>14.146341463414632</v>
      </c>
      <c r="BQ49" s="52">
        <v>50</v>
      </c>
      <c r="BR49" s="52">
        <v>463</v>
      </c>
      <c r="BS49" s="52">
        <v>498</v>
      </c>
      <c r="BT49" s="52">
        <v>0.92971887550200805</v>
      </c>
      <c r="BU49" s="52">
        <v>49.45313167563873</v>
      </c>
      <c r="BV49" s="52">
        <v>50</v>
      </c>
      <c r="BW49" s="54">
        <v>210</v>
      </c>
      <c r="BX49" s="54">
        <v>260</v>
      </c>
      <c r="BY49" s="52">
        <v>0.80769230769230771</v>
      </c>
      <c r="BZ49" s="52">
        <v>85.924713584288057</v>
      </c>
      <c r="CA49" s="52">
        <v>100</v>
      </c>
      <c r="CB49" s="55">
        <v>94</v>
      </c>
      <c r="CC49" s="55">
        <v>134</v>
      </c>
      <c r="CD49" s="52">
        <v>0.70149253731343297</v>
      </c>
      <c r="CE49" s="52">
        <v>74.626865671641809</v>
      </c>
      <c r="CF49" s="52">
        <v>100</v>
      </c>
      <c r="CG49" s="52">
        <v>1</v>
      </c>
      <c r="CH49" s="52">
        <v>220</v>
      </c>
      <c r="CI49" s="52">
        <v>143</v>
      </c>
      <c r="CJ49" s="52">
        <v>0.65</v>
      </c>
      <c r="CK49" s="52">
        <v>86.666666666666671</v>
      </c>
      <c r="CL49" s="52">
        <v>100</v>
      </c>
      <c r="CM49" s="52">
        <v>581</v>
      </c>
      <c r="CN49" s="52">
        <v>315</v>
      </c>
      <c r="CO49" s="52">
        <v>926</v>
      </c>
      <c r="CP49" s="52">
        <v>0.54216867469879515</v>
      </c>
      <c r="CQ49" s="52">
        <v>0.62742980561555073</v>
      </c>
      <c r="CR49" s="52">
        <v>9.0361445783132535</v>
      </c>
      <c r="CS49" s="52">
        <v>50</v>
      </c>
      <c r="CT49" s="52">
        <v>567</v>
      </c>
      <c r="CU49" s="52">
        <v>904</v>
      </c>
      <c r="CV49" s="52">
        <v>0.62721238938053092</v>
      </c>
      <c r="CW49" s="52">
        <v>50</v>
      </c>
      <c r="CX49" s="52">
        <v>50</v>
      </c>
      <c r="CY49" s="52">
        <v>0.70149253731343297</v>
      </c>
      <c r="CZ49" s="52">
        <v>0.86956521739130399</v>
      </c>
      <c r="DA49" s="52">
        <v>0.16807268007787102</v>
      </c>
      <c r="DB49" s="52">
        <v>17.263974516166829</v>
      </c>
      <c r="DC49" s="52">
        <v>19.631524517014228</v>
      </c>
      <c r="DD49" s="52">
        <v>17.168861804494096</v>
      </c>
      <c r="DE49" s="52">
        <v>15.161501169955377</v>
      </c>
      <c r="DF49" s="50" t="s">
        <v>102</v>
      </c>
    </row>
    <row r="50" spans="1:110" x14ac:dyDescent="0.25">
      <c r="A50" s="50" t="s">
        <v>421</v>
      </c>
      <c r="B50" s="50" t="s">
        <v>1505</v>
      </c>
      <c r="C50" s="50" t="s">
        <v>2665</v>
      </c>
      <c r="D50" s="50" t="s">
        <v>101</v>
      </c>
      <c r="E50" s="50" t="s">
        <v>102</v>
      </c>
      <c r="F50" s="50" t="s">
        <v>102</v>
      </c>
      <c r="G50" s="50" t="s">
        <v>102</v>
      </c>
      <c r="H50" s="50" t="s">
        <v>2644</v>
      </c>
      <c r="I50" s="50" t="s">
        <v>103</v>
      </c>
      <c r="J50" s="52">
        <v>1105.2157671637506</v>
      </c>
      <c r="K50" s="52">
        <v>1250</v>
      </c>
      <c r="L50" s="52">
        <v>88.417261373100047</v>
      </c>
      <c r="M50" s="52">
        <v>0</v>
      </c>
      <c r="N50" s="52">
        <v>1429</v>
      </c>
      <c r="O50" s="52">
        <v>78.436295763952359</v>
      </c>
      <c r="P50" s="52">
        <v>100</v>
      </c>
      <c r="Q50" s="52">
        <v>100</v>
      </c>
      <c r="R50" s="52">
        <v>381</v>
      </c>
      <c r="S50" s="52">
        <v>64.318214181606152</v>
      </c>
      <c r="T50" s="52">
        <v>75</v>
      </c>
      <c r="U50" s="52">
        <v>75</v>
      </c>
      <c r="V50" s="52">
        <v>85.757618908808197</v>
      </c>
      <c r="W50" s="52">
        <v>100</v>
      </c>
      <c r="X50" s="52">
        <v>1427</v>
      </c>
      <c r="Y50" s="52">
        <v>70.989351667143183</v>
      </c>
      <c r="Z50" s="52">
        <v>94.652468889524243</v>
      </c>
      <c r="AA50" s="52">
        <v>100</v>
      </c>
      <c r="AB50" s="52">
        <v>380</v>
      </c>
      <c r="AC50" s="52">
        <v>57.334648743670044</v>
      </c>
      <c r="AD50" s="52">
        <v>76.446198324893388</v>
      </c>
      <c r="AE50" s="52">
        <v>100</v>
      </c>
      <c r="AF50" s="52">
        <v>658</v>
      </c>
      <c r="AG50" s="52">
        <v>65.592097264437754</v>
      </c>
      <c r="AH50" s="52">
        <v>87.456129685917006</v>
      </c>
      <c r="AI50" s="52">
        <v>100</v>
      </c>
      <c r="AJ50" s="52">
        <v>178</v>
      </c>
      <c r="AK50" s="52">
        <v>55.065917602996258</v>
      </c>
      <c r="AL50" s="52">
        <v>69.495555555555413</v>
      </c>
      <c r="AM50" s="52">
        <v>73.421223470661673</v>
      </c>
      <c r="AN50" s="52">
        <v>100</v>
      </c>
      <c r="AO50" s="53">
        <v>10.68</v>
      </c>
      <c r="AP50" s="53">
        <v>17.66</v>
      </c>
      <c r="AQ50" s="53">
        <v>14.42</v>
      </c>
      <c r="AR50" s="52">
        <v>0</v>
      </c>
      <c r="AS50" s="52">
        <v>0.97970230040595396</v>
      </c>
      <c r="AT50" s="52">
        <v>0.96296296296296291</v>
      </c>
      <c r="AU50" s="52">
        <v>0.98602050326188262</v>
      </c>
      <c r="AV50" s="52">
        <v>0.97767253044654934</v>
      </c>
      <c r="AW50" s="52">
        <v>0.9580246913580247</v>
      </c>
      <c r="AX50" s="52">
        <v>0.98508853681267472</v>
      </c>
      <c r="AY50" s="52">
        <v>0.99099099099099097</v>
      </c>
      <c r="AZ50" s="52">
        <v>0.97814207650273222</v>
      </c>
      <c r="BA50" s="52">
        <v>0.99585921325051763</v>
      </c>
      <c r="BB50" s="52">
        <v>5.7050592034445638E-2</v>
      </c>
      <c r="BC50" s="52">
        <v>48.589881593110881</v>
      </c>
      <c r="BD50" s="52">
        <v>50</v>
      </c>
      <c r="BE50" s="52">
        <v>0.11707988980716254</v>
      </c>
      <c r="BF50" s="52">
        <v>36.584022038567497</v>
      </c>
      <c r="BG50" s="52">
        <v>50</v>
      </c>
      <c r="BH50" s="52">
        <v>488</v>
      </c>
      <c r="BI50" s="52">
        <v>542</v>
      </c>
      <c r="BJ50" s="52">
        <v>0.90036900369003692</v>
      </c>
      <c r="BK50" s="52">
        <v>50</v>
      </c>
      <c r="BL50" s="52">
        <v>50</v>
      </c>
      <c r="BM50" s="52">
        <v>325</v>
      </c>
      <c r="BN50" s="52">
        <v>542</v>
      </c>
      <c r="BO50" s="52">
        <v>0.59963099630996308</v>
      </c>
      <c r="BP50" s="52">
        <v>39.975399753997536</v>
      </c>
      <c r="BQ50" s="52">
        <v>50</v>
      </c>
      <c r="BR50" s="52">
        <v>504</v>
      </c>
      <c r="BS50" s="52">
        <v>518</v>
      </c>
      <c r="BT50" s="52">
        <v>0.97297297297297303</v>
      </c>
      <c r="BU50" s="52">
        <v>50</v>
      </c>
      <c r="BV50" s="52">
        <v>50</v>
      </c>
      <c r="BW50" s="54">
        <v>256</v>
      </c>
      <c r="BX50" s="54">
        <v>274</v>
      </c>
      <c r="BY50" s="52">
        <v>0.93430656934306566</v>
      </c>
      <c r="BZ50" s="52">
        <v>99.394315887560182</v>
      </c>
      <c r="CA50" s="52">
        <v>100</v>
      </c>
      <c r="CB50" s="55">
        <v>71</v>
      </c>
      <c r="CC50" s="55">
        <v>81</v>
      </c>
      <c r="CD50" s="52">
        <v>0.87654320987654299</v>
      </c>
      <c r="CE50" s="52">
        <v>93.24927764644076</v>
      </c>
      <c r="CF50" s="52">
        <v>100</v>
      </c>
      <c r="CG50" s="52">
        <v>0</v>
      </c>
      <c r="CH50" s="52">
        <v>259</v>
      </c>
      <c r="CI50" s="52">
        <v>221</v>
      </c>
      <c r="CJ50" s="52">
        <v>0.85299999999999998</v>
      </c>
      <c r="CK50" s="52">
        <v>100</v>
      </c>
      <c r="CL50" s="52">
        <v>100</v>
      </c>
      <c r="CM50" s="52">
        <v>754</v>
      </c>
      <c r="CN50" s="52">
        <v>497</v>
      </c>
      <c r="CO50" s="52">
        <v>866</v>
      </c>
      <c r="CP50" s="52">
        <v>0.65915119363395225</v>
      </c>
      <c r="CQ50" s="52">
        <v>0.87066974595842961</v>
      </c>
      <c r="CR50" s="52">
        <v>21.971706454465075</v>
      </c>
      <c r="CS50" s="52">
        <v>50</v>
      </c>
      <c r="CT50" s="52">
        <v>623</v>
      </c>
      <c r="CU50" s="52">
        <v>1088</v>
      </c>
      <c r="CV50" s="52">
        <v>0.57261029411764708</v>
      </c>
      <c r="CW50" s="52">
        <v>47.71752450980393</v>
      </c>
      <c r="CX50" s="52">
        <v>50</v>
      </c>
      <c r="CY50" s="52">
        <v>0.87654320987654299</v>
      </c>
      <c r="CZ50" s="52">
        <v>0.94</v>
      </c>
      <c r="DA50" s="52">
        <v>6.345679012345698E-2</v>
      </c>
      <c r="DB50" s="52">
        <v>17.263974516166829</v>
      </c>
      <c r="DC50" s="52">
        <v>19.631524517014228</v>
      </c>
      <c r="DD50" s="52">
        <v>17.168861804494096</v>
      </c>
      <c r="DE50" s="52">
        <v>15.161501169955377</v>
      </c>
      <c r="DF50" s="50" t="s">
        <v>102</v>
      </c>
    </row>
    <row r="51" spans="1:110" x14ac:dyDescent="0.25">
      <c r="A51" s="50" t="s">
        <v>430</v>
      </c>
      <c r="B51" s="50" t="s">
        <v>1506</v>
      </c>
      <c r="C51" s="50" t="s">
        <v>2665</v>
      </c>
      <c r="D51" s="50" t="s">
        <v>101</v>
      </c>
      <c r="E51" s="50" t="s">
        <v>102</v>
      </c>
      <c r="F51" s="50" t="s">
        <v>102</v>
      </c>
      <c r="G51" s="50" t="s">
        <v>102</v>
      </c>
      <c r="H51" s="50" t="s">
        <v>2644</v>
      </c>
      <c r="I51" s="50" t="s">
        <v>103</v>
      </c>
      <c r="J51" s="52">
        <v>968.56309368357074</v>
      </c>
      <c r="K51" s="52">
        <v>1250</v>
      </c>
      <c r="L51" s="52">
        <v>77.485047494685659</v>
      </c>
      <c r="M51" s="52">
        <v>0</v>
      </c>
      <c r="N51" s="52">
        <v>528</v>
      </c>
      <c r="O51" s="52">
        <v>65.819338027795567</v>
      </c>
      <c r="P51" s="52">
        <v>87.759117370394094</v>
      </c>
      <c r="Q51" s="52">
        <v>100</v>
      </c>
      <c r="R51" s="52">
        <v>265</v>
      </c>
      <c r="S51" s="52">
        <v>59.309424043661508</v>
      </c>
      <c r="T51" s="52">
        <v>64.067457344394711</v>
      </c>
      <c r="U51" s="52">
        <v>72.378757061238645</v>
      </c>
      <c r="V51" s="52">
        <v>79.079232058215339</v>
      </c>
      <c r="W51" s="52">
        <v>100</v>
      </c>
      <c r="X51" s="52">
        <v>529</v>
      </c>
      <c r="Y51" s="52">
        <v>56.989748600927371</v>
      </c>
      <c r="Z51" s="52">
        <v>75.986331467903156</v>
      </c>
      <c r="AA51" s="52">
        <v>100</v>
      </c>
      <c r="AB51" s="52">
        <v>266</v>
      </c>
      <c r="AC51" s="52">
        <v>49.991863640281075</v>
      </c>
      <c r="AD51" s="52">
        <v>66.655818187041433</v>
      </c>
      <c r="AE51" s="52">
        <v>100</v>
      </c>
      <c r="AF51" s="52">
        <v>238</v>
      </c>
      <c r="AG51" s="52">
        <v>58.409768907562992</v>
      </c>
      <c r="AH51" s="52">
        <v>77.879691876750655</v>
      </c>
      <c r="AI51" s="52">
        <v>100</v>
      </c>
      <c r="AJ51" s="52">
        <v>133</v>
      </c>
      <c r="AK51" s="52">
        <v>53.305200501253147</v>
      </c>
      <c r="AL51" s="52">
        <v>64.875555555555565</v>
      </c>
      <c r="AM51" s="52">
        <v>71.073600668337534</v>
      </c>
      <c r="AN51" s="52">
        <v>100</v>
      </c>
      <c r="AO51" s="53">
        <v>13.06</v>
      </c>
      <c r="AP51" s="53">
        <v>14.07</v>
      </c>
      <c r="AQ51" s="53">
        <v>11.57</v>
      </c>
      <c r="AR51" s="52">
        <v>0</v>
      </c>
      <c r="AS51" s="52">
        <v>0.99457504520795659</v>
      </c>
      <c r="AT51" s="52">
        <v>0.99303135888501737</v>
      </c>
      <c r="AU51" s="52">
        <v>0.99624060150375937</v>
      </c>
      <c r="AV51" s="52">
        <v>0.99638989169675085</v>
      </c>
      <c r="AW51" s="52">
        <v>0.99651567944250874</v>
      </c>
      <c r="AX51" s="52">
        <v>0.99625468164794007</v>
      </c>
      <c r="AY51" s="52">
        <v>0.98755186721991706</v>
      </c>
      <c r="AZ51" s="52">
        <v>0.9779411764705882</v>
      </c>
      <c r="BA51" s="52">
        <v>1</v>
      </c>
      <c r="BB51" s="52">
        <v>0.1044776119402985</v>
      </c>
      <c r="BC51" s="52">
        <v>39.104477611940318</v>
      </c>
      <c r="BD51" s="52">
        <v>50</v>
      </c>
      <c r="BE51" s="52">
        <v>0.14184397163120568</v>
      </c>
      <c r="BF51" s="52">
        <v>31.631205673758878</v>
      </c>
      <c r="BG51" s="52">
        <v>50</v>
      </c>
      <c r="BH51" s="52">
        <v>111</v>
      </c>
      <c r="BI51" s="52">
        <v>158</v>
      </c>
      <c r="BJ51" s="52">
        <v>0.70253164556962022</v>
      </c>
      <c r="BK51" s="52">
        <v>46.835443037974684</v>
      </c>
      <c r="BL51" s="52">
        <v>50</v>
      </c>
      <c r="BM51" s="52">
        <v>39</v>
      </c>
      <c r="BN51" s="52">
        <v>158</v>
      </c>
      <c r="BO51" s="52">
        <v>0.24683544303797469</v>
      </c>
      <c r="BP51" s="52">
        <v>16.455696202531648</v>
      </c>
      <c r="BQ51" s="52">
        <v>50</v>
      </c>
      <c r="BR51" s="52">
        <v>183</v>
      </c>
      <c r="BS51" s="52">
        <v>201</v>
      </c>
      <c r="BT51" s="52">
        <v>0.91044776119402981</v>
      </c>
      <c r="BU51" s="52">
        <v>48.428072403937762</v>
      </c>
      <c r="BV51" s="52">
        <v>50</v>
      </c>
      <c r="BW51" s="54">
        <v>97</v>
      </c>
      <c r="BX51" s="54">
        <v>109</v>
      </c>
      <c r="BY51" s="52">
        <v>0.88990825688073394</v>
      </c>
      <c r="BZ51" s="52">
        <v>94.671091157524884</v>
      </c>
      <c r="CA51" s="52">
        <v>100</v>
      </c>
      <c r="CB51" s="55">
        <v>30</v>
      </c>
      <c r="CC51" s="55">
        <v>37</v>
      </c>
      <c r="CD51" s="52">
        <v>0.81081081081081097</v>
      </c>
      <c r="CE51" s="52">
        <v>86.256469235192654</v>
      </c>
      <c r="CF51" s="52">
        <v>100</v>
      </c>
      <c r="CG51" s="52">
        <v>0</v>
      </c>
      <c r="CH51" s="52">
        <v>100</v>
      </c>
      <c r="CI51" s="52">
        <v>63</v>
      </c>
      <c r="CJ51" s="52">
        <v>0.63</v>
      </c>
      <c r="CK51" s="52">
        <v>84</v>
      </c>
      <c r="CL51" s="52">
        <v>100</v>
      </c>
      <c r="CM51" s="52">
        <v>282</v>
      </c>
      <c r="CN51" s="52">
        <v>105</v>
      </c>
      <c r="CO51" s="52">
        <v>307</v>
      </c>
      <c r="CP51" s="52">
        <v>0.37234042553191488</v>
      </c>
      <c r="CQ51" s="52">
        <v>0.91856677524429964</v>
      </c>
      <c r="CR51" s="52">
        <v>24.822695035460992</v>
      </c>
      <c r="CS51" s="52">
        <v>50</v>
      </c>
      <c r="CT51" s="52">
        <v>152</v>
      </c>
      <c r="CU51" s="52">
        <v>334</v>
      </c>
      <c r="CV51" s="52">
        <v>0.45508982035928142</v>
      </c>
      <c r="CW51" s="52">
        <v>37.924151696606785</v>
      </c>
      <c r="CX51" s="52">
        <v>50</v>
      </c>
      <c r="CY51" s="52">
        <v>0.81081081081081097</v>
      </c>
      <c r="CZ51" s="52">
        <v>0.94</v>
      </c>
      <c r="DA51" s="52">
        <v>0.12918918918918906</v>
      </c>
      <c r="DB51" s="52">
        <v>17.263974516166829</v>
      </c>
      <c r="DC51" s="52">
        <v>19.631524517014228</v>
      </c>
      <c r="DD51" s="52">
        <v>17.168861804494096</v>
      </c>
      <c r="DE51" s="52">
        <v>15.161501169955377</v>
      </c>
      <c r="DF51" s="50" t="s">
        <v>102</v>
      </c>
    </row>
    <row r="52" spans="1:110" x14ac:dyDescent="0.25">
      <c r="A52" s="50" t="s">
        <v>1315</v>
      </c>
      <c r="B52" s="50" t="s">
        <v>1507</v>
      </c>
      <c r="C52" s="50" t="s">
        <v>2665</v>
      </c>
      <c r="D52" s="50" t="s">
        <v>101</v>
      </c>
      <c r="E52" s="50" t="s">
        <v>102</v>
      </c>
      <c r="F52" s="50" t="s">
        <v>102</v>
      </c>
      <c r="G52" s="50" t="s">
        <v>102</v>
      </c>
      <c r="H52" s="50" t="s">
        <v>2644</v>
      </c>
      <c r="I52" s="50" t="s">
        <v>103</v>
      </c>
      <c r="J52" s="52">
        <v>679.48979247811121</v>
      </c>
      <c r="K52" s="52">
        <v>1250</v>
      </c>
      <c r="L52" s="52">
        <v>54.359183398248902</v>
      </c>
      <c r="M52" s="52">
        <v>1</v>
      </c>
      <c r="N52" s="52">
        <v>97</v>
      </c>
      <c r="O52" s="52">
        <v>40.714598963851593</v>
      </c>
      <c r="P52" s="52">
        <v>54.286131951802119</v>
      </c>
      <c r="Q52" s="52">
        <v>100</v>
      </c>
      <c r="R52" s="52">
        <v>69</v>
      </c>
      <c r="S52" s="52">
        <v>35.280820048761917</v>
      </c>
      <c r="T52" s="52">
        <v>39.096710849288172</v>
      </c>
      <c r="U52" s="52">
        <v>54.104982718894014</v>
      </c>
      <c r="V52" s="52">
        <v>47.041093398349219</v>
      </c>
      <c r="W52" s="52">
        <v>100</v>
      </c>
      <c r="X52" s="52">
        <v>95</v>
      </c>
      <c r="Y52" s="52">
        <v>32.559742433001759</v>
      </c>
      <c r="Z52" s="52">
        <v>43.412989910669012</v>
      </c>
      <c r="AA52" s="52">
        <v>100</v>
      </c>
      <c r="AB52" s="52">
        <v>67</v>
      </c>
      <c r="AC52" s="52">
        <v>29.827875035150718</v>
      </c>
      <c r="AD52" s="52">
        <v>39.770500046867625</v>
      </c>
      <c r="AE52" s="52">
        <v>100</v>
      </c>
      <c r="AF52" s="52">
        <v>78</v>
      </c>
      <c r="AG52" s="52">
        <v>50.144017094017109</v>
      </c>
      <c r="AH52" s="52">
        <v>66.858689458689483</v>
      </c>
      <c r="AI52" s="52">
        <v>100</v>
      </c>
      <c r="AJ52" s="52">
        <v>38</v>
      </c>
      <c r="AK52" s="52">
        <v>47.685964912280696</v>
      </c>
      <c r="AL52" s="52">
        <v>52.479166666666664</v>
      </c>
      <c r="AM52" s="52">
        <v>63.581286549707592</v>
      </c>
      <c r="AN52" s="52">
        <v>100</v>
      </c>
      <c r="AO52" s="53">
        <v>18.82</v>
      </c>
      <c r="AP52" s="53">
        <v>9.26</v>
      </c>
      <c r="AQ52" s="53">
        <v>4.79</v>
      </c>
      <c r="AR52" s="52">
        <v>1</v>
      </c>
      <c r="AS52" s="52">
        <v>0.85384615384615381</v>
      </c>
      <c r="AT52" s="52">
        <v>0.88172043010752688</v>
      </c>
      <c r="AU52" s="52">
        <v>0.78378378378378377</v>
      </c>
      <c r="AV52" s="52">
        <v>0.83076923076923082</v>
      </c>
      <c r="AW52" s="52">
        <v>0.84946236559139787</v>
      </c>
      <c r="AX52" s="52">
        <v>0.78378378378378377</v>
      </c>
      <c r="AY52" s="52">
        <v>0.96296296296296291</v>
      </c>
      <c r="AZ52" s="52">
        <v>0.97435897435897434</v>
      </c>
      <c r="BA52" s="52">
        <v>0.95238095238095233</v>
      </c>
      <c r="BB52" s="52">
        <v>0.32275132275132273</v>
      </c>
      <c r="BC52" s="52">
        <v>0</v>
      </c>
      <c r="BD52" s="52">
        <v>50</v>
      </c>
      <c r="BE52" s="52">
        <v>0.34433962264150941</v>
      </c>
      <c r="BF52" s="52">
        <v>0</v>
      </c>
      <c r="BG52" s="52">
        <v>50</v>
      </c>
      <c r="BH52" s="52">
        <v>67</v>
      </c>
      <c r="BI52" s="52">
        <v>137</v>
      </c>
      <c r="BJ52" s="52">
        <v>0.48905109489051096</v>
      </c>
      <c r="BK52" s="52">
        <v>32.603406326034062</v>
      </c>
      <c r="BL52" s="52">
        <v>50</v>
      </c>
      <c r="BM52" s="52">
        <v>21</v>
      </c>
      <c r="BN52" s="52">
        <v>137</v>
      </c>
      <c r="BO52" s="52">
        <v>0.15328467153284672</v>
      </c>
      <c r="BP52" s="52">
        <v>10.218978102189782</v>
      </c>
      <c r="BQ52" s="52">
        <v>50</v>
      </c>
      <c r="BR52" s="52">
        <v>86</v>
      </c>
      <c r="BS52" s="52">
        <v>94</v>
      </c>
      <c r="BT52" s="52">
        <v>0.91489361702127658</v>
      </c>
      <c r="BU52" s="52">
        <v>48.664554096876415</v>
      </c>
      <c r="BV52" s="52">
        <v>50</v>
      </c>
      <c r="BW52" s="54">
        <v>49</v>
      </c>
      <c r="BX52" s="54">
        <v>66</v>
      </c>
      <c r="BY52" s="52">
        <v>0.74242424242424243</v>
      </c>
      <c r="BZ52" s="52">
        <v>78.981302385557711</v>
      </c>
      <c r="CA52" s="52">
        <v>100</v>
      </c>
      <c r="CB52" s="55">
        <v>34</v>
      </c>
      <c r="CC52" s="55">
        <v>45</v>
      </c>
      <c r="CD52" s="52">
        <v>0.75555555555555598</v>
      </c>
      <c r="CE52" s="52">
        <v>80.378250591016595</v>
      </c>
      <c r="CF52" s="52">
        <v>100</v>
      </c>
      <c r="CG52" s="52">
        <v>0</v>
      </c>
      <c r="CH52" s="52">
        <v>63</v>
      </c>
      <c r="CI52" s="52">
        <v>32</v>
      </c>
      <c r="CJ52" s="52">
        <v>0.50800000000000001</v>
      </c>
      <c r="CK52" s="52">
        <v>67.724867724867721</v>
      </c>
      <c r="CL52" s="52">
        <v>100</v>
      </c>
      <c r="CM52" s="52">
        <v>35</v>
      </c>
      <c r="CN52" s="52">
        <v>9</v>
      </c>
      <c r="CO52" s="52">
        <v>119</v>
      </c>
      <c r="CP52" s="52">
        <v>0.25714285714285712</v>
      </c>
      <c r="CQ52" s="52">
        <v>0.29411764705882354</v>
      </c>
      <c r="CR52" s="52">
        <v>0</v>
      </c>
      <c r="CS52" s="52">
        <v>50</v>
      </c>
      <c r="CT52" s="52">
        <v>171</v>
      </c>
      <c r="CU52" s="52">
        <v>310</v>
      </c>
      <c r="CV52" s="52">
        <v>0.55161290322580647</v>
      </c>
      <c r="CW52" s="52">
        <v>45.967741935483872</v>
      </c>
      <c r="CX52" s="52">
        <v>50</v>
      </c>
      <c r="CY52" s="52">
        <v>0.75555555555555598</v>
      </c>
      <c r="CZ52" s="52">
        <v>0.9</v>
      </c>
      <c r="DA52" s="52">
        <v>0.14444444444444401</v>
      </c>
      <c r="DB52" s="52">
        <v>17.263974516166829</v>
      </c>
      <c r="DC52" s="52">
        <v>19.631524517014228</v>
      </c>
      <c r="DD52" s="52">
        <v>17.168861804494096</v>
      </c>
      <c r="DE52" s="52">
        <v>15.161501169955377</v>
      </c>
      <c r="DF52" s="50" t="s">
        <v>102</v>
      </c>
    </row>
    <row r="53" spans="1:110" x14ac:dyDescent="0.25">
      <c r="A53" s="50" t="s">
        <v>380</v>
      </c>
      <c r="B53" s="50" t="s">
        <v>1508</v>
      </c>
      <c r="C53" s="50" t="s">
        <v>2665</v>
      </c>
      <c r="D53" s="50" t="s">
        <v>101</v>
      </c>
      <c r="E53" s="50" t="s">
        <v>102</v>
      </c>
      <c r="F53" s="50" t="s">
        <v>102</v>
      </c>
      <c r="G53" s="50" t="s">
        <v>102</v>
      </c>
      <c r="H53" s="50" t="s">
        <v>2644</v>
      </c>
      <c r="I53" s="50" t="s">
        <v>103</v>
      </c>
      <c r="J53" s="52">
        <v>592.27832611921622</v>
      </c>
      <c r="K53" s="52">
        <v>650</v>
      </c>
      <c r="L53" s="52">
        <v>91.11974247987942</v>
      </c>
      <c r="M53" s="52">
        <v>0</v>
      </c>
      <c r="N53" s="52">
        <v>83</v>
      </c>
      <c r="O53" s="52">
        <v>75.795054105209942</v>
      </c>
      <c r="P53" s="52">
        <v>100</v>
      </c>
      <c r="Q53" s="52">
        <v>100</v>
      </c>
      <c r="R53" s="52">
        <v>24</v>
      </c>
      <c r="S53" s="52">
        <v>70.585682979271695</v>
      </c>
      <c r="T53" s="52">
        <v>72.412724526411168</v>
      </c>
      <c r="U53" s="52">
        <v>75</v>
      </c>
      <c r="V53" s="52">
        <v>94.11424397236226</v>
      </c>
      <c r="W53" s="52">
        <v>100</v>
      </c>
      <c r="X53" s="52">
        <v>83</v>
      </c>
      <c r="Y53" s="52">
        <v>67.851441361697468</v>
      </c>
      <c r="Z53" s="52">
        <v>90.468588482263286</v>
      </c>
      <c r="AA53" s="52">
        <v>100</v>
      </c>
      <c r="AB53" s="52">
        <v>24</v>
      </c>
      <c r="AC53" s="52">
        <v>56.638286915109603</v>
      </c>
      <c r="AD53" s="52">
        <v>75.517715886812809</v>
      </c>
      <c r="AE53" s="52">
        <v>100</v>
      </c>
      <c r="AF53" s="52">
        <v>28</v>
      </c>
      <c r="AG53" s="52">
        <v>62.883333333333333</v>
      </c>
      <c r="AH53" s="52">
        <v>83.844444444444449</v>
      </c>
      <c r="AI53" s="52">
        <v>100</v>
      </c>
      <c r="AJ53" s="52">
        <v>3</v>
      </c>
      <c r="AK53" s="52"/>
      <c r="AL53" s="52">
        <v>65.149333333333345</v>
      </c>
      <c r="AM53" s="52"/>
      <c r="AN53" s="52">
        <v>0</v>
      </c>
      <c r="AO53" s="53">
        <v>4.41</v>
      </c>
      <c r="AP53" s="53">
        <v>15.77</v>
      </c>
      <c r="AQ53" s="53"/>
      <c r="AR53" s="52">
        <v>0</v>
      </c>
      <c r="AS53" s="52">
        <v>1</v>
      </c>
      <c r="AT53" s="52">
        <v>1</v>
      </c>
      <c r="AU53" s="52">
        <v>1</v>
      </c>
      <c r="AV53" s="52">
        <v>1</v>
      </c>
      <c r="AW53" s="52">
        <v>1</v>
      </c>
      <c r="AX53" s="52">
        <v>1</v>
      </c>
      <c r="AY53" s="52">
        <v>0.96551724137931039</v>
      </c>
      <c r="AZ53" s="52"/>
      <c r="BA53" s="52">
        <v>1</v>
      </c>
      <c r="BB53" s="52">
        <v>5.8333333333333334E-2</v>
      </c>
      <c r="BC53" s="52">
        <v>48.333333333333336</v>
      </c>
      <c r="BD53" s="52">
        <v>50</v>
      </c>
      <c r="BE53" s="52">
        <v>2.9411764705882353E-2</v>
      </c>
      <c r="BF53" s="52">
        <v>50</v>
      </c>
      <c r="BG53" s="52">
        <v>50</v>
      </c>
      <c r="BH53" s="52"/>
      <c r="BI53" s="52"/>
      <c r="BJ53" s="52"/>
      <c r="BK53" s="52"/>
      <c r="BL53" s="52"/>
      <c r="BM53" s="52"/>
      <c r="BN53" s="52"/>
      <c r="BO53" s="52"/>
      <c r="BP53" s="52"/>
      <c r="BQ53" s="52"/>
      <c r="BR53" s="52"/>
      <c r="BS53" s="52"/>
      <c r="BT53" s="52"/>
      <c r="BU53" s="52"/>
      <c r="BV53" s="52"/>
      <c r="BW53" s="54"/>
      <c r="BX53" s="54"/>
      <c r="BY53" s="52"/>
      <c r="BZ53" s="52"/>
      <c r="CA53" s="52"/>
      <c r="CB53" s="55"/>
      <c r="CC53" s="55"/>
      <c r="CD53" s="52"/>
      <c r="CE53" s="52"/>
      <c r="CF53" s="52"/>
      <c r="CG53" s="52"/>
      <c r="CH53" s="52"/>
      <c r="CI53" s="52"/>
      <c r="CJ53" s="52"/>
      <c r="CK53" s="52"/>
      <c r="CL53" s="52"/>
      <c r="CM53" s="52">
        <v>45</v>
      </c>
      <c r="CN53" s="52">
        <v>34</v>
      </c>
      <c r="CO53" s="52">
        <v>46</v>
      </c>
      <c r="CP53" s="52">
        <v>0.75555555555555554</v>
      </c>
      <c r="CQ53" s="52">
        <v>0.97826086956521741</v>
      </c>
      <c r="CR53" s="52">
        <v>50</v>
      </c>
      <c r="CS53" s="52">
        <v>50</v>
      </c>
      <c r="CT53" s="52"/>
      <c r="CU53" s="52"/>
      <c r="CV53" s="52"/>
      <c r="CW53" s="52"/>
      <c r="CX53" s="52"/>
      <c r="CY53" s="52"/>
      <c r="CZ53" s="52"/>
      <c r="DA53" s="52"/>
      <c r="DB53" s="52">
        <v>17.263974516166829</v>
      </c>
      <c r="DC53" s="52">
        <v>19.631524517014228</v>
      </c>
      <c r="DD53" s="52">
        <v>17.168861804494096</v>
      </c>
      <c r="DE53" s="52"/>
      <c r="DF53" s="50" t="s">
        <v>102</v>
      </c>
    </row>
    <row r="54" spans="1:110" x14ac:dyDescent="0.25">
      <c r="A54" s="50" t="s">
        <v>427</v>
      </c>
      <c r="B54" s="50" t="s">
        <v>1509</v>
      </c>
      <c r="C54" s="50" t="s">
        <v>2665</v>
      </c>
      <c r="D54" s="50" t="s">
        <v>101</v>
      </c>
      <c r="E54" s="50" t="s">
        <v>102</v>
      </c>
      <c r="F54" s="50" t="s">
        <v>102</v>
      </c>
      <c r="G54" s="50" t="s">
        <v>102</v>
      </c>
      <c r="H54" s="50" t="s">
        <v>2644</v>
      </c>
      <c r="I54" s="50" t="s">
        <v>103</v>
      </c>
      <c r="J54" s="52">
        <v>677.92954976317219</v>
      </c>
      <c r="K54" s="52">
        <v>800</v>
      </c>
      <c r="L54" s="52">
        <v>84.741193720396524</v>
      </c>
      <c r="M54" s="52">
        <v>1</v>
      </c>
      <c r="N54" s="52">
        <v>628</v>
      </c>
      <c r="O54" s="52">
        <v>77.955577499453696</v>
      </c>
      <c r="P54" s="52">
        <v>100</v>
      </c>
      <c r="Q54" s="52">
        <v>100</v>
      </c>
      <c r="R54" s="52">
        <v>94</v>
      </c>
      <c r="S54" s="52">
        <v>60.237214451229036</v>
      </c>
      <c r="T54" s="52">
        <v>74.950307757585463</v>
      </c>
      <c r="U54" s="52">
        <v>75</v>
      </c>
      <c r="V54" s="52">
        <v>80.316285934972058</v>
      </c>
      <c r="W54" s="52">
        <v>100</v>
      </c>
      <c r="X54" s="52">
        <v>628</v>
      </c>
      <c r="Y54" s="52">
        <v>71.474634620731294</v>
      </c>
      <c r="Z54" s="52">
        <v>95.299512827641735</v>
      </c>
      <c r="AA54" s="52">
        <v>100</v>
      </c>
      <c r="AB54" s="52">
        <v>94</v>
      </c>
      <c r="AC54" s="52">
        <v>51.729853183708656</v>
      </c>
      <c r="AD54" s="52">
        <v>68.973137578278212</v>
      </c>
      <c r="AE54" s="52">
        <v>100</v>
      </c>
      <c r="AF54" s="52">
        <v>213</v>
      </c>
      <c r="AG54" s="52">
        <v>64.484272300469499</v>
      </c>
      <c r="AH54" s="52">
        <v>85.979029733959337</v>
      </c>
      <c r="AI54" s="52">
        <v>100</v>
      </c>
      <c r="AJ54" s="52">
        <v>32</v>
      </c>
      <c r="AK54" s="52">
        <v>49.219270833333333</v>
      </c>
      <c r="AL54" s="52">
        <v>67.183057090239416</v>
      </c>
      <c r="AM54" s="52">
        <v>65.625694444444449</v>
      </c>
      <c r="AN54" s="52">
        <v>100</v>
      </c>
      <c r="AO54" s="53">
        <v>14.76</v>
      </c>
      <c r="AP54" s="53">
        <v>23.22</v>
      </c>
      <c r="AQ54" s="53">
        <v>17.96</v>
      </c>
      <c r="AR54" s="52">
        <v>0</v>
      </c>
      <c r="AS54" s="52">
        <v>0.98750000000000004</v>
      </c>
      <c r="AT54" s="52">
        <v>0.97938144329896903</v>
      </c>
      <c r="AU54" s="52">
        <v>0.98895027624309395</v>
      </c>
      <c r="AV54" s="52">
        <v>0.98907956318252732</v>
      </c>
      <c r="AW54" s="52">
        <v>0.97959183673469385</v>
      </c>
      <c r="AX54" s="52">
        <v>0.99079189686924496</v>
      </c>
      <c r="AY54" s="52">
        <v>0.99082568807339455</v>
      </c>
      <c r="AZ54" s="52">
        <v>1</v>
      </c>
      <c r="BA54" s="52">
        <v>0.98913043478260865</v>
      </c>
      <c r="BB54" s="52">
        <v>2.5054466230936819E-2</v>
      </c>
      <c r="BC54" s="52">
        <v>50</v>
      </c>
      <c r="BD54" s="52">
        <v>50</v>
      </c>
      <c r="BE54" s="52">
        <v>3.2258064516129031E-2</v>
      </c>
      <c r="BF54" s="52">
        <v>50</v>
      </c>
      <c r="BG54" s="52">
        <v>50</v>
      </c>
      <c r="BH54" s="52"/>
      <c r="BI54" s="52"/>
      <c r="BJ54" s="52"/>
      <c r="BK54" s="52"/>
      <c r="BL54" s="52"/>
      <c r="BM54" s="52"/>
      <c r="BN54" s="52"/>
      <c r="BO54" s="52"/>
      <c r="BP54" s="52"/>
      <c r="BQ54" s="52"/>
      <c r="BR54" s="52">
        <v>115</v>
      </c>
      <c r="BS54" s="52">
        <v>115</v>
      </c>
      <c r="BT54" s="52">
        <v>1</v>
      </c>
      <c r="BU54" s="52">
        <v>50</v>
      </c>
      <c r="BV54" s="52">
        <v>50</v>
      </c>
      <c r="BW54" s="54"/>
      <c r="BX54" s="54"/>
      <c r="BY54" s="52"/>
      <c r="BZ54" s="52"/>
      <c r="CA54" s="52"/>
      <c r="CB54" s="55"/>
      <c r="CC54" s="55"/>
      <c r="CD54" s="52"/>
      <c r="CE54" s="52"/>
      <c r="CF54" s="52"/>
      <c r="CG54" s="52"/>
      <c r="CH54" s="52"/>
      <c r="CI54" s="52"/>
      <c r="CJ54" s="52"/>
      <c r="CK54" s="52"/>
      <c r="CL54" s="52"/>
      <c r="CM54" s="52">
        <v>313</v>
      </c>
      <c r="CN54" s="52">
        <v>149</v>
      </c>
      <c r="CO54" s="52">
        <v>334</v>
      </c>
      <c r="CP54" s="52">
        <v>0.47603833865814699</v>
      </c>
      <c r="CQ54" s="52">
        <v>0.93712574850299402</v>
      </c>
      <c r="CR54" s="52">
        <v>31.735889243876464</v>
      </c>
      <c r="CS54" s="52">
        <v>50</v>
      </c>
      <c r="CT54" s="52"/>
      <c r="CU54" s="52"/>
      <c r="CV54" s="52"/>
      <c r="CW54" s="52"/>
      <c r="CX54" s="52"/>
      <c r="CY54" s="52"/>
      <c r="CZ54" s="52"/>
      <c r="DA54" s="52"/>
      <c r="DB54" s="52">
        <v>17.263974516166829</v>
      </c>
      <c r="DC54" s="52">
        <v>19.631524517014228</v>
      </c>
      <c r="DD54" s="52">
        <v>17.168861804494096</v>
      </c>
      <c r="DE54" s="52"/>
      <c r="DF54" s="50" t="s">
        <v>102</v>
      </c>
    </row>
    <row r="55" spans="1:110" x14ac:dyDescent="0.25">
      <c r="A55" s="50" t="s">
        <v>1301</v>
      </c>
      <c r="B55" s="50" t="s">
        <v>1510</v>
      </c>
      <c r="C55" s="50" t="s">
        <v>2665</v>
      </c>
      <c r="D55" s="50" t="s">
        <v>101</v>
      </c>
      <c r="E55" s="50" t="s">
        <v>102</v>
      </c>
      <c r="F55" s="50" t="s">
        <v>102</v>
      </c>
      <c r="G55" s="50" t="s">
        <v>102</v>
      </c>
      <c r="H55" s="50" t="s">
        <v>2644</v>
      </c>
      <c r="I55" s="50" t="s">
        <v>103</v>
      </c>
      <c r="J55" s="52">
        <v>0</v>
      </c>
      <c r="K55" s="52">
        <v>100</v>
      </c>
      <c r="L55" s="52">
        <v>0</v>
      </c>
      <c r="M55" s="52"/>
      <c r="N55" s="52">
        <v>6</v>
      </c>
      <c r="O55" s="52"/>
      <c r="P55" s="52"/>
      <c r="Q55" s="52">
        <v>0</v>
      </c>
      <c r="R55" s="52">
        <v>6</v>
      </c>
      <c r="S55" s="52"/>
      <c r="T55" s="52"/>
      <c r="U55" s="52"/>
      <c r="V55" s="52"/>
      <c r="W55" s="52">
        <v>0</v>
      </c>
      <c r="X55" s="52">
        <v>5</v>
      </c>
      <c r="Y55" s="52"/>
      <c r="Z55" s="52"/>
      <c r="AA55" s="52">
        <v>0</v>
      </c>
      <c r="AB55" s="52">
        <v>5</v>
      </c>
      <c r="AC55" s="52"/>
      <c r="AD55" s="52"/>
      <c r="AE55" s="52">
        <v>0</v>
      </c>
      <c r="AF55" s="52"/>
      <c r="AG55" s="52"/>
      <c r="AH55" s="52"/>
      <c r="AI55" s="52">
        <v>0</v>
      </c>
      <c r="AJ55" s="52"/>
      <c r="AK55" s="52"/>
      <c r="AL55" s="52"/>
      <c r="AM55" s="52"/>
      <c r="AN55" s="52">
        <v>0</v>
      </c>
      <c r="AO55" s="53"/>
      <c r="AP55" s="53"/>
      <c r="AQ55" s="53"/>
      <c r="AR55" s="52">
        <v>0</v>
      </c>
      <c r="AS55" s="52"/>
      <c r="AT55" s="52"/>
      <c r="AU55" s="52"/>
      <c r="AV55" s="52"/>
      <c r="AW55" s="52"/>
      <c r="AX55" s="52"/>
      <c r="AY55" s="52"/>
      <c r="AZ55" s="52"/>
      <c r="BA55" s="52"/>
      <c r="BB55" s="52">
        <v>0.65384615384615385</v>
      </c>
      <c r="BC55" s="52">
        <v>0</v>
      </c>
      <c r="BD55" s="52">
        <v>50</v>
      </c>
      <c r="BE55" s="52">
        <v>0.65384615384615385</v>
      </c>
      <c r="BF55" s="52">
        <v>0</v>
      </c>
      <c r="BG55" s="52">
        <v>50</v>
      </c>
      <c r="BH55" s="52"/>
      <c r="BI55" s="52"/>
      <c r="BJ55" s="52"/>
      <c r="BK55" s="52"/>
      <c r="BL55" s="52"/>
      <c r="BM55" s="52"/>
      <c r="BN55" s="52"/>
      <c r="BO55" s="52"/>
      <c r="BP55" s="52"/>
      <c r="BQ55" s="52"/>
      <c r="BR55" s="52"/>
      <c r="BS55" s="52"/>
      <c r="BT55" s="52"/>
      <c r="BU55" s="52"/>
      <c r="BV55" s="52"/>
      <c r="BW55" s="54"/>
      <c r="BX55" s="54"/>
      <c r="BY55" s="52"/>
      <c r="BZ55" s="52"/>
      <c r="CA55" s="52"/>
      <c r="CB55" s="55"/>
      <c r="CC55" s="55"/>
      <c r="CD55" s="52"/>
      <c r="CE55" s="52"/>
      <c r="CF55" s="52"/>
      <c r="CG55" s="52"/>
      <c r="CH55" s="52"/>
      <c r="CI55" s="52"/>
      <c r="CJ55" s="52"/>
      <c r="CK55" s="52"/>
      <c r="CL55" s="52"/>
      <c r="CM55" s="52"/>
      <c r="CN55" s="52"/>
      <c r="CO55" s="52">
        <v>10</v>
      </c>
      <c r="CP55" s="52"/>
      <c r="CQ55" s="52"/>
      <c r="CR55" s="52">
        <v>0</v>
      </c>
      <c r="CS55" s="52">
        <v>0</v>
      </c>
      <c r="CT55" s="52"/>
      <c r="CU55" s="52"/>
      <c r="CV55" s="52"/>
      <c r="CW55" s="52"/>
      <c r="CX55" s="52"/>
      <c r="CY55" s="52"/>
      <c r="CZ55" s="52"/>
      <c r="DA55" s="52"/>
      <c r="DB55" s="52"/>
      <c r="DC55" s="52"/>
      <c r="DD55" s="52"/>
      <c r="DE55" s="52"/>
      <c r="DF55" s="50" t="s">
        <v>102</v>
      </c>
    </row>
    <row r="56" spans="1:110" x14ac:dyDescent="0.25">
      <c r="A56" s="50" t="s">
        <v>434</v>
      </c>
      <c r="B56" s="50" t="s">
        <v>1511</v>
      </c>
      <c r="C56" s="50" t="s">
        <v>2665</v>
      </c>
      <c r="D56" s="50" t="s">
        <v>101</v>
      </c>
      <c r="E56" s="50" t="s">
        <v>102</v>
      </c>
      <c r="F56" s="50" t="s">
        <v>102</v>
      </c>
      <c r="G56" s="50" t="s">
        <v>102</v>
      </c>
      <c r="H56" s="50" t="s">
        <v>2644</v>
      </c>
      <c r="I56" s="50" t="s">
        <v>103</v>
      </c>
      <c r="J56" s="52">
        <v>1058.0209442975663</v>
      </c>
      <c r="K56" s="52">
        <v>1250</v>
      </c>
      <c r="L56" s="52">
        <v>84.641675543805306</v>
      </c>
      <c r="M56" s="52">
        <v>0</v>
      </c>
      <c r="N56" s="52">
        <v>1426</v>
      </c>
      <c r="O56" s="52">
        <v>75.421487338735304</v>
      </c>
      <c r="P56" s="52">
        <v>100</v>
      </c>
      <c r="Q56" s="52">
        <v>100</v>
      </c>
      <c r="R56" s="52">
        <v>294</v>
      </c>
      <c r="S56" s="52">
        <v>62.968632293953185</v>
      </c>
      <c r="T56" s="52">
        <v>71.520165506638861</v>
      </c>
      <c r="U56" s="52">
        <v>75</v>
      </c>
      <c r="V56" s="52">
        <v>83.958176391937585</v>
      </c>
      <c r="W56" s="52">
        <v>100</v>
      </c>
      <c r="X56" s="52">
        <v>1427</v>
      </c>
      <c r="Y56" s="52">
        <v>67.988592090040726</v>
      </c>
      <c r="Z56" s="52">
        <v>90.651456120054291</v>
      </c>
      <c r="AA56" s="52">
        <v>100</v>
      </c>
      <c r="AB56" s="52">
        <v>294</v>
      </c>
      <c r="AC56" s="52">
        <v>54.378821066211877</v>
      </c>
      <c r="AD56" s="52">
        <v>72.50509475494917</v>
      </c>
      <c r="AE56" s="52">
        <v>100</v>
      </c>
      <c r="AF56" s="52">
        <v>655</v>
      </c>
      <c r="AG56" s="52">
        <v>64.492608142493637</v>
      </c>
      <c r="AH56" s="52">
        <v>85.990144189991511</v>
      </c>
      <c r="AI56" s="52">
        <v>100</v>
      </c>
      <c r="AJ56" s="52">
        <v>131</v>
      </c>
      <c r="AK56" s="52">
        <v>51.504770992366417</v>
      </c>
      <c r="AL56" s="52">
        <v>67.739567430025332</v>
      </c>
      <c r="AM56" s="52">
        <v>68.67302798982189</v>
      </c>
      <c r="AN56" s="52">
        <v>100</v>
      </c>
      <c r="AO56" s="53">
        <v>12.03</v>
      </c>
      <c r="AP56" s="53">
        <v>17.14</v>
      </c>
      <c r="AQ56" s="53">
        <v>16.23</v>
      </c>
      <c r="AR56" s="52">
        <v>0</v>
      </c>
      <c r="AS56" s="52">
        <v>0.98500340831629174</v>
      </c>
      <c r="AT56" s="52">
        <v>0.98697068403908794</v>
      </c>
      <c r="AU56" s="52">
        <v>0.98448275862068968</v>
      </c>
      <c r="AV56" s="52">
        <v>0.98637602179836514</v>
      </c>
      <c r="AW56" s="52">
        <v>0.98705501618122982</v>
      </c>
      <c r="AX56" s="52">
        <v>0.98619499568593616</v>
      </c>
      <c r="AY56" s="52">
        <v>0.99697428139183053</v>
      </c>
      <c r="AZ56" s="52">
        <v>0.98529411764705888</v>
      </c>
      <c r="BA56" s="52">
        <v>1</v>
      </c>
      <c r="BB56" s="52">
        <v>4.5385202135774218E-2</v>
      </c>
      <c r="BC56" s="52">
        <v>50</v>
      </c>
      <c r="BD56" s="52">
        <v>50</v>
      </c>
      <c r="BE56" s="52">
        <v>0.12138728323699421</v>
      </c>
      <c r="BF56" s="52">
        <v>35.722543352601164</v>
      </c>
      <c r="BG56" s="52">
        <v>50</v>
      </c>
      <c r="BH56" s="52">
        <v>288</v>
      </c>
      <c r="BI56" s="52">
        <v>388</v>
      </c>
      <c r="BJ56" s="52">
        <v>0.74226804123711343</v>
      </c>
      <c r="BK56" s="52">
        <v>49.484536082474229</v>
      </c>
      <c r="BL56" s="52">
        <v>50</v>
      </c>
      <c r="BM56" s="52">
        <v>177</v>
      </c>
      <c r="BN56" s="52">
        <v>388</v>
      </c>
      <c r="BO56" s="52">
        <v>0.45618556701030927</v>
      </c>
      <c r="BP56" s="52">
        <v>30.412371134020617</v>
      </c>
      <c r="BQ56" s="52">
        <v>50</v>
      </c>
      <c r="BR56" s="52">
        <v>363</v>
      </c>
      <c r="BS56" s="52">
        <v>368</v>
      </c>
      <c r="BT56" s="52">
        <v>0.98641304347826086</v>
      </c>
      <c r="BU56" s="52">
        <v>50</v>
      </c>
      <c r="BV56" s="52">
        <v>50</v>
      </c>
      <c r="BW56" s="54">
        <v>185</v>
      </c>
      <c r="BX56" s="54">
        <v>194</v>
      </c>
      <c r="BY56" s="52">
        <v>0.95360824742268047</v>
      </c>
      <c r="BZ56" s="52">
        <v>100</v>
      </c>
      <c r="CA56" s="52">
        <v>100</v>
      </c>
      <c r="CB56" s="55">
        <v>26</v>
      </c>
      <c r="CC56" s="55">
        <v>37</v>
      </c>
      <c r="CD56" s="52">
        <v>0.70270270270270307</v>
      </c>
      <c r="CE56" s="52">
        <v>74.755606670500327</v>
      </c>
      <c r="CF56" s="52">
        <v>100</v>
      </c>
      <c r="CG56" s="52">
        <v>1</v>
      </c>
      <c r="CH56" s="52">
        <v>192</v>
      </c>
      <c r="CI56" s="52">
        <v>139</v>
      </c>
      <c r="CJ56" s="52">
        <v>0.72399999999999998</v>
      </c>
      <c r="CK56" s="52">
        <v>96.527777777777786</v>
      </c>
      <c r="CL56" s="52">
        <v>100</v>
      </c>
      <c r="CM56" s="52">
        <v>804</v>
      </c>
      <c r="CN56" s="52">
        <v>419</v>
      </c>
      <c r="CO56" s="52">
        <v>864</v>
      </c>
      <c r="CP56" s="52">
        <v>0.52114427860696522</v>
      </c>
      <c r="CQ56" s="52">
        <v>0.93055555555555558</v>
      </c>
      <c r="CR56" s="52">
        <v>34.742951907131015</v>
      </c>
      <c r="CS56" s="52">
        <v>50</v>
      </c>
      <c r="CT56" s="52">
        <v>323</v>
      </c>
      <c r="CU56" s="52">
        <v>778</v>
      </c>
      <c r="CV56" s="52">
        <v>0.41516709511568123</v>
      </c>
      <c r="CW56" s="52">
        <v>34.597257926306767</v>
      </c>
      <c r="CX56" s="52">
        <v>50</v>
      </c>
      <c r="CY56" s="52">
        <v>0.70270270270270307</v>
      </c>
      <c r="CZ56" s="52">
        <v>0.94</v>
      </c>
      <c r="DA56" s="52">
        <v>0.23729729729729698</v>
      </c>
      <c r="DB56" s="52">
        <v>17.263974516166829</v>
      </c>
      <c r="DC56" s="52">
        <v>19.631524517014228</v>
      </c>
      <c r="DD56" s="52">
        <v>17.168861804494096</v>
      </c>
      <c r="DE56" s="52">
        <v>15.161501169955377</v>
      </c>
      <c r="DF56" s="50" t="s">
        <v>102</v>
      </c>
    </row>
    <row r="57" spans="1:110" x14ac:dyDescent="0.25">
      <c r="A57" s="50" t="s">
        <v>1351</v>
      </c>
      <c r="B57" s="50" t="s">
        <v>1512</v>
      </c>
      <c r="C57" s="50" t="s">
        <v>2665</v>
      </c>
      <c r="D57" s="50" t="s">
        <v>101</v>
      </c>
      <c r="E57" s="50" t="s">
        <v>102</v>
      </c>
      <c r="F57" s="50" t="s">
        <v>102</v>
      </c>
      <c r="G57" s="50" t="s">
        <v>102</v>
      </c>
      <c r="H57" s="50" t="s">
        <v>2644</v>
      </c>
      <c r="I57" s="50" t="s">
        <v>103</v>
      </c>
      <c r="J57" s="52">
        <v>809.32942653219538</v>
      </c>
      <c r="K57" s="52">
        <v>1050</v>
      </c>
      <c r="L57" s="52">
        <v>77.07899300306623</v>
      </c>
      <c r="M57" s="52">
        <v>0</v>
      </c>
      <c r="N57" s="52">
        <v>356</v>
      </c>
      <c r="O57" s="52">
        <v>67.904322760461994</v>
      </c>
      <c r="P57" s="52">
        <v>90.539097013949316</v>
      </c>
      <c r="Q57" s="52">
        <v>100</v>
      </c>
      <c r="R57" s="52">
        <v>296</v>
      </c>
      <c r="S57" s="52">
        <v>66.294131159003271</v>
      </c>
      <c r="T57" s="52">
        <v>68.512225870170596</v>
      </c>
      <c r="U57" s="52">
        <v>75</v>
      </c>
      <c r="V57" s="52">
        <v>88.392174878671028</v>
      </c>
      <c r="W57" s="52">
        <v>100</v>
      </c>
      <c r="X57" s="52">
        <v>356</v>
      </c>
      <c r="Y57" s="52">
        <v>62.362767014631984</v>
      </c>
      <c r="Z57" s="52">
        <v>83.150356019509303</v>
      </c>
      <c r="AA57" s="52">
        <v>100</v>
      </c>
      <c r="AB57" s="52">
        <v>296</v>
      </c>
      <c r="AC57" s="52">
        <v>61.116255084455233</v>
      </c>
      <c r="AD57" s="52">
        <v>81.488340112606977</v>
      </c>
      <c r="AE57" s="52">
        <v>100</v>
      </c>
      <c r="AF57" s="52">
        <v>141</v>
      </c>
      <c r="AG57" s="52">
        <v>44.689125295508262</v>
      </c>
      <c r="AH57" s="52">
        <v>59.585500394011014</v>
      </c>
      <c r="AI57" s="52">
        <v>100</v>
      </c>
      <c r="AJ57" s="52">
        <v>116</v>
      </c>
      <c r="AK57" s="52">
        <v>44.335057471264363</v>
      </c>
      <c r="AL57" s="52">
        <v>46.331999999999987</v>
      </c>
      <c r="AM57" s="52">
        <v>59.113409961685818</v>
      </c>
      <c r="AN57" s="52">
        <v>100</v>
      </c>
      <c r="AO57" s="53">
        <v>8.6999999999999993</v>
      </c>
      <c r="AP57" s="53">
        <v>7.39</v>
      </c>
      <c r="AQ57" s="53">
        <v>1.99</v>
      </c>
      <c r="AR57" s="52">
        <v>0</v>
      </c>
      <c r="AS57" s="52">
        <v>1</v>
      </c>
      <c r="AT57" s="52">
        <v>1</v>
      </c>
      <c r="AU57" s="52">
        <v>1</v>
      </c>
      <c r="AV57" s="52">
        <v>1</v>
      </c>
      <c r="AW57" s="52">
        <v>1</v>
      </c>
      <c r="AX57" s="52">
        <v>1</v>
      </c>
      <c r="AY57" s="52">
        <v>0.98601398601398604</v>
      </c>
      <c r="AZ57" s="52">
        <v>0.99145299145299148</v>
      </c>
      <c r="BA57" s="52">
        <v>0.96153846153846156</v>
      </c>
      <c r="BB57" s="52">
        <v>4.5088566827697261E-2</v>
      </c>
      <c r="BC57" s="52">
        <v>50</v>
      </c>
      <c r="BD57" s="52">
        <v>50</v>
      </c>
      <c r="BE57" s="52">
        <v>4.8169556840077073E-2</v>
      </c>
      <c r="BF57" s="52">
        <v>50</v>
      </c>
      <c r="BG57" s="52">
        <v>50</v>
      </c>
      <c r="BH57" s="52">
        <v>27</v>
      </c>
      <c r="BI57" s="52">
        <v>37</v>
      </c>
      <c r="BJ57" s="52">
        <v>0.72972972972972971</v>
      </c>
      <c r="BK57" s="52">
        <v>48.648648648648646</v>
      </c>
      <c r="BL57" s="52">
        <v>50</v>
      </c>
      <c r="BM57" s="52">
        <v>10</v>
      </c>
      <c r="BN57" s="52">
        <v>37</v>
      </c>
      <c r="BO57" s="52">
        <v>0.27027027027027029</v>
      </c>
      <c r="BP57" s="52">
        <v>18.018018018018019</v>
      </c>
      <c r="BQ57" s="52">
        <v>50</v>
      </c>
      <c r="BR57" s="52">
        <v>62</v>
      </c>
      <c r="BS57" s="52">
        <v>69</v>
      </c>
      <c r="BT57" s="52">
        <v>0.89855072463768115</v>
      </c>
      <c r="BU57" s="52">
        <v>47.795251310514956</v>
      </c>
      <c r="BV57" s="52">
        <v>50</v>
      </c>
      <c r="BW57" s="54">
        <v>15</v>
      </c>
      <c r="BX57" s="54">
        <v>24</v>
      </c>
      <c r="BY57" s="52">
        <v>0.625</v>
      </c>
      <c r="BZ57" s="52">
        <v>66.489361702127653</v>
      </c>
      <c r="CA57" s="52">
        <v>100</v>
      </c>
      <c r="CB57" s="55"/>
      <c r="CC57" s="55"/>
      <c r="CD57" s="52"/>
      <c r="CE57" s="52"/>
      <c r="CF57" s="52"/>
      <c r="CG57" s="52"/>
      <c r="CH57" s="52"/>
      <c r="CI57" s="52"/>
      <c r="CJ57" s="52"/>
      <c r="CK57" s="52"/>
      <c r="CL57" s="52"/>
      <c r="CM57" s="52">
        <v>201</v>
      </c>
      <c r="CN57" s="52">
        <v>83</v>
      </c>
      <c r="CO57" s="52">
        <v>201</v>
      </c>
      <c r="CP57" s="52">
        <v>0.41293532338308458</v>
      </c>
      <c r="CQ57" s="52">
        <v>1</v>
      </c>
      <c r="CR57" s="52">
        <v>27.529021558872309</v>
      </c>
      <c r="CS57" s="52">
        <v>50</v>
      </c>
      <c r="CT57" s="52">
        <v>50</v>
      </c>
      <c r="CU57" s="52">
        <v>108</v>
      </c>
      <c r="CV57" s="52">
        <v>0.46296296296296297</v>
      </c>
      <c r="CW57" s="52">
        <v>38.580246913580247</v>
      </c>
      <c r="CX57" s="52">
        <v>50</v>
      </c>
      <c r="CY57" s="52"/>
      <c r="CZ57" s="52"/>
      <c r="DA57" s="52"/>
      <c r="DB57" s="52">
        <v>17.263974516166829</v>
      </c>
      <c r="DC57" s="52">
        <v>19.631524517014228</v>
      </c>
      <c r="DD57" s="52">
        <v>17.168861804494096</v>
      </c>
      <c r="DE57" s="52"/>
      <c r="DF57" s="50" t="s">
        <v>102</v>
      </c>
    </row>
    <row r="58" spans="1:110" x14ac:dyDescent="0.25">
      <c r="A58" s="50" t="s">
        <v>440</v>
      </c>
      <c r="B58" s="50" t="s">
        <v>1513</v>
      </c>
      <c r="C58" s="50" t="s">
        <v>2665</v>
      </c>
      <c r="D58" s="50" t="s">
        <v>101</v>
      </c>
      <c r="E58" s="50" t="s">
        <v>102</v>
      </c>
      <c r="F58" s="50" t="s">
        <v>102</v>
      </c>
      <c r="G58" s="50" t="s">
        <v>102</v>
      </c>
      <c r="H58" s="50" t="s">
        <v>2644</v>
      </c>
      <c r="I58" s="50" t="s">
        <v>103</v>
      </c>
      <c r="J58" s="52">
        <v>952.60818319306497</v>
      </c>
      <c r="K58" s="52">
        <v>1250</v>
      </c>
      <c r="L58" s="52">
        <v>76.208654655445201</v>
      </c>
      <c r="M58" s="52">
        <v>0</v>
      </c>
      <c r="N58" s="52">
        <v>2538</v>
      </c>
      <c r="O58" s="52">
        <v>68.364031894973635</v>
      </c>
      <c r="P58" s="52">
        <v>91.152042526631519</v>
      </c>
      <c r="Q58" s="52">
        <v>100</v>
      </c>
      <c r="R58" s="52">
        <v>1145</v>
      </c>
      <c r="S58" s="52">
        <v>61.780932396344319</v>
      </c>
      <c r="T58" s="52">
        <v>64.05060364188104</v>
      </c>
      <c r="U58" s="52">
        <v>73.775122294062342</v>
      </c>
      <c r="V58" s="52">
        <v>82.374576528459087</v>
      </c>
      <c r="W58" s="52">
        <v>100</v>
      </c>
      <c r="X58" s="52">
        <v>2526</v>
      </c>
      <c r="Y58" s="52">
        <v>59.47685527161272</v>
      </c>
      <c r="Z58" s="52">
        <v>79.302473695483627</v>
      </c>
      <c r="AA58" s="52">
        <v>100</v>
      </c>
      <c r="AB58" s="52">
        <v>1134</v>
      </c>
      <c r="AC58" s="52">
        <v>53.862518647791298</v>
      </c>
      <c r="AD58" s="52">
        <v>71.816691530388397</v>
      </c>
      <c r="AE58" s="52">
        <v>100</v>
      </c>
      <c r="AF58" s="52">
        <v>1069</v>
      </c>
      <c r="AG58" s="52">
        <v>58.184066105394614</v>
      </c>
      <c r="AH58" s="52">
        <v>77.578754807192823</v>
      </c>
      <c r="AI58" s="52">
        <v>100</v>
      </c>
      <c r="AJ58" s="52">
        <v>469</v>
      </c>
      <c r="AK58" s="52">
        <v>52.692892679459817</v>
      </c>
      <c r="AL58" s="52">
        <v>62.476333333333365</v>
      </c>
      <c r="AM58" s="52">
        <v>70.257190239279751</v>
      </c>
      <c r="AN58" s="52">
        <v>100</v>
      </c>
      <c r="AO58" s="53">
        <v>11.99</v>
      </c>
      <c r="AP58" s="53">
        <v>10.18</v>
      </c>
      <c r="AQ58" s="53">
        <v>9.7799999999999994</v>
      </c>
      <c r="AR58" s="52">
        <v>0</v>
      </c>
      <c r="AS58" s="52">
        <v>0.98748577929465298</v>
      </c>
      <c r="AT58" s="52">
        <v>0.977850697292863</v>
      </c>
      <c r="AU58" s="52">
        <v>0.99576868829337095</v>
      </c>
      <c r="AV58" s="52">
        <v>0.98407884761182718</v>
      </c>
      <c r="AW58" s="52">
        <v>0.97131147540983609</v>
      </c>
      <c r="AX58" s="52">
        <v>0.99506346967559944</v>
      </c>
      <c r="AY58" s="52">
        <v>0.99635701275045541</v>
      </c>
      <c r="AZ58" s="52">
        <v>0.99180327868852458</v>
      </c>
      <c r="BA58" s="52">
        <v>1</v>
      </c>
      <c r="BB58" s="52">
        <v>0.11960666265302027</v>
      </c>
      <c r="BC58" s="52">
        <v>36.078667469395967</v>
      </c>
      <c r="BD58" s="52">
        <v>50</v>
      </c>
      <c r="BE58" s="52">
        <v>0.18388711879836139</v>
      </c>
      <c r="BF58" s="52">
        <v>23.222576240327729</v>
      </c>
      <c r="BG58" s="52">
        <v>50</v>
      </c>
      <c r="BH58" s="52">
        <v>415</v>
      </c>
      <c r="BI58" s="52">
        <v>783</v>
      </c>
      <c r="BJ58" s="52">
        <v>0.53001277139208169</v>
      </c>
      <c r="BK58" s="52">
        <v>35.334184759472116</v>
      </c>
      <c r="BL58" s="52">
        <v>50</v>
      </c>
      <c r="BM58" s="52">
        <v>263</v>
      </c>
      <c r="BN58" s="52">
        <v>783</v>
      </c>
      <c r="BO58" s="52">
        <v>0.33588761174968074</v>
      </c>
      <c r="BP58" s="52">
        <v>22.392507449978716</v>
      </c>
      <c r="BQ58" s="52">
        <v>50</v>
      </c>
      <c r="BR58" s="52">
        <v>697</v>
      </c>
      <c r="BS58" s="52">
        <v>844</v>
      </c>
      <c r="BT58" s="52">
        <v>0.82582938388625593</v>
      </c>
      <c r="BU58" s="52">
        <v>43.92709488756681</v>
      </c>
      <c r="BV58" s="52">
        <v>50</v>
      </c>
      <c r="BW58" s="54">
        <v>366</v>
      </c>
      <c r="BX58" s="54">
        <v>424</v>
      </c>
      <c r="BY58" s="52">
        <v>0.8632075471698113</v>
      </c>
      <c r="BZ58" s="52">
        <v>91.830590124448022</v>
      </c>
      <c r="CA58" s="52">
        <v>100</v>
      </c>
      <c r="CB58" s="55">
        <v>143</v>
      </c>
      <c r="CC58" s="55">
        <v>193</v>
      </c>
      <c r="CD58" s="52">
        <v>0.74093264248704704</v>
      </c>
      <c r="CE58" s="52">
        <v>78.822621541175224</v>
      </c>
      <c r="CF58" s="52">
        <v>100</v>
      </c>
      <c r="CG58" s="52">
        <v>1</v>
      </c>
      <c r="CH58" s="52">
        <v>384</v>
      </c>
      <c r="CI58" s="52">
        <v>269</v>
      </c>
      <c r="CJ58" s="52">
        <v>0.70099999999999996</v>
      </c>
      <c r="CK58" s="52">
        <v>93.402777777777786</v>
      </c>
      <c r="CL58" s="52">
        <v>100</v>
      </c>
      <c r="CM58" s="52">
        <v>1066</v>
      </c>
      <c r="CN58" s="52">
        <v>602</v>
      </c>
      <c r="CO58" s="52">
        <v>1509</v>
      </c>
      <c r="CP58" s="52">
        <v>0.56472795497185746</v>
      </c>
      <c r="CQ58" s="52">
        <v>0.70642809807819751</v>
      </c>
      <c r="CR58" s="52">
        <v>18.824265165728583</v>
      </c>
      <c r="CS58" s="52">
        <v>50</v>
      </c>
      <c r="CT58" s="52">
        <v>692</v>
      </c>
      <c r="CU58" s="52">
        <v>1589</v>
      </c>
      <c r="CV58" s="52">
        <v>0.43549402139710508</v>
      </c>
      <c r="CW58" s="52">
        <v>36.291168449758757</v>
      </c>
      <c r="CX58" s="52">
        <v>50</v>
      </c>
      <c r="CY58" s="52">
        <v>0.74093264248704704</v>
      </c>
      <c r="CZ58" s="52">
        <v>0.94</v>
      </c>
      <c r="DA58" s="52">
        <v>0.19906735751295301</v>
      </c>
      <c r="DB58" s="52">
        <v>17.263974516166829</v>
      </c>
      <c r="DC58" s="52">
        <v>19.631524517014228</v>
      </c>
      <c r="DD58" s="52">
        <v>17.168861804494096</v>
      </c>
      <c r="DE58" s="52">
        <v>15.161501169955377</v>
      </c>
      <c r="DF58" s="50" t="s">
        <v>102</v>
      </c>
    </row>
    <row r="59" spans="1:110" x14ac:dyDescent="0.25">
      <c r="A59" s="50" t="s">
        <v>451</v>
      </c>
      <c r="B59" s="50" t="s">
        <v>1514</v>
      </c>
      <c r="C59" s="50" t="s">
        <v>2665</v>
      </c>
      <c r="D59" s="50" t="s">
        <v>101</v>
      </c>
      <c r="E59" s="50" t="s">
        <v>102</v>
      </c>
      <c r="F59" s="50" t="s">
        <v>102</v>
      </c>
      <c r="G59" s="50" t="s">
        <v>102</v>
      </c>
      <c r="H59" s="50" t="s">
        <v>2644</v>
      </c>
      <c r="I59" s="50" t="s">
        <v>103</v>
      </c>
      <c r="J59" s="52">
        <v>583.43860644197832</v>
      </c>
      <c r="K59" s="52">
        <v>650</v>
      </c>
      <c r="L59" s="52">
        <v>89.759785606458209</v>
      </c>
      <c r="M59" s="52">
        <v>0</v>
      </c>
      <c r="N59" s="52">
        <v>255</v>
      </c>
      <c r="O59" s="52">
        <v>80.825867426926294</v>
      </c>
      <c r="P59" s="52">
        <v>100</v>
      </c>
      <c r="Q59" s="52">
        <v>100</v>
      </c>
      <c r="R59" s="52">
        <v>54</v>
      </c>
      <c r="S59" s="52">
        <v>64.111014395766063</v>
      </c>
      <c r="T59" s="52">
        <v>73.431895472612922</v>
      </c>
      <c r="U59" s="52">
        <v>75</v>
      </c>
      <c r="V59" s="52">
        <v>85.481352527688088</v>
      </c>
      <c r="W59" s="52">
        <v>100</v>
      </c>
      <c r="X59" s="52">
        <v>253</v>
      </c>
      <c r="Y59" s="52">
        <v>69.869370052150359</v>
      </c>
      <c r="Z59" s="52">
        <v>93.159160069533812</v>
      </c>
      <c r="AA59" s="52">
        <v>100</v>
      </c>
      <c r="AB59" s="52">
        <v>52</v>
      </c>
      <c r="AC59" s="52">
        <v>56.098839099977759</v>
      </c>
      <c r="AD59" s="52">
        <v>74.798452133303684</v>
      </c>
      <c r="AE59" s="52">
        <v>100</v>
      </c>
      <c r="AF59" s="52">
        <v>84</v>
      </c>
      <c r="AG59" s="52">
        <v>68.365873015873007</v>
      </c>
      <c r="AH59" s="52">
        <v>91.154497354497337</v>
      </c>
      <c r="AI59" s="52">
        <v>100</v>
      </c>
      <c r="AJ59" s="52">
        <v>14</v>
      </c>
      <c r="AK59" s="52"/>
      <c r="AL59" s="52">
        <v>70.431428571428555</v>
      </c>
      <c r="AM59" s="52"/>
      <c r="AN59" s="52">
        <v>0</v>
      </c>
      <c r="AO59" s="53">
        <v>10.88</v>
      </c>
      <c r="AP59" s="53">
        <v>17.329999999999998</v>
      </c>
      <c r="AQ59" s="53"/>
      <c r="AR59" s="52">
        <v>0</v>
      </c>
      <c r="AS59" s="52">
        <v>0.98127340823970033</v>
      </c>
      <c r="AT59" s="52">
        <v>0.98333333333333328</v>
      </c>
      <c r="AU59" s="52">
        <v>0.98067632850241548</v>
      </c>
      <c r="AV59" s="52">
        <v>0.97397769516728627</v>
      </c>
      <c r="AW59" s="52">
        <v>0.95161290322580649</v>
      </c>
      <c r="AX59" s="52">
        <v>0.98067632850241548</v>
      </c>
      <c r="AY59" s="52">
        <v>1</v>
      </c>
      <c r="AZ59" s="52"/>
      <c r="BA59" s="52">
        <v>1</v>
      </c>
      <c r="BB59" s="52">
        <v>2.6634382566585957E-2</v>
      </c>
      <c r="BC59" s="52">
        <v>50</v>
      </c>
      <c r="BD59" s="52">
        <v>50</v>
      </c>
      <c r="BE59" s="52">
        <v>3.0303030303030304E-2</v>
      </c>
      <c r="BF59" s="52">
        <v>50</v>
      </c>
      <c r="BG59" s="52">
        <v>50</v>
      </c>
      <c r="BH59" s="52"/>
      <c r="BI59" s="52"/>
      <c r="BJ59" s="52"/>
      <c r="BK59" s="52"/>
      <c r="BL59" s="52"/>
      <c r="BM59" s="52"/>
      <c r="BN59" s="52"/>
      <c r="BO59" s="52"/>
      <c r="BP59" s="52"/>
      <c r="BQ59" s="52"/>
      <c r="BR59" s="52"/>
      <c r="BS59" s="52"/>
      <c r="BT59" s="52"/>
      <c r="BU59" s="52"/>
      <c r="BV59" s="52"/>
      <c r="BW59" s="54"/>
      <c r="BX59" s="54"/>
      <c r="BY59" s="52"/>
      <c r="BZ59" s="52"/>
      <c r="CA59" s="52"/>
      <c r="CB59" s="55"/>
      <c r="CC59" s="55"/>
      <c r="CD59" s="52"/>
      <c r="CE59" s="52"/>
      <c r="CF59" s="52"/>
      <c r="CG59" s="52"/>
      <c r="CH59" s="52"/>
      <c r="CI59" s="52"/>
      <c r="CJ59" s="52"/>
      <c r="CK59" s="52"/>
      <c r="CL59" s="52"/>
      <c r="CM59" s="52">
        <v>127</v>
      </c>
      <c r="CN59" s="52">
        <v>74</v>
      </c>
      <c r="CO59" s="52">
        <v>130</v>
      </c>
      <c r="CP59" s="52">
        <v>0.58267716535433067</v>
      </c>
      <c r="CQ59" s="52">
        <v>0.97692307692307689</v>
      </c>
      <c r="CR59" s="52">
        <v>38.84514435695538</v>
      </c>
      <c r="CS59" s="52">
        <v>50</v>
      </c>
      <c r="CT59" s="52"/>
      <c r="CU59" s="52"/>
      <c r="CV59" s="52"/>
      <c r="CW59" s="52"/>
      <c r="CX59" s="52"/>
      <c r="CY59" s="52"/>
      <c r="CZ59" s="52"/>
      <c r="DA59" s="52"/>
      <c r="DB59" s="52">
        <v>17.263974516166829</v>
      </c>
      <c r="DC59" s="52">
        <v>19.631524517014228</v>
      </c>
      <c r="DD59" s="52">
        <v>17.168861804494096</v>
      </c>
      <c r="DE59" s="52"/>
      <c r="DF59" s="50" t="s">
        <v>102</v>
      </c>
    </row>
    <row r="60" spans="1:110" x14ac:dyDescent="0.25">
      <c r="A60" s="50" t="s">
        <v>1333</v>
      </c>
      <c r="B60" s="50" t="s">
        <v>1515</v>
      </c>
      <c r="C60" s="50" t="s">
        <v>2665</v>
      </c>
      <c r="D60" s="50" t="s">
        <v>101</v>
      </c>
      <c r="E60" s="50" t="s">
        <v>102</v>
      </c>
      <c r="F60" s="50" t="s">
        <v>102</v>
      </c>
      <c r="G60" s="50" t="s">
        <v>102</v>
      </c>
      <c r="H60" s="50" t="s">
        <v>2644</v>
      </c>
      <c r="I60" s="50" t="s">
        <v>103</v>
      </c>
      <c r="J60" s="52">
        <v>210.55083910299876</v>
      </c>
      <c r="K60" s="52">
        <v>500</v>
      </c>
      <c r="L60" s="52">
        <v>42.110167820599756</v>
      </c>
      <c r="M60" s="52">
        <v>0</v>
      </c>
      <c r="N60" s="52">
        <v>16</v>
      </c>
      <c r="O60" s="52"/>
      <c r="P60" s="52"/>
      <c r="Q60" s="52">
        <v>0</v>
      </c>
      <c r="R60" s="52">
        <v>7</v>
      </c>
      <c r="S60" s="52"/>
      <c r="T60" s="52"/>
      <c r="U60" s="52"/>
      <c r="V60" s="52"/>
      <c r="W60" s="52">
        <v>0</v>
      </c>
      <c r="X60" s="52">
        <v>16</v>
      </c>
      <c r="Y60" s="52"/>
      <c r="Z60" s="52"/>
      <c r="AA60" s="52">
        <v>0</v>
      </c>
      <c r="AB60" s="52">
        <v>7</v>
      </c>
      <c r="AC60" s="52"/>
      <c r="AD60" s="52"/>
      <c r="AE60" s="52">
        <v>0</v>
      </c>
      <c r="AF60" s="52">
        <v>25</v>
      </c>
      <c r="AG60" s="52">
        <v>48.883999999999993</v>
      </c>
      <c r="AH60" s="52">
        <v>65.178666666666658</v>
      </c>
      <c r="AI60" s="52">
        <v>100</v>
      </c>
      <c r="AJ60" s="52">
        <v>15</v>
      </c>
      <c r="AK60" s="52"/>
      <c r="AL60" s="52"/>
      <c r="AM60" s="52"/>
      <c r="AN60" s="52">
        <v>0</v>
      </c>
      <c r="AO60" s="53"/>
      <c r="AP60" s="53"/>
      <c r="AQ60" s="53"/>
      <c r="AR60" s="52">
        <v>0</v>
      </c>
      <c r="AS60" s="52"/>
      <c r="AT60" s="52"/>
      <c r="AU60" s="52"/>
      <c r="AV60" s="52"/>
      <c r="AW60" s="52"/>
      <c r="AX60" s="52"/>
      <c r="AY60" s="52">
        <v>1</v>
      </c>
      <c r="AZ60" s="52"/>
      <c r="BA60" s="52"/>
      <c r="BB60" s="52">
        <v>0.2839506172839506</v>
      </c>
      <c r="BC60" s="52">
        <v>3.2098765432098997</v>
      </c>
      <c r="BD60" s="52">
        <v>50</v>
      </c>
      <c r="BE60" s="52">
        <v>0.2558139534883721</v>
      </c>
      <c r="BF60" s="52">
        <v>8.8372093023255882</v>
      </c>
      <c r="BG60" s="52">
        <v>50</v>
      </c>
      <c r="BH60" s="52">
        <v>5</v>
      </c>
      <c r="BI60" s="52">
        <v>43</v>
      </c>
      <c r="BJ60" s="52">
        <v>0.11627906976744186</v>
      </c>
      <c r="BK60" s="52">
        <v>7.7519379844961236</v>
      </c>
      <c r="BL60" s="52">
        <v>50</v>
      </c>
      <c r="BM60" s="52">
        <v>3</v>
      </c>
      <c r="BN60" s="52">
        <v>43</v>
      </c>
      <c r="BO60" s="52">
        <v>6.9767441860465115E-2</v>
      </c>
      <c r="BP60" s="52">
        <v>4.6511627906976747</v>
      </c>
      <c r="BQ60" s="52">
        <v>50</v>
      </c>
      <c r="BR60" s="52"/>
      <c r="BS60" s="52"/>
      <c r="BT60" s="52"/>
      <c r="BU60" s="52"/>
      <c r="BV60" s="52"/>
      <c r="BW60" s="54">
        <v>18</v>
      </c>
      <c r="BX60" s="54">
        <v>27</v>
      </c>
      <c r="BY60" s="52">
        <v>0.66666666666666663</v>
      </c>
      <c r="BZ60" s="52">
        <v>70.921985815602838</v>
      </c>
      <c r="CA60" s="52">
        <v>100</v>
      </c>
      <c r="CB60" s="55"/>
      <c r="CC60" s="55"/>
      <c r="CD60" s="52"/>
      <c r="CE60" s="52"/>
      <c r="CF60" s="52"/>
      <c r="CG60" s="52">
        <v>0</v>
      </c>
      <c r="CH60" s="52"/>
      <c r="CI60" s="52"/>
      <c r="CJ60" s="52"/>
      <c r="CK60" s="52"/>
      <c r="CL60" s="52"/>
      <c r="CM60" s="52">
        <v>20</v>
      </c>
      <c r="CN60" s="52">
        <v>0</v>
      </c>
      <c r="CO60" s="52">
        <v>25</v>
      </c>
      <c r="CP60" s="52">
        <v>0</v>
      </c>
      <c r="CQ60" s="52">
        <v>0.8</v>
      </c>
      <c r="CR60" s="52">
        <v>0</v>
      </c>
      <c r="CS60" s="52">
        <v>50</v>
      </c>
      <c r="CT60" s="52">
        <v>54</v>
      </c>
      <c r="CU60" s="52">
        <v>81</v>
      </c>
      <c r="CV60" s="52">
        <v>0.66666666666666663</v>
      </c>
      <c r="CW60" s="52">
        <v>50</v>
      </c>
      <c r="CX60" s="52">
        <v>50</v>
      </c>
      <c r="CY60" s="52"/>
      <c r="CZ60" s="52"/>
      <c r="DA60" s="52"/>
      <c r="DB60" s="52">
        <v>17.263974516166829</v>
      </c>
      <c r="DC60" s="52">
        <v>19.631524517014228</v>
      </c>
      <c r="DD60" s="52">
        <v>17.168861804494096</v>
      </c>
      <c r="DE60" s="52">
        <v>15.161501169955377</v>
      </c>
      <c r="DF60" s="50" t="s">
        <v>102</v>
      </c>
    </row>
    <row r="61" spans="1:110" x14ac:dyDescent="0.25">
      <c r="A61" s="50" t="s">
        <v>453</v>
      </c>
      <c r="B61" s="50" t="s">
        <v>1516</v>
      </c>
      <c r="C61" s="50" t="s">
        <v>2665</v>
      </c>
      <c r="D61" s="50" t="s">
        <v>101</v>
      </c>
      <c r="E61" s="50" t="s">
        <v>102</v>
      </c>
      <c r="F61" s="50" t="s">
        <v>102</v>
      </c>
      <c r="G61" s="50" t="s">
        <v>102</v>
      </c>
      <c r="H61" s="50" t="s">
        <v>2644</v>
      </c>
      <c r="I61" s="50" t="s">
        <v>103</v>
      </c>
      <c r="J61" s="52">
        <v>1099.0439035562911</v>
      </c>
      <c r="K61" s="52">
        <v>1250</v>
      </c>
      <c r="L61" s="52">
        <v>87.923512284503275</v>
      </c>
      <c r="M61" s="52">
        <v>1</v>
      </c>
      <c r="N61" s="52">
        <v>5453</v>
      </c>
      <c r="O61" s="52">
        <v>76.865875579210794</v>
      </c>
      <c r="P61" s="52">
        <v>100</v>
      </c>
      <c r="Q61" s="52">
        <v>100</v>
      </c>
      <c r="R61" s="52">
        <v>1161</v>
      </c>
      <c r="S61" s="52">
        <v>61.290105277384207</v>
      </c>
      <c r="T61" s="52">
        <v>73.524436753862119</v>
      </c>
      <c r="U61" s="52">
        <v>75</v>
      </c>
      <c r="V61" s="52">
        <v>81.720140369845609</v>
      </c>
      <c r="W61" s="52">
        <v>100</v>
      </c>
      <c r="X61" s="52">
        <v>5383</v>
      </c>
      <c r="Y61" s="52">
        <v>69.26474699403056</v>
      </c>
      <c r="Z61" s="52">
        <v>92.352995992040746</v>
      </c>
      <c r="AA61" s="52">
        <v>100</v>
      </c>
      <c r="AB61" s="52">
        <v>1139</v>
      </c>
      <c r="AC61" s="52">
        <v>53.392821321752088</v>
      </c>
      <c r="AD61" s="52">
        <v>71.190428429002779</v>
      </c>
      <c r="AE61" s="52">
        <v>100</v>
      </c>
      <c r="AF61" s="52">
        <v>2321</v>
      </c>
      <c r="AG61" s="52">
        <v>64.86330963665074</v>
      </c>
      <c r="AH61" s="52">
        <v>86.484412848867649</v>
      </c>
      <c r="AI61" s="52">
        <v>100</v>
      </c>
      <c r="AJ61" s="52">
        <v>512</v>
      </c>
      <c r="AK61" s="52">
        <v>52.327880859374957</v>
      </c>
      <c r="AL61" s="52">
        <v>68.411203243043786</v>
      </c>
      <c r="AM61" s="52">
        <v>69.770507812499943</v>
      </c>
      <c r="AN61" s="52">
        <v>100</v>
      </c>
      <c r="AO61" s="53">
        <v>13.7</v>
      </c>
      <c r="AP61" s="53">
        <v>20.13</v>
      </c>
      <c r="AQ61" s="53">
        <v>16.079999999999998</v>
      </c>
      <c r="AR61" s="52">
        <v>1</v>
      </c>
      <c r="AS61" s="52">
        <v>0.97951549697185603</v>
      </c>
      <c r="AT61" s="52">
        <v>0.96172638436482083</v>
      </c>
      <c r="AU61" s="52">
        <v>0.98449612403100772</v>
      </c>
      <c r="AV61" s="52">
        <v>0.96721895599501162</v>
      </c>
      <c r="AW61" s="52">
        <v>0.94381107491856675</v>
      </c>
      <c r="AX61" s="52">
        <v>0.97377423033067279</v>
      </c>
      <c r="AY61" s="52">
        <v>0.99361158432708685</v>
      </c>
      <c r="AZ61" s="52">
        <v>0.9923518164435946</v>
      </c>
      <c r="BA61" s="52">
        <v>0.99397260273972599</v>
      </c>
      <c r="BB61" s="52">
        <v>3.7273908264215047E-2</v>
      </c>
      <c r="BC61" s="52">
        <v>50</v>
      </c>
      <c r="BD61" s="52">
        <v>50</v>
      </c>
      <c r="BE61" s="52">
        <v>7.3389651531150998E-2</v>
      </c>
      <c r="BF61" s="52">
        <v>45.322069693769819</v>
      </c>
      <c r="BG61" s="52">
        <v>50</v>
      </c>
      <c r="BH61" s="52">
        <v>1402</v>
      </c>
      <c r="BI61" s="52">
        <v>1486</v>
      </c>
      <c r="BJ61" s="52">
        <v>0.94347240915208619</v>
      </c>
      <c r="BK61" s="52">
        <v>50</v>
      </c>
      <c r="BL61" s="52">
        <v>50</v>
      </c>
      <c r="BM61" s="52">
        <v>938</v>
      </c>
      <c r="BN61" s="52">
        <v>1486</v>
      </c>
      <c r="BO61" s="52">
        <v>0.6312247644683715</v>
      </c>
      <c r="BP61" s="52">
        <v>42.081650964558101</v>
      </c>
      <c r="BQ61" s="52">
        <v>50</v>
      </c>
      <c r="BR61" s="52">
        <v>1110</v>
      </c>
      <c r="BS61" s="52">
        <v>1545</v>
      </c>
      <c r="BT61" s="52">
        <v>0.71844660194174759</v>
      </c>
      <c r="BU61" s="52">
        <v>38.215244784135507</v>
      </c>
      <c r="BV61" s="52">
        <v>50</v>
      </c>
      <c r="BW61" s="54">
        <v>683</v>
      </c>
      <c r="BX61" s="54">
        <v>728</v>
      </c>
      <c r="BY61" s="52">
        <v>0.93818681318681318</v>
      </c>
      <c r="BZ61" s="52">
        <v>99.807107785831192</v>
      </c>
      <c r="CA61" s="52">
        <v>100</v>
      </c>
      <c r="CB61" s="55">
        <v>147</v>
      </c>
      <c r="CC61" s="55">
        <v>163</v>
      </c>
      <c r="CD61" s="52">
        <v>0.90184049079754602</v>
      </c>
      <c r="CE61" s="52">
        <v>95.940477744419795</v>
      </c>
      <c r="CF61" s="52">
        <v>100</v>
      </c>
      <c r="CG61" s="52">
        <v>0</v>
      </c>
      <c r="CH61" s="52">
        <v>700</v>
      </c>
      <c r="CI61" s="52">
        <v>576</v>
      </c>
      <c r="CJ61" s="52">
        <v>0.82299999999999995</v>
      </c>
      <c r="CK61" s="52">
        <v>100</v>
      </c>
      <c r="CL61" s="52">
        <v>100</v>
      </c>
      <c r="CM61" s="52">
        <v>3013</v>
      </c>
      <c r="CN61" s="52">
        <v>2017</v>
      </c>
      <c r="CO61" s="52">
        <v>3165</v>
      </c>
      <c r="CP61" s="52">
        <v>0.66943245934284767</v>
      </c>
      <c r="CQ61" s="52">
        <v>0.9519747235387046</v>
      </c>
      <c r="CR61" s="52">
        <v>44.628830622856512</v>
      </c>
      <c r="CS61" s="52">
        <v>50</v>
      </c>
      <c r="CT61" s="52">
        <v>1140</v>
      </c>
      <c r="CU61" s="52">
        <v>3013</v>
      </c>
      <c r="CV61" s="52">
        <v>0.37836043810155989</v>
      </c>
      <c r="CW61" s="52">
        <v>31.530036508463326</v>
      </c>
      <c r="CX61" s="52">
        <v>50</v>
      </c>
      <c r="CY61" s="52">
        <v>0.90184049079754602</v>
      </c>
      <c r="CZ61" s="52">
        <v>0.94</v>
      </c>
      <c r="DA61" s="52">
        <v>3.8159509202453992E-2</v>
      </c>
      <c r="DB61" s="52">
        <v>17.263974516166829</v>
      </c>
      <c r="DC61" s="52">
        <v>19.631524517014228</v>
      </c>
      <c r="DD61" s="52">
        <v>17.168861804494096</v>
      </c>
      <c r="DE61" s="52">
        <v>15.161501169955377</v>
      </c>
      <c r="DF61" s="50" t="s">
        <v>102</v>
      </c>
    </row>
    <row r="62" spans="1:110" x14ac:dyDescent="0.25">
      <c r="A62" s="50" t="s">
        <v>470</v>
      </c>
      <c r="B62" s="50" t="s">
        <v>1517</v>
      </c>
      <c r="C62" s="50" t="s">
        <v>2665</v>
      </c>
      <c r="D62" s="50" t="s">
        <v>101</v>
      </c>
      <c r="E62" s="50" t="s">
        <v>102</v>
      </c>
      <c r="F62" s="50" t="s">
        <v>102</v>
      </c>
      <c r="G62" s="50" t="s">
        <v>102</v>
      </c>
      <c r="H62" s="50" t="s">
        <v>2644</v>
      </c>
      <c r="I62" s="50" t="s">
        <v>103</v>
      </c>
      <c r="J62" s="52">
        <v>1115.4213354713095</v>
      </c>
      <c r="K62" s="52">
        <v>1250</v>
      </c>
      <c r="L62" s="52">
        <v>89.233706837704759</v>
      </c>
      <c r="M62" s="52">
        <v>1</v>
      </c>
      <c r="N62" s="52">
        <v>2114</v>
      </c>
      <c r="O62" s="52">
        <v>79.255508717417129</v>
      </c>
      <c r="P62" s="52">
        <v>100</v>
      </c>
      <c r="Q62" s="52">
        <v>100</v>
      </c>
      <c r="R62" s="52">
        <v>467</v>
      </c>
      <c r="S62" s="52">
        <v>63.846670813187437</v>
      </c>
      <c r="T62" s="52">
        <v>75</v>
      </c>
      <c r="U62" s="52">
        <v>75</v>
      </c>
      <c r="V62" s="52">
        <v>85.12889441758324</v>
      </c>
      <c r="W62" s="52">
        <v>100</v>
      </c>
      <c r="X62" s="52">
        <v>2088</v>
      </c>
      <c r="Y62" s="52">
        <v>72.301675539761163</v>
      </c>
      <c r="Z62" s="52">
        <v>96.40223405301488</v>
      </c>
      <c r="AA62" s="52">
        <v>100</v>
      </c>
      <c r="AB62" s="52">
        <v>457</v>
      </c>
      <c r="AC62" s="52">
        <v>56.880089377864088</v>
      </c>
      <c r="AD62" s="52">
        <v>75.840119170485451</v>
      </c>
      <c r="AE62" s="52">
        <v>100</v>
      </c>
      <c r="AF62" s="52">
        <v>949</v>
      </c>
      <c r="AG62" s="52">
        <v>69.7723393045313</v>
      </c>
      <c r="AH62" s="52">
        <v>93.029785739375072</v>
      </c>
      <c r="AI62" s="52">
        <v>100</v>
      </c>
      <c r="AJ62" s="52">
        <v>212</v>
      </c>
      <c r="AK62" s="52">
        <v>54.841745283018888</v>
      </c>
      <c r="AL62" s="52">
        <v>74.067164179104651</v>
      </c>
      <c r="AM62" s="52">
        <v>73.122327044025184</v>
      </c>
      <c r="AN62" s="52">
        <v>100</v>
      </c>
      <c r="AO62" s="53">
        <v>11.15</v>
      </c>
      <c r="AP62" s="53">
        <v>18.11</v>
      </c>
      <c r="AQ62" s="53">
        <v>19.22</v>
      </c>
      <c r="AR62" s="52">
        <v>0</v>
      </c>
      <c r="AS62" s="52">
        <v>0.97991784573254226</v>
      </c>
      <c r="AT62" s="52">
        <v>0.97137014314928427</v>
      </c>
      <c r="AU62" s="52">
        <v>0.98237367802585196</v>
      </c>
      <c r="AV62" s="52">
        <v>0.96865061335756475</v>
      </c>
      <c r="AW62" s="52">
        <v>0.95161290322580649</v>
      </c>
      <c r="AX62" s="52">
        <v>0.97360703812316718</v>
      </c>
      <c r="AY62" s="52">
        <v>0.99481865284974091</v>
      </c>
      <c r="AZ62" s="52">
        <v>0.99539170506912444</v>
      </c>
      <c r="BA62" s="52">
        <v>0.99465240641711228</v>
      </c>
      <c r="BB62" s="52">
        <v>5.8438287153652395E-2</v>
      </c>
      <c r="BC62" s="52">
        <v>48.312342569269532</v>
      </c>
      <c r="BD62" s="52">
        <v>50</v>
      </c>
      <c r="BE62" s="52">
        <v>0.13414634146341464</v>
      </c>
      <c r="BF62" s="52">
        <v>33.170731707317081</v>
      </c>
      <c r="BG62" s="52">
        <v>50</v>
      </c>
      <c r="BH62" s="52">
        <v>386</v>
      </c>
      <c r="BI62" s="52">
        <v>672</v>
      </c>
      <c r="BJ62" s="52">
        <v>0.57440476190476186</v>
      </c>
      <c r="BK62" s="52">
        <v>38.293650793650791</v>
      </c>
      <c r="BL62" s="52">
        <v>50</v>
      </c>
      <c r="BM62" s="52">
        <v>412</v>
      </c>
      <c r="BN62" s="52">
        <v>672</v>
      </c>
      <c r="BO62" s="52">
        <v>0.61309523809523814</v>
      </c>
      <c r="BP62" s="52">
        <v>40.873015873015881</v>
      </c>
      <c r="BQ62" s="52">
        <v>50</v>
      </c>
      <c r="BR62" s="52">
        <v>560</v>
      </c>
      <c r="BS62" s="52">
        <v>579</v>
      </c>
      <c r="BT62" s="52">
        <v>0.9671848013816926</v>
      </c>
      <c r="BU62" s="52">
        <v>50</v>
      </c>
      <c r="BV62" s="52">
        <v>50</v>
      </c>
      <c r="BW62" s="54">
        <v>328</v>
      </c>
      <c r="BX62" s="54">
        <v>344</v>
      </c>
      <c r="BY62" s="52">
        <v>0.95348837209302328</v>
      </c>
      <c r="BZ62" s="52">
        <v>100</v>
      </c>
      <c r="CA62" s="52">
        <v>100</v>
      </c>
      <c r="CB62" s="55">
        <v>55</v>
      </c>
      <c r="CC62" s="55">
        <v>62</v>
      </c>
      <c r="CD62" s="52">
        <v>0.88709677419354804</v>
      </c>
      <c r="CE62" s="52">
        <v>94.371997254632774</v>
      </c>
      <c r="CF62" s="52">
        <v>100</v>
      </c>
      <c r="CG62" s="52">
        <v>0</v>
      </c>
      <c r="CH62" s="52">
        <v>336</v>
      </c>
      <c r="CI62" s="52">
        <v>287</v>
      </c>
      <c r="CJ62" s="52">
        <v>0.85399999999999998</v>
      </c>
      <c r="CK62" s="52">
        <v>100</v>
      </c>
      <c r="CL62" s="52">
        <v>100</v>
      </c>
      <c r="CM62" s="52">
        <v>1177</v>
      </c>
      <c r="CN62" s="52">
        <v>680</v>
      </c>
      <c r="CO62" s="52">
        <v>1263</v>
      </c>
      <c r="CP62" s="52">
        <v>0.57774001699235344</v>
      </c>
      <c r="CQ62" s="52">
        <v>0.93190815518606496</v>
      </c>
      <c r="CR62" s="52">
        <v>38.516001132823561</v>
      </c>
      <c r="CS62" s="52">
        <v>50</v>
      </c>
      <c r="CT62" s="52">
        <v>755</v>
      </c>
      <c r="CU62" s="52">
        <v>1301</v>
      </c>
      <c r="CV62" s="52">
        <v>0.58032282859338968</v>
      </c>
      <c r="CW62" s="52">
        <v>48.36023571611581</v>
      </c>
      <c r="CX62" s="52">
        <v>50</v>
      </c>
      <c r="CY62" s="52">
        <v>0.88709677419354804</v>
      </c>
      <c r="CZ62" s="52">
        <v>0.94</v>
      </c>
      <c r="DA62" s="52">
        <v>5.2903225806451959E-2</v>
      </c>
      <c r="DB62" s="52">
        <v>17.263974516166829</v>
      </c>
      <c r="DC62" s="52">
        <v>19.631524517014228</v>
      </c>
      <c r="DD62" s="52">
        <v>17.168861804494096</v>
      </c>
      <c r="DE62" s="52">
        <v>15.161501169955377</v>
      </c>
      <c r="DF62" s="50" t="s">
        <v>102</v>
      </c>
    </row>
    <row r="63" spans="1:110" x14ac:dyDescent="0.25">
      <c r="A63" s="50" t="s">
        <v>478</v>
      </c>
      <c r="B63" s="50" t="s">
        <v>1518</v>
      </c>
      <c r="C63" s="50" t="s">
        <v>2665</v>
      </c>
      <c r="D63" s="50" t="s">
        <v>101</v>
      </c>
      <c r="E63" s="50" t="s">
        <v>102</v>
      </c>
      <c r="F63" s="50" t="s">
        <v>102</v>
      </c>
      <c r="G63" s="50" t="s">
        <v>102</v>
      </c>
      <c r="H63" s="50" t="s">
        <v>2644</v>
      </c>
      <c r="I63" s="50" t="s">
        <v>103</v>
      </c>
      <c r="J63" s="52">
        <v>596.12491095205598</v>
      </c>
      <c r="K63" s="52">
        <v>700</v>
      </c>
      <c r="L63" s="52">
        <v>85.160701564579426</v>
      </c>
      <c r="M63" s="52">
        <v>1</v>
      </c>
      <c r="N63" s="52">
        <v>104</v>
      </c>
      <c r="O63" s="52">
        <v>73.205950818725825</v>
      </c>
      <c r="P63" s="52">
        <v>97.607934424967766</v>
      </c>
      <c r="Q63" s="52">
        <v>100</v>
      </c>
      <c r="R63" s="52">
        <v>29</v>
      </c>
      <c r="S63" s="52">
        <v>55.739386735520654</v>
      </c>
      <c r="T63" s="52">
        <v>68.564861384066987</v>
      </c>
      <c r="U63" s="52">
        <v>75</v>
      </c>
      <c r="V63" s="52">
        <v>74.319182314027543</v>
      </c>
      <c r="W63" s="52">
        <v>100</v>
      </c>
      <c r="X63" s="52">
        <v>104</v>
      </c>
      <c r="Y63" s="52">
        <v>63.351652743209996</v>
      </c>
      <c r="Z63" s="52">
        <v>84.468870324280005</v>
      </c>
      <c r="AA63" s="52">
        <v>100</v>
      </c>
      <c r="AB63" s="52">
        <v>29</v>
      </c>
      <c r="AC63" s="52">
        <v>49.869216603062625</v>
      </c>
      <c r="AD63" s="52">
        <v>66.492288804083501</v>
      </c>
      <c r="AE63" s="52">
        <v>100</v>
      </c>
      <c r="AF63" s="52">
        <v>36</v>
      </c>
      <c r="AG63" s="52">
        <v>57.892592592592599</v>
      </c>
      <c r="AH63" s="52">
        <v>77.190123456790133</v>
      </c>
      <c r="AI63" s="52">
        <v>100</v>
      </c>
      <c r="AJ63" s="52">
        <v>11</v>
      </c>
      <c r="AK63" s="52"/>
      <c r="AL63" s="52">
        <v>63.315999999999995</v>
      </c>
      <c r="AM63" s="52"/>
      <c r="AN63" s="52">
        <v>0</v>
      </c>
      <c r="AO63" s="53">
        <v>19.260000000000002</v>
      </c>
      <c r="AP63" s="53">
        <v>18.690000000000001</v>
      </c>
      <c r="AQ63" s="53"/>
      <c r="AR63" s="52">
        <v>0</v>
      </c>
      <c r="AS63" s="52">
        <v>0.98198198198198194</v>
      </c>
      <c r="AT63" s="52">
        <v>1</v>
      </c>
      <c r="AU63" s="52">
        <v>0.97402597402597402</v>
      </c>
      <c r="AV63" s="52">
        <v>0.97297297297297303</v>
      </c>
      <c r="AW63" s="52">
        <v>0.97058823529411764</v>
      </c>
      <c r="AX63" s="52">
        <v>0.97402597402597402</v>
      </c>
      <c r="AY63" s="52">
        <v>1</v>
      </c>
      <c r="AZ63" s="52"/>
      <c r="BA63" s="52">
        <v>1</v>
      </c>
      <c r="BB63" s="52">
        <v>4.2944785276073622E-2</v>
      </c>
      <c r="BC63" s="52">
        <v>50</v>
      </c>
      <c r="BD63" s="52">
        <v>50</v>
      </c>
      <c r="BE63" s="52">
        <v>6.9767441860465115E-2</v>
      </c>
      <c r="BF63" s="52">
        <v>46.04651162790698</v>
      </c>
      <c r="BG63" s="52">
        <v>50</v>
      </c>
      <c r="BH63" s="52"/>
      <c r="BI63" s="52"/>
      <c r="BJ63" s="52"/>
      <c r="BK63" s="52"/>
      <c r="BL63" s="52"/>
      <c r="BM63" s="52"/>
      <c r="BN63" s="52"/>
      <c r="BO63" s="52"/>
      <c r="BP63" s="52"/>
      <c r="BQ63" s="52"/>
      <c r="BR63" s="52">
        <v>26</v>
      </c>
      <c r="BS63" s="52">
        <v>27</v>
      </c>
      <c r="BT63" s="52">
        <v>0.96296296296296291</v>
      </c>
      <c r="BU63" s="52">
        <v>50</v>
      </c>
      <c r="BV63" s="52">
        <v>50</v>
      </c>
      <c r="BW63" s="54"/>
      <c r="BX63" s="54"/>
      <c r="BY63" s="52"/>
      <c r="BZ63" s="52"/>
      <c r="CA63" s="52"/>
      <c r="CB63" s="55"/>
      <c r="CC63" s="55"/>
      <c r="CD63" s="52"/>
      <c r="CE63" s="52"/>
      <c r="CF63" s="52"/>
      <c r="CG63" s="52"/>
      <c r="CH63" s="52"/>
      <c r="CI63" s="52"/>
      <c r="CJ63" s="52"/>
      <c r="CK63" s="52"/>
      <c r="CL63" s="52"/>
      <c r="CM63" s="52">
        <v>50</v>
      </c>
      <c r="CN63" s="52">
        <v>40</v>
      </c>
      <c r="CO63" s="52">
        <v>53</v>
      </c>
      <c r="CP63" s="52">
        <v>0.8</v>
      </c>
      <c r="CQ63" s="52">
        <v>0.94339622641509435</v>
      </c>
      <c r="CR63" s="52">
        <v>50</v>
      </c>
      <c r="CS63" s="52">
        <v>50</v>
      </c>
      <c r="CT63" s="52"/>
      <c r="CU63" s="52"/>
      <c r="CV63" s="52"/>
      <c r="CW63" s="52"/>
      <c r="CX63" s="52"/>
      <c r="CY63" s="52"/>
      <c r="CZ63" s="52"/>
      <c r="DA63" s="52"/>
      <c r="DB63" s="52">
        <v>17.263974516166829</v>
      </c>
      <c r="DC63" s="52">
        <v>19.631524517014228</v>
      </c>
      <c r="DD63" s="52">
        <v>17.168861804494096</v>
      </c>
      <c r="DE63" s="52"/>
      <c r="DF63" s="50" t="s">
        <v>102</v>
      </c>
    </row>
    <row r="64" spans="1:110" x14ac:dyDescent="0.25">
      <c r="A64" s="50" t="s">
        <v>480</v>
      </c>
      <c r="B64" s="50" t="s">
        <v>1519</v>
      </c>
      <c r="C64" s="50" t="s">
        <v>2665</v>
      </c>
      <c r="D64" s="50" t="s">
        <v>101</v>
      </c>
      <c r="E64" s="50" t="s">
        <v>102</v>
      </c>
      <c r="F64" s="50" t="s">
        <v>102</v>
      </c>
      <c r="G64" s="50" t="s">
        <v>102</v>
      </c>
      <c r="H64" s="50" t="s">
        <v>2644</v>
      </c>
      <c r="I64" s="50" t="s">
        <v>103</v>
      </c>
      <c r="J64" s="52">
        <v>1112.1267741427168</v>
      </c>
      <c r="K64" s="52">
        <v>1250</v>
      </c>
      <c r="L64" s="52">
        <v>88.970141931417345</v>
      </c>
      <c r="M64" s="52">
        <v>1</v>
      </c>
      <c r="N64" s="52">
        <v>3391</v>
      </c>
      <c r="O64" s="52">
        <v>79.374710289769567</v>
      </c>
      <c r="P64" s="52">
        <v>100</v>
      </c>
      <c r="Q64" s="52">
        <v>100</v>
      </c>
      <c r="R64" s="52">
        <v>639</v>
      </c>
      <c r="S64" s="52">
        <v>62.30784704361119</v>
      </c>
      <c r="T64" s="52">
        <v>75</v>
      </c>
      <c r="U64" s="52">
        <v>75</v>
      </c>
      <c r="V64" s="52">
        <v>83.077129391481591</v>
      </c>
      <c r="W64" s="52">
        <v>100</v>
      </c>
      <c r="X64" s="52">
        <v>3387</v>
      </c>
      <c r="Y64" s="52">
        <v>73.294855537526914</v>
      </c>
      <c r="Z64" s="52">
        <v>97.72647405003589</v>
      </c>
      <c r="AA64" s="52">
        <v>100</v>
      </c>
      <c r="AB64" s="52">
        <v>636</v>
      </c>
      <c r="AC64" s="52">
        <v>55.071245136002993</v>
      </c>
      <c r="AD64" s="52">
        <v>73.428326848003991</v>
      </c>
      <c r="AE64" s="52">
        <v>100</v>
      </c>
      <c r="AF64" s="52">
        <v>1470</v>
      </c>
      <c r="AG64" s="52">
        <v>68.3734183673469</v>
      </c>
      <c r="AH64" s="52">
        <v>91.164557823129201</v>
      </c>
      <c r="AI64" s="52">
        <v>100</v>
      </c>
      <c r="AJ64" s="52">
        <v>253</v>
      </c>
      <c r="AK64" s="52">
        <v>53.509057971014499</v>
      </c>
      <c r="AL64" s="52">
        <v>71.463544234456378</v>
      </c>
      <c r="AM64" s="52">
        <v>71.345410628019337</v>
      </c>
      <c r="AN64" s="52">
        <v>100</v>
      </c>
      <c r="AO64" s="53">
        <v>12.69</v>
      </c>
      <c r="AP64" s="53">
        <v>19.920000000000002</v>
      </c>
      <c r="AQ64" s="53">
        <v>17.95</v>
      </c>
      <c r="AR64" s="52">
        <v>0</v>
      </c>
      <c r="AS64" s="52">
        <v>0.99161607400982943</v>
      </c>
      <c r="AT64" s="52">
        <v>0.9850746268656716</v>
      </c>
      <c r="AU64" s="52">
        <v>0.99318752240946573</v>
      </c>
      <c r="AV64" s="52">
        <v>0.98989023685730793</v>
      </c>
      <c r="AW64" s="52">
        <v>0.98065476190476186</v>
      </c>
      <c r="AX64" s="52">
        <v>0.99211469534050178</v>
      </c>
      <c r="AY64" s="52">
        <v>1</v>
      </c>
      <c r="AZ64" s="52">
        <v>1</v>
      </c>
      <c r="BA64" s="52">
        <v>1</v>
      </c>
      <c r="BB64" s="52">
        <v>3.0456026058631923E-2</v>
      </c>
      <c r="BC64" s="52">
        <v>50</v>
      </c>
      <c r="BD64" s="52">
        <v>50</v>
      </c>
      <c r="BE64" s="52">
        <v>8.8129496402877691E-2</v>
      </c>
      <c r="BF64" s="52">
        <v>42.374100719424462</v>
      </c>
      <c r="BG64" s="52">
        <v>50</v>
      </c>
      <c r="BH64" s="52">
        <v>666</v>
      </c>
      <c r="BI64" s="52">
        <v>1091</v>
      </c>
      <c r="BJ64" s="52">
        <v>0.61044912923923011</v>
      </c>
      <c r="BK64" s="52">
        <v>40.696608615948676</v>
      </c>
      <c r="BL64" s="52">
        <v>50</v>
      </c>
      <c r="BM64" s="52">
        <v>705</v>
      </c>
      <c r="BN64" s="52">
        <v>1091</v>
      </c>
      <c r="BO64" s="52">
        <v>0.64619615032080657</v>
      </c>
      <c r="BP64" s="52">
        <v>43.079743354720442</v>
      </c>
      <c r="BQ64" s="52">
        <v>50</v>
      </c>
      <c r="BR64" s="52">
        <v>933</v>
      </c>
      <c r="BS64" s="52">
        <v>956</v>
      </c>
      <c r="BT64" s="52">
        <v>0.97594142259414229</v>
      </c>
      <c r="BU64" s="52">
        <v>50</v>
      </c>
      <c r="BV64" s="52">
        <v>50</v>
      </c>
      <c r="BW64" s="54">
        <v>562</v>
      </c>
      <c r="BX64" s="54">
        <v>585</v>
      </c>
      <c r="BY64" s="52">
        <v>0.96068376068376071</v>
      </c>
      <c r="BZ64" s="52">
        <v>100</v>
      </c>
      <c r="CA64" s="52">
        <v>100</v>
      </c>
      <c r="CB64" s="55">
        <v>88</v>
      </c>
      <c r="CC64" s="55">
        <v>99</v>
      </c>
      <c r="CD64" s="52">
        <v>0.88888888888888895</v>
      </c>
      <c r="CE64" s="52">
        <v>94.562647754137132</v>
      </c>
      <c r="CF64" s="52">
        <v>100</v>
      </c>
      <c r="CG64" s="52">
        <v>0</v>
      </c>
      <c r="CH64" s="52">
        <v>569</v>
      </c>
      <c r="CI64" s="52">
        <v>485</v>
      </c>
      <c r="CJ64" s="52">
        <v>0.85199999999999998</v>
      </c>
      <c r="CK64" s="52">
        <v>100</v>
      </c>
      <c r="CL64" s="52">
        <v>100</v>
      </c>
      <c r="CM64" s="52">
        <v>1881</v>
      </c>
      <c r="CN64" s="52">
        <v>1063</v>
      </c>
      <c r="CO64" s="52">
        <v>1981</v>
      </c>
      <c r="CP64" s="52">
        <v>0.56512493354598614</v>
      </c>
      <c r="CQ64" s="52">
        <v>0.94952044422009085</v>
      </c>
      <c r="CR64" s="52">
        <v>37.67499556973241</v>
      </c>
      <c r="CS64" s="52">
        <v>50</v>
      </c>
      <c r="CT64" s="52">
        <v>919</v>
      </c>
      <c r="CU64" s="52">
        <v>2070</v>
      </c>
      <c r="CV64" s="52">
        <v>0.44396135265700482</v>
      </c>
      <c r="CW64" s="52">
        <v>36.996779388083731</v>
      </c>
      <c r="CX64" s="52">
        <v>50</v>
      </c>
      <c r="CY64" s="52">
        <v>0.88888888888888895</v>
      </c>
      <c r="CZ64" s="52">
        <v>0.94</v>
      </c>
      <c r="DA64" s="52">
        <v>5.1111111111111003E-2</v>
      </c>
      <c r="DB64" s="52">
        <v>17.263974516166829</v>
      </c>
      <c r="DC64" s="52">
        <v>19.631524517014228</v>
      </c>
      <c r="DD64" s="52">
        <v>17.168861804494096</v>
      </c>
      <c r="DE64" s="52">
        <v>15.161501169955377</v>
      </c>
      <c r="DF64" s="50" t="s">
        <v>102</v>
      </c>
    </row>
    <row r="65" spans="1:110" x14ac:dyDescent="0.25">
      <c r="A65" s="50" t="s">
        <v>490</v>
      </c>
      <c r="B65" s="50" t="s">
        <v>1520</v>
      </c>
      <c r="C65" s="50" t="s">
        <v>2665</v>
      </c>
      <c r="D65" s="50" t="s">
        <v>101</v>
      </c>
      <c r="E65" s="50" t="s">
        <v>102</v>
      </c>
      <c r="F65" s="50" t="s">
        <v>102</v>
      </c>
      <c r="G65" s="50" t="s">
        <v>102</v>
      </c>
      <c r="H65" s="50" t="s">
        <v>2644</v>
      </c>
      <c r="I65" s="50" t="s">
        <v>103</v>
      </c>
      <c r="J65" s="52">
        <v>1115.8114461727994</v>
      </c>
      <c r="K65" s="52">
        <v>1250</v>
      </c>
      <c r="L65" s="52">
        <v>89.264915693823951</v>
      </c>
      <c r="M65" s="52">
        <v>0</v>
      </c>
      <c r="N65" s="52">
        <v>1008</v>
      </c>
      <c r="O65" s="52">
        <v>77.035835070812823</v>
      </c>
      <c r="P65" s="52">
        <v>100</v>
      </c>
      <c r="Q65" s="52">
        <v>100</v>
      </c>
      <c r="R65" s="52">
        <v>220</v>
      </c>
      <c r="S65" s="52">
        <v>64.066515307127119</v>
      </c>
      <c r="T65" s="52">
        <v>73.857324828004081</v>
      </c>
      <c r="U65" s="52">
        <v>75</v>
      </c>
      <c r="V65" s="52">
        <v>85.422020409502835</v>
      </c>
      <c r="W65" s="52">
        <v>100</v>
      </c>
      <c r="X65" s="52">
        <v>1004</v>
      </c>
      <c r="Y65" s="52">
        <v>70.426209411196837</v>
      </c>
      <c r="Z65" s="52">
        <v>93.901612548262449</v>
      </c>
      <c r="AA65" s="52">
        <v>100</v>
      </c>
      <c r="AB65" s="52">
        <v>218</v>
      </c>
      <c r="AC65" s="52">
        <v>58.055307036836794</v>
      </c>
      <c r="AD65" s="52">
        <v>77.40707604911573</v>
      </c>
      <c r="AE65" s="52">
        <v>100</v>
      </c>
      <c r="AF65" s="52">
        <v>476</v>
      </c>
      <c r="AG65" s="52">
        <v>70.744327731092341</v>
      </c>
      <c r="AH65" s="52">
        <v>94.325770308123126</v>
      </c>
      <c r="AI65" s="52">
        <v>100</v>
      </c>
      <c r="AJ65" s="52">
        <v>109</v>
      </c>
      <c r="AK65" s="52">
        <v>59.433639143730851</v>
      </c>
      <c r="AL65" s="52">
        <v>74.10363306085371</v>
      </c>
      <c r="AM65" s="52">
        <v>79.244852191641129</v>
      </c>
      <c r="AN65" s="52">
        <v>100</v>
      </c>
      <c r="AO65" s="53">
        <v>10.93</v>
      </c>
      <c r="AP65" s="53">
        <v>15.8</v>
      </c>
      <c r="AQ65" s="53">
        <v>14.66</v>
      </c>
      <c r="AR65" s="52">
        <v>1</v>
      </c>
      <c r="AS65" s="52">
        <v>0.93308890925756183</v>
      </c>
      <c r="AT65" s="52">
        <v>0.94957983193277307</v>
      </c>
      <c r="AU65" s="52">
        <v>0.92848769050410318</v>
      </c>
      <c r="AV65" s="52">
        <v>0.9294225481209899</v>
      </c>
      <c r="AW65" s="52">
        <v>0.94117647058823528</v>
      </c>
      <c r="AX65" s="52">
        <v>0.92614302461899178</v>
      </c>
      <c r="AY65" s="52">
        <v>0.99585921325051763</v>
      </c>
      <c r="AZ65" s="52">
        <v>0.99115044247787609</v>
      </c>
      <c r="BA65" s="52">
        <v>0.99729729729729732</v>
      </c>
      <c r="BB65" s="52">
        <v>4.7276464542651594E-2</v>
      </c>
      <c r="BC65" s="52">
        <v>50</v>
      </c>
      <c r="BD65" s="52">
        <v>50</v>
      </c>
      <c r="BE65" s="52">
        <v>0.11171662125340599</v>
      </c>
      <c r="BF65" s="52">
        <v>37.656675749318815</v>
      </c>
      <c r="BG65" s="52">
        <v>50</v>
      </c>
      <c r="BH65" s="52">
        <v>325</v>
      </c>
      <c r="BI65" s="52">
        <v>358</v>
      </c>
      <c r="BJ65" s="52">
        <v>0.90782122905027929</v>
      </c>
      <c r="BK65" s="52">
        <v>50</v>
      </c>
      <c r="BL65" s="52">
        <v>50</v>
      </c>
      <c r="BM65" s="52">
        <v>213</v>
      </c>
      <c r="BN65" s="52">
        <v>358</v>
      </c>
      <c r="BO65" s="52">
        <v>0.5949720670391061</v>
      </c>
      <c r="BP65" s="52">
        <v>39.66480446927374</v>
      </c>
      <c r="BQ65" s="52">
        <v>50</v>
      </c>
      <c r="BR65" s="52">
        <v>317</v>
      </c>
      <c r="BS65" s="52">
        <v>339</v>
      </c>
      <c r="BT65" s="52">
        <v>0.93510324483775809</v>
      </c>
      <c r="BU65" s="52">
        <v>49.739534299880752</v>
      </c>
      <c r="BV65" s="52">
        <v>50</v>
      </c>
      <c r="BW65" s="54">
        <v>194</v>
      </c>
      <c r="BX65" s="54">
        <v>205</v>
      </c>
      <c r="BY65" s="52">
        <v>0.9463414634146341</v>
      </c>
      <c r="BZ65" s="52">
        <v>100</v>
      </c>
      <c r="CA65" s="52">
        <v>100</v>
      </c>
      <c r="CB65" s="55">
        <v>28</v>
      </c>
      <c r="CC65" s="55">
        <v>29</v>
      </c>
      <c r="CD65" s="52">
        <v>0.96551724137931005</v>
      </c>
      <c r="CE65" s="52">
        <v>100</v>
      </c>
      <c r="CF65" s="52">
        <v>100</v>
      </c>
      <c r="CG65" s="52">
        <v>0</v>
      </c>
      <c r="CH65" s="52">
        <v>199</v>
      </c>
      <c r="CI65" s="52">
        <v>173</v>
      </c>
      <c r="CJ65" s="52">
        <v>0.86899999999999999</v>
      </c>
      <c r="CK65" s="52">
        <v>100</v>
      </c>
      <c r="CL65" s="52">
        <v>100</v>
      </c>
      <c r="CM65" s="52">
        <v>579</v>
      </c>
      <c r="CN65" s="52">
        <v>344</v>
      </c>
      <c r="CO65" s="52">
        <v>604</v>
      </c>
      <c r="CP65" s="52">
        <v>0.59412780656303976</v>
      </c>
      <c r="CQ65" s="52">
        <v>0.95860927152317876</v>
      </c>
      <c r="CR65" s="52">
        <v>39.608520437535979</v>
      </c>
      <c r="CS65" s="52">
        <v>50</v>
      </c>
      <c r="CT65" s="52">
        <v>156</v>
      </c>
      <c r="CU65" s="52">
        <v>690</v>
      </c>
      <c r="CV65" s="52">
        <v>0.22608695652173913</v>
      </c>
      <c r="CW65" s="52">
        <v>18.840579710144929</v>
      </c>
      <c r="CX65" s="52">
        <v>50</v>
      </c>
      <c r="CY65" s="52">
        <v>0.96551724137931005</v>
      </c>
      <c r="CZ65" s="52">
        <v>0.94</v>
      </c>
      <c r="DA65" s="52">
        <v>-2.5517241379310038E-2</v>
      </c>
      <c r="DB65" s="52">
        <v>17.263974516166829</v>
      </c>
      <c r="DC65" s="52">
        <v>19.631524517014228</v>
      </c>
      <c r="DD65" s="52">
        <v>17.168861804494096</v>
      </c>
      <c r="DE65" s="52">
        <v>15.161501169955377</v>
      </c>
      <c r="DF65" s="50" t="s">
        <v>102</v>
      </c>
    </row>
    <row r="66" spans="1:110" x14ac:dyDescent="0.25">
      <c r="A66" s="50" t="s">
        <v>1359</v>
      </c>
      <c r="B66" s="50" t="s">
        <v>1521</v>
      </c>
      <c r="C66" s="50" t="s">
        <v>2665</v>
      </c>
      <c r="D66" s="50" t="s">
        <v>101</v>
      </c>
      <c r="E66" s="50" t="s">
        <v>102</v>
      </c>
      <c r="F66" s="50" t="s">
        <v>102</v>
      </c>
      <c r="G66" s="50" t="s">
        <v>102</v>
      </c>
      <c r="H66" s="50" t="s">
        <v>2644</v>
      </c>
      <c r="I66" s="50" t="s">
        <v>103</v>
      </c>
      <c r="J66" s="52">
        <v>277.95643327772956</v>
      </c>
      <c r="K66" s="52">
        <v>550</v>
      </c>
      <c r="L66" s="52">
        <v>50.537533323223563</v>
      </c>
      <c r="M66" s="52">
        <v>0</v>
      </c>
      <c r="N66" s="52">
        <v>114</v>
      </c>
      <c r="O66" s="52">
        <v>49.450815755341665</v>
      </c>
      <c r="P66" s="52">
        <v>65.934421007122225</v>
      </c>
      <c r="Q66" s="52">
        <v>100</v>
      </c>
      <c r="R66" s="52">
        <v>98</v>
      </c>
      <c r="S66" s="52">
        <v>49.350631303104905</v>
      </c>
      <c r="T66" s="52"/>
      <c r="U66" s="52"/>
      <c r="V66" s="52">
        <v>65.800841737473206</v>
      </c>
      <c r="W66" s="52">
        <v>100</v>
      </c>
      <c r="X66" s="52">
        <v>114</v>
      </c>
      <c r="Y66" s="52">
        <v>40.343866488834159</v>
      </c>
      <c r="Z66" s="52">
        <v>53.791821985112207</v>
      </c>
      <c r="AA66" s="52">
        <v>100</v>
      </c>
      <c r="AB66" s="52">
        <v>98</v>
      </c>
      <c r="AC66" s="52">
        <v>39.688308071766713</v>
      </c>
      <c r="AD66" s="52">
        <v>52.917744095688946</v>
      </c>
      <c r="AE66" s="52">
        <v>100</v>
      </c>
      <c r="AF66" s="52"/>
      <c r="AG66" s="52"/>
      <c r="AH66" s="52"/>
      <c r="AI66" s="52">
        <v>0</v>
      </c>
      <c r="AJ66" s="52"/>
      <c r="AK66" s="52"/>
      <c r="AL66" s="52"/>
      <c r="AM66" s="52"/>
      <c r="AN66" s="52">
        <v>0</v>
      </c>
      <c r="AO66" s="53"/>
      <c r="AP66" s="53"/>
      <c r="AQ66" s="53"/>
      <c r="AR66" s="52">
        <v>0</v>
      </c>
      <c r="AS66" s="52">
        <v>0.98275862068965514</v>
      </c>
      <c r="AT66" s="52">
        <v>0.98</v>
      </c>
      <c r="AU66" s="52"/>
      <c r="AV66" s="52">
        <v>0.98275862068965514</v>
      </c>
      <c r="AW66" s="52">
        <v>0.98</v>
      </c>
      <c r="AX66" s="52"/>
      <c r="AY66" s="52"/>
      <c r="AZ66" s="52"/>
      <c r="BA66" s="52"/>
      <c r="BB66" s="52">
        <v>0.21052631578947367</v>
      </c>
      <c r="BC66" s="52">
        <v>17.894736842105274</v>
      </c>
      <c r="BD66" s="52">
        <v>50</v>
      </c>
      <c r="BE66" s="52">
        <v>0.23711340206185566</v>
      </c>
      <c r="BF66" s="52">
        <v>12.577319587628866</v>
      </c>
      <c r="BG66" s="52">
        <v>50</v>
      </c>
      <c r="BH66" s="52"/>
      <c r="BI66" s="52"/>
      <c r="BJ66" s="52"/>
      <c r="BK66" s="52"/>
      <c r="BL66" s="52"/>
      <c r="BM66" s="52"/>
      <c r="BN66" s="52"/>
      <c r="BO66" s="52"/>
      <c r="BP66" s="52"/>
      <c r="BQ66" s="52"/>
      <c r="BR66" s="52"/>
      <c r="BS66" s="52"/>
      <c r="BT66" s="52"/>
      <c r="BU66" s="52"/>
      <c r="BV66" s="52"/>
      <c r="BW66" s="54"/>
      <c r="BX66" s="54"/>
      <c r="BY66" s="52"/>
      <c r="BZ66" s="52"/>
      <c r="CA66" s="52"/>
      <c r="CB66" s="55"/>
      <c r="CC66" s="55"/>
      <c r="CD66" s="52"/>
      <c r="CE66" s="52"/>
      <c r="CF66" s="52"/>
      <c r="CG66" s="52"/>
      <c r="CH66" s="52"/>
      <c r="CI66" s="52"/>
      <c r="CJ66" s="52"/>
      <c r="CK66" s="52"/>
      <c r="CL66" s="52"/>
      <c r="CM66" s="52">
        <v>118</v>
      </c>
      <c r="CN66" s="52">
        <v>16</v>
      </c>
      <c r="CO66" s="52">
        <v>114</v>
      </c>
      <c r="CP66" s="52">
        <v>0.13559322033898305</v>
      </c>
      <c r="CQ66" s="52">
        <v>1.0350877192982457</v>
      </c>
      <c r="CR66" s="52">
        <v>9.0395480225988702</v>
      </c>
      <c r="CS66" s="52">
        <v>50</v>
      </c>
      <c r="CT66" s="52"/>
      <c r="CU66" s="52"/>
      <c r="CV66" s="52"/>
      <c r="CW66" s="52"/>
      <c r="CX66" s="52"/>
      <c r="CY66" s="52"/>
      <c r="CZ66" s="52"/>
      <c r="DA66" s="52"/>
      <c r="DB66" s="52">
        <v>17.263974516166829</v>
      </c>
      <c r="DC66" s="52">
        <v>19.631524517014228</v>
      </c>
      <c r="DD66" s="52">
        <v>17.168861804494096</v>
      </c>
      <c r="DE66" s="52"/>
      <c r="DF66" s="50" t="s">
        <v>102</v>
      </c>
    </row>
    <row r="67" spans="1:110" x14ac:dyDescent="0.25">
      <c r="A67" s="50" t="s">
        <v>496</v>
      </c>
      <c r="B67" s="50" t="s">
        <v>1522</v>
      </c>
      <c r="C67" s="50" t="s">
        <v>2665</v>
      </c>
      <c r="D67" s="50" t="s">
        <v>101</v>
      </c>
      <c r="E67" s="50" t="s">
        <v>102</v>
      </c>
      <c r="F67" s="50" t="s">
        <v>102</v>
      </c>
      <c r="G67" s="50" t="s">
        <v>102</v>
      </c>
      <c r="H67" s="50" t="s">
        <v>2644</v>
      </c>
      <c r="I67" s="50" t="s">
        <v>103</v>
      </c>
      <c r="J67" s="52">
        <v>1116.2574398893687</v>
      </c>
      <c r="K67" s="52">
        <v>1250</v>
      </c>
      <c r="L67" s="52">
        <v>89.300595191149498</v>
      </c>
      <c r="M67" s="52">
        <v>1</v>
      </c>
      <c r="N67" s="52">
        <v>4504</v>
      </c>
      <c r="O67" s="52">
        <v>80.146508086353734</v>
      </c>
      <c r="P67" s="52">
        <v>100</v>
      </c>
      <c r="Q67" s="52">
        <v>100</v>
      </c>
      <c r="R67" s="52">
        <v>1201</v>
      </c>
      <c r="S67" s="52">
        <v>64.394151022095699</v>
      </c>
      <c r="T67" s="52">
        <v>75</v>
      </c>
      <c r="U67" s="52">
        <v>75</v>
      </c>
      <c r="V67" s="52">
        <v>85.858868029460936</v>
      </c>
      <c r="W67" s="52">
        <v>100</v>
      </c>
      <c r="X67" s="52">
        <v>4504</v>
      </c>
      <c r="Y67" s="52">
        <v>72.569153986271402</v>
      </c>
      <c r="Z67" s="52">
        <v>96.758871981695208</v>
      </c>
      <c r="AA67" s="52">
        <v>100</v>
      </c>
      <c r="AB67" s="52">
        <v>1202</v>
      </c>
      <c r="AC67" s="52">
        <v>56.17228765658367</v>
      </c>
      <c r="AD67" s="52">
        <v>74.89638354211155</v>
      </c>
      <c r="AE67" s="52">
        <v>100</v>
      </c>
      <c r="AF67" s="52">
        <v>1955</v>
      </c>
      <c r="AG67" s="52">
        <v>65.086896845694625</v>
      </c>
      <c r="AH67" s="52">
        <v>86.782529127592838</v>
      </c>
      <c r="AI67" s="52">
        <v>100</v>
      </c>
      <c r="AJ67" s="52">
        <v>537</v>
      </c>
      <c r="AK67" s="52">
        <v>51.713997517070055</v>
      </c>
      <c r="AL67" s="52">
        <v>70.151245886224714</v>
      </c>
      <c r="AM67" s="52">
        <v>68.951996689426736</v>
      </c>
      <c r="AN67" s="52">
        <v>100</v>
      </c>
      <c r="AO67" s="53">
        <v>10.6</v>
      </c>
      <c r="AP67" s="53">
        <v>18.82</v>
      </c>
      <c r="AQ67" s="53">
        <v>18.43</v>
      </c>
      <c r="AR67" s="52">
        <v>0</v>
      </c>
      <c r="AS67" s="52">
        <v>0.99456048738033076</v>
      </c>
      <c r="AT67" s="52">
        <v>0.98800959232613905</v>
      </c>
      <c r="AU67" s="52">
        <v>0.99701046337817634</v>
      </c>
      <c r="AV67" s="52">
        <v>0.99504523912106846</v>
      </c>
      <c r="AW67" s="52">
        <v>0.98997686969930609</v>
      </c>
      <c r="AX67" s="52">
        <v>0.99701046337817634</v>
      </c>
      <c r="AY67" s="52">
        <v>0.99798183652875883</v>
      </c>
      <c r="AZ67" s="52">
        <v>0.99818181818181817</v>
      </c>
      <c r="BA67" s="52">
        <v>0.99790502793296088</v>
      </c>
      <c r="BB67" s="52">
        <v>3.1593565559541723E-2</v>
      </c>
      <c r="BC67" s="52">
        <v>50</v>
      </c>
      <c r="BD67" s="52">
        <v>50</v>
      </c>
      <c r="BE67" s="52">
        <v>5.9734513274336286E-2</v>
      </c>
      <c r="BF67" s="52">
        <v>48.053097345132748</v>
      </c>
      <c r="BG67" s="52">
        <v>50</v>
      </c>
      <c r="BH67" s="52">
        <v>1194</v>
      </c>
      <c r="BI67" s="52">
        <v>1284</v>
      </c>
      <c r="BJ67" s="52">
        <v>0.92990654205607481</v>
      </c>
      <c r="BK67" s="52">
        <v>50</v>
      </c>
      <c r="BL67" s="52">
        <v>50</v>
      </c>
      <c r="BM67" s="52">
        <v>848</v>
      </c>
      <c r="BN67" s="52">
        <v>1284</v>
      </c>
      <c r="BO67" s="52">
        <v>0.66043613707165105</v>
      </c>
      <c r="BP67" s="52">
        <v>44.029075804776738</v>
      </c>
      <c r="BQ67" s="52">
        <v>50</v>
      </c>
      <c r="BR67" s="52">
        <v>1090</v>
      </c>
      <c r="BS67" s="52">
        <v>1131</v>
      </c>
      <c r="BT67" s="52">
        <v>0.96374889478337755</v>
      </c>
      <c r="BU67" s="52">
        <v>50</v>
      </c>
      <c r="BV67" s="52">
        <v>50</v>
      </c>
      <c r="BW67" s="54">
        <v>637</v>
      </c>
      <c r="BX67" s="54">
        <v>670</v>
      </c>
      <c r="BY67" s="52">
        <v>0.95074626865671641</v>
      </c>
      <c r="BZ67" s="52">
        <v>100</v>
      </c>
      <c r="CA67" s="52">
        <v>100</v>
      </c>
      <c r="CB67" s="55">
        <v>177</v>
      </c>
      <c r="CC67" s="55">
        <v>190</v>
      </c>
      <c r="CD67" s="52">
        <v>0.93157894736842095</v>
      </c>
      <c r="CE67" s="52">
        <v>99.104143337066063</v>
      </c>
      <c r="CF67" s="52">
        <v>100</v>
      </c>
      <c r="CG67" s="52">
        <v>0</v>
      </c>
      <c r="CH67" s="52">
        <v>660</v>
      </c>
      <c r="CI67" s="52">
        <v>540</v>
      </c>
      <c r="CJ67" s="52">
        <v>0.81799999999999995</v>
      </c>
      <c r="CK67" s="52">
        <v>100</v>
      </c>
      <c r="CL67" s="52">
        <v>100</v>
      </c>
      <c r="CM67" s="52">
        <v>1765</v>
      </c>
      <c r="CN67" s="52">
        <v>1252</v>
      </c>
      <c r="CO67" s="52">
        <v>2680</v>
      </c>
      <c r="CP67" s="52">
        <v>0.70934844192634561</v>
      </c>
      <c r="CQ67" s="52">
        <v>0.65858208955223885</v>
      </c>
      <c r="CR67" s="52">
        <v>11.822474032105761</v>
      </c>
      <c r="CS67" s="52">
        <v>50</v>
      </c>
      <c r="CT67" s="52">
        <v>1595</v>
      </c>
      <c r="CU67" s="52">
        <v>2548</v>
      </c>
      <c r="CV67" s="52">
        <v>0.62598116169544737</v>
      </c>
      <c r="CW67" s="52">
        <v>50</v>
      </c>
      <c r="CX67" s="52">
        <v>50</v>
      </c>
      <c r="CY67" s="52">
        <v>0.93157894736842095</v>
      </c>
      <c r="CZ67" s="52">
        <v>0.94</v>
      </c>
      <c r="DA67" s="52">
        <v>8.4210526315790443E-3</v>
      </c>
      <c r="DB67" s="52">
        <v>17.263974516166829</v>
      </c>
      <c r="DC67" s="52">
        <v>19.631524517014228</v>
      </c>
      <c r="DD67" s="52">
        <v>17.168861804494096</v>
      </c>
      <c r="DE67" s="52">
        <v>15.161501169955377</v>
      </c>
      <c r="DF67" s="50" t="s">
        <v>102</v>
      </c>
    </row>
    <row r="68" spans="1:110" x14ac:dyDescent="0.25">
      <c r="A68" s="50" t="s">
        <v>512</v>
      </c>
      <c r="B68" s="50" t="s">
        <v>1523</v>
      </c>
      <c r="C68" s="50" t="s">
        <v>2665</v>
      </c>
      <c r="D68" s="50" t="s">
        <v>101</v>
      </c>
      <c r="E68" s="50" t="s">
        <v>102</v>
      </c>
      <c r="F68" s="50" t="s">
        <v>102</v>
      </c>
      <c r="G68" s="50" t="s">
        <v>102</v>
      </c>
      <c r="H68" s="50" t="s">
        <v>2644</v>
      </c>
      <c r="I68" s="50" t="s">
        <v>103</v>
      </c>
      <c r="J68" s="52">
        <v>980.17369411039442</v>
      </c>
      <c r="K68" s="52">
        <v>1250</v>
      </c>
      <c r="L68" s="52">
        <v>78.41389552883156</v>
      </c>
      <c r="M68" s="52">
        <v>0</v>
      </c>
      <c r="N68" s="52">
        <v>914</v>
      </c>
      <c r="O68" s="52">
        <v>69.799040167219545</v>
      </c>
      <c r="P68" s="52">
        <v>93.065386889626055</v>
      </c>
      <c r="Q68" s="52">
        <v>100</v>
      </c>
      <c r="R68" s="52">
        <v>402</v>
      </c>
      <c r="S68" s="52">
        <v>60.719223238311457</v>
      </c>
      <c r="T68" s="52">
        <v>66.210948799170879</v>
      </c>
      <c r="U68" s="52">
        <v>75</v>
      </c>
      <c r="V68" s="52">
        <v>80.95896431774861</v>
      </c>
      <c r="W68" s="52">
        <v>100</v>
      </c>
      <c r="X68" s="52">
        <v>912</v>
      </c>
      <c r="Y68" s="52">
        <v>59.980186886521707</v>
      </c>
      <c r="Z68" s="52">
        <v>79.973582515362267</v>
      </c>
      <c r="AA68" s="52">
        <v>100</v>
      </c>
      <c r="AB68" s="52">
        <v>399</v>
      </c>
      <c r="AC68" s="52">
        <v>51.969207284544211</v>
      </c>
      <c r="AD68" s="52">
        <v>69.292276379392277</v>
      </c>
      <c r="AE68" s="52">
        <v>100</v>
      </c>
      <c r="AF68" s="52">
        <v>409</v>
      </c>
      <c r="AG68" s="52">
        <v>56.836919315403343</v>
      </c>
      <c r="AH68" s="52">
        <v>75.782559087204461</v>
      </c>
      <c r="AI68" s="52">
        <v>100</v>
      </c>
      <c r="AJ68" s="52">
        <v>182</v>
      </c>
      <c r="AK68" s="52">
        <v>50.487179487179461</v>
      </c>
      <c r="AL68" s="52">
        <v>61.927900146842902</v>
      </c>
      <c r="AM68" s="52">
        <v>67.316239316239276</v>
      </c>
      <c r="AN68" s="52">
        <v>100</v>
      </c>
      <c r="AO68" s="53">
        <v>14.28</v>
      </c>
      <c r="AP68" s="53">
        <v>14.24</v>
      </c>
      <c r="AQ68" s="53">
        <v>11.44</v>
      </c>
      <c r="AR68" s="52">
        <v>0</v>
      </c>
      <c r="AS68" s="52">
        <v>0.98750000000000004</v>
      </c>
      <c r="AT68" s="52">
        <v>0.98156682027649766</v>
      </c>
      <c r="AU68" s="52">
        <v>0.99239543726235746</v>
      </c>
      <c r="AV68" s="52">
        <v>0.98336798336798337</v>
      </c>
      <c r="AW68" s="52">
        <v>0.97241379310344822</v>
      </c>
      <c r="AX68" s="52">
        <v>0.99240986717267554</v>
      </c>
      <c r="AY68" s="52">
        <v>0.9907407407407407</v>
      </c>
      <c r="AZ68" s="52">
        <v>0.98477157360406087</v>
      </c>
      <c r="BA68" s="52">
        <v>0.99574468085106382</v>
      </c>
      <c r="BB68" s="52">
        <v>0.10405257393209201</v>
      </c>
      <c r="BC68" s="52">
        <v>39.189485213581605</v>
      </c>
      <c r="BD68" s="52">
        <v>50</v>
      </c>
      <c r="BE68" s="52">
        <v>0.18193069306930693</v>
      </c>
      <c r="BF68" s="52">
        <v>23.613861386138613</v>
      </c>
      <c r="BG68" s="52">
        <v>50</v>
      </c>
      <c r="BH68" s="52">
        <v>253</v>
      </c>
      <c r="BI68" s="52">
        <v>278</v>
      </c>
      <c r="BJ68" s="52">
        <v>0.91007194244604317</v>
      </c>
      <c r="BK68" s="52">
        <v>50</v>
      </c>
      <c r="BL68" s="52">
        <v>50</v>
      </c>
      <c r="BM68" s="52">
        <v>80</v>
      </c>
      <c r="BN68" s="52">
        <v>278</v>
      </c>
      <c r="BO68" s="52">
        <v>0.28776978417266186</v>
      </c>
      <c r="BP68" s="52">
        <v>19.18465227817746</v>
      </c>
      <c r="BQ68" s="52">
        <v>50</v>
      </c>
      <c r="BR68" s="52">
        <v>287</v>
      </c>
      <c r="BS68" s="52">
        <v>319</v>
      </c>
      <c r="BT68" s="52">
        <v>0.89968652037617558</v>
      </c>
      <c r="BU68" s="52">
        <v>47.855665977456155</v>
      </c>
      <c r="BV68" s="52">
        <v>50</v>
      </c>
      <c r="BW68" s="54">
        <v>144</v>
      </c>
      <c r="BX68" s="54">
        <v>170</v>
      </c>
      <c r="BY68" s="52">
        <v>0.84705882352941175</v>
      </c>
      <c r="BZ68" s="52">
        <v>90.112640801001248</v>
      </c>
      <c r="CA68" s="52">
        <v>100</v>
      </c>
      <c r="CB68" s="55">
        <v>65</v>
      </c>
      <c r="CC68" s="55">
        <v>83</v>
      </c>
      <c r="CD68" s="52">
        <v>0.7831325301204819</v>
      </c>
      <c r="CE68" s="52">
        <v>83.311971289412966</v>
      </c>
      <c r="CF68" s="52">
        <v>100</v>
      </c>
      <c r="CG68" s="52">
        <v>1</v>
      </c>
      <c r="CH68" s="52">
        <v>147</v>
      </c>
      <c r="CI68" s="52">
        <v>93</v>
      </c>
      <c r="CJ68" s="52">
        <v>0.63300000000000001</v>
      </c>
      <c r="CK68" s="52">
        <v>84.353741496598644</v>
      </c>
      <c r="CL68" s="52">
        <v>100</v>
      </c>
      <c r="CM68" s="52">
        <v>514</v>
      </c>
      <c r="CN68" s="52">
        <v>255</v>
      </c>
      <c r="CO68" s="52">
        <v>558</v>
      </c>
      <c r="CP68" s="52">
        <v>0.49610894941634243</v>
      </c>
      <c r="CQ68" s="52">
        <v>0.92114695340501795</v>
      </c>
      <c r="CR68" s="52">
        <v>33.07392996108949</v>
      </c>
      <c r="CS68" s="52">
        <v>50</v>
      </c>
      <c r="CT68" s="52">
        <v>303</v>
      </c>
      <c r="CU68" s="52">
        <v>586</v>
      </c>
      <c r="CV68" s="52">
        <v>0.51706484641638228</v>
      </c>
      <c r="CW68" s="52">
        <v>43.088737201365191</v>
      </c>
      <c r="CX68" s="52">
        <v>50</v>
      </c>
      <c r="CY68" s="52">
        <v>0.7831325301204819</v>
      </c>
      <c r="CZ68" s="52">
        <v>0.94</v>
      </c>
      <c r="DA68" s="52">
        <v>0.15686746987951808</v>
      </c>
      <c r="DB68" s="52">
        <v>17.263974516166829</v>
      </c>
      <c r="DC68" s="52">
        <v>19.631524517014228</v>
      </c>
      <c r="DD68" s="52">
        <v>17.168861804494096</v>
      </c>
      <c r="DE68" s="52">
        <v>15.161501169955377</v>
      </c>
      <c r="DF68" s="50" t="s">
        <v>102</v>
      </c>
    </row>
    <row r="69" spans="1:110" x14ac:dyDescent="0.25">
      <c r="A69" s="50" t="s">
        <v>517</v>
      </c>
      <c r="B69" s="50" t="s">
        <v>1524</v>
      </c>
      <c r="C69" s="50" t="s">
        <v>2665</v>
      </c>
      <c r="D69" s="50" t="s">
        <v>101</v>
      </c>
      <c r="E69" s="50" t="s">
        <v>102</v>
      </c>
      <c r="F69" s="50" t="s">
        <v>102</v>
      </c>
      <c r="G69" s="50" t="s">
        <v>102</v>
      </c>
      <c r="H69" s="50" t="s">
        <v>2644</v>
      </c>
      <c r="I69" s="50" t="s">
        <v>103</v>
      </c>
      <c r="J69" s="52">
        <v>961.50073931552595</v>
      </c>
      <c r="K69" s="52">
        <v>1250</v>
      </c>
      <c r="L69" s="52">
        <v>76.920059145242078</v>
      </c>
      <c r="M69" s="52">
        <v>0</v>
      </c>
      <c r="N69" s="52">
        <v>1983</v>
      </c>
      <c r="O69" s="52">
        <v>66.675026119941435</v>
      </c>
      <c r="P69" s="52">
        <v>88.90003482658858</v>
      </c>
      <c r="Q69" s="52">
        <v>100</v>
      </c>
      <c r="R69" s="52">
        <v>1086</v>
      </c>
      <c r="S69" s="52">
        <v>59.069504390369538</v>
      </c>
      <c r="T69" s="52">
        <v>69.198678528643939</v>
      </c>
      <c r="U69" s="52">
        <v>75</v>
      </c>
      <c r="V69" s="52">
        <v>78.759339187159384</v>
      </c>
      <c r="W69" s="52">
        <v>100</v>
      </c>
      <c r="X69" s="52">
        <v>1980</v>
      </c>
      <c r="Y69" s="52">
        <v>60.085265774454783</v>
      </c>
      <c r="Z69" s="52">
        <v>80.113687699273044</v>
      </c>
      <c r="AA69" s="52">
        <v>100</v>
      </c>
      <c r="AB69" s="52">
        <v>1085</v>
      </c>
      <c r="AC69" s="52">
        <v>52.567750184593677</v>
      </c>
      <c r="AD69" s="52">
        <v>70.090333579458246</v>
      </c>
      <c r="AE69" s="52">
        <v>100</v>
      </c>
      <c r="AF69" s="52">
        <v>910</v>
      </c>
      <c r="AG69" s="52">
        <v>55.885137362637472</v>
      </c>
      <c r="AH69" s="52">
        <v>74.513516483516625</v>
      </c>
      <c r="AI69" s="52">
        <v>100</v>
      </c>
      <c r="AJ69" s="52">
        <v>455</v>
      </c>
      <c r="AK69" s="52">
        <v>48.298260073260032</v>
      </c>
      <c r="AL69" s="52">
        <v>63.472014652014565</v>
      </c>
      <c r="AM69" s="52">
        <v>64.397680097680038</v>
      </c>
      <c r="AN69" s="52">
        <v>100</v>
      </c>
      <c r="AO69" s="53">
        <v>15.93</v>
      </c>
      <c r="AP69" s="53">
        <v>16.63</v>
      </c>
      <c r="AQ69" s="53">
        <v>15.17</v>
      </c>
      <c r="AR69" s="52">
        <v>1</v>
      </c>
      <c r="AS69" s="52">
        <v>0.92790800530738615</v>
      </c>
      <c r="AT69" s="52">
        <v>0.94136807817589574</v>
      </c>
      <c r="AU69" s="52">
        <v>0.91190706679574052</v>
      </c>
      <c r="AV69" s="52">
        <v>0.92669007901668132</v>
      </c>
      <c r="AW69" s="52">
        <v>0.94056224899598395</v>
      </c>
      <c r="AX69" s="52">
        <v>0.90997095837366893</v>
      </c>
      <c r="AY69" s="52">
        <v>0.99577167019027479</v>
      </c>
      <c r="AZ69" s="52">
        <v>0.99373695198329859</v>
      </c>
      <c r="BA69" s="52">
        <v>0.99785867237687365</v>
      </c>
      <c r="BB69" s="52">
        <v>0.11363636363636363</v>
      </c>
      <c r="BC69" s="52">
        <v>37.27272727272728</v>
      </c>
      <c r="BD69" s="52">
        <v>50</v>
      </c>
      <c r="BE69" s="52">
        <v>0.15246636771300448</v>
      </c>
      <c r="BF69" s="52">
        <v>29.506726457399115</v>
      </c>
      <c r="BG69" s="52">
        <v>50</v>
      </c>
      <c r="BH69" s="52">
        <v>265</v>
      </c>
      <c r="BI69" s="52">
        <v>517</v>
      </c>
      <c r="BJ69" s="52">
        <v>0.5125725338491296</v>
      </c>
      <c r="BK69" s="52">
        <v>34.17150225660864</v>
      </c>
      <c r="BL69" s="52">
        <v>50</v>
      </c>
      <c r="BM69" s="52">
        <v>168</v>
      </c>
      <c r="BN69" s="52">
        <v>517</v>
      </c>
      <c r="BO69" s="52">
        <v>0.32495164410058025</v>
      </c>
      <c r="BP69" s="52">
        <v>21.663442940038681</v>
      </c>
      <c r="BQ69" s="52">
        <v>50</v>
      </c>
      <c r="BR69" s="52">
        <v>528</v>
      </c>
      <c r="BS69" s="52">
        <v>559</v>
      </c>
      <c r="BT69" s="52">
        <v>0.94454382826475847</v>
      </c>
      <c r="BU69" s="52">
        <v>50</v>
      </c>
      <c r="BV69" s="52">
        <v>50</v>
      </c>
      <c r="BW69" s="54">
        <v>269</v>
      </c>
      <c r="BX69" s="54">
        <v>317</v>
      </c>
      <c r="BY69" s="52">
        <v>0.8485804416403786</v>
      </c>
      <c r="BZ69" s="52">
        <v>90.274515068125396</v>
      </c>
      <c r="CA69" s="52">
        <v>100</v>
      </c>
      <c r="CB69" s="55">
        <v>122</v>
      </c>
      <c r="CC69" s="55">
        <v>163</v>
      </c>
      <c r="CD69" s="52">
        <v>0.748466257668712</v>
      </c>
      <c r="CE69" s="52">
        <v>79.6240699647566</v>
      </c>
      <c r="CF69" s="52">
        <v>100</v>
      </c>
      <c r="CG69" s="52">
        <v>1</v>
      </c>
      <c r="CH69" s="52">
        <v>276</v>
      </c>
      <c r="CI69" s="52">
        <v>173</v>
      </c>
      <c r="CJ69" s="52">
        <v>0.627</v>
      </c>
      <c r="CK69" s="52">
        <v>83.574879227053145</v>
      </c>
      <c r="CL69" s="52">
        <v>100</v>
      </c>
      <c r="CM69" s="52">
        <v>1187</v>
      </c>
      <c r="CN69" s="52">
        <v>601</v>
      </c>
      <c r="CO69" s="52">
        <v>1269</v>
      </c>
      <c r="CP69" s="52">
        <v>0.50631844987363095</v>
      </c>
      <c r="CQ69" s="52">
        <v>0.93538219070133966</v>
      </c>
      <c r="CR69" s="52">
        <v>33.75456332490873</v>
      </c>
      <c r="CS69" s="52">
        <v>50</v>
      </c>
      <c r="CT69" s="52">
        <v>579</v>
      </c>
      <c r="CU69" s="52">
        <v>1075</v>
      </c>
      <c r="CV69" s="52">
        <v>0.53860465116279066</v>
      </c>
      <c r="CW69" s="52">
        <v>44.883720930232556</v>
      </c>
      <c r="CX69" s="52">
        <v>50</v>
      </c>
      <c r="CY69" s="52">
        <v>0.748466257668712</v>
      </c>
      <c r="CZ69" s="52">
        <v>0.90217391304347805</v>
      </c>
      <c r="DA69" s="52">
        <v>0.15370765537476599</v>
      </c>
      <c r="DB69" s="52">
        <v>17.263974516166829</v>
      </c>
      <c r="DC69" s="52">
        <v>19.631524517014228</v>
      </c>
      <c r="DD69" s="52">
        <v>17.168861804494096</v>
      </c>
      <c r="DE69" s="52">
        <v>15.161501169955377</v>
      </c>
      <c r="DF69" s="50" t="s">
        <v>102</v>
      </c>
    </row>
    <row r="70" spans="1:110" x14ac:dyDescent="0.25">
      <c r="A70" s="50" t="s">
        <v>528</v>
      </c>
      <c r="B70" s="50" t="s">
        <v>1525</v>
      </c>
      <c r="C70" s="50" t="s">
        <v>2665</v>
      </c>
      <c r="D70" s="50" t="s">
        <v>101</v>
      </c>
      <c r="E70" s="50" t="s">
        <v>102</v>
      </c>
      <c r="F70" s="50" t="s">
        <v>102</v>
      </c>
      <c r="G70" s="50" t="s">
        <v>102</v>
      </c>
      <c r="H70" s="50" t="s">
        <v>2644</v>
      </c>
      <c r="I70" s="50" t="s">
        <v>103</v>
      </c>
      <c r="J70" s="52">
        <v>1130.3318687367573</v>
      </c>
      <c r="K70" s="52">
        <v>1250</v>
      </c>
      <c r="L70" s="52">
        <v>90.426549498940588</v>
      </c>
      <c r="M70" s="52">
        <v>0</v>
      </c>
      <c r="N70" s="52">
        <v>1871</v>
      </c>
      <c r="O70" s="52">
        <v>80.100235605473173</v>
      </c>
      <c r="P70" s="52">
        <v>100</v>
      </c>
      <c r="Q70" s="52">
        <v>100</v>
      </c>
      <c r="R70" s="52">
        <v>406</v>
      </c>
      <c r="S70" s="52">
        <v>65.028207377823406</v>
      </c>
      <c r="T70" s="52">
        <v>75</v>
      </c>
      <c r="U70" s="52">
        <v>75</v>
      </c>
      <c r="V70" s="52">
        <v>86.704276503764547</v>
      </c>
      <c r="W70" s="52">
        <v>100</v>
      </c>
      <c r="X70" s="52">
        <v>1870</v>
      </c>
      <c r="Y70" s="52">
        <v>72.274482753516963</v>
      </c>
      <c r="Z70" s="52">
        <v>96.365977004689285</v>
      </c>
      <c r="AA70" s="52">
        <v>100</v>
      </c>
      <c r="AB70" s="52">
        <v>405</v>
      </c>
      <c r="AC70" s="52">
        <v>56.719974851934552</v>
      </c>
      <c r="AD70" s="52">
        <v>75.626633135912741</v>
      </c>
      <c r="AE70" s="52">
        <v>100</v>
      </c>
      <c r="AF70" s="52">
        <v>803</v>
      </c>
      <c r="AG70" s="52">
        <v>65.505593607306125</v>
      </c>
      <c r="AH70" s="52">
        <v>87.340791476408157</v>
      </c>
      <c r="AI70" s="52">
        <v>100</v>
      </c>
      <c r="AJ70" s="52">
        <v>172</v>
      </c>
      <c r="AK70" s="52">
        <v>54.928052325581319</v>
      </c>
      <c r="AL70" s="52">
        <v>68.388853671421089</v>
      </c>
      <c r="AM70" s="52">
        <v>73.237403100775083</v>
      </c>
      <c r="AN70" s="52">
        <v>100</v>
      </c>
      <c r="AO70" s="53">
        <v>9.9700000000000006</v>
      </c>
      <c r="AP70" s="53">
        <v>18.28</v>
      </c>
      <c r="AQ70" s="53">
        <v>13.46</v>
      </c>
      <c r="AR70" s="52">
        <v>0</v>
      </c>
      <c r="AS70" s="52">
        <v>0.995253164556962</v>
      </c>
      <c r="AT70" s="52">
        <v>0.98800959232613905</v>
      </c>
      <c r="AU70" s="52">
        <v>0.99729546991210272</v>
      </c>
      <c r="AV70" s="52">
        <v>0.99472851871375856</v>
      </c>
      <c r="AW70" s="52">
        <v>0.9856459330143541</v>
      </c>
      <c r="AX70" s="52">
        <v>0.99729546991210272</v>
      </c>
      <c r="AY70" s="52">
        <v>0.99876543209876545</v>
      </c>
      <c r="AZ70" s="52">
        <v>0.99425287356321834</v>
      </c>
      <c r="BA70" s="52">
        <v>1</v>
      </c>
      <c r="BB70" s="52">
        <v>4.85207100591716E-2</v>
      </c>
      <c r="BC70" s="52">
        <v>50</v>
      </c>
      <c r="BD70" s="52">
        <v>50</v>
      </c>
      <c r="BE70" s="52">
        <v>9.0624999999999997E-2</v>
      </c>
      <c r="BF70" s="52">
        <v>41.875000000000021</v>
      </c>
      <c r="BG70" s="52">
        <v>50</v>
      </c>
      <c r="BH70" s="52">
        <v>267</v>
      </c>
      <c r="BI70" s="52">
        <v>525</v>
      </c>
      <c r="BJ70" s="52">
        <v>0.50857142857142856</v>
      </c>
      <c r="BK70" s="52">
        <v>33.904761904761905</v>
      </c>
      <c r="BL70" s="52">
        <v>50</v>
      </c>
      <c r="BM70" s="52">
        <v>327</v>
      </c>
      <c r="BN70" s="52">
        <v>525</v>
      </c>
      <c r="BO70" s="52">
        <v>0.62285714285714289</v>
      </c>
      <c r="BP70" s="52">
        <v>41.523809523809526</v>
      </c>
      <c r="BQ70" s="52">
        <v>50</v>
      </c>
      <c r="BR70" s="52">
        <v>569</v>
      </c>
      <c r="BS70" s="52">
        <v>584</v>
      </c>
      <c r="BT70" s="52">
        <v>0.97431506849315064</v>
      </c>
      <c r="BU70" s="52">
        <v>50</v>
      </c>
      <c r="BV70" s="52">
        <v>50</v>
      </c>
      <c r="BW70" s="54">
        <v>265</v>
      </c>
      <c r="BX70" s="54">
        <v>286</v>
      </c>
      <c r="BY70" s="52">
        <v>0.92657342657342656</v>
      </c>
      <c r="BZ70" s="52">
        <v>98.571641124832624</v>
      </c>
      <c r="CA70" s="52">
        <v>100</v>
      </c>
      <c r="CB70" s="55">
        <v>55</v>
      </c>
      <c r="CC70" s="55">
        <v>60</v>
      </c>
      <c r="CD70" s="52">
        <v>0.91666666666666696</v>
      </c>
      <c r="CE70" s="52">
        <v>97.517730496453936</v>
      </c>
      <c r="CF70" s="52">
        <v>100</v>
      </c>
      <c r="CG70" s="52">
        <v>0</v>
      </c>
      <c r="CH70" s="52">
        <v>269</v>
      </c>
      <c r="CI70" s="52">
        <v>233</v>
      </c>
      <c r="CJ70" s="52">
        <v>0.86599999999999999</v>
      </c>
      <c r="CK70" s="52">
        <v>100</v>
      </c>
      <c r="CL70" s="52">
        <v>100</v>
      </c>
      <c r="CM70" s="52">
        <v>1063</v>
      </c>
      <c r="CN70" s="52">
        <v>760</v>
      </c>
      <c r="CO70" s="52">
        <v>1107</v>
      </c>
      <c r="CP70" s="52">
        <v>0.71495766698024454</v>
      </c>
      <c r="CQ70" s="52">
        <v>0.960252935862692</v>
      </c>
      <c r="CR70" s="52">
        <v>47.663844465349634</v>
      </c>
      <c r="CS70" s="52">
        <v>50</v>
      </c>
      <c r="CT70" s="52">
        <v>713</v>
      </c>
      <c r="CU70" s="52">
        <v>1085</v>
      </c>
      <c r="CV70" s="52">
        <v>0.65714285714285714</v>
      </c>
      <c r="CW70" s="52">
        <v>50</v>
      </c>
      <c r="CX70" s="52">
        <v>50</v>
      </c>
      <c r="CY70" s="52">
        <v>0.91666666666666696</v>
      </c>
      <c r="CZ70" s="52">
        <v>0.94</v>
      </c>
      <c r="DA70" s="52">
        <v>2.3333333333333001E-2</v>
      </c>
      <c r="DB70" s="52">
        <v>17.263974516166829</v>
      </c>
      <c r="DC70" s="52">
        <v>19.631524517014228</v>
      </c>
      <c r="DD70" s="52">
        <v>17.168861804494096</v>
      </c>
      <c r="DE70" s="52">
        <v>15.161501169955377</v>
      </c>
      <c r="DF70" s="50" t="s">
        <v>102</v>
      </c>
    </row>
    <row r="71" spans="1:110" x14ac:dyDescent="0.25">
      <c r="A71" s="50" t="s">
        <v>536</v>
      </c>
      <c r="B71" s="50" t="s">
        <v>1526</v>
      </c>
      <c r="C71" s="50" t="s">
        <v>2665</v>
      </c>
      <c r="D71" s="50" t="s">
        <v>101</v>
      </c>
      <c r="E71" s="50" t="s">
        <v>102</v>
      </c>
      <c r="F71" s="50" t="s">
        <v>102</v>
      </c>
      <c r="G71" s="50" t="s">
        <v>102</v>
      </c>
      <c r="H71" s="50" t="s">
        <v>2644</v>
      </c>
      <c r="I71" s="50" t="s">
        <v>103</v>
      </c>
      <c r="J71" s="52">
        <v>927.32994079048808</v>
      </c>
      <c r="K71" s="52">
        <v>1250</v>
      </c>
      <c r="L71" s="52">
        <v>74.186395263239049</v>
      </c>
      <c r="M71" s="52">
        <v>1</v>
      </c>
      <c r="N71" s="52">
        <v>2691</v>
      </c>
      <c r="O71" s="52">
        <v>67.813073644551878</v>
      </c>
      <c r="P71" s="52">
        <v>90.417431526069166</v>
      </c>
      <c r="Q71" s="52">
        <v>100</v>
      </c>
      <c r="R71" s="52">
        <v>1324</v>
      </c>
      <c r="S71" s="52">
        <v>57.888869971346004</v>
      </c>
      <c r="T71" s="52">
        <v>67.278051030426411</v>
      </c>
      <c r="U71" s="52">
        <v>75</v>
      </c>
      <c r="V71" s="52">
        <v>77.185159961794668</v>
      </c>
      <c r="W71" s="52">
        <v>100</v>
      </c>
      <c r="X71" s="52">
        <v>2699</v>
      </c>
      <c r="Y71" s="52">
        <v>58.133616441233279</v>
      </c>
      <c r="Z71" s="52">
        <v>77.511488588311039</v>
      </c>
      <c r="AA71" s="52">
        <v>100</v>
      </c>
      <c r="AB71" s="52">
        <v>1317</v>
      </c>
      <c r="AC71" s="52">
        <v>48.537861997600103</v>
      </c>
      <c r="AD71" s="52">
        <v>64.717149330133466</v>
      </c>
      <c r="AE71" s="52">
        <v>100</v>
      </c>
      <c r="AF71" s="52">
        <v>1220</v>
      </c>
      <c r="AG71" s="52">
        <v>52.788804644808991</v>
      </c>
      <c r="AH71" s="52">
        <v>70.385072859745321</v>
      </c>
      <c r="AI71" s="52">
        <v>100</v>
      </c>
      <c r="AJ71" s="52">
        <v>603</v>
      </c>
      <c r="AK71" s="52">
        <v>43.683651188501905</v>
      </c>
      <c r="AL71" s="52">
        <v>61.687358184765039</v>
      </c>
      <c r="AM71" s="52">
        <v>58.244868251335866</v>
      </c>
      <c r="AN71" s="52">
        <v>100</v>
      </c>
      <c r="AO71" s="53">
        <v>17.11</v>
      </c>
      <c r="AP71" s="53">
        <v>18.739999999999998</v>
      </c>
      <c r="AQ71" s="53">
        <v>18</v>
      </c>
      <c r="AR71" s="52">
        <v>1</v>
      </c>
      <c r="AS71" s="52">
        <v>0.95333563774628416</v>
      </c>
      <c r="AT71" s="52">
        <v>0.94798890429958393</v>
      </c>
      <c r="AU71" s="52">
        <v>0.95864920744314264</v>
      </c>
      <c r="AV71" s="52">
        <v>0.95598349381017877</v>
      </c>
      <c r="AW71" s="52">
        <v>0.94299450549450547</v>
      </c>
      <c r="AX71" s="52">
        <v>0.96900826446280997</v>
      </c>
      <c r="AY71" s="52">
        <v>0.98255352894528147</v>
      </c>
      <c r="AZ71" s="52">
        <v>0.97174254317111464</v>
      </c>
      <c r="BA71" s="52">
        <v>0.99358974358974361</v>
      </c>
      <c r="BB71" s="52">
        <v>0.14654226125137212</v>
      </c>
      <c r="BC71" s="52">
        <v>30.691547749725576</v>
      </c>
      <c r="BD71" s="52">
        <v>50</v>
      </c>
      <c r="BE71" s="52">
        <v>0.21095788296682819</v>
      </c>
      <c r="BF71" s="52">
        <v>17.808423406634375</v>
      </c>
      <c r="BG71" s="52">
        <v>50</v>
      </c>
      <c r="BH71" s="52">
        <v>506</v>
      </c>
      <c r="BI71" s="52">
        <v>896</v>
      </c>
      <c r="BJ71" s="52">
        <v>0.5647321428571429</v>
      </c>
      <c r="BK71" s="52">
        <v>37.648809523809526</v>
      </c>
      <c r="BL71" s="52">
        <v>50</v>
      </c>
      <c r="BM71" s="52">
        <v>235</v>
      </c>
      <c r="BN71" s="52">
        <v>896</v>
      </c>
      <c r="BO71" s="52">
        <v>0.2622767857142857</v>
      </c>
      <c r="BP71" s="52">
        <v>17.485119047619047</v>
      </c>
      <c r="BQ71" s="52">
        <v>50</v>
      </c>
      <c r="BR71" s="52">
        <v>541</v>
      </c>
      <c r="BS71" s="52">
        <v>818</v>
      </c>
      <c r="BT71" s="52">
        <v>0.6613691931540342</v>
      </c>
      <c r="BU71" s="52">
        <v>35.179212401810332</v>
      </c>
      <c r="BV71" s="52">
        <v>50</v>
      </c>
      <c r="BW71" s="54">
        <v>408</v>
      </c>
      <c r="BX71" s="54">
        <v>458</v>
      </c>
      <c r="BY71" s="52">
        <v>0.89082969432314407</v>
      </c>
      <c r="BZ71" s="52">
        <v>94.769116417355761</v>
      </c>
      <c r="CA71" s="52">
        <v>100</v>
      </c>
      <c r="CB71" s="55">
        <v>227</v>
      </c>
      <c r="CC71" s="55">
        <v>265</v>
      </c>
      <c r="CD71" s="52">
        <v>0.85660377358490603</v>
      </c>
      <c r="CE71" s="52">
        <v>91.128061019670852</v>
      </c>
      <c r="CF71" s="52">
        <v>100</v>
      </c>
      <c r="CG71" s="52">
        <v>0</v>
      </c>
      <c r="CH71" s="52">
        <v>434</v>
      </c>
      <c r="CI71" s="52">
        <v>319</v>
      </c>
      <c r="CJ71" s="52">
        <v>0.73499999999999999</v>
      </c>
      <c r="CK71" s="52">
        <v>98.003072196620579</v>
      </c>
      <c r="CL71" s="52">
        <v>100</v>
      </c>
      <c r="CM71" s="52">
        <v>1330</v>
      </c>
      <c r="CN71" s="52">
        <v>716</v>
      </c>
      <c r="CO71" s="52">
        <v>1669</v>
      </c>
      <c r="CP71" s="52">
        <v>0.53834586466165413</v>
      </c>
      <c r="CQ71" s="52">
        <v>0.79688436189334932</v>
      </c>
      <c r="CR71" s="52">
        <v>17.944862155388471</v>
      </c>
      <c r="CS71" s="52">
        <v>50</v>
      </c>
      <c r="CT71" s="52">
        <v>1013</v>
      </c>
      <c r="CU71" s="52">
        <v>1751</v>
      </c>
      <c r="CV71" s="52">
        <v>0.57852655625356941</v>
      </c>
      <c r="CW71" s="52">
        <v>48.210546354464121</v>
      </c>
      <c r="CX71" s="52">
        <v>50</v>
      </c>
      <c r="CY71" s="52">
        <v>0.85660377358490603</v>
      </c>
      <c r="CZ71" s="52">
        <v>0.94</v>
      </c>
      <c r="DA71" s="52">
        <v>8.3396226415093935E-2</v>
      </c>
      <c r="DB71" s="52">
        <v>17.263974516166829</v>
      </c>
      <c r="DC71" s="52">
        <v>19.631524517014228</v>
      </c>
      <c r="DD71" s="52">
        <v>17.168861804494096</v>
      </c>
      <c r="DE71" s="52">
        <v>15.161501169955377</v>
      </c>
      <c r="DF71" s="50" t="s">
        <v>102</v>
      </c>
    </row>
    <row r="72" spans="1:110" x14ac:dyDescent="0.25">
      <c r="A72" s="50" t="s">
        <v>547</v>
      </c>
      <c r="B72" s="50" t="s">
        <v>1527</v>
      </c>
      <c r="C72" s="50" t="s">
        <v>2665</v>
      </c>
      <c r="D72" s="50" t="s">
        <v>101</v>
      </c>
      <c r="E72" s="50" t="s">
        <v>102</v>
      </c>
      <c r="F72" s="50" t="s">
        <v>102</v>
      </c>
      <c r="G72" s="50" t="s">
        <v>102</v>
      </c>
      <c r="H72" s="50" t="s">
        <v>2644</v>
      </c>
      <c r="I72" s="50" t="s">
        <v>103</v>
      </c>
      <c r="J72" s="52">
        <v>317.72690484858686</v>
      </c>
      <c r="K72" s="52">
        <v>350</v>
      </c>
      <c r="L72" s="52">
        <v>90.779115671024812</v>
      </c>
      <c r="M72" s="52">
        <v>0</v>
      </c>
      <c r="N72" s="52">
        <v>44</v>
      </c>
      <c r="O72" s="52">
        <v>71.220611209975516</v>
      </c>
      <c r="P72" s="52">
        <v>94.960814946634017</v>
      </c>
      <c r="Q72" s="52">
        <v>100</v>
      </c>
      <c r="R72" s="52">
        <v>18</v>
      </c>
      <c r="S72" s="52"/>
      <c r="T72" s="52">
        <v>72.418413367097585</v>
      </c>
      <c r="U72" s="52">
        <v>75</v>
      </c>
      <c r="V72" s="52"/>
      <c r="W72" s="52">
        <v>0</v>
      </c>
      <c r="X72" s="52">
        <v>43</v>
      </c>
      <c r="Y72" s="52">
        <v>64.973797825695016</v>
      </c>
      <c r="Z72" s="52">
        <v>86.631730434260021</v>
      </c>
      <c r="AA72" s="52">
        <v>100</v>
      </c>
      <c r="AB72" s="52">
        <v>18</v>
      </c>
      <c r="AC72" s="52"/>
      <c r="AD72" s="52"/>
      <c r="AE72" s="52">
        <v>0</v>
      </c>
      <c r="AF72" s="52">
        <v>12</v>
      </c>
      <c r="AG72" s="52"/>
      <c r="AH72" s="52"/>
      <c r="AI72" s="52">
        <v>0</v>
      </c>
      <c r="AJ72" s="52">
        <v>4</v>
      </c>
      <c r="AK72" s="52"/>
      <c r="AL72" s="52"/>
      <c r="AM72" s="52"/>
      <c r="AN72" s="52">
        <v>0</v>
      </c>
      <c r="AO72" s="53"/>
      <c r="AP72" s="53"/>
      <c r="AQ72" s="53"/>
      <c r="AR72" s="52">
        <v>1</v>
      </c>
      <c r="AS72" s="52">
        <v>0.91666666666666663</v>
      </c>
      <c r="AT72" s="52">
        <v>0.8571428571428571</v>
      </c>
      <c r="AU72" s="52">
        <v>0.96296296296296291</v>
      </c>
      <c r="AV72" s="52">
        <v>0.89583333333333337</v>
      </c>
      <c r="AW72" s="52">
        <v>0.8571428571428571</v>
      </c>
      <c r="AX72" s="52">
        <v>0.92592592592592593</v>
      </c>
      <c r="AY72" s="52"/>
      <c r="AZ72" s="52"/>
      <c r="BA72" s="52"/>
      <c r="BB72" s="52">
        <v>6.8181818181818177E-2</v>
      </c>
      <c r="BC72" s="52">
        <v>46.363636363636381</v>
      </c>
      <c r="BD72" s="52">
        <v>50</v>
      </c>
      <c r="BE72" s="52">
        <v>8.5714285714285715E-2</v>
      </c>
      <c r="BF72" s="52">
        <v>42.857142857142861</v>
      </c>
      <c r="BG72" s="52">
        <v>50</v>
      </c>
      <c r="BH72" s="52"/>
      <c r="BI72" s="52"/>
      <c r="BJ72" s="52"/>
      <c r="BK72" s="52"/>
      <c r="BL72" s="52"/>
      <c r="BM72" s="52"/>
      <c r="BN72" s="52"/>
      <c r="BO72" s="52"/>
      <c r="BP72" s="52"/>
      <c r="BQ72" s="52"/>
      <c r="BR72" s="52"/>
      <c r="BS72" s="52"/>
      <c r="BT72" s="52"/>
      <c r="BU72" s="52"/>
      <c r="BV72" s="52"/>
      <c r="BW72" s="54"/>
      <c r="BX72" s="54"/>
      <c r="BY72" s="52"/>
      <c r="BZ72" s="52"/>
      <c r="CA72" s="52"/>
      <c r="CB72" s="55"/>
      <c r="CC72" s="55"/>
      <c r="CD72" s="52"/>
      <c r="CE72" s="52"/>
      <c r="CF72" s="52"/>
      <c r="CG72" s="52"/>
      <c r="CH72" s="52"/>
      <c r="CI72" s="52"/>
      <c r="CJ72" s="52"/>
      <c r="CK72" s="52"/>
      <c r="CL72" s="52"/>
      <c r="CM72" s="52">
        <v>27</v>
      </c>
      <c r="CN72" s="52">
        <v>19</v>
      </c>
      <c r="CO72" s="52">
        <v>26</v>
      </c>
      <c r="CP72" s="52">
        <v>0.70370370370370372</v>
      </c>
      <c r="CQ72" s="52">
        <v>1.0384615384615385</v>
      </c>
      <c r="CR72" s="52">
        <v>46.913580246913583</v>
      </c>
      <c r="CS72" s="52">
        <v>50</v>
      </c>
      <c r="CT72" s="52"/>
      <c r="CU72" s="52"/>
      <c r="CV72" s="52"/>
      <c r="CW72" s="52"/>
      <c r="CX72" s="52"/>
      <c r="CY72" s="52"/>
      <c r="CZ72" s="52"/>
      <c r="DA72" s="52"/>
      <c r="DB72" s="52">
        <v>17.263974516166829</v>
      </c>
      <c r="DC72" s="52">
        <v>19.631524517014228</v>
      </c>
      <c r="DD72" s="52">
        <v>17.168861804494096</v>
      </c>
      <c r="DE72" s="52"/>
      <c r="DF72" s="50" t="s">
        <v>102</v>
      </c>
    </row>
    <row r="73" spans="1:110" x14ac:dyDescent="0.25">
      <c r="A73" s="50" t="s">
        <v>549</v>
      </c>
      <c r="B73" s="50" t="s">
        <v>1528</v>
      </c>
      <c r="C73" s="50" t="s">
        <v>2665</v>
      </c>
      <c r="D73" s="50" t="s">
        <v>101</v>
      </c>
      <c r="E73" s="50" t="s">
        <v>102</v>
      </c>
      <c r="F73" s="50" t="s">
        <v>102</v>
      </c>
      <c r="G73" s="50" t="s">
        <v>102</v>
      </c>
      <c r="H73" s="50" t="s">
        <v>2644</v>
      </c>
      <c r="I73" s="50" t="s">
        <v>103</v>
      </c>
      <c r="J73" s="52">
        <v>762.6902079197688</v>
      </c>
      <c r="K73" s="52">
        <v>1250</v>
      </c>
      <c r="L73" s="52">
        <v>61.015216633581502</v>
      </c>
      <c r="M73" s="52">
        <v>1</v>
      </c>
      <c r="N73" s="52">
        <v>9599</v>
      </c>
      <c r="O73" s="52">
        <v>54.305663048633875</v>
      </c>
      <c r="P73" s="52">
        <v>72.407550731511833</v>
      </c>
      <c r="Q73" s="52">
        <v>100</v>
      </c>
      <c r="R73" s="52">
        <v>8394</v>
      </c>
      <c r="S73" s="52">
        <v>51.943936664603434</v>
      </c>
      <c r="T73" s="52">
        <v>61.465943794451846</v>
      </c>
      <c r="U73" s="52">
        <v>70.757390241622701</v>
      </c>
      <c r="V73" s="52">
        <v>69.258582219471236</v>
      </c>
      <c r="W73" s="52">
        <v>100</v>
      </c>
      <c r="X73" s="52">
        <v>9577</v>
      </c>
      <c r="Y73" s="52">
        <v>45.234580448573048</v>
      </c>
      <c r="Z73" s="52">
        <v>60.312773931430726</v>
      </c>
      <c r="AA73" s="52">
        <v>100</v>
      </c>
      <c r="AB73" s="52">
        <v>8367</v>
      </c>
      <c r="AC73" s="52">
        <v>42.887269626472737</v>
      </c>
      <c r="AD73" s="52">
        <v>57.183026168630313</v>
      </c>
      <c r="AE73" s="52">
        <v>100</v>
      </c>
      <c r="AF73" s="52">
        <v>4287</v>
      </c>
      <c r="AG73" s="52">
        <v>44.128145167560731</v>
      </c>
      <c r="AH73" s="52">
        <v>58.837526890080973</v>
      </c>
      <c r="AI73" s="52">
        <v>100</v>
      </c>
      <c r="AJ73" s="52">
        <v>3677</v>
      </c>
      <c r="AK73" s="52">
        <v>41.426577372858148</v>
      </c>
      <c r="AL73" s="52">
        <v>60.412841530054699</v>
      </c>
      <c r="AM73" s="52">
        <v>55.2354364971442</v>
      </c>
      <c r="AN73" s="52">
        <v>100</v>
      </c>
      <c r="AO73" s="53">
        <v>18.809999999999999</v>
      </c>
      <c r="AP73" s="53">
        <v>18.57</v>
      </c>
      <c r="AQ73" s="53">
        <v>18.98</v>
      </c>
      <c r="AR73" s="52">
        <v>1</v>
      </c>
      <c r="AS73" s="52">
        <v>0.93981481481481477</v>
      </c>
      <c r="AT73" s="52">
        <v>0.93914171440925309</v>
      </c>
      <c r="AU73" s="52">
        <v>0.94448612153038258</v>
      </c>
      <c r="AV73" s="52">
        <v>0.93897454950770942</v>
      </c>
      <c r="AW73" s="52">
        <v>0.93785790031813365</v>
      </c>
      <c r="AX73" s="52">
        <v>0.94685628742514971</v>
      </c>
      <c r="AY73" s="52">
        <v>0.97237692136333254</v>
      </c>
      <c r="AZ73" s="52">
        <v>0.96818416968442833</v>
      </c>
      <c r="BA73" s="52">
        <v>0.9983948635634029</v>
      </c>
      <c r="BB73" s="52">
        <v>0.25653958364238738</v>
      </c>
      <c r="BC73" s="52">
        <v>8.6920832715225327</v>
      </c>
      <c r="BD73" s="52">
        <v>50</v>
      </c>
      <c r="BE73" s="52">
        <v>0.28321878579610538</v>
      </c>
      <c r="BF73" s="52">
        <v>3.3562428407789335</v>
      </c>
      <c r="BG73" s="52">
        <v>50</v>
      </c>
      <c r="BH73" s="52">
        <v>1432</v>
      </c>
      <c r="BI73" s="52">
        <v>2551</v>
      </c>
      <c r="BJ73" s="52">
        <v>0.56134849078792626</v>
      </c>
      <c r="BK73" s="52">
        <v>37.423232719195084</v>
      </c>
      <c r="BL73" s="52">
        <v>50</v>
      </c>
      <c r="BM73" s="52">
        <v>322</v>
      </c>
      <c r="BN73" s="52">
        <v>2551</v>
      </c>
      <c r="BO73" s="52">
        <v>0.12622500980007839</v>
      </c>
      <c r="BP73" s="52">
        <v>8.4150006533385593</v>
      </c>
      <c r="BQ73" s="52">
        <v>50</v>
      </c>
      <c r="BR73" s="52">
        <v>2418</v>
      </c>
      <c r="BS73" s="52">
        <v>3340</v>
      </c>
      <c r="BT73" s="52">
        <v>0.72395209580838327</v>
      </c>
      <c r="BU73" s="52">
        <v>38.508090202573584</v>
      </c>
      <c r="BV73" s="52">
        <v>50</v>
      </c>
      <c r="BW73" s="54">
        <v>980</v>
      </c>
      <c r="BX73" s="54">
        <v>1370</v>
      </c>
      <c r="BY73" s="52">
        <v>0.71532846715328469</v>
      </c>
      <c r="BZ73" s="52">
        <v>76.098773101413258</v>
      </c>
      <c r="CA73" s="52">
        <v>100</v>
      </c>
      <c r="CB73" s="55">
        <v>952</v>
      </c>
      <c r="CC73" s="55">
        <v>1294</v>
      </c>
      <c r="CD73" s="52">
        <v>0.73570324574961399</v>
      </c>
      <c r="CE73" s="52">
        <v>78.266302739320636</v>
      </c>
      <c r="CF73" s="52">
        <v>100</v>
      </c>
      <c r="CG73" s="52">
        <v>1</v>
      </c>
      <c r="CH73" s="52">
        <v>1059</v>
      </c>
      <c r="CI73" s="52">
        <v>620</v>
      </c>
      <c r="CJ73" s="52">
        <v>0.58499999999999996</v>
      </c>
      <c r="CK73" s="52">
        <v>78.061063896757958</v>
      </c>
      <c r="CL73" s="52">
        <v>100</v>
      </c>
      <c r="CM73" s="52">
        <v>4806</v>
      </c>
      <c r="CN73" s="52">
        <v>2157</v>
      </c>
      <c r="CO73" s="52">
        <v>6151</v>
      </c>
      <c r="CP73" s="52">
        <v>0.44881398252184768</v>
      </c>
      <c r="CQ73" s="52">
        <v>0.78133636807023243</v>
      </c>
      <c r="CR73" s="52">
        <v>14.960466084061588</v>
      </c>
      <c r="CS73" s="52">
        <v>50</v>
      </c>
      <c r="CT73" s="52">
        <v>3140</v>
      </c>
      <c r="CU73" s="52">
        <v>5729</v>
      </c>
      <c r="CV73" s="52">
        <v>0.54808867167044861</v>
      </c>
      <c r="CW73" s="52">
        <v>45.674055972537388</v>
      </c>
      <c r="CX73" s="52">
        <v>50</v>
      </c>
      <c r="CY73" s="52">
        <v>0.73570324574961399</v>
      </c>
      <c r="CZ73" s="52">
        <v>0.94</v>
      </c>
      <c r="DA73" s="52">
        <v>0.20429675425038596</v>
      </c>
      <c r="DB73" s="52">
        <v>17.263974516166829</v>
      </c>
      <c r="DC73" s="52">
        <v>19.631524517014228</v>
      </c>
      <c r="DD73" s="52">
        <v>17.168861804494096</v>
      </c>
      <c r="DE73" s="52">
        <v>15.161501169955377</v>
      </c>
      <c r="DF73" s="50" t="s">
        <v>102</v>
      </c>
    </row>
    <row r="74" spans="1:110" x14ac:dyDescent="0.25">
      <c r="A74" s="50" t="s">
        <v>595</v>
      </c>
      <c r="B74" s="50" t="s">
        <v>1529</v>
      </c>
      <c r="C74" s="50" t="s">
        <v>2665</v>
      </c>
      <c r="D74" s="50" t="s">
        <v>101</v>
      </c>
      <c r="E74" s="50" t="s">
        <v>102</v>
      </c>
      <c r="F74" s="50" t="s">
        <v>102</v>
      </c>
      <c r="G74" s="50" t="s">
        <v>102</v>
      </c>
      <c r="H74" s="50" t="s">
        <v>2644</v>
      </c>
      <c r="I74" s="50" t="s">
        <v>103</v>
      </c>
      <c r="J74" s="52">
        <v>600.28520666079044</v>
      </c>
      <c r="K74" s="52">
        <v>700</v>
      </c>
      <c r="L74" s="52">
        <v>85.755029522970062</v>
      </c>
      <c r="M74" s="52">
        <v>1</v>
      </c>
      <c r="N74" s="52">
        <v>133</v>
      </c>
      <c r="O74" s="52">
        <v>70.213997186897615</v>
      </c>
      <c r="P74" s="52">
        <v>93.618662915863482</v>
      </c>
      <c r="Q74" s="52">
        <v>100</v>
      </c>
      <c r="R74" s="52">
        <v>35</v>
      </c>
      <c r="S74" s="52">
        <v>55.491743549816796</v>
      </c>
      <c r="T74" s="52">
        <v>67.003036865620402</v>
      </c>
      <c r="U74" s="52">
        <v>75</v>
      </c>
      <c r="V74" s="52">
        <v>73.988991399755733</v>
      </c>
      <c r="W74" s="52">
        <v>100</v>
      </c>
      <c r="X74" s="52">
        <v>133</v>
      </c>
      <c r="Y74" s="52">
        <v>62.574523158445551</v>
      </c>
      <c r="Z74" s="52">
        <v>83.432697544594063</v>
      </c>
      <c r="AA74" s="52">
        <v>100</v>
      </c>
      <c r="AB74" s="52">
        <v>35</v>
      </c>
      <c r="AC74" s="52">
        <v>50.174684778355982</v>
      </c>
      <c r="AD74" s="52">
        <v>66.899579704474647</v>
      </c>
      <c r="AE74" s="52">
        <v>100</v>
      </c>
      <c r="AF74" s="52">
        <v>54</v>
      </c>
      <c r="AG74" s="52">
        <v>63.772839506172843</v>
      </c>
      <c r="AH74" s="52">
        <v>85.030452674897134</v>
      </c>
      <c r="AI74" s="52">
        <v>100</v>
      </c>
      <c r="AJ74" s="52">
        <v>15</v>
      </c>
      <c r="AK74" s="52"/>
      <c r="AL74" s="52">
        <v>70.785470085470067</v>
      </c>
      <c r="AM74" s="52"/>
      <c r="AN74" s="52">
        <v>0</v>
      </c>
      <c r="AO74" s="53">
        <v>19.5</v>
      </c>
      <c r="AP74" s="53">
        <v>16.82</v>
      </c>
      <c r="AQ74" s="53"/>
      <c r="AR74" s="52">
        <v>1</v>
      </c>
      <c r="AS74" s="52">
        <v>0.98540145985401462</v>
      </c>
      <c r="AT74" s="52">
        <v>0.94871794871794868</v>
      </c>
      <c r="AU74" s="52">
        <v>1</v>
      </c>
      <c r="AV74" s="52">
        <v>0.98540145985401462</v>
      </c>
      <c r="AW74" s="52">
        <v>0.94871794871794868</v>
      </c>
      <c r="AX74" s="52">
        <v>1</v>
      </c>
      <c r="AY74" s="52">
        <v>1</v>
      </c>
      <c r="AZ74" s="52"/>
      <c r="BA74" s="52">
        <v>1</v>
      </c>
      <c r="BB74" s="52">
        <v>3.2258064516129031E-2</v>
      </c>
      <c r="BC74" s="52">
        <v>50</v>
      </c>
      <c r="BD74" s="52">
        <v>50</v>
      </c>
      <c r="BE74" s="52">
        <v>5.4054054054054057E-2</v>
      </c>
      <c r="BF74" s="52">
        <v>49.1891891891892</v>
      </c>
      <c r="BG74" s="52">
        <v>50</v>
      </c>
      <c r="BH74" s="52"/>
      <c r="BI74" s="52"/>
      <c r="BJ74" s="52"/>
      <c r="BK74" s="52"/>
      <c r="BL74" s="52"/>
      <c r="BM74" s="52"/>
      <c r="BN74" s="52"/>
      <c r="BO74" s="52"/>
      <c r="BP74" s="52"/>
      <c r="BQ74" s="52"/>
      <c r="BR74" s="52">
        <v>19</v>
      </c>
      <c r="BS74" s="52">
        <v>21</v>
      </c>
      <c r="BT74" s="52">
        <v>0.90476190476190477</v>
      </c>
      <c r="BU74" s="52">
        <v>48.125633232016213</v>
      </c>
      <c r="BV74" s="52">
        <v>50</v>
      </c>
      <c r="BW74" s="54"/>
      <c r="BX74" s="54"/>
      <c r="BY74" s="52"/>
      <c r="BZ74" s="52"/>
      <c r="CA74" s="52"/>
      <c r="CB74" s="55"/>
      <c r="CC74" s="55"/>
      <c r="CD74" s="52"/>
      <c r="CE74" s="52"/>
      <c r="CF74" s="52"/>
      <c r="CG74" s="52"/>
      <c r="CH74" s="52"/>
      <c r="CI74" s="52"/>
      <c r="CJ74" s="52"/>
      <c r="CK74" s="52"/>
      <c r="CL74" s="52"/>
      <c r="CM74" s="52">
        <v>75</v>
      </c>
      <c r="CN74" s="52">
        <v>61</v>
      </c>
      <c r="CO74" s="52">
        <v>73</v>
      </c>
      <c r="CP74" s="52">
        <v>0.81333333333333335</v>
      </c>
      <c r="CQ74" s="52">
        <v>1.0273972602739727</v>
      </c>
      <c r="CR74" s="52">
        <v>50</v>
      </c>
      <c r="CS74" s="52">
        <v>50</v>
      </c>
      <c r="CT74" s="52"/>
      <c r="CU74" s="52"/>
      <c r="CV74" s="52"/>
      <c r="CW74" s="52"/>
      <c r="CX74" s="52"/>
      <c r="CY74" s="52"/>
      <c r="CZ74" s="52"/>
      <c r="DA74" s="52"/>
      <c r="DB74" s="52">
        <v>17.263974516166829</v>
      </c>
      <c r="DC74" s="52">
        <v>19.631524517014228</v>
      </c>
      <c r="DD74" s="52">
        <v>17.168861804494096</v>
      </c>
      <c r="DE74" s="52"/>
      <c r="DF74" s="50" t="s">
        <v>102</v>
      </c>
    </row>
    <row r="75" spans="1:110" x14ac:dyDescent="0.25">
      <c r="A75" s="50" t="s">
        <v>597</v>
      </c>
      <c r="B75" s="50" t="s">
        <v>1530</v>
      </c>
      <c r="C75" s="50" t="s">
        <v>2665</v>
      </c>
      <c r="D75" s="50" t="s">
        <v>101</v>
      </c>
      <c r="E75" s="50" t="s">
        <v>102</v>
      </c>
      <c r="F75" s="50" t="s">
        <v>102</v>
      </c>
      <c r="G75" s="50" t="s">
        <v>102</v>
      </c>
      <c r="H75" s="50" t="s">
        <v>2644</v>
      </c>
      <c r="I75" s="50" t="s">
        <v>103</v>
      </c>
      <c r="J75" s="52">
        <v>557.6531864831411</v>
      </c>
      <c r="K75" s="52">
        <v>650</v>
      </c>
      <c r="L75" s="52">
        <v>85.792797920483238</v>
      </c>
      <c r="M75" s="52">
        <v>0</v>
      </c>
      <c r="N75" s="52">
        <v>488</v>
      </c>
      <c r="O75" s="52">
        <v>72.83339900221317</v>
      </c>
      <c r="P75" s="52">
        <v>97.111198669617565</v>
      </c>
      <c r="Q75" s="52">
        <v>100</v>
      </c>
      <c r="R75" s="52">
        <v>97</v>
      </c>
      <c r="S75" s="52">
        <v>58.467620300346887</v>
      </c>
      <c r="T75" s="52">
        <v>68.772145451126534</v>
      </c>
      <c r="U75" s="52">
        <v>75</v>
      </c>
      <c r="V75" s="52">
        <v>77.956827067129183</v>
      </c>
      <c r="W75" s="52">
        <v>100</v>
      </c>
      <c r="X75" s="52">
        <v>488</v>
      </c>
      <c r="Y75" s="52">
        <v>65.401072121197203</v>
      </c>
      <c r="Z75" s="52">
        <v>87.201429494929599</v>
      </c>
      <c r="AA75" s="52">
        <v>100</v>
      </c>
      <c r="AB75" s="52">
        <v>98</v>
      </c>
      <c r="AC75" s="52">
        <v>51.98557621637643</v>
      </c>
      <c r="AD75" s="52">
        <v>69.314101621835249</v>
      </c>
      <c r="AE75" s="52">
        <v>100</v>
      </c>
      <c r="AF75" s="52">
        <v>120</v>
      </c>
      <c r="AG75" s="52">
        <v>63.152222222222157</v>
      </c>
      <c r="AH75" s="52">
        <v>84.202962962962886</v>
      </c>
      <c r="AI75" s="52">
        <v>100</v>
      </c>
      <c r="AJ75" s="52">
        <v>17</v>
      </c>
      <c r="AK75" s="52"/>
      <c r="AL75" s="52">
        <v>65.437540453074377</v>
      </c>
      <c r="AM75" s="52"/>
      <c r="AN75" s="52">
        <v>0</v>
      </c>
      <c r="AO75" s="53">
        <v>16.53</v>
      </c>
      <c r="AP75" s="53">
        <v>16.78</v>
      </c>
      <c r="AQ75" s="53"/>
      <c r="AR75" s="52">
        <v>0</v>
      </c>
      <c r="AS75" s="52">
        <v>0.99797160243407712</v>
      </c>
      <c r="AT75" s="52">
        <v>0.98989898989898994</v>
      </c>
      <c r="AU75" s="52">
        <v>1</v>
      </c>
      <c r="AV75" s="52">
        <v>0.99797160243407712</v>
      </c>
      <c r="AW75" s="52">
        <v>1</v>
      </c>
      <c r="AX75" s="52">
        <v>0.9974619289340102</v>
      </c>
      <c r="AY75" s="52">
        <v>0.99173553719008267</v>
      </c>
      <c r="AZ75" s="52"/>
      <c r="BA75" s="52">
        <v>1</v>
      </c>
      <c r="BB75" s="52">
        <v>2.1621621621621623E-2</v>
      </c>
      <c r="BC75" s="52">
        <v>50</v>
      </c>
      <c r="BD75" s="52">
        <v>50</v>
      </c>
      <c r="BE75" s="52">
        <v>2.1276595744680851E-2</v>
      </c>
      <c r="BF75" s="52">
        <v>50</v>
      </c>
      <c r="BG75" s="52">
        <v>50</v>
      </c>
      <c r="BH75" s="52"/>
      <c r="BI75" s="52"/>
      <c r="BJ75" s="52"/>
      <c r="BK75" s="52"/>
      <c r="BL75" s="52"/>
      <c r="BM75" s="52"/>
      <c r="BN75" s="52"/>
      <c r="BO75" s="52"/>
      <c r="BP75" s="52"/>
      <c r="BQ75" s="52"/>
      <c r="BR75" s="52"/>
      <c r="BS75" s="52"/>
      <c r="BT75" s="52"/>
      <c r="BU75" s="52"/>
      <c r="BV75" s="52"/>
      <c r="BW75" s="54"/>
      <c r="BX75" s="54"/>
      <c r="BY75" s="52"/>
      <c r="BZ75" s="52"/>
      <c r="CA75" s="52"/>
      <c r="CB75" s="55"/>
      <c r="CC75" s="55"/>
      <c r="CD75" s="52"/>
      <c r="CE75" s="52"/>
      <c r="CF75" s="52"/>
      <c r="CG75" s="52"/>
      <c r="CH75" s="52"/>
      <c r="CI75" s="52"/>
      <c r="CJ75" s="52"/>
      <c r="CK75" s="52"/>
      <c r="CL75" s="52"/>
      <c r="CM75" s="52">
        <v>250</v>
      </c>
      <c r="CN75" s="52">
        <v>157</v>
      </c>
      <c r="CO75" s="52">
        <v>252</v>
      </c>
      <c r="CP75" s="52">
        <v>0.628</v>
      </c>
      <c r="CQ75" s="52">
        <v>0.99206349206349209</v>
      </c>
      <c r="CR75" s="52">
        <v>41.866666666666667</v>
      </c>
      <c r="CS75" s="52">
        <v>50</v>
      </c>
      <c r="CT75" s="52"/>
      <c r="CU75" s="52"/>
      <c r="CV75" s="52"/>
      <c r="CW75" s="52"/>
      <c r="CX75" s="52"/>
      <c r="CY75" s="52"/>
      <c r="CZ75" s="52"/>
      <c r="DA75" s="52"/>
      <c r="DB75" s="52">
        <v>17.263974516166829</v>
      </c>
      <c r="DC75" s="52">
        <v>19.631524517014228</v>
      </c>
      <c r="DD75" s="52">
        <v>17.168861804494096</v>
      </c>
      <c r="DE75" s="52"/>
      <c r="DF75" s="50" t="s">
        <v>102</v>
      </c>
    </row>
    <row r="76" spans="1:110" x14ac:dyDescent="0.25">
      <c r="A76" s="50" t="s">
        <v>1347</v>
      </c>
      <c r="B76" s="50" t="s">
        <v>1531</v>
      </c>
      <c r="C76" s="50" t="s">
        <v>2665</v>
      </c>
      <c r="D76" s="50" t="s">
        <v>101</v>
      </c>
      <c r="E76" s="50" t="s">
        <v>102</v>
      </c>
      <c r="F76" s="50" t="s">
        <v>102</v>
      </c>
      <c r="G76" s="50" t="s">
        <v>102</v>
      </c>
      <c r="H76" s="50" t="s">
        <v>2644</v>
      </c>
      <c r="I76" s="50" t="s">
        <v>103</v>
      </c>
      <c r="J76" s="52">
        <v>636.98307291732851</v>
      </c>
      <c r="K76" s="52">
        <v>850</v>
      </c>
      <c r="L76" s="52">
        <v>74.93918504909746</v>
      </c>
      <c r="M76" s="52">
        <v>0</v>
      </c>
      <c r="N76" s="52">
        <v>212</v>
      </c>
      <c r="O76" s="52">
        <v>63.786150410812141</v>
      </c>
      <c r="P76" s="52">
        <v>85.048200547749516</v>
      </c>
      <c r="Q76" s="52">
        <v>100</v>
      </c>
      <c r="R76" s="52">
        <v>156</v>
      </c>
      <c r="S76" s="52">
        <v>61.624905304437874</v>
      </c>
      <c r="T76" s="52">
        <v>52.341416879544447</v>
      </c>
      <c r="U76" s="52">
        <v>69.80676177856904</v>
      </c>
      <c r="V76" s="52">
        <v>82.166540405917161</v>
      </c>
      <c r="W76" s="52">
        <v>100</v>
      </c>
      <c r="X76" s="52">
        <v>212</v>
      </c>
      <c r="Y76" s="52">
        <v>49.057533809339098</v>
      </c>
      <c r="Z76" s="52">
        <v>65.410045079118788</v>
      </c>
      <c r="AA76" s="52">
        <v>100</v>
      </c>
      <c r="AB76" s="52">
        <v>156</v>
      </c>
      <c r="AC76" s="52">
        <v>47.878703989265382</v>
      </c>
      <c r="AD76" s="52">
        <v>63.838271985687179</v>
      </c>
      <c r="AE76" s="52">
        <v>100</v>
      </c>
      <c r="AF76" s="52">
        <v>77</v>
      </c>
      <c r="AG76" s="52">
        <v>45.057142857142864</v>
      </c>
      <c r="AH76" s="52">
        <v>60.076190476190483</v>
      </c>
      <c r="AI76" s="52">
        <v>100</v>
      </c>
      <c r="AJ76" s="52">
        <v>59</v>
      </c>
      <c r="AK76" s="52">
        <v>43.509039548022606</v>
      </c>
      <c r="AL76" s="52"/>
      <c r="AM76" s="52">
        <v>58.012052730696809</v>
      </c>
      <c r="AN76" s="52">
        <v>100</v>
      </c>
      <c r="AO76" s="53">
        <v>8.18</v>
      </c>
      <c r="AP76" s="53">
        <v>4.46</v>
      </c>
      <c r="AQ76" s="53"/>
      <c r="AR76" s="52">
        <v>0</v>
      </c>
      <c r="AS76" s="52">
        <v>1</v>
      </c>
      <c r="AT76" s="52">
        <v>1</v>
      </c>
      <c r="AU76" s="52">
        <v>1</v>
      </c>
      <c r="AV76" s="52">
        <v>1</v>
      </c>
      <c r="AW76" s="52">
        <v>1</v>
      </c>
      <c r="AX76" s="52">
        <v>1</v>
      </c>
      <c r="AY76" s="52">
        <v>1</v>
      </c>
      <c r="AZ76" s="52">
        <v>1</v>
      </c>
      <c r="BA76" s="52"/>
      <c r="BB76" s="52">
        <v>6.5902578796561598E-2</v>
      </c>
      <c r="BC76" s="52">
        <v>46.819484240687686</v>
      </c>
      <c r="BD76" s="52">
        <v>50</v>
      </c>
      <c r="BE76" s="52">
        <v>6.8548387096774188E-2</v>
      </c>
      <c r="BF76" s="52">
        <v>46.29032258064516</v>
      </c>
      <c r="BG76" s="52">
        <v>50</v>
      </c>
      <c r="BH76" s="52"/>
      <c r="BI76" s="52"/>
      <c r="BJ76" s="52"/>
      <c r="BK76" s="52"/>
      <c r="BL76" s="52"/>
      <c r="BM76" s="52"/>
      <c r="BN76" s="52"/>
      <c r="BO76" s="52"/>
      <c r="BP76" s="52"/>
      <c r="BQ76" s="52"/>
      <c r="BR76" s="52">
        <v>49</v>
      </c>
      <c r="BS76" s="52">
        <v>53</v>
      </c>
      <c r="BT76" s="52">
        <v>0.92452830188679247</v>
      </c>
      <c r="BU76" s="52">
        <v>49.177037334403856</v>
      </c>
      <c r="BV76" s="52">
        <v>50</v>
      </c>
      <c r="BW76" s="54"/>
      <c r="BX76" s="54"/>
      <c r="BY76" s="52"/>
      <c r="BZ76" s="52"/>
      <c r="CA76" s="52"/>
      <c r="CB76" s="55"/>
      <c r="CC76" s="55"/>
      <c r="CD76" s="52"/>
      <c r="CE76" s="52"/>
      <c r="CF76" s="52"/>
      <c r="CG76" s="52"/>
      <c r="CH76" s="52"/>
      <c r="CI76" s="52"/>
      <c r="CJ76" s="52"/>
      <c r="CK76" s="52"/>
      <c r="CL76" s="52"/>
      <c r="CM76" s="52">
        <v>115</v>
      </c>
      <c r="CN76" s="52">
        <v>52</v>
      </c>
      <c r="CO76" s="52">
        <v>115</v>
      </c>
      <c r="CP76" s="52">
        <v>0.45217391304347826</v>
      </c>
      <c r="CQ76" s="52">
        <v>1</v>
      </c>
      <c r="CR76" s="52">
        <v>30.144927536231886</v>
      </c>
      <c r="CS76" s="52">
        <v>50</v>
      </c>
      <c r="CT76" s="52">
        <v>29</v>
      </c>
      <c r="CU76" s="52">
        <v>29</v>
      </c>
      <c r="CV76" s="52">
        <v>1</v>
      </c>
      <c r="CW76" s="52">
        <v>50</v>
      </c>
      <c r="CX76" s="52">
        <v>50</v>
      </c>
      <c r="CY76" s="52"/>
      <c r="CZ76" s="52"/>
      <c r="DA76" s="52"/>
      <c r="DB76" s="52">
        <v>17.263974516166829</v>
      </c>
      <c r="DC76" s="52">
        <v>19.631524517014228</v>
      </c>
      <c r="DD76" s="52">
        <v>17.168861804494096</v>
      </c>
      <c r="DE76" s="52"/>
      <c r="DF76" s="50" t="s">
        <v>102</v>
      </c>
    </row>
    <row r="77" spans="1:110" x14ac:dyDescent="0.25">
      <c r="A77" s="50" t="s">
        <v>1323</v>
      </c>
      <c r="B77" s="50" t="s">
        <v>1532</v>
      </c>
      <c r="C77" s="50" t="s">
        <v>2665</v>
      </c>
      <c r="D77" s="50" t="s">
        <v>101</v>
      </c>
      <c r="E77" s="50" t="s">
        <v>102</v>
      </c>
      <c r="F77" s="50" t="s">
        <v>102</v>
      </c>
      <c r="G77" s="50" t="s">
        <v>102</v>
      </c>
      <c r="H77" s="50" t="s">
        <v>2644</v>
      </c>
      <c r="I77" s="50" t="s">
        <v>103</v>
      </c>
      <c r="J77" s="52">
        <v>623.9831390802641</v>
      </c>
      <c r="K77" s="52">
        <v>800</v>
      </c>
      <c r="L77" s="52">
        <v>77.997892385033012</v>
      </c>
      <c r="M77" s="52">
        <v>0</v>
      </c>
      <c r="N77" s="52">
        <v>196</v>
      </c>
      <c r="O77" s="52">
        <v>68.533406776083808</v>
      </c>
      <c r="P77" s="52">
        <v>91.377875701445078</v>
      </c>
      <c r="Q77" s="52">
        <v>100</v>
      </c>
      <c r="R77" s="52">
        <v>90</v>
      </c>
      <c r="S77" s="52">
        <v>62.378337695174658</v>
      </c>
      <c r="T77" s="52">
        <v>61.462097294362877</v>
      </c>
      <c r="U77" s="52">
        <v>73.759408825912345</v>
      </c>
      <c r="V77" s="52">
        <v>83.171116926899543</v>
      </c>
      <c r="W77" s="52">
        <v>100</v>
      </c>
      <c r="X77" s="52">
        <v>197</v>
      </c>
      <c r="Y77" s="52">
        <v>55.411158180768687</v>
      </c>
      <c r="Z77" s="52">
        <v>73.881544241024926</v>
      </c>
      <c r="AA77" s="52">
        <v>100</v>
      </c>
      <c r="AB77" s="52">
        <v>91</v>
      </c>
      <c r="AC77" s="52">
        <v>48.362811520977658</v>
      </c>
      <c r="AD77" s="52">
        <v>64.483748694636873</v>
      </c>
      <c r="AE77" s="52">
        <v>100</v>
      </c>
      <c r="AF77" s="52">
        <v>64</v>
      </c>
      <c r="AG77" s="52">
        <v>56.552604166666661</v>
      </c>
      <c r="AH77" s="52">
        <v>75.403472222222206</v>
      </c>
      <c r="AI77" s="52">
        <v>100</v>
      </c>
      <c r="AJ77" s="52">
        <v>29</v>
      </c>
      <c r="AK77" s="52">
        <v>49.006896551724139</v>
      </c>
      <c r="AL77" s="52">
        <v>62.804761904761889</v>
      </c>
      <c r="AM77" s="52">
        <v>65.342528735632186</v>
      </c>
      <c r="AN77" s="52">
        <v>100</v>
      </c>
      <c r="AO77" s="53">
        <v>11.38</v>
      </c>
      <c r="AP77" s="53">
        <v>13.09</v>
      </c>
      <c r="AQ77" s="53">
        <v>13.79</v>
      </c>
      <c r="AR77" s="52">
        <v>0</v>
      </c>
      <c r="AS77" s="52">
        <v>0.99494949494949492</v>
      </c>
      <c r="AT77" s="52">
        <v>0.98901098901098905</v>
      </c>
      <c r="AU77" s="52">
        <v>1</v>
      </c>
      <c r="AV77" s="52">
        <v>1</v>
      </c>
      <c r="AW77" s="52">
        <v>1</v>
      </c>
      <c r="AX77" s="52">
        <v>1</v>
      </c>
      <c r="AY77" s="52">
        <v>1</v>
      </c>
      <c r="AZ77" s="52">
        <v>1</v>
      </c>
      <c r="BA77" s="52">
        <v>1</v>
      </c>
      <c r="BB77" s="52">
        <v>5.387205387205387E-2</v>
      </c>
      <c r="BC77" s="52">
        <v>49.225589225589239</v>
      </c>
      <c r="BD77" s="52">
        <v>50</v>
      </c>
      <c r="BE77" s="52">
        <v>8.3969465648854963E-2</v>
      </c>
      <c r="BF77" s="52">
        <v>43.206106870229014</v>
      </c>
      <c r="BG77" s="52">
        <v>50</v>
      </c>
      <c r="BH77" s="52"/>
      <c r="BI77" s="52"/>
      <c r="BJ77" s="52"/>
      <c r="BK77" s="52"/>
      <c r="BL77" s="52"/>
      <c r="BM77" s="52"/>
      <c r="BN77" s="52"/>
      <c r="BO77" s="52"/>
      <c r="BP77" s="52"/>
      <c r="BQ77" s="52"/>
      <c r="BR77" s="52">
        <v>33</v>
      </c>
      <c r="BS77" s="52">
        <v>33</v>
      </c>
      <c r="BT77" s="52">
        <v>1</v>
      </c>
      <c r="BU77" s="52">
        <v>50</v>
      </c>
      <c r="BV77" s="52">
        <v>50</v>
      </c>
      <c r="BW77" s="54"/>
      <c r="BX77" s="54"/>
      <c r="BY77" s="52"/>
      <c r="BZ77" s="52"/>
      <c r="CA77" s="52"/>
      <c r="CB77" s="55"/>
      <c r="CC77" s="55"/>
      <c r="CD77" s="52"/>
      <c r="CE77" s="52"/>
      <c r="CF77" s="52"/>
      <c r="CG77" s="52"/>
      <c r="CH77" s="52"/>
      <c r="CI77" s="52"/>
      <c r="CJ77" s="52"/>
      <c r="CK77" s="52"/>
      <c r="CL77" s="52"/>
      <c r="CM77" s="52">
        <v>98</v>
      </c>
      <c r="CN77" s="52">
        <v>41</v>
      </c>
      <c r="CO77" s="52">
        <v>97</v>
      </c>
      <c r="CP77" s="52">
        <v>0.41836734693877553</v>
      </c>
      <c r="CQ77" s="52">
        <v>1.0103092783505154</v>
      </c>
      <c r="CR77" s="52">
        <v>27.891156462585037</v>
      </c>
      <c r="CS77" s="52">
        <v>50</v>
      </c>
      <c r="CT77" s="52"/>
      <c r="CU77" s="52"/>
      <c r="CV77" s="52"/>
      <c r="CW77" s="52"/>
      <c r="CX77" s="52"/>
      <c r="CY77" s="52"/>
      <c r="CZ77" s="52"/>
      <c r="DA77" s="52"/>
      <c r="DB77" s="52">
        <v>17.263974516166829</v>
      </c>
      <c r="DC77" s="52">
        <v>19.631524517014228</v>
      </c>
      <c r="DD77" s="52">
        <v>17.168861804494096</v>
      </c>
      <c r="DE77" s="52"/>
      <c r="DF77" s="50" t="s">
        <v>102</v>
      </c>
    </row>
    <row r="78" spans="1:110" x14ac:dyDescent="0.25">
      <c r="A78" s="50" t="s">
        <v>1325</v>
      </c>
      <c r="B78" s="50" t="s">
        <v>1533</v>
      </c>
      <c r="C78" s="50" t="s">
        <v>2665</v>
      </c>
      <c r="D78" s="50" t="s">
        <v>101</v>
      </c>
      <c r="E78" s="50" t="s">
        <v>102</v>
      </c>
      <c r="F78" s="50" t="s">
        <v>102</v>
      </c>
      <c r="G78" s="50" t="s">
        <v>102</v>
      </c>
      <c r="H78" s="50" t="s">
        <v>2644</v>
      </c>
      <c r="I78" s="50" t="s">
        <v>103</v>
      </c>
      <c r="J78" s="52">
        <v>514.79908508845028</v>
      </c>
      <c r="K78" s="52">
        <v>800</v>
      </c>
      <c r="L78" s="52">
        <v>64.349885636056285</v>
      </c>
      <c r="M78" s="52">
        <v>0</v>
      </c>
      <c r="N78" s="52">
        <v>249</v>
      </c>
      <c r="O78" s="52">
        <v>59.38752364990048</v>
      </c>
      <c r="P78" s="52">
        <v>79.183364866533978</v>
      </c>
      <c r="Q78" s="52">
        <v>100</v>
      </c>
      <c r="R78" s="52">
        <v>188</v>
      </c>
      <c r="S78" s="52">
        <v>55.784654792108405</v>
      </c>
      <c r="T78" s="52">
        <v>57.924505266228543</v>
      </c>
      <c r="U78" s="52">
        <v>70.491447342767884</v>
      </c>
      <c r="V78" s="52">
        <v>74.379539722811202</v>
      </c>
      <c r="W78" s="52">
        <v>100</v>
      </c>
      <c r="X78" s="52">
        <v>250</v>
      </c>
      <c r="Y78" s="52">
        <v>46.797149395058092</v>
      </c>
      <c r="Z78" s="52">
        <v>62.396199193410787</v>
      </c>
      <c r="AA78" s="52">
        <v>100</v>
      </c>
      <c r="AB78" s="52">
        <v>189</v>
      </c>
      <c r="AC78" s="52">
        <v>43.205780568913127</v>
      </c>
      <c r="AD78" s="52">
        <v>57.607707425217505</v>
      </c>
      <c r="AE78" s="52">
        <v>100</v>
      </c>
      <c r="AF78" s="52">
        <v>80</v>
      </c>
      <c r="AG78" s="52">
        <v>45.494166666666679</v>
      </c>
      <c r="AH78" s="52">
        <v>60.65888888888891</v>
      </c>
      <c r="AI78" s="52">
        <v>100</v>
      </c>
      <c r="AJ78" s="52">
        <v>61</v>
      </c>
      <c r="AK78" s="52">
        <v>41.775956284152997</v>
      </c>
      <c r="AL78" s="52"/>
      <c r="AM78" s="52">
        <v>55.701275045537322</v>
      </c>
      <c r="AN78" s="52">
        <v>100</v>
      </c>
      <c r="AO78" s="53">
        <v>14.7</v>
      </c>
      <c r="AP78" s="53">
        <v>14.71</v>
      </c>
      <c r="AQ78" s="53"/>
      <c r="AR78" s="52">
        <v>0</v>
      </c>
      <c r="AS78" s="52">
        <v>0.9920948616600791</v>
      </c>
      <c r="AT78" s="52">
        <v>0.98952879581151831</v>
      </c>
      <c r="AU78" s="52">
        <v>1</v>
      </c>
      <c r="AV78" s="52">
        <v>0.99604743083003955</v>
      </c>
      <c r="AW78" s="52">
        <v>0.99476439790575921</v>
      </c>
      <c r="AX78" s="52">
        <v>1</v>
      </c>
      <c r="AY78" s="52">
        <v>1</v>
      </c>
      <c r="AZ78" s="52">
        <v>1</v>
      </c>
      <c r="BA78" s="52"/>
      <c r="BB78" s="52">
        <v>0.1225296442687747</v>
      </c>
      <c r="BC78" s="52">
        <v>35.494071146245076</v>
      </c>
      <c r="BD78" s="52">
        <v>50</v>
      </c>
      <c r="BE78" s="52">
        <v>0.14795918367346939</v>
      </c>
      <c r="BF78" s="52">
        <v>30.408163265306133</v>
      </c>
      <c r="BG78" s="52">
        <v>50</v>
      </c>
      <c r="BH78" s="52"/>
      <c r="BI78" s="52"/>
      <c r="BJ78" s="52"/>
      <c r="BK78" s="52"/>
      <c r="BL78" s="52"/>
      <c r="BM78" s="52"/>
      <c r="BN78" s="52"/>
      <c r="BO78" s="52"/>
      <c r="BP78" s="52"/>
      <c r="BQ78" s="52"/>
      <c r="BR78" s="52">
        <v>58</v>
      </c>
      <c r="BS78" s="52">
        <v>69</v>
      </c>
      <c r="BT78" s="52">
        <v>0.84057971014492749</v>
      </c>
      <c r="BU78" s="52">
        <v>44.71168670983657</v>
      </c>
      <c r="BV78" s="52">
        <v>50</v>
      </c>
      <c r="BW78" s="54"/>
      <c r="BX78" s="54"/>
      <c r="BY78" s="52"/>
      <c r="BZ78" s="52"/>
      <c r="CA78" s="52"/>
      <c r="CB78" s="55"/>
      <c r="CC78" s="55"/>
      <c r="CD78" s="52"/>
      <c r="CE78" s="52"/>
      <c r="CF78" s="52"/>
      <c r="CG78" s="52"/>
      <c r="CH78" s="52"/>
      <c r="CI78" s="52"/>
      <c r="CJ78" s="52"/>
      <c r="CK78" s="52"/>
      <c r="CL78" s="52"/>
      <c r="CM78" s="52">
        <v>173</v>
      </c>
      <c r="CN78" s="52">
        <v>37</v>
      </c>
      <c r="CO78" s="52">
        <v>169</v>
      </c>
      <c r="CP78" s="52">
        <v>0.2138728323699422</v>
      </c>
      <c r="CQ78" s="52">
        <v>1.0236686390532543</v>
      </c>
      <c r="CR78" s="52">
        <v>14.258188824662813</v>
      </c>
      <c r="CS78" s="52">
        <v>50</v>
      </c>
      <c r="CT78" s="52"/>
      <c r="CU78" s="52"/>
      <c r="CV78" s="52"/>
      <c r="CW78" s="52"/>
      <c r="CX78" s="52"/>
      <c r="CY78" s="52"/>
      <c r="CZ78" s="52"/>
      <c r="DA78" s="52"/>
      <c r="DB78" s="52">
        <v>17.263974516166829</v>
      </c>
      <c r="DC78" s="52">
        <v>19.631524517014228</v>
      </c>
      <c r="DD78" s="52">
        <v>17.168861804494096</v>
      </c>
      <c r="DE78" s="52"/>
      <c r="DF78" s="50" t="s">
        <v>102</v>
      </c>
    </row>
    <row r="79" spans="1:110" x14ac:dyDescent="0.25">
      <c r="A79" s="50" t="s">
        <v>1318</v>
      </c>
      <c r="B79" s="50" t="s">
        <v>1534</v>
      </c>
      <c r="C79" s="50" t="s">
        <v>2665</v>
      </c>
      <c r="D79" s="50" t="s">
        <v>101</v>
      </c>
      <c r="E79" s="50" t="s">
        <v>102</v>
      </c>
      <c r="F79" s="50" t="s">
        <v>102</v>
      </c>
      <c r="G79" s="50" t="s">
        <v>102</v>
      </c>
      <c r="H79" s="50" t="s">
        <v>2644</v>
      </c>
      <c r="I79" s="50" t="s">
        <v>103</v>
      </c>
      <c r="J79" s="52">
        <v>590.4804908092475</v>
      </c>
      <c r="K79" s="52">
        <v>850</v>
      </c>
      <c r="L79" s="52">
        <v>69.46829303638205</v>
      </c>
      <c r="M79" s="52">
        <v>0</v>
      </c>
      <c r="N79" s="52">
        <v>411</v>
      </c>
      <c r="O79" s="52">
        <v>62.820430930689206</v>
      </c>
      <c r="P79" s="52">
        <v>83.760574574252274</v>
      </c>
      <c r="Q79" s="52">
        <v>100</v>
      </c>
      <c r="R79" s="52">
        <v>252</v>
      </c>
      <c r="S79" s="52">
        <v>59.523353566291391</v>
      </c>
      <c r="T79" s="52">
        <v>56.345845121532832</v>
      </c>
      <c r="U79" s="52">
        <v>68.045987508225366</v>
      </c>
      <c r="V79" s="52">
        <v>79.364471421721845</v>
      </c>
      <c r="W79" s="52">
        <v>100</v>
      </c>
      <c r="X79" s="52">
        <v>411</v>
      </c>
      <c r="Y79" s="52">
        <v>51.861209284802804</v>
      </c>
      <c r="Z79" s="52">
        <v>69.148279046403744</v>
      </c>
      <c r="AA79" s="52">
        <v>100</v>
      </c>
      <c r="AB79" s="52">
        <v>252</v>
      </c>
      <c r="AC79" s="52">
        <v>49.031617625913611</v>
      </c>
      <c r="AD79" s="52">
        <v>65.37549016788482</v>
      </c>
      <c r="AE79" s="52">
        <v>100</v>
      </c>
      <c r="AF79" s="52">
        <v>145</v>
      </c>
      <c r="AG79" s="52">
        <v>49.61632183908047</v>
      </c>
      <c r="AH79" s="52">
        <v>66.155095785440636</v>
      </c>
      <c r="AI79" s="52">
        <v>100</v>
      </c>
      <c r="AJ79" s="52">
        <v>80</v>
      </c>
      <c r="AK79" s="52">
        <v>44.930416666666659</v>
      </c>
      <c r="AL79" s="52">
        <v>55.383589743589738</v>
      </c>
      <c r="AM79" s="52">
        <v>59.907222222222209</v>
      </c>
      <c r="AN79" s="52">
        <v>100</v>
      </c>
      <c r="AO79" s="53">
        <v>8.52</v>
      </c>
      <c r="AP79" s="53">
        <v>7.31</v>
      </c>
      <c r="AQ79" s="53">
        <v>10.45</v>
      </c>
      <c r="AR79" s="52">
        <v>0</v>
      </c>
      <c r="AS79" s="52">
        <v>0.99531615925058547</v>
      </c>
      <c r="AT79" s="52">
        <v>0.99615384615384617</v>
      </c>
      <c r="AU79" s="52">
        <v>0.99401197604790414</v>
      </c>
      <c r="AV79" s="52">
        <v>0.99531615925058547</v>
      </c>
      <c r="AW79" s="52">
        <v>0.99615384615384617</v>
      </c>
      <c r="AX79" s="52">
        <v>0.99401197604790414</v>
      </c>
      <c r="AY79" s="52">
        <v>1</v>
      </c>
      <c r="AZ79" s="52">
        <v>1</v>
      </c>
      <c r="BA79" s="52">
        <v>1</v>
      </c>
      <c r="BB79" s="52">
        <v>7.8549848942598186E-2</v>
      </c>
      <c r="BC79" s="52">
        <v>44.290030211480371</v>
      </c>
      <c r="BD79" s="52">
        <v>50</v>
      </c>
      <c r="BE79" s="52">
        <v>8.8541666666666671E-2</v>
      </c>
      <c r="BF79" s="52">
        <v>42.291666666666686</v>
      </c>
      <c r="BG79" s="52">
        <v>50</v>
      </c>
      <c r="BH79" s="52"/>
      <c r="BI79" s="52"/>
      <c r="BJ79" s="52"/>
      <c r="BK79" s="52"/>
      <c r="BL79" s="52"/>
      <c r="BM79" s="52"/>
      <c r="BN79" s="52"/>
      <c r="BO79" s="52"/>
      <c r="BP79" s="52"/>
      <c r="BQ79" s="52"/>
      <c r="BR79" s="52">
        <v>71</v>
      </c>
      <c r="BS79" s="52">
        <v>87</v>
      </c>
      <c r="BT79" s="52">
        <v>0.81609195402298851</v>
      </c>
      <c r="BU79" s="52">
        <v>43.409146490584497</v>
      </c>
      <c r="BV79" s="52">
        <v>50</v>
      </c>
      <c r="BW79" s="54"/>
      <c r="BX79" s="54"/>
      <c r="BY79" s="52"/>
      <c r="BZ79" s="52"/>
      <c r="CA79" s="52"/>
      <c r="CB79" s="55"/>
      <c r="CC79" s="55"/>
      <c r="CD79" s="52"/>
      <c r="CE79" s="52"/>
      <c r="CF79" s="52"/>
      <c r="CG79" s="52"/>
      <c r="CH79" s="52"/>
      <c r="CI79" s="52"/>
      <c r="CJ79" s="52"/>
      <c r="CK79" s="52"/>
      <c r="CL79" s="52"/>
      <c r="CM79" s="52">
        <v>142</v>
      </c>
      <c r="CN79" s="52">
        <v>21</v>
      </c>
      <c r="CO79" s="52">
        <v>222</v>
      </c>
      <c r="CP79" s="52">
        <v>0.14788732394366197</v>
      </c>
      <c r="CQ79" s="52">
        <v>0.63963963963963966</v>
      </c>
      <c r="CR79" s="52">
        <v>2.464788732394366</v>
      </c>
      <c r="CS79" s="52">
        <v>50</v>
      </c>
      <c r="CT79" s="52">
        <v>14</v>
      </c>
      <c r="CU79" s="52">
        <v>34</v>
      </c>
      <c r="CV79" s="52">
        <v>0.41176470588235292</v>
      </c>
      <c r="CW79" s="52">
        <v>34.313725490196077</v>
      </c>
      <c r="CX79" s="52">
        <v>50</v>
      </c>
      <c r="CY79" s="52"/>
      <c r="CZ79" s="52"/>
      <c r="DA79" s="52"/>
      <c r="DB79" s="52">
        <v>17.263974516166829</v>
      </c>
      <c r="DC79" s="52">
        <v>19.631524517014228</v>
      </c>
      <c r="DD79" s="52">
        <v>17.168861804494096</v>
      </c>
      <c r="DE79" s="52"/>
      <c r="DF79" s="50" t="s">
        <v>102</v>
      </c>
    </row>
    <row r="80" spans="1:110" x14ac:dyDescent="0.25">
      <c r="A80" s="50" t="s">
        <v>600</v>
      </c>
      <c r="B80" s="50" t="s">
        <v>1535</v>
      </c>
      <c r="C80" s="50" t="s">
        <v>2665</v>
      </c>
      <c r="D80" s="50" t="s">
        <v>101</v>
      </c>
      <c r="E80" s="50" t="s">
        <v>102</v>
      </c>
      <c r="F80" s="50" t="s">
        <v>102</v>
      </c>
      <c r="G80" s="50" t="s">
        <v>102</v>
      </c>
      <c r="H80" s="50" t="s">
        <v>2644</v>
      </c>
      <c r="I80" s="50" t="s">
        <v>103</v>
      </c>
      <c r="J80" s="52">
        <v>576.67982316786492</v>
      </c>
      <c r="K80" s="52">
        <v>650</v>
      </c>
      <c r="L80" s="52">
        <v>88.719972795056151</v>
      </c>
      <c r="M80" s="52">
        <v>0</v>
      </c>
      <c r="N80" s="52">
        <v>165</v>
      </c>
      <c r="O80" s="52">
        <v>80.418472951767626</v>
      </c>
      <c r="P80" s="52">
        <v>100</v>
      </c>
      <c r="Q80" s="52">
        <v>100</v>
      </c>
      <c r="R80" s="52">
        <v>39</v>
      </c>
      <c r="S80" s="52">
        <v>68.972628845486852</v>
      </c>
      <c r="T80" s="52">
        <v>73.684291022056726</v>
      </c>
      <c r="U80" s="52">
        <v>75</v>
      </c>
      <c r="V80" s="52">
        <v>91.963505127315798</v>
      </c>
      <c r="W80" s="52">
        <v>100</v>
      </c>
      <c r="X80" s="52">
        <v>165</v>
      </c>
      <c r="Y80" s="52">
        <v>69.161827049063675</v>
      </c>
      <c r="Z80" s="52">
        <v>92.215769398751561</v>
      </c>
      <c r="AA80" s="52">
        <v>100</v>
      </c>
      <c r="AB80" s="52">
        <v>39</v>
      </c>
      <c r="AC80" s="52">
        <v>54.550789597855314</v>
      </c>
      <c r="AD80" s="52">
        <v>72.734386130473752</v>
      </c>
      <c r="AE80" s="52">
        <v>100</v>
      </c>
      <c r="AF80" s="52">
        <v>62</v>
      </c>
      <c r="AG80" s="52">
        <v>58.492204301075283</v>
      </c>
      <c r="AH80" s="52">
        <v>77.989605734767039</v>
      </c>
      <c r="AI80" s="52">
        <v>100</v>
      </c>
      <c r="AJ80" s="52">
        <v>13</v>
      </c>
      <c r="AK80" s="52"/>
      <c r="AL80" s="52">
        <v>61.817006802721103</v>
      </c>
      <c r="AM80" s="52"/>
      <c r="AN80" s="52">
        <v>0</v>
      </c>
      <c r="AO80" s="53">
        <v>6.02</v>
      </c>
      <c r="AP80" s="53">
        <v>19.13</v>
      </c>
      <c r="AQ80" s="53"/>
      <c r="AR80" s="52">
        <v>0</v>
      </c>
      <c r="AS80" s="52">
        <v>0.98809523809523814</v>
      </c>
      <c r="AT80" s="52">
        <v>1</v>
      </c>
      <c r="AU80" s="52">
        <v>0.984375</v>
      </c>
      <c r="AV80" s="52">
        <v>0.98809523809523814</v>
      </c>
      <c r="AW80" s="52">
        <v>1</v>
      </c>
      <c r="AX80" s="52">
        <v>0.984375</v>
      </c>
      <c r="AY80" s="52">
        <v>1</v>
      </c>
      <c r="AZ80" s="52"/>
      <c r="BA80" s="52">
        <v>1</v>
      </c>
      <c r="BB80" s="52">
        <v>2.4896265560165973E-2</v>
      </c>
      <c r="BC80" s="52">
        <v>50</v>
      </c>
      <c r="BD80" s="52">
        <v>50</v>
      </c>
      <c r="BE80" s="52">
        <v>5.3571428571428568E-2</v>
      </c>
      <c r="BF80" s="52">
        <v>49.285714285714292</v>
      </c>
      <c r="BG80" s="52">
        <v>50</v>
      </c>
      <c r="BH80" s="52"/>
      <c r="BI80" s="52"/>
      <c r="BJ80" s="52"/>
      <c r="BK80" s="52"/>
      <c r="BL80" s="52"/>
      <c r="BM80" s="52"/>
      <c r="BN80" s="52"/>
      <c r="BO80" s="52"/>
      <c r="BP80" s="52"/>
      <c r="BQ80" s="52"/>
      <c r="BR80" s="52"/>
      <c r="BS80" s="52"/>
      <c r="BT80" s="52"/>
      <c r="BU80" s="52"/>
      <c r="BV80" s="52"/>
      <c r="BW80" s="54"/>
      <c r="BX80" s="54"/>
      <c r="BY80" s="52"/>
      <c r="BZ80" s="52"/>
      <c r="CA80" s="52"/>
      <c r="CB80" s="55"/>
      <c r="CC80" s="55"/>
      <c r="CD80" s="52"/>
      <c r="CE80" s="52"/>
      <c r="CF80" s="52"/>
      <c r="CG80" s="52"/>
      <c r="CH80" s="52"/>
      <c r="CI80" s="52"/>
      <c r="CJ80" s="52"/>
      <c r="CK80" s="52"/>
      <c r="CL80" s="52"/>
      <c r="CM80" s="52">
        <v>91</v>
      </c>
      <c r="CN80" s="52">
        <v>58</v>
      </c>
      <c r="CO80" s="52">
        <v>89</v>
      </c>
      <c r="CP80" s="52">
        <v>0.63736263736263732</v>
      </c>
      <c r="CQ80" s="52">
        <v>1.0224719101123596</v>
      </c>
      <c r="CR80" s="52">
        <v>42.490842490842489</v>
      </c>
      <c r="CS80" s="52">
        <v>50</v>
      </c>
      <c r="CT80" s="52"/>
      <c r="CU80" s="52"/>
      <c r="CV80" s="52"/>
      <c r="CW80" s="52"/>
      <c r="CX80" s="52"/>
      <c r="CY80" s="52"/>
      <c r="CZ80" s="52"/>
      <c r="DA80" s="52"/>
      <c r="DB80" s="52">
        <v>17.263974516166829</v>
      </c>
      <c r="DC80" s="52">
        <v>19.631524517014228</v>
      </c>
      <c r="DD80" s="52">
        <v>17.168861804494096</v>
      </c>
      <c r="DE80" s="52"/>
      <c r="DF80" s="50" t="s">
        <v>102</v>
      </c>
    </row>
    <row r="81" spans="1:110" x14ac:dyDescent="0.25">
      <c r="A81" s="50" t="s">
        <v>602</v>
      </c>
      <c r="B81" s="50" t="s">
        <v>1536</v>
      </c>
      <c r="C81" s="50" t="s">
        <v>2665</v>
      </c>
      <c r="D81" s="50" t="s">
        <v>101</v>
      </c>
      <c r="E81" s="50" t="s">
        <v>102</v>
      </c>
      <c r="F81" s="50" t="s">
        <v>102</v>
      </c>
      <c r="G81" s="50" t="s">
        <v>102</v>
      </c>
      <c r="H81" s="50" t="s">
        <v>2644</v>
      </c>
      <c r="I81" s="50" t="s">
        <v>103</v>
      </c>
      <c r="J81" s="52">
        <v>883.80850224682933</v>
      </c>
      <c r="K81" s="52">
        <v>1250</v>
      </c>
      <c r="L81" s="52">
        <v>70.704680179746347</v>
      </c>
      <c r="M81" s="52">
        <v>0</v>
      </c>
      <c r="N81" s="52">
        <v>1185</v>
      </c>
      <c r="O81" s="52">
        <v>66.185100440671064</v>
      </c>
      <c r="P81" s="52">
        <v>88.24680058756141</v>
      </c>
      <c r="Q81" s="52">
        <v>100</v>
      </c>
      <c r="R81" s="52">
        <v>625</v>
      </c>
      <c r="S81" s="52">
        <v>61.262341864094211</v>
      </c>
      <c r="T81" s="52">
        <v>60.285246409277768</v>
      </c>
      <c r="U81" s="52">
        <v>71.679250637743465</v>
      </c>
      <c r="V81" s="52">
        <v>81.683122485458952</v>
      </c>
      <c r="W81" s="52">
        <v>100</v>
      </c>
      <c r="X81" s="52">
        <v>1180</v>
      </c>
      <c r="Y81" s="52">
        <v>55.56683036916251</v>
      </c>
      <c r="Z81" s="52">
        <v>74.089107158883351</v>
      </c>
      <c r="AA81" s="52">
        <v>100</v>
      </c>
      <c r="AB81" s="52">
        <v>621</v>
      </c>
      <c r="AC81" s="52">
        <v>51.319496123712533</v>
      </c>
      <c r="AD81" s="52">
        <v>68.425994831616705</v>
      </c>
      <c r="AE81" s="52">
        <v>100</v>
      </c>
      <c r="AF81" s="52">
        <v>578</v>
      </c>
      <c r="AG81" s="52">
        <v>53.442776816608948</v>
      </c>
      <c r="AH81" s="52">
        <v>71.257035755478597</v>
      </c>
      <c r="AI81" s="52">
        <v>100</v>
      </c>
      <c r="AJ81" s="52">
        <v>308</v>
      </c>
      <c r="AK81" s="52">
        <v>49.746726190476217</v>
      </c>
      <c r="AL81" s="52">
        <v>57.659012345678988</v>
      </c>
      <c r="AM81" s="52">
        <v>66.328968253968284</v>
      </c>
      <c r="AN81" s="52">
        <v>100</v>
      </c>
      <c r="AO81" s="53">
        <v>10.41</v>
      </c>
      <c r="AP81" s="53">
        <v>8.9600000000000009</v>
      </c>
      <c r="AQ81" s="53">
        <v>7.91</v>
      </c>
      <c r="AR81" s="52">
        <v>0</v>
      </c>
      <c r="AS81" s="52">
        <v>0.98630136986301364</v>
      </c>
      <c r="AT81" s="52">
        <v>0.98484848484848486</v>
      </c>
      <c r="AU81" s="52">
        <v>0.98795180722891562</v>
      </c>
      <c r="AV81" s="52">
        <v>0.98146655922643034</v>
      </c>
      <c r="AW81" s="52">
        <v>0.97878787878787876</v>
      </c>
      <c r="AX81" s="52">
        <v>0.98450946643717729</v>
      </c>
      <c r="AY81" s="52">
        <v>0.98646362098138751</v>
      </c>
      <c r="AZ81" s="52">
        <v>0.98412698412698407</v>
      </c>
      <c r="BA81" s="52">
        <v>0.98913043478260865</v>
      </c>
      <c r="BB81" s="52">
        <v>9.7440132122213044E-2</v>
      </c>
      <c r="BC81" s="52">
        <v>40.511973575557406</v>
      </c>
      <c r="BD81" s="52">
        <v>50</v>
      </c>
      <c r="BE81" s="52">
        <v>0.13026211278792693</v>
      </c>
      <c r="BF81" s="52">
        <v>33.947577442414634</v>
      </c>
      <c r="BG81" s="52">
        <v>50</v>
      </c>
      <c r="BH81" s="52">
        <v>156</v>
      </c>
      <c r="BI81" s="52">
        <v>383</v>
      </c>
      <c r="BJ81" s="52">
        <v>0.40731070496083549</v>
      </c>
      <c r="BK81" s="52">
        <v>27.154046997389031</v>
      </c>
      <c r="BL81" s="52">
        <v>50</v>
      </c>
      <c r="BM81" s="52">
        <v>91</v>
      </c>
      <c r="BN81" s="52">
        <v>383</v>
      </c>
      <c r="BO81" s="52">
        <v>0.23759791122715404</v>
      </c>
      <c r="BP81" s="52">
        <v>15.839860748476935</v>
      </c>
      <c r="BQ81" s="52">
        <v>50</v>
      </c>
      <c r="BR81" s="52">
        <v>272</v>
      </c>
      <c r="BS81" s="52">
        <v>443</v>
      </c>
      <c r="BT81" s="52">
        <v>0.61399548532731374</v>
      </c>
      <c r="BU81" s="52">
        <v>32.659334325920945</v>
      </c>
      <c r="BV81" s="52">
        <v>50</v>
      </c>
      <c r="BW81" s="54">
        <v>176</v>
      </c>
      <c r="BX81" s="54">
        <v>218</v>
      </c>
      <c r="BY81" s="52">
        <v>0.80733944954128445</v>
      </c>
      <c r="BZ81" s="52">
        <v>85.887175483115371</v>
      </c>
      <c r="CA81" s="52">
        <v>100</v>
      </c>
      <c r="CB81" s="55">
        <v>79</v>
      </c>
      <c r="CC81" s="55">
        <v>101</v>
      </c>
      <c r="CD81" s="52">
        <v>0.7821782178217821</v>
      </c>
      <c r="CE81" s="52">
        <v>83.2104487044449</v>
      </c>
      <c r="CF81" s="52">
        <v>100</v>
      </c>
      <c r="CG81" s="52">
        <v>0</v>
      </c>
      <c r="CH81" s="52">
        <v>179</v>
      </c>
      <c r="CI81" s="52">
        <v>114</v>
      </c>
      <c r="CJ81" s="52">
        <v>0.63700000000000001</v>
      </c>
      <c r="CK81" s="52">
        <v>84.916201117318437</v>
      </c>
      <c r="CL81" s="52">
        <v>100</v>
      </c>
      <c r="CM81" s="52">
        <v>779</v>
      </c>
      <c r="CN81" s="52">
        <v>212</v>
      </c>
      <c r="CO81" s="52">
        <v>763</v>
      </c>
      <c r="CP81" s="52">
        <v>0.27214377406931967</v>
      </c>
      <c r="CQ81" s="52">
        <v>1.0209698558322411</v>
      </c>
      <c r="CR81" s="52">
        <v>18.142918271287979</v>
      </c>
      <c r="CS81" s="52">
        <v>50</v>
      </c>
      <c r="CT81" s="52">
        <v>116</v>
      </c>
      <c r="CU81" s="52">
        <v>840</v>
      </c>
      <c r="CV81" s="52">
        <v>0.1380952380952381</v>
      </c>
      <c r="CW81" s="52">
        <v>11.507936507936508</v>
      </c>
      <c r="CX81" s="52">
        <v>50</v>
      </c>
      <c r="CY81" s="52">
        <v>0.7821782178217821</v>
      </c>
      <c r="CZ81" s="52">
        <v>0.92857142857142905</v>
      </c>
      <c r="DA81" s="52">
        <v>0.14639321074964698</v>
      </c>
      <c r="DB81" s="52">
        <v>17.263974516166829</v>
      </c>
      <c r="DC81" s="52">
        <v>19.631524517014228</v>
      </c>
      <c r="DD81" s="52">
        <v>17.168861804494096</v>
      </c>
      <c r="DE81" s="52">
        <v>15.161501169955377</v>
      </c>
      <c r="DF81" s="50" t="s">
        <v>102</v>
      </c>
    </row>
    <row r="82" spans="1:110" x14ac:dyDescent="0.25">
      <c r="A82" s="50" t="s">
        <v>1307</v>
      </c>
      <c r="B82" s="50" t="s">
        <v>1537</v>
      </c>
      <c r="C82" s="50" t="s">
        <v>2665</v>
      </c>
      <c r="D82" s="50" t="s">
        <v>101</v>
      </c>
      <c r="E82" s="50" t="s">
        <v>102</v>
      </c>
      <c r="F82" s="50" t="s">
        <v>102</v>
      </c>
      <c r="G82" s="50" t="s">
        <v>102</v>
      </c>
      <c r="H82" s="50" t="s">
        <v>2644</v>
      </c>
      <c r="I82" s="50" t="s">
        <v>103</v>
      </c>
      <c r="J82" s="52">
        <v>821.92220987965982</v>
      </c>
      <c r="K82" s="52">
        <v>1150</v>
      </c>
      <c r="L82" s="52">
        <v>71.471496511274765</v>
      </c>
      <c r="M82" s="52">
        <v>1</v>
      </c>
      <c r="N82" s="52">
        <v>579</v>
      </c>
      <c r="O82" s="52">
        <v>67.357476048595259</v>
      </c>
      <c r="P82" s="52">
        <v>89.809968064793679</v>
      </c>
      <c r="Q82" s="52">
        <v>100</v>
      </c>
      <c r="R82" s="52">
        <v>353</v>
      </c>
      <c r="S82" s="52">
        <v>61.378027585236893</v>
      </c>
      <c r="T82" s="52">
        <v>61.933093857932704</v>
      </c>
      <c r="U82" s="52">
        <v>75</v>
      </c>
      <c r="V82" s="52">
        <v>81.837370113649186</v>
      </c>
      <c r="W82" s="52">
        <v>100</v>
      </c>
      <c r="X82" s="52">
        <v>583</v>
      </c>
      <c r="Y82" s="52">
        <v>53.517689999180547</v>
      </c>
      <c r="Z82" s="52">
        <v>71.356919998907401</v>
      </c>
      <c r="AA82" s="52">
        <v>100</v>
      </c>
      <c r="AB82" s="52">
        <v>359</v>
      </c>
      <c r="AC82" s="52">
        <v>48.266853051101208</v>
      </c>
      <c r="AD82" s="52">
        <v>64.355804068134944</v>
      </c>
      <c r="AE82" s="52">
        <v>100</v>
      </c>
      <c r="AF82" s="52">
        <v>295</v>
      </c>
      <c r="AG82" s="52">
        <v>55.823446327683669</v>
      </c>
      <c r="AH82" s="52">
        <v>74.431261770244888</v>
      </c>
      <c r="AI82" s="52">
        <v>100</v>
      </c>
      <c r="AJ82" s="52">
        <v>181</v>
      </c>
      <c r="AK82" s="52">
        <v>47.436740331491677</v>
      </c>
      <c r="AL82" s="52">
        <v>69.139181286549686</v>
      </c>
      <c r="AM82" s="52">
        <v>63.248987108655577</v>
      </c>
      <c r="AN82" s="52">
        <v>100</v>
      </c>
      <c r="AO82" s="53">
        <v>13.62</v>
      </c>
      <c r="AP82" s="53">
        <v>13.66</v>
      </c>
      <c r="AQ82" s="53">
        <v>21.7</v>
      </c>
      <c r="AR82" s="52">
        <v>0</v>
      </c>
      <c r="AS82" s="52">
        <v>0.97324414715719065</v>
      </c>
      <c r="AT82" s="52">
        <v>0.96739130434782605</v>
      </c>
      <c r="AU82" s="52">
        <v>0.9826086956521739</v>
      </c>
      <c r="AV82" s="52">
        <v>0.97993311036789299</v>
      </c>
      <c r="AW82" s="52">
        <v>0.98369565217391308</v>
      </c>
      <c r="AX82" s="52">
        <v>0.97391304347826091</v>
      </c>
      <c r="AY82" s="52">
        <v>0.98996655518394649</v>
      </c>
      <c r="AZ82" s="52">
        <v>0.98378378378378384</v>
      </c>
      <c r="BA82" s="52">
        <v>1</v>
      </c>
      <c r="BB82" s="52">
        <v>0.15965874466788543</v>
      </c>
      <c r="BC82" s="52">
        <v>28.068251066422924</v>
      </c>
      <c r="BD82" s="52">
        <v>50</v>
      </c>
      <c r="BE82" s="52">
        <v>0.21063394683026584</v>
      </c>
      <c r="BF82" s="52">
        <v>17.873210633946847</v>
      </c>
      <c r="BG82" s="52">
        <v>50</v>
      </c>
      <c r="BH82" s="52">
        <v>144</v>
      </c>
      <c r="BI82" s="52">
        <v>361</v>
      </c>
      <c r="BJ82" s="52">
        <v>0.39889196675900279</v>
      </c>
      <c r="BK82" s="52">
        <v>26.59279778393352</v>
      </c>
      <c r="BL82" s="52">
        <v>50</v>
      </c>
      <c r="BM82" s="52">
        <v>104</v>
      </c>
      <c r="BN82" s="52">
        <v>361</v>
      </c>
      <c r="BO82" s="52">
        <v>0.2880886426592798</v>
      </c>
      <c r="BP82" s="52">
        <v>19.205909510618653</v>
      </c>
      <c r="BQ82" s="52">
        <v>50</v>
      </c>
      <c r="BR82" s="52">
        <v>198</v>
      </c>
      <c r="BS82" s="52">
        <v>213</v>
      </c>
      <c r="BT82" s="52">
        <v>0.92957746478873238</v>
      </c>
      <c r="BU82" s="52">
        <v>49.445609829187894</v>
      </c>
      <c r="BV82" s="52">
        <v>50</v>
      </c>
      <c r="BW82" s="54">
        <v>141</v>
      </c>
      <c r="BX82" s="54">
        <v>153</v>
      </c>
      <c r="BY82" s="52">
        <v>0.92156862745098034</v>
      </c>
      <c r="BZ82" s="52">
        <v>98.039215686274503</v>
      </c>
      <c r="CA82" s="52">
        <v>100</v>
      </c>
      <c r="CB82" s="55"/>
      <c r="CC82" s="55"/>
      <c r="CD82" s="52"/>
      <c r="CE82" s="52"/>
      <c r="CF82" s="52"/>
      <c r="CG82" s="52"/>
      <c r="CH82" s="52">
        <v>144</v>
      </c>
      <c r="CI82" s="52">
        <v>102</v>
      </c>
      <c r="CJ82" s="52">
        <v>0.70799999999999996</v>
      </c>
      <c r="CK82" s="52">
        <v>94.444444444444457</v>
      </c>
      <c r="CL82" s="52">
        <v>100</v>
      </c>
      <c r="CM82" s="52">
        <v>268</v>
      </c>
      <c r="CN82" s="52">
        <v>117</v>
      </c>
      <c r="CO82" s="52">
        <v>365</v>
      </c>
      <c r="CP82" s="52">
        <v>0.43656716417910446</v>
      </c>
      <c r="CQ82" s="52">
        <v>0.73424657534246573</v>
      </c>
      <c r="CR82" s="52">
        <v>14.55223880597015</v>
      </c>
      <c r="CS82" s="52">
        <v>50</v>
      </c>
      <c r="CT82" s="52">
        <v>249</v>
      </c>
      <c r="CU82" s="52">
        <v>724</v>
      </c>
      <c r="CV82" s="52">
        <v>0.34392265193370164</v>
      </c>
      <c r="CW82" s="52">
        <v>28.660220994475139</v>
      </c>
      <c r="CX82" s="52">
        <v>50</v>
      </c>
      <c r="CY82" s="52"/>
      <c r="CZ82" s="52"/>
      <c r="DA82" s="52"/>
      <c r="DB82" s="52">
        <v>17.263974516166829</v>
      </c>
      <c r="DC82" s="52">
        <v>19.631524517014228</v>
      </c>
      <c r="DD82" s="52">
        <v>17.168861804494096</v>
      </c>
      <c r="DE82" s="52"/>
      <c r="DF82" s="50" t="s">
        <v>102</v>
      </c>
    </row>
    <row r="83" spans="1:110" x14ac:dyDescent="0.25">
      <c r="A83" s="50" t="s">
        <v>607</v>
      </c>
      <c r="B83" s="50" t="s">
        <v>1538</v>
      </c>
      <c r="C83" s="50" t="s">
        <v>2665</v>
      </c>
      <c r="D83" s="50" t="s">
        <v>101</v>
      </c>
      <c r="E83" s="50" t="s">
        <v>102</v>
      </c>
      <c r="F83" s="50" t="s">
        <v>102</v>
      </c>
      <c r="G83" s="50" t="s">
        <v>102</v>
      </c>
      <c r="H83" s="50" t="s">
        <v>2644</v>
      </c>
      <c r="I83" s="50" t="s">
        <v>103</v>
      </c>
      <c r="J83" s="52">
        <v>984.56978981447605</v>
      </c>
      <c r="K83" s="52">
        <v>1250</v>
      </c>
      <c r="L83" s="52">
        <v>78.765583185158079</v>
      </c>
      <c r="M83" s="52">
        <v>0</v>
      </c>
      <c r="N83" s="52">
        <v>553</v>
      </c>
      <c r="O83" s="52">
        <v>70.286821318076605</v>
      </c>
      <c r="P83" s="52">
        <v>93.715761757435473</v>
      </c>
      <c r="Q83" s="52">
        <v>100</v>
      </c>
      <c r="R83" s="52">
        <v>177</v>
      </c>
      <c r="S83" s="52">
        <v>59.455480561321856</v>
      </c>
      <c r="T83" s="52">
        <v>68.973658580331232</v>
      </c>
      <c r="U83" s="52">
        <v>75</v>
      </c>
      <c r="V83" s="52">
        <v>79.273974081762475</v>
      </c>
      <c r="W83" s="52">
        <v>100</v>
      </c>
      <c r="X83" s="52">
        <v>545</v>
      </c>
      <c r="Y83" s="52">
        <v>63.43206925837741</v>
      </c>
      <c r="Z83" s="52">
        <v>84.576092344503223</v>
      </c>
      <c r="AA83" s="52">
        <v>100</v>
      </c>
      <c r="AB83" s="52">
        <v>174</v>
      </c>
      <c r="AC83" s="52">
        <v>51.616381681108045</v>
      </c>
      <c r="AD83" s="52">
        <v>68.821842241477398</v>
      </c>
      <c r="AE83" s="52">
        <v>100</v>
      </c>
      <c r="AF83" s="52">
        <v>261</v>
      </c>
      <c r="AG83" s="52">
        <v>60.580076628352501</v>
      </c>
      <c r="AH83" s="52">
        <v>80.773435504470001</v>
      </c>
      <c r="AI83" s="52">
        <v>100</v>
      </c>
      <c r="AJ83" s="52">
        <v>80</v>
      </c>
      <c r="AK83" s="52">
        <v>51.58541666666666</v>
      </c>
      <c r="AL83" s="52">
        <v>64.555616942909751</v>
      </c>
      <c r="AM83" s="52">
        <v>68.780555555555551</v>
      </c>
      <c r="AN83" s="52">
        <v>100</v>
      </c>
      <c r="AO83" s="53">
        <v>15.54</v>
      </c>
      <c r="AP83" s="53">
        <v>17.350000000000001</v>
      </c>
      <c r="AQ83" s="53">
        <v>12.97</v>
      </c>
      <c r="AR83" s="52">
        <v>1</v>
      </c>
      <c r="AS83" s="52">
        <v>0.96885813148788924</v>
      </c>
      <c r="AT83" s="52">
        <v>0.95811518324607325</v>
      </c>
      <c r="AU83" s="52">
        <v>0.97416020671834624</v>
      </c>
      <c r="AV83" s="52">
        <v>0.95501730103806226</v>
      </c>
      <c r="AW83" s="52">
        <v>0.94240837696335078</v>
      </c>
      <c r="AX83" s="52">
        <v>0.96124031007751942</v>
      </c>
      <c r="AY83" s="52">
        <v>1</v>
      </c>
      <c r="AZ83" s="52">
        <v>1</v>
      </c>
      <c r="BA83" s="52">
        <v>1</v>
      </c>
      <c r="BB83" s="52">
        <v>7.5670498084291188E-2</v>
      </c>
      <c r="BC83" s="52">
        <v>44.865900383141778</v>
      </c>
      <c r="BD83" s="52">
        <v>50</v>
      </c>
      <c r="BE83" s="52">
        <v>0.10543130990415335</v>
      </c>
      <c r="BF83" s="52">
        <v>38.91373801916933</v>
      </c>
      <c r="BG83" s="52">
        <v>50</v>
      </c>
      <c r="BH83" s="52">
        <v>94</v>
      </c>
      <c r="BI83" s="52">
        <v>203</v>
      </c>
      <c r="BJ83" s="52">
        <v>0.46305418719211822</v>
      </c>
      <c r="BK83" s="52">
        <v>30.870279146141215</v>
      </c>
      <c r="BL83" s="52">
        <v>50</v>
      </c>
      <c r="BM83" s="52">
        <v>84</v>
      </c>
      <c r="BN83" s="52">
        <v>203</v>
      </c>
      <c r="BO83" s="52">
        <v>0.41379310344827586</v>
      </c>
      <c r="BP83" s="52">
        <v>27.586206896551722</v>
      </c>
      <c r="BQ83" s="52">
        <v>50</v>
      </c>
      <c r="BR83" s="52">
        <v>165</v>
      </c>
      <c r="BS83" s="52">
        <v>192</v>
      </c>
      <c r="BT83" s="52">
        <v>0.859375</v>
      </c>
      <c r="BU83" s="52">
        <v>45.711436170212764</v>
      </c>
      <c r="BV83" s="52">
        <v>50</v>
      </c>
      <c r="BW83" s="54">
        <v>98</v>
      </c>
      <c r="BX83" s="54">
        <v>105</v>
      </c>
      <c r="BY83" s="52">
        <v>0.93333333333333335</v>
      </c>
      <c r="BZ83" s="52">
        <v>99.290780141843982</v>
      </c>
      <c r="CA83" s="52">
        <v>100</v>
      </c>
      <c r="CB83" s="55">
        <v>23</v>
      </c>
      <c r="CC83" s="55">
        <v>27</v>
      </c>
      <c r="CD83" s="52">
        <v>0.85185185185185208</v>
      </c>
      <c r="CE83" s="52">
        <v>90.622537431048102</v>
      </c>
      <c r="CF83" s="52">
        <v>100</v>
      </c>
      <c r="CG83" s="52">
        <v>0</v>
      </c>
      <c r="CH83" s="52">
        <v>92</v>
      </c>
      <c r="CI83" s="52">
        <v>67</v>
      </c>
      <c r="CJ83" s="52">
        <v>0.72799999999999998</v>
      </c>
      <c r="CK83" s="52">
        <v>97.101449275362313</v>
      </c>
      <c r="CL83" s="52">
        <v>100</v>
      </c>
      <c r="CM83" s="52">
        <v>250</v>
      </c>
      <c r="CN83" s="52">
        <v>121</v>
      </c>
      <c r="CO83" s="52">
        <v>320</v>
      </c>
      <c r="CP83" s="52">
        <v>0.48399999999999999</v>
      </c>
      <c r="CQ83" s="52">
        <v>0.78125</v>
      </c>
      <c r="CR83" s="52">
        <v>16.133333333333333</v>
      </c>
      <c r="CS83" s="52">
        <v>50</v>
      </c>
      <c r="CT83" s="52">
        <v>81</v>
      </c>
      <c r="CU83" s="52">
        <v>385</v>
      </c>
      <c r="CV83" s="52">
        <v>0.21038961038961038</v>
      </c>
      <c r="CW83" s="52">
        <v>17.532467532467532</v>
      </c>
      <c r="CX83" s="52">
        <v>50</v>
      </c>
      <c r="CY83" s="52">
        <v>0.85185185185185208</v>
      </c>
      <c r="CZ83" s="52">
        <v>0.93137254901960798</v>
      </c>
      <c r="DA83" s="52">
        <v>7.9520697167755963E-2</v>
      </c>
      <c r="DB83" s="52">
        <v>17.263974516166829</v>
      </c>
      <c r="DC83" s="52">
        <v>19.631524517014228</v>
      </c>
      <c r="DD83" s="52">
        <v>17.168861804494096</v>
      </c>
      <c r="DE83" s="52">
        <v>15.161501169955377</v>
      </c>
      <c r="DF83" s="50" t="s">
        <v>102</v>
      </c>
    </row>
    <row r="84" spans="1:110" x14ac:dyDescent="0.25">
      <c r="A84" s="50" t="s">
        <v>611</v>
      </c>
      <c r="B84" s="50" t="s">
        <v>1539</v>
      </c>
      <c r="C84" s="50" t="s">
        <v>2665</v>
      </c>
      <c r="D84" s="50" t="s">
        <v>101</v>
      </c>
      <c r="E84" s="50" t="s">
        <v>102</v>
      </c>
      <c r="F84" s="50" t="s">
        <v>102</v>
      </c>
      <c r="G84" s="50" t="s">
        <v>102</v>
      </c>
      <c r="H84" s="50" t="s">
        <v>2644</v>
      </c>
      <c r="I84" s="50" t="s">
        <v>103</v>
      </c>
      <c r="J84" s="52">
        <v>1065.3246831598005</v>
      </c>
      <c r="K84" s="52">
        <v>1250</v>
      </c>
      <c r="L84" s="52">
        <v>85.225974652784046</v>
      </c>
      <c r="M84" s="52">
        <v>0</v>
      </c>
      <c r="N84" s="52">
        <v>1225</v>
      </c>
      <c r="O84" s="52">
        <v>71.096376866436955</v>
      </c>
      <c r="P84" s="52">
        <v>94.795169155249269</v>
      </c>
      <c r="Q84" s="52">
        <v>100</v>
      </c>
      <c r="R84" s="52">
        <v>389</v>
      </c>
      <c r="S84" s="52">
        <v>60.366671943734829</v>
      </c>
      <c r="T84" s="52">
        <v>67.837295497236823</v>
      </c>
      <c r="U84" s="52">
        <v>75</v>
      </c>
      <c r="V84" s="52">
        <v>80.488895924979772</v>
      </c>
      <c r="W84" s="52">
        <v>100</v>
      </c>
      <c r="X84" s="52">
        <v>1231</v>
      </c>
      <c r="Y84" s="52">
        <v>63.350223712788498</v>
      </c>
      <c r="Z84" s="52">
        <v>84.466964950384664</v>
      </c>
      <c r="AA84" s="52">
        <v>100</v>
      </c>
      <c r="AB84" s="52">
        <v>393</v>
      </c>
      <c r="AC84" s="52">
        <v>53.782370900148067</v>
      </c>
      <c r="AD84" s="52">
        <v>71.709827866864089</v>
      </c>
      <c r="AE84" s="52">
        <v>100</v>
      </c>
      <c r="AF84" s="52">
        <v>561</v>
      </c>
      <c r="AG84" s="52">
        <v>63.849673202614376</v>
      </c>
      <c r="AH84" s="52">
        <v>85.13289760348583</v>
      </c>
      <c r="AI84" s="52">
        <v>100</v>
      </c>
      <c r="AJ84" s="52">
        <v>178</v>
      </c>
      <c r="AK84" s="52">
        <v>55.758052434456921</v>
      </c>
      <c r="AL84" s="52">
        <v>67.610269799825858</v>
      </c>
      <c r="AM84" s="52">
        <v>74.344069912609228</v>
      </c>
      <c r="AN84" s="52">
        <v>100</v>
      </c>
      <c r="AO84" s="53">
        <v>14.63</v>
      </c>
      <c r="AP84" s="53">
        <v>14.05</v>
      </c>
      <c r="AQ84" s="53">
        <v>11.85</v>
      </c>
      <c r="AR84" s="52">
        <v>0</v>
      </c>
      <c r="AS84" s="52">
        <v>0.97676219984508128</v>
      </c>
      <c r="AT84" s="52">
        <v>0.95704057279236276</v>
      </c>
      <c r="AU84" s="52">
        <v>0.98623853211009171</v>
      </c>
      <c r="AV84" s="52">
        <v>0.98065015479876161</v>
      </c>
      <c r="AW84" s="52">
        <v>0.9642857142857143</v>
      </c>
      <c r="AX84" s="52">
        <v>0.98853211009174313</v>
      </c>
      <c r="AY84" s="52">
        <v>0.99825783972125437</v>
      </c>
      <c r="AZ84" s="52">
        <v>0.99450549450549453</v>
      </c>
      <c r="BA84" s="52">
        <v>1</v>
      </c>
      <c r="BB84" s="52">
        <v>3.5714285714285712E-2</v>
      </c>
      <c r="BC84" s="52">
        <v>50</v>
      </c>
      <c r="BD84" s="52">
        <v>50</v>
      </c>
      <c r="BE84" s="52">
        <v>6.1437908496732023E-2</v>
      </c>
      <c r="BF84" s="52">
        <v>47.712418300653603</v>
      </c>
      <c r="BG84" s="52">
        <v>50</v>
      </c>
      <c r="BH84" s="52">
        <v>350</v>
      </c>
      <c r="BI84" s="52">
        <v>478</v>
      </c>
      <c r="BJ84" s="52">
        <v>0.73221757322175729</v>
      </c>
      <c r="BK84" s="52">
        <v>48.814504881450489</v>
      </c>
      <c r="BL84" s="52">
        <v>50</v>
      </c>
      <c r="BM84" s="52">
        <v>191</v>
      </c>
      <c r="BN84" s="52">
        <v>478</v>
      </c>
      <c r="BO84" s="52">
        <v>0.39958158995815901</v>
      </c>
      <c r="BP84" s="52">
        <v>26.638772663877269</v>
      </c>
      <c r="BQ84" s="52">
        <v>50</v>
      </c>
      <c r="BR84" s="52">
        <v>345</v>
      </c>
      <c r="BS84" s="52">
        <v>372</v>
      </c>
      <c r="BT84" s="52">
        <v>0.92741935483870963</v>
      </c>
      <c r="BU84" s="52">
        <v>49.330816746739877</v>
      </c>
      <c r="BV84" s="52">
        <v>50</v>
      </c>
      <c r="BW84" s="54">
        <v>224</v>
      </c>
      <c r="BX84" s="54">
        <v>247</v>
      </c>
      <c r="BY84" s="52">
        <v>0.90688259109311742</v>
      </c>
      <c r="BZ84" s="52">
        <v>96.476871392884831</v>
      </c>
      <c r="CA84" s="52">
        <v>100</v>
      </c>
      <c r="CB84" s="55">
        <v>47</v>
      </c>
      <c r="CC84" s="55">
        <v>54</v>
      </c>
      <c r="CD84" s="52">
        <v>0.87037037037036991</v>
      </c>
      <c r="CE84" s="52">
        <v>92.592592592592553</v>
      </c>
      <c r="CF84" s="52">
        <v>100</v>
      </c>
      <c r="CG84" s="52">
        <v>0</v>
      </c>
      <c r="CH84" s="52">
        <v>225</v>
      </c>
      <c r="CI84" s="52">
        <v>170</v>
      </c>
      <c r="CJ84" s="52">
        <v>0.75600000000000001</v>
      </c>
      <c r="CK84" s="52">
        <v>100</v>
      </c>
      <c r="CL84" s="52">
        <v>100</v>
      </c>
      <c r="CM84" s="52">
        <v>647</v>
      </c>
      <c r="CN84" s="52">
        <v>330</v>
      </c>
      <c r="CO84" s="52">
        <v>726</v>
      </c>
      <c r="CP84" s="52">
        <v>0.51004636785162283</v>
      </c>
      <c r="CQ84" s="52">
        <v>0.89118457300275478</v>
      </c>
      <c r="CR84" s="52">
        <v>17.001545595054093</v>
      </c>
      <c r="CS84" s="52">
        <v>50</v>
      </c>
      <c r="CT84" s="52">
        <v>491</v>
      </c>
      <c r="CU84" s="52">
        <v>893</v>
      </c>
      <c r="CV84" s="52">
        <v>0.54983202687569988</v>
      </c>
      <c r="CW84" s="52">
        <v>45.819335572974992</v>
      </c>
      <c r="CX84" s="52">
        <v>50</v>
      </c>
      <c r="CY84" s="52">
        <v>0.87037037037036991</v>
      </c>
      <c r="CZ84" s="52">
        <v>0.94</v>
      </c>
      <c r="DA84" s="52">
        <v>6.9629629629630041E-2</v>
      </c>
      <c r="DB84" s="52">
        <v>17.263974516166829</v>
      </c>
      <c r="DC84" s="52">
        <v>19.631524517014228</v>
      </c>
      <c r="DD84" s="52">
        <v>17.168861804494096</v>
      </c>
      <c r="DE84" s="52">
        <v>15.161501169955377</v>
      </c>
      <c r="DF84" s="50" t="s">
        <v>102</v>
      </c>
    </row>
    <row r="85" spans="1:110" x14ac:dyDescent="0.25">
      <c r="A85" s="50" t="s">
        <v>618</v>
      </c>
      <c r="B85" s="50" t="s">
        <v>1540</v>
      </c>
      <c r="C85" s="50" t="s">
        <v>2665</v>
      </c>
      <c r="D85" s="50" t="s">
        <v>101</v>
      </c>
      <c r="E85" s="50" t="s">
        <v>102</v>
      </c>
      <c r="F85" s="50" t="s">
        <v>102</v>
      </c>
      <c r="G85" s="50" t="s">
        <v>102</v>
      </c>
      <c r="H85" s="50" t="s">
        <v>2644</v>
      </c>
      <c r="I85" s="50" t="s">
        <v>103</v>
      </c>
      <c r="J85" s="52">
        <v>646.8086540589577</v>
      </c>
      <c r="K85" s="52">
        <v>800</v>
      </c>
      <c r="L85" s="52">
        <v>80.851081757369712</v>
      </c>
      <c r="M85" s="52">
        <v>0</v>
      </c>
      <c r="N85" s="52">
        <v>252</v>
      </c>
      <c r="O85" s="52">
        <v>71.825251671940109</v>
      </c>
      <c r="P85" s="52">
        <v>95.767002229253478</v>
      </c>
      <c r="Q85" s="52">
        <v>100</v>
      </c>
      <c r="R85" s="52">
        <v>91</v>
      </c>
      <c r="S85" s="52">
        <v>64.869708162931701</v>
      </c>
      <c r="T85" s="52">
        <v>59.079046245637528</v>
      </c>
      <c r="U85" s="52">
        <v>75</v>
      </c>
      <c r="V85" s="52">
        <v>86.492944217242268</v>
      </c>
      <c r="W85" s="52">
        <v>100</v>
      </c>
      <c r="X85" s="52">
        <v>252</v>
      </c>
      <c r="Y85" s="52">
        <v>56.376630526307871</v>
      </c>
      <c r="Z85" s="52">
        <v>75.168840701743818</v>
      </c>
      <c r="AA85" s="52">
        <v>100</v>
      </c>
      <c r="AB85" s="52">
        <v>91</v>
      </c>
      <c r="AC85" s="52">
        <v>51.595433484416937</v>
      </c>
      <c r="AD85" s="52">
        <v>68.793911312555906</v>
      </c>
      <c r="AE85" s="52">
        <v>100</v>
      </c>
      <c r="AF85" s="52">
        <v>87</v>
      </c>
      <c r="AG85" s="52">
        <v>60.8750957854406</v>
      </c>
      <c r="AH85" s="52">
        <v>81.166794380587476</v>
      </c>
      <c r="AI85" s="52">
        <v>100</v>
      </c>
      <c r="AJ85" s="52">
        <v>27</v>
      </c>
      <c r="AK85" s="52">
        <v>54.511111111111113</v>
      </c>
      <c r="AL85" s="52">
        <v>63.738888888888908</v>
      </c>
      <c r="AM85" s="52">
        <v>72.681481481481484</v>
      </c>
      <c r="AN85" s="52">
        <v>100</v>
      </c>
      <c r="AO85" s="53">
        <v>10.130000000000001</v>
      </c>
      <c r="AP85" s="53">
        <v>7.48</v>
      </c>
      <c r="AQ85" s="53">
        <v>9.2200000000000006</v>
      </c>
      <c r="AR85" s="52">
        <v>0</v>
      </c>
      <c r="AS85" s="52">
        <v>0.9885057471264368</v>
      </c>
      <c r="AT85" s="52">
        <v>0.989247311827957</v>
      </c>
      <c r="AU85" s="52">
        <v>0.98809523809523814</v>
      </c>
      <c r="AV85" s="52">
        <v>0.9885057471264368</v>
      </c>
      <c r="AW85" s="52">
        <v>0.989247311827957</v>
      </c>
      <c r="AX85" s="52">
        <v>0.98809523809523814</v>
      </c>
      <c r="AY85" s="52">
        <v>0.9887640449438202</v>
      </c>
      <c r="AZ85" s="52">
        <v>0.9642857142857143</v>
      </c>
      <c r="BA85" s="52">
        <v>1</v>
      </c>
      <c r="BB85" s="52">
        <v>6.4516129032258063E-2</v>
      </c>
      <c r="BC85" s="52">
        <v>47.096774193548406</v>
      </c>
      <c r="BD85" s="52">
        <v>50</v>
      </c>
      <c r="BE85" s="52">
        <v>0.10655737704918032</v>
      </c>
      <c r="BF85" s="52">
        <v>38.688524590163944</v>
      </c>
      <c r="BG85" s="52">
        <v>50</v>
      </c>
      <c r="BH85" s="52"/>
      <c r="BI85" s="52"/>
      <c r="BJ85" s="52"/>
      <c r="BK85" s="52"/>
      <c r="BL85" s="52"/>
      <c r="BM85" s="52"/>
      <c r="BN85" s="52"/>
      <c r="BO85" s="52"/>
      <c r="BP85" s="52"/>
      <c r="BQ85" s="52"/>
      <c r="BR85" s="52">
        <v>40</v>
      </c>
      <c r="BS85" s="52">
        <v>42</v>
      </c>
      <c r="BT85" s="52">
        <v>0.95238095238095233</v>
      </c>
      <c r="BU85" s="52">
        <v>50</v>
      </c>
      <c r="BV85" s="52">
        <v>50</v>
      </c>
      <c r="BW85" s="54"/>
      <c r="BX85" s="54"/>
      <c r="BY85" s="52"/>
      <c r="BZ85" s="52"/>
      <c r="CA85" s="52"/>
      <c r="CB85" s="55"/>
      <c r="CC85" s="55"/>
      <c r="CD85" s="52"/>
      <c r="CE85" s="52"/>
      <c r="CF85" s="52"/>
      <c r="CG85" s="52"/>
      <c r="CH85" s="52"/>
      <c r="CI85" s="52"/>
      <c r="CJ85" s="52"/>
      <c r="CK85" s="52"/>
      <c r="CL85" s="52"/>
      <c r="CM85" s="52">
        <v>140</v>
      </c>
      <c r="CN85" s="52">
        <v>65</v>
      </c>
      <c r="CO85" s="52">
        <v>141</v>
      </c>
      <c r="CP85" s="52">
        <v>0.4642857142857143</v>
      </c>
      <c r="CQ85" s="52">
        <v>0.99290780141843971</v>
      </c>
      <c r="CR85" s="52">
        <v>30.952380952380953</v>
      </c>
      <c r="CS85" s="52">
        <v>50</v>
      </c>
      <c r="CT85" s="52"/>
      <c r="CU85" s="52"/>
      <c r="CV85" s="52"/>
      <c r="CW85" s="52"/>
      <c r="CX85" s="52"/>
      <c r="CY85" s="52"/>
      <c r="CZ85" s="52"/>
      <c r="DA85" s="52"/>
      <c r="DB85" s="52">
        <v>17.263974516166829</v>
      </c>
      <c r="DC85" s="52">
        <v>19.631524517014228</v>
      </c>
      <c r="DD85" s="52">
        <v>17.168861804494096</v>
      </c>
      <c r="DE85" s="52"/>
      <c r="DF85" s="50" t="s">
        <v>102</v>
      </c>
    </row>
    <row r="86" spans="1:110" x14ac:dyDescent="0.25">
      <c r="A86" s="50" t="s">
        <v>620</v>
      </c>
      <c r="B86" s="50" t="s">
        <v>1541</v>
      </c>
      <c r="C86" s="50" t="s">
        <v>2665</v>
      </c>
      <c r="D86" s="50" t="s">
        <v>101</v>
      </c>
      <c r="E86" s="50" t="s">
        <v>102</v>
      </c>
      <c r="F86" s="50" t="s">
        <v>102</v>
      </c>
      <c r="G86" s="50" t="s">
        <v>102</v>
      </c>
      <c r="H86" s="50" t="s">
        <v>2644</v>
      </c>
      <c r="I86" s="50" t="s">
        <v>103</v>
      </c>
      <c r="J86" s="52">
        <v>989.13969040033658</v>
      </c>
      <c r="K86" s="52">
        <v>1150</v>
      </c>
      <c r="L86" s="52">
        <v>86.012146991333623</v>
      </c>
      <c r="M86" s="52">
        <v>0</v>
      </c>
      <c r="N86" s="52">
        <v>549</v>
      </c>
      <c r="O86" s="52">
        <v>74.972030621412287</v>
      </c>
      <c r="P86" s="52">
        <v>99.962707495216392</v>
      </c>
      <c r="Q86" s="52">
        <v>100</v>
      </c>
      <c r="R86" s="52">
        <v>125</v>
      </c>
      <c r="S86" s="52">
        <v>61.096318829448087</v>
      </c>
      <c r="T86" s="52">
        <v>73.187158569543016</v>
      </c>
      <c r="U86" s="52">
        <v>75</v>
      </c>
      <c r="V86" s="52">
        <v>81.461758439264116</v>
      </c>
      <c r="W86" s="52">
        <v>100</v>
      </c>
      <c r="X86" s="52">
        <v>549</v>
      </c>
      <c r="Y86" s="52">
        <v>69.399236060789633</v>
      </c>
      <c r="Z86" s="52">
        <v>92.532314747719511</v>
      </c>
      <c r="AA86" s="52">
        <v>100</v>
      </c>
      <c r="AB86" s="52">
        <v>124</v>
      </c>
      <c r="AC86" s="52">
        <v>56.416437139659124</v>
      </c>
      <c r="AD86" s="52">
        <v>75.221916186212169</v>
      </c>
      <c r="AE86" s="52">
        <v>100</v>
      </c>
      <c r="AF86" s="52">
        <v>236</v>
      </c>
      <c r="AG86" s="52">
        <v>67.908298022598913</v>
      </c>
      <c r="AH86" s="52">
        <v>90.544397363465208</v>
      </c>
      <c r="AI86" s="52">
        <v>100</v>
      </c>
      <c r="AJ86" s="52">
        <v>46</v>
      </c>
      <c r="AK86" s="52">
        <v>57.130253623188402</v>
      </c>
      <c r="AL86" s="52">
        <v>70.517719298245623</v>
      </c>
      <c r="AM86" s="52">
        <v>76.173671497584536</v>
      </c>
      <c r="AN86" s="52">
        <v>100</v>
      </c>
      <c r="AO86" s="53">
        <v>13.9</v>
      </c>
      <c r="AP86" s="53">
        <v>16.77</v>
      </c>
      <c r="AQ86" s="53">
        <v>13.38</v>
      </c>
      <c r="AR86" s="52">
        <v>0</v>
      </c>
      <c r="AS86" s="52">
        <v>0.98594024604569419</v>
      </c>
      <c r="AT86" s="52">
        <v>1</v>
      </c>
      <c r="AU86" s="52">
        <v>0.98181818181818181</v>
      </c>
      <c r="AV86" s="52">
        <v>0.98594024604569419</v>
      </c>
      <c r="AW86" s="52">
        <v>0.99224806201550386</v>
      </c>
      <c r="AX86" s="52">
        <v>0.98409090909090913</v>
      </c>
      <c r="AY86" s="52">
        <v>1</v>
      </c>
      <c r="AZ86" s="52">
        <v>1</v>
      </c>
      <c r="BA86" s="52">
        <v>1</v>
      </c>
      <c r="BB86" s="52">
        <v>6.3409563409563413E-2</v>
      </c>
      <c r="BC86" s="52">
        <v>47.318087318087329</v>
      </c>
      <c r="BD86" s="52">
        <v>50</v>
      </c>
      <c r="BE86" s="52">
        <v>0.14210526315789473</v>
      </c>
      <c r="BF86" s="52">
        <v>31.578947368421062</v>
      </c>
      <c r="BG86" s="52">
        <v>50</v>
      </c>
      <c r="BH86" s="52">
        <v>94</v>
      </c>
      <c r="BI86" s="52">
        <v>157</v>
      </c>
      <c r="BJ86" s="52">
        <v>0.59872611464968151</v>
      </c>
      <c r="BK86" s="52">
        <v>39.915074309978763</v>
      </c>
      <c r="BL86" s="52">
        <v>50</v>
      </c>
      <c r="BM86" s="52">
        <v>85</v>
      </c>
      <c r="BN86" s="52">
        <v>157</v>
      </c>
      <c r="BO86" s="52">
        <v>0.54140127388535031</v>
      </c>
      <c r="BP86" s="52">
        <v>36.093418259023352</v>
      </c>
      <c r="BQ86" s="52">
        <v>50</v>
      </c>
      <c r="BR86" s="52">
        <v>136</v>
      </c>
      <c r="BS86" s="52">
        <v>151</v>
      </c>
      <c r="BT86" s="52">
        <v>0.90066225165562919</v>
      </c>
      <c r="BU86" s="52">
        <v>47.907566577427083</v>
      </c>
      <c r="BV86" s="52">
        <v>50</v>
      </c>
      <c r="BW86" s="54">
        <v>64</v>
      </c>
      <c r="BX86" s="54">
        <v>69</v>
      </c>
      <c r="BY86" s="52">
        <v>0.92753623188405798</v>
      </c>
      <c r="BZ86" s="52">
        <v>98.674067221708299</v>
      </c>
      <c r="CA86" s="52">
        <v>100</v>
      </c>
      <c r="CB86" s="55"/>
      <c r="CC86" s="55"/>
      <c r="CD86" s="52"/>
      <c r="CE86" s="52"/>
      <c r="CF86" s="52"/>
      <c r="CG86" s="52">
        <v>0</v>
      </c>
      <c r="CH86" s="52">
        <v>64</v>
      </c>
      <c r="CI86" s="52">
        <v>55</v>
      </c>
      <c r="CJ86" s="52">
        <v>0.85899999999999999</v>
      </c>
      <c r="CK86" s="52">
        <v>100</v>
      </c>
      <c r="CL86" s="52">
        <v>100</v>
      </c>
      <c r="CM86" s="52">
        <v>308</v>
      </c>
      <c r="CN86" s="52">
        <v>210</v>
      </c>
      <c r="CO86" s="52">
        <v>322</v>
      </c>
      <c r="CP86" s="52">
        <v>0.68181818181818177</v>
      </c>
      <c r="CQ86" s="52">
        <v>0.95652173913043481</v>
      </c>
      <c r="CR86" s="52">
        <v>45.454545454545453</v>
      </c>
      <c r="CS86" s="52">
        <v>50</v>
      </c>
      <c r="CT86" s="52">
        <v>95</v>
      </c>
      <c r="CU86" s="52">
        <v>301</v>
      </c>
      <c r="CV86" s="52">
        <v>0.31561461794019935</v>
      </c>
      <c r="CW86" s="52">
        <v>26.301218161683281</v>
      </c>
      <c r="CX86" s="52">
        <v>50</v>
      </c>
      <c r="CY86" s="52"/>
      <c r="CZ86" s="52"/>
      <c r="DA86" s="52"/>
      <c r="DB86" s="52">
        <v>17.263974516166829</v>
      </c>
      <c r="DC86" s="52">
        <v>19.631524517014228</v>
      </c>
      <c r="DD86" s="52">
        <v>17.168861804494096</v>
      </c>
      <c r="DE86" s="52">
        <v>15.161501169955377</v>
      </c>
      <c r="DF86" s="50" t="s">
        <v>102</v>
      </c>
    </row>
    <row r="87" spans="1:110" x14ac:dyDescent="0.25">
      <c r="A87" s="50" t="s">
        <v>623</v>
      </c>
      <c r="B87" s="50" t="s">
        <v>1542</v>
      </c>
      <c r="C87" s="50" t="s">
        <v>2665</v>
      </c>
      <c r="D87" s="50" t="s">
        <v>101</v>
      </c>
      <c r="E87" s="50" t="s">
        <v>102</v>
      </c>
      <c r="F87" s="50" t="s">
        <v>102</v>
      </c>
      <c r="G87" s="50" t="s">
        <v>102</v>
      </c>
      <c r="H87" s="50" t="s">
        <v>2644</v>
      </c>
      <c r="I87" s="50" t="s">
        <v>103</v>
      </c>
      <c r="J87" s="52">
        <v>1140.0489790128397</v>
      </c>
      <c r="K87" s="52">
        <v>1250</v>
      </c>
      <c r="L87" s="52">
        <v>91.203918321027174</v>
      </c>
      <c r="M87" s="52">
        <v>0</v>
      </c>
      <c r="N87" s="52">
        <v>1320</v>
      </c>
      <c r="O87" s="52">
        <v>76.910726934427089</v>
      </c>
      <c r="P87" s="52">
        <v>100</v>
      </c>
      <c r="Q87" s="52">
        <v>100</v>
      </c>
      <c r="R87" s="52">
        <v>234</v>
      </c>
      <c r="S87" s="52">
        <v>62.172925330470321</v>
      </c>
      <c r="T87" s="52">
        <v>73.121812373019097</v>
      </c>
      <c r="U87" s="52">
        <v>75</v>
      </c>
      <c r="V87" s="52">
        <v>82.897233773960437</v>
      </c>
      <c r="W87" s="52">
        <v>100</v>
      </c>
      <c r="X87" s="52">
        <v>1317</v>
      </c>
      <c r="Y87" s="52">
        <v>69.885148067959889</v>
      </c>
      <c r="Z87" s="52">
        <v>93.180197423946524</v>
      </c>
      <c r="AA87" s="52">
        <v>100</v>
      </c>
      <c r="AB87" s="52">
        <v>232</v>
      </c>
      <c r="AC87" s="52">
        <v>54.748161986109743</v>
      </c>
      <c r="AD87" s="52">
        <v>72.997549314813</v>
      </c>
      <c r="AE87" s="52">
        <v>100</v>
      </c>
      <c r="AF87" s="52">
        <v>749</v>
      </c>
      <c r="AG87" s="52">
        <v>65.93990876724537</v>
      </c>
      <c r="AH87" s="52">
        <v>87.91987835632716</v>
      </c>
      <c r="AI87" s="52">
        <v>100</v>
      </c>
      <c r="AJ87" s="52">
        <v>117</v>
      </c>
      <c r="AK87" s="52">
        <v>53.277136752136755</v>
      </c>
      <c r="AL87" s="52">
        <v>68.28412447257395</v>
      </c>
      <c r="AM87" s="52">
        <v>71.036182336182335</v>
      </c>
      <c r="AN87" s="52">
        <v>100</v>
      </c>
      <c r="AO87" s="53">
        <v>12.82</v>
      </c>
      <c r="AP87" s="53">
        <v>18.37</v>
      </c>
      <c r="AQ87" s="53">
        <v>15</v>
      </c>
      <c r="AR87" s="52">
        <v>1</v>
      </c>
      <c r="AS87" s="52">
        <v>0.77185871453387378</v>
      </c>
      <c r="AT87" s="52">
        <v>0.7912457912457912</v>
      </c>
      <c r="AU87" s="52">
        <v>0.76783216783216779</v>
      </c>
      <c r="AV87" s="52">
        <v>0.77012159814707581</v>
      </c>
      <c r="AW87" s="52">
        <v>0.78451178451178449</v>
      </c>
      <c r="AX87" s="52">
        <v>0.7671328671328671</v>
      </c>
      <c r="AY87" s="52">
        <v>0.95790816326530615</v>
      </c>
      <c r="AZ87" s="52">
        <v>0.95161290322580649</v>
      </c>
      <c r="BA87" s="52">
        <v>0.95909090909090911</v>
      </c>
      <c r="BB87" s="52">
        <v>2.8971665074816938E-2</v>
      </c>
      <c r="BC87" s="52">
        <v>50</v>
      </c>
      <c r="BD87" s="52">
        <v>50</v>
      </c>
      <c r="BE87" s="52">
        <v>4.8582995951417005E-2</v>
      </c>
      <c r="BF87" s="52">
        <v>50</v>
      </c>
      <c r="BG87" s="52">
        <v>50</v>
      </c>
      <c r="BH87" s="52">
        <v>597</v>
      </c>
      <c r="BI87" s="52">
        <v>626</v>
      </c>
      <c r="BJ87" s="52">
        <v>0.95367412140575081</v>
      </c>
      <c r="BK87" s="52">
        <v>50</v>
      </c>
      <c r="BL87" s="52">
        <v>50</v>
      </c>
      <c r="BM87" s="52">
        <v>406</v>
      </c>
      <c r="BN87" s="52">
        <v>626</v>
      </c>
      <c r="BO87" s="52">
        <v>0.6485623003194888</v>
      </c>
      <c r="BP87" s="52">
        <v>43.237486687965919</v>
      </c>
      <c r="BQ87" s="52">
        <v>50</v>
      </c>
      <c r="BR87" s="52">
        <v>579</v>
      </c>
      <c r="BS87" s="52">
        <v>589</v>
      </c>
      <c r="BT87" s="52">
        <v>0.98302207130730046</v>
      </c>
      <c r="BU87" s="52">
        <v>50</v>
      </c>
      <c r="BV87" s="52">
        <v>50</v>
      </c>
      <c r="BW87" s="54">
        <v>310</v>
      </c>
      <c r="BX87" s="54">
        <v>320</v>
      </c>
      <c r="BY87" s="52">
        <v>0.96875</v>
      </c>
      <c r="BZ87" s="52">
        <v>100</v>
      </c>
      <c r="CA87" s="52">
        <v>100</v>
      </c>
      <c r="CB87" s="55">
        <v>53</v>
      </c>
      <c r="CC87" s="55">
        <v>59</v>
      </c>
      <c r="CD87" s="52">
        <v>0.89830508474576309</v>
      </c>
      <c r="CE87" s="52">
        <v>95.564370717634375</v>
      </c>
      <c r="CF87" s="52">
        <v>100</v>
      </c>
      <c r="CG87" s="52">
        <v>0</v>
      </c>
      <c r="CH87" s="52">
        <v>314</v>
      </c>
      <c r="CI87" s="52">
        <v>278</v>
      </c>
      <c r="CJ87" s="52">
        <v>0.88500000000000001</v>
      </c>
      <c r="CK87" s="52">
        <v>100</v>
      </c>
      <c r="CL87" s="52">
        <v>100</v>
      </c>
      <c r="CM87" s="52">
        <v>995</v>
      </c>
      <c r="CN87" s="52">
        <v>645</v>
      </c>
      <c r="CO87" s="52">
        <v>1036</v>
      </c>
      <c r="CP87" s="52">
        <v>0.64824120603015079</v>
      </c>
      <c r="CQ87" s="52">
        <v>0.96042471042471045</v>
      </c>
      <c r="CR87" s="52">
        <v>43.216080402010057</v>
      </c>
      <c r="CS87" s="52">
        <v>50</v>
      </c>
      <c r="CT87" s="52">
        <v>883</v>
      </c>
      <c r="CU87" s="52">
        <v>1235</v>
      </c>
      <c r="CV87" s="52">
        <v>0.71497975708502026</v>
      </c>
      <c r="CW87" s="52">
        <v>50</v>
      </c>
      <c r="CX87" s="52">
        <v>50</v>
      </c>
      <c r="CY87" s="52">
        <v>0.89830508474576309</v>
      </c>
      <c r="CZ87" s="52">
        <v>0.94</v>
      </c>
      <c r="DA87" s="52">
        <v>4.1694915254236943E-2</v>
      </c>
      <c r="DB87" s="52">
        <v>17.263974516166829</v>
      </c>
      <c r="DC87" s="52">
        <v>19.631524517014228</v>
      </c>
      <c r="DD87" s="52">
        <v>17.168861804494096</v>
      </c>
      <c r="DE87" s="52">
        <v>15.161501169955377</v>
      </c>
      <c r="DF87" s="50" t="s">
        <v>102</v>
      </c>
    </row>
    <row r="88" spans="1:110" x14ac:dyDescent="0.25">
      <c r="A88" s="50" t="s">
        <v>630</v>
      </c>
      <c r="B88" s="50" t="s">
        <v>1543</v>
      </c>
      <c r="C88" s="50" t="s">
        <v>2665</v>
      </c>
      <c r="D88" s="50" t="s">
        <v>101</v>
      </c>
      <c r="E88" s="50" t="s">
        <v>102</v>
      </c>
      <c r="F88" s="50" t="s">
        <v>102</v>
      </c>
      <c r="G88" s="50" t="s">
        <v>102</v>
      </c>
      <c r="H88" s="50" t="s">
        <v>2644</v>
      </c>
      <c r="I88" s="50" t="s">
        <v>103</v>
      </c>
      <c r="J88" s="52">
        <v>872.22980684405832</v>
      </c>
      <c r="K88" s="52">
        <v>1250</v>
      </c>
      <c r="L88" s="52">
        <v>69.778384547524666</v>
      </c>
      <c r="M88" s="52">
        <v>0</v>
      </c>
      <c r="N88" s="52">
        <v>2743</v>
      </c>
      <c r="O88" s="52">
        <v>60.5886325583025</v>
      </c>
      <c r="P88" s="52">
        <v>80.78484341107</v>
      </c>
      <c r="Q88" s="52">
        <v>100</v>
      </c>
      <c r="R88" s="52">
        <v>1709</v>
      </c>
      <c r="S88" s="52">
        <v>54.535080249187708</v>
      </c>
      <c r="T88" s="52">
        <v>64.278060289633515</v>
      </c>
      <c r="U88" s="52">
        <v>70.593971916404229</v>
      </c>
      <c r="V88" s="52">
        <v>72.713440332250272</v>
      </c>
      <c r="W88" s="52">
        <v>100</v>
      </c>
      <c r="X88" s="52">
        <v>2736</v>
      </c>
      <c r="Y88" s="52">
        <v>53.720269602257495</v>
      </c>
      <c r="Z88" s="52">
        <v>71.627026136343332</v>
      </c>
      <c r="AA88" s="52">
        <v>100</v>
      </c>
      <c r="AB88" s="52">
        <v>1704</v>
      </c>
      <c r="AC88" s="52">
        <v>47.326114678917087</v>
      </c>
      <c r="AD88" s="52">
        <v>63.101486238556113</v>
      </c>
      <c r="AE88" s="52">
        <v>100</v>
      </c>
      <c r="AF88" s="52">
        <v>1277</v>
      </c>
      <c r="AG88" s="52">
        <v>49.40524667188739</v>
      </c>
      <c r="AH88" s="52">
        <v>65.873662229183182</v>
      </c>
      <c r="AI88" s="52">
        <v>100</v>
      </c>
      <c r="AJ88" s="52">
        <v>814</v>
      </c>
      <c r="AK88" s="52">
        <v>44.177477477477446</v>
      </c>
      <c r="AL88" s="52">
        <v>58.596184305255534</v>
      </c>
      <c r="AM88" s="52">
        <v>58.903303303303254</v>
      </c>
      <c r="AN88" s="52">
        <v>100</v>
      </c>
      <c r="AO88" s="53">
        <v>16.05</v>
      </c>
      <c r="AP88" s="53">
        <v>16.95</v>
      </c>
      <c r="AQ88" s="53">
        <v>14.41</v>
      </c>
      <c r="AR88" s="52">
        <v>1</v>
      </c>
      <c r="AS88" s="52">
        <v>0.92409560723514217</v>
      </c>
      <c r="AT88" s="52">
        <v>0.9285714285714286</v>
      </c>
      <c r="AU88" s="52">
        <v>0.91666666666666663</v>
      </c>
      <c r="AV88" s="52">
        <v>0.92317624273724985</v>
      </c>
      <c r="AW88" s="52">
        <v>0.92809105018106575</v>
      </c>
      <c r="AX88" s="52">
        <v>0.9150214592274678</v>
      </c>
      <c r="AY88" s="52">
        <v>0.98068350668647841</v>
      </c>
      <c r="AZ88" s="52">
        <v>0.97353279631760647</v>
      </c>
      <c r="BA88" s="52">
        <v>0.99371069182389937</v>
      </c>
      <c r="BB88" s="52">
        <v>0.13252809931219595</v>
      </c>
      <c r="BC88" s="52">
        <v>33.49438013756081</v>
      </c>
      <c r="BD88" s="52">
        <v>50</v>
      </c>
      <c r="BE88" s="52">
        <v>0.17368274323947588</v>
      </c>
      <c r="BF88" s="52">
        <v>25.263451352104838</v>
      </c>
      <c r="BG88" s="52">
        <v>50</v>
      </c>
      <c r="BH88" s="52">
        <v>647</v>
      </c>
      <c r="BI88" s="52">
        <v>805</v>
      </c>
      <c r="BJ88" s="52">
        <v>0.80372670807453417</v>
      </c>
      <c r="BK88" s="52">
        <v>50</v>
      </c>
      <c r="BL88" s="52">
        <v>50</v>
      </c>
      <c r="BM88" s="52">
        <v>168</v>
      </c>
      <c r="BN88" s="52">
        <v>805</v>
      </c>
      <c r="BO88" s="52">
        <v>0.20869565217391303</v>
      </c>
      <c r="BP88" s="52">
        <v>13.913043478260869</v>
      </c>
      <c r="BQ88" s="52">
        <v>50</v>
      </c>
      <c r="BR88" s="52">
        <v>656</v>
      </c>
      <c r="BS88" s="52">
        <v>797</v>
      </c>
      <c r="BT88" s="52">
        <v>0.82308657465495605</v>
      </c>
      <c r="BU88" s="52">
        <v>43.78120077951894</v>
      </c>
      <c r="BV88" s="52">
        <v>50</v>
      </c>
      <c r="BW88" s="54">
        <v>373</v>
      </c>
      <c r="BX88" s="54">
        <v>454</v>
      </c>
      <c r="BY88" s="52">
        <v>0.82158590308370039</v>
      </c>
      <c r="BZ88" s="52">
        <v>87.40275564720217</v>
      </c>
      <c r="CA88" s="52">
        <v>100</v>
      </c>
      <c r="CB88" s="55">
        <v>240</v>
      </c>
      <c r="CC88" s="55">
        <v>323</v>
      </c>
      <c r="CD88" s="52">
        <v>0.74303405572755399</v>
      </c>
      <c r="CE88" s="52">
        <v>79.046176141229154</v>
      </c>
      <c r="CF88" s="52">
        <v>100</v>
      </c>
      <c r="CG88" s="52">
        <v>1</v>
      </c>
      <c r="CH88" s="52">
        <v>408</v>
      </c>
      <c r="CI88" s="52">
        <v>231</v>
      </c>
      <c r="CJ88" s="52">
        <v>0.56599999999999995</v>
      </c>
      <c r="CK88" s="52">
        <v>75.490196078431367</v>
      </c>
      <c r="CL88" s="52">
        <v>100</v>
      </c>
      <c r="CM88" s="52">
        <v>1602</v>
      </c>
      <c r="CN88" s="52">
        <v>764</v>
      </c>
      <c r="CO88" s="52">
        <v>1782</v>
      </c>
      <c r="CP88" s="52">
        <v>0.47690387016229713</v>
      </c>
      <c r="CQ88" s="52">
        <v>0.89898989898989901</v>
      </c>
      <c r="CR88" s="52">
        <v>15.896795672076571</v>
      </c>
      <c r="CS88" s="52">
        <v>50</v>
      </c>
      <c r="CT88" s="52">
        <v>688</v>
      </c>
      <c r="CU88" s="52">
        <v>1641</v>
      </c>
      <c r="CV88" s="52">
        <v>0.41925655088360758</v>
      </c>
      <c r="CW88" s="52">
        <v>34.938045906967304</v>
      </c>
      <c r="CX88" s="52">
        <v>50</v>
      </c>
      <c r="CY88" s="52">
        <v>0.74303405572755399</v>
      </c>
      <c r="CZ88" s="52">
        <v>0.914438502673797</v>
      </c>
      <c r="DA88" s="52">
        <v>0.17140444694624307</v>
      </c>
      <c r="DB88" s="52">
        <v>17.263974516166829</v>
      </c>
      <c r="DC88" s="52">
        <v>19.631524517014228</v>
      </c>
      <c r="DD88" s="52">
        <v>17.168861804494096</v>
      </c>
      <c r="DE88" s="52">
        <v>15.161501169955377</v>
      </c>
      <c r="DF88" s="50" t="s">
        <v>102</v>
      </c>
    </row>
    <row r="89" spans="1:110" x14ac:dyDescent="0.25">
      <c r="A89" s="50" t="s">
        <v>643</v>
      </c>
      <c r="B89" s="50" t="s">
        <v>1544</v>
      </c>
      <c r="C89" s="50" t="s">
        <v>2665</v>
      </c>
      <c r="D89" s="50" t="s">
        <v>101</v>
      </c>
      <c r="E89" s="50" t="s">
        <v>102</v>
      </c>
      <c r="F89" s="50" t="s">
        <v>102</v>
      </c>
      <c r="G89" s="50" t="s">
        <v>102</v>
      </c>
      <c r="H89" s="50" t="s">
        <v>2644</v>
      </c>
      <c r="I89" s="50" t="s">
        <v>103</v>
      </c>
      <c r="J89" s="52">
        <v>731.01801515177328</v>
      </c>
      <c r="K89" s="52">
        <v>800</v>
      </c>
      <c r="L89" s="52">
        <v>91.37725189397166</v>
      </c>
      <c r="M89" s="52">
        <v>0</v>
      </c>
      <c r="N89" s="52">
        <v>713</v>
      </c>
      <c r="O89" s="52">
        <v>81.512804606404231</v>
      </c>
      <c r="P89" s="52">
        <v>100</v>
      </c>
      <c r="Q89" s="52">
        <v>100</v>
      </c>
      <c r="R89" s="52">
        <v>246</v>
      </c>
      <c r="S89" s="52">
        <v>68.867184401244188</v>
      </c>
      <c r="T89" s="52">
        <v>75</v>
      </c>
      <c r="U89" s="52">
        <v>75</v>
      </c>
      <c r="V89" s="52">
        <v>91.822912534992255</v>
      </c>
      <c r="W89" s="52">
        <v>100</v>
      </c>
      <c r="X89" s="52">
        <v>716</v>
      </c>
      <c r="Y89" s="52">
        <v>75.436476950177749</v>
      </c>
      <c r="Z89" s="52">
        <v>100</v>
      </c>
      <c r="AA89" s="52">
        <v>100</v>
      </c>
      <c r="AB89" s="52">
        <v>244</v>
      </c>
      <c r="AC89" s="52">
        <v>63.108729592473345</v>
      </c>
      <c r="AD89" s="52">
        <v>84.144972789964456</v>
      </c>
      <c r="AE89" s="52">
        <v>100</v>
      </c>
      <c r="AF89" s="52">
        <v>249</v>
      </c>
      <c r="AG89" s="52">
        <v>69.631693440428336</v>
      </c>
      <c r="AH89" s="52">
        <v>92.842257920571114</v>
      </c>
      <c r="AI89" s="52">
        <v>100</v>
      </c>
      <c r="AJ89" s="52">
        <v>87</v>
      </c>
      <c r="AK89" s="52">
        <v>59.535919540229884</v>
      </c>
      <c r="AL89" s="52">
        <v>75</v>
      </c>
      <c r="AM89" s="52">
        <v>79.381226053639836</v>
      </c>
      <c r="AN89" s="52">
        <v>100</v>
      </c>
      <c r="AO89" s="53">
        <v>6.13</v>
      </c>
      <c r="AP89" s="53">
        <v>11.89</v>
      </c>
      <c r="AQ89" s="53">
        <v>15.46</v>
      </c>
      <c r="AR89" s="52">
        <v>1</v>
      </c>
      <c r="AS89" s="52">
        <v>0.9285714285714286</v>
      </c>
      <c r="AT89" s="52">
        <v>0.94833948339483398</v>
      </c>
      <c r="AU89" s="52">
        <v>0.91812865497076024</v>
      </c>
      <c r="AV89" s="52">
        <v>0.93316519546027743</v>
      </c>
      <c r="AW89" s="52">
        <v>0.94285714285714284</v>
      </c>
      <c r="AX89" s="52">
        <v>0.9278752436647173</v>
      </c>
      <c r="AY89" s="52">
        <v>0.996</v>
      </c>
      <c r="AZ89" s="52">
        <v>0.98863636363636365</v>
      </c>
      <c r="BA89" s="52">
        <v>1</v>
      </c>
      <c r="BB89" s="52">
        <v>4.8428207306711976E-2</v>
      </c>
      <c r="BC89" s="52">
        <v>50</v>
      </c>
      <c r="BD89" s="52">
        <v>50</v>
      </c>
      <c r="BE89" s="52">
        <v>8.5000000000000006E-2</v>
      </c>
      <c r="BF89" s="52">
        <v>43.000000000000014</v>
      </c>
      <c r="BG89" s="52">
        <v>50</v>
      </c>
      <c r="BH89" s="52"/>
      <c r="BI89" s="52"/>
      <c r="BJ89" s="52"/>
      <c r="BK89" s="52"/>
      <c r="BL89" s="52"/>
      <c r="BM89" s="52"/>
      <c r="BN89" s="52"/>
      <c r="BO89" s="52"/>
      <c r="BP89" s="52"/>
      <c r="BQ89" s="52"/>
      <c r="BR89" s="52">
        <v>129</v>
      </c>
      <c r="BS89" s="52">
        <v>138</v>
      </c>
      <c r="BT89" s="52">
        <v>0.93478260869565222</v>
      </c>
      <c r="BU89" s="52">
        <v>49.722479185938951</v>
      </c>
      <c r="BV89" s="52">
        <v>50</v>
      </c>
      <c r="BW89" s="54"/>
      <c r="BX89" s="54"/>
      <c r="BY89" s="52"/>
      <c r="BZ89" s="52"/>
      <c r="CA89" s="52"/>
      <c r="CB89" s="55"/>
      <c r="CC89" s="55"/>
      <c r="CD89" s="52"/>
      <c r="CE89" s="52"/>
      <c r="CF89" s="52"/>
      <c r="CG89" s="52"/>
      <c r="CH89" s="52"/>
      <c r="CI89" s="52"/>
      <c r="CJ89" s="52"/>
      <c r="CK89" s="52"/>
      <c r="CL89" s="52"/>
      <c r="CM89" s="52">
        <v>384</v>
      </c>
      <c r="CN89" s="52">
        <v>231</v>
      </c>
      <c r="CO89" s="52">
        <v>399</v>
      </c>
      <c r="CP89" s="52">
        <v>0.6015625</v>
      </c>
      <c r="CQ89" s="52">
        <v>0.96240601503759393</v>
      </c>
      <c r="CR89" s="52">
        <v>40.104166666666671</v>
      </c>
      <c r="CS89" s="52">
        <v>50</v>
      </c>
      <c r="CT89" s="52"/>
      <c r="CU89" s="52"/>
      <c r="CV89" s="52"/>
      <c r="CW89" s="52"/>
      <c r="CX89" s="52"/>
      <c r="CY89" s="52"/>
      <c r="CZ89" s="52"/>
      <c r="DA89" s="52"/>
      <c r="DB89" s="52">
        <v>17.263974516166829</v>
      </c>
      <c r="DC89" s="52">
        <v>19.631524517014228</v>
      </c>
      <c r="DD89" s="52">
        <v>17.168861804494096</v>
      </c>
      <c r="DE89" s="52"/>
      <c r="DF89" s="50" t="s">
        <v>102</v>
      </c>
    </row>
    <row r="90" spans="1:110" x14ac:dyDescent="0.25">
      <c r="A90" s="50" t="s">
        <v>648</v>
      </c>
      <c r="B90" s="50" t="s">
        <v>1545</v>
      </c>
      <c r="C90" s="50" t="s">
        <v>2665</v>
      </c>
      <c r="D90" s="50" t="s">
        <v>101</v>
      </c>
      <c r="E90" s="50" t="s">
        <v>102</v>
      </c>
      <c r="F90" s="50" t="s">
        <v>102</v>
      </c>
      <c r="G90" s="50" t="s">
        <v>102</v>
      </c>
      <c r="H90" s="50" t="s">
        <v>2644</v>
      </c>
      <c r="I90" s="50" t="s">
        <v>103</v>
      </c>
      <c r="J90" s="52">
        <v>561.92461712603665</v>
      </c>
      <c r="K90" s="52">
        <v>650</v>
      </c>
      <c r="L90" s="52">
        <v>86.449941096313339</v>
      </c>
      <c r="M90" s="52">
        <v>0</v>
      </c>
      <c r="N90" s="52">
        <v>365</v>
      </c>
      <c r="O90" s="52">
        <v>78.560411258540398</v>
      </c>
      <c r="P90" s="52">
        <v>100</v>
      </c>
      <c r="Q90" s="52">
        <v>100</v>
      </c>
      <c r="R90" s="52">
        <v>65</v>
      </c>
      <c r="S90" s="52">
        <v>62.669549661324162</v>
      </c>
      <c r="T90" s="52">
        <v>75</v>
      </c>
      <c r="U90" s="52">
        <v>75</v>
      </c>
      <c r="V90" s="52">
        <v>83.559399548432211</v>
      </c>
      <c r="W90" s="52">
        <v>100</v>
      </c>
      <c r="X90" s="52">
        <v>365</v>
      </c>
      <c r="Y90" s="52">
        <v>73.081740542843676</v>
      </c>
      <c r="Z90" s="52">
        <v>97.442320723791568</v>
      </c>
      <c r="AA90" s="52">
        <v>100</v>
      </c>
      <c r="AB90" s="52">
        <v>65</v>
      </c>
      <c r="AC90" s="52">
        <v>56.232175829341834</v>
      </c>
      <c r="AD90" s="52">
        <v>74.97623443912245</v>
      </c>
      <c r="AE90" s="52">
        <v>100</v>
      </c>
      <c r="AF90" s="52">
        <v>77</v>
      </c>
      <c r="AG90" s="52">
        <v>63.319047619047595</v>
      </c>
      <c r="AH90" s="52">
        <v>84.425396825396788</v>
      </c>
      <c r="AI90" s="52">
        <v>100</v>
      </c>
      <c r="AJ90" s="52">
        <v>12</v>
      </c>
      <c r="AK90" s="52"/>
      <c r="AL90" s="52">
        <v>64.273846153846165</v>
      </c>
      <c r="AM90" s="52"/>
      <c r="AN90" s="52">
        <v>0</v>
      </c>
      <c r="AO90" s="53">
        <v>12.33</v>
      </c>
      <c r="AP90" s="53">
        <v>18.760000000000002</v>
      </c>
      <c r="AQ90" s="53"/>
      <c r="AR90" s="52">
        <v>0</v>
      </c>
      <c r="AS90" s="52">
        <v>0.99728997289972898</v>
      </c>
      <c r="AT90" s="52">
        <v>1</v>
      </c>
      <c r="AU90" s="52">
        <v>0.99669966996699666</v>
      </c>
      <c r="AV90" s="52">
        <v>0.99728997289972898</v>
      </c>
      <c r="AW90" s="52">
        <v>1</v>
      </c>
      <c r="AX90" s="52">
        <v>0.99669966996699666</v>
      </c>
      <c r="AY90" s="52">
        <v>1</v>
      </c>
      <c r="AZ90" s="52"/>
      <c r="BA90" s="52">
        <v>1</v>
      </c>
      <c r="BB90" s="52">
        <v>5.0173010380622836E-2</v>
      </c>
      <c r="BC90" s="52">
        <v>49.965397923875443</v>
      </c>
      <c r="BD90" s="52">
        <v>50</v>
      </c>
      <c r="BE90" s="52">
        <v>0.11235955056179775</v>
      </c>
      <c r="BF90" s="52">
        <v>37.528089887640448</v>
      </c>
      <c r="BG90" s="52">
        <v>50</v>
      </c>
      <c r="BH90" s="52"/>
      <c r="BI90" s="52"/>
      <c r="BJ90" s="52"/>
      <c r="BK90" s="52"/>
      <c r="BL90" s="52"/>
      <c r="BM90" s="52"/>
      <c r="BN90" s="52"/>
      <c r="BO90" s="52"/>
      <c r="BP90" s="52"/>
      <c r="BQ90" s="52"/>
      <c r="BR90" s="52"/>
      <c r="BS90" s="52"/>
      <c r="BT90" s="52"/>
      <c r="BU90" s="52"/>
      <c r="BV90" s="52"/>
      <c r="BW90" s="54"/>
      <c r="BX90" s="54"/>
      <c r="BY90" s="52"/>
      <c r="BZ90" s="52"/>
      <c r="CA90" s="52"/>
      <c r="CB90" s="55"/>
      <c r="CC90" s="55"/>
      <c r="CD90" s="52"/>
      <c r="CE90" s="52"/>
      <c r="CF90" s="52"/>
      <c r="CG90" s="52"/>
      <c r="CH90" s="52"/>
      <c r="CI90" s="52"/>
      <c r="CJ90" s="52"/>
      <c r="CK90" s="52"/>
      <c r="CL90" s="52"/>
      <c r="CM90" s="52">
        <v>192</v>
      </c>
      <c r="CN90" s="52">
        <v>98</v>
      </c>
      <c r="CO90" s="52">
        <v>193</v>
      </c>
      <c r="CP90" s="52">
        <v>0.51041666666666663</v>
      </c>
      <c r="CQ90" s="52">
        <v>0.99481865284974091</v>
      </c>
      <c r="CR90" s="52">
        <v>34.027777777777771</v>
      </c>
      <c r="CS90" s="52">
        <v>50</v>
      </c>
      <c r="CT90" s="52"/>
      <c r="CU90" s="52"/>
      <c r="CV90" s="52"/>
      <c r="CW90" s="52"/>
      <c r="CX90" s="52"/>
      <c r="CY90" s="52"/>
      <c r="CZ90" s="52"/>
      <c r="DA90" s="52"/>
      <c r="DB90" s="52">
        <v>17.263974516166829</v>
      </c>
      <c r="DC90" s="52">
        <v>19.631524517014228</v>
      </c>
      <c r="DD90" s="52">
        <v>17.168861804494096</v>
      </c>
      <c r="DE90" s="52"/>
      <c r="DF90" s="50" t="s">
        <v>102</v>
      </c>
    </row>
    <row r="91" spans="1:110" x14ac:dyDescent="0.25">
      <c r="A91" s="50" t="s">
        <v>650</v>
      </c>
      <c r="B91" s="50" t="s">
        <v>1546</v>
      </c>
      <c r="C91" s="50" t="s">
        <v>2665</v>
      </c>
      <c r="D91" s="50" t="s">
        <v>101</v>
      </c>
      <c r="E91" s="50" t="s">
        <v>102</v>
      </c>
      <c r="F91" s="50" t="s">
        <v>102</v>
      </c>
      <c r="G91" s="50" t="s">
        <v>102</v>
      </c>
      <c r="H91" s="50" t="s">
        <v>2644</v>
      </c>
      <c r="I91" s="50" t="s">
        <v>103</v>
      </c>
      <c r="J91" s="52">
        <v>813.81110547131789</v>
      </c>
      <c r="K91" s="52">
        <v>1250</v>
      </c>
      <c r="L91" s="52">
        <v>65.104888437705426</v>
      </c>
      <c r="M91" s="52">
        <v>1</v>
      </c>
      <c r="N91" s="52">
        <v>3667</v>
      </c>
      <c r="O91" s="52">
        <v>60.009576775876944</v>
      </c>
      <c r="P91" s="52">
        <v>80.012769034502597</v>
      </c>
      <c r="Q91" s="52">
        <v>100</v>
      </c>
      <c r="R91" s="52">
        <v>2676</v>
      </c>
      <c r="S91" s="52">
        <v>55.202386946163962</v>
      </c>
      <c r="T91" s="52">
        <v>59.890382966695768</v>
      </c>
      <c r="U91" s="52">
        <v>72.990444570339022</v>
      </c>
      <c r="V91" s="52">
        <v>73.603182594885283</v>
      </c>
      <c r="W91" s="52">
        <v>100</v>
      </c>
      <c r="X91" s="52">
        <v>3655</v>
      </c>
      <c r="Y91" s="52">
        <v>48.5428693719984</v>
      </c>
      <c r="Z91" s="52">
        <v>64.72382582933119</v>
      </c>
      <c r="AA91" s="52">
        <v>100</v>
      </c>
      <c r="AB91" s="52">
        <v>2668</v>
      </c>
      <c r="AC91" s="52">
        <v>44.344969852520769</v>
      </c>
      <c r="AD91" s="52">
        <v>59.126626470027688</v>
      </c>
      <c r="AE91" s="52">
        <v>100</v>
      </c>
      <c r="AF91" s="52">
        <v>1662</v>
      </c>
      <c r="AG91" s="52">
        <v>45.101378860810243</v>
      </c>
      <c r="AH91" s="52">
        <v>60.13517181441366</v>
      </c>
      <c r="AI91" s="52">
        <v>100</v>
      </c>
      <c r="AJ91" s="52">
        <v>1216</v>
      </c>
      <c r="AK91" s="52">
        <v>41.05829906798246</v>
      </c>
      <c r="AL91" s="52">
        <v>56.124663677129917</v>
      </c>
      <c r="AM91" s="52">
        <v>54.744398757309945</v>
      </c>
      <c r="AN91" s="52">
        <v>100</v>
      </c>
      <c r="AO91" s="53">
        <v>17.78</v>
      </c>
      <c r="AP91" s="53">
        <v>15.54</v>
      </c>
      <c r="AQ91" s="53">
        <v>15.06</v>
      </c>
      <c r="AR91" s="52">
        <v>1</v>
      </c>
      <c r="AS91" s="52">
        <v>0.97687564234326829</v>
      </c>
      <c r="AT91" s="52">
        <v>0.97273680531282769</v>
      </c>
      <c r="AU91" s="52">
        <v>0.988360814742968</v>
      </c>
      <c r="AV91" s="52">
        <v>0.97534942820838633</v>
      </c>
      <c r="AW91" s="52">
        <v>0.97075017205781144</v>
      </c>
      <c r="AX91" s="52">
        <v>0.98833819241982512</v>
      </c>
      <c r="AY91" s="52">
        <v>0.95309882747068675</v>
      </c>
      <c r="AZ91" s="52">
        <v>0.94290007513148011</v>
      </c>
      <c r="BA91" s="52">
        <v>0.9826086956521739</v>
      </c>
      <c r="BB91" s="52">
        <v>0.16578549848942598</v>
      </c>
      <c r="BC91" s="52">
        <v>26.842900302114803</v>
      </c>
      <c r="BD91" s="52">
        <v>50</v>
      </c>
      <c r="BE91" s="52">
        <v>0.20168936390277539</v>
      </c>
      <c r="BF91" s="52">
        <v>19.662127219444937</v>
      </c>
      <c r="BG91" s="52">
        <v>50</v>
      </c>
      <c r="BH91" s="52">
        <v>439</v>
      </c>
      <c r="BI91" s="52">
        <v>980</v>
      </c>
      <c r="BJ91" s="52">
        <v>0.44795918367346937</v>
      </c>
      <c r="BK91" s="52">
        <v>29.863945578231295</v>
      </c>
      <c r="BL91" s="52">
        <v>50</v>
      </c>
      <c r="BM91" s="52">
        <v>151</v>
      </c>
      <c r="BN91" s="52">
        <v>980</v>
      </c>
      <c r="BO91" s="52">
        <v>0.15408163265306121</v>
      </c>
      <c r="BP91" s="52">
        <v>10.272108843537413</v>
      </c>
      <c r="BQ91" s="52">
        <v>50</v>
      </c>
      <c r="BR91" s="52">
        <v>927</v>
      </c>
      <c r="BS91" s="52">
        <v>1240</v>
      </c>
      <c r="BT91" s="52">
        <v>0.7475806451612903</v>
      </c>
      <c r="BU91" s="52">
        <v>39.764927934111185</v>
      </c>
      <c r="BV91" s="52">
        <v>50</v>
      </c>
      <c r="BW91" s="54">
        <v>468</v>
      </c>
      <c r="BX91" s="54">
        <v>615</v>
      </c>
      <c r="BY91" s="52">
        <v>0.76097560975609757</v>
      </c>
      <c r="BZ91" s="52">
        <v>80.954852101712518</v>
      </c>
      <c r="CA91" s="52">
        <v>100</v>
      </c>
      <c r="CB91" s="55">
        <v>302</v>
      </c>
      <c r="CC91" s="55">
        <v>439</v>
      </c>
      <c r="CD91" s="52">
        <v>0.68792710706150306</v>
      </c>
      <c r="CE91" s="52">
        <v>73.183734793776921</v>
      </c>
      <c r="CF91" s="52">
        <v>100</v>
      </c>
      <c r="CG91" s="52">
        <v>1</v>
      </c>
      <c r="CH91" s="52">
        <v>494</v>
      </c>
      <c r="CI91" s="52">
        <v>297</v>
      </c>
      <c r="CJ91" s="52">
        <v>0.60099999999999998</v>
      </c>
      <c r="CK91" s="52">
        <v>80.161943319838045</v>
      </c>
      <c r="CL91" s="52">
        <v>100</v>
      </c>
      <c r="CM91" s="52">
        <v>2062</v>
      </c>
      <c r="CN91" s="52">
        <v>779</v>
      </c>
      <c r="CO91" s="52">
        <v>2218</v>
      </c>
      <c r="CP91" s="52">
        <v>0.37778855480116391</v>
      </c>
      <c r="CQ91" s="52">
        <v>0.92966636609558162</v>
      </c>
      <c r="CR91" s="52">
        <v>25.185903653410929</v>
      </c>
      <c r="CS91" s="52">
        <v>50</v>
      </c>
      <c r="CT91" s="52">
        <v>969</v>
      </c>
      <c r="CU91" s="52">
        <v>2270</v>
      </c>
      <c r="CV91" s="52">
        <v>0.42687224669603524</v>
      </c>
      <c r="CW91" s="52">
        <v>35.5726872246696</v>
      </c>
      <c r="CX91" s="52">
        <v>50</v>
      </c>
      <c r="CY91" s="52">
        <v>0.68792710706150306</v>
      </c>
      <c r="CZ91" s="52">
        <v>0.90710382513661203</v>
      </c>
      <c r="DA91" s="52">
        <v>0.21917671807510899</v>
      </c>
      <c r="DB91" s="52">
        <v>17.263974516166829</v>
      </c>
      <c r="DC91" s="52">
        <v>19.631524517014228</v>
      </c>
      <c r="DD91" s="52">
        <v>17.168861804494096</v>
      </c>
      <c r="DE91" s="52">
        <v>15.161501169955377</v>
      </c>
      <c r="DF91" s="50" t="s">
        <v>102</v>
      </c>
    </row>
    <row r="92" spans="1:110" x14ac:dyDescent="0.25">
      <c r="A92" s="50" t="s">
        <v>662</v>
      </c>
      <c r="B92" s="50" t="s">
        <v>1547</v>
      </c>
      <c r="C92" s="50" t="s">
        <v>2665</v>
      </c>
      <c r="D92" s="50" t="s">
        <v>101</v>
      </c>
      <c r="E92" s="50" t="s">
        <v>102</v>
      </c>
      <c r="F92" s="50" t="s">
        <v>102</v>
      </c>
      <c r="G92" s="50" t="s">
        <v>102</v>
      </c>
      <c r="H92" s="50" t="s">
        <v>2644</v>
      </c>
      <c r="I92" s="50" t="s">
        <v>103</v>
      </c>
      <c r="J92" s="52">
        <v>939.55137383873284</v>
      </c>
      <c r="K92" s="52">
        <v>1250</v>
      </c>
      <c r="L92" s="52">
        <v>75.164109907098634</v>
      </c>
      <c r="M92" s="52">
        <v>0</v>
      </c>
      <c r="N92" s="52">
        <v>2362</v>
      </c>
      <c r="O92" s="52">
        <v>67.13399407008265</v>
      </c>
      <c r="P92" s="52">
        <v>89.511992093443538</v>
      </c>
      <c r="Q92" s="52">
        <v>100</v>
      </c>
      <c r="R92" s="52">
        <v>1182</v>
      </c>
      <c r="S92" s="52">
        <v>57.855165791216862</v>
      </c>
      <c r="T92" s="52">
        <v>66.685854586808475</v>
      </c>
      <c r="U92" s="52">
        <v>75</v>
      </c>
      <c r="V92" s="52">
        <v>77.140221054955816</v>
      </c>
      <c r="W92" s="52">
        <v>100</v>
      </c>
      <c r="X92" s="52">
        <v>2359</v>
      </c>
      <c r="Y92" s="52">
        <v>57.317049751652426</v>
      </c>
      <c r="Z92" s="52">
        <v>76.422733002203231</v>
      </c>
      <c r="AA92" s="52">
        <v>100</v>
      </c>
      <c r="AB92" s="52">
        <v>1180</v>
      </c>
      <c r="AC92" s="52">
        <v>47.956184581610906</v>
      </c>
      <c r="AD92" s="52">
        <v>63.941579442147876</v>
      </c>
      <c r="AE92" s="52">
        <v>100</v>
      </c>
      <c r="AF92" s="52">
        <v>1043</v>
      </c>
      <c r="AG92" s="52">
        <v>51.839125918824088</v>
      </c>
      <c r="AH92" s="52">
        <v>69.118834558432113</v>
      </c>
      <c r="AI92" s="52">
        <v>100</v>
      </c>
      <c r="AJ92" s="52">
        <v>514</v>
      </c>
      <c r="AK92" s="52">
        <v>43.946319714656212</v>
      </c>
      <c r="AL92" s="52">
        <v>59.508128544423329</v>
      </c>
      <c r="AM92" s="52">
        <v>58.59509295287495</v>
      </c>
      <c r="AN92" s="52">
        <v>100</v>
      </c>
      <c r="AO92" s="53">
        <v>17.14</v>
      </c>
      <c r="AP92" s="53">
        <v>18.72</v>
      </c>
      <c r="AQ92" s="53">
        <v>15.56</v>
      </c>
      <c r="AR92" s="52">
        <v>0</v>
      </c>
      <c r="AS92" s="52">
        <v>0.99026763990267641</v>
      </c>
      <c r="AT92" s="52">
        <v>0.98255352894528147</v>
      </c>
      <c r="AU92" s="52">
        <v>0.99834024896265561</v>
      </c>
      <c r="AV92" s="52">
        <v>0.99069579288025889</v>
      </c>
      <c r="AW92" s="52">
        <v>0.98342541436464093</v>
      </c>
      <c r="AX92" s="52">
        <v>0.99834024896265561</v>
      </c>
      <c r="AY92" s="52">
        <v>0.99906367041198507</v>
      </c>
      <c r="AZ92" s="52">
        <v>0.9981378026070763</v>
      </c>
      <c r="BA92" s="52">
        <v>1</v>
      </c>
      <c r="BB92" s="52">
        <v>9.5299698145752482E-2</v>
      </c>
      <c r="BC92" s="52">
        <v>40.940060370849523</v>
      </c>
      <c r="BD92" s="52">
        <v>50</v>
      </c>
      <c r="BE92" s="52">
        <v>0.14161490683229813</v>
      </c>
      <c r="BF92" s="52">
        <v>31.677018633540378</v>
      </c>
      <c r="BG92" s="52">
        <v>50</v>
      </c>
      <c r="BH92" s="52">
        <v>493</v>
      </c>
      <c r="BI92" s="52">
        <v>612</v>
      </c>
      <c r="BJ92" s="52">
        <v>0.80555555555555558</v>
      </c>
      <c r="BK92" s="52">
        <v>50</v>
      </c>
      <c r="BL92" s="52">
        <v>50</v>
      </c>
      <c r="BM92" s="52">
        <v>179</v>
      </c>
      <c r="BN92" s="52">
        <v>612</v>
      </c>
      <c r="BO92" s="52">
        <v>0.29248366013071897</v>
      </c>
      <c r="BP92" s="52">
        <v>19.498910675381264</v>
      </c>
      <c r="BQ92" s="52">
        <v>50</v>
      </c>
      <c r="BR92" s="52">
        <v>546</v>
      </c>
      <c r="BS92" s="52">
        <v>672</v>
      </c>
      <c r="BT92" s="52">
        <v>0.8125</v>
      </c>
      <c r="BU92" s="52">
        <v>43.218085106382979</v>
      </c>
      <c r="BV92" s="52">
        <v>50</v>
      </c>
      <c r="BW92" s="54">
        <v>276</v>
      </c>
      <c r="BX92" s="54">
        <v>334</v>
      </c>
      <c r="BY92" s="52">
        <v>0.82634730538922152</v>
      </c>
      <c r="BZ92" s="52">
        <v>87.909287807363995</v>
      </c>
      <c r="CA92" s="52">
        <v>100</v>
      </c>
      <c r="CB92" s="55">
        <v>144</v>
      </c>
      <c r="CC92" s="55">
        <v>185</v>
      </c>
      <c r="CD92" s="52">
        <v>0.77837837837837798</v>
      </c>
      <c r="CE92" s="52">
        <v>82.806210465784886</v>
      </c>
      <c r="CF92" s="52">
        <v>100</v>
      </c>
      <c r="CG92" s="52">
        <v>0</v>
      </c>
      <c r="CH92" s="52">
        <v>300</v>
      </c>
      <c r="CI92" s="52">
        <v>211</v>
      </c>
      <c r="CJ92" s="52">
        <v>0.70299999999999996</v>
      </c>
      <c r="CK92" s="52">
        <v>93.777777777777786</v>
      </c>
      <c r="CL92" s="52">
        <v>100</v>
      </c>
      <c r="CM92" s="52">
        <v>1300</v>
      </c>
      <c r="CN92" s="52">
        <v>524</v>
      </c>
      <c r="CO92" s="52">
        <v>1392</v>
      </c>
      <c r="CP92" s="52">
        <v>0.40307692307692305</v>
      </c>
      <c r="CQ92" s="52">
        <v>0.93390804597701149</v>
      </c>
      <c r="CR92" s="52">
        <v>26.871794871794869</v>
      </c>
      <c r="CS92" s="52">
        <v>50</v>
      </c>
      <c r="CT92" s="52">
        <v>436</v>
      </c>
      <c r="CU92" s="52">
        <v>1292</v>
      </c>
      <c r="CV92" s="52">
        <v>0.33746130030959753</v>
      </c>
      <c r="CW92" s="52">
        <v>28.121775025799796</v>
      </c>
      <c r="CX92" s="52">
        <v>50</v>
      </c>
      <c r="CY92" s="52">
        <v>0.77837837837837798</v>
      </c>
      <c r="CZ92" s="52">
        <v>0.92993630573248398</v>
      </c>
      <c r="DA92" s="52">
        <v>0.151557927354106</v>
      </c>
      <c r="DB92" s="52">
        <v>17.263974516166829</v>
      </c>
      <c r="DC92" s="52">
        <v>19.631524517014228</v>
      </c>
      <c r="DD92" s="52">
        <v>17.168861804494096</v>
      </c>
      <c r="DE92" s="52">
        <v>15.161501169955377</v>
      </c>
      <c r="DF92" s="50" t="s">
        <v>102</v>
      </c>
    </row>
    <row r="93" spans="1:110" x14ac:dyDescent="0.25">
      <c r="A93" s="50" t="s">
        <v>674</v>
      </c>
      <c r="B93" s="50" t="s">
        <v>1548</v>
      </c>
      <c r="C93" s="50" t="s">
        <v>2665</v>
      </c>
      <c r="D93" s="50" t="s">
        <v>101</v>
      </c>
      <c r="E93" s="50" t="s">
        <v>102</v>
      </c>
      <c r="F93" s="50" t="s">
        <v>102</v>
      </c>
      <c r="G93" s="50" t="s">
        <v>102</v>
      </c>
      <c r="H93" s="50" t="s">
        <v>2644</v>
      </c>
      <c r="I93" s="50" t="s">
        <v>103</v>
      </c>
      <c r="J93" s="52">
        <v>1012.2775975208715</v>
      </c>
      <c r="K93" s="52">
        <v>1250</v>
      </c>
      <c r="L93" s="52">
        <v>80.982207801669716</v>
      </c>
      <c r="M93" s="52">
        <v>0</v>
      </c>
      <c r="N93" s="52">
        <v>3226</v>
      </c>
      <c r="O93" s="52">
        <v>71.685491463925914</v>
      </c>
      <c r="P93" s="52">
        <v>95.580655285234556</v>
      </c>
      <c r="Q93" s="52">
        <v>100</v>
      </c>
      <c r="R93" s="52">
        <v>996</v>
      </c>
      <c r="S93" s="52">
        <v>60.46125424412898</v>
      </c>
      <c r="T93" s="52">
        <v>68.228973011437901</v>
      </c>
      <c r="U93" s="52">
        <v>75</v>
      </c>
      <c r="V93" s="52">
        <v>80.615005658838641</v>
      </c>
      <c r="W93" s="52">
        <v>100</v>
      </c>
      <c r="X93" s="52">
        <v>3223</v>
      </c>
      <c r="Y93" s="52">
        <v>63.191201043362533</v>
      </c>
      <c r="Z93" s="52">
        <v>84.254934724483377</v>
      </c>
      <c r="AA93" s="52">
        <v>100</v>
      </c>
      <c r="AB93" s="52">
        <v>997</v>
      </c>
      <c r="AC93" s="52">
        <v>51.943377170809114</v>
      </c>
      <c r="AD93" s="52">
        <v>69.257836227745486</v>
      </c>
      <c r="AE93" s="52">
        <v>100</v>
      </c>
      <c r="AF93" s="52">
        <v>1470</v>
      </c>
      <c r="AG93" s="52">
        <v>57.063871882086382</v>
      </c>
      <c r="AH93" s="52">
        <v>76.085162509448509</v>
      </c>
      <c r="AI93" s="52">
        <v>100</v>
      </c>
      <c r="AJ93" s="52">
        <v>444</v>
      </c>
      <c r="AK93" s="52">
        <v>48.60831456456453</v>
      </c>
      <c r="AL93" s="52">
        <v>60.723001949318061</v>
      </c>
      <c r="AM93" s="52">
        <v>64.81108608608605</v>
      </c>
      <c r="AN93" s="52">
        <v>100</v>
      </c>
      <c r="AO93" s="53">
        <v>14.53</v>
      </c>
      <c r="AP93" s="53">
        <v>16.28</v>
      </c>
      <c r="AQ93" s="53">
        <v>12.11</v>
      </c>
      <c r="AR93" s="52">
        <v>0</v>
      </c>
      <c r="AS93" s="52">
        <v>0.97402985074626869</v>
      </c>
      <c r="AT93" s="52">
        <v>0.96764985727878217</v>
      </c>
      <c r="AU93" s="52">
        <v>0.97694649847759896</v>
      </c>
      <c r="AV93" s="52">
        <v>0.97230494341870166</v>
      </c>
      <c r="AW93" s="52">
        <v>0.96600566572237956</v>
      </c>
      <c r="AX93" s="52">
        <v>0.97520661157024791</v>
      </c>
      <c r="AY93" s="52">
        <v>0.99730276466621715</v>
      </c>
      <c r="AZ93" s="52">
        <v>0.99558498896247238</v>
      </c>
      <c r="BA93" s="52">
        <v>0.99805825242718449</v>
      </c>
      <c r="BB93" s="52">
        <v>8.5078318219291016E-2</v>
      </c>
      <c r="BC93" s="52">
        <v>42.984336356141803</v>
      </c>
      <c r="BD93" s="52">
        <v>50</v>
      </c>
      <c r="BE93" s="52">
        <v>0.16100766703176342</v>
      </c>
      <c r="BF93" s="52">
        <v>27.798466593647333</v>
      </c>
      <c r="BG93" s="52">
        <v>50</v>
      </c>
      <c r="BH93" s="52">
        <v>673</v>
      </c>
      <c r="BI93" s="52">
        <v>936</v>
      </c>
      <c r="BJ93" s="52">
        <v>0.71901709401709402</v>
      </c>
      <c r="BK93" s="52">
        <v>47.934472934472936</v>
      </c>
      <c r="BL93" s="52">
        <v>50</v>
      </c>
      <c r="BM93" s="52">
        <v>392</v>
      </c>
      <c r="BN93" s="52">
        <v>936</v>
      </c>
      <c r="BO93" s="52">
        <v>0.41880341880341881</v>
      </c>
      <c r="BP93" s="52">
        <v>27.920227920227919</v>
      </c>
      <c r="BQ93" s="52">
        <v>50</v>
      </c>
      <c r="BR93" s="52">
        <v>869</v>
      </c>
      <c r="BS93" s="52">
        <v>922</v>
      </c>
      <c r="BT93" s="52">
        <v>0.94251626898047725</v>
      </c>
      <c r="BU93" s="52">
        <v>50</v>
      </c>
      <c r="BV93" s="52">
        <v>50</v>
      </c>
      <c r="BW93" s="54">
        <v>468</v>
      </c>
      <c r="BX93" s="54">
        <v>508</v>
      </c>
      <c r="BY93" s="52">
        <v>0.92125984251968507</v>
      </c>
      <c r="BZ93" s="52">
        <v>98.006366225498425</v>
      </c>
      <c r="CA93" s="52">
        <v>100</v>
      </c>
      <c r="CB93" s="55">
        <v>174</v>
      </c>
      <c r="CC93" s="55">
        <v>209</v>
      </c>
      <c r="CD93" s="52">
        <v>0.83253588516746402</v>
      </c>
      <c r="CE93" s="52">
        <v>88.567647358240848</v>
      </c>
      <c r="CF93" s="52">
        <v>100</v>
      </c>
      <c r="CG93" s="52">
        <v>0</v>
      </c>
      <c r="CH93" s="52">
        <v>501</v>
      </c>
      <c r="CI93" s="52">
        <v>369</v>
      </c>
      <c r="CJ93" s="52">
        <v>0.73699999999999999</v>
      </c>
      <c r="CK93" s="52">
        <v>98.203592814371262</v>
      </c>
      <c r="CL93" s="52">
        <v>100</v>
      </c>
      <c r="CM93" s="52">
        <v>1512</v>
      </c>
      <c r="CN93" s="52">
        <v>910</v>
      </c>
      <c r="CO93" s="52">
        <v>1996</v>
      </c>
      <c r="CP93" s="52">
        <v>0.60185185185185186</v>
      </c>
      <c r="CQ93" s="52">
        <v>0.75751503006012022</v>
      </c>
      <c r="CR93" s="52">
        <v>20.061728395061728</v>
      </c>
      <c r="CS93" s="52">
        <v>50</v>
      </c>
      <c r="CT93" s="52">
        <v>902</v>
      </c>
      <c r="CU93" s="52">
        <v>1870</v>
      </c>
      <c r="CV93" s="52">
        <v>0.4823529411764706</v>
      </c>
      <c r="CW93" s="52">
        <v>40.196078431372548</v>
      </c>
      <c r="CX93" s="52">
        <v>50</v>
      </c>
      <c r="CY93" s="52">
        <v>0.83253588516746402</v>
      </c>
      <c r="CZ93" s="52">
        <v>0.94</v>
      </c>
      <c r="DA93" s="52">
        <v>0.10746411483253596</v>
      </c>
      <c r="DB93" s="52">
        <v>17.263974516166829</v>
      </c>
      <c r="DC93" s="52">
        <v>19.631524517014228</v>
      </c>
      <c r="DD93" s="52">
        <v>17.168861804494096</v>
      </c>
      <c r="DE93" s="52">
        <v>15.161501169955377</v>
      </c>
      <c r="DF93" s="50" t="s">
        <v>102</v>
      </c>
    </row>
    <row r="94" spans="1:110" x14ac:dyDescent="0.25">
      <c r="A94" s="50" t="s">
        <v>688</v>
      </c>
      <c r="B94" s="50" t="s">
        <v>1549</v>
      </c>
      <c r="C94" s="50" t="s">
        <v>2665</v>
      </c>
      <c r="D94" s="50" t="s">
        <v>101</v>
      </c>
      <c r="E94" s="50" t="s">
        <v>102</v>
      </c>
      <c r="F94" s="50" t="s">
        <v>102</v>
      </c>
      <c r="G94" s="50" t="s">
        <v>102</v>
      </c>
      <c r="H94" s="50" t="s">
        <v>2644</v>
      </c>
      <c r="I94" s="50" t="s">
        <v>103</v>
      </c>
      <c r="J94" s="52">
        <v>1115.3775150006807</v>
      </c>
      <c r="K94" s="52">
        <v>1250</v>
      </c>
      <c r="L94" s="52">
        <v>89.230201200054452</v>
      </c>
      <c r="M94" s="52">
        <v>0</v>
      </c>
      <c r="N94" s="52">
        <v>1708</v>
      </c>
      <c r="O94" s="52">
        <v>82.111908847282606</v>
      </c>
      <c r="P94" s="52">
        <v>100</v>
      </c>
      <c r="Q94" s="52">
        <v>100</v>
      </c>
      <c r="R94" s="52">
        <v>325</v>
      </c>
      <c r="S94" s="52">
        <v>68.422140480304307</v>
      </c>
      <c r="T94" s="52">
        <v>72.897970563253367</v>
      </c>
      <c r="U94" s="52">
        <v>75</v>
      </c>
      <c r="V94" s="52">
        <v>91.229520640405752</v>
      </c>
      <c r="W94" s="52">
        <v>100</v>
      </c>
      <c r="X94" s="52">
        <v>1705</v>
      </c>
      <c r="Y94" s="52">
        <v>69.312085633891954</v>
      </c>
      <c r="Z94" s="52">
        <v>92.416114178522605</v>
      </c>
      <c r="AA94" s="52">
        <v>100</v>
      </c>
      <c r="AB94" s="52">
        <v>325</v>
      </c>
      <c r="AC94" s="52">
        <v>54.08586654921892</v>
      </c>
      <c r="AD94" s="52">
        <v>72.114488732291889</v>
      </c>
      <c r="AE94" s="52">
        <v>100</v>
      </c>
      <c r="AF94" s="52">
        <v>788</v>
      </c>
      <c r="AG94" s="52">
        <v>67.86206641285969</v>
      </c>
      <c r="AH94" s="52">
        <v>90.482755217146249</v>
      </c>
      <c r="AI94" s="52">
        <v>100</v>
      </c>
      <c r="AJ94" s="52">
        <v>169</v>
      </c>
      <c r="AK94" s="52">
        <v>56.079930966469441</v>
      </c>
      <c r="AL94" s="52">
        <v>71.078836833602693</v>
      </c>
      <c r="AM94" s="52">
        <v>74.773241288625925</v>
      </c>
      <c r="AN94" s="52">
        <v>100</v>
      </c>
      <c r="AO94" s="53">
        <v>6.57</v>
      </c>
      <c r="AP94" s="53">
        <v>18.809999999999999</v>
      </c>
      <c r="AQ94" s="53">
        <v>14.99</v>
      </c>
      <c r="AR94" s="52">
        <v>0</v>
      </c>
      <c r="AS94" s="52">
        <v>0.98682703321878584</v>
      </c>
      <c r="AT94" s="52">
        <v>0.98224852071005919</v>
      </c>
      <c r="AU94" s="52">
        <v>0.98792613636363635</v>
      </c>
      <c r="AV94" s="52">
        <v>0.98454493417286781</v>
      </c>
      <c r="AW94" s="52">
        <v>0.97935103244837762</v>
      </c>
      <c r="AX94" s="52">
        <v>0.98579545454545459</v>
      </c>
      <c r="AY94" s="52">
        <v>0.99497487437185927</v>
      </c>
      <c r="AZ94" s="52">
        <v>0.9941860465116279</v>
      </c>
      <c r="BA94" s="52">
        <v>0.99519230769230771</v>
      </c>
      <c r="BB94" s="52">
        <v>2.7982779827798277E-2</v>
      </c>
      <c r="BC94" s="52">
        <v>50</v>
      </c>
      <c r="BD94" s="52">
        <v>50</v>
      </c>
      <c r="BE94" s="52">
        <v>6.3829787234042548E-2</v>
      </c>
      <c r="BF94" s="52">
        <v>47.2340425531915</v>
      </c>
      <c r="BG94" s="52">
        <v>50</v>
      </c>
      <c r="BH94" s="52">
        <v>439</v>
      </c>
      <c r="BI94" s="52">
        <v>611</v>
      </c>
      <c r="BJ94" s="52">
        <v>0.71849427168576108</v>
      </c>
      <c r="BK94" s="52">
        <v>47.899618112384076</v>
      </c>
      <c r="BL94" s="52">
        <v>50</v>
      </c>
      <c r="BM94" s="52">
        <v>393</v>
      </c>
      <c r="BN94" s="52">
        <v>611</v>
      </c>
      <c r="BO94" s="52">
        <v>0.64320785597381347</v>
      </c>
      <c r="BP94" s="52">
        <v>42.880523731587566</v>
      </c>
      <c r="BQ94" s="52">
        <v>50</v>
      </c>
      <c r="BR94" s="52">
        <v>584</v>
      </c>
      <c r="BS94" s="52">
        <v>607</v>
      </c>
      <c r="BT94" s="52">
        <v>0.96210873146622733</v>
      </c>
      <c r="BU94" s="52">
        <v>50</v>
      </c>
      <c r="BV94" s="52">
        <v>50</v>
      </c>
      <c r="BW94" s="54">
        <v>289</v>
      </c>
      <c r="BX94" s="54">
        <v>300</v>
      </c>
      <c r="BY94" s="52">
        <v>0.96333333333333337</v>
      </c>
      <c r="BZ94" s="52">
        <v>100</v>
      </c>
      <c r="CA94" s="52">
        <v>100</v>
      </c>
      <c r="CB94" s="55">
        <v>45</v>
      </c>
      <c r="CC94" s="55">
        <v>47</v>
      </c>
      <c r="CD94" s="52">
        <v>0.95744680851063801</v>
      </c>
      <c r="CE94" s="52">
        <v>100</v>
      </c>
      <c r="CF94" s="52">
        <v>100</v>
      </c>
      <c r="CG94" s="52">
        <v>0</v>
      </c>
      <c r="CH94" s="52">
        <v>294</v>
      </c>
      <c r="CI94" s="52">
        <v>243</v>
      </c>
      <c r="CJ94" s="52">
        <v>0.82699999999999996</v>
      </c>
      <c r="CK94" s="52">
        <v>100</v>
      </c>
      <c r="CL94" s="52">
        <v>100</v>
      </c>
      <c r="CM94" s="52">
        <v>931</v>
      </c>
      <c r="CN94" s="52">
        <v>481</v>
      </c>
      <c r="CO94" s="52">
        <v>1003</v>
      </c>
      <c r="CP94" s="52">
        <v>0.51664876476906552</v>
      </c>
      <c r="CQ94" s="52">
        <v>0.92821535393818544</v>
      </c>
      <c r="CR94" s="52">
        <v>34.443250984604369</v>
      </c>
      <c r="CS94" s="52">
        <v>50</v>
      </c>
      <c r="CT94" s="52">
        <v>312</v>
      </c>
      <c r="CU94" s="52">
        <v>1187</v>
      </c>
      <c r="CV94" s="52">
        <v>0.26284751474304968</v>
      </c>
      <c r="CW94" s="52">
        <v>21.903959561920807</v>
      </c>
      <c r="CX94" s="52">
        <v>50</v>
      </c>
      <c r="CY94" s="52">
        <v>0.95744680851063801</v>
      </c>
      <c r="CZ94" s="52">
        <v>0.94</v>
      </c>
      <c r="DA94" s="52">
        <v>-1.744680851063805E-2</v>
      </c>
      <c r="DB94" s="52">
        <v>17.263974516166829</v>
      </c>
      <c r="DC94" s="52">
        <v>19.631524517014228</v>
      </c>
      <c r="DD94" s="52">
        <v>17.168861804494096</v>
      </c>
      <c r="DE94" s="52">
        <v>15.161501169955377</v>
      </c>
      <c r="DF94" s="50" t="s">
        <v>102</v>
      </c>
    </row>
    <row r="95" spans="1:110" x14ac:dyDescent="0.25">
      <c r="A95" s="50" t="s">
        <v>694</v>
      </c>
      <c r="B95" s="50" t="s">
        <v>1550</v>
      </c>
      <c r="C95" s="50" t="s">
        <v>2665</v>
      </c>
      <c r="D95" s="50" t="s">
        <v>101</v>
      </c>
      <c r="E95" s="50" t="s">
        <v>102</v>
      </c>
      <c r="F95" s="50" t="s">
        <v>102</v>
      </c>
      <c r="G95" s="50" t="s">
        <v>102</v>
      </c>
      <c r="H95" s="50" t="s">
        <v>2644</v>
      </c>
      <c r="I95" s="50" t="s">
        <v>103</v>
      </c>
      <c r="J95" s="52">
        <v>1005.9275441952043</v>
      </c>
      <c r="K95" s="52">
        <v>1250</v>
      </c>
      <c r="L95" s="52">
        <v>80.47420353561634</v>
      </c>
      <c r="M95" s="52">
        <v>0</v>
      </c>
      <c r="N95" s="52">
        <v>1209</v>
      </c>
      <c r="O95" s="52">
        <v>69.370592456134375</v>
      </c>
      <c r="P95" s="52">
        <v>92.494123274845833</v>
      </c>
      <c r="Q95" s="52">
        <v>100</v>
      </c>
      <c r="R95" s="52">
        <v>541</v>
      </c>
      <c r="S95" s="52">
        <v>61.151629726739444</v>
      </c>
      <c r="T95" s="52">
        <v>64.889325924590068</v>
      </c>
      <c r="U95" s="52">
        <v>75</v>
      </c>
      <c r="V95" s="52">
        <v>81.535506302319263</v>
      </c>
      <c r="W95" s="52">
        <v>100</v>
      </c>
      <c r="X95" s="52">
        <v>1206</v>
      </c>
      <c r="Y95" s="52">
        <v>59.609816673713951</v>
      </c>
      <c r="Z95" s="52">
        <v>79.479755564951944</v>
      </c>
      <c r="AA95" s="52">
        <v>100</v>
      </c>
      <c r="AB95" s="52">
        <v>540</v>
      </c>
      <c r="AC95" s="52">
        <v>53.098421930966744</v>
      </c>
      <c r="AD95" s="52">
        <v>70.797895907955649</v>
      </c>
      <c r="AE95" s="52">
        <v>100</v>
      </c>
      <c r="AF95" s="52">
        <v>542</v>
      </c>
      <c r="AG95" s="52">
        <v>59.236792742927321</v>
      </c>
      <c r="AH95" s="52">
        <v>78.98239032390309</v>
      </c>
      <c r="AI95" s="52">
        <v>100</v>
      </c>
      <c r="AJ95" s="52">
        <v>234</v>
      </c>
      <c r="AK95" s="52">
        <v>52.318554131054135</v>
      </c>
      <c r="AL95" s="52">
        <v>64.492857142857105</v>
      </c>
      <c r="AM95" s="52">
        <v>69.758072174738857</v>
      </c>
      <c r="AN95" s="52">
        <v>100</v>
      </c>
      <c r="AO95" s="53">
        <v>13.84</v>
      </c>
      <c r="AP95" s="53">
        <v>11.79</v>
      </c>
      <c r="AQ95" s="53">
        <v>12.17</v>
      </c>
      <c r="AR95" s="52">
        <v>0</v>
      </c>
      <c r="AS95" s="52">
        <v>0.98880000000000001</v>
      </c>
      <c r="AT95" s="52">
        <v>0.9876977152899824</v>
      </c>
      <c r="AU95" s="52">
        <v>0.98972099853157125</v>
      </c>
      <c r="AV95" s="52">
        <v>0.98643256185155626</v>
      </c>
      <c r="AW95" s="52">
        <v>0.98601398601398604</v>
      </c>
      <c r="AX95" s="52">
        <v>0.986784140969163</v>
      </c>
      <c r="AY95" s="52">
        <v>0.99454545454545451</v>
      </c>
      <c r="AZ95" s="52">
        <v>0.99583333333333335</v>
      </c>
      <c r="BA95" s="52">
        <v>0.99354838709677418</v>
      </c>
      <c r="BB95" s="52">
        <v>6.4923747276688454E-2</v>
      </c>
      <c r="BC95" s="52">
        <v>47.015250544662315</v>
      </c>
      <c r="BD95" s="52">
        <v>50</v>
      </c>
      <c r="BE95" s="52">
        <v>0.1157684630738523</v>
      </c>
      <c r="BF95" s="52">
        <v>36.846307385229558</v>
      </c>
      <c r="BG95" s="52">
        <v>50</v>
      </c>
      <c r="BH95" s="52">
        <v>236</v>
      </c>
      <c r="BI95" s="52">
        <v>358</v>
      </c>
      <c r="BJ95" s="52">
        <v>0.65921787709497204</v>
      </c>
      <c r="BK95" s="52">
        <v>43.947858472998135</v>
      </c>
      <c r="BL95" s="52">
        <v>50</v>
      </c>
      <c r="BM95" s="52">
        <v>137</v>
      </c>
      <c r="BN95" s="52">
        <v>358</v>
      </c>
      <c r="BO95" s="52">
        <v>0.38268156424581007</v>
      </c>
      <c r="BP95" s="52">
        <v>25.512104283054004</v>
      </c>
      <c r="BQ95" s="52">
        <v>50</v>
      </c>
      <c r="BR95" s="52">
        <v>392</v>
      </c>
      <c r="BS95" s="52">
        <v>411</v>
      </c>
      <c r="BT95" s="52">
        <v>0.95377128953771284</v>
      </c>
      <c r="BU95" s="52">
        <v>50</v>
      </c>
      <c r="BV95" s="52">
        <v>50</v>
      </c>
      <c r="BW95" s="54">
        <v>171</v>
      </c>
      <c r="BX95" s="54">
        <v>193</v>
      </c>
      <c r="BY95" s="52">
        <v>0.88601036269430056</v>
      </c>
      <c r="BZ95" s="52">
        <v>94.256421563223469</v>
      </c>
      <c r="CA95" s="52">
        <v>100</v>
      </c>
      <c r="CB95" s="55">
        <v>69</v>
      </c>
      <c r="CC95" s="55">
        <v>93</v>
      </c>
      <c r="CD95" s="52">
        <v>0.74193548387096797</v>
      </c>
      <c r="CE95" s="52">
        <v>78.929306794783827</v>
      </c>
      <c r="CF95" s="52">
        <v>100</v>
      </c>
      <c r="CG95" s="52">
        <v>1</v>
      </c>
      <c r="CH95" s="52">
        <v>178</v>
      </c>
      <c r="CI95" s="52">
        <v>109</v>
      </c>
      <c r="CJ95" s="52">
        <v>0.61199999999999999</v>
      </c>
      <c r="CK95" s="52">
        <v>81.647940074906373</v>
      </c>
      <c r="CL95" s="52">
        <v>100</v>
      </c>
      <c r="CM95" s="52">
        <v>699</v>
      </c>
      <c r="CN95" s="52">
        <v>288</v>
      </c>
      <c r="CO95" s="52">
        <v>733</v>
      </c>
      <c r="CP95" s="52">
        <v>0.41201716738197425</v>
      </c>
      <c r="CQ95" s="52">
        <v>0.95361527967257842</v>
      </c>
      <c r="CR95" s="52">
        <v>27.467811158798284</v>
      </c>
      <c r="CS95" s="52">
        <v>50</v>
      </c>
      <c r="CT95" s="52">
        <v>410</v>
      </c>
      <c r="CU95" s="52">
        <v>723</v>
      </c>
      <c r="CV95" s="52">
        <v>0.56708160442600275</v>
      </c>
      <c r="CW95" s="52">
        <v>47.256800368833559</v>
      </c>
      <c r="CX95" s="52">
        <v>50</v>
      </c>
      <c r="CY95" s="52">
        <v>0.74193548387096797</v>
      </c>
      <c r="CZ95" s="52">
        <v>0.94</v>
      </c>
      <c r="DA95" s="52">
        <v>0.19806451612903203</v>
      </c>
      <c r="DB95" s="52">
        <v>17.263974516166829</v>
      </c>
      <c r="DC95" s="52">
        <v>19.631524517014228</v>
      </c>
      <c r="DD95" s="52">
        <v>17.168861804494096</v>
      </c>
      <c r="DE95" s="52">
        <v>15.161501169955377</v>
      </c>
      <c r="DF95" s="50" t="s">
        <v>102</v>
      </c>
    </row>
    <row r="96" spans="1:110" x14ac:dyDescent="0.25">
      <c r="A96" s="50" t="s">
        <v>700</v>
      </c>
      <c r="B96" s="50" t="s">
        <v>1551</v>
      </c>
      <c r="C96" s="50" t="s">
        <v>2665</v>
      </c>
      <c r="D96" s="50" t="s">
        <v>101</v>
      </c>
      <c r="E96" s="50" t="s">
        <v>102</v>
      </c>
      <c r="F96" s="50" t="s">
        <v>102</v>
      </c>
      <c r="G96" s="50" t="s">
        <v>102</v>
      </c>
      <c r="H96" s="50" t="s">
        <v>2644</v>
      </c>
      <c r="I96" s="50" t="s">
        <v>103</v>
      </c>
      <c r="J96" s="52">
        <v>875.39079070881246</v>
      </c>
      <c r="K96" s="52">
        <v>1250</v>
      </c>
      <c r="L96" s="52">
        <v>70.031263256705003</v>
      </c>
      <c r="M96" s="52">
        <v>0</v>
      </c>
      <c r="N96" s="52">
        <v>2176</v>
      </c>
      <c r="O96" s="52">
        <v>64.816393491649208</v>
      </c>
      <c r="P96" s="52">
        <v>86.421857988865611</v>
      </c>
      <c r="Q96" s="52">
        <v>100</v>
      </c>
      <c r="R96" s="52">
        <v>1193</v>
      </c>
      <c r="S96" s="52">
        <v>58.019507343580671</v>
      </c>
      <c r="T96" s="52">
        <v>62.541826883176064</v>
      </c>
      <c r="U96" s="52">
        <v>73.065310251207464</v>
      </c>
      <c r="V96" s="52">
        <v>77.359343124774227</v>
      </c>
      <c r="W96" s="52">
        <v>100</v>
      </c>
      <c r="X96" s="52">
        <v>2170</v>
      </c>
      <c r="Y96" s="52">
        <v>54.976275551747541</v>
      </c>
      <c r="Z96" s="52">
        <v>73.301700735663388</v>
      </c>
      <c r="AA96" s="52">
        <v>100</v>
      </c>
      <c r="AB96" s="52">
        <v>1188</v>
      </c>
      <c r="AC96" s="52">
        <v>48.722595915836081</v>
      </c>
      <c r="AD96" s="52">
        <v>64.96346122111477</v>
      </c>
      <c r="AE96" s="52">
        <v>100</v>
      </c>
      <c r="AF96" s="52">
        <v>973</v>
      </c>
      <c r="AG96" s="52">
        <v>50.759027064063112</v>
      </c>
      <c r="AH96" s="52">
        <v>67.678702752084149</v>
      </c>
      <c r="AI96" s="52">
        <v>100</v>
      </c>
      <c r="AJ96" s="52">
        <v>556</v>
      </c>
      <c r="AK96" s="52">
        <v>44.721462829736168</v>
      </c>
      <c r="AL96" s="52">
        <v>58.809112709832071</v>
      </c>
      <c r="AM96" s="52">
        <v>59.628617106314898</v>
      </c>
      <c r="AN96" s="52">
        <v>100</v>
      </c>
      <c r="AO96" s="53">
        <v>15.04</v>
      </c>
      <c r="AP96" s="53">
        <v>13.81</v>
      </c>
      <c r="AQ96" s="53">
        <v>14.08</v>
      </c>
      <c r="AR96" s="52">
        <v>0</v>
      </c>
      <c r="AS96" s="52">
        <v>0.98423817863397545</v>
      </c>
      <c r="AT96" s="52">
        <v>0.97879025923016494</v>
      </c>
      <c r="AU96" s="52">
        <v>0.99109792284866471</v>
      </c>
      <c r="AV96" s="52">
        <v>0.98256320836965994</v>
      </c>
      <c r="AW96" s="52">
        <v>0.97659906396255847</v>
      </c>
      <c r="AX96" s="52">
        <v>0.99011857707509876</v>
      </c>
      <c r="AY96" s="52">
        <v>0.99696663296258847</v>
      </c>
      <c r="AZ96" s="52">
        <v>0.99473684210526314</v>
      </c>
      <c r="BA96" s="52">
        <v>1</v>
      </c>
      <c r="BB96" s="52">
        <v>0.10959232613908873</v>
      </c>
      <c r="BC96" s="52">
        <v>38.081534772182259</v>
      </c>
      <c r="BD96" s="52">
        <v>50</v>
      </c>
      <c r="BE96" s="52">
        <v>0.15551768214742223</v>
      </c>
      <c r="BF96" s="52">
        <v>28.896463570515564</v>
      </c>
      <c r="BG96" s="52">
        <v>50</v>
      </c>
      <c r="BH96" s="52">
        <v>168</v>
      </c>
      <c r="BI96" s="52">
        <v>633</v>
      </c>
      <c r="BJ96" s="52">
        <v>0.26540284360189575</v>
      </c>
      <c r="BK96" s="52">
        <v>17.693522906793049</v>
      </c>
      <c r="BL96" s="52">
        <v>50</v>
      </c>
      <c r="BM96" s="52">
        <v>145</v>
      </c>
      <c r="BN96" s="52">
        <v>633</v>
      </c>
      <c r="BO96" s="52">
        <v>0.22906793048973143</v>
      </c>
      <c r="BP96" s="52">
        <v>15.271195365982097</v>
      </c>
      <c r="BQ96" s="52">
        <v>50</v>
      </c>
      <c r="BR96" s="52">
        <v>449</v>
      </c>
      <c r="BS96" s="52">
        <v>620</v>
      </c>
      <c r="BT96" s="52">
        <v>0.72419354838709682</v>
      </c>
      <c r="BU96" s="52">
        <v>38.52093342484558</v>
      </c>
      <c r="BV96" s="52">
        <v>50</v>
      </c>
      <c r="BW96" s="54">
        <v>273</v>
      </c>
      <c r="BX96" s="54">
        <v>333</v>
      </c>
      <c r="BY96" s="52">
        <v>0.81981981981981977</v>
      </c>
      <c r="BZ96" s="52">
        <v>87.214874448917001</v>
      </c>
      <c r="CA96" s="52">
        <v>100</v>
      </c>
      <c r="CB96" s="55">
        <v>141</v>
      </c>
      <c r="CC96" s="55">
        <v>181</v>
      </c>
      <c r="CD96" s="52">
        <v>0.77900552486187802</v>
      </c>
      <c r="CE96" s="52">
        <v>82.87292817679554</v>
      </c>
      <c r="CF96" s="52">
        <v>100</v>
      </c>
      <c r="CG96" s="52">
        <v>1</v>
      </c>
      <c r="CH96" s="52">
        <v>289</v>
      </c>
      <c r="CI96" s="52">
        <v>182</v>
      </c>
      <c r="CJ96" s="52">
        <v>0.63</v>
      </c>
      <c r="CK96" s="52">
        <v>83.967704728950395</v>
      </c>
      <c r="CL96" s="52">
        <v>100</v>
      </c>
      <c r="CM96" s="52">
        <v>1186</v>
      </c>
      <c r="CN96" s="52">
        <v>602</v>
      </c>
      <c r="CO96" s="52">
        <v>1287</v>
      </c>
      <c r="CP96" s="52">
        <v>0.50758853288364247</v>
      </c>
      <c r="CQ96" s="52">
        <v>0.92152292152292148</v>
      </c>
      <c r="CR96" s="52">
        <v>33.839235525576164</v>
      </c>
      <c r="CS96" s="52">
        <v>50</v>
      </c>
      <c r="CT96" s="52">
        <v>294</v>
      </c>
      <c r="CU96" s="52">
        <v>1245</v>
      </c>
      <c r="CV96" s="52">
        <v>0.236144578313253</v>
      </c>
      <c r="CW96" s="52">
        <v>19.678714859437751</v>
      </c>
      <c r="CX96" s="52">
        <v>50</v>
      </c>
      <c r="CY96" s="52">
        <v>0.77900552486187802</v>
      </c>
      <c r="CZ96" s="52">
        <v>0.94</v>
      </c>
      <c r="DA96" s="52">
        <v>0.16099447513812193</v>
      </c>
      <c r="DB96" s="52">
        <v>17.263974516166829</v>
      </c>
      <c r="DC96" s="52">
        <v>19.631524517014228</v>
      </c>
      <c r="DD96" s="52">
        <v>17.168861804494096</v>
      </c>
      <c r="DE96" s="52">
        <v>15.161501169955377</v>
      </c>
      <c r="DF96" s="50" t="s">
        <v>102</v>
      </c>
    </row>
    <row r="97" spans="1:110" x14ac:dyDescent="0.25">
      <c r="A97" s="50" t="s">
        <v>1339</v>
      </c>
      <c r="B97" s="50" t="s">
        <v>1552</v>
      </c>
      <c r="C97" s="50" t="s">
        <v>2665</v>
      </c>
      <c r="D97" s="50" t="s">
        <v>101</v>
      </c>
      <c r="E97" s="50" t="s">
        <v>102</v>
      </c>
      <c r="F97" s="50" t="s">
        <v>102</v>
      </c>
      <c r="G97" s="50" t="s">
        <v>102</v>
      </c>
      <c r="H97" s="50" t="s">
        <v>2644</v>
      </c>
      <c r="I97" s="50" t="s">
        <v>103</v>
      </c>
      <c r="J97" s="52">
        <v>549.86353159204327</v>
      </c>
      <c r="K97" s="52">
        <v>800</v>
      </c>
      <c r="L97" s="52">
        <v>68.732941449005409</v>
      </c>
      <c r="M97" s="52">
        <v>0</v>
      </c>
      <c r="N97" s="52">
        <v>242</v>
      </c>
      <c r="O97" s="52">
        <v>61.547598677579465</v>
      </c>
      <c r="P97" s="52">
        <v>82.063464903439282</v>
      </c>
      <c r="Q97" s="52">
        <v>100</v>
      </c>
      <c r="R97" s="52">
        <v>216</v>
      </c>
      <c r="S97" s="52">
        <v>60.334449495484932</v>
      </c>
      <c r="T97" s="52">
        <v>60.618166840680587</v>
      </c>
      <c r="U97" s="52">
        <v>71.626068805749441</v>
      </c>
      <c r="V97" s="52">
        <v>80.445932660646577</v>
      </c>
      <c r="W97" s="52">
        <v>100</v>
      </c>
      <c r="X97" s="52">
        <v>242</v>
      </c>
      <c r="Y97" s="52">
        <v>51.432146793026639</v>
      </c>
      <c r="Z97" s="52">
        <v>68.576195724035514</v>
      </c>
      <c r="AA97" s="52">
        <v>100</v>
      </c>
      <c r="AB97" s="52">
        <v>216</v>
      </c>
      <c r="AC97" s="52">
        <v>50.326422157660893</v>
      </c>
      <c r="AD97" s="52">
        <v>67.101896210214534</v>
      </c>
      <c r="AE97" s="52">
        <v>100</v>
      </c>
      <c r="AF97" s="52">
        <v>75</v>
      </c>
      <c r="AG97" s="52">
        <v>48.043111111111116</v>
      </c>
      <c r="AH97" s="52">
        <v>64.057481481481489</v>
      </c>
      <c r="AI97" s="52">
        <v>100</v>
      </c>
      <c r="AJ97" s="52">
        <v>65</v>
      </c>
      <c r="AK97" s="52">
        <v>47.909230769230774</v>
      </c>
      <c r="AL97" s="52"/>
      <c r="AM97" s="52">
        <v>63.878974358974361</v>
      </c>
      <c r="AN97" s="52">
        <v>100</v>
      </c>
      <c r="AO97" s="53">
        <v>11.29</v>
      </c>
      <c r="AP97" s="53">
        <v>10.29</v>
      </c>
      <c r="AQ97" s="53"/>
      <c r="AR97" s="52">
        <v>0</v>
      </c>
      <c r="AS97" s="52">
        <v>1</v>
      </c>
      <c r="AT97" s="52">
        <v>1</v>
      </c>
      <c r="AU97" s="52">
        <v>1</v>
      </c>
      <c r="AV97" s="52">
        <v>1</v>
      </c>
      <c r="AW97" s="52">
        <v>1</v>
      </c>
      <c r="AX97" s="52">
        <v>1</v>
      </c>
      <c r="AY97" s="52">
        <v>0.98684210526315785</v>
      </c>
      <c r="AZ97" s="52">
        <v>0.98484848484848486</v>
      </c>
      <c r="BA97" s="52"/>
      <c r="BB97" s="52">
        <v>0.17067307692307693</v>
      </c>
      <c r="BC97" s="52">
        <v>25.865384615384635</v>
      </c>
      <c r="BD97" s="52">
        <v>50</v>
      </c>
      <c r="BE97" s="52">
        <v>0.18784530386740331</v>
      </c>
      <c r="BF97" s="52">
        <v>22.430939226519353</v>
      </c>
      <c r="BG97" s="52">
        <v>50</v>
      </c>
      <c r="BH97" s="52"/>
      <c r="BI97" s="52"/>
      <c r="BJ97" s="52"/>
      <c r="BK97" s="52"/>
      <c r="BL97" s="52"/>
      <c r="BM97" s="52"/>
      <c r="BN97" s="52"/>
      <c r="BO97" s="52"/>
      <c r="BP97" s="52"/>
      <c r="BQ97" s="52"/>
      <c r="BR97" s="52">
        <v>19</v>
      </c>
      <c r="BS97" s="52">
        <v>24</v>
      </c>
      <c r="BT97" s="52">
        <v>0.79166666666666663</v>
      </c>
      <c r="BU97" s="52">
        <v>42.109929078014183</v>
      </c>
      <c r="BV97" s="52">
        <v>50</v>
      </c>
      <c r="BW97" s="54"/>
      <c r="BX97" s="54"/>
      <c r="BY97" s="52"/>
      <c r="BZ97" s="52"/>
      <c r="CA97" s="52"/>
      <c r="CB97" s="55"/>
      <c r="CC97" s="55"/>
      <c r="CD97" s="52"/>
      <c r="CE97" s="52"/>
      <c r="CF97" s="52"/>
      <c r="CG97" s="52"/>
      <c r="CH97" s="52"/>
      <c r="CI97" s="52"/>
      <c r="CJ97" s="52"/>
      <c r="CK97" s="52"/>
      <c r="CL97" s="52"/>
      <c r="CM97" s="52">
        <v>122</v>
      </c>
      <c r="CN97" s="52">
        <v>61</v>
      </c>
      <c r="CO97" s="52">
        <v>120</v>
      </c>
      <c r="CP97" s="52">
        <v>0.5</v>
      </c>
      <c r="CQ97" s="52">
        <v>1.0166666666666666</v>
      </c>
      <c r="CR97" s="52">
        <v>33.333333333333329</v>
      </c>
      <c r="CS97" s="52">
        <v>50</v>
      </c>
      <c r="CT97" s="52"/>
      <c r="CU97" s="52"/>
      <c r="CV97" s="52"/>
      <c r="CW97" s="52"/>
      <c r="CX97" s="52"/>
      <c r="CY97" s="52"/>
      <c r="CZ97" s="52"/>
      <c r="DA97" s="52"/>
      <c r="DB97" s="52">
        <v>17.263974516166829</v>
      </c>
      <c r="DC97" s="52">
        <v>19.631524517014228</v>
      </c>
      <c r="DD97" s="52">
        <v>17.168861804494096</v>
      </c>
      <c r="DE97" s="52"/>
      <c r="DF97" s="50" t="s">
        <v>102</v>
      </c>
    </row>
    <row r="98" spans="1:110" x14ac:dyDescent="0.25">
      <c r="A98" s="50" t="s">
        <v>710</v>
      </c>
      <c r="B98" s="50" t="s">
        <v>1553</v>
      </c>
      <c r="C98" s="50" t="s">
        <v>2665</v>
      </c>
      <c r="D98" s="50" t="s">
        <v>101</v>
      </c>
      <c r="E98" s="50" t="s">
        <v>102</v>
      </c>
      <c r="F98" s="50" t="s">
        <v>102</v>
      </c>
      <c r="G98" s="50" t="s">
        <v>102</v>
      </c>
      <c r="H98" s="50" t="s">
        <v>2644</v>
      </c>
      <c r="I98" s="50" t="s">
        <v>103</v>
      </c>
      <c r="J98" s="52">
        <v>746.51499416241643</v>
      </c>
      <c r="K98" s="52">
        <v>1250</v>
      </c>
      <c r="L98" s="52">
        <v>59.721199532993317</v>
      </c>
      <c r="M98" s="52">
        <v>0</v>
      </c>
      <c r="N98" s="52">
        <v>4543</v>
      </c>
      <c r="O98" s="52">
        <v>52.167092515123237</v>
      </c>
      <c r="P98" s="52">
        <v>69.55612335349764</v>
      </c>
      <c r="Q98" s="52">
        <v>100</v>
      </c>
      <c r="R98" s="52">
        <v>3905</v>
      </c>
      <c r="S98" s="52">
        <v>49.893782476758602</v>
      </c>
      <c r="T98" s="52">
        <v>58.281554979785788</v>
      </c>
      <c r="U98" s="52">
        <v>66.081317749941263</v>
      </c>
      <c r="V98" s="52">
        <v>66.525043302344798</v>
      </c>
      <c r="W98" s="52">
        <v>100</v>
      </c>
      <c r="X98" s="52">
        <v>4554</v>
      </c>
      <c r="Y98" s="52">
        <v>44.725952602374086</v>
      </c>
      <c r="Z98" s="52">
        <v>59.634603469832115</v>
      </c>
      <c r="AA98" s="52">
        <v>100</v>
      </c>
      <c r="AB98" s="52">
        <v>3915</v>
      </c>
      <c r="AC98" s="52">
        <v>42.513428995945972</v>
      </c>
      <c r="AD98" s="52">
        <v>56.684571994594634</v>
      </c>
      <c r="AE98" s="52">
        <v>100</v>
      </c>
      <c r="AF98" s="52">
        <v>2034</v>
      </c>
      <c r="AG98" s="52">
        <v>40.40161012782697</v>
      </c>
      <c r="AH98" s="52">
        <v>53.868813503769296</v>
      </c>
      <c r="AI98" s="52">
        <v>100</v>
      </c>
      <c r="AJ98" s="52">
        <v>1721</v>
      </c>
      <c r="AK98" s="52">
        <v>38.31416327716456</v>
      </c>
      <c r="AL98" s="52">
        <v>51.879233226837123</v>
      </c>
      <c r="AM98" s="52">
        <v>51.085551036219414</v>
      </c>
      <c r="AN98" s="52">
        <v>100</v>
      </c>
      <c r="AO98" s="53">
        <v>16.18</v>
      </c>
      <c r="AP98" s="53">
        <v>15.76</v>
      </c>
      <c r="AQ98" s="53">
        <v>13.56</v>
      </c>
      <c r="AR98" s="52">
        <v>0</v>
      </c>
      <c r="AS98" s="52">
        <v>0.98517298187808899</v>
      </c>
      <c r="AT98" s="52">
        <v>0.98402479732951831</v>
      </c>
      <c r="AU98" s="52">
        <v>0.99244712990936557</v>
      </c>
      <c r="AV98" s="52">
        <v>0.98498681274092104</v>
      </c>
      <c r="AW98" s="52">
        <v>0.9835911861228317</v>
      </c>
      <c r="AX98" s="52">
        <v>0.99396681749622928</v>
      </c>
      <c r="AY98" s="52">
        <v>0.98977219897721991</v>
      </c>
      <c r="AZ98" s="52">
        <v>0.98798470780993997</v>
      </c>
      <c r="BA98" s="52">
        <v>1</v>
      </c>
      <c r="BB98" s="52">
        <v>0.20658745048988952</v>
      </c>
      <c r="BC98" s="52">
        <v>18.682509902022115</v>
      </c>
      <c r="BD98" s="52">
        <v>50</v>
      </c>
      <c r="BE98" s="52">
        <v>0.22223575255723332</v>
      </c>
      <c r="BF98" s="52">
        <v>15.552849488553333</v>
      </c>
      <c r="BG98" s="52">
        <v>50</v>
      </c>
      <c r="BH98" s="52">
        <v>507</v>
      </c>
      <c r="BI98" s="52">
        <v>1068</v>
      </c>
      <c r="BJ98" s="52">
        <v>0.4747191011235955</v>
      </c>
      <c r="BK98" s="52">
        <v>31.647940074906366</v>
      </c>
      <c r="BL98" s="52">
        <v>50</v>
      </c>
      <c r="BM98" s="52">
        <v>125</v>
      </c>
      <c r="BN98" s="52">
        <v>1068</v>
      </c>
      <c r="BO98" s="52">
        <v>0.11704119850187265</v>
      </c>
      <c r="BP98" s="52">
        <v>7.8027465667915106</v>
      </c>
      <c r="BQ98" s="52">
        <v>50</v>
      </c>
      <c r="BR98" s="52">
        <v>1035</v>
      </c>
      <c r="BS98" s="52">
        <v>1577</v>
      </c>
      <c r="BT98" s="52">
        <v>0.65630944831959415</v>
      </c>
      <c r="BU98" s="52">
        <v>34.910077038276285</v>
      </c>
      <c r="BV98" s="52">
        <v>50</v>
      </c>
      <c r="BW98" s="54">
        <v>417</v>
      </c>
      <c r="BX98" s="54">
        <v>656</v>
      </c>
      <c r="BY98" s="52">
        <v>0.63567073170731703</v>
      </c>
      <c r="BZ98" s="52">
        <v>67.624545926310333</v>
      </c>
      <c r="CA98" s="52">
        <v>100</v>
      </c>
      <c r="CB98" s="55">
        <v>342</v>
      </c>
      <c r="CC98" s="55">
        <v>539</v>
      </c>
      <c r="CD98" s="52">
        <v>0.63450834879406304</v>
      </c>
      <c r="CE98" s="52">
        <v>67.500888169581174</v>
      </c>
      <c r="CF98" s="52">
        <v>100</v>
      </c>
      <c r="CG98" s="52">
        <v>1</v>
      </c>
      <c r="CH98" s="52">
        <v>453</v>
      </c>
      <c r="CI98" s="52">
        <v>273</v>
      </c>
      <c r="CJ98" s="52">
        <v>0.60299999999999998</v>
      </c>
      <c r="CK98" s="52">
        <v>80.353200883002202</v>
      </c>
      <c r="CL98" s="52">
        <v>100</v>
      </c>
      <c r="CM98" s="52">
        <v>2522</v>
      </c>
      <c r="CN98" s="52">
        <v>994</v>
      </c>
      <c r="CO98" s="52">
        <v>2760</v>
      </c>
      <c r="CP98" s="52">
        <v>0.39413164155432195</v>
      </c>
      <c r="CQ98" s="52">
        <v>0.913768115942029</v>
      </c>
      <c r="CR98" s="52">
        <v>26.275442770288134</v>
      </c>
      <c r="CS98" s="52">
        <v>50</v>
      </c>
      <c r="CT98" s="52">
        <v>1182</v>
      </c>
      <c r="CU98" s="52">
        <v>2538</v>
      </c>
      <c r="CV98" s="52">
        <v>0.4657210401891253</v>
      </c>
      <c r="CW98" s="52">
        <v>38.810086682427105</v>
      </c>
      <c r="CX98" s="52">
        <v>50</v>
      </c>
      <c r="CY98" s="52">
        <v>0.63450834879406304</v>
      </c>
      <c r="CZ98" s="52">
        <v>0.90697674418604601</v>
      </c>
      <c r="DA98" s="52">
        <v>0.27246839539198303</v>
      </c>
      <c r="DB98" s="52">
        <v>17.263974516166829</v>
      </c>
      <c r="DC98" s="52">
        <v>19.631524517014228</v>
      </c>
      <c r="DD98" s="52">
        <v>17.168861804494096</v>
      </c>
      <c r="DE98" s="52">
        <v>15.161501169955377</v>
      </c>
      <c r="DF98" s="50" t="s">
        <v>102</v>
      </c>
    </row>
    <row r="99" spans="1:110" x14ac:dyDescent="0.25">
      <c r="A99" s="50" t="s">
        <v>725</v>
      </c>
      <c r="B99" s="50" t="s">
        <v>1554</v>
      </c>
      <c r="C99" s="50" t="s">
        <v>2665</v>
      </c>
      <c r="D99" s="50" t="s">
        <v>101</v>
      </c>
      <c r="E99" s="50" t="s">
        <v>102</v>
      </c>
      <c r="F99" s="50" t="s">
        <v>102</v>
      </c>
      <c r="G99" s="50" t="s">
        <v>102</v>
      </c>
      <c r="H99" s="50" t="s">
        <v>2644</v>
      </c>
      <c r="I99" s="50" t="s">
        <v>103</v>
      </c>
      <c r="J99" s="52">
        <v>1164.4197672130604</v>
      </c>
      <c r="K99" s="52">
        <v>1250</v>
      </c>
      <c r="L99" s="52">
        <v>93.15358137704483</v>
      </c>
      <c r="M99" s="52">
        <v>0</v>
      </c>
      <c r="N99" s="52">
        <v>2185</v>
      </c>
      <c r="O99" s="52">
        <v>81.987738657363479</v>
      </c>
      <c r="P99" s="52">
        <v>100</v>
      </c>
      <c r="Q99" s="52">
        <v>100</v>
      </c>
      <c r="R99" s="52">
        <v>268</v>
      </c>
      <c r="S99" s="52">
        <v>61.488849833122543</v>
      </c>
      <c r="T99" s="52">
        <v>75</v>
      </c>
      <c r="U99" s="52">
        <v>75</v>
      </c>
      <c r="V99" s="52">
        <v>81.985133110830049</v>
      </c>
      <c r="W99" s="52">
        <v>100</v>
      </c>
      <c r="X99" s="52">
        <v>2184</v>
      </c>
      <c r="Y99" s="52">
        <v>77.383028540932031</v>
      </c>
      <c r="Z99" s="52">
        <v>100</v>
      </c>
      <c r="AA99" s="52">
        <v>100</v>
      </c>
      <c r="AB99" s="52">
        <v>268</v>
      </c>
      <c r="AC99" s="52">
        <v>56.083741014763667</v>
      </c>
      <c r="AD99" s="52">
        <v>74.778321353018214</v>
      </c>
      <c r="AE99" s="52">
        <v>100</v>
      </c>
      <c r="AF99" s="52">
        <v>945</v>
      </c>
      <c r="AG99" s="52">
        <v>71.560432098765617</v>
      </c>
      <c r="AH99" s="52">
        <v>95.413909465020822</v>
      </c>
      <c r="AI99" s="52">
        <v>100</v>
      </c>
      <c r="AJ99" s="52">
        <v>115</v>
      </c>
      <c r="AK99" s="52">
        <v>58.267318840579726</v>
      </c>
      <c r="AL99" s="52">
        <v>73.402248995984138</v>
      </c>
      <c r="AM99" s="52">
        <v>77.689758454106311</v>
      </c>
      <c r="AN99" s="52">
        <v>100</v>
      </c>
      <c r="AO99" s="53">
        <v>13.51</v>
      </c>
      <c r="AP99" s="53">
        <v>18.91</v>
      </c>
      <c r="AQ99" s="53">
        <v>15.13</v>
      </c>
      <c r="AR99" s="52">
        <v>0</v>
      </c>
      <c r="AS99" s="52">
        <v>0.97703180212014129</v>
      </c>
      <c r="AT99" s="52">
        <v>0.96797153024911031</v>
      </c>
      <c r="AU99" s="52">
        <v>0.97831568330811902</v>
      </c>
      <c r="AV99" s="52">
        <v>0.9766004415011037</v>
      </c>
      <c r="AW99" s="52">
        <v>0.96808510638297873</v>
      </c>
      <c r="AX99" s="52">
        <v>0.97781139687342411</v>
      </c>
      <c r="AY99" s="52">
        <v>0.99894625922023184</v>
      </c>
      <c r="AZ99" s="52">
        <v>1</v>
      </c>
      <c r="BA99" s="52">
        <v>0.99880095923261392</v>
      </c>
      <c r="BB99" s="52">
        <v>2.7684964200477329E-2</v>
      </c>
      <c r="BC99" s="52">
        <v>50</v>
      </c>
      <c r="BD99" s="52">
        <v>50</v>
      </c>
      <c r="BE99" s="52">
        <v>5.9633027522935783E-2</v>
      </c>
      <c r="BF99" s="52">
        <v>48.073394495412863</v>
      </c>
      <c r="BG99" s="52">
        <v>50</v>
      </c>
      <c r="BH99" s="52">
        <v>570</v>
      </c>
      <c r="BI99" s="52">
        <v>591</v>
      </c>
      <c r="BJ99" s="52">
        <v>0.96446700507614214</v>
      </c>
      <c r="BK99" s="52">
        <v>50</v>
      </c>
      <c r="BL99" s="52">
        <v>50</v>
      </c>
      <c r="BM99" s="52">
        <v>480</v>
      </c>
      <c r="BN99" s="52">
        <v>591</v>
      </c>
      <c r="BO99" s="52">
        <v>0.81218274111675126</v>
      </c>
      <c r="BP99" s="52">
        <v>50</v>
      </c>
      <c r="BQ99" s="52">
        <v>50</v>
      </c>
      <c r="BR99" s="52">
        <v>574</v>
      </c>
      <c r="BS99" s="52">
        <v>608</v>
      </c>
      <c r="BT99" s="52">
        <v>0.94407894736842102</v>
      </c>
      <c r="BU99" s="52">
        <v>50</v>
      </c>
      <c r="BV99" s="52">
        <v>50</v>
      </c>
      <c r="BW99" s="54">
        <v>307</v>
      </c>
      <c r="BX99" s="54">
        <v>312</v>
      </c>
      <c r="BY99" s="52">
        <v>0.98397435897435892</v>
      </c>
      <c r="BZ99" s="52">
        <v>100</v>
      </c>
      <c r="CA99" s="52">
        <v>100</v>
      </c>
      <c r="CB99" s="55">
        <v>48</v>
      </c>
      <c r="CC99" s="55">
        <v>50</v>
      </c>
      <c r="CD99" s="52">
        <v>0.96</v>
      </c>
      <c r="CE99" s="52">
        <v>100</v>
      </c>
      <c r="CF99" s="52">
        <v>100</v>
      </c>
      <c r="CG99" s="52">
        <v>0</v>
      </c>
      <c r="CH99" s="52">
        <v>311</v>
      </c>
      <c r="CI99" s="52">
        <v>278</v>
      </c>
      <c r="CJ99" s="52">
        <v>0.89400000000000002</v>
      </c>
      <c r="CK99" s="52">
        <v>100</v>
      </c>
      <c r="CL99" s="52">
        <v>100</v>
      </c>
      <c r="CM99" s="52">
        <v>1332</v>
      </c>
      <c r="CN99" s="52">
        <v>1018</v>
      </c>
      <c r="CO99" s="52">
        <v>1380</v>
      </c>
      <c r="CP99" s="52">
        <v>0.7642642642642643</v>
      </c>
      <c r="CQ99" s="52">
        <v>0.9652173913043478</v>
      </c>
      <c r="CR99" s="52">
        <v>50</v>
      </c>
      <c r="CS99" s="52">
        <v>50</v>
      </c>
      <c r="CT99" s="52">
        <v>545</v>
      </c>
      <c r="CU99" s="52">
        <v>1245</v>
      </c>
      <c r="CV99" s="52">
        <v>0.43775100401606426</v>
      </c>
      <c r="CW99" s="52">
        <v>36.479250334672024</v>
      </c>
      <c r="CX99" s="52">
        <v>50</v>
      </c>
      <c r="CY99" s="52">
        <v>0.96</v>
      </c>
      <c r="CZ99" s="52">
        <v>0.94</v>
      </c>
      <c r="DA99" s="52">
        <v>-0.02</v>
      </c>
      <c r="DB99" s="52">
        <v>17.263974516166829</v>
      </c>
      <c r="DC99" s="52">
        <v>19.631524517014228</v>
      </c>
      <c r="DD99" s="52">
        <v>17.168861804494096</v>
      </c>
      <c r="DE99" s="52">
        <v>15.161501169955377</v>
      </c>
      <c r="DF99" s="50" t="s">
        <v>102</v>
      </c>
    </row>
    <row r="100" spans="1:110" x14ac:dyDescent="0.25">
      <c r="A100" s="50" t="s">
        <v>731</v>
      </c>
      <c r="B100" s="50" t="s">
        <v>1555</v>
      </c>
      <c r="C100" s="50" t="s">
        <v>2665</v>
      </c>
      <c r="D100" s="50" t="s">
        <v>101</v>
      </c>
      <c r="E100" s="50" t="s">
        <v>102</v>
      </c>
      <c r="F100" s="50" t="s">
        <v>102</v>
      </c>
      <c r="G100" s="50" t="s">
        <v>102</v>
      </c>
      <c r="H100" s="50" t="s">
        <v>2644</v>
      </c>
      <c r="I100" s="50" t="s">
        <v>103</v>
      </c>
      <c r="J100" s="52">
        <v>1075.7050193971174</v>
      </c>
      <c r="K100" s="52">
        <v>1250</v>
      </c>
      <c r="L100" s="52">
        <v>86.056401551769397</v>
      </c>
      <c r="M100" s="52">
        <v>0</v>
      </c>
      <c r="N100" s="52">
        <v>1197</v>
      </c>
      <c r="O100" s="52">
        <v>72.188281831060465</v>
      </c>
      <c r="P100" s="52">
        <v>96.251042441413944</v>
      </c>
      <c r="Q100" s="52">
        <v>100</v>
      </c>
      <c r="R100" s="52">
        <v>244</v>
      </c>
      <c r="S100" s="52">
        <v>59.591557984822643</v>
      </c>
      <c r="T100" s="52">
        <v>66.607698196999479</v>
      </c>
      <c r="U100" s="52">
        <v>75</v>
      </c>
      <c r="V100" s="52">
        <v>79.455410646430195</v>
      </c>
      <c r="W100" s="52">
        <v>100</v>
      </c>
      <c r="X100" s="52">
        <v>1175</v>
      </c>
      <c r="Y100" s="52">
        <v>63.588697597091176</v>
      </c>
      <c r="Z100" s="52">
        <v>84.784930129454906</v>
      </c>
      <c r="AA100" s="52">
        <v>100</v>
      </c>
      <c r="AB100" s="52">
        <v>238</v>
      </c>
      <c r="AC100" s="52">
        <v>51.702968344511035</v>
      </c>
      <c r="AD100" s="52">
        <v>68.937291126014713</v>
      </c>
      <c r="AE100" s="52">
        <v>100</v>
      </c>
      <c r="AF100" s="52">
        <v>650</v>
      </c>
      <c r="AG100" s="52">
        <v>63.987846153846206</v>
      </c>
      <c r="AH100" s="52">
        <v>85.317128205128284</v>
      </c>
      <c r="AI100" s="52">
        <v>100</v>
      </c>
      <c r="AJ100" s="52">
        <v>123</v>
      </c>
      <c r="AK100" s="52">
        <v>50.838482384823855</v>
      </c>
      <c r="AL100" s="52">
        <v>67.056862745098044</v>
      </c>
      <c r="AM100" s="52">
        <v>67.784643179765141</v>
      </c>
      <c r="AN100" s="52">
        <v>100</v>
      </c>
      <c r="AO100" s="53">
        <v>15.4</v>
      </c>
      <c r="AP100" s="53">
        <v>14.9</v>
      </c>
      <c r="AQ100" s="53">
        <v>16.21</v>
      </c>
      <c r="AR100" s="52">
        <v>1</v>
      </c>
      <c r="AS100" s="52">
        <v>0.86997126436781613</v>
      </c>
      <c r="AT100" s="52">
        <v>0.89247311827956988</v>
      </c>
      <c r="AU100" s="52">
        <v>0.86433063791554354</v>
      </c>
      <c r="AV100" s="52">
        <v>0.85355348169418521</v>
      </c>
      <c r="AW100" s="52">
        <v>0.86785714285714288</v>
      </c>
      <c r="AX100" s="52">
        <v>0.84995507637017076</v>
      </c>
      <c r="AY100" s="52">
        <v>0.99694656488549616</v>
      </c>
      <c r="AZ100" s="52">
        <v>0.99193548387096775</v>
      </c>
      <c r="BA100" s="52">
        <v>0.99811676082862522</v>
      </c>
      <c r="BB100" s="52">
        <v>2.938871473354232E-2</v>
      </c>
      <c r="BC100" s="52">
        <v>50</v>
      </c>
      <c r="BD100" s="52">
        <v>50</v>
      </c>
      <c r="BE100" s="52">
        <v>9.2920353982300891E-2</v>
      </c>
      <c r="BF100" s="52">
        <v>41.415929203539825</v>
      </c>
      <c r="BG100" s="52">
        <v>50</v>
      </c>
      <c r="BH100" s="52">
        <v>438</v>
      </c>
      <c r="BI100" s="52">
        <v>500</v>
      </c>
      <c r="BJ100" s="52">
        <v>0.876</v>
      </c>
      <c r="BK100" s="52">
        <v>50</v>
      </c>
      <c r="BL100" s="52">
        <v>50</v>
      </c>
      <c r="BM100" s="52">
        <v>257</v>
      </c>
      <c r="BN100" s="52">
        <v>500</v>
      </c>
      <c r="BO100" s="52">
        <v>0.51400000000000001</v>
      </c>
      <c r="BP100" s="52">
        <v>34.266666666666666</v>
      </c>
      <c r="BQ100" s="52">
        <v>50</v>
      </c>
      <c r="BR100" s="52">
        <v>400</v>
      </c>
      <c r="BS100" s="52">
        <v>410</v>
      </c>
      <c r="BT100" s="52">
        <v>0.97560975609756095</v>
      </c>
      <c r="BU100" s="52">
        <v>50</v>
      </c>
      <c r="BV100" s="52">
        <v>50</v>
      </c>
      <c r="BW100" s="54">
        <v>231</v>
      </c>
      <c r="BX100" s="54">
        <v>239</v>
      </c>
      <c r="BY100" s="52">
        <v>0.96652719665271969</v>
      </c>
      <c r="BZ100" s="52">
        <v>100</v>
      </c>
      <c r="CA100" s="52">
        <v>100</v>
      </c>
      <c r="CB100" s="55">
        <v>51</v>
      </c>
      <c r="CC100" s="55">
        <v>55</v>
      </c>
      <c r="CD100" s="52">
        <v>0.92727272727272703</v>
      </c>
      <c r="CE100" s="52">
        <v>98.646034816247564</v>
      </c>
      <c r="CF100" s="52">
        <v>100</v>
      </c>
      <c r="CG100" s="52">
        <v>0</v>
      </c>
      <c r="CH100" s="52">
        <v>234</v>
      </c>
      <c r="CI100" s="52">
        <v>198</v>
      </c>
      <c r="CJ100" s="52">
        <v>0.84599999999999997</v>
      </c>
      <c r="CK100" s="52">
        <v>100</v>
      </c>
      <c r="CL100" s="52">
        <v>100</v>
      </c>
      <c r="CM100" s="52">
        <v>768</v>
      </c>
      <c r="CN100" s="52">
        <v>399</v>
      </c>
      <c r="CO100" s="52">
        <v>812</v>
      </c>
      <c r="CP100" s="52">
        <v>0.51953125</v>
      </c>
      <c r="CQ100" s="52">
        <v>0.94581280788177335</v>
      </c>
      <c r="CR100" s="52">
        <v>34.635416666666671</v>
      </c>
      <c r="CS100" s="52">
        <v>50</v>
      </c>
      <c r="CT100" s="52">
        <v>390</v>
      </c>
      <c r="CU100" s="52">
        <v>950</v>
      </c>
      <c r="CV100" s="52">
        <v>0.41052631578947368</v>
      </c>
      <c r="CW100" s="52">
        <v>34.210526315789473</v>
      </c>
      <c r="CX100" s="52">
        <v>50</v>
      </c>
      <c r="CY100" s="52">
        <v>0.92727272727272703</v>
      </c>
      <c r="CZ100" s="52">
        <v>0.94</v>
      </c>
      <c r="DA100" s="52">
        <v>1.2727272727272946E-2</v>
      </c>
      <c r="DB100" s="52">
        <v>17.263974516166829</v>
      </c>
      <c r="DC100" s="52">
        <v>19.631524517014228</v>
      </c>
      <c r="DD100" s="52">
        <v>17.168861804494096</v>
      </c>
      <c r="DE100" s="52">
        <v>15.161501169955377</v>
      </c>
      <c r="DF100" s="50" t="s">
        <v>102</v>
      </c>
    </row>
    <row r="101" spans="1:110" x14ac:dyDescent="0.25">
      <c r="A101" s="50" t="s">
        <v>736</v>
      </c>
      <c r="B101" s="50" t="s">
        <v>1556</v>
      </c>
      <c r="C101" s="50" t="s">
        <v>2665</v>
      </c>
      <c r="D101" s="50" t="s">
        <v>101</v>
      </c>
      <c r="E101" s="50" t="s">
        <v>102</v>
      </c>
      <c r="F101" s="50" t="s">
        <v>102</v>
      </c>
      <c r="G101" s="50" t="s">
        <v>102</v>
      </c>
      <c r="H101" s="50" t="s">
        <v>2644</v>
      </c>
      <c r="I101" s="50" t="s">
        <v>103</v>
      </c>
      <c r="J101" s="52">
        <v>579.84660894386582</v>
      </c>
      <c r="K101" s="52">
        <v>650</v>
      </c>
      <c r="L101" s="52">
        <v>89.207170606748591</v>
      </c>
      <c r="M101" s="52">
        <v>0</v>
      </c>
      <c r="N101" s="52">
        <v>299</v>
      </c>
      <c r="O101" s="52">
        <v>76.608235051704483</v>
      </c>
      <c r="P101" s="52">
        <v>100</v>
      </c>
      <c r="Q101" s="52">
        <v>100</v>
      </c>
      <c r="R101" s="52">
        <v>68</v>
      </c>
      <c r="S101" s="52">
        <v>62.081477595810235</v>
      </c>
      <c r="T101" s="52">
        <v>71.609598184353644</v>
      </c>
      <c r="U101" s="52">
        <v>75</v>
      </c>
      <c r="V101" s="52">
        <v>82.775303461080313</v>
      </c>
      <c r="W101" s="52">
        <v>100</v>
      </c>
      <c r="X101" s="52">
        <v>294</v>
      </c>
      <c r="Y101" s="52">
        <v>67.557628091731189</v>
      </c>
      <c r="Z101" s="52">
        <v>90.076837455641595</v>
      </c>
      <c r="AA101" s="52">
        <v>100</v>
      </c>
      <c r="AB101" s="52">
        <v>68</v>
      </c>
      <c r="AC101" s="52">
        <v>54.090786313309522</v>
      </c>
      <c r="AD101" s="52">
        <v>72.121048417746024</v>
      </c>
      <c r="AE101" s="52">
        <v>100</v>
      </c>
      <c r="AF101" s="52">
        <v>79</v>
      </c>
      <c r="AG101" s="52">
        <v>67.26244725738394</v>
      </c>
      <c r="AH101" s="52">
        <v>89.683263009845248</v>
      </c>
      <c r="AI101" s="52">
        <v>100</v>
      </c>
      <c r="AJ101" s="52">
        <v>15</v>
      </c>
      <c r="AK101" s="52"/>
      <c r="AL101" s="52">
        <v>69.139583333333334</v>
      </c>
      <c r="AM101" s="52"/>
      <c r="AN101" s="52">
        <v>0</v>
      </c>
      <c r="AO101" s="53">
        <v>12.91</v>
      </c>
      <c r="AP101" s="53">
        <v>17.510000000000002</v>
      </c>
      <c r="AQ101" s="53"/>
      <c r="AR101" s="52">
        <v>1</v>
      </c>
      <c r="AS101" s="52">
        <v>0.96141479099678462</v>
      </c>
      <c r="AT101" s="52">
        <v>0.95774647887323938</v>
      </c>
      <c r="AU101" s="52">
        <v>0.96250000000000002</v>
      </c>
      <c r="AV101" s="52">
        <v>0.94533762057877813</v>
      </c>
      <c r="AW101" s="52">
        <v>0.95774647887323938</v>
      </c>
      <c r="AX101" s="52">
        <v>0.94166666666666665</v>
      </c>
      <c r="AY101" s="52">
        <v>1</v>
      </c>
      <c r="AZ101" s="52"/>
      <c r="BA101" s="52">
        <v>1</v>
      </c>
      <c r="BB101" s="52">
        <v>2.6804123711340205E-2</v>
      </c>
      <c r="BC101" s="52">
        <v>50</v>
      </c>
      <c r="BD101" s="52">
        <v>50</v>
      </c>
      <c r="BE101" s="52">
        <v>3.9603960396039604E-2</v>
      </c>
      <c r="BF101" s="52">
        <v>50</v>
      </c>
      <c r="BG101" s="52">
        <v>50</v>
      </c>
      <c r="BH101" s="52"/>
      <c r="BI101" s="52"/>
      <c r="BJ101" s="52"/>
      <c r="BK101" s="52"/>
      <c r="BL101" s="52"/>
      <c r="BM101" s="52"/>
      <c r="BN101" s="52"/>
      <c r="BO101" s="52"/>
      <c r="BP101" s="52"/>
      <c r="BQ101" s="52"/>
      <c r="BR101" s="52"/>
      <c r="BS101" s="52"/>
      <c r="BT101" s="52"/>
      <c r="BU101" s="52"/>
      <c r="BV101" s="52"/>
      <c r="BW101" s="54"/>
      <c r="BX101" s="54"/>
      <c r="BY101" s="52"/>
      <c r="BZ101" s="52"/>
      <c r="CA101" s="52"/>
      <c r="CB101" s="55"/>
      <c r="CC101" s="55"/>
      <c r="CD101" s="52"/>
      <c r="CE101" s="52"/>
      <c r="CF101" s="52"/>
      <c r="CG101" s="52"/>
      <c r="CH101" s="52"/>
      <c r="CI101" s="52"/>
      <c r="CJ101" s="52"/>
      <c r="CK101" s="52"/>
      <c r="CL101" s="52"/>
      <c r="CM101" s="52">
        <v>149</v>
      </c>
      <c r="CN101" s="52">
        <v>101</v>
      </c>
      <c r="CO101" s="52">
        <v>155</v>
      </c>
      <c r="CP101" s="52">
        <v>0.67785234899328861</v>
      </c>
      <c r="CQ101" s="52">
        <v>0.96129032258064517</v>
      </c>
      <c r="CR101" s="52">
        <v>45.190156599552573</v>
      </c>
      <c r="CS101" s="52">
        <v>50</v>
      </c>
      <c r="CT101" s="52"/>
      <c r="CU101" s="52"/>
      <c r="CV101" s="52"/>
      <c r="CW101" s="52"/>
      <c r="CX101" s="52"/>
      <c r="CY101" s="52"/>
      <c r="CZ101" s="52"/>
      <c r="DA101" s="52"/>
      <c r="DB101" s="52">
        <v>17.263974516166829</v>
      </c>
      <c r="DC101" s="52">
        <v>19.631524517014228</v>
      </c>
      <c r="DD101" s="52">
        <v>17.168861804494096</v>
      </c>
      <c r="DE101" s="52"/>
      <c r="DF101" s="50" t="s">
        <v>102</v>
      </c>
    </row>
    <row r="102" spans="1:110" x14ac:dyDescent="0.25">
      <c r="A102" s="50" t="s">
        <v>740</v>
      </c>
      <c r="B102" s="50" t="s">
        <v>1557</v>
      </c>
      <c r="C102" s="50" t="s">
        <v>2665</v>
      </c>
      <c r="D102" s="50" t="s">
        <v>101</v>
      </c>
      <c r="E102" s="50" t="s">
        <v>102</v>
      </c>
      <c r="F102" s="50" t="s">
        <v>102</v>
      </c>
      <c r="G102" s="50" t="s">
        <v>102</v>
      </c>
      <c r="H102" s="50" t="s">
        <v>2644</v>
      </c>
      <c r="I102" s="50" t="s">
        <v>103</v>
      </c>
      <c r="J102" s="52">
        <v>774.60083863218779</v>
      </c>
      <c r="K102" s="52">
        <v>1250</v>
      </c>
      <c r="L102" s="52">
        <v>61.968067090575019</v>
      </c>
      <c r="M102" s="52">
        <v>0</v>
      </c>
      <c r="N102" s="52">
        <v>9352</v>
      </c>
      <c r="O102" s="52">
        <v>55.841091562424587</v>
      </c>
      <c r="P102" s="52">
        <v>74.45478874989945</v>
      </c>
      <c r="Q102" s="52">
        <v>100</v>
      </c>
      <c r="R102" s="52">
        <v>6442</v>
      </c>
      <c r="S102" s="52">
        <v>51.058353425170402</v>
      </c>
      <c r="T102" s="52">
        <v>55.228388916110134</v>
      </c>
      <c r="U102" s="52">
        <v>66.428857569363231</v>
      </c>
      <c r="V102" s="52">
        <v>68.077804566893874</v>
      </c>
      <c r="W102" s="52">
        <v>100</v>
      </c>
      <c r="X102" s="52">
        <v>9313</v>
      </c>
      <c r="Y102" s="52">
        <v>45.978464054056616</v>
      </c>
      <c r="Z102" s="52">
        <v>61.304618738742157</v>
      </c>
      <c r="AA102" s="52">
        <v>100</v>
      </c>
      <c r="AB102" s="52">
        <v>6429</v>
      </c>
      <c r="AC102" s="52">
        <v>41.82901883673474</v>
      </c>
      <c r="AD102" s="52">
        <v>55.772025115646315</v>
      </c>
      <c r="AE102" s="52">
        <v>100</v>
      </c>
      <c r="AF102" s="52">
        <v>4205</v>
      </c>
      <c r="AG102" s="52">
        <v>44.709942528735681</v>
      </c>
      <c r="AH102" s="52">
        <v>59.613256704980913</v>
      </c>
      <c r="AI102" s="52">
        <v>100</v>
      </c>
      <c r="AJ102" s="52">
        <v>2863</v>
      </c>
      <c r="AK102" s="52">
        <v>40.202156828501408</v>
      </c>
      <c r="AL102" s="52">
        <v>54.326775956284322</v>
      </c>
      <c r="AM102" s="52">
        <v>53.602875771335214</v>
      </c>
      <c r="AN102" s="52">
        <v>100</v>
      </c>
      <c r="AO102" s="53">
        <v>15.37</v>
      </c>
      <c r="AP102" s="53">
        <v>13.39</v>
      </c>
      <c r="AQ102" s="53">
        <v>14.12</v>
      </c>
      <c r="AR102" s="52">
        <v>1</v>
      </c>
      <c r="AS102" s="52">
        <v>0.94540455616653574</v>
      </c>
      <c r="AT102" s="52">
        <v>0.94483450351053155</v>
      </c>
      <c r="AU102" s="52">
        <v>0.94664586583463339</v>
      </c>
      <c r="AV102" s="52">
        <v>0.94472019464720192</v>
      </c>
      <c r="AW102" s="52">
        <v>0.94781501909206622</v>
      </c>
      <c r="AX102" s="52">
        <v>0.93789013732833959</v>
      </c>
      <c r="AY102" s="52">
        <v>0.97261524418073941</v>
      </c>
      <c r="AZ102" s="52">
        <v>0.96547144754316072</v>
      </c>
      <c r="BA102" s="52">
        <v>0.98832116788321167</v>
      </c>
      <c r="BB102" s="52">
        <v>0.25632831126667682</v>
      </c>
      <c r="BC102" s="52">
        <v>8.7343377466646555</v>
      </c>
      <c r="BD102" s="52">
        <v>50</v>
      </c>
      <c r="BE102" s="52">
        <v>0.29972324033211162</v>
      </c>
      <c r="BF102" s="52">
        <v>5.5351933577685308E-2</v>
      </c>
      <c r="BG102" s="52">
        <v>50</v>
      </c>
      <c r="BH102" s="52">
        <v>1366</v>
      </c>
      <c r="BI102" s="52">
        <v>2508</v>
      </c>
      <c r="BJ102" s="52">
        <v>0.54465709728867628</v>
      </c>
      <c r="BK102" s="52">
        <v>36.310473152578417</v>
      </c>
      <c r="BL102" s="52">
        <v>50</v>
      </c>
      <c r="BM102" s="52">
        <v>399</v>
      </c>
      <c r="BN102" s="52">
        <v>2508</v>
      </c>
      <c r="BO102" s="52">
        <v>0.15909090909090909</v>
      </c>
      <c r="BP102" s="52">
        <v>10.606060606060606</v>
      </c>
      <c r="BQ102" s="52">
        <v>50</v>
      </c>
      <c r="BR102" s="52">
        <v>2580</v>
      </c>
      <c r="BS102" s="52">
        <v>3045</v>
      </c>
      <c r="BT102" s="52">
        <v>0.84729064039408863</v>
      </c>
      <c r="BU102" s="52">
        <v>45.068651084791952</v>
      </c>
      <c r="BV102" s="52">
        <v>50</v>
      </c>
      <c r="BW102" s="54">
        <v>988</v>
      </c>
      <c r="BX102" s="54">
        <v>1309</v>
      </c>
      <c r="BY102" s="52">
        <v>0.75477463712757831</v>
      </c>
      <c r="BZ102" s="52">
        <v>80.295174162508332</v>
      </c>
      <c r="CA102" s="52">
        <v>100</v>
      </c>
      <c r="CB102" s="55">
        <v>904</v>
      </c>
      <c r="CC102" s="55">
        <v>1193</v>
      </c>
      <c r="CD102" s="52">
        <v>0.75775356244761094</v>
      </c>
      <c r="CE102" s="52">
        <v>80.612081111447978</v>
      </c>
      <c r="CF102" s="52">
        <v>100</v>
      </c>
      <c r="CG102" s="52">
        <v>0</v>
      </c>
      <c r="CH102" s="52">
        <v>1076</v>
      </c>
      <c r="CI102" s="52">
        <v>713</v>
      </c>
      <c r="CJ102" s="52">
        <v>0.66300000000000003</v>
      </c>
      <c r="CK102" s="52">
        <v>88.351920693928136</v>
      </c>
      <c r="CL102" s="52">
        <v>100</v>
      </c>
      <c r="CM102" s="52">
        <v>4584</v>
      </c>
      <c r="CN102" s="52">
        <v>1813</v>
      </c>
      <c r="CO102" s="52">
        <v>5867</v>
      </c>
      <c r="CP102" s="52">
        <v>0.39550610820244331</v>
      </c>
      <c r="CQ102" s="52">
        <v>0.78131924322481672</v>
      </c>
      <c r="CR102" s="52">
        <v>13.183536940081444</v>
      </c>
      <c r="CS102" s="52">
        <v>50</v>
      </c>
      <c r="CT102" s="52">
        <v>2586</v>
      </c>
      <c r="CU102" s="52">
        <v>5589</v>
      </c>
      <c r="CV102" s="52">
        <v>0.46269457863660762</v>
      </c>
      <c r="CW102" s="52">
        <v>38.557881553050635</v>
      </c>
      <c r="CX102" s="52">
        <v>50</v>
      </c>
      <c r="CY102" s="52">
        <v>0.75775356244761094</v>
      </c>
      <c r="CZ102" s="52">
        <v>0.82307692307692304</v>
      </c>
      <c r="DA102" s="52">
        <v>6.5323360629312072E-2</v>
      </c>
      <c r="DB102" s="52">
        <v>17.263974516166829</v>
      </c>
      <c r="DC102" s="52">
        <v>19.631524517014228</v>
      </c>
      <c r="DD102" s="52">
        <v>17.168861804494096</v>
      </c>
      <c r="DE102" s="52">
        <v>15.161501169955377</v>
      </c>
      <c r="DF102" s="50" t="s">
        <v>102</v>
      </c>
    </row>
    <row r="103" spans="1:110" x14ac:dyDescent="0.25">
      <c r="A103" s="50" t="s">
        <v>787</v>
      </c>
      <c r="B103" s="50" t="s">
        <v>1558</v>
      </c>
      <c r="C103" s="50" t="s">
        <v>2665</v>
      </c>
      <c r="D103" s="50" t="s">
        <v>101</v>
      </c>
      <c r="E103" s="50" t="s">
        <v>102</v>
      </c>
      <c r="F103" s="50" t="s">
        <v>102</v>
      </c>
      <c r="G103" s="50" t="s">
        <v>102</v>
      </c>
      <c r="H103" s="50" t="s">
        <v>2644</v>
      </c>
      <c r="I103" s="50" t="s">
        <v>103</v>
      </c>
      <c r="J103" s="52">
        <v>780.51520901131357</v>
      </c>
      <c r="K103" s="52">
        <v>1250</v>
      </c>
      <c r="L103" s="52">
        <v>62.441216720905089</v>
      </c>
      <c r="M103" s="52">
        <v>1</v>
      </c>
      <c r="N103" s="52">
        <v>1482</v>
      </c>
      <c r="O103" s="52">
        <v>56.978217165625992</v>
      </c>
      <c r="P103" s="52">
        <v>75.970956220834651</v>
      </c>
      <c r="Q103" s="52">
        <v>100</v>
      </c>
      <c r="R103" s="52">
        <v>1297</v>
      </c>
      <c r="S103" s="52">
        <v>55.106765938004692</v>
      </c>
      <c r="T103" s="52">
        <v>61.538867322498561</v>
      </c>
      <c r="U103" s="52">
        <v>70.098607664138612</v>
      </c>
      <c r="V103" s="52">
        <v>73.475687917339599</v>
      </c>
      <c r="W103" s="52">
        <v>100</v>
      </c>
      <c r="X103" s="52">
        <v>1468</v>
      </c>
      <c r="Y103" s="52">
        <v>49.659542166073443</v>
      </c>
      <c r="Z103" s="52">
        <v>66.212722888097915</v>
      </c>
      <c r="AA103" s="52">
        <v>100</v>
      </c>
      <c r="AB103" s="52">
        <v>1283</v>
      </c>
      <c r="AC103" s="52">
        <v>47.946623106105676</v>
      </c>
      <c r="AD103" s="52">
        <v>63.928830808140901</v>
      </c>
      <c r="AE103" s="52">
        <v>100</v>
      </c>
      <c r="AF103" s="52">
        <v>662</v>
      </c>
      <c r="AG103" s="52">
        <v>44.896311681772374</v>
      </c>
      <c r="AH103" s="52">
        <v>59.861748909029835</v>
      </c>
      <c r="AI103" s="52">
        <v>100</v>
      </c>
      <c r="AJ103" s="52">
        <v>566</v>
      </c>
      <c r="AK103" s="52">
        <v>42.282788574793898</v>
      </c>
      <c r="AL103" s="52">
        <v>60.305208333333333</v>
      </c>
      <c r="AM103" s="52">
        <v>56.377051433058533</v>
      </c>
      <c r="AN103" s="52">
        <v>100</v>
      </c>
      <c r="AO103" s="53">
        <v>14.99</v>
      </c>
      <c r="AP103" s="53">
        <v>13.59</v>
      </c>
      <c r="AQ103" s="53">
        <v>18.02</v>
      </c>
      <c r="AR103" s="52">
        <v>0</v>
      </c>
      <c r="AS103" s="52">
        <v>0.98313554028732042</v>
      </c>
      <c r="AT103" s="52">
        <v>0.98218104062722733</v>
      </c>
      <c r="AU103" s="52">
        <v>0.98989898989898994</v>
      </c>
      <c r="AV103" s="52">
        <v>0.98203221809169761</v>
      </c>
      <c r="AW103" s="52">
        <v>0.98023994354269584</v>
      </c>
      <c r="AX103" s="52">
        <v>0.99492385786802029</v>
      </c>
      <c r="AY103" s="52">
        <v>0.98414985590778103</v>
      </c>
      <c r="AZ103" s="52">
        <v>0.98319327731092432</v>
      </c>
      <c r="BA103" s="52">
        <v>0.98989898989898994</v>
      </c>
      <c r="BB103" s="52">
        <v>0.17765856737141053</v>
      </c>
      <c r="BC103" s="52">
        <v>24.468286525717907</v>
      </c>
      <c r="BD103" s="52">
        <v>50</v>
      </c>
      <c r="BE103" s="52">
        <v>0.19101123595505617</v>
      </c>
      <c r="BF103" s="52">
        <v>21.797752808988768</v>
      </c>
      <c r="BG103" s="52">
        <v>50</v>
      </c>
      <c r="BH103" s="52">
        <v>162</v>
      </c>
      <c r="BI103" s="52">
        <v>398</v>
      </c>
      <c r="BJ103" s="52">
        <v>0.40703517587939697</v>
      </c>
      <c r="BK103" s="52">
        <v>27.1356783919598</v>
      </c>
      <c r="BL103" s="52">
        <v>50</v>
      </c>
      <c r="BM103" s="52">
        <v>73</v>
      </c>
      <c r="BN103" s="52">
        <v>398</v>
      </c>
      <c r="BO103" s="52">
        <v>0.18341708542713567</v>
      </c>
      <c r="BP103" s="52">
        <v>12.227805695142377</v>
      </c>
      <c r="BQ103" s="52">
        <v>50</v>
      </c>
      <c r="BR103" s="52">
        <v>358</v>
      </c>
      <c r="BS103" s="52">
        <v>484</v>
      </c>
      <c r="BT103" s="52">
        <v>0.73966942148760328</v>
      </c>
      <c r="BU103" s="52">
        <v>39.344118164234217</v>
      </c>
      <c r="BV103" s="52">
        <v>50</v>
      </c>
      <c r="BW103" s="54">
        <v>162</v>
      </c>
      <c r="BX103" s="54">
        <v>228</v>
      </c>
      <c r="BY103" s="52">
        <v>0.71052631578947367</v>
      </c>
      <c r="BZ103" s="52">
        <v>75.587905935050387</v>
      </c>
      <c r="CA103" s="52">
        <v>100</v>
      </c>
      <c r="CB103" s="55">
        <v>167</v>
      </c>
      <c r="CC103" s="55">
        <v>236</v>
      </c>
      <c r="CD103" s="52">
        <v>0.70762711864406791</v>
      </c>
      <c r="CE103" s="52">
        <v>75.279480706815733</v>
      </c>
      <c r="CF103" s="52">
        <v>100</v>
      </c>
      <c r="CG103" s="52">
        <v>0</v>
      </c>
      <c r="CH103" s="52">
        <v>179</v>
      </c>
      <c r="CI103" s="52">
        <v>104</v>
      </c>
      <c r="CJ103" s="52">
        <v>0.58099999999999996</v>
      </c>
      <c r="CK103" s="52">
        <v>77.467411545623847</v>
      </c>
      <c r="CL103" s="52">
        <v>100</v>
      </c>
      <c r="CM103" s="52">
        <v>612</v>
      </c>
      <c r="CN103" s="52">
        <v>192</v>
      </c>
      <c r="CO103" s="52">
        <v>878</v>
      </c>
      <c r="CP103" s="52">
        <v>0.31372549019607843</v>
      </c>
      <c r="CQ103" s="52">
        <v>0.69703872437357628</v>
      </c>
      <c r="CR103" s="52">
        <v>5.2287581699346406</v>
      </c>
      <c r="CS103" s="52">
        <v>50</v>
      </c>
      <c r="CT103" s="52">
        <v>284</v>
      </c>
      <c r="CU103" s="52">
        <v>905</v>
      </c>
      <c r="CV103" s="52">
        <v>0.31381215469613261</v>
      </c>
      <c r="CW103" s="52">
        <v>26.151012891344383</v>
      </c>
      <c r="CX103" s="52">
        <v>50</v>
      </c>
      <c r="CY103" s="52">
        <v>0.70762711864406791</v>
      </c>
      <c r="CZ103" s="52"/>
      <c r="DA103" s="52"/>
      <c r="DB103" s="52">
        <v>17.263974516166829</v>
      </c>
      <c r="DC103" s="52">
        <v>19.631524517014228</v>
      </c>
      <c r="DD103" s="52">
        <v>17.168861804494096</v>
      </c>
      <c r="DE103" s="52">
        <v>15.161501169955377</v>
      </c>
      <c r="DF103" s="50" t="s">
        <v>102</v>
      </c>
    </row>
    <row r="104" spans="1:110" x14ac:dyDescent="0.25">
      <c r="A104" s="50" t="s">
        <v>793</v>
      </c>
      <c r="B104" s="50" t="s">
        <v>1559</v>
      </c>
      <c r="C104" s="50" t="s">
        <v>2665</v>
      </c>
      <c r="D104" s="50" t="s">
        <v>101</v>
      </c>
      <c r="E104" s="50" t="s">
        <v>102</v>
      </c>
      <c r="F104" s="50" t="s">
        <v>102</v>
      </c>
      <c r="G104" s="50" t="s">
        <v>102</v>
      </c>
      <c r="H104" s="50" t="s">
        <v>2644</v>
      </c>
      <c r="I104" s="50" t="s">
        <v>103</v>
      </c>
      <c r="J104" s="52">
        <v>1017.1681529973599</v>
      </c>
      <c r="K104" s="52">
        <v>1250</v>
      </c>
      <c r="L104" s="52">
        <v>81.37345223978879</v>
      </c>
      <c r="M104" s="52">
        <v>0</v>
      </c>
      <c r="N104" s="52">
        <v>2103</v>
      </c>
      <c r="O104" s="52">
        <v>66.828733050789779</v>
      </c>
      <c r="P104" s="52">
        <v>89.104977401053048</v>
      </c>
      <c r="Q104" s="52">
        <v>100</v>
      </c>
      <c r="R104" s="52">
        <v>659</v>
      </c>
      <c r="S104" s="52">
        <v>55.930107860794202</v>
      </c>
      <c r="T104" s="52">
        <v>65.788576763738476</v>
      </c>
      <c r="U104" s="52">
        <v>71.802551610489985</v>
      </c>
      <c r="V104" s="52">
        <v>74.573477147725598</v>
      </c>
      <c r="W104" s="52">
        <v>100</v>
      </c>
      <c r="X104" s="52">
        <v>2116</v>
      </c>
      <c r="Y104" s="52">
        <v>60.766673393904277</v>
      </c>
      <c r="Z104" s="52">
        <v>81.022231191872379</v>
      </c>
      <c r="AA104" s="52">
        <v>100</v>
      </c>
      <c r="AB104" s="52">
        <v>660</v>
      </c>
      <c r="AC104" s="52">
        <v>49.688050202270041</v>
      </c>
      <c r="AD104" s="52">
        <v>66.250733603026717</v>
      </c>
      <c r="AE104" s="52">
        <v>100</v>
      </c>
      <c r="AF104" s="52">
        <v>967</v>
      </c>
      <c r="AG104" s="52">
        <v>60.024129610479299</v>
      </c>
      <c r="AH104" s="52">
        <v>80.032172813972409</v>
      </c>
      <c r="AI104" s="52">
        <v>100</v>
      </c>
      <c r="AJ104" s="52">
        <v>317</v>
      </c>
      <c r="AK104" s="52">
        <v>51.284752891692953</v>
      </c>
      <c r="AL104" s="52">
        <v>64.286256410256513</v>
      </c>
      <c r="AM104" s="52">
        <v>68.379670522257271</v>
      </c>
      <c r="AN104" s="52">
        <v>100</v>
      </c>
      <c r="AO104" s="53">
        <v>15.87</v>
      </c>
      <c r="AP104" s="53">
        <v>16.100000000000001</v>
      </c>
      <c r="AQ104" s="53">
        <v>13</v>
      </c>
      <c r="AR104" s="52">
        <v>1</v>
      </c>
      <c r="AS104" s="52">
        <v>0.92099613568054961</v>
      </c>
      <c r="AT104" s="52">
        <v>0.91298527443105759</v>
      </c>
      <c r="AU104" s="52">
        <v>0.9247787610619469</v>
      </c>
      <c r="AV104" s="52">
        <v>0.92703862660944203</v>
      </c>
      <c r="AW104" s="52">
        <v>0.91577540106951871</v>
      </c>
      <c r="AX104" s="52">
        <v>0.9323640960809102</v>
      </c>
      <c r="AY104" s="52">
        <v>0.99392097264437695</v>
      </c>
      <c r="AZ104" s="52">
        <v>0.99088145896656532</v>
      </c>
      <c r="BA104" s="52">
        <v>0.99544072948328266</v>
      </c>
      <c r="BB104" s="52">
        <v>6.4417896462871868E-2</v>
      </c>
      <c r="BC104" s="52">
        <v>47.116420707425632</v>
      </c>
      <c r="BD104" s="52">
        <v>50</v>
      </c>
      <c r="BE104" s="52">
        <v>0.1332813717848792</v>
      </c>
      <c r="BF104" s="52">
        <v>33.343725643024165</v>
      </c>
      <c r="BG104" s="52">
        <v>50</v>
      </c>
      <c r="BH104" s="52">
        <v>439</v>
      </c>
      <c r="BI104" s="52">
        <v>663</v>
      </c>
      <c r="BJ104" s="52">
        <v>0.66214177978883859</v>
      </c>
      <c r="BK104" s="52">
        <v>44.142785319255907</v>
      </c>
      <c r="BL104" s="52">
        <v>50</v>
      </c>
      <c r="BM104" s="52">
        <v>322</v>
      </c>
      <c r="BN104" s="52">
        <v>663</v>
      </c>
      <c r="BO104" s="52">
        <v>0.48567119155354449</v>
      </c>
      <c r="BP104" s="52">
        <v>32.378079436902965</v>
      </c>
      <c r="BQ104" s="52">
        <v>50</v>
      </c>
      <c r="BR104" s="52">
        <v>709</v>
      </c>
      <c r="BS104" s="52">
        <v>756</v>
      </c>
      <c r="BT104" s="52">
        <v>0.93783068783068779</v>
      </c>
      <c r="BU104" s="52">
        <v>49.884611054823822</v>
      </c>
      <c r="BV104" s="52">
        <v>50</v>
      </c>
      <c r="BW104" s="54">
        <v>344</v>
      </c>
      <c r="BX104" s="54">
        <v>383</v>
      </c>
      <c r="BY104" s="52">
        <v>0.89817232375979117</v>
      </c>
      <c r="BZ104" s="52">
        <v>95.550247208488429</v>
      </c>
      <c r="CA104" s="52">
        <v>100</v>
      </c>
      <c r="CB104" s="55">
        <v>92</v>
      </c>
      <c r="CC104" s="55">
        <v>108</v>
      </c>
      <c r="CD104" s="52">
        <v>0.85185185185185208</v>
      </c>
      <c r="CE104" s="52">
        <v>90.622537431048102</v>
      </c>
      <c r="CF104" s="52">
        <v>100</v>
      </c>
      <c r="CG104" s="52">
        <v>0</v>
      </c>
      <c r="CH104" s="52">
        <v>353</v>
      </c>
      <c r="CI104" s="52">
        <v>272</v>
      </c>
      <c r="CJ104" s="52">
        <v>0.77100000000000002</v>
      </c>
      <c r="CK104" s="52">
        <v>100</v>
      </c>
      <c r="CL104" s="52">
        <v>100</v>
      </c>
      <c r="CM104" s="52">
        <v>1248</v>
      </c>
      <c r="CN104" s="52">
        <v>516</v>
      </c>
      <c r="CO104" s="52">
        <v>1320</v>
      </c>
      <c r="CP104" s="52">
        <v>0.41346153846153844</v>
      </c>
      <c r="CQ104" s="52">
        <v>0.94545454545454544</v>
      </c>
      <c r="CR104" s="52">
        <v>27.564102564102562</v>
      </c>
      <c r="CS104" s="52">
        <v>50</v>
      </c>
      <c r="CT104" s="52">
        <v>625</v>
      </c>
      <c r="CU104" s="52">
        <v>1400</v>
      </c>
      <c r="CV104" s="52">
        <v>0.44642857142857145</v>
      </c>
      <c r="CW104" s="52">
        <v>37.202380952380956</v>
      </c>
      <c r="CX104" s="52">
        <v>50</v>
      </c>
      <c r="CY104" s="52">
        <v>0.85185185185185208</v>
      </c>
      <c r="CZ104" s="52">
        <v>0.94</v>
      </c>
      <c r="DA104" s="52">
        <v>8.8148148148147948E-2</v>
      </c>
      <c r="DB104" s="52">
        <v>17.263974516166829</v>
      </c>
      <c r="DC104" s="52">
        <v>19.631524517014228</v>
      </c>
      <c r="DD104" s="52">
        <v>17.168861804494096</v>
      </c>
      <c r="DE104" s="52">
        <v>15.161501169955377</v>
      </c>
      <c r="DF104" s="50" t="s">
        <v>102</v>
      </c>
    </row>
    <row r="105" spans="1:110" x14ac:dyDescent="0.25">
      <c r="A105" s="50" t="s">
        <v>779</v>
      </c>
      <c r="B105" s="50" t="s">
        <v>1560</v>
      </c>
      <c r="C105" s="50" t="s">
        <v>2665</v>
      </c>
      <c r="D105" s="50" t="s">
        <v>101</v>
      </c>
      <c r="E105" s="50" t="s">
        <v>102</v>
      </c>
      <c r="F105" s="50" t="s">
        <v>102</v>
      </c>
      <c r="G105" s="50" t="s">
        <v>102</v>
      </c>
      <c r="H105" s="50" t="s">
        <v>2644</v>
      </c>
      <c r="I105" s="50" t="s">
        <v>103</v>
      </c>
      <c r="J105" s="52">
        <v>1066.7376961979003</v>
      </c>
      <c r="K105" s="52">
        <v>1250</v>
      </c>
      <c r="L105" s="52">
        <v>85.339015695832018</v>
      </c>
      <c r="M105" s="52">
        <v>0</v>
      </c>
      <c r="N105" s="52">
        <v>2151</v>
      </c>
      <c r="O105" s="52">
        <v>70.294633246560593</v>
      </c>
      <c r="P105" s="52">
        <v>93.726177662080786</v>
      </c>
      <c r="Q105" s="52">
        <v>100</v>
      </c>
      <c r="R105" s="52">
        <v>718</v>
      </c>
      <c r="S105" s="52">
        <v>61.059886853821908</v>
      </c>
      <c r="T105" s="52">
        <v>69.335520571217614</v>
      </c>
      <c r="U105" s="52">
        <v>74.921672960438059</v>
      </c>
      <c r="V105" s="52">
        <v>81.413182471762553</v>
      </c>
      <c r="W105" s="52">
        <v>100</v>
      </c>
      <c r="X105" s="52">
        <v>2147</v>
      </c>
      <c r="Y105" s="52">
        <v>64.740895825882774</v>
      </c>
      <c r="Z105" s="52">
        <v>86.32119443451036</v>
      </c>
      <c r="AA105" s="52">
        <v>100</v>
      </c>
      <c r="AB105" s="52">
        <v>713</v>
      </c>
      <c r="AC105" s="52">
        <v>55.500093743400072</v>
      </c>
      <c r="AD105" s="52">
        <v>74.000124991200096</v>
      </c>
      <c r="AE105" s="52">
        <v>100</v>
      </c>
      <c r="AF105" s="52">
        <v>956</v>
      </c>
      <c r="AG105" s="52">
        <v>61.646792189679395</v>
      </c>
      <c r="AH105" s="52">
        <v>82.195722919572518</v>
      </c>
      <c r="AI105" s="52">
        <v>100</v>
      </c>
      <c r="AJ105" s="52">
        <v>295</v>
      </c>
      <c r="AK105" s="52">
        <v>51.586892655367251</v>
      </c>
      <c r="AL105" s="52">
        <v>66.136459909228563</v>
      </c>
      <c r="AM105" s="52">
        <v>68.782523540489677</v>
      </c>
      <c r="AN105" s="52">
        <v>100</v>
      </c>
      <c r="AO105" s="53">
        <v>13.86</v>
      </c>
      <c r="AP105" s="53">
        <v>13.83</v>
      </c>
      <c r="AQ105" s="53">
        <v>14.54</v>
      </c>
      <c r="AR105" s="52">
        <v>0</v>
      </c>
      <c r="AS105" s="52">
        <v>0.98287516899504279</v>
      </c>
      <c r="AT105" s="52">
        <v>0.9760956175298805</v>
      </c>
      <c r="AU105" s="52">
        <v>0.98635743519781716</v>
      </c>
      <c r="AV105" s="52">
        <v>0.98244034218820353</v>
      </c>
      <c r="AW105" s="52">
        <v>0.97483443708609274</v>
      </c>
      <c r="AX105" s="52">
        <v>0.98635743519781716</v>
      </c>
      <c r="AY105" s="52">
        <v>0.98369011213047908</v>
      </c>
      <c r="AZ105" s="52">
        <v>0.97689768976897695</v>
      </c>
      <c r="BA105" s="52">
        <v>0.98672566371681414</v>
      </c>
      <c r="BB105" s="52">
        <v>6.5116279069767441E-2</v>
      </c>
      <c r="BC105" s="52">
        <v>46.976744186046517</v>
      </c>
      <c r="BD105" s="52">
        <v>50</v>
      </c>
      <c r="BE105" s="52">
        <v>0.10841546626231995</v>
      </c>
      <c r="BF105" s="52">
        <v>38.316906747536031</v>
      </c>
      <c r="BG105" s="52">
        <v>50</v>
      </c>
      <c r="BH105" s="52">
        <v>478</v>
      </c>
      <c r="BI105" s="52">
        <v>665</v>
      </c>
      <c r="BJ105" s="52">
        <v>0.71879699248120299</v>
      </c>
      <c r="BK105" s="52">
        <v>47.919799498746869</v>
      </c>
      <c r="BL105" s="52">
        <v>50</v>
      </c>
      <c r="BM105" s="52">
        <v>227</v>
      </c>
      <c r="BN105" s="52">
        <v>665</v>
      </c>
      <c r="BO105" s="52">
        <v>0.34135338345864663</v>
      </c>
      <c r="BP105" s="52">
        <v>22.75689223057644</v>
      </c>
      <c r="BQ105" s="52">
        <v>50</v>
      </c>
      <c r="BR105" s="52">
        <v>601</v>
      </c>
      <c r="BS105" s="52">
        <v>641</v>
      </c>
      <c r="BT105" s="52">
        <v>0.93759750390015606</v>
      </c>
      <c r="BU105" s="52">
        <v>49.872207654263626</v>
      </c>
      <c r="BV105" s="52">
        <v>50</v>
      </c>
      <c r="BW105" s="54">
        <v>338</v>
      </c>
      <c r="BX105" s="54">
        <v>364</v>
      </c>
      <c r="BY105" s="52">
        <v>0.9285714285714286</v>
      </c>
      <c r="BZ105" s="52">
        <v>98.784194528875389</v>
      </c>
      <c r="CA105" s="52">
        <v>100</v>
      </c>
      <c r="CB105" s="55">
        <v>90</v>
      </c>
      <c r="CC105" s="55">
        <v>103</v>
      </c>
      <c r="CD105" s="52">
        <v>0.87378640776699001</v>
      </c>
      <c r="CE105" s="52">
        <v>92.956000826275542</v>
      </c>
      <c r="CF105" s="52">
        <v>100</v>
      </c>
      <c r="CG105" s="52">
        <v>0</v>
      </c>
      <c r="CH105" s="52">
        <v>347</v>
      </c>
      <c r="CI105" s="52">
        <v>279</v>
      </c>
      <c r="CJ105" s="52">
        <v>0.80400000000000005</v>
      </c>
      <c r="CK105" s="52">
        <v>100</v>
      </c>
      <c r="CL105" s="52">
        <v>100</v>
      </c>
      <c r="CM105" s="52">
        <v>1204</v>
      </c>
      <c r="CN105" s="52">
        <v>605</v>
      </c>
      <c r="CO105" s="52">
        <v>1296</v>
      </c>
      <c r="CP105" s="52">
        <v>0.50249169435215946</v>
      </c>
      <c r="CQ105" s="52">
        <v>0.92901234567901236</v>
      </c>
      <c r="CR105" s="52">
        <v>33.499446290143965</v>
      </c>
      <c r="CS105" s="52">
        <v>50</v>
      </c>
      <c r="CT105" s="52">
        <v>779</v>
      </c>
      <c r="CU105" s="52">
        <v>1319</v>
      </c>
      <c r="CV105" s="52">
        <v>0.59059893858984081</v>
      </c>
      <c r="CW105" s="52">
        <v>49.216578215820064</v>
      </c>
      <c r="CX105" s="52">
        <v>50</v>
      </c>
      <c r="CY105" s="52">
        <v>0.87378640776699001</v>
      </c>
      <c r="CZ105" s="52">
        <v>0.94</v>
      </c>
      <c r="DA105" s="52">
        <v>6.6213592233009988E-2</v>
      </c>
      <c r="DB105" s="52">
        <v>17.263974516166829</v>
      </c>
      <c r="DC105" s="52">
        <v>19.631524517014228</v>
      </c>
      <c r="DD105" s="52">
        <v>17.168861804494096</v>
      </c>
      <c r="DE105" s="52">
        <v>15.161501169955377</v>
      </c>
      <c r="DF105" s="50" t="s">
        <v>102</v>
      </c>
    </row>
    <row r="106" spans="1:110" x14ac:dyDescent="0.25">
      <c r="A106" s="50" t="s">
        <v>799</v>
      </c>
      <c r="B106" s="50" t="s">
        <v>1561</v>
      </c>
      <c r="C106" s="50" t="s">
        <v>2665</v>
      </c>
      <c r="D106" s="50" t="s">
        <v>101</v>
      </c>
      <c r="E106" s="50" t="s">
        <v>102</v>
      </c>
      <c r="F106" s="50" t="s">
        <v>102</v>
      </c>
      <c r="G106" s="50" t="s">
        <v>102</v>
      </c>
      <c r="H106" s="50" t="s">
        <v>2644</v>
      </c>
      <c r="I106" s="50" t="s">
        <v>103</v>
      </c>
      <c r="J106" s="52">
        <v>1059.7933422601627</v>
      </c>
      <c r="K106" s="52">
        <v>1250</v>
      </c>
      <c r="L106" s="52">
        <v>84.783467380813022</v>
      </c>
      <c r="M106" s="52">
        <v>0</v>
      </c>
      <c r="N106" s="52">
        <v>2471</v>
      </c>
      <c r="O106" s="52">
        <v>76.408686189183271</v>
      </c>
      <c r="P106" s="52">
        <v>100</v>
      </c>
      <c r="Q106" s="52">
        <v>100</v>
      </c>
      <c r="R106" s="52">
        <v>405</v>
      </c>
      <c r="S106" s="52">
        <v>61.904022125920967</v>
      </c>
      <c r="T106" s="52">
        <v>72.35239801821389</v>
      </c>
      <c r="U106" s="52">
        <v>75</v>
      </c>
      <c r="V106" s="52">
        <v>82.538696167894614</v>
      </c>
      <c r="W106" s="52">
        <v>100</v>
      </c>
      <c r="X106" s="52">
        <v>2425</v>
      </c>
      <c r="Y106" s="52">
        <v>69.674003492293636</v>
      </c>
      <c r="Z106" s="52">
        <v>92.898671323058181</v>
      </c>
      <c r="AA106" s="52">
        <v>100</v>
      </c>
      <c r="AB106" s="52">
        <v>394</v>
      </c>
      <c r="AC106" s="52">
        <v>55.86735556807016</v>
      </c>
      <c r="AD106" s="52">
        <v>74.489807424093541</v>
      </c>
      <c r="AE106" s="52">
        <v>100</v>
      </c>
      <c r="AF106" s="52">
        <v>1166</v>
      </c>
      <c r="AG106" s="52">
        <v>65.388757861635355</v>
      </c>
      <c r="AH106" s="52">
        <v>87.185010482180473</v>
      </c>
      <c r="AI106" s="52">
        <v>100</v>
      </c>
      <c r="AJ106" s="52">
        <v>199</v>
      </c>
      <c r="AK106" s="52">
        <v>53.189237855946402</v>
      </c>
      <c r="AL106" s="52">
        <v>67.899310582557945</v>
      </c>
      <c r="AM106" s="52">
        <v>70.918983807928541</v>
      </c>
      <c r="AN106" s="52">
        <v>100</v>
      </c>
      <c r="AO106" s="53">
        <v>13.09</v>
      </c>
      <c r="AP106" s="53">
        <v>16.48</v>
      </c>
      <c r="AQ106" s="53">
        <v>14.71</v>
      </c>
      <c r="AR106" s="52">
        <v>1</v>
      </c>
      <c r="AS106" s="52">
        <v>0.95605655330531147</v>
      </c>
      <c r="AT106" s="52">
        <v>0.93288590604026844</v>
      </c>
      <c r="AU106" s="52">
        <v>0.96082949308755761</v>
      </c>
      <c r="AV106" s="52">
        <v>0.93852615502100034</v>
      </c>
      <c r="AW106" s="52">
        <v>0.9084821428571429</v>
      </c>
      <c r="AX106" s="52">
        <v>0.94472593274988481</v>
      </c>
      <c r="AY106" s="52">
        <v>0.98573825503355705</v>
      </c>
      <c r="AZ106" s="52">
        <v>0.97596153846153844</v>
      </c>
      <c r="BA106" s="52">
        <v>0.98780487804878048</v>
      </c>
      <c r="BB106" s="52">
        <v>3.7337315980371238E-2</v>
      </c>
      <c r="BC106" s="52">
        <v>50</v>
      </c>
      <c r="BD106" s="52">
        <v>50</v>
      </c>
      <c r="BE106" s="52">
        <v>9.5046854082998664E-2</v>
      </c>
      <c r="BF106" s="52">
        <v>40.990629183400287</v>
      </c>
      <c r="BG106" s="52">
        <v>50</v>
      </c>
      <c r="BH106" s="52">
        <v>539</v>
      </c>
      <c r="BI106" s="52">
        <v>856</v>
      </c>
      <c r="BJ106" s="52">
        <v>0.62967289719626163</v>
      </c>
      <c r="BK106" s="52">
        <v>41.978193146417439</v>
      </c>
      <c r="BL106" s="52">
        <v>50</v>
      </c>
      <c r="BM106" s="52">
        <v>552</v>
      </c>
      <c r="BN106" s="52">
        <v>856</v>
      </c>
      <c r="BO106" s="52">
        <v>0.64485981308411211</v>
      </c>
      <c r="BP106" s="52">
        <v>42.990654205607477</v>
      </c>
      <c r="BQ106" s="52">
        <v>50</v>
      </c>
      <c r="BR106" s="52">
        <v>246</v>
      </c>
      <c r="BS106" s="52">
        <v>848</v>
      </c>
      <c r="BT106" s="52">
        <v>0.29009433962264153</v>
      </c>
      <c r="BU106" s="52">
        <v>15.43054997992774</v>
      </c>
      <c r="BV106" s="52">
        <v>50</v>
      </c>
      <c r="BW106" s="54">
        <v>409</v>
      </c>
      <c r="BX106" s="54">
        <v>423</v>
      </c>
      <c r="BY106" s="52">
        <v>0.96690307328605196</v>
      </c>
      <c r="BZ106" s="52">
        <v>100</v>
      </c>
      <c r="CA106" s="52">
        <v>100</v>
      </c>
      <c r="CB106" s="55">
        <v>54</v>
      </c>
      <c r="CC106" s="55">
        <v>60</v>
      </c>
      <c r="CD106" s="52">
        <v>0.9</v>
      </c>
      <c r="CE106" s="52">
        <v>95.744680851063833</v>
      </c>
      <c r="CF106" s="52">
        <v>100</v>
      </c>
      <c r="CG106" s="52">
        <v>0</v>
      </c>
      <c r="CH106" s="52">
        <v>416</v>
      </c>
      <c r="CI106" s="52">
        <v>354</v>
      </c>
      <c r="CJ106" s="52">
        <v>0.85099999999999998</v>
      </c>
      <c r="CK106" s="52">
        <v>100</v>
      </c>
      <c r="CL106" s="52">
        <v>100</v>
      </c>
      <c r="CM106" s="52">
        <v>1434</v>
      </c>
      <c r="CN106" s="52">
        <v>1050</v>
      </c>
      <c r="CO106" s="52">
        <v>1570</v>
      </c>
      <c r="CP106" s="52">
        <v>0.73221757322175729</v>
      </c>
      <c r="CQ106" s="52">
        <v>0.91337579617834397</v>
      </c>
      <c r="CR106" s="52">
        <v>48.814504881450489</v>
      </c>
      <c r="CS106" s="52">
        <v>50</v>
      </c>
      <c r="CT106" s="52">
        <v>326</v>
      </c>
      <c r="CU106" s="52">
        <v>1718</v>
      </c>
      <c r="CV106" s="52">
        <v>0.18975552968568102</v>
      </c>
      <c r="CW106" s="52">
        <v>15.812960807140087</v>
      </c>
      <c r="CX106" s="52">
        <v>50</v>
      </c>
      <c r="CY106" s="52">
        <v>0.9</v>
      </c>
      <c r="CZ106" s="52">
        <v>0.94</v>
      </c>
      <c r="DA106" s="52">
        <v>0.04</v>
      </c>
      <c r="DB106" s="52">
        <v>17.263974516166829</v>
      </c>
      <c r="DC106" s="52">
        <v>19.631524517014228</v>
      </c>
      <c r="DD106" s="52">
        <v>17.168861804494096</v>
      </c>
      <c r="DE106" s="52">
        <v>15.161501169955377</v>
      </c>
      <c r="DF106" s="50" t="s">
        <v>102</v>
      </c>
    </row>
    <row r="107" spans="1:110" x14ac:dyDescent="0.25">
      <c r="A107" s="50" t="s">
        <v>807</v>
      </c>
      <c r="B107" s="50" t="s">
        <v>1562</v>
      </c>
      <c r="C107" s="50" t="s">
        <v>2665</v>
      </c>
      <c r="D107" s="50" t="s">
        <v>101</v>
      </c>
      <c r="E107" s="50" t="s">
        <v>102</v>
      </c>
      <c r="F107" s="50" t="s">
        <v>102</v>
      </c>
      <c r="G107" s="50" t="s">
        <v>102</v>
      </c>
      <c r="H107" s="50" t="s">
        <v>2644</v>
      </c>
      <c r="I107" s="50" t="s">
        <v>103</v>
      </c>
      <c r="J107" s="52">
        <v>547.40858517135416</v>
      </c>
      <c r="K107" s="52">
        <v>650</v>
      </c>
      <c r="L107" s="52">
        <v>84.216705410977568</v>
      </c>
      <c r="M107" s="52">
        <v>1</v>
      </c>
      <c r="N107" s="52">
        <v>64</v>
      </c>
      <c r="O107" s="52">
        <v>70.602858511143637</v>
      </c>
      <c r="P107" s="52">
        <v>94.137144681524859</v>
      </c>
      <c r="Q107" s="52">
        <v>100</v>
      </c>
      <c r="R107" s="52">
        <v>22</v>
      </c>
      <c r="S107" s="52">
        <v>56.979588489658859</v>
      </c>
      <c r="T107" s="52">
        <v>72.963730313667654</v>
      </c>
      <c r="U107" s="52">
        <v>75</v>
      </c>
      <c r="V107" s="52">
        <v>75.972784652878474</v>
      </c>
      <c r="W107" s="52">
        <v>100</v>
      </c>
      <c r="X107" s="52">
        <v>64</v>
      </c>
      <c r="Y107" s="52">
        <v>65.582938367580638</v>
      </c>
      <c r="Z107" s="52">
        <v>87.443917823440856</v>
      </c>
      <c r="AA107" s="52">
        <v>100</v>
      </c>
      <c r="AB107" s="52">
        <v>22</v>
      </c>
      <c r="AC107" s="52">
        <v>51.492335561414507</v>
      </c>
      <c r="AD107" s="52">
        <v>68.656447415219347</v>
      </c>
      <c r="AE107" s="52">
        <v>100</v>
      </c>
      <c r="AF107" s="52">
        <v>20</v>
      </c>
      <c r="AG107" s="52">
        <v>56.283333333333339</v>
      </c>
      <c r="AH107" s="52">
        <v>75.044444444444451</v>
      </c>
      <c r="AI107" s="52">
        <v>100</v>
      </c>
      <c r="AJ107" s="52">
        <v>6</v>
      </c>
      <c r="AK107" s="52"/>
      <c r="AL107" s="52"/>
      <c r="AM107" s="52"/>
      <c r="AN107" s="52">
        <v>0</v>
      </c>
      <c r="AO107" s="53">
        <v>18.02</v>
      </c>
      <c r="AP107" s="53">
        <v>21.47</v>
      </c>
      <c r="AQ107" s="53"/>
      <c r="AR107" s="52">
        <v>0</v>
      </c>
      <c r="AS107" s="52">
        <v>1</v>
      </c>
      <c r="AT107" s="52">
        <v>1</v>
      </c>
      <c r="AU107" s="52">
        <v>1</v>
      </c>
      <c r="AV107" s="52">
        <v>1</v>
      </c>
      <c r="AW107" s="52">
        <v>1</v>
      </c>
      <c r="AX107" s="52">
        <v>1</v>
      </c>
      <c r="AY107" s="52">
        <v>1</v>
      </c>
      <c r="AZ107" s="52"/>
      <c r="BA107" s="52"/>
      <c r="BB107" s="52">
        <v>1.9607843137254902E-2</v>
      </c>
      <c r="BC107" s="52">
        <v>50</v>
      </c>
      <c r="BD107" s="52">
        <v>50</v>
      </c>
      <c r="BE107" s="52">
        <v>0</v>
      </c>
      <c r="BF107" s="52">
        <v>50</v>
      </c>
      <c r="BG107" s="52">
        <v>50</v>
      </c>
      <c r="BH107" s="52"/>
      <c r="BI107" s="52"/>
      <c r="BJ107" s="52"/>
      <c r="BK107" s="52"/>
      <c r="BL107" s="52"/>
      <c r="BM107" s="52"/>
      <c r="BN107" s="52"/>
      <c r="BO107" s="52"/>
      <c r="BP107" s="52"/>
      <c r="BQ107" s="52"/>
      <c r="BR107" s="52"/>
      <c r="BS107" s="52"/>
      <c r="BT107" s="52"/>
      <c r="BU107" s="52"/>
      <c r="BV107" s="52"/>
      <c r="BW107" s="54"/>
      <c r="BX107" s="54"/>
      <c r="BY107" s="52"/>
      <c r="BZ107" s="52"/>
      <c r="CA107" s="52"/>
      <c r="CB107" s="55"/>
      <c r="CC107" s="55"/>
      <c r="CD107" s="52"/>
      <c r="CE107" s="52"/>
      <c r="CF107" s="52"/>
      <c r="CG107" s="52"/>
      <c r="CH107" s="52"/>
      <c r="CI107" s="52"/>
      <c r="CJ107" s="52"/>
      <c r="CK107" s="52"/>
      <c r="CL107" s="52"/>
      <c r="CM107" s="52">
        <v>26</v>
      </c>
      <c r="CN107" s="52">
        <v>18</v>
      </c>
      <c r="CO107" s="52">
        <v>27</v>
      </c>
      <c r="CP107" s="52">
        <v>0.69230769230769229</v>
      </c>
      <c r="CQ107" s="52">
        <v>0.96296296296296291</v>
      </c>
      <c r="CR107" s="52">
        <v>46.153846153846153</v>
      </c>
      <c r="CS107" s="52">
        <v>50</v>
      </c>
      <c r="CT107" s="52"/>
      <c r="CU107" s="52"/>
      <c r="CV107" s="52"/>
      <c r="CW107" s="52"/>
      <c r="CX107" s="52"/>
      <c r="CY107" s="52"/>
      <c r="CZ107" s="52"/>
      <c r="DA107" s="52"/>
      <c r="DB107" s="52">
        <v>17.263974516166829</v>
      </c>
      <c r="DC107" s="52">
        <v>19.631524517014228</v>
      </c>
      <c r="DD107" s="52">
        <v>17.168861804494096</v>
      </c>
      <c r="DE107" s="52"/>
      <c r="DF107" s="50" t="s">
        <v>102</v>
      </c>
    </row>
    <row r="108" spans="1:110" x14ac:dyDescent="0.25">
      <c r="A108" s="50" t="s">
        <v>809</v>
      </c>
      <c r="B108" s="50" t="s">
        <v>1563</v>
      </c>
      <c r="C108" s="50" t="s">
        <v>2665</v>
      </c>
      <c r="D108" s="50" t="s">
        <v>101</v>
      </c>
      <c r="E108" s="50" t="s">
        <v>102</v>
      </c>
      <c r="F108" s="50" t="s">
        <v>102</v>
      </c>
      <c r="G108" s="50" t="s">
        <v>102</v>
      </c>
      <c r="H108" s="50" t="s">
        <v>2644</v>
      </c>
      <c r="I108" s="50" t="s">
        <v>103</v>
      </c>
      <c r="J108" s="52">
        <v>998.05265190167825</v>
      </c>
      <c r="K108" s="52">
        <v>1250</v>
      </c>
      <c r="L108" s="52">
        <v>79.844212152134261</v>
      </c>
      <c r="M108" s="52">
        <v>1</v>
      </c>
      <c r="N108" s="52">
        <v>1037</v>
      </c>
      <c r="O108" s="52">
        <v>67.259225461842448</v>
      </c>
      <c r="P108" s="52">
        <v>89.678967282456597</v>
      </c>
      <c r="Q108" s="52">
        <v>100</v>
      </c>
      <c r="R108" s="52">
        <v>318</v>
      </c>
      <c r="S108" s="52">
        <v>54.473030672286846</v>
      </c>
      <c r="T108" s="52">
        <v>64.073291827651687</v>
      </c>
      <c r="U108" s="52">
        <v>72.914315786013077</v>
      </c>
      <c r="V108" s="52">
        <v>72.630707563049128</v>
      </c>
      <c r="W108" s="52">
        <v>100</v>
      </c>
      <c r="X108" s="52">
        <v>1038</v>
      </c>
      <c r="Y108" s="52">
        <v>58.976344920634759</v>
      </c>
      <c r="Z108" s="52">
        <v>78.635126560846345</v>
      </c>
      <c r="AA108" s="52">
        <v>100</v>
      </c>
      <c r="AB108" s="52">
        <v>318</v>
      </c>
      <c r="AC108" s="52">
        <v>47.436087772671911</v>
      </c>
      <c r="AD108" s="52">
        <v>63.24811703022921</v>
      </c>
      <c r="AE108" s="52">
        <v>100</v>
      </c>
      <c r="AF108" s="52">
        <v>460</v>
      </c>
      <c r="AG108" s="52">
        <v>57.170307971014417</v>
      </c>
      <c r="AH108" s="52">
        <v>76.227077294685884</v>
      </c>
      <c r="AI108" s="52">
        <v>100</v>
      </c>
      <c r="AJ108" s="52">
        <v>150</v>
      </c>
      <c r="AK108" s="52">
        <v>47.504722222222235</v>
      </c>
      <c r="AL108" s="52">
        <v>61.847204301075216</v>
      </c>
      <c r="AM108" s="52">
        <v>63.339629629629648</v>
      </c>
      <c r="AN108" s="52">
        <v>100</v>
      </c>
      <c r="AO108" s="53">
        <v>18.440000000000001</v>
      </c>
      <c r="AP108" s="53">
        <v>16.63</v>
      </c>
      <c r="AQ108" s="53">
        <v>14.34</v>
      </c>
      <c r="AR108" s="52">
        <v>0</v>
      </c>
      <c r="AS108" s="52">
        <v>0.96507352941176472</v>
      </c>
      <c r="AT108" s="52">
        <v>0.97289156626506024</v>
      </c>
      <c r="AU108" s="52">
        <v>0.96164021164021163</v>
      </c>
      <c r="AV108" s="52">
        <v>0.96599264705882348</v>
      </c>
      <c r="AW108" s="52">
        <v>0.97289156626506024</v>
      </c>
      <c r="AX108" s="52">
        <v>0.96296296296296291</v>
      </c>
      <c r="AY108" s="52">
        <v>0.98726114649681529</v>
      </c>
      <c r="AZ108" s="52">
        <v>0.97468354430379744</v>
      </c>
      <c r="BA108" s="52">
        <v>0.99361022364217255</v>
      </c>
      <c r="BB108" s="52">
        <v>4.0471311475409839E-2</v>
      </c>
      <c r="BC108" s="52">
        <v>50</v>
      </c>
      <c r="BD108" s="52">
        <v>50</v>
      </c>
      <c r="BE108" s="52">
        <v>7.9447322970639028E-2</v>
      </c>
      <c r="BF108" s="52">
        <v>44.110535405872199</v>
      </c>
      <c r="BG108" s="52">
        <v>50</v>
      </c>
      <c r="BH108" s="52">
        <v>228</v>
      </c>
      <c r="BI108" s="52">
        <v>304</v>
      </c>
      <c r="BJ108" s="52">
        <v>0.75</v>
      </c>
      <c r="BK108" s="52">
        <v>50</v>
      </c>
      <c r="BL108" s="52">
        <v>50</v>
      </c>
      <c r="BM108" s="52">
        <v>116</v>
      </c>
      <c r="BN108" s="52">
        <v>304</v>
      </c>
      <c r="BO108" s="52">
        <v>0.38157894736842107</v>
      </c>
      <c r="BP108" s="52">
        <v>25.438596491228072</v>
      </c>
      <c r="BQ108" s="52">
        <v>50</v>
      </c>
      <c r="BR108" s="52">
        <v>287</v>
      </c>
      <c r="BS108" s="52">
        <v>310</v>
      </c>
      <c r="BT108" s="52">
        <v>0.9258064516129032</v>
      </c>
      <c r="BU108" s="52">
        <v>49.245024021962941</v>
      </c>
      <c r="BV108" s="52">
        <v>50</v>
      </c>
      <c r="BW108" s="54">
        <v>136</v>
      </c>
      <c r="BX108" s="54">
        <v>150</v>
      </c>
      <c r="BY108" s="52">
        <v>0.90666666666666662</v>
      </c>
      <c r="BZ108" s="52">
        <v>96.453900709219866</v>
      </c>
      <c r="CA108" s="52">
        <v>100</v>
      </c>
      <c r="CB108" s="55">
        <v>27</v>
      </c>
      <c r="CC108" s="55">
        <v>34</v>
      </c>
      <c r="CD108" s="52">
        <v>0.79411764705882304</v>
      </c>
      <c r="CE108" s="52">
        <v>84.480600750938635</v>
      </c>
      <c r="CF108" s="52">
        <v>100</v>
      </c>
      <c r="CG108" s="52">
        <v>0</v>
      </c>
      <c r="CH108" s="52">
        <v>141</v>
      </c>
      <c r="CI108" s="52">
        <v>101</v>
      </c>
      <c r="CJ108" s="52">
        <v>0.71599999999999997</v>
      </c>
      <c r="CK108" s="52">
        <v>95.508274231678485</v>
      </c>
      <c r="CL108" s="52">
        <v>100</v>
      </c>
      <c r="CM108" s="52">
        <v>580</v>
      </c>
      <c r="CN108" s="52">
        <v>319</v>
      </c>
      <c r="CO108" s="52">
        <v>651</v>
      </c>
      <c r="CP108" s="52">
        <v>0.55000000000000004</v>
      </c>
      <c r="CQ108" s="52">
        <v>0.89093701996927799</v>
      </c>
      <c r="CR108" s="52">
        <v>18.333333333333336</v>
      </c>
      <c r="CS108" s="52">
        <v>50</v>
      </c>
      <c r="CT108" s="52">
        <v>302</v>
      </c>
      <c r="CU108" s="52">
        <v>618</v>
      </c>
      <c r="CV108" s="52">
        <v>0.48867313915857608</v>
      </c>
      <c r="CW108" s="52">
        <v>40.722761596548004</v>
      </c>
      <c r="CX108" s="52">
        <v>50</v>
      </c>
      <c r="CY108" s="52">
        <v>0.79411764705882304</v>
      </c>
      <c r="CZ108" s="52">
        <v>0.94</v>
      </c>
      <c r="DA108" s="52">
        <v>0.14588235294117693</v>
      </c>
      <c r="DB108" s="52">
        <v>17.263974516166829</v>
      </c>
      <c r="DC108" s="52">
        <v>19.631524517014228</v>
      </c>
      <c r="DD108" s="52">
        <v>17.168861804494096</v>
      </c>
      <c r="DE108" s="52">
        <v>15.161501169955377</v>
      </c>
      <c r="DF108" s="50" t="s">
        <v>102</v>
      </c>
    </row>
    <row r="109" spans="1:110" x14ac:dyDescent="0.25">
      <c r="A109" s="50" t="s">
        <v>814</v>
      </c>
      <c r="B109" s="50" t="s">
        <v>1564</v>
      </c>
      <c r="C109" s="50" t="s">
        <v>2665</v>
      </c>
      <c r="D109" s="50" t="s">
        <v>101</v>
      </c>
      <c r="E109" s="50" t="s">
        <v>102</v>
      </c>
      <c r="F109" s="50" t="s">
        <v>102</v>
      </c>
      <c r="G109" s="50" t="s">
        <v>102</v>
      </c>
      <c r="H109" s="50" t="s">
        <v>2644</v>
      </c>
      <c r="I109" s="50" t="s">
        <v>103</v>
      </c>
      <c r="J109" s="52">
        <v>627.72586836600681</v>
      </c>
      <c r="K109" s="52">
        <v>800</v>
      </c>
      <c r="L109" s="52">
        <v>78.465733545750851</v>
      </c>
      <c r="M109" s="52">
        <v>0</v>
      </c>
      <c r="N109" s="52">
        <v>156</v>
      </c>
      <c r="O109" s="52">
        <v>68.260496625522222</v>
      </c>
      <c r="P109" s="52">
        <v>91.013995500696296</v>
      </c>
      <c r="Q109" s="52">
        <v>100</v>
      </c>
      <c r="R109" s="52">
        <v>61</v>
      </c>
      <c r="S109" s="52">
        <v>60.831117161580373</v>
      </c>
      <c r="T109" s="52">
        <v>65.057037142988264</v>
      </c>
      <c r="U109" s="52">
        <v>73.030940281316461</v>
      </c>
      <c r="V109" s="52">
        <v>81.108156215440502</v>
      </c>
      <c r="W109" s="52">
        <v>100</v>
      </c>
      <c r="X109" s="52">
        <v>156</v>
      </c>
      <c r="Y109" s="52">
        <v>60.856630759969669</v>
      </c>
      <c r="Z109" s="52">
        <v>81.142174346626234</v>
      </c>
      <c r="AA109" s="52">
        <v>100</v>
      </c>
      <c r="AB109" s="52">
        <v>61</v>
      </c>
      <c r="AC109" s="52">
        <v>54.315014261825944</v>
      </c>
      <c r="AD109" s="52">
        <v>72.42001901576792</v>
      </c>
      <c r="AE109" s="52">
        <v>100</v>
      </c>
      <c r="AF109" s="52">
        <v>70</v>
      </c>
      <c r="AG109" s="52">
        <v>57.268095238095263</v>
      </c>
      <c r="AH109" s="52">
        <v>76.357460317460351</v>
      </c>
      <c r="AI109" s="52">
        <v>100</v>
      </c>
      <c r="AJ109" s="52">
        <v>30</v>
      </c>
      <c r="AK109" s="52">
        <v>51.211111111111109</v>
      </c>
      <c r="AL109" s="52">
        <v>61.810833333333335</v>
      </c>
      <c r="AM109" s="52">
        <v>68.281481481481478</v>
      </c>
      <c r="AN109" s="52">
        <v>100</v>
      </c>
      <c r="AO109" s="53">
        <v>12.19</v>
      </c>
      <c r="AP109" s="53">
        <v>10.74</v>
      </c>
      <c r="AQ109" s="53">
        <v>10.59</v>
      </c>
      <c r="AR109" s="52">
        <v>1</v>
      </c>
      <c r="AS109" s="52">
        <v>0.95757575757575752</v>
      </c>
      <c r="AT109" s="52">
        <v>0.92647058823529416</v>
      </c>
      <c r="AU109" s="52">
        <v>0.97938144329896903</v>
      </c>
      <c r="AV109" s="52">
        <v>0.95757575757575752</v>
      </c>
      <c r="AW109" s="52">
        <v>0.92647058823529416</v>
      </c>
      <c r="AX109" s="52">
        <v>0.97938144329896903</v>
      </c>
      <c r="AY109" s="52">
        <v>1</v>
      </c>
      <c r="AZ109" s="52">
        <v>1</v>
      </c>
      <c r="BA109" s="52">
        <v>1</v>
      </c>
      <c r="BB109" s="52">
        <v>5.9701492537313432E-2</v>
      </c>
      <c r="BC109" s="52">
        <v>48.059701492537329</v>
      </c>
      <c r="BD109" s="52">
        <v>50</v>
      </c>
      <c r="BE109" s="52">
        <v>9.9009900990099015E-2</v>
      </c>
      <c r="BF109" s="52">
        <v>40.198019801980209</v>
      </c>
      <c r="BG109" s="52">
        <v>50</v>
      </c>
      <c r="BH109" s="52"/>
      <c r="BI109" s="52"/>
      <c r="BJ109" s="52"/>
      <c r="BK109" s="52"/>
      <c r="BL109" s="52"/>
      <c r="BM109" s="52"/>
      <c r="BN109" s="52"/>
      <c r="BO109" s="52"/>
      <c r="BP109" s="52"/>
      <c r="BQ109" s="52"/>
      <c r="BR109" s="52">
        <v>26</v>
      </c>
      <c r="BS109" s="52">
        <v>29</v>
      </c>
      <c r="BT109" s="52">
        <v>0.89655172413793105</v>
      </c>
      <c r="BU109" s="52">
        <v>47.688921496698462</v>
      </c>
      <c r="BV109" s="52">
        <v>50</v>
      </c>
      <c r="BW109" s="54"/>
      <c r="BX109" s="54"/>
      <c r="BY109" s="52"/>
      <c r="BZ109" s="52"/>
      <c r="CA109" s="52"/>
      <c r="CB109" s="55"/>
      <c r="CC109" s="55"/>
      <c r="CD109" s="52"/>
      <c r="CE109" s="52"/>
      <c r="CF109" s="52"/>
      <c r="CG109" s="52"/>
      <c r="CH109" s="52"/>
      <c r="CI109" s="52"/>
      <c r="CJ109" s="52"/>
      <c r="CK109" s="52"/>
      <c r="CL109" s="52"/>
      <c r="CM109" s="52">
        <v>87</v>
      </c>
      <c r="CN109" s="52">
        <v>28</v>
      </c>
      <c r="CO109" s="52">
        <v>93</v>
      </c>
      <c r="CP109" s="52">
        <v>0.32183908045977011</v>
      </c>
      <c r="CQ109" s="52">
        <v>0.93548387096774188</v>
      </c>
      <c r="CR109" s="52">
        <v>21.455938697318008</v>
      </c>
      <c r="CS109" s="52">
        <v>50</v>
      </c>
      <c r="CT109" s="52"/>
      <c r="CU109" s="52"/>
      <c r="CV109" s="52"/>
      <c r="CW109" s="52"/>
      <c r="CX109" s="52"/>
      <c r="CY109" s="52"/>
      <c r="CZ109" s="52"/>
      <c r="DA109" s="52"/>
      <c r="DB109" s="52">
        <v>17.263974516166829</v>
      </c>
      <c r="DC109" s="52">
        <v>19.631524517014228</v>
      </c>
      <c r="DD109" s="52">
        <v>17.168861804494096</v>
      </c>
      <c r="DE109" s="52"/>
      <c r="DF109" s="50" t="s">
        <v>102</v>
      </c>
    </row>
    <row r="110" spans="1:110" x14ac:dyDescent="0.25">
      <c r="A110" s="50" t="s">
        <v>816</v>
      </c>
      <c r="B110" s="50" t="s">
        <v>1565</v>
      </c>
      <c r="C110" s="50" t="s">
        <v>2665</v>
      </c>
      <c r="D110" s="50" t="s">
        <v>101</v>
      </c>
      <c r="E110" s="50" t="s">
        <v>102</v>
      </c>
      <c r="F110" s="50" t="s">
        <v>102</v>
      </c>
      <c r="G110" s="50" t="s">
        <v>102</v>
      </c>
      <c r="H110" s="50" t="s">
        <v>2644</v>
      </c>
      <c r="I110" s="50" t="s">
        <v>103</v>
      </c>
      <c r="J110" s="52">
        <v>967.33810320067016</v>
      </c>
      <c r="K110" s="52">
        <v>1250</v>
      </c>
      <c r="L110" s="52">
        <v>77.387048256053617</v>
      </c>
      <c r="M110" s="52">
        <v>0</v>
      </c>
      <c r="N110" s="52">
        <v>1447</v>
      </c>
      <c r="O110" s="52">
        <v>67.125188170748515</v>
      </c>
      <c r="P110" s="52">
        <v>89.500250894331359</v>
      </c>
      <c r="Q110" s="52">
        <v>100</v>
      </c>
      <c r="R110" s="52">
        <v>370</v>
      </c>
      <c r="S110" s="52">
        <v>55.986855660819913</v>
      </c>
      <c r="T110" s="52">
        <v>65.509725761476346</v>
      </c>
      <c r="U110" s="52">
        <v>70.951727658839133</v>
      </c>
      <c r="V110" s="52">
        <v>74.649140881093217</v>
      </c>
      <c r="W110" s="52">
        <v>100</v>
      </c>
      <c r="X110" s="52">
        <v>1435</v>
      </c>
      <c r="Y110" s="52">
        <v>61.919110980021166</v>
      </c>
      <c r="Z110" s="52">
        <v>82.558814640028217</v>
      </c>
      <c r="AA110" s="52">
        <v>100</v>
      </c>
      <c r="AB110" s="52">
        <v>367</v>
      </c>
      <c r="AC110" s="52">
        <v>51.470128455241493</v>
      </c>
      <c r="AD110" s="52">
        <v>68.626837940321991</v>
      </c>
      <c r="AE110" s="52">
        <v>100</v>
      </c>
      <c r="AF110" s="52">
        <v>784</v>
      </c>
      <c r="AG110" s="52">
        <v>59.530601615646418</v>
      </c>
      <c r="AH110" s="52">
        <v>79.374135487528548</v>
      </c>
      <c r="AI110" s="52">
        <v>100</v>
      </c>
      <c r="AJ110" s="52">
        <v>194</v>
      </c>
      <c r="AK110" s="52">
        <v>48.423152920962202</v>
      </c>
      <c r="AL110" s="52">
        <v>63.182881355932196</v>
      </c>
      <c r="AM110" s="52">
        <v>64.56420389461627</v>
      </c>
      <c r="AN110" s="52">
        <v>100</v>
      </c>
      <c r="AO110" s="53">
        <v>14.96</v>
      </c>
      <c r="AP110" s="53">
        <v>14.03</v>
      </c>
      <c r="AQ110" s="53">
        <v>14.75</v>
      </c>
      <c r="AR110" s="52">
        <v>1</v>
      </c>
      <c r="AS110" s="52">
        <v>0.82709750566893425</v>
      </c>
      <c r="AT110" s="52">
        <v>0.85487528344671204</v>
      </c>
      <c r="AU110" s="52">
        <v>0.81783824640967495</v>
      </c>
      <c r="AV110" s="52">
        <v>0.82049830124575307</v>
      </c>
      <c r="AW110" s="52">
        <v>0.84875846501128671</v>
      </c>
      <c r="AX110" s="52">
        <v>0.81103552532123957</v>
      </c>
      <c r="AY110" s="52">
        <v>0.99242424242424243</v>
      </c>
      <c r="AZ110" s="52">
        <v>0.97512437810945274</v>
      </c>
      <c r="BA110" s="52">
        <v>0.99830795262267347</v>
      </c>
      <c r="BB110" s="52">
        <v>0.17480798771121353</v>
      </c>
      <c r="BC110" s="52">
        <v>25.038402457757304</v>
      </c>
      <c r="BD110" s="52">
        <v>50</v>
      </c>
      <c r="BE110" s="52">
        <v>0.22292993630573249</v>
      </c>
      <c r="BF110" s="52">
        <v>15.414012738853524</v>
      </c>
      <c r="BG110" s="52">
        <v>50</v>
      </c>
      <c r="BH110" s="52">
        <v>365</v>
      </c>
      <c r="BI110" s="52">
        <v>557</v>
      </c>
      <c r="BJ110" s="52">
        <v>0.65529622980251345</v>
      </c>
      <c r="BK110" s="52">
        <v>43.686415320167562</v>
      </c>
      <c r="BL110" s="52">
        <v>50</v>
      </c>
      <c r="BM110" s="52">
        <v>214</v>
      </c>
      <c r="BN110" s="52">
        <v>557</v>
      </c>
      <c r="BO110" s="52">
        <v>0.38420107719928187</v>
      </c>
      <c r="BP110" s="52">
        <v>25.613405146618788</v>
      </c>
      <c r="BQ110" s="52">
        <v>50</v>
      </c>
      <c r="BR110" s="52">
        <v>479</v>
      </c>
      <c r="BS110" s="52">
        <v>495</v>
      </c>
      <c r="BT110" s="52">
        <v>0.96767676767676769</v>
      </c>
      <c r="BU110" s="52">
        <v>50</v>
      </c>
      <c r="BV110" s="52">
        <v>50</v>
      </c>
      <c r="BW110" s="54">
        <v>283</v>
      </c>
      <c r="BX110" s="54">
        <v>320</v>
      </c>
      <c r="BY110" s="52">
        <v>0.88437500000000002</v>
      </c>
      <c r="BZ110" s="52">
        <v>94.082446808510639</v>
      </c>
      <c r="CA110" s="52">
        <v>100</v>
      </c>
      <c r="CB110" s="55">
        <v>56</v>
      </c>
      <c r="CC110" s="55">
        <v>69</v>
      </c>
      <c r="CD110" s="52">
        <v>0.81159420289855111</v>
      </c>
      <c r="CE110" s="52">
        <v>86.339808818994797</v>
      </c>
      <c r="CF110" s="52">
        <v>100</v>
      </c>
      <c r="CG110" s="52">
        <v>0</v>
      </c>
      <c r="CH110" s="52">
        <v>293</v>
      </c>
      <c r="CI110" s="52">
        <v>231</v>
      </c>
      <c r="CJ110" s="52">
        <v>0.78800000000000003</v>
      </c>
      <c r="CK110" s="52">
        <v>100</v>
      </c>
      <c r="CL110" s="52">
        <v>100</v>
      </c>
      <c r="CM110" s="52">
        <v>918</v>
      </c>
      <c r="CN110" s="52">
        <v>483</v>
      </c>
      <c r="CO110" s="52">
        <v>986</v>
      </c>
      <c r="CP110" s="52">
        <v>0.52614379084967322</v>
      </c>
      <c r="CQ110" s="52">
        <v>0.93103448275862066</v>
      </c>
      <c r="CR110" s="52">
        <v>35.076252723311548</v>
      </c>
      <c r="CS110" s="52">
        <v>50</v>
      </c>
      <c r="CT110" s="52">
        <v>417</v>
      </c>
      <c r="CU110" s="52">
        <v>1059</v>
      </c>
      <c r="CV110" s="52">
        <v>0.39376770538243627</v>
      </c>
      <c r="CW110" s="52">
        <v>32.813975448536361</v>
      </c>
      <c r="CX110" s="52">
        <v>50</v>
      </c>
      <c r="CY110" s="52">
        <v>0.81159420289855111</v>
      </c>
      <c r="CZ110" s="52">
        <v>0.94</v>
      </c>
      <c r="DA110" s="52">
        <v>0.12840579710144895</v>
      </c>
      <c r="DB110" s="52">
        <v>17.263974516166829</v>
      </c>
      <c r="DC110" s="52">
        <v>19.631524517014228</v>
      </c>
      <c r="DD110" s="52">
        <v>17.168861804494096</v>
      </c>
      <c r="DE110" s="52">
        <v>15.161501169955377</v>
      </c>
      <c r="DF110" s="50" t="s">
        <v>102</v>
      </c>
    </row>
    <row r="111" spans="1:110" x14ac:dyDescent="0.25">
      <c r="A111" s="50" t="s">
        <v>823</v>
      </c>
      <c r="B111" s="50" t="s">
        <v>1566</v>
      </c>
      <c r="C111" s="50" t="s">
        <v>2665</v>
      </c>
      <c r="D111" s="50" t="s">
        <v>101</v>
      </c>
      <c r="E111" s="50" t="s">
        <v>102</v>
      </c>
      <c r="F111" s="50" t="s">
        <v>102</v>
      </c>
      <c r="G111" s="50" t="s">
        <v>102</v>
      </c>
      <c r="H111" s="50" t="s">
        <v>2644</v>
      </c>
      <c r="I111" s="50" t="s">
        <v>103</v>
      </c>
      <c r="J111" s="52">
        <v>998.70969031099742</v>
      </c>
      <c r="K111" s="52">
        <v>1150</v>
      </c>
      <c r="L111" s="52">
        <v>86.84432089660848</v>
      </c>
      <c r="M111" s="52">
        <v>1</v>
      </c>
      <c r="N111" s="52">
        <v>368</v>
      </c>
      <c r="O111" s="52">
        <v>73.798562014264476</v>
      </c>
      <c r="P111" s="52">
        <v>98.398082685685978</v>
      </c>
      <c r="Q111" s="52">
        <v>100</v>
      </c>
      <c r="R111" s="52">
        <v>84</v>
      </c>
      <c r="S111" s="52">
        <v>58.864093297249006</v>
      </c>
      <c r="T111" s="52">
        <v>72.056523884132659</v>
      </c>
      <c r="U111" s="52">
        <v>75</v>
      </c>
      <c r="V111" s="52">
        <v>78.485457729665342</v>
      </c>
      <c r="W111" s="52">
        <v>100</v>
      </c>
      <c r="X111" s="52">
        <v>368</v>
      </c>
      <c r="Y111" s="52">
        <v>68.571921650221412</v>
      </c>
      <c r="Z111" s="52">
        <v>91.429228866961893</v>
      </c>
      <c r="AA111" s="52">
        <v>100</v>
      </c>
      <c r="AB111" s="52">
        <v>84</v>
      </c>
      <c r="AC111" s="52">
        <v>56.790647430807176</v>
      </c>
      <c r="AD111" s="52">
        <v>75.720863241076231</v>
      </c>
      <c r="AE111" s="52">
        <v>100</v>
      </c>
      <c r="AF111" s="52">
        <v>160</v>
      </c>
      <c r="AG111" s="52">
        <v>65.734739583333365</v>
      </c>
      <c r="AH111" s="52">
        <v>87.646319444444487</v>
      </c>
      <c r="AI111" s="52">
        <v>100</v>
      </c>
      <c r="AJ111" s="52">
        <v>37</v>
      </c>
      <c r="AK111" s="52">
        <v>51.652927927927919</v>
      </c>
      <c r="AL111" s="52">
        <v>69.970731707317043</v>
      </c>
      <c r="AM111" s="52">
        <v>68.87057057057055</v>
      </c>
      <c r="AN111" s="52">
        <v>100</v>
      </c>
      <c r="AO111" s="53">
        <v>16.13</v>
      </c>
      <c r="AP111" s="53">
        <v>15.26</v>
      </c>
      <c r="AQ111" s="53">
        <v>18.309999999999999</v>
      </c>
      <c r="AR111" s="52">
        <v>0</v>
      </c>
      <c r="AS111" s="52">
        <v>0.98177083333333337</v>
      </c>
      <c r="AT111" s="52">
        <v>0.95604395604395609</v>
      </c>
      <c r="AU111" s="52">
        <v>0.98976109215017061</v>
      </c>
      <c r="AV111" s="52">
        <v>0.98177083333333337</v>
      </c>
      <c r="AW111" s="52">
        <v>0.95604395604395609</v>
      </c>
      <c r="AX111" s="52">
        <v>0.98976109215017061</v>
      </c>
      <c r="AY111" s="52">
        <v>1</v>
      </c>
      <c r="AZ111" s="52">
        <v>1</v>
      </c>
      <c r="BA111" s="52">
        <v>1</v>
      </c>
      <c r="BB111" s="52">
        <v>1.8207282913165267E-2</v>
      </c>
      <c r="BC111" s="52">
        <v>50</v>
      </c>
      <c r="BD111" s="52">
        <v>50</v>
      </c>
      <c r="BE111" s="52">
        <v>3.9106145251396648E-2</v>
      </c>
      <c r="BF111" s="52">
        <v>50</v>
      </c>
      <c r="BG111" s="52">
        <v>50</v>
      </c>
      <c r="BH111" s="52">
        <v>86</v>
      </c>
      <c r="BI111" s="52">
        <v>94</v>
      </c>
      <c r="BJ111" s="52">
        <v>0.91489361702127658</v>
      </c>
      <c r="BK111" s="52">
        <v>50</v>
      </c>
      <c r="BL111" s="52">
        <v>50</v>
      </c>
      <c r="BM111" s="52">
        <v>41</v>
      </c>
      <c r="BN111" s="52">
        <v>94</v>
      </c>
      <c r="BO111" s="52">
        <v>0.43617021276595747</v>
      </c>
      <c r="BP111" s="52">
        <v>29.078014184397166</v>
      </c>
      <c r="BQ111" s="52">
        <v>50</v>
      </c>
      <c r="BR111" s="52">
        <v>96</v>
      </c>
      <c r="BS111" s="52">
        <v>99</v>
      </c>
      <c r="BT111" s="52">
        <v>0.96969696969696972</v>
      </c>
      <c r="BU111" s="52">
        <v>50</v>
      </c>
      <c r="BV111" s="52">
        <v>50</v>
      </c>
      <c r="BW111" s="54">
        <v>54</v>
      </c>
      <c r="BX111" s="54">
        <v>56</v>
      </c>
      <c r="BY111" s="52">
        <v>0.9642857142857143</v>
      </c>
      <c r="BZ111" s="52">
        <v>100</v>
      </c>
      <c r="CA111" s="52">
        <v>100</v>
      </c>
      <c r="CB111" s="55"/>
      <c r="CC111" s="55"/>
      <c r="CD111" s="52"/>
      <c r="CE111" s="52"/>
      <c r="CF111" s="52"/>
      <c r="CG111" s="52">
        <v>0</v>
      </c>
      <c r="CH111" s="52">
        <v>56</v>
      </c>
      <c r="CI111" s="52">
        <v>37</v>
      </c>
      <c r="CJ111" s="52">
        <v>0.66100000000000003</v>
      </c>
      <c r="CK111" s="52">
        <v>88.095238095238088</v>
      </c>
      <c r="CL111" s="52">
        <v>100</v>
      </c>
      <c r="CM111" s="52">
        <v>213</v>
      </c>
      <c r="CN111" s="52">
        <v>99</v>
      </c>
      <c r="CO111" s="52">
        <v>229</v>
      </c>
      <c r="CP111" s="52">
        <v>0.46478873239436619</v>
      </c>
      <c r="CQ111" s="52">
        <v>0.93013100436681218</v>
      </c>
      <c r="CR111" s="52">
        <v>30.985915492957744</v>
      </c>
      <c r="CS111" s="52">
        <v>50</v>
      </c>
      <c r="CT111" s="52">
        <v>121</v>
      </c>
      <c r="CU111" s="52">
        <v>198</v>
      </c>
      <c r="CV111" s="52">
        <v>0.61111111111111116</v>
      </c>
      <c r="CW111" s="52">
        <v>50</v>
      </c>
      <c r="CX111" s="52">
        <v>50</v>
      </c>
      <c r="CY111" s="52"/>
      <c r="CZ111" s="52"/>
      <c r="DA111" s="52"/>
      <c r="DB111" s="52">
        <v>17.263974516166829</v>
      </c>
      <c r="DC111" s="52">
        <v>19.631524517014228</v>
      </c>
      <c r="DD111" s="52">
        <v>17.168861804494096</v>
      </c>
      <c r="DE111" s="52">
        <v>15.161501169955377</v>
      </c>
      <c r="DF111" s="50" t="s">
        <v>102</v>
      </c>
    </row>
    <row r="112" spans="1:110" x14ac:dyDescent="0.25">
      <c r="A112" s="50" t="s">
        <v>827</v>
      </c>
      <c r="B112" s="50" t="s">
        <v>1567</v>
      </c>
      <c r="C112" s="50" t="s">
        <v>2665</v>
      </c>
      <c r="D112" s="50" t="s">
        <v>101</v>
      </c>
      <c r="E112" s="50" t="s">
        <v>102</v>
      </c>
      <c r="F112" s="50" t="s">
        <v>102</v>
      </c>
      <c r="G112" s="50" t="s">
        <v>102</v>
      </c>
      <c r="H112" s="50" t="s">
        <v>2644</v>
      </c>
      <c r="I112" s="50" t="s">
        <v>103</v>
      </c>
      <c r="J112" s="52">
        <v>973.62896842063856</v>
      </c>
      <c r="K112" s="52">
        <v>1250</v>
      </c>
      <c r="L112" s="52">
        <v>77.890317473651081</v>
      </c>
      <c r="M112" s="52">
        <v>0</v>
      </c>
      <c r="N112" s="52">
        <v>5503</v>
      </c>
      <c r="O112" s="52">
        <v>64.742276549986215</v>
      </c>
      <c r="P112" s="52">
        <v>86.32303539998162</v>
      </c>
      <c r="Q112" s="52">
        <v>100</v>
      </c>
      <c r="R112" s="52">
        <v>3163</v>
      </c>
      <c r="S112" s="52">
        <v>58.376795006043942</v>
      </c>
      <c r="T112" s="52">
        <v>62.869152306571351</v>
      </c>
      <c r="U112" s="52">
        <v>73.346557799340673</v>
      </c>
      <c r="V112" s="52">
        <v>77.835726674725265</v>
      </c>
      <c r="W112" s="52">
        <v>100</v>
      </c>
      <c r="X112" s="52">
        <v>5497</v>
      </c>
      <c r="Y112" s="52">
        <v>54.514402416178257</v>
      </c>
      <c r="Z112" s="52">
        <v>72.685869888237676</v>
      </c>
      <c r="AA112" s="52">
        <v>100</v>
      </c>
      <c r="AB112" s="52">
        <v>3158</v>
      </c>
      <c r="AC112" s="52">
        <v>48.326384685453284</v>
      </c>
      <c r="AD112" s="52">
        <v>64.43517958060437</v>
      </c>
      <c r="AE112" s="52">
        <v>100</v>
      </c>
      <c r="AF112" s="52">
        <v>2402</v>
      </c>
      <c r="AG112" s="52">
        <v>54.603757285595293</v>
      </c>
      <c r="AH112" s="52">
        <v>72.805009714127053</v>
      </c>
      <c r="AI112" s="52">
        <v>100</v>
      </c>
      <c r="AJ112" s="52">
        <v>1331</v>
      </c>
      <c r="AK112" s="52">
        <v>47.978856749311426</v>
      </c>
      <c r="AL112" s="52">
        <v>62.836943666355623</v>
      </c>
      <c r="AM112" s="52">
        <v>63.971808999081901</v>
      </c>
      <c r="AN112" s="52">
        <v>100</v>
      </c>
      <c r="AO112" s="53">
        <v>14.96</v>
      </c>
      <c r="AP112" s="53">
        <v>14.54</v>
      </c>
      <c r="AQ112" s="53">
        <v>14.85</v>
      </c>
      <c r="AR112" s="52">
        <v>0</v>
      </c>
      <c r="AS112" s="52">
        <v>0.98375829549423677</v>
      </c>
      <c r="AT112" s="52">
        <v>0.979890310786106</v>
      </c>
      <c r="AU112" s="52">
        <v>0.98895253682487727</v>
      </c>
      <c r="AV112" s="52">
        <v>0.98213058419243982</v>
      </c>
      <c r="AW112" s="52">
        <v>0.97866034380557199</v>
      </c>
      <c r="AX112" s="52">
        <v>0.98691741618969742</v>
      </c>
      <c r="AY112" s="52">
        <v>0.98725099601593624</v>
      </c>
      <c r="AZ112" s="52">
        <v>0.984375</v>
      </c>
      <c r="BA112" s="52">
        <v>0.99092558983666057</v>
      </c>
      <c r="BB112" s="52">
        <v>8.2936043896734729E-2</v>
      </c>
      <c r="BC112" s="52">
        <v>43.41279122065307</v>
      </c>
      <c r="BD112" s="52">
        <v>50</v>
      </c>
      <c r="BE112" s="52">
        <v>0.10373906125696102</v>
      </c>
      <c r="BF112" s="52">
        <v>39.252187748607817</v>
      </c>
      <c r="BG112" s="52">
        <v>50</v>
      </c>
      <c r="BH112" s="52">
        <v>1276</v>
      </c>
      <c r="BI112" s="52">
        <v>1618</v>
      </c>
      <c r="BJ112" s="52">
        <v>0.78862793572311496</v>
      </c>
      <c r="BK112" s="52">
        <v>50</v>
      </c>
      <c r="BL112" s="52">
        <v>50</v>
      </c>
      <c r="BM112" s="52">
        <v>444</v>
      </c>
      <c r="BN112" s="52">
        <v>1618</v>
      </c>
      <c r="BO112" s="52">
        <v>0.27441285537700866</v>
      </c>
      <c r="BP112" s="52">
        <v>18.294190358467244</v>
      </c>
      <c r="BQ112" s="52">
        <v>50</v>
      </c>
      <c r="BR112" s="52">
        <v>1462</v>
      </c>
      <c r="BS112" s="52">
        <v>1645</v>
      </c>
      <c r="BT112" s="52">
        <v>0.88875379939209731</v>
      </c>
      <c r="BU112" s="52">
        <v>47.27413826553709</v>
      </c>
      <c r="BV112" s="52">
        <v>50</v>
      </c>
      <c r="BW112" s="54">
        <v>689</v>
      </c>
      <c r="BX112" s="54">
        <v>822</v>
      </c>
      <c r="BY112" s="52">
        <v>0.83819951338199516</v>
      </c>
      <c r="BZ112" s="52">
        <v>89.170160998084597</v>
      </c>
      <c r="CA112" s="52">
        <v>100</v>
      </c>
      <c r="CB112" s="55">
        <v>361</v>
      </c>
      <c r="CC112" s="55">
        <v>439</v>
      </c>
      <c r="CD112" s="52">
        <v>0.82232346241457899</v>
      </c>
      <c r="CE112" s="52">
        <v>87.481219405806272</v>
      </c>
      <c r="CF112" s="52">
        <v>100</v>
      </c>
      <c r="CG112" s="52">
        <v>0</v>
      </c>
      <c r="CH112" s="52">
        <v>745</v>
      </c>
      <c r="CI112" s="52">
        <v>563</v>
      </c>
      <c r="CJ112" s="52">
        <v>0.75600000000000001</v>
      </c>
      <c r="CK112" s="52">
        <v>100</v>
      </c>
      <c r="CL112" s="52">
        <v>100</v>
      </c>
      <c r="CM112" s="52">
        <v>2481</v>
      </c>
      <c r="CN112" s="52">
        <v>1264</v>
      </c>
      <c r="CO112" s="52">
        <v>3282</v>
      </c>
      <c r="CP112" s="52">
        <v>0.50947198710197505</v>
      </c>
      <c r="CQ112" s="52">
        <v>0.75594149908592323</v>
      </c>
      <c r="CR112" s="52">
        <v>16.982399570065834</v>
      </c>
      <c r="CS112" s="52">
        <v>50</v>
      </c>
      <c r="CT112" s="52">
        <v>1758</v>
      </c>
      <c r="CU112" s="52">
        <v>3352</v>
      </c>
      <c r="CV112" s="52">
        <v>0.52446300715990457</v>
      </c>
      <c r="CW112" s="52">
        <v>43.705250596658715</v>
      </c>
      <c r="CX112" s="52">
        <v>50</v>
      </c>
      <c r="CY112" s="52">
        <v>0.82232346241457899</v>
      </c>
      <c r="CZ112" s="52">
        <v>0.93981481481481499</v>
      </c>
      <c r="DA112" s="52">
        <v>0.11749135240023591</v>
      </c>
      <c r="DB112" s="52">
        <v>17.263974516166829</v>
      </c>
      <c r="DC112" s="52">
        <v>19.631524517014228</v>
      </c>
      <c r="DD112" s="52">
        <v>17.168861804494096</v>
      </c>
      <c r="DE112" s="52">
        <v>15.161501169955377</v>
      </c>
      <c r="DF112" s="50" t="s">
        <v>102</v>
      </c>
    </row>
    <row r="113" spans="1:110" x14ac:dyDescent="0.25">
      <c r="A113" s="50" t="s">
        <v>1406</v>
      </c>
      <c r="B113" s="50" t="s">
        <v>1568</v>
      </c>
      <c r="C113" s="50" t="s">
        <v>2665</v>
      </c>
      <c r="D113" s="50" t="s">
        <v>101</v>
      </c>
      <c r="E113" s="50" t="s">
        <v>102</v>
      </c>
      <c r="F113" s="50" t="s">
        <v>102</v>
      </c>
      <c r="G113" s="50" t="s">
        <v>102</v>
      </c>
      <c r="H113" s="50" t="s">
        <v>2644</v>
      </c>
      <c r="I113" s="50" t="s">
        <v>103</v>
      </c>
      <c r="J113" s="52">
        <v>867.92484279073915</v>
      </c>
      <c r="K113" s="52">
        <v>1250</v>
      </c>
      <c r="L113" s="52">
        <v>69.43398742325914</v>
      </c>
      <c r="M113" s="52">
        <v>1</v>
      </c>
      <c r="N113" s="52">
        <v>490</v>
      </c>
      <c r="O113" s="52">
        <v>57.204898142052514</v>
      </c>
      <c r="P113" s="52">
        <v>76.27319752273668</v>
      </c>
      <c r="Q113" s="52">
        <v>100</v>
      </c>
      <c r="R113" s="52">
        <v>243</v>
      </c>
      <c r="S113" s="52">
        <v>46.82230224051208</v>
      </c>
      <c r="T113" s="52">
        <v>58.351607548488552</v>
      </c>
      <c r="U113" s="52">
        <v>67.419354838709694</v>
      </c>
      <c r="V113" s="52">
        <v>62.429736320682771</v>
      </c>
      <c r="W113" s="52">
        <v>100</v>
      </c>
      <c r="X113" s="52">
        <v>490</v>
      </c>
      <c r="Y113" s="52">
        <v>49.78180798092432</v>
      </c>
      <c r="Z113" s="52">
        <v>66.375743974565765</v>
      </c>
      <c r="AA113" s="52">
        <v>100</v>
      </c>
      <c r="AB113" s="52">
        <v>254</v>
      </c>
      <c r="AC113" s="52">
        <v>41.819317044132362</v>
      </c>
      <c r="AD113" s="52">
        <v>55.759089392176485</v>
      </c>
      <c r="AE113" s="52">
        <v>100</v>
      </c>
      <c r="AF113" s="52">
        <v>596</v>
      </c>
      <c r="AG113" s="52">
        <v>57.047427293064807</v>
      </c>
      <c r="AH113" s="52">
        <v>76.063236390753076</v>
      </c>
      <c r="AI113" s="52">
        <v>100</v>
      </c>
      <c r="AJ113" s="52">
        <v>304</v>
      </c>
      <c r="AK113" s="52">
        <v>47.224013157894738</v>
      </c>
      <c r="AL113" s="52">
        <v>67.274543378995375</v>
      </c>
      <c r="AM113" s="52">
        <v>62.965350877192982</v>
      </c>
      <c r="AN113" s="52">
        <v>100</v>
      </c>
      <c r="AO113" s="53">
        <v>20.59</v>
      </c>
      <c r="AP113" s="53">
        <v>16.53</v>
      </c>
      <c r="AQ113" s="53">
        <v>20.05</v>
      </c>
      <c r="AR113" s="52">
        <v>1</v>
      </c>
      <c r="AS113" s="52">
        <v>0.90727272727272723</v>
      </c>
      <c r="AT113" s="52">
        <v>0.8581314878892734</v>
      </c>
      <c r="AU113" s="52">
        <v>0.96168582375478928</v>
      </c>
      <c r="AV113" s="52">
        <v>0.89909909909909913</v>
      </c>
      <c r="AW113" s="52">
        <v>0.88435374149659862</v>
      </c>
      <c r="AX113" s="52">
        <v>0.91570881226053635</v>
      </c>
      <c r="AY113" s="52">
        <v>1</v>
      </c>
      <c r="AZ113" s="52">
        <v>1</v>
      </c>
      <c r="BA113" s="52">
        <v>1</v>
      </c>
      <c r="BB113" s="52">
        <v>0.15236818588025022</v>
      </c>
      <c r="BC113" s="52">
        <v>29.52636282394996</v>
      </c>
      <c r="BD113" s="52">
        <v>50</v>
      </c>
      <c r="BE113" s="52">
        <v>0.21179624664879357</v>
      </c>
      <c r="BF113" s="52">
        <v>17.640750670241289</v>
      </c>
      <c r="BG113" s="52">
        <v>50</v>
      </c>
      <c r="BH113" s="52">
        <v>573</v>
      </c>
      <c r="BI113" s="52">
        <v>1090</v>
      </c>
      <c r="BJ113" s="52">
        <v>0.52568807339449541</v>
      </c>
      <c r="BK113" s="52">
        <v>35.045871559633028</v>
      </c>
      <c r="BL113" s="52">
        <v>50</v>
      </c>
      <c r="BM113" s="52">
        <v>244</v>
      </c>
      <c r="BN113" s="52">
        <v>1090</v>
      </c>
      <c r="BO113" s="52">
        <v>0.22385321100917432</v>
      </c>
      <c r="BP113" s="52">
        <v>14.923547400611623</v>
      </c>
      <c r="BQ113" s="52">
        <v>50</v>
      </c>
      <c r="BR113" s="52">
        <v>472</v>
      </c>
      <c r="BS113" s="52">
        <v>546</v>
      </c>
      <c r="BT113" s="52">
        <v>0.86446886446886451</v>
      </c>
      <c r="BU113" s="52">
        <v>45.982386407918327</v>
      </c>
      <c r="BV113" s="52">
        <v>50</v>
      </c>
      <c r="BW113" s="54">
        <v>533</v>
      </c>
      <c r="BX113" s="54">
        <v>613</v>
      </c>
      <c r="BY113" s="52">
        <v>0.86949429037520387</v>
      </c>
      <c r="BZ113" s="52">
        <v>92.499392593106805</v>
      </c>
      <c r="CA113" s="52">
        <v>100</v>
      </c>
      <c r="CB113" s="55">
        <v>197</v>
      </c>
      <c r="CC113" s="55">
        <v>248</v>
      </c>
      <c r="CD113" s="52">
        <v>0.79435483870967705</v>
      </c>
      <c r="CE113" s="52">
        <v>84.505833905284803</v>
      </c>
      <c r="CF113" s="52">
        <v>100</v>
      </c>
      <c r="CG113" s="52">
        <v>0</v>
      </c>
      <c r="CH113" s="52">
        <v>540</v>
      </c>
      <c r="CI113" s="52">
        <v>377</v>
      </c>
      <c r="CJ113" s="52">
        <v>0.69799999999999995</v>
      </c>
      <c r="CK113" s="52">
        <v>93.086419753086432</v>
      </c>
      <c r="CL113" s="52">
        <v>100</v>
      </c>
      <c r="CM113" s="52">
        <v>527</v>
      </c>
      <c r="CN113" s="52">
        <v>229</v>
      </c>
      <c r="CO113" s="52">
        <v>605</v>
      </c>
      <c r="CP113" s="52">
        <v>0.43453510436432635</v>
      </c>
      <c r="CQ113" s="52">
        <v>0.87107438016528926</v>
      </c>
      <c r="CR113" s="52">
        <v>14.484503478810879</v>
      </c>
      <c r="CS113" s="52">
        <v>50</v>
      </c>
      <c r="CT113" s="52">
        <v>1084</v>
      </c>
      <c r="CU113" s="52">
        <v>2238</v>
      </c>
      <c r="CV113" s="52">
        <v>0.48436103663985702</v>
      </c>
      <c r="CW113" s="52">
        <v>40.363419719988087</v>
      </c>
      <c r="CX113" s="52">
        <v>50</v>
      </c>
      <c r="CY113" s="52">
        <v>0.79435483870967705</v>
      </c>
      <c r="CZ113" s="52">
        <v>0.93059125964010303</v>
      </c>
      <c r="DA113" s="52">
        <v>0.13623642093042604</v>
      </c>
      <c r="DB113" s="52">
        <v>17.263974516166829</v>
      </c>
      <c r="DC113" s="52">
        <v>19.631524517014228</v>
      </c>
      <c r="DD113" s="52">
        <v>17.168861804494096</v>
      </c>
      <c r="DE113" s="52">
        <v>15.161501169955377</v>
      </c>
      <c r="DF113" s="50" t="s">
        <v>102</v>
      </c>
    </row>
    <row r="114" spans="1:110" x14ac:dyDescent="0.25">
      <c r="A114" s="50" t="s">
        <v>847</v>
      </c>
      <c r="B114" s="50" t="s">
        <v>1569</v>
      </c>
      <c r="C114" s="50" t="s">
        <v>2665</v>
      </c>
      <c r="D114" s="50" t="s">
        <v>101</v>
      </c>
      <c r="E114" s="50" t="s">
        <v>102</v>
      </c>
      <c r="F114" s="50" t="s">
        <v>102</v>
      </c>
      <c r="G114" s="50" t="s">
        <v>102</v>
      </c>
      <c r="H114" s="50" t="s">
        <v>2644</v>
      </c>
      <c r="I114" s="50" t="s">
        <v>103</v>
      </c>
      <c r="J114" s="52">
        <v>617.20366486662965</v>
      </c>
      <c r="K114" s="52">
        <v>1050</v>
      </c>
      <c r="L114" s="52">
        <v>58.781301415869493</v>
      </c>
      <c r="M114" s="52">
        <v>0</v>
      </c>
      <c r="N114" s="52">
        <v>2129</v>
      </c>
      <c r="O114" s="52">
        <v>56.768117818894382</v>
      </c>
      <c r="P114" s="52">
        <v>75.690823758525838</v>
      </c>
      <c r="Q114" s="52">
        <v>100</v>
      </c>
      <c r="R114" s="52">
        <v>1715</v>
      </c>
      <c r="S114" s="52">
        <v>54.268316522691933</v>
      </c>
      <c r="T114" s="52">
        <v>59.290918065466585</v>
      </c>
      <c r="U114" s="52">
        <v>67.123574879249929</v>
      </c>
      <c r="V114" s="52">
        <v>72.357755363589249</v>
      </c>
      <c r="W114" s="52">
        <v>100</v>
      </c>
      <c r="X114" s="52">
        <v>2125</v>
      </c>
      <c r="Y114" s="52">
        <v>48.776384584904548</v>
      </c>
      <c r="Z114" s="52">
        <v>65.035179446539388</v>
      </c>
      <c r="AA114" s="52">
        <v>100</v>
      </c>
      <c r="AB114" s="52">
        <v>1713</v>
      </c>
      <c r="AC114" s="52">
        <v>46.247495037915897</v>
      </c>
      <c r="AD114" s="52">
        <v>61.663326717221203</v>
      </c>
      <c r="AE114" s="52">
        <v>100</v>
      </c>
      <c r="AF114" s="52">
        <v>741</v>
      </c>
      <c r="AG114" s="52">
        <v>47.670130454340921</v>
      </c>
      <c r="AH114" s="52">
        <v>63.560173939121221</v>
      </c>
      <c r="AI114" s="52">
        <v>100</v>
      </c>
      <c r="AJ114" s="52">
        <v>586</v>
      </c>
      <c r="AK114" s="52">
        <v>44.765870307167212</v>
      </c>
      <c r="AL114" s="52">
        <v>58.65010752688174</v>
      </c>
      <c r="AM114" s="52">
        <v>59.687827076222952</v>
      </c>
      <c r="AN114" s="52">
        <v>100</v>
      </c>
      <c r="AO114" s="53">
        <v>12.85</v>
      </c>
      <c r="AP114" s="53">
        <v>13.04</v>
      </c>
      <c r="AQ114" s="53">
        <v>13.88</v>
      </c>
      <c r="AR114" s="52">
        <v>0</v>
      </c>
      <c r="AS114" s="52">
        <v>0.98202542744410348</v>
      </c>
      <c r="AT114" s="52">
        <v>0.97925764192139741</v>
      </c>
      <c r="AU114" s="52">
        <v>0.99331848552338531</v>
      </c>
      <c r="AV114" s="52">
        <v>0.98082788671023968</v>
      </c>
      <c r="AW114" s="52">
        <v>0.97942609637249589</v>
      </c>
      <c r="AX114" s="52">
        <v>0.9866071428571429</v>
      </c>
      <c r="AY114" s="52">
        <v>0.9909326424870466</v>
      </c>
      <c r="AZ114" s="52">
        <v>0.98848684210526316</v>
      </c>
      <c r="BA114" s="52">
        <v>1</v>
      </c>
      <c r="BB114" s="52">
        <v>0.13371757925072045</v>
      </c>
      <c r="BC114" s="52">
        <v>33.256484149855915</v>
      </c>
      <c r="BD114" s="52">
        <v>50</v>
      </c>
      <c r="BE114" s="52">
        <v>0.15005321035828309</v>
      </c>
      <c r="BF114" s="52">
        <v>29.989357928343384</v>
      </c>
      <c r="BG114" s="52">
        <v>50</v>
      </c>
      <c r="BH114" s="52">
        <v>15</v>
      </c>
      <c r="BI114" s="52">
        <v>53</v>
      </c>
      <c r="BJ114" s="52">
        <v>0.28301886792452829</v>
      </c>
      <c r="BK114" s="52">
        <v>18.867924528301884</v>
      </c>
      <c r="BL114" s="52">
        <v>50</v>
      </c>
      <c r="BM114" s="52"/>
      <c r="BN114" s="52">
        <v>53</v>
      </c>
      <c r="BO114" s="52"/>
      <c r="BP114" s="52"/>
      <c r="BQ114" s="52">
        <v>50</v>
      </c>
      <c r="BR114" s="52">
        <v>277</v>
      </c>
      <c r="BS114" s="52">
        <v>343</v>
      </c>
      <c r="BT114" s="52">
        <v>0.80758017492711365</v>
      </c>
      <c r="BU114" s="52">
        <v>42.956392283357111</v>
      </c>
      <c r="BV114" s="52">
        <v>50</v>
      </c>
      <c r="BW114" s="54"/>
      <c r="BX114" s="54"/>
      <c r="BY114" s="52"/>
      <c r="BZ114" s="52"/>
      <c r="CA114" s="52"/>
      <c r="CB114" s="55">
        <v>24</v>
      </c>
      <c r="CC114" s="55">
        <v>62</v>
      </c>
      <c r="CD114" s="52">
        <v>0.38709677419354799</v>
      </c>
      <c r="CE114" s="52">
        <v>41.180507892930642</v>
      </c>
      <c r="CF114" s="52">
        <v>100</v>
      </c>
      <c r="CG114" s="52">
        <v>0</v>
      </c>
      <c r="CH114" s="52"/>
      <c r="CI114" s="52"/>
      <c r="CJ114" s="52"/>
      <c r="CK114" s="52"/>
      <c r="CL114" s="52"/>
      <c r="CM114" s="52">
        <v>1108</v>
      </c>
      <c r="CN114" s="52">
        <v>333</v>
      </c>
      <c r="CO114" s="52">
        <v>1181</v>
      </c>
      <c r="CP114" s="52">
        <v>0.30054151624548736</v>
      </c>
      <c r="CQ114" s="52">
        <v>0.93818797629127859</v>
      </c>
      <c r="CR114" s="52">
        <v>20.036101083032491</v>
      </c>
      <c r="CS114" s="52">
        <v>50</v>
      </c>
      <c r="CT114" s="52">
        <v>32</v>
      </c>
      <c r="CU114" s="52">
        <v>81</v>
      </c>
      <c r="CV114" s="52">
        <v>0.39506172839506171</v>
      </c>
      <c r="CW114" s="52">
        <v>32.921810699588477</v>
      </c>
      <c r="CX114" s="52">
        <v>50</v>
      </c>
      <c r="CY114" s="52">
        <v>0.38709677419354799</v>
      </c>
      <c r="CZ114" s="52"/>
      <c r="DA114" s="52"/>
      <c r="DB114" s="52">
        <v>17.263974516166829</v>
      </c>
      <c r="DC114" s="52">
        <v>19.631524517014228</v>
      </c>
      <c r="DD114" s="52">
        <v>17.168861804494096</v>
      </c>
      <c r="DE114" s="52">
        <v>15.161501169955377</v>
      </c>
      <c r="DF114" s="50" t="s">
        <v>102</v>
      </c>
    </row>
    <row r="115" spans="1:110" x14ac:dyDescent="0.25">
      <c r="A115" s="50" t="s">
        <v>1321</v>
      </c>
      <c r="B115" s="50" t="s">
        <v>1570</v>
      </c>
      <c r="C115" s="50" t="s">
        <v>2665</v>
      </c>
      <c r="D115" s="50" t="s">
        <v>101</v>
      </c>
      <c r="E115" s="50" t="s">
        <v>102</v>
      </c>
      <c r="F115" s="50" t="s">
        <v>102</v>
      </c>
      <c r="G115" s="50" t="s">
        <v>102</v>
      </c>
      <c r="H115" s="50" t="s">
        <v>2644</v>
      </c>
      <c r="I115" s="50" t="s">
        <v>103</v>
      </c>
      <c r="J115" s="52">
        <v>644.50006416318922</v>
      </c>
      <c r="K115" s="52">
        <v>800</v>
      </c>
      <c r="L115" s="52">
        <v>80.562508020398653</v>
      </c>
      <c r="M115" s="52">
        <v>0</v>
      </c>
      <c r="N115" s="52">
        <v>210</v>
      </c>
      <c r="O115" s="52">
        <v>70.332437072566805</v>
      </c>
      <c r="P115" s="52">
        <v>93.776582763422411</v>
      </c>
      <c r="Q115" s="52">
        <v>100</v>
      </c>
      <c r="R115" s="52">
        <v>94</v>
      </c>
      <c r="S115" s="52">
        <v>64.224521995184887</v>
      </c>
      <c r="T115" s="52">
        <v>65.667225685375143</v>
      </c>
      <c r="U115" s="52">
        <v>75</v>
      </c>
      <c r="V115" s="52">
        <v>85.632695993579844</v>
      </c>
      <c r="W115" s="52">
        <v>100</v>
      </c>
      <c r="X115" s="52">
        <v>210</v>
      </c>
      <c r="Y115" s="52">
        <v>60.816214357054406</v>
      </c>
      <c r="Z115" s="52">
        <v>81.088285809405875</v>
      </c>
      <c r="AA115" s="52">
        <v>100</v>
      </c>
      <c r="AB115" s="52">
        <v>94</v>
      </c>
      <c r="AC115" s="52">
        <v>54.829859951892658</v>
      </c>
      <c r="AD115" s="52">
        <v>73.106479935856868</v>
      </c>
      <c r="AE115" s="52">
        <v>100</v>
      </c>
      <c r="AF115" s="52">
        <v>73</v>
      </c>
      <c r="AG115" s="52">
        <v>56.441552511415544</v>
      </c>
      <c r="AH115" s="52">
        <v>75.255403348554069</v>
      </c>
      <c r="AI115" s="52">
        <v>100</v>
      </c>
      <c r="AJ115" s="52">
        <v>35</v>
      </c>
      <c r="AK115" s="52">
        <v>51.584761904761905</v>
      </c>
      <c r="AL115" s="52">
        <v>60.914912280701763</v>
      </c>
      <c r="AM115" s="52">
        <v>68.77968253968254</v>
      </c>
      <c r="AN115" s="52">
        <v>100</v>
      </c>
      <c r="AO115" s="53">
        <v>10.77</v>
      </c>
      <c r="AP115" s="53">
        <v>10.83</v>
      </c>
      <c r="AQ115" s="53">
        <v>9.33</v>
      </c>
      <c r="AR115" s="52">
        <v>0</v>
      </c>
      <c r="AS115" s="52">
        <v>0.98130841121495327</v>
      </c>
      <c r="AT115" s="52">
        <v>0.95918367346938771</v>
      </c>
      <c r="AU115" s="52">
        <v>1</v>
      </c>
      <c r="AV115" s="52">
        <v>0.98130841121495327</v>
      </c>
      <c r="AW115" s="52">
        <v>0.95918367346938771</v>
      </c>
      <c r="AX115" s="52">
        <v>1</v>
      </c>
      <c r="AY115" s="52">
        <v>1</v>
      </c>
      <c r="AZ115" s="52">
        <v>1</v>
      </c>
      <c r="BA115" s="52">
        <v>1</v>
      </c>
      <c r="BB115" s="52">
        <v>7.2100313479623826E-2</v>
      </c>
      <c r="BC115" s="52">
        <v>45.57993730407523</v>
      </c>
      <c r="BD115" s="52">
        <v>50</v>
      </c>
      <c r="BE115" s="52">
        <v>7.0866141732283464E-2</v>
      </c>
      <c r="BF115" s="52">
        <v>45.826771653543318</v>
      </c>
      <c r="BG115" s="52">
        <v>50</v>
      </c>
      <c r="BH115" s="52"/>
      <c r="BI115" s="52"/>
      <c r="BJ115" s="52"/>
      <c r="BK115" s="52"/>
      <c r="BL115" s="52"/>
      <c r="BM115" s="52"/>
      <c r="BN115" s="52"/>
      <c r="BO115" s="52"/>
      <c r="BP115" s="52"/>
      <c r="BQ115" s="52"/>
      <c r="BR115" s="52">
        <v>29</v>
      </c>
      <c r="BS115" s="52">
        <v>31</v>
      </c>
      <c r="BT115" s="52">
        <v>0.93548387096774188</v>
      </c>
      <c r="BU115" s="52">
        <v>49.759780370624576</v>
      </c>
      <c r="BV115" s="52">
        <v>50</v>
      </c>
      <c r="BW115" s="54"/>
      <c r="BX115" s="54"/>
      <c r="BY115" s="52"/>
      <c r="BZ115" s="52"/>
      <c r="CA115" s="52"/>
      <c r="CB115" s="55"/>
      <c r="CC115" s="55"/>
      <c r="CD115" s="52"/>
      <c r="CE115" s="52"/>
      <c r="CF115" s="52"/>
      <c r="CG115" s="52"/>
      <c r="CH115" s="52"/>
      <c r="CI115" s="52"/>
      <c r="CJ115" s="52"/>
      <c r="CK115" s="52"/>
      <c r="CL115" s="52"/>
      <c r="CM115" s="52">
        <v>96</v>
      </c>
      <c r="CN115" s="52">
        <v>37</v>
      </c>
      <c r="CO115" s="52">
        <v>104</v>
      </c>
      <c r="CP115" s="52">
        <v>0.38541666666666669</v>
      </c>
      <c r="CQ115" s="52">
        <v>0.92307692307692313</v>
      </c>
      <c r="CR115" s="52">
        <v>25.694444444444446</v>
      </c>
      <c r="CS115" s="52">
        <v>50</v>
      </c>
      <c r="CT115" s="52"/>
      <c r="CU115" s="52"/>
      <c r="CV115" s="52"/>
      <c r="CW115" s="52"/>
      <c r="CX115" s="52"/>
      <c r="CY115" s="52"/>
      <c r="CZ115" s="52"/>
      <c r="DA115" s="52"/>
      <c r="DB115" s="52">
        <v>17.263974516166829</v>
      </c>
      <c r="DC115" s="52">
        <v>19.631524517014228</v>
      </c>
      <c r="DD115" s="52">
        <v>17.168861804494096</v>
      </c>
      <c r="DE115" s="52"/>
      <c r="DF115" s="50" t="s">
        <v>102</v>
      </c>
    </row>
    <row r="116" spans="1:110" x14ac:dyDescent="0.25">
      <c r="A116" s="50" t="s">
        <v>854</v>
      </c>
      <c r="B116" s="50" t="s">
        <v>1571</v>
      </c>
      <c r="C116" s="50" t="s">
        <v>2665</v>
      </c>
      <c r="D116" s="50" t="s">
        <v>101</v>
      </c>
      <c r="E116" s="50" t="s">
        <v>102</v>
      </c>
      <c r="F116" s="50" t="s">
        <v>102</v>
      </c>
      <c r="G116" s="50" t="s">
        <v>102</v>
      </c>
      <c r="H116" s="50" t="s">
        <v>2644</v>
      </c>
      <c r="I116" s="50" t="s">
        <v>103</v>
      </c>
      <c r="J116" s="52">
        <v>1097.2269991131623</v>
      </c>
      <c r="K116" s="52">
        <v>1250</v>
      </c>
      <c r="L116" s="52">
        <v>87.778159929052975</v>
      </c>
      <c r="M116" s="52">
        <v>0</v>
      </c>
      <c r="N116" s="52">
        <v>726</v>
      </c>
      <c r="O116" s="52">
        <v>74.172242922247719</v>
      </c>
      <c r="P116" s="52">
        <v>98.896323896330301</v>
      </c>
      <c r="Q116" s="52">
        <v>100</v>
      </c>
      <c r="R116" s="52">
        <v>216</v>
      </c>
      <c r="S116" s="52">
        <v>64.910827830781685</v>
      </c>
      <c r="T116" s="52">
        <v>68.739853608510842</v>
      </c>
      <c r="U116" s="52">
        <v>75</v>
      </c>
      <c r="V116" s="52">
        <v>86.547770441042246</v>
      </c>
      <c r="W116" s="52">
        <v>100</v>
      </c>
      <c r="X116" s="52">
        <v>728</v>
      </c>
      <c r="Y116" s="52">
        <v>64.507591453113349</v>
      </c>
      <c r="Z116" s="52">
        <v>86.010121937484456</v>
      </c>
      <c r="AA116" s="52">
        <v>100</v>
      </c>
      <c r="AB116" s="52">
        <v>217</v>
      </c>
      <c r="AC116" s="52">
        <v>54.541296700080537</v>
      </c>
      <c r="AD116" s="52">
        <v>72.721728933440716</v>
      </c>
      <c r="AE116" s="52">
        <v>100</v>
      </c>
      <c r="AF116" s="52">
        <v>303</v>
      </c>
      <c r="AG116" s="52">
        <v>64.218701870186976</v>
      </c>
      <c r="AH116" s="52">
        <v>85.624935826915973</v>
      </c>
      <c r="AI116" s="52">
        <v>100</v>
      </c>
      <c r="AJ116" s="52">
        <v>87</v>
      </c>
      <c r="AK116" s="52">
        <v>56.985057471264398</v>
      </c>
      <c r="AL116" s="52">
        <v>67.132253086419766</v>
      </c>
      <c r="AM116" s="52">
        <v>75.980076628352535</v>
      </c>
      <c r="AN116" s="52">
        <v>100</v>
      </c>
      <c r="AO116" s="53">
        <v>10.08</v>
      </c>
      <c r="AP116" s="53">
        <v>14.19</v>
      </c>
      <c r="AQ116" s="53">
        <v>10.14</v>
      </c>
      <c r="AR116" s="52">
        <v>0</v>
      </c>
      <c r="AS116" s="52">
        <v>0.97109067017082784</v>
      </c>
      <c r="AT116" s="52">
        <v>0.97413793103448276</v>
      </c>
      <c r="AU116" s="52">
        <v>0.96975425330812859</v>
      </c>
      <c r="AV116" s="52">
        <v>0.97371879106438897</v>
      </c>
      <c r="AW116" s="52">
        <v>0.97844827586206895</v>
      </c>
      <c r="AX116" s="52">
        <v>0.97164461247637046</v>
      </c>
      <c r="AY116" s="52">
        <v>0.99365079365079367</v>
      </c>
      <c r="AZ116" s="52">
        <v>0.97894736842105268</v>
      </c>
      <c r="BA116" s="52">
        <v>1</v>
      </c>
      <c r="BB116" s="52">
        <v>0.11700581395348837</v>
      </c>
      <c r="BC116" s="52">
        <v>36.598837209302324</v>
      </c>
      <c r="BD116" s="52">
        <v>50</v>
      </c>
      <c r="BE116" s="52">
        <v>0.13972602739726028</v>
      </c>
      <c r="BF116" s="52">
        <v>32.054794520547958</v>
      </c>
      <c r="BG116" s="52">
        <v>50</v>
      </c>
      <c r="BH116" s="52">
        <v>187</v>
      </c>
      <c r="BI116" s="52">
        <v>258</v>
      </c>
      <c r="BJ116" s="52">
        <v>0.72480620155038755</v>
      </c>
      <c r="BK116" s="52">
        <v>48.320413436692505</v>
      </c>
      <c r="BL116" s="52">
        <v>50</v>
      </c>
      <c r="BM116" s="52">
        <v>140</v>
      </c>
      <c r="BN116" s="52">
        <v>258</v>
      </c>
      <c r="BO116" s="52">
        <v>0.54263565891472865</v>
      </c>
      <c r="BP116" s="52">
        <v>36.175710594315241</v>
      </c>
      <c r="BQ116" s="52">
        <v>50</v>
      </c>
      <c r="BR116" s="52">
        <v>230</v>
      </c>
      <c r="BS116" s="52">
        <v>234</v>
      </c>
      <c r="BT116" s="52">
        <v>0.98290598290598286</v>
      </c>
      <c r="BU116" s="52">
        <v>50</v>
      </c>
      <c r="BV116" s="52">
        <v>50</v>
      </c>
      <c r="BW116" s="54">
        <v>126</v>
      </c>
      <c r="BX116" s="54">
        <v>137</v>
      </c>
      <c r="BY116" s="52">
        <v>0.91970802919708028</v>
      </c>
      <c r="BZ116" s="52">
        <v>97.841279701817058</v>
      </c>
      <c r="CA116" s="52">
        <v>100</v>
      </c>
      <c r="CB116" s="55">
        <v>31</v>
      </c>
      <c r="CC116" s="55">
        <v>33</v>
      </c>
      <c r="CD116" s="52">
        <v>0.939393939393939</v>
      </c>
      <c r="CE116" s="52">
        <v>99.935525467440328</v>
      </c>
      <c r="CF116" s="52">
        <v>100</v>
      </c>
      <c r="CG116" s="52">
        <v>0</v>
      </c>
      <c r="CH116" s="52">
        <v>128</v>
      </c>
      <c r="CI116" s="52">
        <v>104</v>
      </c>
      <c r="CJ116" s="52">
        <v>0.81299999999999994</v>
      </c>
      <c r="CK116" s="52">
        <v>100</v>
      </c>
      <c r="CL116" s="52">
        <v>100</v>
      </c>
      <c r="CM116" s="52">
        <v>385</v>
      </c>
      <c r="CN116" s="52">
        <v>234</v>
      </c>
      <c r="CO116" s="52">
        <v>406</v>
      </c>
      <c r="CP116" s="52">
        <v>0.60779220779220777</v>
      </c>
      <c r="CQ116" s="52">
        <v>0.94827586206896552</v>
      </c>
      <c r="CR116" s="52">
        <v>40.519480519480517</v>
      </c>
      <c r="CS116" s="52">
        <v>50</v>
      </c>
      <c r="CT116" s="52">
        <v>352</v>
      </c>
      <c r="CU116" s="52">
        <v>476</v>
      </c>
      <c r="CV116" s="52">
        <v>0.73949579831932777</v>
      </c>
      <c r="CW116" s="52">
        <v>50</v>
      </c>
      <c r="CX116" s="52">
        <v>50</v>
      </c>
      <c r="CY116" s="52">
        <v>0.939393939393939</v>
      </c>
      <c r="CZ116" s="52">
        <v>0.94</v>
      </c>
      <c r="DA116" s="52">
        <v>6.0606060606104961E-4</v>
      </c>
      <c r="DB116" s="52">
        <v>17.263974516166829</v>
      </c>
      <c r="DC116" s="52">
        <v>19.631524517014228</v>
      </c>
      <c r="DD116" s="52">
        <v>17.168861804494096</v>
      </c>
      <c r="DE116" s="52">
        <v>15.161501169955377</v>
      </c>
      <c r="DF116" s="50" t="s">
        <v>102</v>
      </c>
    </row>
    <row r="117" spans="1:110" x14ac:dyDescent="0.25">
      <c r="A117" s="50" t="s">
        <v>858</v>
      </c>
      <c r="B117" s="50" t="s">
        <v>1572</v>
      </c>
      <c r="C117" s="50" t="s">
        <v>2665</v>
      </c>
      <c r="D117" s="50" t="s">
        <v>101</v>
      </c>
      <c r="E117" s="50" t="s">
        <v>102</v>
      </c>
      <c r="F117" s="50" t="s">
        <v>102</v>
      </c>
      <c r="G117" s="50" t="s">
        <v>102</v>
      </c>
      <c r="H117" s="50" t="s">
        <v>2644</v>
      </c>
      <c r="I117" s="50" t="s">
        <v>103</v>
      </c>
      <c r="J117" s="52">
        <v>648.96124218942259</v>
      </c>
      <c r="K117" s="52">
        <v>750</v>
      </c>
      <c r="L117" s="52">
        <v>86.528165625256349</v>
      </c>
      <c r="M117" s="52">
        <v>0</v>
      </c>
      <c r="N117" s="52">
        <v>693</v>
      </c>
      <c r="O117" s="52">
        <v>80.708993040624222</v>
      </c>
      <c r="P117" s="52">
        <v>100</v>
      </c>
      <c r="Q117" s="52">
        <v>100</v>
      </c>
      <c r="R117" s="52">
        <v>112</v>
      </c>
      <c r="S117" s="52">
        <v>64.416850673400759</v>
      </c>
      <c r="T117" s="52">
        <v>75</v>
      </c>
      <c r="U117" s="52">
        <v>75</v>
      </c>
      <c r="V117" s="52">
        <v>85.889134231201012</v>
      </c>
      <c r="W117" s="52">
        <v>100</v>
      </c>
      <c r="X117" s="52">
        <v>693</v>
      </c>
      <c r="Y117" s="52">
        <v>73.398702575812109</v>
      </c>
      <c r="Z117" s="52">
        <v>97.864936767749484</v>
      </c>
      <c r="AA117" s="52">
        <v>100</v>
      </c>
      <c r="AB117" s="52">
        <v>111</v>
      </c>
      <c r="AC117" s="52">
        <v>58.23354254530166</v>
      </c>
      <c r="AD117" s="52">
        <v>77.644723393735546</v>
      </c>
      <c r="AE117" s="52">
        <v>100</v>
      </c>
      <c r="AF117" s="52">
        <v>195</v>
      </c>
      <c r="AG117" s="52">
        <v>64.420512820512883</v>
      </c>
      <c r="AH117" s="52">
        <v>85.894017094017173</v>
      </c>
      <c r="AI117" s="52">
        <v>100</v>
      </c>
      <c r="AJ117" s="52">
        <v>33</v>
      </c>
      <c r="AK117" s="52">
        <v>56.544444444444437</v>
      </c>
      <c r="AL117" s="52">
        <v>66.024897119341603</v>
      </c>
      <c r="AM117" s="52">
        <v>75.392592592592578</v>
      </c>
      <c r="AN117" s="52">
        <v>100</v>
      </c>
      <c r="AO117" s="53">
        <v>10.58</v>
      </c>
      <c r="AP117" s="53">
        <v>16.760000000000002</v>
      </c>
      <c r="AQ117" s="53">
        <v>9.48</v>
      </c>
      <c r="AR117" s="52">
        <v>1</v>
      </c>
      <c r="AS117" s="52">
        <v>0.98459383753501406</v>
      </c>
      <c r="AT117" s="52">
        <v>0.94308943089430897</v>
      </c>
      <c r="AU117" s="52">
        <v>0.99323181049069376</v>
      </c>
      <c r="AV117" s="52">
        <v>0.98470097357440889</v>
      </c>
      <c r="AW117" s="52">
        <v>0.9375</v>
      </c>
      <c r="AX117" s="52">
        <v>0.99492385786802029</v>
      </c>
      <c r="AY117" s="52">
        <v>1</v>
      </c>
      <c r="AZ117" s="52">
        <v>1</v>
      </c>
      <c r="BA117" s="52">
        <v>1</v>
      </c>
      <c r="BB117" s="52">
        <v>3.1114952463267068E-2</v>
      </c>
      <c r="BC117" s="52">
        <v>50</v>
      </c>
      <c r="BD117" s="52">
        <v>50</v>
      </c>
      <c r="BE117" s="52">
        <v>9.405940594059406E-2</v>
      </c>
      <c r="BF117" s="52">
        <v>41.188118811881196</v>
      </c>
      <c r="BG117" s="52">
        <v>50</v>
      </c>
      <c r="BH117" s="52"/>
      <c r="BI117" s="52"/>
      <c r="BJ117" s="52"/>
      <c r="BK117" s="52"/>
      <c r="BL117" s="52"/>
      <c r="BM117" s="52"/>
      <c r="BN117" s="52"/>
      <c r="BO117" s="52"/>
      <c r="BP117" s="52"/>
      <c r="BQ117" s="52"/>
      <c r="BR117" s="52"/>
      <c r="BS117" s="52"/>
      <c r="BT117" s="52"/>
      <c r="BU117" s="52"/>
      <c r="BV117" s="52"/>
      <c r="BW117" s="54"/>
      <c r="BX117" s="54"/>
      <c r="BY117" s="52"/>
      <c r="BZ117" s="52"/>
      <c r="CA117" s="52"/>
      <c r="CB117" s="55"/>
      <c r="CC117" s="55"/>
      <c r="CD117" s="52"/>
      <c r="CE117" s="52"/>
      <c r="CF117" s="52"/>
      <c r="CG117" s="52"/>
      <c r="CH117" s="52"/>
      <c r="CI117" s="52"/>
      <c r="CJ117" s="52"/>
      <c r="CK117" s="52"/>
      <c r="CL117" s="52"/>
      <c r="CM117" s="52">
        <v>342</v>
      </c>
      <c r="CN117" s="52">
        <v>180</v>
      </c>
      <c r="CO117" s="52">
        <v>353</v>
      </c>
      <c r="CP117" s="52">
        <v>0.52631578947368418</v>
      </c>
      <c r="CQ117" s="52">
        <v>0.96883852691218131</v>
      </c>
      <c r="CR117" s="52">
        <v>35.087719298245609</v>
      </c>
      <c r="CS117" s="52">
        <v>50</v>
      </c>
      <c r="CT117" s="52"/>
      <c r="CU117" s="52"/>
      <c r="CV117" s="52"/>
      <c r="CW117" s="52"/>
      <c r="CX117" s="52"/>
      <c r="CY117" s="52"/>
      <c r="CZ117" s="52"/>
      <c r="DA117" s="52"/>
      <c r="DB117" s="52">
        <v>17.263974516166829</v>
      </c>
      <c r="DC117" s="52">
        <v>19.631524517014228</v>
      </c>
      <c r="DD117" s="52">
        <v>17.168861804494096</v>
      </c>
      <c r="DE117" s="52"/>
      <c r="DF117" s="50" t="s">
        <v>102</v>
      </c>
    </row>
    <row r="118" spans="1:110" x14ac:dyDescent="0.25">
      <c r="A118" s="50" t="s">
        <v>863</v>
      </c>
      <c r="B118" s="50" t="s">
        <v>1573</v>
      </c>
      <c r="C118" s="50" t="s">
        <v>2665</v>
      </c>
      <c r="D118" s="50" t="s">
        <v>101</v>
      </c>
      <c r="E118" s="50" t="s">
        <v>102</v>
      </c>
      <c r="F118" s="50" t="s">
        <v>102</v>
      </c>
      <c r="G118" s="50" t="s">
        <v>102</v>
      </c>
      <c r="H118" s="50" t="s">
        <v>2644</v>
      </c>
      <c r="I118" s="50" t="s">
        <v>103</v>
      </c>
      <c r="J118" s="52">
        <v>951.44287450595561</v>
      </c>
      <c r="K118" s="52">
        <v>1250</v>
      </c>
      <c r="L118" s="52">
        <v>76.115429960476447</v>
      </c>
      <c r="M118" s="52">
        <v>0</v>
      </c>
      <c r="N118" s="52">
        <v>1108</v>
      </c>
      <c r="O118" s="52">
        <v>75.297917848395372</v>
      </c>
      <c r="P118" s="52">
        <v>100</v>
      </c>
      <c r="Q118" s="52">
        <v>100</v>
      </c>
      <c r="R118" s="52">
        <v>241</v>
      </c>
      <c r="S118" s="52">
        <v>62.71057285857033</v>
      </c>
      <c r="T118" s="52">
        <v>66.623141474971305</v>
      </c>
      <c r="U118" s="52">
        <v>75</v>
      </c>
      <c r="V118" s="52">
        <v>83.614097144760436</v>
      </c>
      <c r="W118" s="52">
        <v>100</v>
      </c>
      <c r="X118" s="52">
        <v>1104</v>
      </c>
      <c r="Y118" s="52">
        <v>63.353840839355698</v>
      </c>
      <c r="Z118" s="52">
        <v>84.471787785807592</v>
      </c>
      <c r="AA118" s="52">
        <v>100</v>
      </c>
      <c r="AB118" s="52">
        <v>239</v>
      </c>
      <c r="AC118" s="52">
        <v>51.521434773215518</v>
      </c>
      <c r="AD118" s="52">
        <v>68.695246364287357</v>
      </c>
      <c r="AE118" s="52">
        <v>100</v>
      </c>
      <c r="AF118" s="52">
        <v>514</v>
      </c>
      <c r="AG118" s="52">
        <v>63.697811284046544</v>
      </c>
      <c r="AH118" s="52">
        <v>84.930415045395392</v>
      </c>
      <c r="AI118" s="52">
        <v>100</v>
      </c>
      <c r="AJ118" s="52">
        <v>106</v>
      </c>
      <c r="AK118" s="52">
        <v>50.972720125786154</v>
      </c>
      <c r="AL118" s="52">
        <v>67.003839869280938</v>
      </c>
      <c r="AM118" s="52">
        <v>67.963626834381543</v>
      </c>
      <c r="AN118" s="52">
        <v>100</v>
      </c>
      <c r="AO118" s="53">
        <v>12.28</v>
      </c>
      <c r="AP118" s="53">
        <v>15.1</v>
      </c>
      <c r="AQ118" s="53">
        <v>16.03</v>
      </c>
      <c r="AR118" s="52">
        <v>0</v>
      </c>
      <c r="AS118" s="52">
        <v>0.98239436619718312</v>
      </c>
      <c r="AT118" s="52">
        <v>0.97211155378486058</v>
      </c>
      <c r="AU118" s="52">
        <v>0.98531073446327688</v>
      </c>
      <c r="AV118" s="52">
        <v>0.97887323943661975</v>
      </c>
      <c r="AW118" s="52">
        <v>0.96414342629482075</v>
      </c>
      <c r="AX118" s="52">
        <v>0.98305084745762716</v>
      </c>
      <c r="AY118" s="52">
        <v>0.9884615384615385</v>
      </c>
      <c r="AZ118" s="52">
        <v>0.97247706422018354</v>
      </c>
      <c r="BA118" s="52">
        <v>0.99270072992700731</v>
      </c>
      <c r="BB118" s="52">
        <v>7.2671443193449328E-2</v>
      </c>
      <c r="BC118" s="52">
        <v>45.465711361310149</v>
      </c>
      <c r="BD118" s="52">
        <v>50</v>
      </c>
      <c r="BE118" s="52">
        <v>0.14432989690721648</v>
      </c>
      <c r="BF118" s="52">
        <v>31.134020618556725</v>
      </c>
      <c r="BG118" s="52">
        <v>50</v>
      </c>
      <c r="BH118" s="52">
        <v>84</v>
      </c>
      <c r="BI118" s="52">
        <v>259</v>
      </c>
      <c r="BJ118" s="52">
        <v>0.32432432432432434</v>
      </c>
      <c r="BK118" s="52">
        <v>21.621621621621621</v>
      </c>
      <c r="BL118" s="52">
        <v>50</v>
      </c>
      <c r="BM118" s="52">
        <v>139</v>
      </c>
      <c r="BN118" s="52">
        <v>259</v>
      </c>
      <c r="BO118" s="52">
        <v>0.53667953667953672</v>
      </c>
      <c r="BP118" s="52">
        <v>35.778635778635781</v>
      </c>
      <c r="BQ118" s="52">
        <v>50</v>
      </c>
      <c r="BR118" s="52">
        <v>240</v>
      </c>
      <c r="BS118" s="52">
        <v>297</v>
      </c>
      <c r="BT118" s="52">
        <v>0.80808080808080807</v>
      </c>
      <c r="BU118" s="52">
        <v>42.983021706425959</v>
      </c>
      <c r="BV118" s="52">
        <v>50</v>
      </c>
      <c r="BW118" s="54">
        <v>168</v>
      </c>
      <c r="BX118" s="54">
        <v>174</v>
      </c>
      <c r="BY118" s="52">
        <v>0.96551724137931039</v>
      </c>
      <c r="BZ118" s="52">
        <v>100</v>
      </c>
      <c r="CA118" s="52">
        <v>100</v>
      </c>
      <c r="CB118" s="55">
        <v>15</v>
      </c>
      <c r="CC118" s="55">
        <v>23</v>
      </c>
      <c r="CD118" s="52">
        <v>0.65217391304347805</v>
      </c>
      <c r="CE118" s="52">
        <v>69.380203515263631</v>
      </c>
      <c r="CF118" s="52">
        <v>100</v>
      </c>
      <c r="CG118" s="52">
        <v>1</v>
      </c>
      <c r="CH118" s="52">
        <v>168</v>
      </c>
      <c r="CI118" s="52">
        <v>143</v>
      </c>
      <c r="CJ118" s="52">
        <v>0.85099999999999998</v>
      </c>
      <c r="CK118" s="52">
        <v>100</v>
      </c>
      <c r="CL118" s="52">
        <v>100</v>
      </c>
      <c r="CM118" s="52">
        <v>554</v>
      </c>
      <c r="CN118" s="52">
        <v>244</v>
      </c>
      <c r="CO118" s="52">
        <v>686</v>
      </c>
      <c r="CP118" s="52">
        <v>0.44043321299638988</v>
      </c>
      <c r="CQ118" s="52">
        <v>0.80758017492711365</v>
      </c>
      <c r="CR118" s="52">
        <v>14.681107099879661</v>
      </c>
      <c r="CS118" s="52">
        <v>50</v>
      </c>
      <c r="CT118" s="52">
        <v>5</v>
      </c>
      <c r="CU118" s="52">
        <v>576</v>
      </c>
      <c r="CV118" s="52">
        <v>8.6805555555555559E-3</v>
      </c>
      <c r="CW118" s="52">
        <v>0.72337962962962976</v>
      </c>
      <c r="CX118" s="52">
        <v>50</v>
      </c>
      <c r="CY118" s="52">
        <v>0.65217391304347805</v>
      </c>
      <c r="CZ118" s="52">
        <v>0.94</v>
      </c>
      <c r="DA118" s="52">
        <v>0.28782608695652201</v>
      </c>
      <c r="DB118" s="52">
        <v>17.263974516166829</v>
      </c>
      <c r="DC118" s="52">
        <v>19.631524517014228</v>
      </c>
      <c r="DD118" s="52">
        <v>17.168861804494096</v>
      </c>
      <c r="DE118" s="52">
        <v>15.161501169955377</v>
      </c>
      <c r="DF118" s="50" t="s">
        <v>102</v>
      </c>
    </row>
    <row r="119" spans="1:110" x14ac:dyDescent="0.25">
      <c r="A119" s="50" t="s">
        <v>1343</v>
      </c>
      <c r="B119" s="50" t="s">
        <v>1574</v>
      </c>
      <c r="C119" s="50" t="s">
        <v>2665</v>
      </c>
      <c r="D119" s="50" t="s">
        <v>101</v>
      </c>
      <c r="E119" s="50" t="s">
        <v>102</v>
      </c>
      <c r="F119" s="50" t="s">
        <v>102</v>
      </c>
      <c r="G119" s="50" t="s">
        <v>102</v>
      </c>
      <c r="H119" s="50" t="s">
        <v>2644</v>
      </c>
      <c r="I119" s="50" t="s">
        <v>103</v>
      </c>
      <c r="J119" s="52">
        <v>535.55944840894688</v>
      </c>
      <c r="K119" s="52">
        <v>800</v>
      </c>
      <c r="L119" s="52">
        <v>66.94493105111836</v>
      </c>
      <c r="M119" s="52">
        <v>0</v>
      </c>
      <c r="N119" s="52">
        <v>342</v>
      </c>
      <c r="O119" s="52">
        <v>56.234070577489135</v>
      </c>
      <c r="P119" s="52">
        <v>74.978760769985513</v>
      </c>
      <c r="Q119" s="52">
        <v>100</v>
      </c>
      <c r="R119" s="52">
        <v>243</v>
      </c>
      <c r="S119" s="52">
        <v>53.272598878441514</v>
      </c>
      <c r="T119" s="52">
        <v>54.763798051551646</v>
      </c>
      <c r="U119" s="52">
        <v>63.503137475151448</v>
      </c>
      <c r="V119" s="52">
        <v>71.030131837922013</v>
      </c>
      <c r="W119" s="52">
        <v>100</v>
      </c>
      <c r="X119" s="52">
        <v>345</v>
      </c>
      <c r="Y119" s="52">
        <v>49.337271694434541</v>
      </c>
      <c r="Z119" s="52">
        <v>65.783028925912717</v>
      </c>
      <c r="AA119" s="52">
        <v>100</v>
      </c>
      <c r="AB119" s="52">
        <v>245</v>
      </c>
      <c r="AC119" s="52">
        <v>47.122362977243888</v>
      </c>
      <c r="AD119" s="52">
        <v>62.829817302991856</v>
      </c>
      <c r="AE119" s="52">
        <v>100</v>
      </c>
      <c r="AF119" s="52">
        <v>165</v>
      </c>
      <c r="AG119" s="52">
        <v>42.237777777777758</v>
      </c>
      <c r="AH119" s="52">
        <v>56.317037037037011</v>
      </c>
      <c r="AI119" s="52">
        <v>100</v>
      </c>
      <c r="AJ119" s="52">
        <v>125</v>
      </c>
      <c r="AK119" s="52">
        <v>40.969866666666668</v>
      </c>
      <c r="AL119" s="52">
        <v>46.200000000000017</v>
      </c>
      <c r="AM119" s="52">
        <v>54.626488888888893</v>
      </c>
      <c r="AN119" s="52">
        <v>100</v>
      </c>
      <c r="AO119" s="53">
        <v>10.23</v>
      </c>
      <c r="AP119" s="53">
        <v>7.64</v>
      </c>
      <c r="AQ119" s="53">
        <v>5.23</v>
      </c>
      <c r="AR119" s="52">
        <v>0</v>
      </c>
      <c r="AS119" s="52">
        <v>0.98559077809798268</v>
      </c>
      <c r="AT119" s="52">
        <v>0.98380566801619429</v>
      </c>
      <c r="AU119" s="52">
        <v>0.99</v>
      </c>
      <c r="AV119" s="52">
        <v>0.99423631123919309</v>
      </c>
      <c r="AW119" s="52">
        <v>0.9919028340080972</v>
      </c>
      <c r="AX119" s="52">
        <v>1</v>
      </c>
      <c r="AY119" s="52">
        <v>0.97633136094674555</v>
      </c>
      <c r="AZ119" s="52">
        <v>0.9765625</v>
      </c>
      <c r="BA119" s="52">
        <v>0.97560975609756095</v>
      </c>
      <c r="BB119" s="52">
        <v>8.069164265129683E-2</v>
      </c>
      <c r="BC119" s="52">
        <v>43.861671469740649</v>
      </c>
      <c r="BD119" s="52">
        <v>50</v>
      </c>
      <c r="BE119" s="52">
        <v>0.10612244897959183</v>
      </c>
      <c r="BF119" s="52">
        <v>38.775510204081655</v>
      </c>
      <c r="BG119" s="52">
        <v>50</v>
      </c>
      <c r="BH119" s="52"/>
      <c r="BI119" s="52"/>
      <c r="BJ119" s="52"/>
      <c r="BK119" s="52"/>
      <c r="BL119" s="52"/>
      <c r="BM119" s="52"/>
      <c r="BN119" s="52"/>
      <c r="BO119" s="52"/>
      <c r="BP119" s="52"/>
      <c r="BQ119" s="52"/>
      <c r="BR119" s="52">
        <v>47</v>
      </c>
      <c r="BS119" s="52">
        <v>50</v>
      </c>
      <c r="BT119" s="52">
        <v>0.94</v>
      </c>
      <c r="BU119" s="52">
        <v>50</v>
      </c>
      <c r="BV119" s="52">
        <v>50</v>
      </c>
      <c r="BW119" s="54"/>
      <c r="BX119" s="54"/>
      <c r="BY119" s="52"/>
      <c r="BZ119" s="52"/>
      <c r="CA119" s="52"/>
      <c r="CB119" s="55"/>
      <c r="CC119" s="55"/>
      <c r="CD119" s="52"/>
      <c r="CE119" s="52"/>
      <c r="CF119" s="52"/>
      <c r="CG119" s="52"/>
      <c r="CH119" s="52"/>
      <c r="CI119" s="52"/>
      <c r="CJ119" s="52"/>
      <c r="CK119" s="52"/>
      <c r="CL119" s="52"/>
      <c r="CM119" s="52">
        <v>169</v>
      </c>
      <c r="CN119" s="52">
        <v>44</v>
      </c>
      <c r="CO119" s="52">
        <v>165</v>
      </c>
      <c r="CP119" s="52">
        <v>0.26035502958579881</v>
      </c>
      <c r="CQ119" s="52">
        <v>1.0242424242424242</v>
      </c>
      <c r="CR119" s="52">
        <v>17.357001972386588</v>
      </c>
      <c r="CS119" s="52">
        <v>50</v>
      </c>
      <c r="CT119" s="52"/>
      <c r="CU119" s="52"/>
      <c r="CV119" s="52"/>
      <c r="CW119" s="52"/>
      <c r="CX119" s="52"/>
      <c r="CY119" s="52"/>
      <c r="CZ119" s="52"/>
      <c r="DA119" s="52"/>
      <c r="DB119" s="52">
        <v>17.263974516166829</v>
      </c>
      <c r="DC119" s="52">
        <v>19.631524517014228</v>
      </c>
      <c r="DD119" s="52">
        <v>17.168861804494096</v>
      </c>
      <c r="DE119" s="52"/>
      <c r="DF119" s="50" t="s">
        <v>102</v>
      </c>
    </row>
    <row r="120" spans="1:110" x14ac:dyDescent="0.25">
      <c r="A120" s="50" t="s">
        <v>1357</v>
      </c>
      <c r="B120" s="50" t="s">
        <v>1575</v>
      </c>
      <c r="C120" s="50" t="s">
        <v>2665</v>
      </c>
      <c r="D120" s="50" t="s">
        <v>101</v>
      </c>
      <c r="E120" s="50" t="s">
        <v>102</v>
      </c>
      <c r="F120" s="50" t="s">
        <v>102</v>
      </c>
      <c r="G120" s="50" t="s">
        <v>102</v>
      </c>
      <c r="H120" s="50" t="s">
        <v>2644</v>
      </c>
      <c r="I120" s="50" t="s">
        <v>103</v>
      </c>
      <c r="J120" s="52">
        <v>53.750737272164919</v>
      </c>
      <c r="K120" s="52">
        <v>250</v>
      </c>
      <c r="L120" s="52">
        <v>21.500294908865968</v>
      </c>
      <c r="M120" s="52"/>
      <c r="N120" s="52">
        <v>3</v>
      </c>
      <c r="O120" s="52"/>
      <c r="P120" s="52"/>
      <c r="Q120" s="52">
        <v>0</v>
      </c>
      <c r="R120" s="52">
        <v>3</v>
      </c>
      <c r="S120" s="52"/>
      <c r="T120" s="52"/>
      <c r="U120" s="52"/>
      <c r="V120" s="52"/>
      <c r="W120" s="52">
        <v>0</v>
      </c>
      <c r="X120" s="52">
        <v>6</v>
      </c>
      <c r="Y120" s="52"/>
      <c r="Z120" s="52"/>
      <c r="AA120" s="52">
        <v>0</v>
      </c>
      <c r="AB120" s="52">
        <v>6</v>
      </c>
      <c r="AC120" s="52"/>
      <c r="AD120" s="52"/>
      <c r="AE120" s="52">
        <v>0</v>
      </c>
      <c r="AF120" s="52">
        <v>16</v>
      </c>
      <c r="AG120" s="52"/>
      <c r="AH120" s="52"/>
      <c r="AI120" s="52">
        <v>0</v>
      </c>
      <c r="AJ120" s="52">
        <v>12</v>
      </c>
      <c r="AK120" s="52"/>
      <c r="AL120" s="52"/>
      <c r="AM120" s="52"/>
      <c r="AN120" s="52">
        <v>0</v>
      </c>
      <c r="AO120" s="53"/>
      <c r="AP120" s="53"/>
      <c r="AQ120" s="53"/>
      <c r="AR120" s="52">
        <v>1</v>
      </c>
      <c r="AS120" s="52"/>
      <c r="AT120" s="52"/>
      <c r="AU120" s="52"/>
      <c r="AV120" s="52"/>
      <c r="AW120" s="52"/>
      <c r="AX120" s="52"/>
      <c r="AY120" s="52">
        <v>0.68</v>
      </c>
      <c r="AZ120" s="52"/>
      <c r="BA120" s="52"/>
      <c r="BB120" s="52">
        <v>0.82758620689655171</v>
      </c>
      <c r="BC120" s="52">
        <v>0</v>
      </c>
      <c r="BD120" s="52">
        <v>50</v>
      </c>
      <c r="BE120" s="52">
        <v>0.82352941176470584</v>
      </c>
      <c r="BF120" s="52">
        <v>0</v>
      </c>
      <c r="BG120" s="52">
        <v>50</v>
      </c>
      <c r="BH120" s="52"/>
      <c r="BI120" s="52"/>
      <c r="BJ120" s="52"/>
      <c r="BK120" s="52"/>
      <c r="BL120" s="52"/>
      <c r="BM120" s="52"/>
      <c r="BN120" s="52"/>
      <c r="BO120" s="52"/>
      <c r="BP120" s="52"/>
      <c r="BQ120" s="52"/>
      <c r="BR120" s="52">
        <v>43</v>
      </c>
      <c r="BS120" s="52">
        <v>68</v>
      </c>
      <c r="BT120" s="52">
        <v>0.63235294117647056</v>
      </c>
      <c r="BU120" s="52">
        <v>33.635794743429287</v>
      </c>
      <c r="BV120" s="52">
        <v>50</v>
      </c>
      <c r="BW120" s="54"/>
      <c r="BX120" s="54"/>
      <c r="BY120" s="52"/>
      <c r="BZ120" s="52"/>
      <c r="CA120" s="52"/>
      <c r="CB120" s="55"/>
      <c r="CC120" s="55"/>
      <c r="CD120" s="52"/>
      <c r="CE120" s="52"/>
      <c r="CF120" s="52"/>
      <c r="CG120" s="52"/>
      <c r="CH120" s="52"/>
      <c r="CI120" s="52"/>
      <c r="CJ120" s="52"/>
      <c r="CK120" s="52"/>
      <c r="CL120" s="52"/>
      <c r="CM120" s="52"/>
      <c r="CN120" s="52"/>
      <c r="CO120" s="52">
        <v>35</v>
      </c>
      <c r="CP120" s="52"/>
      <c r="CQ120" s="52"/>
      <c r="CR120" s="52">
        <v>0</v>
      </c>
      <c r="CS120" s="52">
        <v>50</v>
      </c>
      <c r="CT120" s="52">
        <v>28</v>
      </c>
      <c r="CU120" s="52">
        <v>116</v>
      </c>
      <c r="CV120" s="52">
        <v>0.2413793103448276</v>
      </c>
      <c r="CW120" s="52">
        <v>20.114942528735632</v>
      </c>
      <c r="CX120" s="52">
        <v>50</v>
      </c>
      <c r="CY120" s="52"/>
      <c r="CZ120" s="52"/>
      <c r="DA120" s="52"/>
      <c r="DB120" s="52"/>
      <c r="DC120" s="52"/>
      <c r="DD120" s="52"/>
      <c r="DE120" s="52"/>
      <c r="DF120" s="50" t="s">
        <v>102</v>
      </c>
    </row>
    <row r="121" spans="1:110" x14ac:dyDescent="0.25">
      <c r="A121" s="50" t="s">
        <v>868</v>
      </c>
      <c r="B121" s="50" t="s">
        <v>1576</v>
      </c>
      <c r="C121" s="50" t="s">
        <v>2665</v>
      </c>
      <c r="D121" s="50" t="s">
        <v>101</v>
      </c>
      <c r="E121" s="50" t="s">
        <v>102</v>
      </c>
      <c r="F121" s="50" t="s">
        <v>102</v>
      </c>
      <c r="G121" s="50" t="s">
        <v>102</v>
      </c>
      <c r="H121" s="50" t="s">
        <v>2644</v>
      </c>
      <c r="I121" s="50" t="s">
        <v>103</v>
      </c>
      <c r="J121" s="52">
        <v>939.19078094010331</v>
      </c>
      <c r="K121" s="52">
        <v>1250</v>
      </c>
      <c r="L121" s="52">
        <v>75.135262475208265</v>
      </c>
      <c r="M121" s="52">
        <v>0</v>
      </c>
      <c r="N121" s="52">
        <v>1140</v>
      </c>
      <c r="O121" s="52">
        <v>64.263761283866955</v>
      </c>
      <c r="P121" s="52">
        <v>85.68501504515595</v>
      </c>
      <c r="Q121" s="52">
        <v>100</v>
      </c>
      <c r="R121" s="52">
        <v>582</v>
      </c>
      <c r="S121" s="52">
        <v>58.925772674394949</v>
      </c>
      <c r="T121" s="52">
        <v>59.732105149092583</v>
      </c>
      <c r="U121" s="52">
        <v>69.831340801273257</v>
      </c>
      <c r="V121" s="52">
        <v>78.567696899193265</v>
      </c>
      <c r="W121" s="52">
        <v>100</v>
      </c>
      <c r="X121" s="52">
        <v>1166</v>
      </c>
      <c r="Y121" s="52">
        <v>54.891125840943587</v>
      </c>
      <c r="Z121" s="52">
        <v>73.188167787924783</v>
      </c>
      <c r="AA121" s="52">
        <v>100</v>
      </c>
      <c r="AB121" s="52">
        <v>589</v>
      </c>
      <c r="AC121" s="52">
        <v>50.148774294590496</v>
      </c>
      <c r="AD121" s="52">
        <v>66.865032392787327</v>
      </c>
      <c r="AE121" s="52">
        <v>100</v>
      </c>
      <c r="AF121" s="52">
        <v>527</v>
      </c>
      <c r="AG121" s="52">
        <v>53.309993674889284</v>
      </c>
      <c r="AH121" s="52">
        <v>71.079991566519041</v>
      </c>
      <c r="AI121" s="52">
        <v>100</v>
      </c>
      <c r="AJ121" s="52">
        <v>275</v>
      </c>
      <c r="AK121" s="52">
        <v>49.074666666666658</v>
      </c>
      <c r="AL121" s="52">
        <v>57.931878306878303</v>
      </c>
      <c r="AM121" s="52">
        <v>65.432888888888868</v>
      </c>
      <c r="AN121" s="52">
        <v>100</v>
      </c>
      <c r="AO121" s="53">
        <v>10.9</v>
      </c>
      <c r="AP121" s="53">
        <v>9.58</v>
      </c>
      <c r="AQ121" s="53">
        <v>8.85</v>
      </c>
      <c r="AR121" s="52">
        <v>1</v>
      </c>
      <c r="AS121" s="52">
        <v>0.9446227929373997</v>
      </c>
      <c r="AT121" s="52">
        <v>0.94427244582043346</v>
      </c>
      <c r="AU121" s="52">
        <v>0.94499999999999995</v>
      </c>
      <c r="AV121" s="52">
        <v>0.9662921348314607</v>
      </c>
      <c r="AW121" s="52">
        <v>0.95510835913312697</v>
      </c>
      <c r="AX121" s="52">
        <v>0.97833333333333339</v>
      </c>
      <c r="AY121" s="52">
        <v>0.99440298507462688</v>
      </c>
      <c r="AZ121" s="52">
        <v>0.98939929328621912</v>
      </c>
      <c r="BA121" s="52">
        <v>1</v>
      </c>
      <c r="BB121" s="52">
        <v>9.6455809780170473E-2</v>
      </c>
      <c r="BC121" s="52">
        <v>40.708838043965919</v>
      </c>
      <c r="BD121" s="52">
        <v>50</v>
      </c>
      <c r="BE121" s="52">
        <v>0.14540816326530612</v>
      </c>
      <c r="BF121" s="52">
        <v>30.91836734693878</v>
      </c>
      <c r="BG121" s="52">
        <v>50</v>
      </c>
      <c r="BH121" s="52">
        <v>206</v>
      </c>
      <c r="BI121" s="52">
        <v>350</v>
      </c>
      <c r="BJ121" s="52">
        <v>0.58857142857142852</v>
      </c>
      <c r="BK121" s="52">
        <v>39.238095238095234</v>
      </c>
      <c r="BL121" s="52">
        <v>50</v>
      </c>
      <c r="BM121" s="52">
        <v>88</v>
      </c>
      <c r="BN121" s="52">
        <v>350</v>
      </c>
      <c r="BO121" s="52">
        <v>0.25142857142857145</v>
      </c>
      <c r="BP121" s="52">
        <v>16.761904761904763</v>
      </c>
      <c r="BQ121" s="52">
        <v>50</v>
      </c>
      <c r="BR121" s="52">
        <v>324</v>
      </c>
      <c r="BS121" s="52">
        <v>360</v>
      </c>
      <c r="BT121" s="52">
        <v>0.9</v>
      </c>
      <c r="BU121" s="52">
        <v>47.872340425531917</v>
      </c>
      <c r="BV121" s="52">
        <v>50</v>
      </c>
      <c r="BW121" s="54">
        <v>145</v>
      </c>
      <c r="BX121" s="54">
        <v>174</v>
      </c>
      <c r="BY121" s="52">
        <v>0.83333333333333337</v>
      </c>
      <c r="BZ121" s="52">
        <v>88.652482269503551</v>
      </c>
      <c r="CA121" s="52">
        <v>100</v>
      </c>
      <c r="CB121" s="55">
        <v>79</v>
      </c>
      <c r="CC121" s="55">
        <v>95</v>
      </c>
      <c r="CD121" s="52">
        <v>0.83157894736842097</v>
      </c>
      <c r="CE121" s="52">
        <v>88.465845464725646</v>
      </c>
      <c r="CF121" s="52">
        <v>100</v>
      </c>
      <c r="CG121" s="52">
        <v>0</v>
      </c>
      <c r="CH121" s="52">
        <v>152</v>
      </c>
      <c r="CI121" s="52">
        <v>103</v>
      </c>
      <c r="CJ121" s="52">
        <v>0.67800000000000005</v>
      </c>
      <c r="CK121" s="52">
        <v>90.350877192982466</v>
      </c>
      <c r="CL121" s="52">
        <v>100</v>
      </c>
      <c r="CM121" s="52">
        <v>584</v>
      </c>
      <c r="CN121" s="52">
        <v>296</v>
      </c>
      <c r="CO121" s="52">
        <v>709</v>
      </c>
      <c r="CP121" s="52">
        <v>0.50684931506849318</v>
      </c>
      <c r="CQ121" s="52">
        <v>0.82369534555712276</v>
      </c>
      <c r="CR121" s="52">
        <v>16.894977168949772</v>
      </c>
      <c r="CS121" s="52">
        <v>50</v>
      </c>
      <c r="CT121" s="52">
        <v>317</v>
      </c>
      <c r="CU121" s="52">
        <v>686</v>
      </c>
      <c r="CV121" s="52">
        <v>0.46209912536443148</v>
      </c>
      <c r="CW121" s="52">
        <v>38.508260447035958</v>
      </c>
      <c r="CX121" s="52">
        <v>50</v>
      </c>
      <c r="CY121" s="52">
        <v>0.83157894736842097</v>
      </c>
      <c r="CZ121" s="52">
        <v>0.94</v>
      </c>
      <c r="DA121" s="52">
        <v>0.10842105263157904</v>
      </c>
      <c r="DB121" s="52">
        <v>17.263974516166829</v>
      </c>
      <c r="DC121" s="52">
        <v>19.631524517014228</v>
      </c>
      <c r="DD121" s="52">
        <v>17.168861804494096</v>
      </c>
      <c r="DE121" s="52">
        <v>15.161501169955377</v>
      </c>
      <c r="DF121" s="50" t="s">
        <v>102</v>
      </c>
    </row>
    <row r="122" spans="1:110" x14ac:dyDescent="0.25">
      <c r="A122" s="50" t="s">
        <v>874</v>
      </c>
      <c r="B122" s="50" t="s">
        <v>1577</v>
      </c>
      <c r="C122" s="50" t="s">
        <v>2665</v>
      </c>
      <c r="D122" s="50" t="s">
        <v>101</v>
      </c>
      <c r="E122" s="50" t="s">
        <v>102</v>
      </c>
      <c r="F122" s="50" t="s">
        <v>102</v>
      </c>
      <c r="G122" s="50" t="s">
        <v>102</v>
      </c>
      <c r="H122" s="50" t="s">
        <v>2644</v>
      </c>
      <c r="I122" s="50" t="s">
        <v>103</v>
      </c>
      <c r="J122" s="52">
        <v>1026.0849338022686</v>
      </c>
      <c r="K122" s="52">
        <v>1250</v>
      </c>
      <c r="L122" s="52">
        <v>82.086794704181486</v>
      </c>
      <c r="M122" s="52">
        <v>0</v>
      </c>
      <c r="N122" s="52">
        <v>1231</v>
      </c>
      <c r="O122" s="52">
        <v>68.366854034172974</v>
      </c>
      <c r="P122" s="52">
        <v>91.155805378897298</v>
      </c>
      <c r="Q122" s="52">
        <v>100</v>
      </c>
      <c r="R122" s="52">
        <v>555</v>
      </c>
      <c r="S122" s="52">
        <v>61.203053171939004</v>
      </c>
      <c r="T122" s="52">
        <v>63.930653247534565</v>
      </c>
      <c r="U122" s="52">
        <v>74.248376931421305</v>
      </c>
      <c r="V122" s="52">
        <v>81.604070895918667</v>
      </c>
      <c r="W122" s="52">
        <v>100</v>
      </c>
      <c r="X122" s="52">
        <v>1231</v>
      </c>
      <c r="Y122" s="52">
        <v>58.649365200985109</v>
      </c>
      <c r="Z122" s="52">
        <v>78.199153601313469</v>
      </c>
      <c r="AA122" s="52">
        <v>100</v>
      </c>
      <c r="AB122" s="52">
        <v>555</v>
      </c>
      <c r="AC122" s="52">
        <v>52.216661201944675</v>
      </c>
      <c r="AD122" s="52">
        <v>69.622214935926223</v>
      </c>
      <c r="AE122" s="52">
        <v>100</v>
      </c>
      <c r="AF122" s="52">
        <v>557</v>
      </c>
      <c r="AG122" s="52">
        <v>57.657510472770689</v>
      </c>
      <c r="AH122" s="52">
        <v>76.876680630360923</v>
      </c>
      <c r="AI122" s="52">
        <v>100</v>
      </c>
      <c r="AJ122" s="52">
        <v>252</v>
      </c>
      <c r="AK122" s="52">
        <v>51.506481481481494</v>
      </c>
      <c r="AL122" s="52">
        <v>62.73967213114755</v>
      </c>
      <c r="AM122" s="52">
        <v>68.675308641975334</v>
      </c>
      <c r="AN122" s="52">
        <v>100</v>
      </c>
      <c r="AO122" s="53">
        <v>13.04</v>
      </c>
      <c r="AP122" s="53">
        <v>11.71</v>
      </c>
      <c r="AQ122" s="53">
        <v>11.23</v>
      </c>
      <c r="AR122" s="52">
        <v>0</v>
      </c>
      <c r="AS122" s="52">
        <v>0.99289099526066349</v>
      </c>
      <c r="AT122" s="52">
        <v>0.98952879581151831</v>
      </c>
      <c r="AU122" s="52">
        <v>0.99567099567099571</v>
      </c>
      <c r="AV122" s="52">
        <v>0.99369085173501581</v>
      </c>
      <c r="AW122" s="52">
        <v>0.99130434782608701</v>
      </c>
      <c r="AX122" s="52">
        <v>0.99567099567099571</v>
      </c>
      <c r="AY122" s="52">
        <v>0.99823321554770317</v>
      </c>
      <c r="AZ122" s="52">
        <v>0.99612403100775193</v>
      </c>
      <c r="BA122" s="52">
        <v>1</v>
      </c>
      <c r="BB122" s="52">
        <v>7.9773321708805578E-2</v>
      </c>
      <c r="BC122" s="52">
        <v>44.045335658238891</v>
      </c>
      <c r="BD122" s="52">
        <v>50</v>
      </c>
      <c r="BE122" s="52">
        <v>0.13631633714880334</v>
      </c>
      <c r="BF122" s="52">
        <v>32.736732570239347</v>
      </c>
      <c r="BG122" s="52">
        <v>50</v>
      </c>
      <c r="BH122" s="52">
        <v>251</v>
      </c>
      <c r="BI122" s="52">
        <v>368</v>
      </c>
      <c r="BJ122" s="52">
        <v>0.68206521739130432</v>
      </c>
      <c r="BK122" s="52">
        <v>45.471014492753618</v>
      </c>
      <c r="BL122" s="52">
        <v>50</v>
      </c>
      <c r="BM122" s="52">
        <v>125</v>
      </c>
      <c r="BN122" s="52">
        <v>368</v>
      </c>
      <c r="BO122" s="52">
        <v>0.33967391304347827</v>
      </c>
      <c r="BP122" s="52">
        <v>22.644927536231883</v>
      </c>
      <c r="BQ122" s="52">
        <v>50</v>
      </c>
      <c r="BR122" s="52">
        <v>310</v>
      </c>
      <c r="BS122" s="52">
        <v>337</v>
      </c>
      <c r="BT122" s="52">
        <v>0.91988130563798221</v>
      </c>
      <c r="BU122" s="52">
        <v>48.929856682871396</v>
      </c>
      <c r="BV122" s="52">
        <v>50</v>
      </c>
      <c r="BW122" s="54">
        <v>156</v>
      </c>
      <c r="BX122" s="54">
        <v>176</v>
      </c>
      <c r="BY122" s="52">
        <v>0.88636363636363635</v>
      </c>
      <c r="BZ122" s="52">
        <v>94.294003868471947</v>
      </c>
      <c r="CA122" s="52">
        <v>100</v>
      </c>
      <c r="CB122" s="55">
        <v>68</v>
      </c>
      <c r="CC122" s="55">
        <v>78</v>
      </c>
      <c r="CD122" s="52">
        <v>0.87179487179487192</v>
      </c>
      <c r="CE122" s="52">
        <v>92.744135297326807</v>
      </c>
      <c r="CF122" s="52">
        <v>100</v>
      </c>
      <c r="CG122" s="52">
        <v>0</v>
      </c>
      <c r="CH122" s="52">
        <v>160</v>
      </c>
      <c r="CI122" s="52">
        <v>122</v>
      </c>
      <c r="CJ122" s="52">
        <v>0.76300000000000001</v>
      </c>
      <c r="CK122" s="52">
        <v>100</v>
      </c>
      <c r="CL122" s="52">
        <v>100</v>
      </c>
      <c r="CM122" s="52">
        <v>691</v>
      </c>
      <c r="CN122" s="52">
        <v>357</v>
      </c>
      <c r="CO122" s="52">
        <v>731</v>
      </c>
      <c r="CP122" s="52">
        <v>0.51664254703328505</v>
      </c>
      <c r="CQ122" s="52">
        <v>0.94528043775649795</v>
      </c>
      <c r="CR122" s="52">
        <v>34.442836468885666</v>
      </c>
      <c r="CS122" s="52">
        <v>50</v>
      </c>
      <c r="CT122" s="52">
        <v>390</v>
      </c>
      <c r="CU122" s="52">
        <v>728</v>
      </c>
      <c r="CV122" s="52">
        <v>0.5357142857142857</v>
      </c>
      <c r="CW122" s="52">
        <v>44.642857142857146</v>
      </c>
      <c r="CX122" s="52">
        <v>50</v>
      </c>
      <c r="CY122" s="52">
        <v>0.87179487179487192</v>
      </c>
      <c r="CZ122" s="52">
        <v>0.94</v>
      </c>
      <c r="DA122" s="52">
        <v>6.8205128205128029E-2</v>
      </c>
      <c r="DB122" s="52">
        <v>17.263974516166829</v>
      </c>
      <c r="DC122" s="52">
        <v>19.631524517014228</v>
      </c>
      <c r="DD122" s="52">
        <v>17.168861804494096</v>
      </c>
      <c r="DE122" s="52">
        <v>15.161501169955377</v>
      </c>
      <c r="DF122" s="50" t="s">
        <v>102</v>
      </c>
    </row>
    <row r="123" spans="1:110" x14ac:dyDescent="0.25">
      <c r="A123" s="50" t="s">
        <v>880</v>
      </c>
      <c r="B123" s="50" t="s">
        <v>1578</v>
      </c>
      <c r="C123" s="50" t="s">
        <v>2665</v>
      </c>
      <c r="D123" s="50" t="s">
        <v>101</v>
      </c>
      <c r="E123" s="50" t="s">
        <v>102</v>
      </c>
      <c r="F123" s="50" t="s">
        <v>102</v>
      </c>
      <c r="G123" s="50" t="s">
        <v>102</v>
      </c>
      <c r="H123" s="50" t="s">
        <v>2644</v>
      </c>
      <c r="I123" s="50" t="s">
        <v>103</v>
      </c>
      <c r="J123" s="52">
        <v>965.13145945700649</v>
      </c>
      <c r="K123" s="52">
        <v>1250</v>
      </c>
      <c r="L123" s="52">
        <v>77.210516756560523</v>
      </c>
      <c r="M123" s="52">
        <v>0</v>
      </c>
      <c r="N123" s="52">
        <v>759</v>
      </c>
      <c r="O123" s="52">
        <v>66.550618493036666</v>
      </c>
      <c r="P123" s="52">
        <v>88.734157990715559</v>
      </c>
      <c r="Q123" s="52">
        <v>100</v>
      </c>
      <c r="R123" s="52">
        <v>315</v>
      </c>
      <c r="S123" s="52">
        <v>57.619268960917708</v>
      </c>
      <c r="T123" s="52">
        <v>62.869594438983754</v>
      </c>
      <c r="U123" s="52">
        <v>72.887048904337277</v>
      </c>
      <c r="V123" s="52">
        <v>76.825691947890277</v>
      </c>
      <c r="W123" s="52">
        <v>100</v>
      </c>
      <c r="X123" s="52">
        <v>758</v>
      </c>
      <c r="Y123" s="52">
        <v>57.401115556582582</v>
      </c>
      <c r="Z123" s="52">
        <v>76.534820742110114</v>
      </c>
      <c r="AA123" s="52">
        <v>100</v>
      </c>
      <c r="AB123" s="52">
        <v>314</v>
      </c>
      <c r="AC123" s="52">
        <v>49.668616754715963</v>
      </c>
      <c r="AD123" s="52">
        <v>66.224822339621284</v>
      </c>
      <c r="AE123" s="52">
        <v>100</v>
      </c>
      <c r="AF123" s="52">
        <v>365</v>
      </c>
      <c r="AG123" s="52">
        <v>54.250091324200952</v>
      </c>
      <c r="AH123" s="52">
        <v>72.333455098934607</v>
      </c>
      <c r="AI123" s="52">
        <v>100</v>
      </c>
      <c r="AJ123" s="52">
        <v>141</v>
      </c>
      <c r="AK123" s="52">
        <v>46.669385342789575</v>
      </c>
      <c r="AL123" s="52">
        <v>59.021874999999973</v>
      </c>
      <c r="AM123" s="52">
        <v>62.225847123719433</v>
      </c>
      <c r="AN123" s="52">
        <v>100</v>
      </c>
      <c r="AO123" s="53">
        <v>15.26</v>
      </c>
      <c r="AP123" s="53">
        <v>13.2</v>
      </c>
      <c r="AQ123" s="53">
        <v>12.35</v>
      </c>
      <c r="AR123" s="52">
        <v>1</v>
      </c>
      <c r="AS123" s="52">
        <v>0.97153465346534651</v>
      </c>
      <c r="AT123" s="52">
        <v>0.96480938416422291</v>
      </c>
      <c r="AU123" s="52">
        <v>0.97644539614561032</v>
      </c>
      <c r="AV123" s="52">
        <v>0.96782178217821779</v>
      </c>
      <c r="AW123" s="52">
        <v>0.95918367346938771</v>
      </c>
      <c r="AX123" s="52">
        <v>0.97419354838709682</v>
      </c>
      <c r="AY123" s="52">
        <v>0.97637795275590555</v>
      </c>
      <c r="AZ123" s="52">
        <v>0.94155844155844159</v>
      </c>
      <c r="BA123" s="52">
        <v>1</v>
      </c>
      <c r="BB123" s="52">
        <v>0.12533333333333332</v>
      </c>
      <c r="BC123" s="52">
        <v>34.933333333333351</v>
      </c>
      <c r="BD123" s="52">
        <v>50</v>
      </c>
      <c r="BE123" s="52">
        <v>0.20970537261698441</v>
      </c>
      <c r="BF123" s="52">
        <v>18.058925476603125</v>
      </c>
      <c r="BG123" s="52">
        <v>50</v>
      </c>
      <c r="BH123" s="52">
        <v>194</v>
      </c>
      <c r="BI123" s="52">
        <v>225</v>
      </c>
      <c r="BJ123" s="52">
        <v>0.86222222222222222</v>
      </c>
      <c r="BK123" s="52">
        <v>50</v>
      </c>
      <c r="BL123" s="52">
        <v>50</v>
      </c>
      <c r="BM123" s="52">
        <v>67</v>
      </c>
      <c r="BN123" s="52">
        <v>225</v>
      </c>
      <c r="BO123" s="52">
        <v>0.29777777777777775</v>
      </c>
      <c r="BP123" s="52">
        <v>19.851851851851851</v>
      </c>
      <c r="BQ123" s="52">
        <v>50</v>
      </c>
      <c r="BR123" s="52">
        <v>252</v>
      </c>
      <c r="BS123" s="52">
        <v>276</v>
      </c>
      <c r="BT123" s="52">
        <v>0.91304347826086951</v>
      </c>
      <c r="BU123" s="52">
        <v>48.566142460684553</v>
      </c>
      <c r="BV123" s="52">
        <v>50</v>
      </c>
      <c r="BW123" s="54">
        <v>121</v>
      </c>
      <c r="BX123" s="54">
        <v>139</v>
      </c>
      <c r="BY123" s="52">
        <v>0.87050359712230219</v>
      </c>
      <c r="BZ123" s="52">
        <v>92.606765651308748</v>
      </c>
      <c r="CA123" s="52">
        <v>100</v>
      </c>
      <c r="CB123" s="55">
        <v>44</v>
      </c>
      <c r="CC123" s="55">
        <v>57</v>
      </c>
      <c r="CD123" s="52">
        <v>0.77192982456140302</v>
      </c>
      <c r="CE123" s="52">
        <v>82.120194102276926</v>
      </c>
      <c r="CF123" s="52">
        <v>100</v>
      </c>
      <c r="CG123" s="52">
        <v>1</v>
      </c>
      <c r="CH123" s="52">
        <v>127</v>
      </c>
      <c r="CI123" s="52">
        <v>95</v>
      </c>
      <c r="CJ123" s="52">
        <v>0.748</v>
      </c>
      <c r="CK123" s="52">
        <v>99.737532808398953</v>
      </c>
      <c r="CL123" s="52">
        <v>100</v>
      </c>
      <c r="CM123" s="52">
        <v>440</v>
      </c>
      <c r="CN123" s="52">
        <v>246</v>
      </c>
      <c r="CO123" s="52">
        <v>486</v>
      </c>
      <c r="CP123" s="52">
        <v>0.55909090909090908</v>
      </c>
      <c r="CQ123" s="52">
        <v>0.90534979423868311</v>
      </c>
      <c r="CR123" s="52">
        <v>37.272727272727273</v>
      </c>
      <c r="CS123" s="52">
        <v>50</v>
      </c>
      <c r="CT123" s="52">
        <v>229</v>
      </c>
      <c r="CU123" s="52">
        <v>488</v>
      </c>
      <c r="CV123" s="52">
        <v>0.46926229508196721</v>
      </c>
      <c r="CW123" s="52">
        <v>39.105191256830601</v>
      </c>
      <c r="CX123" s="52">
        <v>50</v>
      </c>
      <c r="CY123" s="52">
        <v>0.77192982456140302</v>
      </c>
      <c r="CZ123" s="52">
        <v>0.94</v>
      </c>
      <c r="DA123" s="52">
        <v>0.16807017543859701</v>
      </c>
      <c r="DB123" s="52">
        <v>17.263974516166829</v>
      </c>
      <c r="DC123" s="52">
        <v>19.631524517014228</v>
      </c>
      <c r="DD123" s="52">
        <v>17.168861804494096</v>
      </c>
      <c r="DE123" s="52">
        <v>15.161501169955377</v>
      </c>
      <c r="DF123" s="50" t="s">
        <v>102</v>
      </c>
    </row>
    <row r="124" spans="1:110" x14ac:dyDescent="0.25">
      <c r="A124" s="50" t="s">
        <v>886</v>
      </c>
      <c r="B124" s="50" t="s">
        <v>1579</v>
      </c>
      <c r="C124" s="50" t="s">
        <v>2665</v>
      </c>
      <c r="D124" s="50" t="s">
        <v>101</v>
      </c>
      <c r="E124" s="50" t="s">
        <v>102</v>
      </c>
      <c r="F124" s="50" t="s">
        <v>102</v>
      </c>
      <c r="G124" s="50" t="s">
        <v>102</v>
      </c>
      <c r="H124" s="50" t="s">
        <v>2644</v>
      </c>
      <c r="I124" s="50" t="s">
        <v>103</v>
      </c>
      <c r="J124" s="52">
        <v>628.66043679633719</v>
      </c>
      <c r="K124" s="52">
        <v>700</v>
      </c>
      <c r="L124" s="52">
        <v>89.808633828048173</v>
      </c>
      <c r="M124" s="52">
        <v>0</v>
      </c>
      <c r="N124" s="52">
        <v>288</v>
      </c>
      <c r="O124" s="52">
        <v>77.006421390369155</v>
      </c>
      <c r="P124" s="52">
        <v>100</v>
      </c>
      <c r="Q124" s="52">
        <v>100</v>
      </c>
      <c r="R124" s="52">
        <v>73</v>
      </c>
      <c r="S124" s="52">
        <v>67.102530654072467</v>
      </c>
      <c r="T124" s="52">
        <v>73.179186394695009</v>
      </c>
      <c r="U124" s="52">
        <v>75</v>
      </c>
      <c r="V124" s="52">
        <v>89.470040872096618</v>
      </c>
      <c r="W124" s="52">
        <v>100</v>
      </c>
      <c r="X124" s="52">
        <v>288</v>
      </c>
      <c r="Y124" s="52">
        <v>70.097092577099872</v>
      </c>
      <c r="Z124" s="52">
        <v>93.462790102799829</v>
      </c>
      <c r="AA124" s="52">
        <v>100</v>
      </c>
      <c r="AB124" s="52">
        <v>73</v>
      </c>
      <c r="AC124" s="52">
        <v>61.019692977333349</v>
      </c>
      <c r="AD124" s="52">
        <v>81.359590636444466</v>
      </c>
      <c r="AE124" s="52">
        <v>100</v>
      </c>
      <c r="AF124" s="52">
        <v>106</v>
      </c>
      <c r="AG124" s="52">
        <v>64.509119496855348</v>
      </c>
      <c r="AH124" s="52">
        <v>86.012159329140474</v>
      </c>
      <c r="AI124" s="52">
        <v>100</v>
      </c>
      <c r="AJ124" s="52">
        <v>17</v>
      </c>
      <c r="AK124" s="52"/>
      <c r="AL124" s="52">
        <v>67.326591760299635</v>
      </c>
      <c r="AM124" s="52"/>
      <c r="AN124" s="52">
        <v>0</v>
      </c>
      <c r="AO124" s="53">
        <v>7.89</v>
      </c>
      <c r="AP124" s="53">
        <v>12.15</v>
      </c>
      <c r="AQ124" s="53"/>
      <c r="AR124" s="52">
        <v>0</v>
      </c>
      <c r="AS124" s="52">
        <v>1</v>
      </c>
      <c r="AT124" s="52">
        <v>1</v>
      </c>
      <c r="AU124" s="52">
        <v>1</v>
      </c>
      <c r="AV124" s="52">
        <v>1</v>
      </c>
      <c r="AW124" s="52">
        <v>1</v>
      </c>
      <c r="AX124" s="52">
        <v>1</v>
      </c>
      <c r="AY124" s="52">
        <v>1</v>
      </c>
      <c r="AZ124" s="52"/>
      <c r="BA124" s="52">
        <v>1</v>
      </c>
      <c r="BB124" s="52">
        <v>3.7974683544303799E-2</v>
      </c>
      <c r="BC124" s="52">
        <v>50</v>
      </c>
      <c r="BD124" s="52">
        <v>50</v>
      </c>
      <c r="BE124" s="52">
        <v>0.10416666666666667</v>
      </c>
      <c r="BF124" s="52">
        <v>39.166666666666679</v>
      </c>
      <c r="BG124" s="52">
        <v>50</v>
      </c>
      <c r="BH124" s="52"/>
      <c r="BI124" s="52"/>
      <c r="BJ124" s="52"/>
      <c r="BK124" s="52"/>
      <c r="BL124" s="52"/>
      <c r="BM124" s="52"/>
      <c r="BN124" s="52"/>
      <c r="BO124" s="52"/>
      <c r="BP124" s="52"/>
      <c r="BQ124" s="52"/>
      <c r="BR124" s="52">
        <v>44</v>
      </c>
      <c r="BS124" s="52">
        <v>44</v>
      </c>
      <c r="BT124" s="52">
        <v>1</v>
      </c>
      <c r="BU124" s="52">
        <v>50</v>
      </c>
      <c r="BV124" s="52">
        <v>50</v>
      </c>
      <c r="BW124" s="54"/>
      <c r="BX124" s="54"/>
      <c r="BY124" s="52"/>
      <c r="BZ124" s="52"/>
      <c r="CA124" s="52"/>
      <c r="CB124" s="55"/>
      <c r="CC124" s="55"/>
      <c r="CD124" s="52"/>
      <c r="CE124" s="52"/>
      <c r="CF124" s="52"/>
      <c r="CG124" s="52"/>
      <c r="CH124" s="52"/>
      <c r="CI124" s="52"/>
      <c r="CJ124" s="52"/>
      <c r="CK124" s="52"/>
      <c r="CL124" s="52"/>
      <c r="CM124" s="52">
        <v>148</v>
      </c>
      <c r="CN124" s="52">
        <v>87</v>
      </c>
      <c r="CO124" s="52">
        <v>154</v>
      </c>
      <c r="CP124" s="52">
        <v>0.58783783783783783</v>
      </c>
      <c r="CQ124" s="52">
        <v>0.96103896103896103</v>
      </c>
      <c r="CR124" s="52">
        <v>39.189189189189186</v>
      </c>
      <c r="CS124" s="52">
        <v>50</v>
      </c>
      <c r="CT124" s="52"/>
      <c r="CU124" s="52"/>
      <c r="CV124" s="52"/>
      <c r="CW124" s="52"/>
      <c r="CX124" s="52"/>
      <c r="CY124" s="52"/>
      <c r="CZ124" s="52"/>
      <c r="DA124" s="52"/>
      <c r="DB124" s="52">
        <v>17.263974516166829</v>
      </c>
      <c r="DC124" s="52">
        <v>19.631524517014228</v>
      </c>
      <c r="DD124" s="52">
        <v>17.168861804494096</v>
      </c>
      <c r="DE124" s="52"/>
      <c r="DF124" s="50" t="s">
        <v>102</v>
      </c>
    </row>
    <row r="125" spans="1:110" x14ac:dyDescent="0.25">
      <c r="A125" s="50" t="s">
        <v>888</v>
      </c>
      <c r="B125" s="50" t="s">
        <v>1580</v>
      </c>
      <c r="C125" s="50" t="s">
        <v>2665</v>
      </c>
      <c r="D125" s="50" t="s">
        <v>101</v>
      </c>
      <c r="E125" s="50" t="s">
        <v>102</v>
      </c>
      <c r="F125" s="50" t="s">
        <v>102</v>
      </c>
      <c r="G125" s="50" t="s">
        <v>102</v>
      </c>
      <c r="H125" s="50" t="s">
        <v>2644</v>
      </c>
      <c r="I125" s="50" t="s">
        <v>103</v>
      </c>
      <c r="J125" s="52">
        <v>1079.6728452157281</v>
      </c>
      <c r="K125" s="52">
        <v>1250</v>
      </c>
      <c r="L125" s="52">
        <v>86.373827617258243</v>
      </c>
      <c r="M125" s="52">
        <v>0</v>
      </c>
      <c r="N125" s="52">
        <v>694</v>
      </c>
      <c r="O125" s="52">
        <v>79.148976446516585</v>
      </c>
      <c r="P125" s="52">
        <v>100</v>
      </c>
      <c r="Q125" s="52">
        <v>100</v>
      </c>
      <c r="R125" s="52">
        <v>196</v>
      </c>
      <c r="S125" s="52">
        <v>66.686572179862594</v>
      </c>
      <c r="T125" s="52">
        <v>74.211093974970765</v>
      </c>
      <c r="U125" s="52">
        <v>75</v>
      </c>
      <c r="V125" s="52">
        <v>88.915429573150135</v>
      </c>
      <c r="W125" s="52">
        <v>100</v>
      </c>
      <c r="X125" s="52">
        <v>693</v>
      </c>
      <c r="Y125" s="52">
        <v>69.069943508158602</v>
      </c>
      <c r="Z125" s="52">
        <v>92.093258010878131</v>
      </c>
      <c r="AA125" s="52">
        <v>100</v>
      </c>
      <c r="AB125" s="52">
        <v>196</v>
      </c>
      <c r="AC125" s="52">
        <v>56.033454824456292</v>
      </c>
      <c r="AD125" s="52">
        <v>74.711273099275061</v>
      </c>
      <c r="AE125" s="52">
        <v>100</v>
      </c>
      <c r="AF125" s="52">
        <v>321</v>
      </c>
      <c r="AG125" s="52">
        <v>64.238629283489075</v>
      </c>
      <c r="AH125" s="52">
        <v>85.651505711318762</v>
      </c>
      <c r="AI125" s="52">
        <v>100</v>
      </c>
      <c r="AJ125" s="52">
        <v>82</v>
      </c>
      <c r="AK125" s="52">
        <v>56.122357723577252</v>
      </c>
      <c r="AL125" s="52">
        <v>67.023291492329136</v>
      </c>
      <c r="AM125" s="52">
        <v>74.829810298103013</v>
      </c>
      <c r="AN125" s="52">
        <v>100</v>
      </c>
      <c r="AO125" s="53">
        <v>8.31</v>
      </c>
      <c r="AP125" s="53">
        <v>18.170000000000002</v>
      </c>
      <c r="AQ125" s="53">
        <v>10.9</v>
      </c>
      <c r="AR125" s="52">
        <v>1</v>
      </c>
      <c r="AS125" s="52">
        <v>0.95128552097428953</v>
      </c>
      <c r="AT125" s="52">
        <v>0.98048780487804876</v>
      </c>
      <c r="AU125" s="52">
        <v>0.94007490636704116</v>
      </c>
      <c r="AV125" s="52">
        <v>0.94871794871794868</v>
      </c>
      <c r="AW125" s="52">
        <v>0.97572815533980584</v>
      </c>
      <c r="AX125" s="52">
        <v>0.93831775700934583</v>
      </c>
      <c r="AY125" s="52">
        <v>1</v>
      </c>
      <c r="AZ125" s="52">
        <v>1</v>
      </c>
      <c r="BA125" s="52">
        <v>1</v>
      </c>
      <c r="BB125" s="52">
        <v>7.3820395738203953E-2</v>
      </c>
      <c r="BC125" s="52">
        <v>45.235920852359214</v>
      </c>
      <c r="BD125" s="52">
        <v>50</v>
      </c>
      <c r="BE125" s="52">
        <v>0.17318435754189945</v>
      </c>
      <c r="BF125" s="52">
        <v>25.36312849162012</v>
      </c>
      <c r="BG125" s="52">
        <v>50</v>
      </c>
      <c r="BH125" s="52">
        <v>147</v>
      </c>
      <c r="BI125" s="52">
        <v>182</v>
      </c>
      <c r="BJ125" s="52">
        <v>0.80769230769230771</v>
      </c>
      <c r="BK125" s="52">
        <v>50</v>
      </c>
      <c r="BL125" s="52">
        <v>50</v>
      </c>
      <c r="BM125" s="52">
        <v>82</v>
      </c>
      <c r="BN125" s="52">
        <v>182</v>
      </c>
      <c r="BO125" s="52">
        <v>0.45054945054945056</v>
      </c>
      <c r="BP125" s="52">
        <v>30.036630036630036</v>
      </c>
      <c r="BQ125" s="52">
        <v>50</v>
      </c>
      <c r="BR125" s="52">
        <v>176</v>
      </c>
      <c r="BS125" s="52">
        <v>191</v>
      </c>
      <c r="BT125" s="52">
        <v>0.92146596858638741</v>
      </c>
      <c r="BU125" s="52">
        <v>49.014147265233376</v>
      </c>
      <c r="BV125" s="52">
        <v>50</v>
      </c>
      <c r="BW125" s="54">
        <v>104</v>
      </c>
      <c r="BX125" s="54">
        <v>112</v>
      </c>
      <c r="BY125" s="52">
        <v>0.9285714285714286</v>
      </c>
      <c r="BZ125" s="52">
        <v>98.784194528875389</v>
      </c>
      <c r="CA125" s="52">
        <v>100</v>
      </c>
      <c r="CB125" s="55">
        <v>21</v>
      </c>
      <c r="CC125" s="55">
        <v>26</v>
      </c>
      <c r="CD125" s="52">
        <v>0.80769230769230804</v>
      </c>
      <c r="CE125" s="52">
        <v>85.924713584288099</v>
      </c>
      <c r="CF125" s="52">
        <v>100</v>
      </c>
      <c r="CG125" s="52">
        <v>0</v>
      </c>
      <c r="CH125" s="52">
        <v>103</v>
      </c>
      <c r="CI125" s="52">
        <v>85</v>
      </c>
      <c r="CJ125" s="52">
        <v>0.82499999999999996</v>
      </c>
      <c r="CK125" s="52">
        <v>100</v>
      </c>
      <c r="CL125" s="52">
        <v>100</v>
      </c>
      <c r="CM125" s="52">
        <v>387</v>
      </c>
      <c r="CN125" s="52">
        <v>169</v>
      </c>
      <c r="CO125" s="52">
        <v>430</v>
      </c>
      <c r="CP125" s="52">
        <v>0.43669250645994834</v>
      </c>
      <c r="CQ125" s="52">
        <v>0.9</v>
      </c>
      <c r="CR125" s="52">
        <v>29.112833763996555</v>
      </c>
      <c r="CS125" s="52">
        <v>50</v>
      </c>
      <c r="CT125" s="52">
        <v>268</v>
      </c>
      <c r="CU125" s="52">
        <v>370</v>
      </c>
      <c r="CV125" s="52">
        <v>0.72432432432432436</v>
      </c>
      <c r="CW125" s="52">
        <v>50</v>
      </c>
      <c r="CX125" s="52">
        <v>50</v>
      </c>
      <c r="CY125" s="52">
        <v>0.80769230769230804</v>
      </c>
      <c r="CZ125" s="52">
        <v>0.94</v>
      </c>
      <c r="DA125" s="52">
        <v>0.13230769230769199</v>
      </c>
      <c r="DB125" s="52">
        <v>17.263974516166829</v>
      </c>
      <c r="DC125" s="52">
        <v>19.631524517014228</v>
      </c>
      <c r="DD125" s="52">
        <v>17.168861804494096</v>
      </c>
      <c r="DE125" s="52">
        <v>15.161501169955377</v>
      </c>
      <c r="DF125" s="50" t="s">
        <v>102</v>
      </c>
    </row>
    <row r="126" spans="1:110" x14ac:dyDescent="0.25">
      <c r="A126" s="50" t="s">
        <v>894</v>
      </c>
      <c r="B126" s="50" t="s">
        <v>1581</v>
      </c>
      <c r="C126" s="50" t="s">
        <v>2665</v>
      </c>
      <c r="D126" s="50" t="s">
        <v>101</v>
      </c>
      <c r="E126" s="50" t="s">
        <v>102</v>
      </c>
      <c r="F126" s="50" t="s">
        <v>102</v>
      </c>
      <c r="G126" s="50" t="s">
        <v>102</v>
      </c>
      <c r="H126" s="50" t="s">
        <v>2644</v>
      </c>
      <c r="I126" s="50" t="s">
        <v>103</v>
      </c>
      <c r="J126" s="52">
        <v>642.22861970972758</v>
      </c>
      <c r="K126" s="52">
        <v>800</v>
      </c>
      <c r="L126" s="52">
        <v>80.278577463715948</v>
      </c>
      <c r="M126" s="52">
        <v>0</v>
      </c>
      <c r="N126" s="52">
        <v>253</v>
      </c>
      <c r="O126" s="52">
        <v>72.626483596107136</v>
      </c>
      <c r="P126" s="52">
        <v>96.835311461476181</v>
      </c>
      <c r="Q126" s="52">
        <v>100</v>
      </c>
      <c r="R126" s="52">
        <v>104</v>
      </c>
      <c r="S126" s="52">
        <v>60.597612984002886</v>
      </c>
      <c r="T126" s="52">
        <v>74.828249979263092</v>
      </c>
      <c r="U126" s="52">
        <v>75</v>
      </c>
      <c r="V126" s="52">
        <v>80.796817312003839</v>
      </c>
      <c r="W126" s="52">
        <v>100</v>
      </c>
      <c r="X126" s="52">
        <v>252</v>
      </c>
      <c r="Y126" s="52">
        <v>67.664030898384098</v>
      </c>
      <c r="Z126" s="52">
        <v>90.218707864512126</v>
      </c>
      <c r="AA126" s="52">
        <v>100</v>
      </c>
      <c r="AB126" s="52">
        <v>103</v>
      </c>
      <c r="AC126" s="52">
        <v>57.30025766487951</v>
      </c>
      <c r="AD126" s="52">
        <v>76.400343553172675</v>
      </c>
      <c r="AE126" s="52">
        <v>100</v>
      </c>
      <c r="AF126" s="52">
        <v>87</v>
      </c>
      <c r="AG126" s="52">
        <v>60.9846743295019</v>
      </c>
      <c r="AH126" s="52">
        <v>81.312899106002533</v>
      </c>
      <c r="AI126" s="52">
        <v>100</v>
      </c>
      <c r="AJ126" s="52">
        <v>37</v>
      </c>
      <c r="AK126" s="52">
        <v>55.65405405405405</v>
      </c>
      <c r="AL126" s="52">
        <v>64.929333333333346</v>
      </c>
      <c r="AM126" s="52">
        <v>74.205405405405401</v>
      </c>
      <c r="AN126" s="52">
        <v>100</v>
      </c>
      <c r="AO126" s="53">
        <v>14.4</v>
      </c>
      <c r="AP126" s="53">
        <v>17.52</v>
      </c>
      <c r="AQ126" s="53">
        <v>9.27</v>
      </c>
      <c r="AR126" s="52">
        <v>1</v>
      </c>
      <c r="AS126" s="52">
        <v>0.93309859154929575</v>
      </c>
      <c r="AT126" s="52">
        <v>0.94871794871794868</v>
      </c>
      <c r="AU126" s="52">
        <v>0.92215568862275454</v>
      </c>
      <c r="AV126" s="52">
        <v>0.92957746478873238</v>
      </c>
      <c r="AW126" s="52">
        <v>0.94017094017094016</v>
      </c>
      <c r="AX126" s="52">
        <v>0.92215568862275454</v>
      </c>
      <c r="AY126" s="52">
        <v>1</v>
      </c>
      <c r="AZ126" s="52">
        <v>1</v>
      </c>
      <c r="BA126" s="52">
        <v>1</v>
      </c>
      <c r="BB126" s="52">
        <v>8.3932853717026384E-2</v>
      </c>
      <c r="BC126" s="52">
        <v>43.213429256594722</v>
      </c>
      <c r="BD126" s="52">
        <v>50</v>
      </c>
      <c r="BE126" s="52">
        <v>0.12820512820512819</v>
      </c>
      <c r="BF126" s="52">
        <v>34.358974358974372</v>
      </c>
      <c r="BG126" s="52">
        <v>50</v>
      </c>
      <c r="BH126" s="52"/>
      <c r="BI126" s="52"/>
      <c r="BJ126" s="52"/>
      <c r="BK126" s="52"/>
      <c r="BL126" s="52"/>
      <c r="BM126" s="52"/>
      <c r="BN126" s="52"/>
      <c r="BO126" s="52"/>
      <c r="BP126" s="52"/>
      <c r="BQ126" s="52"/>
      <c r="BR126" s="52">
        <v>56</v>
      </c>
      <c r="BS126" s="52">
        <v>57</v>
      </c>
      <c r="BT126" s="52">
        <v>0.98245614035087714</v>
      </c>
      <c r="BU126" s="52">
        <v>50</v>
      </c>
      <c r="BV126" s="52">
        <v>50</v>
      </c>
      <c r="BW126" s="54"/>
      <c r="BX126" s="54"/>
      <c r="BY126" s="52"/>
      <c r="BZ126" s="52"/>
      <c r="CA126" s="52"/>
      <c r="CB126" s="55"/>
      <c r="CC126" s="55"/>
      <c r="CD126" s="52"/>
      <c r="CE126" s="52"/>
      <c r="CF126" s="52"/>
      <c r="CG126" s="52"/>
      <c r="CH126" s="52"/>
      <c r="CI126" s="52"/>
      <c r="CJ126" s="52"/>
      <c r="CK126" s="52"/>
      <c r="CL126" s="52"/>
      <c r="CM126" s="52">
        <v>103</v>
      </c>
      <c r="CN126" s="52">
        <v>46</v>
      </c>
      <c r="CO126" s="52">
        <v>143</v>
      </c>
      <c r="CP126" s="52">
        <v>0.44660194174757284</v>
      </c>
      <c r="CQ126" s="52">
        <v>0.72027972027972031</v>
      </c>
      <c r="CR126" s="52">
        <v>14.886731391585762</v>
      </c>
      <c r="CS126" s="52">
        <v>50</v>
      </c>
      <c r="CT126" s="52"/>
      <c r="CU126" s="52"/>
      <c r="CV126" s="52"/>
      <c r="CW126" s="52"/>
      <c r="CX126" s="52"/>
      <c r="CY126" s="52"/>
      <c r="CZ126" s="52"/>
      <c r="DA126" s="52"/>
      <c r="DB126" s="52">
        <v>17.263974516166829</v>
      </c>
      <c r="DC126" s="52">
        <v>19.631524517014228</v>
      </c>
      <c r="DD126" s="52">
        <v>17.168861804494096</v>
      </c>
      <c r="DE126" s="52"/>
      <c r="DF126" s="50" t="s">
        <v>102</v>
      </c>
    </row>
    <row r="127" spans="1:110" x14ac:dyDescent="0.25">
      <c r="A127" s="50" t="s">
        <v>897</v>
      </c>
      <c r="B127" s="50" t="s">
        <v>1582</v>
      </c>
      <c r="C127" s="50" t="s">
        <v>2665</v>
      </c>
      <c r="D127" s="50" t="s">
        <v>101</v>
      </c>
      <c r="E127" s="50" t="s">
        <v>102</v>
      </c>
      <c r="F127" s="50" t="s">
        <v>102</v>
      </c>
      <c r="G127" s="50" t="s">
        <v>102</v>
      </c>
      <c r="H127" s="50" t="s">
        <v>2644</v>
      </c>
      <c r="I127" s="50" t="s">
        <v>103</v>
      </c>
      <c r="J127" s="52">
        <v>895.4906939676813</v>
      </c>
      <c r="K127" s="52">
        <v>1250</v>
      </c>
      <c r="L127" s="52">
        <v>71.639255517414497</v>
      </c>
      <c r="M127" s="52">
        <v>0</v>
      </c>
      <c r="N127" s="52">
        <v>603</v>
      </c>
      <c r="O127" s="52">
        <v>62.815222761199074</v>
      </c>
      <c r="P127" s="52">
        <v>83.753630348265432</v>
      </c>
      <c r="Q127" s="52">
        <v>100</v>
      </c>
      <c r="R127" s="52">
        <v>368</v>
      </c>
      <c r="S127" s="52">
        <v>57.065381285499647</v>
      </c>
      <c r="T127" s="52">
        <v>61.988868628285267</v>
      </c>
      <c r="U127" s="52">
        <v>71.819229838039007</v>
      </c>
      <c r="V127" s="52">
        <v>76.087175047332863</v>
      </c>
      <c r="W127" s="52">
        <v>100</v>
      </c>
      <c r="X127" s="52">
        <v>605</v>
      </c>
      <c r="Y127" s="52">
        <v>53.744176320292702</v>
      </c>
      <c r="Z127" s="52">
        <v>71.658901760390265</v>
      </c>
      <c r="AA127" s="52">
        <v>100</v>
      </c>
      <c r="AB127" s="52">
        <v>370</v>
      </c>
      <c r="AC127" s="52">
        <v>48.507682557108232</v>
      </c>
      <c r="AD127" s="52">
        <v>64.67691007614431</v>
      </c>
      <c r="AE127" s="52">
        <v>100</v>
      </c>
      <c r="AF127" s="52">
        <v>276</v>
      </c>
      <c r="AG127" s="52">
        <v>50.834148550724713</v>
      </c>
      <c r="AH127" s="52">
        <v>67.778864734299617</v>
      </c>
      <c r="AI127" s="52">
        <v>100</v>
      </c>
      <c r="AJ127" s="52">
        <v>166</v>
      </c>
      <c r="AK127" s="52">
        <v>46.651154618473903</v>
      </c>
      <c r="AL127" s="52">
        <v>57.146666666666626</v>
      </c>
      <c r="AM127" s="52">
        <v>62.20153949129854</v>
      </c>
      <c r="AN127" s="52">
        <v>100</v>
      </c>
      <c r="AO127" s="53">
        <v>14.75</v>
      </c>
      <c r="AP127" s="53">
        <v>13.48</v>
      </c>
      <c r="AQ127" s="53">
        <v>10.49</v>
      </c>
      <c r="AR127" s="52">
        <v>0</v>
      </c>
      <c r="AS127" s="52">
        <v>0.97955974842767291</v>
      </c>
      <c r="AT127" s="52">
        <v>0.97208121827411165</v>
      </c>
      <c r="AU127" s="52">
        <v>0.99173553719008267</v>
      </c>
      <c r="AV127" s="52">
        <v>0.98273155416012559</v>
      </c>
      <c r="AW127" s="52">
        <v>0.97721518987341771</v>
      </c>
      <c r="AX127" s="52">
        <v>0.99173553719008267</v>
      </c>
      <c r="AY127" s="52">
        <v>1</v>
      </c>
      <c r="AZ127" s="52">
        <v>1</v>
      </c>
      <c r="BA127" s="52">
        <v>1</v>
      </c>
      <c r="BB127" s="52">
        <v>0.14349376114081996</v>
      </c>
      <c r="BC127" s="52">
        <v>31.301247771836007</v>
      </c>
      <c r="BD127" s="52">
        <v>50</v>
      </c>
      <c r="BE127" s="52">
        <v>0.17994505494505494</v>
      </c>
      <c r="BF127" s="52">
        <v>24.010989010989015</v>
      </c>
      <c r="BG127" s="52">
        <v>50</v>
      </c>
      <c r="BH127" s="52">
        <v>83</v>
      </c>
      <c r="BI127" s="52">
        <v>140</v>
      </c>
      <c r="BJ127" s="52">
        <v>0.59285714285714286</v>
      </c>
      <c r="BK127" s="52">
        <v>39.523809523809526</v>
      </c>
      <c r="BL127" s="52">
        <v>50</v>
      </c>
      <c r="BM127" s="52">
        <v>30</v>
      </c>
      <c r="BN127" s="52">
        <v>140</v>
      </c>
      <c r="BO127" s="52">
        <v>0.21428571428571427</v>
      </c>
      <c r="BP127" s="52">
        <v>14.285714285714285</v>
      </c>
      <c r="BQ127" s="52">
        <v>50</v>
      </c>
      <c r="BR127" s="52">
        <v>160</v>
      </c>
      <c r="BS127" s="52">
        <v>172</v>
      </c>
      <c r="BT127" s="52">
        <v>0.93023255813953487</v>
      </c>
      <c r="BU127" s="52">
        <v>49.480455220188027</v>
      </c>
      <c r="BV127" s="52">
        <v>50</v>
      </c>
      <c r="BW127" s="54">
        <v>56</v>
      </c>
      <c r="BX127" s="54">
        <v>66</v>
      </c>
      <c r="BY127" s="52">
        <v>0.84848484848484851</v>
      </c>
      <c r="BZ127" s="52">
        <v>90.264345583494531</v>
      </c>
      <c r="CA127" s="52">
        <v>100</v>
      </c>
      <c r="CB127" s="55">
        <v>37</v>
      </c>
      <c r="CC127" s="55">
        <v>43</v>
      </c>
      <c r="CD127" s="52">
        <v>0.86046511627906996</v>
      </c>
      <c r="CE127" s="52">
        <v>91.538842157347872</v>
      </c>
      <c r="CF127" s="52">
        <v>100</v>
      </c>
      <c r="CG127" s="52">
        <v>0</v>
      </c>
      <c r="CH127" s="52">
        <v>68</v>
      </c>
      <c r="CI127" s="52">
        <v>26</v>
      </c>
      <c r="CJ127" s="52">
        <v>0.38200000000000001</v>
      </c>
      <c r="CK127" s="52">
        <v>50.980392156862742</v>
      </c>
      <c r="CL127" s="52">
        <v>100</v>
      </c>
      <c r="CM127" s="52">
        <v>354</v>
      </c>
      <c r="CN127" s="52">
        <v>176</v>
      </c>
      <c r="CO127" s="52">
        <v>374</v>
      </c>
      <c r="CP127" s="52">
        <v>0.49717514124293788</v>
      </c>
      <c r="CQ127" s="52">
        <v>0.946524064171123</v>
      </c>
      <c r="CR127" s="52">
        <v>33.145009416195862</v>
      </c>
      <c r="CS127" s="52">
        <v>50</v>
      </c>
      <c r="CT127" s="52">
        <v>150</v>
      </c>
      <c r="CU127" s="52">
        <v>279</v>
      </c>
      <c r="CV127" s="52">
        <v>0.5376344086021505</v>
      </c>
      <c r="CW127" s="52">
        <v>44.802867383512549</v>
      </c>
      <c r="CX127" s="52">
        <v>50</v>
      </c>
      <c r="CY127" s="52">
        <v>0.86046511627906996</v>
      </c>
      <c r="CZ127" s="52">
        <v>0.94</v>
      </c>
      <c r="DA127" s="52">
        <v>7.9534883720930052E-2</v>
      </c>
      <c r="DB127" s="52">
        <v>17.263974516166829</v>
      </c>
      <c r="DC127" s="52">
        <v>19.631524517014228</v>
      </c>
      <c r="DD127" s="52">
        <v>17.168861804494096</v>
      </c>
      <c r="DE127" s="52">
        <v>15.161501169955377</v>
      </c>
      <c r="DF127" s="50" t="s">
        <v>102</v>
      </c>
    </row>
    <row r="128" spans="1:110" x14ac:dyDescent="0.25">
      <c r="A128" s="50" t="s">
        <v>901</v>
      </c>
      <c r="B128" s="50" t="s">
        <v>1583</v>
      </c>
      <c r="C128" s="50" t="s">
        <v>2665</v>
      </c>
      <c r="D128" s="50" t="s">
        <v>101</v>
      </c>
      <c r="E128" s="50" t="s">
        <v>102</v>
      </c>
      <c r="F128" s="50" t="s">
        <v>102</v>
      </c>
      <c r="G128" s="50" t="s">
        <v>102</v>
      </c>
      <c r="H128" s="50" t="s">
        <v>2644</v>
      </c>
      <c r="I128" s="50" t="s">
        <v>103</v>
      </c>
      <c r="J128" s="52">
        <v>714.08447791730612</v>
      </c>
      <c r="K128" s="52">
        <v>800</v>
      </c>
      <c r="L128" s="52">
        <v>89.260559739663265</v>
      </c>
      <c r="M128" s="52">
        <v>0</v>
      </c>
      <c r="N128" s="52">
        <v>638</v>
      </c>
      <c r="O128" s="52">
        <v>77.377293505932627</v>
      </c>
      <c r="P128" s="52">
        <v>100</v>
      </c>
      <c r="Q128" s="52">
        <v>100</v>
      </c>
      <c r="R128" s="52">
        <v>107</v>
      </c>
      <c r="S128" s="52">
        <v>61.301973540016391</v>
      </c>
      <c r="T128" s="52">
        <v>75</v>
      </c>
      <c r="U128" s="52">
        <v>75</v>
      </c>
      <c r="V128" s="52">
        <v>81.735964720021855</v>
      </c>
      <c r="W128" s="52">
        <v>100</v>
      </c>
      <c r="X128" s="52">
        <v>623</v>
      </c>
      <c r="Y128" s="52">
        <v>73.097414198438287</v>
      </c>
      <c r="Z128" s="52">
        <v>97.463218931251049</v>
      </c>
      <c r="AA128" s="52">
        <v>100</v>
      </c>
      <c r="AB128" s="52">
        <v>103</v>
      </c>
      <c r="AC128" s="52">
        <v>58.414580252235801</v>
      </c>
      <c r="AD128" s="52">
        <v>77.886107002981063</v>
      </c>
      <c r="AE128" s="52">
        <v>100</v>
      </c>
      <c r="AF128" s="52">
        <v>261</v>
      </c>
      <c r="AG128" s="52">
        <v>63.469157088122593</v>
      </c>
      <c r="AH128" s="52">
        <v>84.625542784163457</v>
      </c>
      <c r="AI128" s="52">
        <v>100</v>
      </c>
      <c r="AJ128" s="52">
        <v>49</v>
      </c>
      <c r="AK128" s="52">
        <v>54.375170068027217</v>
      </c>
      <c r="AL128" s="52">
        <v>65.57106918238992</v>
      </c>
      <c r="AM128" s="52">
        <v>72.500226757369617</v>
      </c>
      <c r="AN128" s="52">
        <v>100</v>
      </c>
      <c r="AO128" s="53">
        <v>13.69</v>
      </c>
      <c r="AP128" s="53">
        <v>16.579999999999998</v>
      </c>
      <c r="AQ128" s="53">
        <v>11.19</v>
      </c>
      <c r="AR128" s="52">
        <v>1</v>
      </c>
      <c r="AS128" s="52">
        <v>0.92560801144492133</v>
      </c>
      <c r="AT128" s="52">
        <v>0.90163934426229508</v>
      </c>
      <c r="AU128" s="52">
        <v>0.93067590987868287</v>
      </c>
      <c r="AV128" s="52">
        <v>0.90557939914163088</v>
      </c>
      <c r="AW128" s="52">
        <v>0.86991869918699183</v>
      </c>
      <c r="AX128" s="52">
        <v>0.91319444444444442</v>
      </c>
      <c r="AY128" s="52">
        <v>1</v>
      </c>
      <c r="AZ128" s="52">
        <v>1</v>
      </c>
      <c r="BA128" s="52">
        <v>1</v>
      </c>
      <c r="BB128" s="52">
        <v>3.0494216614090432E-2</v>
      </c>
      <c r="BC128" s="52">
        <v>50</v>
      </c>
      <c r="BD128" s="52">
        <v>50</v>
      </c>
      <c r="BE128" s="52">
        <v>5.0632911392405063E-2</v>
      </c>
      <c r="BF128" s="52">
        <v>49.87341772151899</v>
      </c>
      <c r="BG128" s="52">
        <v>50</v>
      </c>
      <c r="BH128" s="52"/>
      <c r="BI128" s="52"/>
      <c r="BJ128" s="52"/>
      <c r="BK128" s="52"/>
      <c r="BL128" s="52"/>
      <c r="BM128" s="52"/>
      <c r="BN128" s="52"/>
      <c r="BO128" s="52"/>
      <c r="BP128" s="52"/>
      <c r="BQ128" s="52"/>
      <c r="BR128" s="52">
        <v>124</v>
      </c>
      <c r="BS128" s="52">
        <v>128</v>
      </c>
      <c r="BT128" s="52">
        <v>0.96875</v>
      </c>
      <c r="BU128" s="52">
        <v>50</v>
      </c>
      <c r="BV128" s="52">
        <v>50</v>
      </c>
      <c r="BW128" s="54"/>
      <c r="BX128" s="54"/>
      <c r="BY128" s="52"/>
      <c r="BZ128" s="52"/>
      <c r="CA128" s="52"/>
      <c r="CB128" s="55"/>
      <c r="CC128" s="55"/>
      <c r="CD128" s="52"/>
      <c r="CE128" s="52"/>
      <c r="CF128" s="52"/>
      <c r="CG128" s="52"/>
      <c r="CH128" s="52"/>
      <c r="CI128" s="52"/>
      <c r="CJ128" s="52"/>
      <c r="CK128" s="52"/>
      <c r="CL128" s="52"/>
      <c r="CM128" s="52">
        <v>337</v>
      </c>
      <c r="CN128" s="52">
        <v>257</v>
      </c>
      <c r="CO128" s="52">
        <v>361</v>
      </c>
      <c r="CP128" s="52">
        <v>0.76261127596439171</v>
      </c>
      <c r="CQ128" s="52">
        <v>0.93351800554016617</v>
      </c>
      <c r="CR128" s="52">
        <v>50</v>
      </c>
      <c r="CS128" s="52">
        <v>50</v>
      </c>
      <c r="CT128" s="52"/>
      <c r="CU128" s="52"/>
      <c r="CV128" s="52"/>
      <c r="CW128" s="52"/>
      <c r="CX128" s="52"/>
      <c r="CY128" s="52"/>
      <c r="CZ128" s="52"/>
      <c r="DA128" s="52"/>
      <c r="DB128" s="52">
        <v>17.263974516166829</v>
      </c>
      <c r="DC128" s="52">
        <v>19.631524517014228</v>
      </c>
      <c r="DD128" s="52">
        <v>17.168861804494096</v>
      </c>
      <c r="DE128" s="52"/>
      <c r="DF128" s="50" t="s">
        <v>102</v>
      </c>
    </row>
    <row r="129" spans="1:110" x14ac:dyDescent="0.25">
      <c r="A129" s="50" t="s">
        <v>1210</v>
      </c>
      <c r="B129" s="50" t="s">
        <v>1584</v>
      </c>
      <c r="C129" s="50" t="s">
        <v>2665</v>
      </c>
      <c r="D129" s="50" t="s">
        <v>101</v>
      </c>
      <c r="E129" s="50" t="s">
        <v>102</v>
      </c>
      <c r="F129" s="50" t="s">
        <v>102</v>
      </c>
      <c r="G129" s="50" t="s">
        <v>102</v>
      </c>
      <c r="H129" s="50" t="s">
        <v>2644</v>
      </c>
      <c r="I129" s="50" t="s">
        <v>103</v>
      </c>
      <c r="J129" s="52">
        <v>922.88498309134877</v>
      </c>
      <c r="K129" s="52">
        <v>1250</v>
      </c>
      <c r="L129" s="52">
        <v>73.830798647307901</v>
      </c>
      <c r="M129" s="52">
        <v>0</v>
      </c>
      <c r="N129" s="52">
        <v>92</v>
      </c>
      <c r="O129" s="52">
        <v>66.64314516129032</v>
      </c>
      <c r="P129" s="52">
        <v>88.857526881720432</v>
      </c>
      <c r="Q129" s="52">
        <v>100</v>
      </c>
      <c r="R129" s="52">
        <v>28</v>
      </c>
      <c r="S129" s="52">
        <v>55.586117511520733</v>
      </c>
      <c r="T129" s="52">
        <v>60.499223273548935</v>
      </c>
      <c r="U129" s="52">
        <v>71.480594758064512</v>
      </c>
      <c r="V129" s="52">
        <v>74.114823348694316</v>
      </c>
      <c r="W129" s="52">
        <v>100</v>
      </c>
      <c r="X129" s="52">
        <v>101</v>
      </c>
      <c r="Y129" s="52">
        <v>56.667347147085849</v>
      </c>
      <c r="Z129" s="52">
        <v>75.556462862781132</v>
      </c>
      <c r="AA129" s="52">
        <v>100</v>
      </c>
      <c r="AB129" s="52">
        <v>28</v>
      </c>
      <c r="AC129" s="52">
        <v>46.677098674521361</v>
      </c>
      <c r="AD129" s="52">
        <v>62.236131566028483</v>
      </c>
      <c r="AE129" s="52">
        <v>100</v>
      </c>
      <c r="AF129" s="52">
        <v>113</v>
      </c>
      <c r="AG129" s="52">
        <v>60.633038348082593</v>
      </c>
      <c r="AH129" s="52">
        <v>80.844051130776791</v>
      </c>
      <c r="AI129" s="52">
        <v>100</v>
      </c>
      <c r="AJ129" s="52">
        <v>33</v>
      </c>
      <c r="AK129" s="52">
        <v>49.36666666666666</v>
      </c>
      <c r="AL129" s="52">
        <v>65.280416666666667</v>
      </c>
      <c r="AM129" s="52">
        <v>65.822222222222209</v>
      </c>
      <c r="AN129" s="52">
        <v>100</v>
      </c>
      <c r="AO129" s="53">
        <v>15.89</v>
      </c>
      <c r="AP129" s="53">
        <v>13.82</v>
      </c>
      <c r="AQ129" s="53">
        <v>15.91</v>
      </c>
      <c r="AR129" s="52">
        <v>1</v>
      </c>
      <c r="AS129" s="52">
        <v>0.8571428571428571</v>
      </c>
      <c r="AT129" s="52">
        <v>0.91176470588235292</v>
      </c>
      <c r="AU129" s="52">
        <v>0.83333333333333337</v>
      </c>
      <c r="AV129" s="52">
        <v>0.9375</v>
      </c>
      <c r="AW129" s="52">
        <v>0.91176470588235292</v>
      </c>
      <c r="AX129" s="52">
        <v>0.94871794871794868</v>
      </c>
      <c r="AY129" s="52">
        <v>0.98275862068965514</v>
      </c>
      <c r="AZ129" s="52">
        <v>0.94285714285714284</v>
      </c>
      <c r="BA129" s="52">
        <v>1</v>
      </c>
      <c r="BB129" s="52">
        <v>0.15555555555555556</v>
      </c>
      <c r="BC129" s="52">
        <v>28.888888888888896</v>
      </c>
      <c r="BD129" s="52">
        <v>50</v>
      </c>
      <c r="BE129" s="52">
        <v>0.19827586206896552</v>
      </c>
      <c r="BF129" s="52">
        <v>20.344827586206904</v>
      </c>
      <c r="BG129" s="52">
        <v>50</v>
      </c>
      <c r="BH129" s="52">
        <v>102</v>
      </c>
      <c r="BI129" s="52">
        <v>198</v>
      </c>
      <c r="BJ129" s="52">
        <v>0.51515151515151514</v>
      </c>
      <c r="BK129" s="52">
        <v>34.343434343434339</v>
      </c>
      <c r="BL129" s="52">
        <v>50</v>
      </c>
      <c r="BM129" s="52">
        <v>65</v>
      </c>
      <c r="BN129" s="52">
        <v>198</v>
      </c>
      <c r="BO129" s="52">
        <v>0.32828282828282829</v>
      </c>
      <c r="BP129" s="52">
        <v>21.885521885521886</v>
      </c>
      <c r="BQ129" s="52">
        <v>50</v>
      </c>
      <c r="BR129" s="52">
        <v>83</v>
      </c>
      <c r="BS129" s="52">
        <v>91</v>
      </c>
      <c r="BT129" s="52">
        <v>0.91208791208791207</v>
      </c>
      <c r="BU129" s="52">
        <v>48.515314472761283</v>
      </c>
      <c r="BV129" s="52">
        <v>50</v>
      </c>
      <c r="BW129" s="54">
        <v>108</v>
      </c>
      <c r="BX129" s="54">
        <v>121</v>
      </c>
      <c r="BY129" s="52">
        <v>0.8925619834710744</v>
      </c>
      <c r="BZ129" s="52">
        <v>94.953402496922806</v>
      </c>
      <c r="CA129" s="52">
        <v>100</v>
      </c>
      <c r="CB129" s="55">
        <v>44</v>
      </c>
      <c r="CC129" s="55">
        <v>48</v>
      </c>
      <c r="CD129" s="52">
        <v>0.91666666666666696</v>
      </c>
      <c r="CE129" s="52">
        <v>97.517730496453936</v>
      </c>
      <c r="CF129" s="52">
        <v>100</v>
      </c>
      <c r="CG129" s="52">
        <v>0</v>
      </c>
      <c r="CH129" s="52">
        <v>108</v>
      </c>
      <c r="CI129" s="52">
        <v>73</v>
      </c>
      <c r="CJ129" s="52">
        <v>0.67600000000000005</v>
      </c>
      <c r="CK129" s="52">
        <v>90.123456790123456</v>
      </c>
      <c r="CL129" s="52">
        <v>100</v>
      </c>
      <c r="CM129" s="52">
        <v>100</v>
      </c>
      <c r="CN129" s="52">
        <v>56</v>
      </c>
      <c r="CO129" s="52">
        <v>116</v>
      </c>
      <c r="CP129" s="52">
        <v>0.56000000000000005</v>
      </c>
      <c r="CQ129" s="52">
        <v>0.86206896551724133</v>
      </c>
      <c r="CR129" s="52">
        <v>18.666666666666668</v>
      </c>
      <c r="CS129" s="52">
        <v>50</v>
      </c>
      <c r="CT129" s="52">
        <v>98</v>
      </c>
      <c r="CU129" s="52">
        <v>404</v>
      </c>
      <c r="CV129" s="52">
        <v>0.24257425742574257</v>
      </c>
      <c r="CW129" s="52">
        <v>20.214521452145213</v>
      </c>
      <c r="CX129" s="52">
        <v>50</v>
      </c>
      <c r="CY129" s="52">
        <v>0.91666666666666696</v>
      </c>
      <c r="CZ129" s="52">
        <v>0.94</v>
      </c>
      <c r="DA129" s="52">
        <v>2.3333333333333001E-2</v>
      </c>
      <c r="DB129" s="52">
        <v>17.263974516166829</v>
      </c>
      <c r="DC129" s="52">
        <v>19.631524517014228</v>
      </c>
      <c r="DD129" s="52">
        <v>17.168861804494096</v>
      </c>
      <c r="DE129" s="52">
        <v>15.161501169955377</v>
      </c>
      <c r="DF129" s="50" t="s">
        <v>102</v>
      </c>
    </row>
    <row r="130" spans="1:110" x14ac:dyDescent="0.25">
      <c r="A130" s="50" t="s">
        <v>1213</v>
      </c>
      <c r="B130" s="50" t="s">
        <v>1585</v>
      </c>
      <c r="C130" s="50" t="s">
        <v>2665</v>
      </c>
      <c r="D130" s="50" t="s">
        <v>101</v>
      </c>
      <c r="E130" s="50" t="s">
        <v>102</v>
      </c>
      <c r="F130" s="50" t="s">
        <v>102</v>
      </c>
      <c r="G130" s="50" t="s">
        <v>102</v>
      </c>
      <c r="H130" s="50" t="s">
        <v>2644</v>
      </c>
      <c r="I130" s="50" t="s">
        <v>103</v>
      </c>
      <c r="J130" s="52">
        <v>1077.890722299564</v>
      </c>
      <c r="K130" s="52">
        <v>1250</v>
      </c>
      <c r="L130" s="52">
        <v>86.23125778396512</v>
      </c>
      <c r="M130" s="52">
        <v>1</v>
      </c>
      <c r="N130" s="52">
        <v>468</v>
      </c>
      <c r="O130" s="52">
        <v>75.239761473003028</v>
      </c>
      <c r="P130" s="52">
        <v>100</v>
      </c>
      <c r="Q130" s="52">
        <v>100</v>
      </c>
      <c r="R130" s="52">
        <v>116</v>
      </c>
      <c r="S130" s="52">
        <v>60.746196648838485</v>
      </c>
      <c r="T130" s="52">
        <v>68.282182075733033</v>
      </c>
      <c r="U130" s="52">
        <v>75</v>
      </c>
      <c r="V130" s="52">
        <v>80.99492886511797</v>
      </c>
      <c r="W130" s="52">
        <v>100</v>
      </c>
      <c r="X130" s="52">
        <v>467</v>
      </c>
      <c r="Y130" s="52">
        <v>63.290061708952024</v>
      </c>
      <c r="Z130" s="52">
        <v>84.38674894526936</v>
      </c>
      <c r="AA130" s="52">
        <v>100</v>
      </c>
      <c r="AB130" s="52">
        <v>117</v>
      </c>
      <c r="AC130" s="52">
        <v>48.356368304051585</v>
      </c>
      <c r="AD130" s="52">
        <v>64.475157738735447</v>
      </c>
      <c r="AE130" s="52">
        <v>100</v>
      </c>
      <c r="AF130" s="52">
        <v>318</v>
      </c>
      <c r="AG130" s="52">
        <v>66.635901467505249</v>
      </c>
      <c r="AH130" s="52">
        <v>88.847868623340332</v>
      </c>
      <c r="AI130" s="52">
        <v>100</v>
      </c>
      <c r="AJ130" s="52">
        <v>81</v>
      </c>
      <c r="AK130" s="52">
        <v>54.952469135802474</v>
      </c>
      <c r="AL130" s="52">
        <v>70.62897327707455</v>
      </c>
      <c r="AM130" s="52">
        <v>73.269958847736632</v>
      </c>
      <c r="AN130" s="52">
        <v>100</v>
      </c>
      <c r="AO130" s="53">
        <v>14.25</v>
      </c>
      <c r="AP130" s="53">
        <v>19.920000000000002</v>
      </c>
      <c r="AQ130" s="53">
        <v>15.67</v>
      </c>
      <c r="AR130" s="52">
        <v>1</v>
      </c>
      <c r="AS130" s="52">
        <v>0.97950819672131151</v>
      </c>
      <c r="AT130" s="52">
        <v>0.94615384615384612</v>
      </c>
      <c r="AU130" s="52">
        <v>0.99162011173184361</v>
      </c>
      <c r="AV130" s="52">
        <v>0.97745901639344257</v>
      </c>
      <c r="AW130" s="52">
        <v>0.9538461538461539</v>
      </c>
      <c r="AX130" s="52">
        <v>0.98603351955307261</v>
      </c>
      <c r="AY130" s="52">
        <v>0.9907407407407407</v>
      </c>
      <c r="AZ130" s="52">
        <v>0.9882352941176471</v>
      </c>
      <c r="BA130" s="52">
        <v>0.99163179916317989</v>
      </c>
      <c r="BB130" s="52">
        <v>7.8252032520325199E-2</v>
      </c>
      <c r="BC130" s="52">
        <v>44.349593495934968</v>
      </c>
      <c r="BD130" s="52">
        <v>50</v>
      </c>
      <c r="BE130" s="52">
        <v>0.14705882352941177</v>
      </c>
      <c r="BF130" s="52">
        <v>30.588235294117649</v>
      </c>
      <c r="BG130" s="52">
        <v>50</v>
      </c>
      <c r="BH130" s="52">
        <v>271</v>
      </c>
      <c r="BI130" s="52">
        <v>334</v>
      </c>
      <c r="BJ130" s="52">
        <v>0.81137724550898205</v>
      </c>
      <c r="BK130" s="52">
        <v>50</v>
      </c>
      <c r="BL130" s="52">
        <v>50</v>
      </c>
      <c r="BM130" s="52">
        <v>168</v>
      </c>
      <c r="BN130" s="52">
        <v>334</v>
      </c>
      <c r="BO130" s="52">
        <v>0.50299401197604787</v>
      </c>
      <c r="BP130" s="52">
        <v>33.532934131736525</v>
      </c>
      <c r="BQ130" s="52">
        <v>50</v>
      </c>
      <c r="BR130" s="52">
        <v>320</v>
      </c>
      <c r="BS130" s="52">
        <v>325</v>
      </c>
      <c r="BT130" s="52">
        <v>0.98461538461538467</v>
      </c>
      <c r="BU130" s="52">
        <v>50</v>
      </c>
      <c r="BV130" s="52">
        <v>50</v>
      </c>
      <c r="BW130" s="54">
        <v>133</v>
      </c>
      <c r="BX130" s="54">
        <v>136</v>
      </c>
      <c r="BY130" s="52">
        <v>0.9779411764705882</v>
      </c>
      <c r="BZ130" s="52">
        <v>100</v>
      </c>
      <c r="CA130" s="52">
        <v>100</v>
      </c>
      <c r="CB130" s="55">
        <v>30</v>
      </c>
      <c r="CC130" s="55">
        <v>34</v>
      </c>
      <c r="CD130" s="52">
        <v>0.88235294117647101</v>
      </c>
      <c r="CE130" s="52">
        <v>93.867334167709686</v>
      </c>
      <c r="CF130" s="52">
        <v>100</v>
      </c>
      <c r="CG130" s="52">
        <v>0</v>
      </c>
      <c r="CH130" s="52">
        <v>132</v>
      </c>
      <c r="CI130" s="52">
        <v>102</v>
      </c>
      <c r="CJ130" s="52">
        <v>0.77300000000000002</v>
      </c>
      <c r="CK130" s="52">
        <v>100</v>
      </c>
      <c r="CL130" s="52">
        <v>100</v>
      </c>
      <c r="CM130" s="52">
        <v>305</v>
      </c>
      <c r="CN130" s="52">
        <v>158</v>
      </c>
      <c r="CO130" s="52">
        <v>328</v>
      </c>
      <c r="CP130" s="52">
        <v>0.5180327868852459</v>
      </c>
      <c r="CQ130" s="52">
        <v>0.92987804878048785</v>
      </c>
      <c r="CR130" s="52">
        <v>34.535519125683059</v>
      </c>
      <c r="CS130" s="52">
        <v>50</v>
      </c>
      <c r="CT130" s="52">
        <v>379</v>
      </c>
      <c r="CU130" s="52">
        <v>644</v>
      </c>
      <c r="CV130" s="52">
        <v>0.58850931677018636</v>
      </c>
      <c r="CW130" s="52">
        <v>49.042443064182201</v>
      </c>
      <c r="CX130" s="52">
        <v>50</v>
      </c>
      <c r="CY130" s="52">
        <v>0.88235294117647101</v>
      </c>
      <c r="CZ130" s="52">
        <v>0.94</v>
      </c>
      <c r="DA130" s="52">
        <v>5.7647058823528996E-2</v>
      </c>
      <c r="DB130" s="52">
        <v>17.263974516166829</v>
      </c>
      <c r="DC130" s="52">
        <v>19.631524517014228</v>
      </c>
      <c r="DD130" s="52">
        <v>17.168861804494096</v>
      </c>
      <c r="DE130" s="52">
        <v>15.161501169955377</v>
      </c>
      <c r="DF130" s="50" t="s">
        <v>102</v>
      </c>
    </row>
    <row r="131" spans="1:110" x14ac:dyDescent="0.25">
      <c r="A131" s="50" t="s">
        <v>1216</v>
      </c>
      <c r="B131" s="50" t="s">
        <v>1586</v>
      </c>
      <c r="C131" s="50" t="s">
        <v>2665</v>
      </c>
      <c r="D131" s="50" t="s">
        <v>101</v>
      </c>
      <c r="E131" s="50" t="s">
        <v>102</v>
      </c>
      <c r="F131" s="50" t="s">
        <v>102</v>
      </c>
      <c r="G131" s="50" t="s">
        <v>102</v>
      </c>
      <c r="H131" s="50" t="s">
        <v>2644</v>
      </c>
      <c r="I131" s="50" t="s">
        <v>103</v>
      </c>
      <c r="J131" s="52">
        <v>1045.4347909085486</v>
      </c>
      <c r="K131" s="52">
        <v>1250</v>
      </c>
      <c r="L131" s="52">
        <v>83.63478327268389</v>
      </c>
      <c r="M131" s="52">
        <v>1</v>
      </c>
      <c r="N131" s="52">
        <v>1104</v>
      </c>
      <c r="O131" s="52">
        <v>72.684866045661323</v>
      </c>
      <c r="P131" s="52">
        <v>96.913154727548431</v>
      </c>
      <c r="Q131" s="52">
        <v>100</v>
      </c>
      <c r="R131" s="52">
        <v>193</v>
      </c>
      <c r="S131" s="52">
        <v>53.161145245053824</v>
      </c>
      <c r="T131" s="52">
        <v>70.357691164252842</v>
      </c>
      <c r="U131" s="52">
        <v>75</v>
      </c>
      <c r="V131" s="52">
        <v>70.881526993405103</v>
      </c>
      <c r="W131" s="52">
        <v>100</v>
      </c>
      <c r="X131" s="52">
        <v>1106</v>
      </c>
      <c r="Y131" s="52">
        <v>66.567391830879146</v>
      </c>
      <c r="Z131" s="52">
        <v>88.756522441172194</v>
      </c>
      <c r="AA131" s="52">
        <v>100</v>
      </c>
      <c r="AB131" s="52">
        <v>193</v>
      </c>
      <c r="AC131" s="52">
        <v>48.637115709790059</v>
      </c>
      <c r="AD131" s="52">
        <v>64.849487613053412</v>
      </c>
      <c r="AE131" s="52">
        <v>100</v>
      </c>
      <c r="AF131" s="52">
        <v>750</v>
      </c>
      <c r="AG131" s="52">
        <v>68.190955555555604</v>
      </c>
      <c r="AH131" s="52">
        <v>90.921274074074148</v>
      </c>
      <c r="AI131" s="52">
        <v>100</v>
      </c>
      <c r="AJ131" s="52">
        <v>137</v>
      </c>
      <c r="AK131" s="52">
        <v>54.495498783454998</v>
      </c>
      <c r="AL131" s="52">
        <v>71.251767264817929</v>
      </c>
      <c r="AM131" s="52">
        <v>72.66066504460666</v>
      </c>
      <c r="AN131" s="52">
        <v>100</v>
      </c>
      <c r="AO131" s="53">
        <v>21.83</v>
      </c>
      <c r="AP131" s="53">
        <v>21.72</v>
      </c>
      <c r="AQ131" s="53">
        <v>16.75</v>
      </c>
      <c r="AR131" s="52">
        <v>1</v>
      </c>
      <c r="AS131" s="52">
        <v>0.94799658994032399</v>
      </c>
      <c r="AT131" s="52">
        <v>0.92452830188679247</v>
      </c>
      <c r="AU131" s="52">
        <v>0.95317377731529651</v>
      </c>
      <c r="AV131" s="52">
        <v>0.94982993197278909</v>
      </c>
      <c r="AW131" s="52">
        <v>0.92523364485981308</v>
      </c>
      <c r="AX131" s="52">
        <v>0.95530145530145527</v>
      </c>
      <c r="AY131" s="52">
        <v>0.98696219035202082</v>
      </c>
      <c r="AZ131" s="52">
        <v>0.9452054794520548</v>
      </c>
      <c r="BA131" s="52">
        <v>0.9967793880837359</v>
      </c>
      <c r="BB131" s="52">
        <v>0.10757314974182444</v>
      </c>
      <c r="BC131" s="52">
        <v>38.48537005163513</v>
      </c>
      <c r="BD131" s="52">
        <v>50</v>
      </c>
      <c r="BE131" s="52">
        <v>0.1853932584269663</v>
      </c>
      <c r="BF131" s="52">
        <v>22.92134831460675</v>
      </c>
      <c r="BG131" s="52">
        <v>50</v>
      </c>
      <c r="BH131" s="52">
        <v>466</v>
      </c>
      <c r="BI131" s="52">
        <v>817</v>
      </c>
      <c r="BJ131" s="52">
        <v>0.57037943696450433</v>
      </c>
      <c r="BK131" s="52">
        <v>38.025295797633625</v>
      </c>
      <c r="BL131" s="52">
        <v>50</v>
      </c>
      <c r="BM131" s="52">
        <v>503</v>
      </c>
      <c r="BN131" s="52">
        <v>817</v>
      </c>
      <c r="BO131" s="52">
        <v>0.61566707466340265</v>
      </c>
      <c r="BP131" s="52">
        <v>41.044471644226846</v>
      </c>
      <c r="BQ131" s="52">
        <v>50</v>
      </c>
      <c r="BR131" s="52">
        <v>678</v>
      </c>
      <c r="BS131" s="52">
        <v>712</v>
      </c>
      <c r="BT131" s="52">
        <v>0.952247191011236</v>
      </c>
      <c r="BU131" s="52">
        <v>50</v>
      </c>
      <c r="BV131" s="52">
        <v>50</v>
      </c>
      <c r="BW131" s="54">
        <v>404</v>
      </c>
      <c r="BX131" s="54">
        <v>420</v>
      </c>
      <c r="BY131" s="52">
        <v>0.96190476190476193</v>
      </c>
      <c r="BZ131" s="52">
        <v>100</v>
      </c>
      <c r="CA131" s="52">
        <v>100</v>
      </c>
      <c r="CB131" s="55">
        <v>65</v>
      </c>
      <c r="CC131" s="55">
        <v>69</v>
      </c>
      <c r="CD131" s="52">
        <v>0.94202898550724601</v>
      </c>
      <c r="CE131" s="52">
        <v>100</v>
      </c>
      <c r="CF131" s="52">
        <v>100</v>
      </c>
      <c r="CG131" s="52">
        <v>0</v>
      </c>
      <c r="CH131" s="52">
        <v>407</v>
      </c>
      <c r="CI131" s="52">
        <v>352</v>
      </c>
      <c r="CJ131" s="52">
        <v>0.86499999999999999</v>
      </c>
      <c r="CK131" s="52">
        <v>100</v>
      </c>
      <c r="CL131" s="52">
        <v>100</v>
      </c>
      <c r="CM131" s="52">
        <v>723</v>
      </c>
      <c r="CN131" s="52">
        <v>535</v>
      </c>
      <c r="CO131" s="52">
        <v>764</v>
      </c>
      <c r="CP131" s="52">
        <v>0.73997233748271096</v>
      </c>
      <c r="CQ131" s="52">
        <v>0.94633507853403143</v>
      </c>
      <c r="CR131" s="52">
        <v>49.331489165514064</v>
      </c>
      <c r="CS131" s="52">
        <v>50</v>
      </c>
      <c r="CT131" s="52">
        <v>382</v>
      </c>
      <c r="CU131" s="52">
        <v>1542</v>
      </c>
      <c r="CV131" s="52">
        <v>0.24773022049286642</v>
      </c>
      <c r="CW131" s="52">
        <v>20.644185041072202</v>
      </c>
      <c r="CX131" s="52">
        <v>50</v>
      </c>
      <c r="CY131" s="52">
        <v>0.94202898550724601</v>
      </c>
      <c r="CZ131" s="52">
        <v>0.94</v>
      </c>
      <c r="DA131" s="52">
        <v>-2.0289855072459771E-3</v>
      </c>
      <c r="DB131" s="52">
        <v>17.263974516166829</v>
      </c>
      <c r="DC131" s="52">
        <v>19.631524517014228</v>
      </c>
      <c r="DD131" s="52">
        <v>17.168861804494096</v>
      </c>
      <c r="DE131" s="52">
        <v>15.161501169955377</v>
      </c>
      <c r="DF131" s="50" t="s">
        <v>102</v>
      </c>
    </row>
    <row r="132" spans="1:110" x14ac:dyDescent="0.25">
      <c r="A132" s="50" t="s">
        <v>1220</v>
      </c>
      <c r="B132" s="50" t="s">
        <v>1587</v>
      </c>
      <c r="C132" s="50" t="s">
        <v>2665</v>
      </c>
      <c r="D132" s="50" t="s">
        <v>101</v>
      </c>
      <c r="E132" s="50" t="s">
        <v>102</v>
      </c>
      <c r="F132" s="50" t="s">
        <v>102</v>
      </c>
      <c r="G132" s="50" t="s">
        <v>102</v>
      </c>
      <c r="H132" s="50" t="s">
        <v>2644</v>
      </c>
      <c r="I132" s="50" t="s">
        <v>103</v>
      </c>
      <c r="J132" s="52">
        <v>1030.9231071702379</v>
      </c>
      <c r="K132" s="52">
        <v>1250</v>
      </c>
      <c r="L132" s="52">
        <v>82.473848573619037</v>
      </c>
      <c r="M132" s="52">
        <v>0</v>
      </c>
      <c r="N132" s="52">
        <v>406</v>
      </c>
      <c r="O132" s="52">
        <v>71.913600959319027</v>
      </c>
      <c r="P132" s="52">
        <v>95.884801279092031</v>
      </c>
      <c r="Q132" s="52">
        <v>100</v>
      </c>
      <c r="R132" s="52">
        <v>104</v>
      </c>
      <c r="S132" s="52">
        <v>62.611210940641243</v>
      </c>
      <c r="T132" s="52">
        <v>64.332640557472786</v>
      </c>
      <c r="U132" s="52">
        <v>75</v>
      </c>
      <c r="V132" s="52">
        <v>83.481614587521662</v>
      </c>
      <c r="W132" s="52">
        <v>100</v>
      </c>
      <c r="X132" s="52">
        <v>399</v>
      </c>
      <c r="Y132" s="52">
        <v>61.131991826083024</v>
      </c>
      <c r="Z132" s="52">
        <v>81.50932243477736</v>
      </c>
      <c r="AA132" s="52">
        <v>100</v>
      </c>
      <c r="AB132" s="52">
        <v>103</v>
      </c>
      <c r="AC132" s="52">
        <v>51.934011005778459</v>
      </c>
      <c r="AD132" s="52">
        <v>69.245348007704607</v>
      </c>
      <c r="AE132" s="52">
        <v>100</v>
      </c>
      <c r="AF132" s="52">
        <v>227</v>
      </c>
      <c r="AG132" s="52">
        <v>62.359581497797379</v>
      </c>
      <c r="AH132" s="52">
        <v>83.146108663729834</v>
      </c>
      <c r="AI132" s="52">
        <v>100</v>
      </c>
      <c r="AJ132" s="52">
        <v>65</v>
      </c>
      <c r="AK132" s="52">
        <v>53.562948717948728</v>
      </c>
      <c r="AL132" s="52">
        <v>65.889094650205763</v>
      </c>
      <c r="AM132" s="52">
        <v>71.417264957264976</v>
      </c>
      <c r="AN132" s="52">
        <v>100</v>
      </c>
      <c r="AO132" s="53">
        <v>12.38</v>
      </c>
      <c r="AP132" s="53">
        <v>12.39</v>
      </c>
      <c r="AQ132" s="53">
        <v>12.32</v>
      </c>
      <c r="AR132" s="52">
        <v>1</v>
      </c>
      <c r="AS132" s="52">
        <v>0.91150442477876104</v>
      </c>
      <c r="AT132" s="52">
        <v>0.84920634920634919</v>
      </c>
      <c r="AU132" s="52">
        <v>0.93558282208588961</v>
      </c>
      <c r="AV132" s="52">
        <v>0.89380530973451322</v>
      </c>
      <c r="AW132" s="52">
        <v>0.84126984126984128</v>
      </c>
      <c r="AX132" s="52">
        <v>0.91411042944785281</v>
      </c>
      <c r="AY132" s="52">
        <v>1</v>
      </c>
      <c r="AZ132" s="52">
        <v>1</v>
      </c>
      <c r="BA132" s="52">
        <v>1</v>
      </c>
      <c r="BB132" s="52">
        <v>4.7045951859956234E-2</v>
      </c>
      <c r="BC132" s="52">
        <v>50</v>
      </c>
      <c r="BD132" s="52">
        <v>50</v>
      </c>
      <c r="BE132" s="52">
        <v>8.5020242914979755E-2</v>
      </c>
      <c r="BF132" s="52">
        <v>42.995951417004058</v>
      </c>
      <c r="BG132" s="52">
        <v>50</v>
      </c>
      <c r="BH132" s="52">
        <v>113</v>
      </c>
      <c r="BI132" s="52">
        <v>190</v>
      </c>
      <c r="BJ132" s="52">
        <v>0.59473684210526312</v>
      </c>
      <c r="BK132" s="52">
        <v>39.649122807017541</v>
      </c>
      <c r="BL132" s="52">
        <v>50</v>
      </c>
      <c r="BM132" s="52">
        <v>81</v>
      </c>
      <c r="BN132" s="52">
        <v>190</v>
      </c>
      <c r="BO132" s="52">
        <v>0.4263157894736842</v>
      </c>
      <c r="BP132" s="52">
        <v>28.421052631578945</v>
      </c>
      <c r="BQ132" s="52">
        <v>50</v>
      </c>
      <c r="BR132" s="52">
        <v>180</v>
      </c>
      <c r="BS132" s="52">
        <v>211</v>
      </c>
      <c r="BT132" s="52">
        <v>0.85308056872037918</v>
      </c>
      <c r="BU132" s="52">
        <v>45.376625995764854</v>
      </c>
      <c r="BV132" s="52">
        <v>50</v>
      </c>
      <c r="BW132" s="54">
        <v>87</v>
      </c>
      <c r="BX132" s="54">
        <v>93</v>
      </c>
      <c r="BY132" s="52">
        <v>0.93548387096774188</v>
      </c>
      <c r="BZ132" s="52">
        <v>99.519560741249151</v>
      </c>
      <c r="CA132" s="52">
        <v>100</v>
      </c>
      <c r="CB132" s="55">
        <v>21</v>
      </c>
      <c r="CC132" s="55">
        <v>21</v>
      </c>
      <c r="CD132" s="52">
        <v>1</v>
      </c>
      <c r="CE132" s="52">
        <v>100</v>
      </c>
      <c r="CF132" s="52">
        <v>100</v>
      </c>
      <c r="CG132" s="52">
        <v>0</v>
      </c>
      <c r="CH132" s="52">
        <v>86</v>
      </c>
      <c r="CI132" s="52">
        <v>68</v>
      </c>
      <c r="CJ132" s="52">
        <v>0.79100000000000004</v>
      </c>
      <c r="CK132" s="52">
        <v>100</v>
      </c>
      <c r="CL132" s="52">
        <v>100</v>
      </c>
      <c r="CM132" s="52">
        <v>241</v>
      </c>
      <c r="CN132" s="52">
        <v>112</v>
      </c>
      <c r="CO132" s="52">
        <v>295</v>
      </c>
      <c r="CP132" s="52">
        <v>0.46473029045643155</v>
      </c>
      <c r="CQ132" s="52">
        <v>0.81694915254237288</v>
      </c>
      <c r="CR132" s="52">
        <v>15.491009681881051</v>
      </c>
      <c r="CS132" s="52">
        <v>50</v>
      </c>
      <c r="CT132" s="52">
        <v>127</v>
      </c>
      <c r="CU132" s="52">
        <v>427</v>
      </c>
      <c r="CV132" s="52">
        <v>0.29742388758782201</v>
      </c>
      <c r="CW132" s="52">
        <v>24.785323965651834</v>
      </c>
      <c r="CX132" s="52">
        <v>50</v>
      </c>
      <c r="CY132" s="52">
        <v>1</v>
      </c>
      <c r="CZ132" s="52">
        <v>0.939393939393939</v>
      </c>
      <c r="DA132" s="52">
        <v>-6.0606060606061052E-2</v>
      </c>
      <c r="DB132" s="52">
        <v>17.263974516166829</v>
      </c>
      <c r="DC132" s="52">
        <v>19.631524517014228</v>
      </c>
      <c r="DD132" s="52">
        <v>17.168861804494096</v>
      </c>
      <c r="DE132" s="52">
        <v>15.161501169955377</v>
      </c>
      <c r="DF132" s="50" t="s">
        <v>102</v>
      </c>
    </row>
    <row r="133" spans="1:110" x14ac:dyDescent="0.25">
      <c r="A133" s="50" t="s">
        <v>1225</v>
      </c>
      <c r="B133" s="50" t="s">
        <v>1588</v>
      </c>
      <c r="C133" s="50" t="s">
        <v>2665</v>
      </c>
      <c r="D133" s="50" t="s">
        <v>101</v>
      </c>
      <c r="E133" s="50" t="s">
        <v>102</v>
      </c>
      <c r="F133" s="50" t="s">
        <v>102</v>
      </c>
      <c r="G133" s="50" t="s">
        <v>102</v>
      </c>
      <c r="H133" s="50" t="s">
        <v>2644</v>
      </c>
      <c r="I133" s="50" t="s">
        <v>103</v>
      </c>
      <c r="J133" s="52">
        <v>1029.5785306811194</v>
      </c>
      <c r="K133" s="52">
        <v>1250</v>
      </c>
      <c r="L133" s="52">
        <v>82.366282454489564</v>
      </c>
      <c r="M133" s="52">
        <v>1</v>
      </c>
      <c r="N133" s="52">
        <v>499</v>
      </c>
      <c r="O133" s="52">
        <v>66.72902089636554</v>
      </c>
      <c r="P133" s="52">
        <v>88.97202786182072</v>
      </c>
      <c r="Q133" s="52">
        <v>100</v>
      </c>
      <c r="R133" s="52">
        <v>98</v>
      </c>
      <c r="S133" s="52">
        <v>49.674231586662749</v>
      </c>
      <c r="T133" s="52">
        <v>67.113211466051112</v>
      </c>
      <c r="U133" s="52">
        <v>70.897024268811606</v>
      </c>
      <c r="V133" s="52">
        <v>66.232308782217004</v>
      </c>
      <c r="W133" s="52">
        <v>100</v>
      </c>
      <c r="X133" s="52">
        <v>495</v>
      </c>
      <c r="Y133" s="52">
        <v>63.531990580030936</v>
      </c>
      <c r="Z133" s="52">
        <v>84.709320773374586</v>
      </c>
      <c r="AA133" s="52">
        <v>100</v>
      </c>
      <c r="AB133" s="52">
        <v>96</v>
      </c>
      <c r="AC133" s="52">
        <v>48.647541272509557</v>
      </c>
      <c r="AD133" s="52">
        <v>64.863388363346075</v>
      </c>
      <c r="AE133" s="52">
        <v>100</v>
      </c>
      <c r="AF133" s="52">
        <v>391</v>
      </c>
      <c r="AG133" s="52">
        <v>66.03282182438187</v>
      </c>
      <c r="AH133" s="52">
        <v>88.043762432509169</v>
      </c>
      <c r="AI133" s="52">
        <v>100</v>
      </c>
      <c r="AJ133" s="52">
        <v>70</v>
      </c>
      <c r="AK133" s="52">
        <v>51.459047619047617</v>
      </c>
      <c r="AL133" s="52">
        <v>69.210903426791191</v>
      </c>
      <c r="AM133" s="52">
        <v>68.612063492063484</v>
      </c>
      <c r="AN133" s="52">
        <v>100</v>
      </c>
      <c r="AO133" s="53">
        <v>21.22</v>
      </c>
      <c r="AP133" s="53">
        <v>18.46</v>
      </c>
      <c r="AQ133" s="53">
        <v>17.75</v>
      </c>
      <c r="AR133" s="52">
        <v>1</v>
      </c>
      <c r="AS133" s="52">
        <v>0.95825426944971537</v>
      </c>
      <c r="AT133" s="52">
        <v>0.9363636363636364</v>
      </c>
      <c r="AU133" s="52">
        <v>0.96402877697841727</v>
      </c>
      <c r="AV133" s="52">
        <v>0.9507575757575758</v>
      </c>
      <c r="AW133" s="52">
        <v>0.91891891891891897</v>
      </c>
      <c r="AX133" s="52">
        <v>0.95923261390887293</v>
      </c>
      <c r="AY133" s="52">
        <v>0.99244332493702769</v>
      </c>
      <c r="AZ133" s="52">
        <v>0.9859154929577465</v>
      </c>
      <c r="BA133" s="52">
        <v>0.99386503067484666</v>
      </c>
      <c r="BB133" s="52">
        <v>5.587121212121212E-2</v>
      </c>
      <c r="BC133" s="52">
        <v>48.825757575757578</v>
      </c>
      <c r="BD133" s="52">
        <v>50</v>
      </c>
      <c r="BE133" s="52">
        <v>0.12834224598930483</v>
      </c>
      <c r="BF133" s="52">
        <v>34.331550802139034</v>
      </c>
      <c r="BG133" s="52">
        <v>50</v>
      </c>
      <c r="BH133" s="52">
        <v>306</v>
      </c>
      <c r="BI133" s="52">
        <v>327</v>
      </c>
      <c r="BJ133" s="52">
        <v>0.93577981651376152</v>
      </c>
      <c r="BK133" s="52">
        <v>50</v>
      </c>
      <c r="BL133" s="52">
        <v>50</v>
      </c>
      <c r="BM133" s="52">
        <v>135</v>
      </c>
      <c r="BN133" s="52">
        <v>327</v>
      </c>
      <c r="BO133" s="52">
        <v>0.41284403669724773</v>
      </c>
      <c r="BP133" s="52">
        <v>27.522935779816514</v>
      </c>
      <c r="BQ133" s="52">
        <v>50</v>
      </c>
      <c r="BR133" s="52">
        <v>338</v>
      </c>
      <c r="BS133" s="52">
        <v>355</v>
      </c>
      <c r="BT133" s="52">
        <v>0.95211267605633798</v>
      </c>
      <c r="BU133" s="52">
        <v>50</v>
      </c>
      <c r="BV133" s="52">
        <v>50</v>
      </c>
      <c r="BW133" s="54">
        <v>195</v>
      </c>
      <c r="BX133" s="54">
        <v>211</v>
      </c>
      <c r="BY133" s="52">
        <v>0.92417061611374407</v>
      </c>
      <c r="BZ133" s="52">
        <v>98.316022990823853</v>
      </c>
      <c r="CA133" s="52">
        <v>100</v>
      </c>
      <c r="CB133" s="55">
        <v>41</v>
      </c>
      <c r="CC133" s="55">
        <v>49</v>
      </c>
      <c r="CD133" s="52">
        <v>0.83673469387755106</v>
      </c>
      <c r="CE133" s="52">
        <v>89.014329135909691</v>
      </c>
      <c r="CF133" s="52">
        <v>100</v>
      </c>
      <c r="CG133" s="52">
        <v>0</v>
      </c>
      <c r="CH133" s="52">
        <v>197</v>
      </c>
      <c r="CI133" s="52">
        <v>145</v>
      </c>
      <c r="CJ133" s="52">
        <v>0.73599999999999999</v>
      </c>
      <c r="CK133" s="52">
        <v>98.138747884940784</v>
      </c>
      <c r="CL133" s="52">
        <v>100</v>
      </c>
      <c r="CM133" s="52">
        <v>372</v>
      </c>
      <c r="CN133" s="52">
        <v>164</v>
      </c>
      <c r="CO133" s="52">
        <v>395</v>
      </c>
      <c r="CP133" s="52">
        <v>0.44086021505376344</v>
      </c>
      <c r="CQ133" s="52">
        <v>0.9417721518987342</v>
      </c>
      <c r="CR133" s="52">
        <v>29.390681003584231</v>
      </c>
      <c r="CS133" s="52">
        <v>50</v>
      </c>
      <c r="CT133" s="52">
        <v>363</v>
      </c>
      <c r="CU133" s="52">
        <v>710</v>
      </c>
      <c r="CV133" s="52">
        <v>0.5112676056338028</v>
      </c>
      <c r="CW133" s="52">
        <v>42.605633802816897</v>
      </c>
      <c r="CX133" s="52">
        <v>50</v>
      </c>
      <c r="CY133" s="52">
        <v>0.83673469387755106</v>
      </c>
      <c r="CZ133" s="52">
        <v>0.94</v>
      </c>
      <c r="DA133" s="52">
        <v>0.10326530612244894</v>
      </c>
      <c r="DB133" s="52">
        <v>17.263974516166829</v>
      </c>
      <c r="DC133" s="52">
        <v>19.631524517014228</v>
      </c>
      <c r="DD133" s="52">
        <v>17.168861804494096</v>
      </c>
      <c r="DE133" s="52">
        <v>15.161501169955377</v>
      </c>
      <c r="DF133" s="50" t="s">
        <v>102</v>
      </c>
    </row>
    <row r="134" spans="1:110" x14ac:dyDescent="0.25">
      <c r="A134" s="50" t="s">
        <v>1228</v>
      </c>
      <c r="B134" s="50" t="s">
        <v>1589</v>
      </c>
      <c r="C134" s="50" t="s">
        <v>2665</v>
      </c>
      <c r="D134" s="50" t="s">
        <v>101</v>
      </c>
      <c r="E134" s="50" t="s">
        <v>102</v>
      </c>
      <c r="F134" s="50" t="s">
        <v>102</v>
      </c>
      <c r="G134" s="50" t="s">
        <v>102</v>
      </c>
      <c r="H134" s="50" t="s">
        <v>2644</v>
      </c>
      <c r="I134" s="50" t="s">
        <v>103</v>
      </c>
      <c r="J134" s="52">
        <v>1004.473452567708</v>
      </c>
      <c r="K134" s="52">
        <v>1250</v>
      </c>
      <c r="L134" s="52">
        <v>80.357876205416645</v>
      </c>
      <c r="M134" s="52">
        <v>1</v>
      </c>
      <c r="N134" s="52">
        <v>810</v>
      </c>
      <c r="O134" s="52">
        <v>71.534039052824596</v>
      </c>
      <c r="P134" s="52">
        <v>95.378718737099462</v>
      </c>
      <c r="Q134" s="52">
        <v>100</v>
      </c>
      <c r="R134" s="52">
        <v>151</v>
      </c>
      <c r="S134" s="52">
        <v>53.467046811640941</v>
      </c>
      <c r="T134" s="52">
        <v>68.739674058212046</v>
      </c>
      <c r="U134" s="52">
        <v>75</v>
      </c>
      <c r="V134" s="52">
        <v>71.289395748854588</v>
      </c>
      <c r="W134" s="52">
        <v>100</v>
      </c>
      <c r="X134" s="52">
        <v>811</v>
      </c>
      <c r="Y134" s="52">
        <v>64.144491406338659</v>
      </c>
      <c r="Z134" s="52">
        <v>85.525988541784884</v>
      </c>
      <c r="AA134" s="52">
        <v>100</v>
      </c>
      <c r="AB134" s="52">
        <v>152</v>
      </c>
      <c r="AC134" s="52">
        <v>44.221956093282301</v>
      </c>
      <c r="AD134" s="52">
        <v>58.962608124376402</v>
      </c>
      <c r="AE134" s="52">
        <v>100</v>
      </c>
      <c r="AF134" s="52">
        <v>533</v>
      </c>
      <c r="AG134" s="52">
        <v>63.944809255784833</v>
      </c>
      <c r="AH134" s="52">
        <v>85.259745674379772</v>
      </c>
      <c r="AI134" s="52">
        <v>100</v>
      </c>
      <c r="AJ134" s="52">
        <v>105</v>
      </c>
      <c r="AK134" s="52">
        <v>49.788095238095231</v>
      </c>
      <c r="AL134" s="52">
        <v>67.417834890965693</v>
      </c>
      <c r="AM134" s="52">
        <v>66.384126984126979</v>
      </c>
      <c r="AN134" s="52">
        <v>100</v>
      </c>
      <c r="AO134" s="53">
        <v>21.53</v>
      </c>
      <c r="AP134" s="53">
        <v>24.51</v>
      </c>
      <c r="AQ134" s="53">
        <v>17.62</v>
      </c>
      <c r="AR134" s="52">
        <v>0</v>
      </c>
      <c r="AS134" s="52">
        <v>0.99031476997578693</v>
      </c>
      <c r="AT134" s="52">
        <v>0.96855345911949686</v>
      </c>
      <c r="AU134" s="52">
        <v>0.99550224887556227</v>
      </c>
      <c r="AV134" s="52">
        <v>0.99152542372881358</v>
      </c>
      <c r="AW134" s="52">
        <v>0.97484276729559749</v>
      </c>
      <c r="AX134" s="52">
        <v>0.99550224887556227</v>
      </c>
      <c r="AY134" s="52">
        <v>0.99815498154981552</v>
      </c>
      <c r="AZ134" s="52">
        <v>0.99099099099099097</v>
      </c>
      <c r="BA134" s="52">
        <v>1</v>
      </c>
      <c r="BB134" s="52">
        <v>0.12507626601586333</v>
      </c>
      <c r="BC134" s="52">
        <v>34.984746796827345</v>
      </c>
      <c r="BD134" s="52">
        <v>50</v>
      </c>
      <c r="BE134" s="52">
        <v>0.2441860465116279</v>
      </c>
      <c r="BF134" s="52">
        <v>11.16279069767443</v>
      </c>
      <c r="BG134" s="52">
        <v>50</v>
      </c>
      <c r="BH134" s="52">
        <v>430</v>
      </c>
      <c r="BI134" s="52">
        <v>540</v>
      </c>
      <c r="BJ134" s="52">
        <v>0.79629629629629628</v>
      </c>
      <c r="BK134" s="52">
        <v>50</v>
      </c>
      <c r="BL134" s="52">
        <v>50</v>
      </c>
      <c r="BM134" s="52">
        <v>317</v>
      </c>
      <c r="BN134" s="52">
        <v>540</v>
      </c>
      <c r="BO134" s="52">
        <v>0.58703703703703702</v>
      </c>
      <c r="BP134" s="52">
        <v>39.135802469135797</v>
      </c>
      <c r="BQ134" s="52">
        <v>50</v>
      </c>
      <c r="BR134" s="52">
        <v>571</v>
      </c>
      <c r="BS134" s="52">
        <v>580</v>
      </c>
      <c r="BT134" s="52">
        <v>0.98448275862068968</v>
      </c>
      <c r="BU134" s="52">
        <v>50</v>
      </c>
      <c r="BV134" s="52">
        <v>50</v>
      </c>
      <c r="BW134" s="54">
        <v>276</v>
      </c>
      <c r="BX134" s="54">
        <v>297</v>
      </c>
      <c r="BY134" s="52">
        <v>0.92929292929292928</v>
      </c>
      <c r="BZ134" s="52">
        <v>98.860949924779717</v>
      </c>
      <c r="CA134" s="52">
        <v>100</v>
      </c>
      <c r="CB134" s="55">
        <v>45</v>
      </c>
      <c r="CC134" s="55">
        <v>55</v>
      </c>
      <c r="CD134" s="52">
        <v>0.81818181818181801</v>
      </c>
      <c r="CE134" s="52">
        <v>87.040618955512556</v>
      </c>
      <c r="CF134" s="52">
        <v>100</v>
      </c>
      <c r="CG134" s="52">
        <v>0</v>
      </c>
      <c r="CH134" s="52">
        <v>282</v>
      </c>
      <c r="CI134" s="52">
        <v>231</v>
      </c>
      <c r="CJ134" s="52">
        <v>0.81899999999999995</v>
      </c>
      <c r="CK134" s="52">
        <v>100</v>
      </c>
      <c r="CL134" s="52">
        <v>100</v>
      </c>
      <c r="CM134" s="52">
        <v>596</v>
      </c>
      <c r="CN134" s="52">
        <v>369</v>
      </c>
      <c r="CO134" s="52">
        <v>539</v>
      </c>
      <c r="CP134" s="52">
        <v>0.61912751677852351</v>
      </c>
      <c r="CQ134" s="52">
        <v>1.1057513914656771</v>
      </c>
      <c r="CR134" s="52">
        <v>41.275167785234899</v>
      </c>
      <c r="CS134" s="52">
        <v>50</v>
      </c>
      <c r="CT134" s="52">
        <v>380</v>
      </c>
      <c r="CU134" s="52">
        <v>1084</v>
      </c>
      <c r="CV134" s="52">
        <v>0.35055350553505538</v>
      </c>
      <c r="CW134" s="52">
        <v>29.212792127921283</v>
      </c>
      <c r="CX134" s="52">
        <v>50</v>
      </c>
      <c r="CY134" s="52">
        <v>0.81818181818181801</v>
      </c>
      <c r="CZ134" s="52">
        <v>0.94</v>
      </c>
      <c r="DA134" s="52">
        <v>0.12181818181818201</v>
      </c>
      <c r="DB134" s="52">
        <v>17.263974516166829</v>
      </c>
      <c r="DC134" s="52">
        <v>19.631524517014228</v>
      </c>
      <c r="DD134" s="52">
        <v>17.168861804494096</v>
      </c>
      <c r="DE134" s="52">
        <v>15.161501169955377</v>
      </c>
      <c r="DF134" s="50" t="s">
        <v>102</v>
      </c>
    </row>
    <row r="135" spans="1:110" x14ac:dyDescent="0.25">
      <c r="A135" s="50" t="s">
        <v>1231</v>
      </c>
      <c r="B135" s="50" t="s">
        <v>1590</v>
      </c>
      <c r="C135" s="50" t="s">
        <v>2665</v>
      </c>
      <c r="D135" s="50" t="s">
        <v>101</v>
      </c>
      <c r="E135" s="50" t="s">
        <v>102</v>
      </c>
      <c r="F135" s="50" t="s">
        <v>102</v>
      </c>
      <c r="G135" s="50" t="s">
        <v>102</v>
      </c>
      <c r="H135" s="50" t="s">
        <v>2644</v>
      </c>
      <c r="I135" s="50" t="s">
        <v>103</v>
      </c>
      <c r="J135" s="52">
        <v>924.3377759641337</v>
      </c>
      <c r="K135" s="52">
        <v>1050</v>
      </c>
      <c r="L135" s="52">
        <v>88.032169139441308</v>
      </c>
      <c r="M135" s="52">
        <v>1</v>
      </c>
      <c r="N135" s="52">
        <v>77</v>
      </c>
      <c r="O135" s="52">
        <v>77.638248847926278</v>
      </c>
      <c r="P135" s="52">
        <v>100</v>
      </c>
      <c r="Q135" s="52">
        <v>100</v>
      </c>
      <c r="R135" s="52">
        <v>11</v>
      </c>
      <c r="S135" s="52"/>
      <c r="T135" s="52">
        <v>74.653934267336339</v>
      </c>
      <c r="U135" s="52">
        <v>75</v>
      </c>
      <c r="V135" s="52"/>
      <c r="W135" s="52">
        <v>0</v>
      </c>
      <c r="X135" s="52">
        <v>95</v>
      </c>
      <c r="Y135" s="52">
        <v>70.508229336227174</v>
      </c>
      <c r="Z135" s="52">
        <v>94.010972448302894</v>
      </c>
      <c r="AA135" s="52">
        <v>100</v>
      </c>
      <c r="AB135" s="52">
        <v>17</v>
      </c>
      <c r="AC135" s="52"/>
      <c r="AD135" s="52"/>
      <c r="AE135" s="52">
        <v>0</v>
      </c>
      <c r="AF135" s="52">
        <v>273</v>
      </c>
      <c r="AG135" s="52">
        <v>72.219902319902317</v>
      </c>
      <c r="AH135" s="52">
        <v>96.29320309320309</v>
      </c>
      <c r="AI135" s="52">
        <v>100</v>
      </c>
      <c r="AJ135" s="52">
        <v>43</v>
      </c>
      <c r="AK135" s="52">
        <v>55.95503875968992</v>
      </c>
      <c r="AL135" s="52">
        <v>75</v>
      </c>
      <c r="AM135" s="52">
        <v>74.606718346253231</v>
      </c>
      <c r="AN135" s="52">
        <v>100</v>
      </c>
      <c r="AO135" s="53"/>
      <c r="AP135" s="53"/>
      <c r="AQ135" s="53">
        <v>19.04</v>
      </c>
      <c r="AR135" s="52">
        <v>1</v>
      </c>
      <c r="AS135" s="52">
        <v>0.30314960629921262</v>
      </c>
      <c r="AT135" s="52">
        <v>0.28947368421052633</v>
      </c>
      <c r="AU135" s="52">
        <v>0.30555555555555558</v>
      </c>
      <c r="AV135" s="52">
        <v>0.37401574803149606</v>
      </c>
      <c r="AW135" s="52">
        <v>0.44736842105263158</v>
      </c>
      <c r="AX135" s="52">
        <v>0.3611111111111111</v>
      </c>
      <c r="AY135" s="52">
        <v>0.98207885304659504</v>
      </c>
      <c r="AZ135" s="52">
        <v>0.9555555555555556</v>
      </c>
      <c r="BA135" s="52">
        <v>0.98717948717948723</v>
      </c>
      <c r="BB135" s="52">
        <v>8.9707271010387155E-2</v>
      </c>
      <c r="BC135" s="52">
        <v>42.058545797922584</v>
      </c>
      <c r="BD135" s="52">
        <v>50</v>
      </c>
      <c r="BE135" s="52">
        <v>0.11333333333333333</v>
      </c>
      <c r="BF135" s="52">
        <v>37.33333333333335</v>
      </c>
      <c r="BG135" s="52">
        <v>50</v>
      </c>
      <c r="BH135" s="52">
        <v>269</v>
      </c>
      <c r="BI135" s="52">
        <v>521</v>
      </c>
      <c r="BJ135" s="52">
        <v>0.51631477927063341</v>
      </c>
      <c r="BK135" s="52">
        <v>34.420985284708891</v>
      </c>
      <c r="BL135" s="52">
        <v>50</v>
      </c>
      <c r="BM135" s="52">
        <v>374</v>
      </c>
      <c r="BN135" s="52">
        <v>521</v>
      </c>
      <c r="BO135" s="52">
        <v>0.71785028790786953</v>
      </c>
      <c r="BP135" s="52">
        <v>47.856685860524635</v>
      </c>
      <c r="BQ135" s="52">
        <v>50</v>
      </c>
      <c r="BR135" s="52">
        <v>254</v>
      </c>
      <c r="BS135" s="52">
        <v>257</v>
      </c>
      <c r="BT135" s="52">
        <v>0.98832684824902728</v>
      </c>
      <c r="BU135" s="52">
        <v>50</v>
      </c>
      <c r="BV135" s="52">
        <v>50</v>
      </c>
      <c r="BW135" s="54">
        <v>242</v>
      </c>
      <c r="BX135" s="54">
        <v>252</v>
      </c>
      <c r="BY135" s="52">
        <v>0.96031746031746035</v>
      </c>
      <c r="BZ135" s="52">
        <v>100</v>
      </c>
      <c r="CA135" s="52">
        <v>100</v>
      </c>
      <c r="CB135" s="55">
        <v>34</v>
      </c>
      <c r="CC135" s="55">
        <v>37</v>
      </c>
      <c r="CD135" s="52">
        <v>0.91891891891891897</v>
      </c>
      <c r="CE135" s="52">
        <v>97.757331799885009</v>
      </c>
      <c r="CF135" s="52">
        <v>100</v>
      </c>
      <c r="CG135" s="52">
        <v>0</v>
      </c>
      <c r="CH135" s="52">
        <v>244</v>
      </c>
      <c r="CI135" s="52">
        <v>211</v>
      </c>
      <c r="CJ135" s="52">
        <v>0.86499999999999999</v>
      </c>
      <c r="CK135" s="52">
        <v>100</v>
      </c>
      <c r="CL135" s="52">
        <v>100</v>
      </c>
      <c r="CM135" s="52">
        <v>0</v>
      </c>
      <c r="CN135" s="52"/>
      <c r="CO135" s="52">
        <v>281</v>
      </c>
      <c r="CP135" s="52"/>
      <c r="CQ135" s="52">
        <v>0</v>
      </c>
      <c r="CR135" s="52">
        <v>0</v>
      </c>
      <c r="CS135" s="52">
        <v>50</v>
      </c>
      <c r="CT135" s="52">
        <v>801</v>
      </c>
      <c r="CU135" s="52">
        <v>1059</v>
      </c>
      <c r="CV135" s="52">
        <v>0.75637393767705385</v>
      </c>
      <c r="CW135" s="52">
        <v>50</v>
      </c>
      <c r="CX135" s="52">
        <v>50</v>
      </c>
      <c r="CY135" s="52">
        <v>0.91891891891891897</v>
      </c>
      <c r="CZ135" s="52">
        <v>0.94</v>
      </c>
      <c r="DA135" s="52">
        <v>2.108108108108098E-2</v>
      </c>
      <c r="DB135" s="52">
        <v>17.263974516166829</v>
      </c>
      <c r="DC135" s="52">
        <v>19.631524517014228</v>
      </c>
      <c r="DD135" s="52">
        <v>17.168861804494096</v>
      </c>
      <c r="DE135" s="52">
        <v>15.161501169955377</v>
      </c>
      <c r="DF135" s="50" t="s">
        <v>102</v>
      </c>
    </row>
    <row r="136" spans="1:110" x14ac:dyDescent="0.25">
      <c r="A136" s="50" t="s">
        <v>1233</v>
      </c>
      <c r="B136" s="50" t="s">
        <v>1591</v>
      </c>
      <c r="C136" s="50" t="s">
        <v>2665</v>
      </c>
      <c r="D136" s="50" t="s">
        <v>101</v>
      </c>
      <c r="E136" s="50" t="s">
        <v>102</v>
      </c>
      <c r="F136" s="50" t="s">
        <v>102</v>
      </c>
      <c r="G136" s="50" t="s">
        <v>102</v>
      </c>
      <c r="H136" s="50" t="s">
        <v>2644</v>
      </c>
      <c r="I136" s="50" t="s">
        <v>103</v>
      </c>
      <c r="J136" s="52">
        <v>1107.9312808365924</v>
      </c>
      <c r="K136" s="52">
        <v>1250</v>
      </c>
      <c r="L136" s="52">
        <v>88.634502466927387</v>
      </c>
      <c r="M136" s="52">
        <v>0</v>
      </c>
      <c r="N136" s="52">
        <v>1327</v>
      </c>
      <c r="O136" s="52">
        <v>76.733362593357754</v>
      </c>
      <c r="P136" s="52">
        <v>100</v>
      </c>
      <c r="Q136" s="52">
        <v>100</v>
      </c>
      <c r="R136" s="52">
        <v>263</v>
      </c>
      <c r="S136" s="52">
        <v>63.427821318775024</v>
      </c>
      <c r="T136" s="52">
        <v>73.044703664877403</v>
      </c>
      <c r="U136" s="52">
        <v>75</v>
      </c>
      <c r="V136" s="52">
        <v>84.570428425033356</v>
      </c>
      <c r="W136" s="52">
        <v>100</v>
      </c>
      <c r="X136" s="52">
        <v>1325</v>
      </c>
      <c r="Y136" s="52">
        <v>70.071306267465445</v>
      </c>
      <c r="Z136" s="52">
        <v>93.428408356620594</v>
      </c>
      <c r="AA136" s="52">
        <v>100</v>
      </c>
      <c r="AB136" s="52">
        <v>262</v>
      </c>
      <c r="AC136" s="52">
        <v>58.007484002393241</v>
      </c>
      <c r="AD136" s="52">
        <v>77.343312003190988</v>
      </c>
      <c r="AE136" s="52">
        <v>100</v>
      </c>
      <c r="AF136" s="52">
        <v>606</v>
      </c>
      <c r="AG136" s="52">
        <v>62.551155115511584</v>
      </c>
      <c r="AH136" s="52">
        <v>83.401540154015436</v>
      </c>
      <c r="AI136" s="52">
        <v>100</v>
      </c>
      <c r="AJ136" s="52">
        <v>111</v>
      </c>
      <c r="AK136" s="52">
        <v>50.424924924924937</v>
      </c>
      <c r="AL136" s="52">
        <v>65.270370370370301</v>
      </c>
      <c r="AM136" s="52">
        <v>67.23323323323325</v>
      </c>
      <c r="AN136" s="52">
        <v>100</v>
      </c>
      <c r="AO136" s="53">
        <v>11.57</v>
      </c>
      <c r="AP136" s="53">
        <v>15.03</v>
      </c>
      <c r="AQ136" s="53">
        <v>14.84</v>
      </c>
      <c r="AR136" s="52">
        <v>0</v>
      </c>
      <c r="AS136" s="52">
        <v>0.98397669337217775</v>
      </c>
      <c r="AT136" s="52">
        <v>0.96071428571428574</v>
      </c>
      <c r="AU136" s="52">
        <v>0.98993595608417195</v>
      </c>
      <c r="AV136" s="52">
        <v>0.98252002913328473</v>
      </c>
      <c r="AW136" s="52">
        <v>0.95714285714285718</v>
      </c>
      <c r="AX136" s="52">
        <v>0.98902104300091487</v>
      </c>
      <c r="AY136" s="52">
        <v>0.99835526315789469</v>
      </c>
      <c r="AZ136" s="52">
        <v>0.99115044247787609</v>
      </c>
      <c r="BA136" s="52">
        <v>1</v>
      </c>
      <c r="BB136" s="52">
        <v>6.3239494084047332E-2</v>
      </c>
      <c r="BC136" s="52">
        <v>47.352101183190555</v>
      </c>
      <c r="BD136" s="52">
        <v>50</v>
      </c>
      <c r="BE136" s="52">
        <v>0.10969387755102041</v>
      </c>
      <c r="BF136" s="52">
        <v>38.061224489795919</v>
      </c>
      <c r="BG136" s="52">
        <v>50</v>
      </c>
      <c r="BH136" s="52">
        <v>229</v>
      </c>
      <c r="BI136" s="52">
        <v>388</v>
      </c>
      <c r="BJ136" s="52">
        <v>0.59020618556701032</v>
      </c>
      <c r="BK136" s="52">
        <v>39.34707903780069</v>
      </c>
      <c r="BL136" s="52">
        <v>50</v>
      </c>
      <c r="BM136" s="52">
        <v>217</v>
      </c>
      <c r="BN136" s="52">
        <v>388</v>
      </c>
      <c r="BO136" s="52">
        <v>0.55927835051546393</v>
      </c>
      <c r="BP136" s="52">
        <v>37.285223367697597</v>
      </c>
      <c r="BQ136" s="52">
        <v>50</v>
      </c>
      <c r="BR136" s="52">
        <v>408</v>
      </c>
      <c r="BS136" s="52">
        <v>414</v>
      </c>
      <c r="BT136" s="52">
        <v>0.98550724637681164</v>
      </c>
      <c r="BU136" s="52">
        <v>50</v>
      </c>
      <c r="BV136" s="52">
        <v>50</v>
      </c>
      <c r="BW136" s="54">
        <v>206</v>
      </c>
      <c r="BX136" s="54">
        <v>218</v>
      </c>
      <c r="BY136" s="52">
        <v>0.94495412844036697</v>
      </c>
      <c r="BZ136" s="52">
        <v>100</v>
      </c>
      <c r="CA136" s="52">
        <v>100</v>
      </c>
      <c r="CB136" s="55">
        <v>31</v>
      </c>
      <c r="CC136" s="55">
        <v>33</v>
      </c>
      <c r="CD136" s="52">
        <v>0.939393939393939</v>
      </c>
      <c r="CE136" s="52">
        <v>99.935525467440328</v>
      </c>
      <c r="CF136" s="52">
        <v>100</v>
      </c>
      <c r="CG136" s="52">
        <v>0</v>
      </c>
      <c r="CH136" s="52">
        <v>213</v>
      </c>
      <c r="CI136" s="52">
        <v>173</v>
      </c>
      <c r="CJ136" s="52">
        <v>0.81200000000000006</v>
      </c>
      <c r="CK136" s="52">
        <v>100</v>
      </c>
      <c r="CL136" s="52">
        <v>100</v>
      </c>
      <c r="CM136" s="52">
        <v>783</v>
      </c>
      <c r="CN136" s="52">
        <v>481</v>
      </c>
      <c r="CO136" s="52">
        <v>814</v>
      </c>
      <c r="CP136" s="52">
        <v>0.61430395913154534</v>
      </c>
      <c r="CQ136" s="52">
        <v>0.96191646191646196</v>
      </c>
      <c r="CR136" s="52">
        <v>40.953597275436351</v>
      </c>
      <c r="CS136" s="52">
        <v>50</v>
      </c>
      <c r="CT136" s="52">
        <v>460</v>
      </c>
      <c r="CU136" s="52">
        <v>782</v>
      </c>
      <c r="CV136" s="52">
        <v>0.58823529411764708</v>
      </c>
      <c r="CW136" s="52">
        <v>49.019607843137258</v>
      </c>
      <c r="CX136" s="52">
        <v>50</v>
      </c>
      <c r="CY136" s="52">
        <v>0.939393939393939</v>
      </c>
      <c r="CZ136" s="52">
        <v>0.94</v>
      </c>
      <c r="DA136" s="52">
        <v>6.0606060606104961E-4</v>
      </c>
      <c r="DB136" s="52">
        <v>17.263974516166829</v>
      </c>
      <c r="DC136" s="52">
        <v>19.631524517014228</v>
      </c>
      <c r="DD136" s="52">
        <v>17.168861804494096</v>
      </c>
      <c r="DE136" s="52">
        <v>15.161501169955377</v>
      </c>
      <c r="DF136" s="50" t="s">
        <v>102</v>
      </c>
    </row>
    <row r="137" spans="1:110" x14ac:dyDescent="0.25">
      <c r="A137" s="50" t="s">
        <v>1238</v>
      </c>
      <c r="B137" s="50" t="s">
        <v>1592</v>
      </c>
      <c r="C137" s="50" t="s">
        <v>2665</v>
      </c>
      <c r="D137" s="50" t="s">
        <v>101</v>
      </c>
      <c r="E137" s="50" t="s">
        <v>102</v>
      </c>
      <c r="F137" s="50" t="s">
        <v>102</v>
      </c>
      <c r="G137" s="50" t="s">
        <v>102</v>
      </c>
      <c r="H137" s="50" t="s">
        <v>2644</v>
      </c>
      <c r="I137" s="50" t="s">
        <v>103</v>
      </c>
      <c r="J137" s="52">
        <v>982.46492480455208</v>
      </c>
      <c r="K137" s="52">
        <v>1250</v>
      </c>
      <c r="L137" s="52">
        <v>78.597193984364168</v>
      </c>
      <c r="M137" s="52">
        <v>0</v>
      </c>
      <c r="N137" s="52">
        <v>137</v>
      </c>
      <c r="O137" s="52">
        <v>64.068506722273312</v>
      </c>
      <c r="P137" s="52">
        <v>85.424675629697759</v>
      </c>
      <c r="Q137" s="52">
        <v>100</v>
      </c>
      <c r="R137" s="52">
        <v>65</v>
      </c>
      <c r="S137" s="52">
        <v>56.080141030218975</v>
      </c>
      <c r="T137" s="52">
        <v>53.423177192124314</v>
      </c>
      <c r="U137" s="52">
        <v>71.280225749822364</v>
      </c>
      <c r="V137" s="52">
        <v>74.7735213736253</v>
      </c>
      <c r="W137" s="52">
        <v>100</v>
      </c>
      <c r="X137" s="52">
        <v>136</v>
      </c>
      <c r="Y137" s="52">
        <v>48.189911702312671</v>
      </c>
      <c r="Z137" s="52">
        <v>64.253215603083561</v>
      </c>
      <c r="AA137" s="52">
        <v>100</v>
      </c>
      <c r="AB137" s="52">
        <v>65</v>
      </c>
      <c r="AC137" s="52">
        <v>42.473575551903025</v>
      </c>
      <c r="AD137" s="52">
        <v>56.631434069204033</v>
      </c>
      <c r="AE137" s="52">
        <v>100</v>
      </c>
      <c r="AF137" s="52">
        <v>104</v>
      </c>
      <c r="AG137" s="52">
        <v>56.15641025641024</v>
      </c>
      <c r="AH137" s="52">
        <v>74.875213675213644</v>
      </c>
      <c r="AI137" s="52">
        <v>100</v>
      </c>
      <c r="AJ137" s="52">
        <v>48</v>
      </c>
      <c r="AK137" s="52">
        <v>50.531249999999993</v>
      </c>
      <c r="AL137" s="52">
        <v>60.977976190476205</v>
      </c>
      <c r="AM137" s="52">
        <v>67.375</v>
      </c>
      <c r="AN137" s="52">
        <v>100</v>
      </c>
      <c r="AO137" s="53">
        <v>15.2</v>
      </c>
      <c r="AP137" s="53">
        <v>10.94</v>
      </c>
      <c r="AQ137" s="53">
        <v>10.44</v>
      </c>
      <c r="AR137" s="52">
        <v>0</v>
      </c>
      <c r="AS137" s="52">
        <v>1</v>
      </c>
      <c r="AT137" s="52">
        <v>1</v>
      </c>
      <c r="AU137" s="52">
        <v>1</v>
      </c>
      <c r="AV137" s="52">
        <v>0.97202797202797198</v>
      </c>
      <c r="AW137" s="52">
        <v>0.95714285714285718</v>
      </c>
      <c r="AX137" s="52">
        <v>0.98630136986301364</v>
      </c>
      <c r="AY137" s="52">
        <v>1</v>
      </c>
      <c r="AZ137" s="52">
        <v>1</v>
      </c>
      <c r="BA137" s="52">
        <v>1</v>
      </c>
      <c r="BB137" s="52">
        <v>7.1174377224199295E-2</v>
      </c>
      <c r="BC137" s="52">
        <v>45.765124555160149</v>
      </c>
      <c r="BD137" s="52">
        <v>50</v>
      </c>
      <c r="BE137" s="52">
        <v>0.11363636363636363</v>
      </c>
      <c r="BF137" s="52">
        <v>37.27272727272728</v>
      </c>
      <c r="BG137" s="52">
        <v>50</v>
      </c>
      <c r="BH137" s="52">
        <v>52</v>
      </c>
      <c r="BI137" s="52">
        <v>89</v>
      </c>
      <c r="BJ137" s="52">
        <v>0.5842696629213483</v>
      </c>
      <c r="BK137" s="52">
        <v>38.951310861423224</v>
      </c>
      <c r="BL137" s="52">
        <v>50</v>
      </c>
      <c r="BM137" s="52">
        <v>25</v>
      </c>
      <c r="BN137" s="52">
        <v>89</v>
      </c>
      <c r="BO137" s="52">
        <v>0.2808988764044944</v>
      </c>
      <c r="BP137" s="52">
        <v>18.726591760299627</v>
      </c>
      <c r="BQ137" s="52">
        <v>50</v>
      </c>
      <c r="BR137" s="52">
        <v>86</v>
      </c>
      <c r="BS137" s="52">
        <v>93</v>
      </c>
      <c r="BT137" s="52">
        <v>0.92473118279569888</v>
      </c>
      <c r="BU137" s="52">
        <v>49.187828872111645</v>
      </c>
      <c r="BV137" s="52">
        <v>50</v>
      </c>
      <c r="BW137" s="54">
        <v>37</v>
      </c>
      <c r="BX137" s="54">
        <v>40</v>
      </c>
      <c r="BY137" s="52">
        <v>0.92500000000000004</v>
      </c>
      <c r="BZ137" s="52">
        <v>98.404255319148945</v>
      </c>
      <c r="CA137" s="52">
        <v>100</v>
      </c>
      <c r="CB137" s="55">
        <v>23</v>
      </c>
      <c r="CC137" s="55">
        <v>24</v>
      </c>
      <c r="CD137" s="52">
        <v>0.95833333333333304</v>
      </c>
      <c r="CE137" s="52">
        <v>100</v>
      </c>
      <c r="CF137" s="52">
        <v>100</v>
      </c>
      <c r="CG137" s="52">
        <v>0</v>
      </c>
      <c r="CH137" s="52">
        <v>34</v>
      </c>
      <c r="CI137" s="52">
        <v>25</v>
      </c>
      <c r="CJ137" s="52">
        <v>0.73499999999999999</v>
      </c>
      <c r="CK137" s="52">
        <v>98.039215686274517</v>
      </c>
      <c r="CL137" s="52">
        <v>100</v>
      </c>
      <c r="CM137" s="52">
        <v>79</v>
      </c>
      <c r="CN137" s="52">
        <v>54</v>
      </c>
      <c r="CO137" s="52">
        <v>107</v>
      </c>
      <c r="CP137" s="52">
        <v>0.68354430379746833</v>
      </c>
      <c r="CQ137" s="52">
        <v>0.73831775700934577</v>
      </c>
      <c r="CR137" s="52">
        <v>22.784810126582279</v>
      </c>
      <c r="CS137" s="52">
        <v>50</v>
      </c>
      <c r="CT137" s="52">
        <v>114</v>
      </c>
      <c r="CU137" s="52">
        <v>170</v>
      </c>
      <c r="CV137" s="52">
        <v>0.6705882352941176</v>
      </c>
      <c r="CW137" s="52">
        <v>50</v>
      </c>
      <c r="CX137" s="52">
        <v>50</v>
      </c>
      <c r="CY137" s="52">
        <v>0.95833333333333304</v>
      </c>
      <c r="CZ137" s="52"/>
      <c r="DA137" s="52"/>
      <c r="DB137" s="52">
        <v>17.263974516166829</v>
      </c>
      <c r="DC137" s="52">
        <v>19.631524517014228</v>
      </c>
      <c r="DD137" s="52">
        <v>17.168861804494096</v>
      </c>
      <c r="DE137" s="52">
        <v>15.161501169955377</v>
      </c>
      <c r="DF137" s="50" t="s">
        <v>102</v>
      </c>
    </row>
    <row r="138" spans="1:110" x14ac:dyDescent="0.25">
      <c r="A138" s="50" t="s">
        <v>1240</v>
      </c>
      <c r="B138" s="50" t="s">
        <v>1593</v>
      </c>
      <c r="C138" s="50" t="s">
        <v>2665</v>
      </c>
      <c r="D138" s="50" t="s">
        <v>101</v>
      </c>
      <c r="E138" s="50" t="s">
        <v>102</v>
      </c>
      <c r="F138" s="50" t="s">
        <v>102</v>
      </c>
      <c r="G138" s="50" t="s">
        <v>102</v>
      </c>
      <c r="H138" s="50" t="s">
        <v>2644</v>
      </c>
      <c r="I138" s="50" t="s">
        <v>103</v>
      </c>
      <c r="J138" s="52">
        <v>1014.4820802339107</v>
      </c>
      <c r="K138" s="52">
        <v>1250</v>
      </c>
      <c r="L138" s="52">
        <v>81.158566418712851</v>
      </c>
      <c r="M138" s="52">
        <v>0</v>
      </c>
      <c r="N138" s="52">
        <v>404</v>
      </c>
      <c r="O138" s="52">
        <v>76.011273233168197</v>
      </c>
      <c r="P138" s="52">
        <v>100</v>
      </c>
      <c r="Q138" s="52">
        <v>100</v>
      </c>
      <c r="R138" s="52">
        <v>97</v>
      </c>
      <c r="S138" s="52">
        <v>62.516360614572037</v>
      </c>
      <c r="T138" s="52">
        <v>70.834110705438135</v>
      </c>
      <c r="U138" s="52">
        <v>75</v>
      </c>
      <c r="V138" s="52">
        <v>83.355147486096044</v>
      </c>
      <c r="W138" s="52">
        <v>100</v>
      </c>
      <c r="X138" s="52">
        <v>406</v>
      </c>
      <c r="Y138" s="52">
        <v>66.519260325480218</v>
      </c>
      <c r="Z138" s="52">
        <v>88.692347100640291</v>
      </c>
      <c r="AA138" s="52">
        <v>100</v>
      </c>
      <c r="AB138" s="52">
        <v>99</v>
      </c>
      <c r="AC138" s="52">
        <v>53.13886571288343</v>
      </c>
      <c r="AD138" s="52">
        <v>70.85182095051124</v>
      </c>
      <c r="AE138" s="52">
        <v>100</v>
      </c>
      <c r="AF138" s="52">
        <v>171</v>
      </c>
      <c r="AG138" s="52">
        <v>63.602729044834305</v>
      </c>
      <c r="AH138" s="52">
        <v>84.80363872644574</v>
      </c>
      <c r="AI138" s="52">
        <v>100</v>
      </c>
      <c r="AJ138" s="52">
        <v>43</v>
      </c>
      <c r="AK138" s="52">
        <v>51.282170542635669</v>
      </c>
      <c r="AL138" s="52">
        <v>67.741666666666632</v>
      </c>
      <c r="AM138" s="52">
        <v>68.376227390180887</v>
      </c>
      <c r="AN138" s="52">
        <v>100</v>
      </c>
      <c r="AO138" s="53">
        <v>12.48</v>
      </c>
      <c r="AP138" s="53">
        <v>17.690000000000001</v>
      </c>
      <c r="AQ138" s="53">
        <v>16.45</v>
      </c>
      <c r="AR138" s="52">
        <v>0</v>
      </c>
      <c r="AS138" s="52">
        <v>0.98557692307692313</v>
      </c>
      <c r="AT138" s="52">
        <v>0.99029126213592233</v>
      </c>
      <c r="AU138" s="52">
        <v>0.98402555910543132</v>
      </c>
      <c r="AV138" s="52">
        <v>0.9856459330143541</v>
      </c>
      <c r="AW138" s="52">
        <v>1</v>
      </c>
      <c r="AX138" s="52">
        <v>0.98089171974522293</v>
      </c>
      <c r="AY138" s="52">
        <v>0.98843930635838151</v>
      </c>
      <c r="AZ138" s="52">
        <v>0.97727272727272729</v>
      </c>
      <c r="BA138" s="52">
        <v>0.99224806201550386</v>
      </c>
      <c r="BB138" s="52">
        <v>8.7016574585635359E-2</v>
      </c>
      <c r="BC138" s="52">
        <v>42.596685082872931</v>
      </c>
      <c r="BD138" s="52">
        <v>50</v>
      </c>
      <c r="BE138" s="52">
        <v>0.12209302325581395</v>
      </c>
      <c r="BF138" s="52">
        <v>35.581395348837219</v>
      </c>
      <c r="BG138" s="52">
        <v>50</v>
      </c>
      <c r="BH138" s="52">
        <v>46</v>
      </c>
      <c r="BI138" s="52">
        <v>156</v>
      </c>
      <c r="BJ138" s="52">
        <v>0.29487179487179488</v>
      </c>
      <c r="BK138" s="52">
        <v>19.658119658119659</v>
      </c>
      <c r="BL138" s="52">
        <v>50</v>
      </c>
      <c r="BM138" s="52">
        <v>78</v>
      </c>
      <c r="BN138" s="52">
        <v>156</v>
      </c>
      <c r="BO138" s="52">
        <v>0.5</v>
      </c>
      <c r="BP138" s="52">
        <v>33.333333333333329</v>
      </c>
      <c r="BQ138" s="52">
        <v>50</v>
      </c>
      <c r="BR138" s="52">
        <v>117</v>
      </c>
      <c r="BS138" s="52">
        <v>123</v>
      </c>
      <c r="BT138" s="52">
        <v>0.95121951219512191</v>
      </c>
      <c r="BU138" s="52">
        <v>50</v>
      </c>
      <c r="BV138" s="52">
        <v>50</v>
      </c>
      <c r="BW138" s="54">
        <v>76</v>
      </c>
      <c r="BX138" s="54">
        <v>81</v>
      </c>
      <c r="BY138" s="52">
        <v>0.93827160493827155</v>
      </c>
      <c r="BZ138" s="52">
        <v>99.816128184922519</v>
      </c>
      <c r="CA138" s="52">
        <v>100</v>
      </c>
      <c r="CB138" s="55">
        <v>17</v>
      </c>
      <c r="CC138" s="55">
        <v>20</v>
      </c>
      <c r="CD138" s="52">
        <v>0.85</v>
      </c>
      <c r="CE138" s="52">
        <v>90.425531914893625</v>
      </c>
      <c r="CF138" s="52">
        <v>100</v>
      </c>
      <c r="CG138" s="52">
        <v>0</v>
      </c>
      <c r="CH138" s="52">
        <v>79</v>
      </c>
      <c r="CI138" s="52">
        <v>53</v>
      </c>
      <c r="CJ138" s="52">
        <v>0.67100000000000004</v>
      </c>
      <c r="CK138" s="52">
        <v>89.451476793248958</v>
      </c>
      <c r="CL138" s="52">
        <v>100</v>
      </c>
      <c r="CM138" s="52">
        <v>207</v>
      </c>
      <c r="CN138" s="52">
        <v>139</v>
      </c>
      <c r="CO138" s="52">
        <v>221</v>
      </c>
      <c r="CP138" s="52">
        <v>0.67149758454106279</v>
      </c>
      <c r="CQ138" s="52">
        <v>0.93665158371040724</v>
      </c>
      <c r="CR138" s="52">
        <v>44.766505636070853</v>
      </c>
      <c r="CS138" s="52">
        <v>50</v>
      </c>
      <c r="CT138" s="52">
        <v>42</v>
      </c>
      <c r="CU138" s="52">
        <v>274</v>
      </c>
      <c r="CV138" s="52">
        <v>0.15328467153284672</v>
      </c>
      <c r="CW138" s="52">
        <v>12.773722627737227</v>
      </c>
      <c r="CX138" s="52">
        <v>50</v>
      </c>
      <c r="CY138" s="52">
        <v>0.85</v>
      </c>
      <c r="CZ138" s="52">
        <v>0.87037037037036991</v>
      </c>
      <c r="DA138" s="52">
        <v>2.0370370370369956E-2</v>
      </c>
      <c r="DB138" s="52">
        <v>17.263974516166829</v>
      </c>
      <c r="DC138" s="52">
        <v>19.631524517014228</v>
      </c>
      <c r="DD138" s="52">
        <v>17.168861804494096</v>
      </c>
      <c r="DE138" s="52">
        <v>15.161501169955377</v>
      </c>
      <c r="DF138" s="50" t="s">
        <v>102</v>
      </c>
    </row>
    <row r="139" spans="1:110" x14ac:dyDescent="0.25">
      <c r="A139" s="50" t="s">
        <v>1245</v>
      </c>
      <c r="B139" s="50" t="s">
        <v>1594</v>
      </c>
      <c r="C139" s="50" t="s">
        <v>2665</v>
      </c>
      <c r="D139" s="50" t="s">
        <v>101</v>
      </c>
      <c r="E139" s="50" t="s">
        <v>102</v>
      </c>
      <c r="F139" s="50" t="s">
        <v>102</v>
      </c>
      <c r="G139" s="50" t="s">
        <v>102</v>
      </c>
      <c r="H139" s="50" t="s">
        <v>2644</v>
      </c>
      <c r="I139" s="50" t="s">
        <v>103</v>
      </c>
      <c r="J139" s="52">
        <v>1087.561220889072</v>
      </c>
      <c r="K139" s="52">
        <v>1250</v>
      </c>
      <c r="L139" s="52">
        <v>87.004897671125761</v>
      </c>
      <c r="M139" s="52">
        <v>0</v>
      </c>
      <c r="N139" s="52">
        <v>1002</v>
      </c>
      <c r="O139" s="52">
        <v>72.606562966423596</v>
      </c>
      <c r="P139" s="52">
        <v>96.808750621898128</v>
      </c>
      <c r="Q139" s="52">
        <v>100</v>
      </c>
      <c r="R139" s="52">
        <v>251</v>
      </c>
      <c r="S139" s="52">
        <v>60.011052084491837</v>
      </c>
      <c r="T139" s="52">
        <v>67.557190948012646</v>
      </c>
      <c r="U139" s="52">
        <v>75</v>
      </c>
      <c r="V139" s="52">
        <v>80.014736112655783</v>
      </c>
      <c r="W139" s="52">
        <v>100</v>
      </c>
      <c r="X139" s="52">
        <v>998</v>
      </c>
      <c r="Y139" s="52">
        <v>63.368819965074429</v>
      </c>
      <c r="Z139" s="52">
        <v>84.491759953432577</v>
      </c>
      <c r="AA139" s="52">
        <v>100</v>
      </c>
      <c r="AB139" s="52">
        <v>251</v>
      </c>
      <c r="AC139" s="52">
        <v>50.903827438162665</v>
      </c>
      <c r="AD139" s="52">
        <v>67.87176991755021</v>
      </c>
      <c r="AE139" s="52">
        <v>100</v>
      </c>
      <c r="AF139" s="52">
        <v>448</v>
      </c>
      <c r="AG139" s="52">
        <v>64.42836681547611</v>
      </c>
      <c r="AH139" s="52">
        <v>85.904489087301485</v>
      </c>
      <c r="AI139" s="52">
        <v>100</v>
      </c>
      <c r="AJ139" s="52">
        <v>104</v>
      </c>
      <c r="AK139" s="52">
        <v>52.467708333333334</v>
      </c>
      <c r="AL139" s="52">
        <v>68.044379844961171</v>
      </c>
      <c r="AM139" s="52">
        <v>69.956944444444446</v>
      </c>
      <c r="AN139" s="52">
        <v>100</v>
      </c>
      <c r="AO139" s="53">
        <v>14.98</v>
      </c>
      <c r="AP139" s="53">
        <v>16.649999999999999</v>
      </c>
      <c r="AQ139" s="53">
        <v>15.57</v>
      </c>
      <c r="AR139" s="52">
        <v>0</v>
      </c>
      <c r="AS139" s="52">
        <v>0.98729227761485827</v>
      </c>
      <c r="AT139" s="52">
        <v>0.97318007662835249</v>
      </c>
      <c r="AU139" s="52">
        <v>0.99212598425196852</v>
      </c>
      <c r="AV139" s="52">
        <v>0.98341463414634145</v>
      </c>
      <c r="AW139" s="52">
        <v>0.97318007662835249</v>
      </c>
      <c r="AX139" s="52">
        <v>0.98691099476439792</v>
      </c>
      <c r="AY139" s="52">
        <v>0.99778270509977829</v>
      </c>
      <c r="AZ139" s="52">
        <v>1</v>
      </c>
      <c r="BA139" s="52">
        <v>0.99710982658959535</v>
      </c>
      <c r="BB139" s="52">
        <v>4.1689827682045578E-2</v>
      </c>
      <c r="BC139" s="52">
        <v>50</v>
      </c>
      <c r="BD139" s="52">
        <v>50</v>
      </c>
      <c r="BE139" s="52">
        <v>8.8082901554404139E-2</v>
      </c>
      <c r="BF139" s="52">
        <v>42.383419689119179</v>
      </c>
      <c r="BG139" s="52">
        <v>50</v>
      </c>
      <c r="BH139" s="52">
        <v>272</v>
      </c>
      <c r="BI139" s="52">
        <v>306</v>
      </c>
      <c r="BJ139" s="52">
        <v>0.88888888888888884</v>
      </c>
      <c r="BK139" s="52">
        <v>50</v>
      </c>
      <c r="BL139" s="52">
        <v>50</v>
      </c>
      <c r="BM139" s="52">
        <v>125</v>
      </c>
      <c r="BN139" s="52">
        <v>306</v>
      </c>
      <c r="BO139" s="52">
        <v>0.40849673202614378</v>
      </c>
      <c r="BP139" s="52">
        <v>27.233115468409586</v>
      </c>
      <c r="BQ139" s="52">
        <v>50</v>
      </c>
      <c r="BR139" s="52">
        <v>257</v>
      </c>
      <c r="BS139" s="52">
        <v>261</v>
      </c>
      <c r="BT139" s="52">
        <v>0.98467432950191569</v>
      </c>
      <c r="BU139" s="52">
        <v>50</v>
      </c>
      <c r="BV139" s="52">
        <v>50</v>
      </c>
      <c r="BW139" s="54">
        <v>125</v>
      </c>
      <c r="BX139" s="54">
        <v>134</v>
      </c>
      <c r="BY139" s="52">
        <v>0.93283582089552242</v>
      </c>
      <c r="BZ139" s="52">
        <v>99.237853286757698</v>
      </c>
      <c r="CA139" s="52">
        <v>100</v>
      </c>
      <c r="CB139" s="55">
        <v>26</v>
      </c>
      <c r="CC139" s="55">
        <v>28</v>
      </c>
      <c r="CD139" s="52">
        <v>0.92857142857142905</v>
      </c>
      <c r="CE139" s="52">
        <v>98.784194528875432</v>
      </c>
      <c r="CF139" s="52">
        <v>100</v>
      </c>
      <c r="CG139" s="52">
        <v>0</v>
      </c>
      <c r="CH139" s="52">
        <v>129</v>
      </c>
      <c r="CI139" s="52">
        <v>108</v>
      </c>
      <c r="CJ139" s="52">
        <v>0.83699999999999997</v>
      </c>
      <c r="CK139" s="52">
        <v>100</v>
      </c>
      <c r="CL139" s="52">
        <v>100</v>
      </c>
      <c r="CM139" s="52">
        <v>591</v>
      </c>
      <c r="CN139" s="52">
        <v>359</v>
      </c>
      <c r="CO139" s="52">
        <v>631</v>
      </c>
      <c r="CP139" s="52">
        <v>0.60744500846023686</v>
      </c>
      <c r="CQ139" s="52">
        <v>0.93660855784469099</v>
      </c>
      <c r="CR139" s="52">
        <v>40.496333897349125</v>
      </c>
      <c r="CS139" s="52">
        <v>50</v>
      </c>
      <c r="CT139" s="52">
        <v>311</v>
      </c>
      <c r="CU139" s="52">
        <v>584</v>
      </c>
      <c r="CV139" s="52">
        <v>0.53253424657534243</v>
      </c>
      <c r="CW139" s="52">
        <v>44.37785388127854</v>
      </c>
      <c r="CX139" s="52">
        <v>50</v>
      </c>
      <c r="CY139" s="52">
        <v>0.92857142857142905</v>
      </c>
      <c r="CZ139" s="52">
        <v>0.94</v>
      </c>
      <c r="DA139" s="52">
        <v>1.1428571428570962E-2</v>
      </c>
      <c r="DB139" s="52">
        <v>17.263974516166829</v>
      </c>
      <c r="DC139" s="52">
        <v>19.631524517014228</v>
      </c>
      <c r="DD139" s="52">
        <v>17.168861804494096</v>
      </c>
      <c r="DE139" s="52">
        <v>15.161501169955377</v>
      </c>
      <c r="DF139" s="50" t="s">
        <v>102</v>
      </c>
    </row>
    <row r="140" spans="1:110" x14ac:dyDescent="0.25">
      <c r="A140" s="50" t="s">
        <v>1252</v>
      </c>
      <c r="B140" s="50" t="s">
        <v>1595</v>
      </c>
      <c r="C140" s="50" t="s">
        <v>2665</v>
      </c>
      <c r="D140" s="50" t="s">
        <v>101</v>
      </c>
      <c r="E140" s="50" t="s">
        <v>102</v>
      </c>
      <c r="F140" s="50" t="s">
        <v>102</v>
      </c>
      <c r="G140" s="50" t="s">
        <v>102</v>
      </c>
      <c r="H140" s="50" t="s">
        <v>2644</v>
      </c>
      <c r="I140" s="50" t="s">
        <v>103</v>
      </c>
      <c r="J140" s="52">
        <v>1038.769923279699</v>
      </c>
      <c r="K140" s="52">
        <v>1250</v>
      </c>
      <c r="L140" s="52">
        <v>83.101593862375921</v>
      </c>
      <c r="M140" s="52">
        <v>0</v>
      </c>
      <c r="N140" s="52">
        <v>870</v>
      </c>
      <c r="O140" s="52">
        <v>70.771490488393084</v>
      </c>
      <c r="P140" s="52">
        <v>94.361987317857441</v>
      </c>
      <c r="Q140" s="52">
        <v>100</v>
      </c>
      <c r="R140" s="52">
        <v>194</v>
      </c>
      <c r="S140" s="52">
        <v>58.149801041829114</v>
      </c>
      <c r="T140" s="52">
        <v>66.672725456982974</v>
      </c>
      <c r="U140" s="52">
        <v>74.393691305898116</v>
      </c>
      <c r="V140" s="52">
        <v>77.533068055772148</v>
      </c>
      <c r="W140" s="52">
        <v>100</v>
      </c>
      <c r="X140" s="52">
        <v>869</v>
      </c>
      <c r="Y140" s="52">
        <v>62.89528798529301</v>
      </c>
      <c r="Z140" s="52">
        <v>83.860383980390679</v>
      </c>
      <c r="AA140" s="52">
        <v>100</v>
      </c>
      <c r="AB140" s="52">
        <v>193</v>
      </c>
      <c r="AC140" s="52">
        <v>49.664470726938497</v>
      </c>
      <c r="AD140" s="52">
        <v>66.219294302584657</v>
      </c>
      <c r="AE140" s="52">
        <v>100</v>
      </c>
      <c r="AF140" s="52">
        <v>425</v>
      </c>
      <c r="AG140" s="52">
        <v>62.215784313725436</v>
      </c>
      <c r="AH140" s="52">
        <v>82.954379084967243</v>
      </c>
      <c r="AI140" s="52">
        <v>100</v>
      </c>
      <c r="AJ140" s="52">
        <v>100</v>
      </c>
      <c r="AK140" s="52">
        <v>53.338083333333344</v>
      </c>
      <c r="AL140" s="52">
        <v>64.947384615384635</v>
      </c>
      <c r="AM140" s="52">
        <v>71.117444444444459</v>
      </c>
      <c r="AN140" s="52">
        <v>100</v>
      </c>
      <c r="AO140" s="53">
        <v>16.239999999999998</v>
      </c>
      <c r="AP140" s="53">
        <v>17</v>
      </c>
      <c r="AQ140" s="53">
        <v>11.6</v>
      </c>
      <c r="AR140" s="52">
        <v>0</v>
      </c>
      <c r="AS140" s="52">
        <v>0.97687224669603523</v>
      </c>
      <c r="AT140" s="52">
        <v>0.98529411764705888</v>
      </c>
      <c r="AU140" s="52">
        <v>0.97443181818181823</v>
      </c>
      <c r="AV140" s="52">
        <v>0.97577092511013219</v>
      </c>
      <c r="AW140" s="52">
        <v>0.98039215686274506</v>
      </c>
      <c r="AX140" s="52">
        <v>0.97443181818181823</v>
      </c>
      <c r="AY140" s="52">
        <v>1</v>
      </c>
      <c r="AZ140" s="52">
        <v>1</v>
      </c>
      <c r="BA140" s="52">
        <v>1</v>
      </c>
      <c r="BB140" s="52">
        <v>2.0068807339449542E-2</v>
      </c>
      <c r="BC140" s="52">
        <v>50</v>
      </c>
      <c r="BD140" s="52">
        <v>50</v>
      </c>
      <c r="BE140" s="52">
        <v>4.1551246537396121E-2</v>
      </c>
      <c r="BF140" s="52">
        <v>50</v>
      </c>
      <c r="BG140" s="52">
        <v>50</v>
      </c>
      <c r="BH140" s="52">
        <v>317</v>
      </c>
      <c r="BI140" s="52">
        <v>391</v>
      </c>
      <c r="BJ140" s="52">
        <v>0.8107416879795396</v>
      </c>
      <c r="BK140" s="52">
        <v>50</v>
      </c>
      <c r="BL140" s="52">
        <v>50</v>
      </c>
      <c r="BM140" s="52">
        <v>178</v>
      </c>
      <c r="BN140" s="52">
        <v>391</v>
      </c>
      <c r="BO140" s="52">
        <v>0.45524296675191817</v>
      </c>
      <c r="BP140" s="52">
        <v>30.349531116794541</v>
      </c>
      <c r="BQ140" s="52">
        <v>50</v>
      </c>
      <c r="BR140" s="52">
        <v>284</v>
      </c>
      <c r="BS140" s="52">
        <v>306</v>
      </c>
      <c r="BT140" s="52">
        <v>0.92810457516339873</v>
      </c>
      <c r="BU140" s="52">
        <v>49.367264636351003</v>
      </c>
      <c r="BV140" s="52">
        <v>50</v>
      </c>
      <c r="BW140" s="54">
        <v>204</v>
      </c>
      <c r="BX140" s="54">
        <v>211</v>
      </c>
      <c r="BY140" s="52">
        <v>0.96682464454976302</v>
      </c>
      <c r="BZ140" s="52">
        <v>100</v>
      </c>
      <c r="CA140" s="52">
        <v>100</v>
      </c>
      <c r="CB140" s="55">
        <v>31</v>
      </c>
      <c r="CC140" s="55">
        <v>34</v>
      </c>
      <c r="CD140" s="52">
        <v>0.91176470588235303</v>
      </c>
      <c r="CE140" s="52">
        <v>96.996245306633313</v>
      </c>
      <c r="CF140" s="52">
        <v>100</v>
      </c>
      <c r="CG140" s="52">
        <v>0</v>
      </c>
      <c r="CH140" s="52">
        <v>208</v>
      </c>
      <c r="CI140" s="52">
        <v>169</v>
      </c>
      <c r="CJ140" s="52">
        <v>0.81299999999999994</v>
      </c>
      <c r="CK140" s="52">
        <v>100</v>
      </c>
      <c r="CL140" s="52">
        <v>100</v>
      </c>
      <c r="CM140" s="52">
        <v>458</v>
      </c>
      <c r="CN140" s="52">
        <v>239</v>
      </c>
      <c r="CO140" s="52">
        <v>573</v>
      </c>
      <c r="CP140" s="52">
        <v>0.52183406113537123</v>
      </c>
      <c r="CQ140" s="52">
        <v>0.79930191972076792</v>
      </c>
      <c r="CR140" s="52">
        <v>17.394468704512374</v>
      </c>
      <c r="CS140" s="52">
        <v>50</v>
      </c>
      <c r="CT140" s="52">
        <v>170</v>
      </c>
      <c r="CU140" s="52">
        <v>761</v>
      </c>
      <c r="CV140" s="52">
        <v>0.22339027595269381</v>
      </c>
      <c r="CW140" s="52">
        <v>18.61585632939115</v>
      </c>
      <c r="CX140" s="52">
        <v>50</v>
      </c>
      <c r="CY140" s="52">
        <v>0.91176470588235303</v>
      </c>
      <c r="CZ140" s="52">
        <v>0.94</v>
      </c>
      <c r="DA140" s="52">
        <v>2.8235294117646959E-2</v>
      </c>
      <c r="DB140" s="52">
        <v>17.263974516166829</v>
      </c>
      <c r="DC140" s="52">
        <v>19.631524517014228</v>
      </c>
      <c r="DD140" s="52">
        <v>17.168861804494096</v>
      </c>
      <c r="DE140" s="52">
        <v>15.161501169955377</v>
      </c>
      <c r="DF140" s="50" t="s">
        <v>102</v>
      </c>
    </row>
    <row r="141" spans="1:110" x14ac:dyDescent="0.25">
      <c r="A141" s="50" t="s">
        <v>1257</v>
      </c>
      <c r="B141" s="50" t="s">
        <v>1596</v>
      </c>
      <c r="C141" s="50" t="s">
        <v>2665</v>
      </c>
      <c r="D141" s="50" t="s">
        <v>101</v>
      </c>
      <c r="E141" s="50" t="s">
        <v>102</v>
      </c>
      <c r="F141" s="50" t="s">
        <v>102</v>
      </c>
      <c r="G141" s="50" t="s">
        <v>102</v>
      </c>
      <c r="H141" s="50" t="s">
        <v>2644</v>
      </c>
      <c r="I141" s="50" t="s">
        <v>103</v>
      </c>
      <c r="J141" s="52">
        <v>1091.7860852473423</v>
      </c>
      <c r="K141" s="52">
        <v>1250</v>
      </c>
      <c r="L141" s="52">
        <v>87.342886819787381</v>
      </c>
      <c r="M141" s="52">
        <v>1</v>
      </c>
      <c r="N141" s="52">
        <v>2126</v>
      </c>
      <c r="O141" s="52">
        <v>78.783582189412357</v>
      </c>
      <c r="P141" s="52">
        <v>100</v>
      </c>
      <c r="Q141" s="52">
        <v>100</v>
      </c>
      <c r="R141" s="52">
        <v>399</v>
      </c>
      <c r="S141" s="52">
        <v>60.729195142255485</v>
      </c>
      <c r="T141" s="52">
        <v>74.4426609487994</v>
      </c>
      <c r="U141" s="52">
        <v>75</v>
      </c>
      <c r="V141" s="52">
        <v>80.972260189673989</v>
      </c>
      <c r="W141" s="52">
        <v>100</v>
      </c>
      <c r="X141" s="52">
        <v>2119</v>
      </c>
      <c r="Y141" s="52">
        <v>70.364297309972869</v>
      </c>
      <c r="Z141" s="52">
        <v>93.819063079963826</v>
      </c>
      <c r="AA141" s="52">
        <v>100</v>
      </c>
      <c r="AB141" s="52">
        <v>398</v>
      </c>
      <c r="AC141" s="52">
        <v>52.72896107273553</v>
      </c>
      <c r="AD141" s="52">
        <v>70.305281430314039</v>
      </c>
      <c r="AE141" s="52">
        <v>100</v>
      </c>
      <c r="AF141" s="52">
        <v>986</v>
      </c>
      <c r="AG141" s="52">
        <v>64.56373394185286</v>
      </c>
      <c r="AH141" s="52">
        <v>86.084978589137151</v>
      </c>
      <c r="AI141" s="52">
        <v>100</v>
      </c>
      <c r="AJ141" s="52">
        <v>221</v>
      </c>
      <c r="AK141" s="52">
        <v>52.59551282051283</v>
      </c>
      <c r="AL141" s="52">
        <v>68.021220043573209</v>
      </c>
      <c r="AM141" s="52">
        <v>70.12735042735045</v>
      </c>
      <c r="AN141" s="52">
        <v>100</v>
      </c>
      <c r="AO141" s="53">
        <v>14.27</v>
      </c>
      <c r="AP141" s="53">
        <v>21.71</v>
      </c>
      <c r="AQ141" s="53">
        <v>15.42</v>
      </c>
      <c r="AR141" s="52">
        <v>0</v>
      </c>
      <c r="AS141" s="52">
        <v>0.98124428179322964</v>
      </c>
      <c r="AT141" s="52">
        <v>0.97342995169082125</v>
      </c>
      <c r="AU141" s="52">
        <v>0.9830699774266366</v>
      </c>
      <c r="AV141" s="52">
        <v>0.97804208600182985</v>
      </c>
      <c r="AW141" s="52">
        <v>0.97101449275362317</v>
      </c>
      <c r="AX141" s="52">
        <v>0.97968397291196385</v>
      </c>
      <c r="AY141" s="52">
        <v>0.99399399399399402</v>
      </c>
      <c r="AZ141" s="52">
        <v>0.9910714285714286</v>
      </c>
      <c r="BA141" s="52">
        <v>0.99483870967741939</v>
      </c>
      <c r="BB141" s="52">
        <v>4.4432828018818607E-2</v>
      </c>
      <c r="BC141" s="52">
        <v>50</v>
      </c>
      <c r="BD141" s="52">
        <v>50</v>
      </c>
      <c r="BE141" s="52">
        <v>0.10128388017118402</v>
      </c>
      <c r="BF141" s="52">
        <v>39.743223965763192</v>
      </c>
      <c r="BG141" s="52">
        <v>50</v>
      </c>
      <c r="BH141" s="52">
        <v>252</v>
      </c>
      <c r="BI141" s="52">
        <v>579</v>
      </c>
      <c r="BJ141" s="52">
        <v>0.43523316062176165</v>
      </c>
      <c r="BK141" s="52">
        <v>29.015544041450774</v>
      </c>
      <c r="BL141" s="52">
        <v>50</v>
      </c>
      <c r="BM141" s="52">
        <v>383</v>
      </c>
      <c r="BN141" s="52">
        <v>579</v>
      </c>
      <c r="BO141" s="52">
        <v>0.66148531951640754</v>
      </c>
      <c r="BP141" s="52">
        <v>44.099021301093835</v>
      </c>
      <c r="BQ141" s="52">
        <v>50</v>
      </c>
      <c r="BR141" s="52">
        <v>558</v>
      </c>
      <c r="BS141" s="52">
        <v>618</v>
      </c>
      <c r="BT141" s="52">
        <v>0.90291262135922334</v>
      </c>
      <c r="BU141" s="52">
        <v>48.027267093575716</v>
      </c>
      <c r="BV141" s="52">
        <v>50</v>
      </c>
      <c r="BW141" s="54">
        <v>318</v>
      </c>
      <c r="BX141" s="54">
        <v>329</v>
      </c>
      <c r="BY141" s="52">
        <v>0.96656534954407292</v>
      </c>
      <c r="BZ141" s="52">
        <v>100</v>
      </c>
      <c r="CA141" s="52">
        <v>100</v>
      </c>
      <c r="CB141" s="55">
        <v>58</v>
      </c>
      <c r="CC141" s="55">
        <v>63</v>
      </c>
      <c r="CD141" s="52">
        <v>0.92063492063492103</v>
      </c>
      <c r="CE141" s="52">
        <v>97.939885173927777</v>
      </c>
      <c r="CF141" s="52">
        <v>100</v>
      </c>
      <c r="CG141" s="52">
        <v>0</v>
      </c>
      <c r="CH141" s="52">
        <v>328</v>
      </c>
      <c r="CI141" s="52">
        <v>272</v>
      </c>
      <c r="CJ141" s="52">
        <v>0.82899999999999996</v>
      </c>
      <c r="CK141" s="52">
        <v>100</v>
      </c>
      <c r="CL141" s="52">
        <v>100</v>
      </c>
      <c r="CM141" s="52">
        <v>1204</v>
      </c>
      <c r="CN141" s="52">
        <v>724</v>
      </c>
      <c r="CO141" s="52">
        <v>1274</v>
      </c>
      <c r="CP141" s="52">
        <v>0.6013289036544851</v>
      </c>
      <c r="CQ141" s="52">
        <v>0.94505494505494503</v>
      </c>
      <c r="CR141" s="52">
        <v>40.088593576965678</v>
      </c>
      <c r="CS141" s="52">
        <v>50</v>
      </c>
      <c r="CT141" s="52">
        <v>605</v>
      </c>
      <c r="CU141" s="52">
        <v>1213</v>
      </c>
      <c r="CV141" s="52">
        <v>0.49876339653751028</v>
      </c>
      <c r="CW141" s="52">
        <v>41.563616378125857</v>
      </c>
      <c r="CX141" s="52">
        <v>50</v>
      </c>
      <c r="CY141" s="52">
        <v>0.92063492063492103</v>
      </c>
      <c r="CZ141" s="52">
        <v>0.94</v>
      </c>
      <c r="DA141" s="52">
        <v>1.936507936507894E-2</v>
      </c>
      <c r="DB141" s="52">
        <v>17.263974516166829</v>
      </c>
      <c r="DC141" s="52">
        <v>19.631524517014228</v>
      </c>
      <c r="DD141" s="52">
        <v>17.168861804494096</v>
      </c>
      <c r="DE141" s="52">
        <v>15.161501169955377</v>
      </c>
      <c r="DF141" s="50" t="s">
        <v>102</v>
      </c>
    </row>
    <row r="142" spans="1:110" x14ac:dyDescent="0.25">
      <c r="A142" s="50" t="s">
        <v>1265</v>
      </c>
      <c r="B142" s="50" t="s">
        <v>1597</v>
      </c>
      <c r="C142" s="50" t="s">
        <v>2665</v>
      </c>
      <c r="D142" s="50" t="s">
        <v>101</v>
      </c>
      <c r="E142" s="50" t="s">
        <v>102</v>
      </c>
      <c r="F142" s="50" t="s">
        <v>102</v>
      </c>
      <c r="G142" s="50" t="s">
        <v>102</v>
      </c>
      <c r="H142" s="50" t="s">
        <v>2644</v>
      </c>
      <c r="I142" s="50" t="s">
        <v>103</v>
      </c>
      <c r="J142" s="52">
        <v>1036.9236321202884</v>
      </c>
      <c r="K142" s="52">
        <v>1250</v>
      </c>
      <c r="L142" s="52">
        <v>82.95389056962307</v>
      </c>
      <c r="M142" s="52">
        <v>0</v>
      </c>
      <c r="N142" s="52">
        <v>1224</v>
      </c>
      <c r="O142" s="52">
        <v>67.978599881143722</v>
      </c>
      <c r="P142" s="52">
        <v>90.638133174858297</v>
      </c>
      <c r="Q142" s="52">
        <v>100</v>
      </c>
      <c r="R142" s="52">
        <v>325</v>
      </c>
      <c r="S142" s="52">
        <v>57.083216700698742</v>
      </c>
      <c r="T142" s="52">
        <v>65.434778373024969</v>
      </c>
      <c r="U142" s="52">
        <v>71.917420274519273</v>
      </c>
      <c r="V142" s="52">
        <v>76.110955600931646</v>
      </c>
      <c r="W142" s="52">
        <v>100</v>
      </c>
      <c r="X142" s="52">
        <v>1200</v>
      </c>
      <c r="Y142" s="52">
        <v>61.675985148714354</v>
      </c>
      <c r="Z142" s="52">
        <v>82.234646864952481</v>
      </c>
      <c r="AA142" s="52">
        <v>100</v>
      </c>
      <c r="AB142" s="52">
        <v>318</v>
      </c>
      <c r="AC142" s="52">
        <v>51.250652998267931</v>
      </c>
      <c r="AD142" s="52">
        <v>68.33420399769058</v>
      </c>
      <c r="AE142" s="52">
        <v>100</v>
      </c>
      <c r="AF142" s="52">
        <v>541</v>
      </c>
      <c r="AG142" s="52">
        <v>58.664463955637693</v>
      </c>
      <c r="AH142" s="52">
        <v>78.219285274183591</v>
      </c>
      <c r="AI142" s="52">
        <v>100</v>
      </c>
      <c r="AJ142" s="52">
        <v>141</v>
      </c>
      <c r="AK142" s="52">
        <v>49.527955082742288</v>
      </c>
      <c r="AL142" s="52">
        <v>61.885083333333363</v>
      </c>
      <c r="AM142" s="52">
        <v>66.037273443656389</v>
      </c>
      <c r="AN142" s="52">
        <v>100</v>
      </c>
      <c r="AO142" s="53">
        <v>14.83</v>
      </c>
      <c r="AP142" s="53">
        <v>14.18</v>
      </c>
      <c r="AQ142" s="53">
        <v>12.35</v>
      </c>
      <c r="AR142" s="52">
        <v>1</v>
      </c>
      <c r="AS142" s="52">
        <v>0.96632732967893498</v>
      </c>
      <c r="AT142" s="52">
        <v>0.95677233429394815</v>
      </c>
      <c r="AU142" s="52">
        <v>0.96989247311827953</v>
      </c>
      <c r="AV142" s="52">
        <v>0.94675019577133912</v>
      </c>
      <c r="AW142" s="52">
        <v>0.93371757925072041</v>
      </c>
      <c r="AX142" s="52">
        <v>0.95161290322580649</v>
      </c>
      <c r="AY142" s="52">
        <v>0.99816849816849818</v>
      </c>
      <c r="AZ142" s="52">
        <v>1</v>
      </c>
      <c r="BA142" s="52">
        <v>0.99752475247524752</v>
      </c>
      <c r="BB142" s="52">
        <v>8.7555555555555553E-2</v>
      </c>
      <c r="BC142" s="52">
        <v>42.488888888888887</v>
      </c>
      <c r="BD142" s="52">
        <v>50</v>
      </c>
      <c r="BE142" s="52">
        <v>0.176056338028169</v>
      </c>
      <c r="BF142" s="52">
        <v>24.78873239436621</v>
      </c>
      <c r="BG142" s="52">
        <v>50</v>
      </c>
      <c r="BH142" s="52">
        <v>262</v>
      </c>
      <c r="BI142" s="52">
        <v>363</v>
      </c>
      <c r="BJ142" s="52">
        <v>0.721763085399449</v>
      </c>
      <c r="BK142" s="52">
        <v>48.117539026629935</v>
      </c>
      <c r="BL142" s="52">
        <v>50</v>
      </c>
      <c r="BM142" s="52">
        <v>164</v>
      </c>
      <c r="BN142" s="52">
        <v>363</v>
      </c>
      <c r="BO142" s="52">
        <v>0.45179063360881544</v>
      </c>
      <c r="BP142" s="52">
        <v>30.11937557392103</v>
      </c>
      <c r="BQ142" s="52">
        <v>50</v>
      </c>
      <c r="BR142" s="52">
        <v>335</v>
      </c>
      <c r="BS142" s="52">
        <v>339</v>
      </c>
      <c r="BT142" s="52">
        <v>0.98820058997050142</v>
      </c>
      <c r="BU142" s="52">
        <v>50</v>
      </c>
      <c r="BV142" s="52">
        <v>50</v>
      </c>
      <c r="BW142" s="54">
        <v>168</v>
      </c>
      <c r="BX142" s="54">
        <v>181</v>
      </c>
      <c r="BY142" s="52">
        <v>0.92817679558011046</v>
      </c>
      <c r="BZ142" s="52">
        <v>98.742212295756431</v>
      </c>
      <c r="CA142" s="52">
        <v>100</v>
      </c>
      <c r="CB142" s="55">
        <v>48</v>
      </c>
      <c r="CC142" s="55">
        <v>54</v>
      </c>
      <c r="CD142" s="52">
        <v>0.88888888888888895</v>
      </c>
      <c r="CE142" s="52">
        <v>94.562647754137132</v>
      </c>
      <c r="CF142" s="52">
        <v>100</v>
      </c>
      <c r="CG142" s="52">
        <v>0</v>
      </c>
      <c r="CH142" s="52">
        <v>174</v>
      </c>
      <c r="CI142" s="52">
        <v>131</v>
      </c>
      <c r="CJ142" s="52">
        <v>0.753</v>
      </c>
      <c r="CK142" s="52">
        <v>100</v>
      </c>
      <c r="CL142" s="52">
        <v>100</v>
      </c>
      <c r="CM142" s="52">
        <v>666</v>
      </c>
      <c r="CN142" s="52">
        <v>376</v>
      </c>
      <c r="CO142" s="52">
        <v>701</v>
      </c>
      <c r="CP142" s="52">
        <v>0.56456456456456461</v>
      </c>
      <c r="CQ142" s="52">
        <v>0.95007132667617689</v>
      </c>
      <c r="CR142" s="52">
        <v>37.637637637637638</v>
      </c>
      <c r="CS142" s="52">
        <v>50</v>
      </c>
      <c r="CT142" s="52">
        <v>406</v>
      </c>
      <c r="CU142" s="52">
        <v>692</v>
      </c>
      <c r="CV142" s="52">
        <v>0.58670520231213874</v>
      </c>
      <c r="CW142" s="52">
        <v>48.892100192678228</v>
      </c>
      <c r="CX142" s="52">
        <v>50</v>
      </c>
      <c r="CY142" s="52">
        <v>0.88888888888888895</v>
      </c>
      <c r="CZ142" s="52">
        <v>0.94</v>
      </c>
      <c r="DA142" s="52">
        <v>5.1111111111111003E-2</v>
      </c>
      <c r="DB142" s="52">
        <v>17.263974516166829</v>
      </c>
      <c r="DC142" s="52">
        <v>19.631524517014228</v>
      </c>
      <c r="DD142" s="52">
        <v>17.168861804494096</v>
      </c>
      <c r="DE142" s="52">
        <v>15.161501169955377</v>
      </c>
      <c r="DF142" s="50" t="s">
        <v>102</v>
      </c>
    </row>
    <row r="143" spans="1:110" x14ac:dyDescent="0.25">
      <c r="A143" s="50" t="s">
        <v>1269</v>
      </c>
      <c r="B143" s="50" t="s">
        <v>1598</v>
      </c>
      <c r="C143" s="50" t="s">
        <v>2665</v>
      </c>
      <c r="D143" s="50" t="s">
        <v>101</v>
      </c>
      <c r="E143" s="50" t="s">
        <v>102</v>
      </c>
      <c r="F143" s="50" t="s">
        <v>102</v>
      </c>
      <c r="G143" s="50" t="s">
        <v>102</v>
      </c>
      <c r="H143" s="50" t="s">
        <v>2644</v>
      </c>
      <c r="I143" s="50" t="s">
        <v>103</v>
      </c>
      <c r="J143" s="52">
        <v>1086.9371946055501</v>
      </c>
      <c r="K143" s="52">
        <v>1250</v>
      </c>
      <c r="L143" s="52">
        <v>86.954975568443999</v>
      </c>
      <c r="M143" s="52">
        <v>0</v>
      </c>
      <c r="N143" s="52">
        <v>1225</v>
      </c>
      <c r="O143" s="52">
        <v>76.690397825715536</v>
      </c>
      <c r="P143" s="52">
        <v>100</v>
      </c>
      <c r="Q143" s="52">
        <v>100</v>
      </c>
      <c r="R143" s="52">
        <v>310</v>
      </c>
      <c r="S143" s="52">
        <v>63.496022712963622</v>
      </c>
      <c r="T143" s="52">
        <v>70.885531597468002</v>
      </c>
      <c r="U143" s="52">
        <v>75</v>
      </c>
      <c r="V143" s="52">
        <v>84.661363617284835</v>
      </c>
      <c r="W143" s="52">
        <v>100</v>
      </c>
      <c r="X143" s="52">
        <v>1226</v>
      </c>
      <c r="Y143" s="52">
        <v>66.282725491732734</v>
      </c>
      <c r="Z143" s="52">
        <v>88.376967322310307</v>
      </c>
      <c r="AA143" s="52">
        <v>100</v>
      </c>
      <c r="AB143" s="52">
        <v>310</v>
      </c>
      <c r="AC143" s="52">
        <v>52.682175837366593</v>
      </c>
      <c r="AD143" s="52">
        <v>70.242901116488781</v>
      </c>
      <c r="AE143" s="52">
        <v>100</v>
      </c>
      <c r="AF143" s="52">
        <v>495</v>
      </c>
      <c r="AG143" s="52">
        <v>68.389629629629525</v>
      </c>
      <c r="AH143" s="52">
        <v>91.186172839506028</v>
      </c>
      <c r="AI143" s="52">
        <v>100</v>
      </c>
      <c r="AJ143" s="52">
        <v>114</v>
      </c>
      <c r="AK143" s="52">
        <v>56.437719298245597</v>
      </c>
      <c r="AL143" s="52">
        <v>71.965791776027842</v>
      </c>
      <c r="AM143" s="52">
        <v>75.2502923976608</v>
      </c>
      <c r="AN143" s="52">
        <v>100</v>
      </c>
      <c r="AO143" s="53">
        <v>11.5</v>
      </c>
      <c r="AP143" s="53">
        <v>18.2</v>
      </c>
      <c r="AQ143" s="53">
        <v>15.52</v>
      </c>
      <c r="AR143" s="52">
        <v>0</v>
      </c>
      <c r="AS143" s="52">
        <v>0.99202551834130781</v>
      </c>
      <c r="AT143" s="52">
        <v>0.98734177215189878</v>
      </c>
      <c r="AU143" s="52">
        <v>0.99360341151385922</v>
      </c>
      <c r="AV143" s="52">
        <v>0.99282296650717705</v>
      </c>
      <c r="AW143" s="52">
        <v>0.98734177215189878</v>
      </c>
      <c r="AX143" s="52">
        <v>0.99466950959488276</v>
      </c>
      <c r="AY143" s="52">
        <v>0.99602385685884687</v>
      </c>
      <c r="AZ143" s="52">
        <v>0.98275862068965514</v>
      </c>
      <c r="BA143" s="52">
        <v>1</v>
      </c>
      <c r="BB143" s="52">
        <v>4.9930651872399444E-2</v>
      </c>
      <c r="BC143" s="52">
        <v>50</v>
      </c>
      <c r="BD143" s="52">
        <v>50</v>
      </c>
      <c r="BE143" s="52">
        <v>0.1326530612244898</v>
      </c>
      <c r="BF143" s="52">
        <v>33.469387755102041</v>
      </c>
      <c r="BG143" s="52">
        <v>50</v>
      </c>
      <c r="BH143" s="52">
        <v>252</v>
      </c>
      <c r="BI143" s="52">
        <v>316</v>
      </c>
      <c r="BJ143" s="52">
        <v>0.79746835443037978</v>
      </c>
      <c r="BK143" s="52">
        <v>50</v>
      </c>
      <c r="BL143" s="52">
        <v>50</v>
      </c>
      <c r="BM143" s="52">
        <v>168</v>
      </c>
      <c r="BN143" s="52">
        <v>316</v>
      </c>
      <c r="BO143" s="52">
        <v>0.53164556962025311</v>
      </c>
      <c r="BP143" s="52">
        <v>35.443037974683541</v>
      </c>
      <c r="BQ143" s="52">
        <v>50</v>
      </c>
      <c r="BR143" s="52">
        <v>334</v>
      </c>
      <c r="BS143" s="52">
        <v>338</v>
      </c>
      <c r="BT143" s="52">
        <v>0.98816568047337283</v>
      </c>
      <c r="BU143" s="52">
        <v>50</v>
      </c>
      <c r="BV143" s="52">
        <v>50</v>
      </c>
      <c r="BW143" s="54">
        <v>150</v>
      </c>
      <c r="BX143" s="54">
        <v>153</v>
      </c>
      <c r="BY143" s="52">
        <v>0.98039215686274506</v>
      </c>
      <c r="BZ143" s="52">
        <v>100</v>
      </c>
      <c r="CA143" s="52">
        <v>100</v>
      </c>
      <c r="CB143" s="55">
        <v>36</v>
      </c>
      <c r="CC143" s="55">
        <v>42</v>
      </c>
      <c r="CD143" s="52">
        <v>0.85714285714285698</v>
      </c>
      <c r="CE143" s="52">
        <v>91.1854103343465</v>
      </c>
      <c r="CF143" s="52">
        <v>100</v>
      </c>
      <c r="CG143" s="52">
        <v>0</v>
      </c>
      <c r="CH143" s="52">
        <v>150</v>
      </c>
      <c r="CI143" s="52">
        <v>127</v>
      </c>
      <c r="CJ143" s="52">
        <v>0.84699999999999998</v>
      </c>
      <c r="CK143" s="52">
        <v>100</v>
      </c>
      <c r="CL143" s="52">
        <v>100</v>
      </c>
      <c r="CM143" s="52">
        <v>664</v>
      </c>
      <c r="CN143" s="52">
        <v>457</v>
      </c>
      <c r="CO143" s="52">
        <v>738</v>
      </c>
      <c r="CP143" s="52">
        <v>0.68825301204819278</v>
      </c>
      <c r="CQ143" s="52">
        <v>0.89972899728997291</v>
      </c>
      <c r="CR143" s="52">
        <v>22.941767068273091</v>
      </c>
      <c r="CS143" s="52">
        <v>50</v>
      </c>
      <c r="CT143" s="52">
        <v>334</v>
      </c>
      <c r="CU143" s="52">
        <v>630</v>
      </c>
      <c r="CV143" s="52">
        <v>0.53015873015873016</v>
      </c>
      <c r="CW143" s="52">
        <v>44.179894179894177</v>
      </c>
      <c r="CX143" s="52">
        <v>50</v>
      </c>
      <c r="CY143" s="52">
        <v>0.85714285714285698</v>
      </c>
      <c r="CZ143" s="52">
        <v>0.94</v>
      </c>
      <c r="DA143" s="52">
        <v>8.285714285714306E-2</v>
      </c>
      <c r="DB143" s="52">
        <v>17.263974516166829</v>
      </c>
      <c r="DC143" s="52">
        <v>19.631524517014228</v>
      </c>
      <c r="DD143" s="52">
        <v>17.168861804494096</v>
      </c>
      <c r="DE143" s="52">
        <v>15.161501169955377</v>
      </c>
      <c r="DF143" s="50" t="s">
        <v>102</v>
      </c>
    </row>
    <row r="144" spans="1:110" x14ac:dyDescent="0.25">
      <c r="A144" s="50" t="s">
        <v>1275</v>
      </c>
      <c r="B144" s="50" t="s">
        <v>1599</v>
      </c>
      <c r="C144" s="50" t="s">
        <v>2665</v>
      </c>
      <c r="D144" s="50" t="s">
        <v>101</v>
      </c>
      <c r="E144" s="50" t="s">
        <v>102</v>
      </c>
      <c r="F144" s="50" t="s">
        <v>102</v>
      </c>
      <c r="G144" s="50" t="s">
        <v>102</v>
      </c>
      <c r="H144" s="50" t="s">
        <v>2644</v>
      </c>
      <c r="I144" s="50" t="s">
        <v>103</v>
      </c>
      <c r="J144" s="52">
        <v>1126.8542118315795</v>
      </c>
      <c r="K144" s="52">
        <v>1250</v>
      </c>
      <c r="L144" s="52">
        <v>90.148336946526371</v>
      </c>
      <c r="M144" s="52">
        <v>0</v>
      </c>
      <c r="N144" s="52">
        <v>732</v>
      </c>
      <c r="O144" s="52">
        <v>79.101403170831944</v>
      </c>
      <c r="P144" s="52">
        <v>100</v>
      </c>
      <c r="Q144" s="52">
        <v>100</v>
      </c>
      <c r="R144" s="52">
        <v>148</v>
      </c>
      <c r="S144" s="52">
        <v>66.990893874030618</v>
      </c>
      <c r="T144" s="52">
        <v>75</v>
      </c>
      <c r="U144" s="52">
        <v>75</v>
      </c>
      <c r="V144" s="52">
        <v>89.321191832040824</v>
      </c>
      <c r="W144" s="52">
        <v>100</v>
      </c>
      <c r="X144" s="52">
        <v>725</v>
      </c>
      <c r="Y144" s="52">
        <v>73.509382656667285</v>
      </c>
      <c r="Z144" s="52">
        <v>98.012510208889708</v>
      </c>
      <c r="AA144" s="52">
        <v>100</v>
      </c>
      <c r="AB144" s="52">
        <v>148</v>
      </c>
      <c r="AC144" s="52">
        <v>59.967484753536965</v>
      </c>
      <c r="AD144" s="52">
        <v>79.956646338049282</v>
      </c>
      <c r="AE144" s="52">
        <v>100</v>
      </c>
      <c r="AF144" s="52">
        <v>361</v>
      </c>
      <c r="AG144" s="52">
        <v>64.809602954755221</v>
      </c>
      <c r="AH144" s="52">
        <v>86.412803939673637</v>
      </c>
      <c r="AI144" s="52">
        <v>100</v>
      </c>
      <c r="AJ144" s="52">
        <v>67</v>
      </c>
      <c r="AK144" s="52">
        <v>51.415422885572141</v>
      </c>
      <c r="AL144" s="52">
        <v>67.862018140589527</v>
      </c>
      <c r="AM144" s="52">
        <v>68.55389718076286</v>
      </c>
      <c r="AN144" s="52">
        <v>100</v>
      </c>
      <c r="AO144" s="53">
        <v>8</v>
      </c>
      <c r="AP144" s="53">
        <v>15.03</v>
      </c>
      <c r="AQ144" s="53">
        <v>16.440000000000001</v>
      </c>
      <c r="AR144" s="52">
        <v>0</v>
      </c>
      <c r="AS144" s="52">
        <v>0.97628458498023718</v>
      </c>
      <c r="AT144" s="52">
        <v>0.96794871794871795</v>
      </c>
      <c r="AU144" s="52">
        <v>0.97844112769485903</v>
      </c>
      <c r="AV144" s="52">
        <v>0.96578947368421053</v>
      </c>
      <c r="AW144" s="52">
        <v>0.96178343949044587</v>
      </c>
      <c r="AX144" s="52">
        <v>0.96683250414593702</v>
      </c>
      <c r="AY144" s="52">
        <v>0.9945205479452055</v>
      </c>
      <c r="AZ144" s="52">
        <v>0.98529411764705888</v>
      </c>
      <c r="BA144" s="52">
        <v>0.99663299663299665</v>
      </c>
      <c r="BB144" s="52">
        <v>7.0282658517952637E-2</v>
      </c>
      <c r="BC144" s="52">
        <v>45.94346829640947</v>
      </c>
      <c r="BD144" s="52">
        <v>50</v>
      </c>
      <c r="BE144" s="52">
        <v>0.1434108527131783</v>
      </c>
      <c r="BF144" s="52">
        <v>31.317829457364347</v>
      </c>
      <c r="BG144" s="52">
        <v>50</v>
      </c>
      <c r="BH144" s="52">
        <v>169</v>
      </c>
      <c r="BI144" s="52">
        <v>196</v>
      </c>
      <c r="BJ144" s="52">
        <v>0.86224489795918369</v>
      </c>
      <c r="BK144" s="52">
        <v>50</v>
      </c>
      <c r="BL144" s="52">
        <v>50</v>
      </c>
      <c r="BM144" s="52">
        <v>128</v>
      </c>
      <c r="BN144" s="52">
        <v>196</v>
      </c>
      <c r="BO144" s="52">
        <v>0.65306122448979587</v>
      </c>
      <c r="BP144" s="52">
        <v>43.537414965986393</v>
      </c>
      <c r="BQ144" s="52">
        <v>50</v>
      </c>
      <c r="BR144" s="52">
        <v>230</v>
      </c>
      <c r="BS144" s="52">
        <v>235</v>
      </c>
      <c r="BT144" s="52">
        <v>0.97872340425531912</v>
      </c>
      <c r="BU144" s="52">
        <v>50</v>
      </c>
      <c r="BV144" s="52">
        <v>50</v>
      </c>
      <c r="BW144" s="54">
        <v>105</v>
      </c>
      <c r="BX144" s="54">
        <v>108</v>
      </c>
      <c r="BY144" s="52">
        <v>0.97222222222222221</v>
      </c>
      <c r="BZ144" s="52">
        <v>100</v>
      </c>
      <c r="CA144" s="52">
        <v>100</v>
      </c>
      <c r="CB144" s="55">
        <v>20</v>
      </c>
      <c r="CC144" s="55">
        <v>21</v>
      </c>
      <c r="CD144" s="52">
        <v>0.952380952380952</v>
      </c>
      <c r="CE144" s="52">
        <v>100</v>
      </c>
      <c r="CF144" s="52">
        <v>100</v>
      </c>
      <c r="CG144" s="52">
        <v>0</v>
      </c>
      <c r="CH144" s="52">
        <v>106</v>
      </c>
      <c r="CI144" s="52">
        <v>97</v>
      </c>
      <c r="CJ144" s="52">
        <v>0.91500000000000004</v>
      </c>
      <c r="CK144" s="52">
        <v>100</v>
      </c>
      <c r="CL144" s="52">
        <v>100</v>
      </c>
      <c r="CM144" s="52">
        <v>430</v>
      </c>
      <c r="CN144" s="52">
        <v>218</v>
      </c>
      <c r="CO144" s="52">
        <v>448</v>
      </c>
      <c r="CP144" s="52">
        <v>0.50697674418604655</v>
      </c>
      <c r="CQ144" s="52">
        <v>0.9598214285714286</v>
      </c>
      <c r="CR144" s="52">
        <v>33.798449612403104</v>
      </c>
      <c r="CS144" s="52">
        <v>50</v>
      </c>
      <c r="CT144" s="52">
        <v>293</v>
      </c>
      <c r="CU144" s="52">
        <v>440</v>
      </c>
      <c r="CV144" s="52">
        <v>0.66590909090909089</v>
      </c>
      <c r="CW144" s="52">
        <v>50</v>
      </c>
      <c r="CX144" s="52">
        <v>50</v>
      </c>
      <c r="CY144" s="52">
        <v>0.952380952380952</v>
      </c>
      <c r="CZ144" s="52">
        <v>0.94</v>
      </c>
      <c r="DA144" s="52">
        <v>-1.2380952380951982E-2</v>
      </c>
      <c r="DB144" s="52">
        <v>17.263974516166829</v>
      </c>
      <c r="DC144" s="52">
        <v>19.631524517014228</v>
      </c>
      <c r="DD144" s="52">
        <v>17.168861804494096</v>
      </c>
      <c r="DE144" s="52">
        <v>15.161501169955377</v>
      </c>
      <c r="DF144" s="50" t="s">
        <v>102</v>
      </c>
    </row>
    <row r="145" spans="1:110" x14ac:dyDescent="0.25">
      <c r="A145" s="50" t="s">
        <v>1280</v>
      </c>
      <c r="B145" s="50" t="s">
        <v>1600</v>
      </c>
      <c r="C145" s="50" t="s">
        <v>2665</v>
      </c>
      <c r="D145" s="50" t="s">
        <v>101</v>
      </c>
      <c r="E145" s="50" t="s">
        <v>102</v>
      </c>
      <c r="F145" s="50" t="s">
        <v>102</v>
      </c>
      <c r="G145" s="50" t="s">
        <v>102</v>
      </c>
      <c r="H145" s="50" t="s">
        <v>2644</v>
      </c>
      <c r="I145" s="50" t="s">
        <v>103</v>
      </c>
      <c r="J145" s="52">
        <v>962.14666284942518</v>
      </c>
      <c r="K145" s="52">
        <v>1250</v>
      </c>
      <c r="L145" s="52">
        <v>76.971733027954016</v>
      </c>
      <c r="M145" s="52">
        <v>0</v>
      </c>
      <c r="N145" s="52">
        <v>56</v>
      </c>
      <c r="O145" s="52">
        <v>59.459333397337424</v>
      </c>
      <c r="P145" s="52">
        <v>79.279111196449904</v>
      </c>
      <c r="Q145" s="52">
        <v>100</v>
      </c>
      <c r="R145" s="52">
        <v>25</v>
      </c>
      <c r="S145" s="52">
        <v>53.926810035842294</v>
      </c>
      <c r="T145" s="52">
        <v>59.907992462033043</v>
      </c>
      <c r="U145" s="52">
        <v>63.921045785639947</v>
      </c>
      <c r="V145" s="52">
        <v>71.902413381123054</v>
      </c>
      <c r="W145" s="52">
        <v>100</v>
      </c>
      <c r="X145" s="52">
        <v>54</v>
      </c>
      <c r="Y145" s="52">
        <v>52.594989605871625</v>
      </c>
      <c r="Z145" s="52">
        <v>70.126652807828833</v>
      </c>
      <c r="AA145" s="52">
        <v>100</v>
      </c>
      <c r="AB145" s="52">
        <v>23</v>
      </c>
      <c r="AC145" s="52">
        <v>42.738333582349718</v>
      </c>
      <c r="AD145" s="52">
        <v>56.98444477646629</v>
      </c>
      <c r="AE145" s="52">
        <v>100</v>
      </c>
      <c r="AF145" s="52">
        <v>280</v>
      </c>
      <c r="AG145" s="52">
        <v>62.155238095238069</v>
      </c>
      <c r="AH145" s="52">
        <v>82.873650793650754</v>
      </c>
      <c r="AI145" s="52">
        <v>100</v>
      </c>
      <c r="AJ145" s="52">
        <v>79</v>
      </c>
      <c r="AK145" s="52">
        <v>50.799578059071749</v>
      </c>
      <c r="AL145" s="52">
        <v>66.618407960198979</v>
      </c>
      <c r="AM145" s="52">
        <v>67.732770745428994</v>
      </c>
      <c r="AN145" s="52">
        <v>100</v>
      </c>
      <c r="AO145" s="53">
        <v>9.99</v>
      </c>
      <c r="AP145" s="53">
        <v>17.16</v>
      </c>
      <c r="AQ145" s="53">
        <v>15.81</v>
      </c>
      <c r="AR145" s="52">
        <v>1</v>
      </c>
      <c r="AS145" s="52">
        <v>0.20284697508896798</v>
      </c>
      <c r="AT145" s="52">
        <v>0.28409090909090912</v>
      </c>
      <c r="AU145" s="52">
        <v>0.16580310880829016</v>
      </c>
      <c r="AV145" s="52">
        <v>0.199288256227758</v>
      </c>
      <c r="AW145" s="52">
        <v>0.26136363636363635</v>
      </c>
      <c r="AX145" s="52">
        <v>0.17098445595854922</v>
      </c>
      <c r="AY145" s="52">
        <v>0.93666666666666665</v>
      </c>
      <c r="AZ145" s="52">
        <v>0.87912087912087911</v>
      </c>
      <c r="BA145" s="52">
        <v>0.96172248803827753</v>
      </c>
      <c r="BB145" s="52">
        <v>6.9432684165961045E-2</v>
      </c>
      <c r="BC145" s="52">
        <v>46.113463166807804</v>
      </c>
      <c r="BD145" s="52">
        <v>50</v>
      </c>
      <c r="BE145" s="52">
        <v>0.14244186046511628</v>
      </c>
      <c r="BF145" s="52">
        <v>31.511627906976749</v>
      </c>
      <c r="BG145" s="52">
        <v>50</v>
      </c>
      <c r="BH145" s="52">
        <v>296</v>
      </c>
      <c r="BI145" s="52">
        <v>594</v>
      </c>
      <c r="BJ145" s="52">
        <v>0.49831649831649832</v>
      </c>
      <c r="BK145" s="52">
        <v>33.221099887766556</v>
      </c>
      <c r="BL145" s="52">
        <v>50</v>
      </c>
      <c r="BM145" s="52">
        <v>272</v>
      </c>
      <c r="BN145" s="52">
        <v>594</v>
      </c>
      <c r="BO145" s="52">
        <v>0.45791245791245794</v>
      </c>
      <c r="BP145" s="52">
        <v>30.52749719416386</v>
      </c>
      <c r="BQ145" s="52">
        <v>50</v>
      </c>
      <c r="BR145" s="52">
        <v>270</v>
      </c>
      <c r="BS145" s="52">
        <v>299</v>
      </c>
      <c r="BT145" s="52">
        <v>0.90301003344481601</v>
      </c>
      <c r="BU145" s="52">
        <v>48.032448587490215</v>
      </c>
      <c r="BV145" s="52">
        <v>50</v>
      </c>
      <c r="BW145" s="54">
        <v>273</v>
      </c>
      <c r="BX145" s="54">
        <v>293</v>
      </c>
      <c r="BY145" s="52">
        <v>0.93174061433447097</v>
      </c>
      <c r="BZ145" s="52">
        <v>99.121341950475639</v>
      </c>
      <c r="CA145" s="52">
        <v>100</v>
      </c>
      <c r="CB145" s="55">
        <v>76</v>
      </c>
      <c r="CC145" s="55">
        <v>87</v>
      </c>
      <c r="CD145" s="52">
        <v>0.87356321839080497</v>
      </c>
      <c r="CE145" s="52">
        <v>92.932257275617559</v>
      </c>
      <c r="CF145" s="52">
        <v>100</v>
      </c>
      <c r="CG145" s="52">
        <v>0</v>
      </c>
      <c r="CH145" s="52">
        <v>294</v>
      </c>
      <c r="CI145" s="52">
        <v>205</v>
      </c>
      <c r="CJ145" s="52">
        <v>0.69699999999999995</v>
      </c>
      <c r="CK145" s="52">
        <v>92.97052154195012</v>
      </c>
      <c r="CL145" s="52">
        <v>100</v>
      </c>
      <c r="CM145" s="52">
        <v>228</v>
      </c>
      <c r="CN145" s="52">
        <v>119</v>
      </c>
      <c r="CO145" s="52">
        <v>289</v>
      </c>
      <c r="CP145" s="52">
        <v>0.52192982456140347</v>
      </c>
      <c r="CQ145" s="52">
        <v>0.78892733564013839</v>
      </c>
      <c r="CR145" s="52">
        <v>17.397660818713447</v>
      </c>
      <c r="CS145" s="52">
        <v>50</v>
      </c>
      <c r="CT145" s="52">
        <v>587</v>
      </c>
      <c r="CU145" s="52">
        <v>1181</v>
      </c>
      <c r="CV145" s="52">
        <v>0.49703640982218461</v>
      </c>
      <c r="CW145" s="52">
        <v>41.419700818515388</v>
      </c>
      <c r="CX145" s="52">
        <v>50</v>
      </c>
      <c r="CY145" s="52">
        <v>0.87356321839080497</v>
      </c>
      <c r="CZ145" s="52">
        <v>0.94</v>
      </c>
      <c r="DA145" s="52">
        <v>6.643678160919507E-2</v>
      </c>
      <c r="DB145" s="52">
        <v>17.263974516166829</v>
      </c>
      <c r="DC145" s="52">
        <v>19.631524517014228</v>
      </c>
      <c r="DD145" s="52">
        <v>17.168861804494096</v>
      </c>
      <c r="DE145" s="52">
        <v>15.161501169955377</v>
      </c>
      <c r="DF145" s="50" t="s">
        <v>102</v>
      </c>
    </row>
    <row r="146" spans="1:110" x14ac:dyDescent="0.25">
      <c r="A146" s="50" t="s">
        <v>904</v>
      </c>
      <c r="B146" s="50" t="s">
        <v>1601</v>
      </c>
      <c r="C146" s="50" t="s">
        <v>2665</v>
      </c>
      <c r="D146" s="50" t="s">
        <v>101</v>
      </c>
      <c r="E146" s="50" t="s">
        <v>102</v>
      </c>
      <c r="F146" s="50" t="s">
        <v>102</v>
      </c>
      <c r="G146" s="50" t="s">
        <v>102</v>
      </c>
      <c r="H146" s="50" t="s">
        <v>2644</v>
      </c>
      <c r="I146" s="50" t="s">
        <v>103</v>
      </c>
      <c r="J146" s="52">
        <v>1120.3617029496238</v>
      </c>
      <c r="K146" s="52">
        <v>1250</v>
      </c>
      <c r="L146" s="52">
        <v>89.628936235969903</v>
      </c>
      <c r="M146" s="52">
        <v>1</v>
      </c>
      <c r="N146" s="52">
        <v>2546</v>
      </c>
      <c r="O146" s="52">
        <v>82.16816202126769</v>
      </c>
      <c r="P146" s="52">
        <v>100</v>
      </c>
      <c r="Q146" s="52">
        <v>100</v>
      </c>
      <c r="R146" s="52">
        <v>341</v>
      </c>
      <c r="S146" s="52">
        <v>61.440838910637993</v>
      </c>
      <c r="T146" s="52">
        <v>75</v>
      </c>
      <c r="U146" s="52">
        <v>75</v>
      </c>
      <c r="V146" s="52">
        <v>81.921118547517324</v>
      </c>
      <c r="W146" s="52">
        <v>100</v>
      </c>
      <c r="X146" s="52">
        <v>2501</v>
      </c>
      <c r="Y146" s="52">
        <v>72.842372073054918</v>
      </c>
      <c r="Z146" s="52">
        <v>97.123162764073228</v>
      </c>
      <c r="AA146" s="52">
        <v>100</v>
      </c>
      <c r="AB146" s="52">
        <v>331</v>
      </c>
      <c r="AC146" s="52">
        <v>53.026147713849362</v>
      </c>
      <c r="AD146" s="52">
        <v>70.701530285132492</v>
      </c>
      <c r="AE146" s="52">
        <v>100</v>
      </c>
      <c r="AF146" s="52">
        <v>1238</v>
      </c>
      <c r="AG146" s="52">
        <v>67.893975498115324</v>
      </c>
      <c r="AH146" s="52">
        <v>90.525300664153761</v>
      </c>
      <c r="AI146" s="52">
        <v>100</v>
      </c>
      <c r="AJ146" s="52">
        <v>157</v>
      </c>
      <c r="AK146" s="52">
        <v>51.785828025477706</v>
      </c>
      <c r="AL146" s="52">
        <v>70.233456675917466</v>
      </c>
      <c r="AM146" s="52">
        <v>69.047770700636946</v>
      </c>
      <c r="AN146" s="52">
        <v>100</v>
      </c>
      <c r="AO146" s="53">
        <v>13.55</v>
      </c>
      <c r="AP146" s="53">
        <v>21.97</v>
      </c>
      <c r="AQ146" s="53">
        <v>18.440000000000001</v>
      </c>
      <c r="AR146" s="52">
        <v>1</v>
      </c>
      <c r="AS146" s="52">
        <v>0.9041432584269663</v>
      </c>
      <c r="AT146" s="52">
        <v>0.90649350649350646</v>
      </c>
      <c r="AU146" s="52">
        <v>0.90377588306942758</v>
      </c>
      <c r="AV146" s="52">
        <v>0.88861646234676006</v>
      </c>
      <c r="AW146" s="52">
        <v>0.88265306122448983</v>
      </c>
      <c r="AX146" s="52">
        <v>0.88956557044254969</v>
      </c>
      <c r="AY146" s="52">
        <v>0.99126290706910247</v>
      </c>
      <c r="AZ146" s="52">
        <v>0.97005988023952094</v>
      </c>
      <c r="BA146" s="52">
        <v>0.99450549450549453</v>
      </c>
      <c r="BB146" s="52">
        <v>5.4821150855365472E-2</v>
      </c>
      <c r="BC146" s="52">
        <v>49.035769828926924</v>
      </c>
      <c r="BD146" s="52">
        <v>50</v>
      </c>
      <c r="BE146" s="52">
        <v>0.12300319488817892</v>
      </c>
      <c r="BF146" s="52">
        <v>35.399361022364232</v>
      </c>
      <c r="BG146" s="52">
        <v>50</v>
      </c>
      <c r="BH146" s="52">
        <v>638</v>
      </c>
      <c r="BI146" s="52">
        <v>879</v>
      </c>
      <c r="BJ146" s="52">
        <v>0.72582480091012513</v>
      </c>
      <c r="BK146" s="52">
        <v>48.388320060675014</v>
      </c>
      <c r="BL146" s="52">
        <v>50</v>
      </c>
      <c r="BM146" s="52">
        <v>669</v>
      </c>
      <c r="BN146" s="52">
        <v>879</v>
      </c>
      <c r="BO146" s="52">
        <v>0.76109215017064846</v>
      </c>
      <c r="BP146" s="52">
        <v>50</v>
      </c>
      <c r="BQ146" s="52">
        <v>50</v>
      </c>
      <c r="BR146" s="52">
        <v>812</v>
      </c>
      <c r="BS146" s="52">
        <v>845</v>
      </c>
      <c r="BT146" s="52">
        <v>0.96094674556213022</v>
      </c>
      <c r="BU146" s="52">
        <v>50</v>
      </c>
      <c r="BV146" s="52">
        <v>50</v>
      </c>
      <c r="BW146" s="54">
        <v>448</v>
      </c>
      <c r="BX146" s="54">
        <v>459</v>
      </c>
      <c r="BY146" s="52">
        <v>0.97603485838779958</v>
      </c>
      <c r="BZ146" s="52">
        <v>100</v>
      </c>
      <c r="CA146" s="52">
        <v>100</v>
      </c>
      <c r="CB146" s="55">
        <v>69</v>
      </c>
      <c r="CC146" s="55">
        <v>69</v>
      </c>
      <c r="CD146" s="52">
        <v>1</v>
      </c>
      <c r="CE146" s="52">
        <v>100</v>
      </c>
      <c r="CF146" s="52">
        <v>100</v>
      </c>
      <c r="CG146" s="52">
        <v>0</v>
      </c>
      <c r="CH146" s="52">
        <v>454</v>
      </c>
      <c r="CI146" s="52">
        <v>404</v>
      </c>
      <c r="CJ146" s="52">
        <v>0.89</v>
      </c>
      <c r="CK146" s="52">
        <v>100</v>
      </c>
      <c r="CL146" s="52">
        <v>100</v>
      </c>
      <c r="CM146" s="52">
        <v>1599</v>
      </c>
      <c r="CN146" s="52">
        <v>1001</v>
      </c>
      <c r="CO146" s="52">
        <v>1724</v>
      </c>
      <c r="CP146" s="52">
        <v>0.62601626016260159</v>
      </c>
      <c r="CQ146" s="52">
        <v>0.9274941995359629</v>
      </c>
      <c r="CR146" s="52">
        <v>41.734417344173444</v>
      </c>
      <c r="CS146" s="52">
        <v>50</v>
      </c>
      <c r="CT146" s="52">
        <v>771</v>
      </c>
      <c r="CU146" s="52">
        <v>1761</v>
      </c>
      <c r="CV146" s="52">
        <v>0.43781942078364566</v>
      </c>
      <c r="CW146" s="52">
        <v>36.484951731970469</v>
      </c>
      <c r="CX146" s="52">
        <v>50</v>
      </c>
      <c r="CY146" s="52">
        <v>1</v>
      </c>
      <c r="CZ146" s="52">
        <v>0.94</v>
      </c>
      <c r="DA146" s="52">
        <v>-0.06</v>
      </c>
      <c r="DB146" s="52">
        <v>17.263974516166829</v>
      </c>
      <c r="DC146" s="52">
        <v>19.631524517014228</v>
      </c>
      <c r="DD146" s="52">
        <v>17.168861804494096</v>
      </c>
      <c r="DE146" s="52">
        <v>15.161501169955377</v>
      </c>
      <c r="DF146" s="50" t="s">
        <v>102</v>
      </c>
    </row>
    <row r="147" spans="1:110" x14ac:dyDescent="0.25">
      <c r="A147" s="50" t="s">
        <v>914</v>
      </c>
      <c r="B147" s="50" t="s">
        <v>1602</v>
      </c>
      <c r="C147" s="50" t="s">
        <v>2665</v>
      </c>
      <c r="D147" s="50" t="s">
        <v>101</v>
      </c>
      <c r="E147" s="50" t="s">
        <v>102</v>
      </c>
      <c r="F147" s="50" t="s">
        <v>102</v>
      </c>
      <c r="G147" s="50" t="s">
        <v>102</v>
      </c>
      <c r="H147" s="50" t="s">
        <v>2644</v>
      </c>
      <c r="I147" s="50" t="s">
        <v>103</v>
      </c>
      <c r="J147" s="52">
        <v>1052.0293230275597</v>
      </c>
      <c r="K147" s="52">
        <v>1250</v>
      </c>
      <c r="L147" s="52">
        <v>84.162345842204772</v>
      </c>
      <c r="M147" s="52">
        <v>0</v>
      </c>
      <c r="N147" s="52">
        <v>1192</v>
      </c>
      <c r="O147" s="52">
        <v>76.598133690491736</v>
      </c>
      <c r="P147" s="52">
        <v>100</v>
      </c>
      <c r="Q147" s="52">
        <v>100</v>
      </c>
      <c r="R147" s="52">
        <v>301</v>
      </c>
      <c r="S147" s="52">
        <v>62.957646512527475</v>
      </c>
      <c r="T147" s="52">
        <v>72.099528804329466</v>
      </c>
      <c r="U147" s="52">
        <v>75</v>
      </c>
      <c r="V147" s="52">
        <v>83.943528683369976</v>
      </c>
      <c r="W147" s="52">
        <v>100</v>
      </c>
      <c r="X147" s="52">
        <v>1187</v>
      </c>
      <c r="Y147" s="52">
        <v>67.345235451088286</v>
      </c>
      <c r="Z147" s="52">
        <v>89.793647268117709</v>
      </c>
      <c r="AA147" s="52">
        <v>100</v>
      </c>
      <c r="AB147" s="52">
        <v>301</v>
      </c>
      <c r="AC147" s="52">
        <v>53.350870298358423</v>
      </c>
      <c r="AD147" s="52">
        <v>71.134493731144559</v>
      </c>
      <c r="AE147" s="52">
        <v>100</v>
      </c>
      <c r="AF147" s="52">
        <v>547</v>
      </c>
      <c r="AG147" s="52">
        <v>63.571252285191925</v>
      </c>
      <c r="AH147" s="52">
        <v>84.761669713589242</v>
      </c>
      <c r="AI147" s="52">
        <v>100</v>
      </c>
      <c r="AJ147" s="52">
        <v>135</v>
      </c>
      <c r="AK147" s="52">
        <v>53.624999999999986</v>
      </c>
      <c r="AL147" s="52">
        <v>66.830339805825147</v>
      </c>
      <c r="AM147" s="52">
        <v>71.499999999999986</v>
      </c>
      <c r="AN147" s="52">
        <v>100</v>
      </c>
      <c r="AO147" s="53">
        <v>12.04</v>
      </c>
      <c r="AP147" s="53">
        <v>18.739999999999998</v>
      </c>
      <c r="AQ147" s="53">
        <v>13.2</v>
      </c>
      <c r="AR147" s="52">
        <v>1</v>
      </c>
      <c r="AS147" s="52">
        <v>0.92581377744133231</v>
      </c>
      <c r="AT147" s="52">
        <v>0.94864048338368578</v>
      </c>
      <c r="AU147" s="52">
        <v>0.91818181818181821</v>
      </c>
      <c r="AV147" s="52">
        <v>0.92174567343867575</v>
      </c>
      <c r="AW147" s="52">
        <v>0.94985250737463123</v>
      </c>
      <c r="AX147" s="52">
        <v>0.91212121212121211</v>
      </c>
      <c r="AY147" s="52">
        <v>0.99097472924187724</v>
      </c>
      <c r="AZ147" s="52">
        <v>0.97857142857142854</v>
      </c>
      <c r="BA147" s="52">
        <v>0.99516908212560384</v>
      </c>
      <c r="BB147" s="52">
        <v>7.6986076986076984E-2</v>
      </c>
      <c r="BC147" s="52">
        <v>44.602784602784617</v>
      </c>
      <c r="BD147" s="52">
        <v>50</v>
      </c>
      <c r="BE147" s="52">
        <v>0.15508885298869143</v>
      </c>
      <c r="BF147" s="52">
        <v>28.982229402261719</v>
      </c>
      <c r="BG147" s="52">
        <v>50</v>
      </c>
      <c r="BH147" s="52">
        <v>194</v>
      </c>
      <c r="BI147" s="52">
        <v>356</v>
      </c>
      <c r="BJ147" s="52">
        <v>0.5449438202247191</v>
      </c>
      <c r="BK147" s="52">
        <v>36.329588014981276</v>
      </c>
      <c r="BL147" s="52">
        <v>50</v>
      </c>
      <c r="BM147" s="52">
        <v>152</v>
      </c>
      <c r="BN147" s="52">
        <v>356</v>
      </c>
      <c r="BO147" s="52">
        <v>0.42696629213483145</v>
      </c>
      <c r="BP147" s="52">
        <v>28.464419475655429</v>
      </c>
      <c r="BQ147" s="52">
        <v>50</v>
      </c>
      <c r="BR147" s="52">
        <v>307</v>
      </c>
      <c r="BS147" s="52">
        <v>340</v>
      </c>
      <c r="BT147" s="52">
        <v>0.90294117647058825</v>
      </c>
      <c r="BU147" s="52">
        <v>48.028785982478098</v>
      </c>
      <c r="BV147" s="52">
        <v>50</v>
      </c>
      <c r="BW147" s="54">
        <v>168</v>
      </c>
      <c r="BX147" s="54">
        <v>183</v>
      </c>
      <c r="BY147" s="52">
        <v>0.91803278688524592</v>
      </c>
      <c r="BZ147" s="52">
        <v>97.663062434600633</v>
      </c>
      <c r="CA147" s="52">
        <v>100</v>
      </c>
      <c r="CB147" s="55">
        <v>39</v>
      </c>
      <c r="CC147" s="55">
        <v>45</v>
      </c>
      <c r="CD147" s="52">
        <v>0.86666666666666703</v>
      </c>
      <c r="CE147" s="52">
        <v>92.198581560283728</v>
      </c>
      <c r="CF147" s="52">
        <v>100</v>
      </c>
      <c r="CG147" s="52">
        <v>0</v>
      </c>
      <c r="CH147" s="52">
        <v>177</v>
      </c>
      <c r="CI147" s="52">
        <v>138</v>
      </c>
      <c r="CJ147" s="52">
        <v>0.78</v>
      </c>
      <c r="CK147" s="52">
        <v>100</v>
      </c>
      <c r="CL147" s="52">
        <v>100</v>
      </c>
      <c r="CM147" s="52">
        <v>696</v>
      </c>
      <c r="CN147" s="52">
        <v>466</v>
      </c>
      <c r="CO147" s="52">
        <v>758</v>
      </c>
      <c r="CP147" s="52">
        <v>0.66954022988505746</v>
      </c>
      <c r="CQ147" s="52">
        <v>0.91820580474934033</v>
      </c>
      <c r="CR147" s="52">
        <v>44.636015325670499</v>
      </c>
      <c r="CS147" s="52">
        <v>50</v>
      </c>
      <c r="CT147" s="52">
        <v>253</v>
      </c>
      <c r="CU147" s="52">
        <v>703</v>
      </c>
      <c r="CV147" s="52">
        <v>0.35988620199146515</v>
      </c>
      <c r="CW147" s="52">
        <v>29.990516832622099</v>
      </c>
      <c r="CX147" s="52">
        <v>50</v>
      </c>
      <c r="CY147" s="52">
        <v>0.86666666666666703</v>
      </c>
      <c r="CZ147" s="52">
        <v>0.94</v>
      </c>
      <c r="DA147" s="52">
        <v>7.3333333333333001E-2</v>
      </c>
      <c r="DB147" s="52">
        <v>17.263974516166829</v>
      </c>
      <c r="DC147" s="52">
        <v>19.631524517014228</v>
      </c>
      <c r="DD147" s="52">
        <v>17.168861804494096</v>
      </c>
      <c r="DE147" s="52">
        <v>15.161501169955377</v>
      </c>
      <c r="DF147" s="50" t="s">
        <v>102</v>
      </c>
    </row>
    <row r="148" spans="1:110" x14ac:dyDescent="0.25">
      <c r="A148" s="50" t="s">
        <v>919</v>
      </c>
      <c r="B148" s="50" t="s">
        <v>1603</v>
      </c>
      <c r="C148" s="50" t="s">
        <v>2665</v>
      </c>
      <c r="D148" s="50" t="s">
        <v>101</v>
      </c>
      <c r="E148" s="50" t="s">
        <v>102</v>
      </c>
      <c r="F148" s="50" t="s">
        <v>102</v>
      </c>
      <c r="G148" s="50" t="s">
        <v>102</v>
      </c>
      <c r="H148" s="50" t="s">
        <v>2644</v>
      </c>
      <c r="I148" s="50" t="s">
        <v>103</v>
      </c>
      <c r="J148" s="52">
        <v>680.28860429187955</v>
      </c>
      <c r="K148" s="52">
        <v>800</v>
      </c>
      <c r="L148" s="52">
        <v>85.036075536484944</v>
      </c>
      <c r="M148" s="52">
        <v>1</v>
      </c>
      <c r="N148" s="52">
        <v>258</v>
      </c>
      <c r="O148" s="52">
        <v>78.47074453403539</v>
      </c>
      <c r="P148" s="52">
        <v>100</v>
      </c>
      <c r="Q148" s="52">
        <v>100</v>
      </c>
      <c r="R148" s="52">
        <v>71</v>
      </c>
      <c r="S148" s="52">
        <v>62.760345638350486</v>
      </c>
      <c r="T148" s="52">
        <v>75</v>
      </c>
      <c r="U148" s="52">
        <v>75</v>
      </c>
      <c r="V148" s="52">
        <v>83.680460851133986</v>
      </c>
      <c r="W148" s="52">
        <v>100</v>
      </c>
      <c r="X148" s="52">
        <v>258</v>
      </c>
      <c r="Y148" s="52">
        <v>73.861083076893109</v>
      </c>
      <c r="Z148" s="52">
        <v>98.481444102524136</v>
      </c>
      <c r="AA148" s="52">
        <v>100</v>
      </c>
      <c r="AB148" s="52">
        <v>71</v>
      </c>
      <c r="AC148" s="52">
        <v>58.391395051885347</v>
      </c>
      <c r="AD148" s="52">
        <v>77.855193402513805</v>
      </c>
      <c r="AE148" s="52">
        <v>100</v>
      </c>
      <c r="AF148" s="52">
        <v>85</v>
      </c>
      <c r="AG148" s="52">
        <v>61.034901960784296</v>
      </c>
      <c r="AH148" s="52">
        <v>81.379869281045728</v>
      </c>
      <c r="AI148" s="52">
        <v>100</v>
      </c>
      <c r="AJ148" s="52">
        <v>22</v>
      </c>
      <c r="AK148" s="52">
        <v>45.683333333333337</v>
      </c>
      <c r="AL148" s="52">
        <v>66.395767195767206</v>
      </c>
      <c r="AM148" s="52">
        <v>60.911111111111119</v>
      </c>
      <c r="AN148" s="52">
        <v>100</v>
      </c>
      <c r="AO148" s="53">
        <v>12.23</v>
      </c>
      <c r="AP148" s="53">
        <v>16.600000000000001</v>
      </c>
      <c r="AQ148" s="53">
        <v>20.71</v>
      </c>
      <c r="AR148" s="52">
        <v>0</v>
      </c>
      <c r="AS148" s="52">
        <v>0.99628252788104088</v>
      </c>
      <c r="AT148" s="52">
        <v>0.98717948717948723</v>
      </c>
      <c r="AU148" s="52">
        <v>1</v>
      </c>
      <c r="AV148" s="52">
        <v>1</v>
      </c>
      <c r="AW148" s="52">
        <v>1</v>
      </c>
      <c r="AX148" s="52">
        <v>1</v>
      </c>
      <c r="AY148" s="52">
        <v>1</v>
      </c>
      <c r="AZ148" s="52">
        <v>1</v>
      </c>
      <c r="BA148" s="52">
        <v>1</v>
      </c>
      <c r="BB148" s="52">
        <v>4.5801526717557252E-2</v>
      </c>
      <c r="BC148" s="52">
        <v>50</v>
      </c>
      <c r="BD148" s="52">
        <v>50</v>
      </c>
      <c r="BE148" s="52">
        <v>7.5630252100840331E-2</v>
      </c>
      <c r="BF148" s="52">
        <v>44.873949579831951</v>
      </c>
      <c r="BG148" s="52">
        <v>50</v>
      </c>
      <c r="BH148" s="52"/>
      <c r="BI148" s="52"/>
      <c r="BJ148" s="52"/>
      <c r="BK148" s="52"/>
      <c r="BL148" s="52"/>
      <c r="BM148" s="52"/>
      <c r="BN148" s="52"/>
      <c r="BO148" s="52"/>
      <c r="BP148" s="52"/>
      <c r="BQ148" s="52"/>
      <c r="BR148" s="52">
        <v>66</v>
      </c>
      <c r="BS148" s="52">
        <v>67</v>
      </c>
      <c r="BT148" s="52">
        <v>0.9850746268656716</v>
      </c>
      <c r="BU148" s="52">
        <v>50</v>
      </c>
      <c r="BV148" s="52">
        <v>50</v>
      </c>
      <c r="BW148" s="54"/>
      <c r="BX148" s="54"/>
      <c r="BY148" s="52"/>
      <c r="BZ148" s="52"/>
      <c r="CA148" s="52"/>
      <c r="CB148" s="55"/>
      <c r="CC148" s="55"/>
      <c r="CD148" s="52"/>
      <c r="CE148" s="52"/>
      <c r="CF148" s="52"/>
      <c r="CG148" s="52"/>
      <c r="CH148" s="52"/>
      <c r="CI148" s="52"/>
      <c r="CJ148" s="52"/>
      <c r="CK148" s="52"/>
      <c r="CL148" s="52"/>
      <c r="CM148" s="52">
        <v>147</v>
      </c>
      <c r="CN148" s="52">
        <v>73</v>
      </c>
      <c r="CO148" s="52">
        <v>157</v>
      </c>
      <c r="CP148" s="52">
        <v>0.49659863945578231</v>
      </c>
      <c r="CQ148" s="52">
        <v>0.93630573248407645</v>
      </c>
      <c r="CR148" s="52">
        <v>33.106575963718818</v>
      </c>
      <c r="CS148" s="52">
        <v>50</v>
      </c>
      <c r="CT148" s="52"/>
      <c r="CU148" s="52"/>
      <c r="CV148" s="52"/>
      <c r="CW148" s="52"/>
      <c r="CX148" s="52"/>
      <c r="CY148" s="52"/>
      <c r="CZ148" s="52"/>
      <c r="DA148" s="52"/>
      <c r="DB148" s="52">
        <v>17.263974516166829</v>
      </c>
      <c r="DC148" s="52">
        <v>19.631524517014228</v>
      </c>
      <c r="DD148" s="52">
        <v>17.168861804494096</v>
      </c>
      <c r="DE148" s="52"/>
      <c r="DF148" s="50" t="s">
        <v>102</v>
      </c>
    </row>
    <row r="149" spans="1:110" x14ac:dyDescent="0.25">
      <c r="A149" s="50" t="s">
        <v>921</v>
      </c>
      <c r="B149" s="50" t="s">
        <v>1604</v>
      </c>
      <c r="C149" s="50" t="s">
        <v>2665</v>
      </c>
      <c r="D149" s="50" t="s">
        <v>101</v>
      </c>
      <c r="E149" s="50" t="s">
        <v>102</v>
      </c>
      <c r="F149" s="50" t="s">
        <v>102</v>
      </c>
      <c r="G149" s="50" t="s">
        <v>102</v>
      </c>
      <c r="H149" s="50" t="s">
        <v>2644</v>
      </c>
      <c r="I149" s="50" t="s">
        <v>103</v>
      </c>
      <c r="J149" s="52">
        <v>610.31575125145457</v>
      </c>
      <c r="K149" s="52">
        <v>700</v>
      </c>
      <c r="L149" s="52">
        <v>87.187964464493504</v>
      </c>
      <c r="M149" s="52">
        <v>1</v>
      </c>
      <c r="N149" s="52">
        <v>159</v>
      </c>
      <c r="O149" s="52">
        <v>84.442327483329436</v>
      </c>
      <c r="P149" s="52">
        <v>100</v>
      </c>
      <c r="Q149" s="52">
        <v>100</v>
      </c>
      <c r="R149" s="52">
        <v>37</v>
      </c>
      <c r="S149" s="52">
        <v>72.294283159281392</v>
      </c>
      <c r="T149" s="52">
        <v>75</v>
      </c>
      <c r="U149" s="52">
        <v>75</v>
      </c>
      <c r="V149" s="52">
        <v>96.392377545708513</v>
      </c>
      <c r="W149" s="52">
        <v>100</v>
      </c>
      <c r="X149" s="52">
        <v>159</v>
      </c>
      <c r="Y149" s="52">
        <v>72.53839320769319</v>
      </c>
      <c r="Z149" s="52">
        <v>96.717857610257582</v>
      </c>
      <c r="AA149" s="52">
        <v>100</v>
      </c>
      <c r="AB149" s="52">
        <v>37</v>
      </c>
      <c r="AC149" s="52">
        <v>55.35211889949268</v>
      </c>
      <c r="AD149" s="52">
        <v>73.802825199323578</v>
      </c>
      <c r="AE149" s="52">
        <v>100</v>
      </c>
      <c r="AF149" s="52">
        <v>67</v>
      </c>
      <c r="AG149" s="52">
        <v>65.852238805970174</v>
      </c>
      <c r="AH149" s="52">
        <v>87.802985074626889</v>
      </c>
      <c r="AI149" s="52">
        <v>100</v>
      </c>
      <c r="AJ149" s="52">
        <v>18</v>
      </c>
      <c r="AK149" s="52"/>
      <c r="AL149" s="52">
        <v>68.140136054421788</v>
      </c>
      <c r="AM149" s="52"/>
      <c r="AN149" s="52">
        <v>0</v>
      </c>
      <c r="AO149" s="53">
        <v>2.7</v>
      </c>
      <c r="AP149" s="53">
        <v>19.64</v>
      </c>
      <c r="AQ149" s="53"/>
      <c r="AR149" s="52">
        <v>0</v>
      </c>
      <c r="AS149" s="52">
        <v>0.98181818181818181</v>
      </c>
      <c r="AT149" s="52">
        <v>0.95238095238095233</v>
      </c>
      <c r="AU149" s="52">
        <v>0.99186991869918695</v>
      </c>
      <c r="AV149" s="52">
        <v>0.98787878787878791</v>
      </c>
      <c r="AW149" s="52">
        <v>0.97619047619047616</v>
      </c>
      <c r="AX149" s="52">
        <v>0.99186991869918695</v>
      </c>
      <c r="AY149" s="52">
        <v>0.97101449275362317</v>
      </c>
      <c r="AZ149" s="52"/>
      <c r="BA149" s="52">
        <v>0.96078431372549022</v>
      </c>
      <c r="BB149" s="52">
        <v>7.0038910505836577E-2</v>
      </c>
      <c r="BC149" s="52">
        <v>45.992217898832699</v>
      </c>
      <c r="BD149" s="52">
        <v>50</v>
      </c>
      <c r="BE149" s="52">
        <v>9.375E-2</v>
      </c>
      <c r="BF149" s="52">
        <v>41.250000000000007</v>
      </c>
      <c r="BG149" s="52">
        <v>50</v>
      </c>
      <c r="BH149" s="52"/>
      <c r="BI149" s="52"/>
      <c r="BJ149" s="52"/>
      <c r="BK149" s="52"/>
      <c r="BL149" s="52"/>
      <c r="BM149" s="52"/>
      <c r="BN149" s="52"/>
      <c r="BO149" s="52"/>
      <c r="BP149" s="52"/>
      <c r="BQ149" s="52"/>
      <c r="BR149" s="52">
        <v>20</v>
      </c>
      <c r="BS149" s="52">
        <v>21</v>
      </c>
      <c r="BT149" s="52">
        <v>0.95238095238095233</v>
      </c>
      <c r="BU149" s="52">
        <v>50</v>
      </c>
      <c r="BV149" s="52">
        <v>50</v>
      </c>
      <c r="BW149" s="54"/>
      <c r="BX149" s="54"/>
      <c r="BY149" s="52"/>
      <c r="BZ149" s="52"/>
      <c r="CA149" s="52"/>
      <c r="CB149" s="55"/>
      <c r="CC149" s="55"/>
      <c r="CD149" s="52"/>
      <c r="CE149" s="52"/>
      <c r="CF149" s="52"/>
      <c r="CG149" s="52"/>
      <c r="CH149" s="52"/>
      <c r="CI149" s="52"/>
      <c r="CJ149" s="52"/>
      <c r="CK149" s="52"/>
      <c r="CL149" s="52"/>
      <c r="CM149" s="52">
        <v>69</v>
      </c>
      <c r="CN149" s="52">
        <v>19</v>
      </c>
      <c r="CO149" s="52">
        <v>69</v>
      </c>
      <c r="CP149" s="52">
        <v>0.27536231884057971</v>
      </c>
      <c r="CQ149" s="52">
        <v>1</v>
      </c>
      <c r="CR149" s="52">
        <v>18.357487922705314</v>
      </c>
      <c r="CS149" s="52">
        <v>50</v>
      </c>
      <c r="CT149" s="52"/>
      <c r="CU149" s="52"/>
      <c r="CV149" s="52"/>
      <c r="CW149" s="52"/>
      <c r="CX149" s="52"/>
      <c r="CY149" s="52"/>
      <c r="CZ149" s="52"/>
      <c r="DA149" s="52"/>
      <c r="DB149" s="52">
        <v>17.263974516166829</v>
      </c>
      <c r="DC149" s="52">
        <v>19.631524517014228</v>
      </c>
      <c r="DD149" s="52">
        <v>17.168861804494096</v>
      </c>
      <c r="DE149" s="52"/>
      <c r="DF149" s="50" t="s">
        <v>102</v>
      </c>
    </row>
    <row r="150" spans="1:110" x14ac:dyDescent="0.25">
      <c r="A150" s="50" t="s">
        <v>923</v>
      </c>
      <c r="B150" s="50" t="s">
        <v>1605</v>
      </c>
      <c r="C150" s="50" t="s">
        <v>2665</v>
      </c>
      <c r="D150" s="50" t="s">
        <v>101</v>
      </c>
      <c r="E150" s="50" t="s">
        <v>102</v>
      </c>
      <c r="F150" s="50" t="s">
        <v>102</v>
      </c>
      <c r="G150" s="50" t="s">
        <v>102</v>
      </c>
      <c r="H150" s="50" t="s">
        <v>2644</v>
      </c>
      <c r="I150" s="50" t="s">
        <v>103</v>
      </c>
      <c r="J150" s="52">
        <v>454.33413368474123</v>
      </c>
      <c r="K150" s="52">
        <v>550</v>
      </c>
      <c r="L150" s="52">
        <v>82.606206124498399</v>
      </c>
      <c r="M150" s="52">
        <v>0</v>
      </c>
      <c r="N150" s="52">
        <v>64</v>
      </c>
      <c r="O150" s="52">
        <v>74.640536260906202</v>
      </c>
      <c r="P150" s="52">
        <v>99.520715014541608</v>
      </c>
      <c r="Q150" s="52">
        <v>100</v>
      </c>
      <c r="R150" s="52">
        <v>32</v>
      </c>
      <c r="S150" s="52">
        <v>67.670922866029002</v>
      </c>
      <c r="T150" s="52">
        <v>74.050120437455945</v>
      </c>
      <c r="U150" s="52">
        <v>75</v>
      </c>
      <c r="V150" s="52">
        <v>90.227897154705346</v>
      </c>
      <c r="W150" s="52">
        <v>100</v>
      </c>
      <c r="X150" s="52">
        <v>63</v>
      </c>
      <c r="Y150" s="52">
        <v>65.298853502487589</v>
      </c>
      <c r="Z150" s="52">
        <v>87.06513800331679</v>
      </c>
      <c r="AA150" s="52">
        <v>100</v>
      </c>
      <c r="AB150" s="52">
        <v>31</v>
      </c>
      <c r="AC150" s="52">
        <v>56.265287634133138</v>
      </c>
      <c r="AD150" s="52">
        <v>75.020383512177517</v>
      </c>
      <c r="AE150" s="52">
        <v>100</v>
      </c>
      <c r="AF150" s="52">
        <v>11</v>
      </c>
      <c r="AG150" s="52"/>
      <c r="AH150" s="52"/>
      <c r="AI150" s="52">
        <v>0</v>
      </c>
      <c r="AJ150" s="52">
        <v>6</v>
      </c>
      <c r="AK150" s="52"/>
      <c r="AL150" s="52"/>
      <c r="AM150" s="52"/>
      <c r="AN150" s="52">
        <v>0</v>
      </c>
      <c r="AO150" s="53">
        <v>7.32</v>
      </c>
      <c r="AP150" s="53">
        <v>17.78</v>
      </c>
      <c r="AQ150" s="53"/>
      <c r="AR150" s="52">
        <v>0</v>
      </c>
      <c r="AS150" s="52">
        <v>1</v>
      </c>
      <c r="AT150" s="52">
        <v>1</v>
      </c>
      <c r="AU150" s="52">
        <v>1</v>
      </c>
      <c r="AV150" s="52">
        <v>0.98550724637681164</v>
      </c>
      <c r="AW150" s="52">
        <v>0.97058823529411764</v>
      </c>
      <c r="AX150" s="52">
        <v>1</v>
      </c>
      <c r="AY150" s="52"/>
      <c r="AZ150" s="52"/>
      <c r="BA150" s="52"/>
      <c r="BB150" s="52">
        <v>4.807692307692308E-2</v>
      </c>
      <c r="BC150" s="52">
        <v>50</v>
      </c>
      <c r="BD150" s="52">
        <v>50</v>
      </c>
      <c r="BE150" s="52">
        <v>0.10416666666666667</v>
      </c>
      <c r="BF150" s="52">
        <v>39.166666666666679</v>
      </c>
      <c r="BG150" s="52">
        <v>50</v>
      </c>
      <c r="BH150" s="52"/>
      <c r="BI150" s="52"/>
      <c r="BJ150" s="52"/>
      <c r="BK150" s="52"/>
      <c r="BL150" s="52"/>
      <c r="BM150" s="52"/>
      <c r="BN150" s="52"/>
      <c r="BO150" s="52"/>
      <c r="BP150" s="52"/>
      <c r="BQ150" s="52"/>
      <c r="BR150" s="52"/>
      <c r="BS150" s="52"/>
      <c r="BT150" s="52"/>
      <c r="BU150" s="52"/>
      <c r="BV150" s="52"/>
      <c r="BW150" s="54"/>
      <c r="BX150" s="54"/>
      <c r="BY150" s="52"/>
      <c r="BZ150" s="52"/>
      <c r="CA150" s="52"/>
      <c r="CB150" s="55"/>
      <c r="CC150" s="55"/>
      <c r="CD150" s="52"/>
      <c r="CE150" s="52"/>
      <c r="CF150" s="52"/>
      <c r="CG150" s="52"/>
      <c r="CH150" s="52"/>
      <c r="CI150" s="52"/>
      <c r="CJ150" s="52"/>
      <c r="CK150" s="52"/>
      <c r="CL150" s="52"/>
      <c r="CM150" s="52">
        <v>35</v>
      </c>
      <c r="CN150" s="52">
        <v>7</v>
      </c>
      <c r="CO150" s="52">
        <v>36</v>
      </c>
      <c r="CP150" s="52">
        <v>0.2</v>
      </c>
      <c r="CQ150" s="52">
        <v>0.97222222222222221</v>
      </c>
      <c r="CR150" s="52">
        <v>13.333333333333334</v>
      </c>
      <c r="CS150" s="52">
        <v>50</v>
      </c>
      <c r="CT150" s="52"/>
      <c r="CU150" s="52"/>
      <c r="CV150" s="52"/>
      <c r="CW150" s="52"/>
      <c r="CX150" s="52"/>
      <c r="CY150" s="52"/>
      <c r="CZ150" s="52"/>
      <c r="DA150" s="52"/>
      <c r="DB150" s="52">
        <v>17.263974516166829</v>
      </c>
      <c r="DC150" s="52">
        <v>19.631524517014228</v>
      </c>
      <c r="DD150" s="52">
        <v>17.168861804494096</v>
      </c>
      <c r="DE150" s="52"/>
      <c r="DF150" s="50" t="s">
        <v>102</v>
      </c>
    </row>
    <row r="151" spans="1:110" x14ac:dyDescent="0.25">
      <c r="A151" s="50" t="s">
        <v>924</v>
      </c>
      <c r="B151" s="50" t="s">
        <v>1606</v>
      </c>
      <c r="C151" s="50" t="s">
        <v>2665</v>
      </c>
      <c r="D151" s="50" t="s">
        <v>101</v>
      </c>
      <c r="E151" s="50" t="s">
        <v>102</v>
      </c>
      <c r="F151" s="50" t="s">
        <v>102</v>
      </c>
      <c r="G151" s="50" t="s">
        <v>102</v>
      </c>
      <c r="H151" s="50" t="s">
        <v>2644</v>
      </c>
      <c r="I151" s="50" t="s">
        <v>103</v>
      </c>
      <c r="J151" s="52">
        <v>1027.603486471148</v>
      </c>
      <c r="K151" s="52">
        <v>1250</v>
      </c>
      <c r="L151" s="52">
        <v>82.208278917691842</v>
      </c>
      <c r="M151" s="52">
        <v>0</v>
      </c>
      <c r="N151" s="52">
        <v>1229</v>
      </c>
      <c r="O151" s="52">
        <v>68.346489454565557</v>
      </c>
      <c r="P151" s="52">
        <v>91.128652606087414</v>
      </c>
      <c r="Q151" s="52">
        <v>100</v>
      </c>
      <c r="R151" s="52">
        <v>486</v>
      </c>
      <c r="S151" s="52">
        <v>60.680436854855373</v>
      </c>
      <c r="T151" s="52">
        <v>67.146870848483246</v>
      </c>
      <c r="U151" s="52">
        <v>73.360892635533446</v>
      </c>
      <c r="V151" s="52">
        <v>80.907249139807163</v>
      </c>
      <c r="W151" s="52">
        <v>100</v>
      </c>
      <c r="X151" s="52">
        <v>1227</v>
      </c>
      <c r="Y151" s="52">
        <v>61.574185272796299</v>
      </c>
      <c r="Z151" s="52">
        <v>82.098913697061732</v>
      </c>
      <c r="AA151" s="52">
        <v>100</v>
      </c>
      <c r="AB151" s="52">
        <v>486</v>
      </c>
      <c r="AC151" s="52">
        <v>53.077559734557546</v>
      </c>
      <c r="AD151" s="52">
        <v>70.770079646076738</v>
      </c>
      <c r="AE151" s="52">
        <v>100</v>
      </c>
      <c r="AF151" s="52">
        <v>566</v>
      </c>
      <c r="AG151" s="52">
        <v>54.929711425206115</v>
      </c>
      <c r="AH151" s="52">
        <v>73.239615233608163</v>
      </c>
      <c r="AI151" s="52">
        <v>100</v>
      </c>
      <c r="AJ151" s="52">
        <v>226</v>
      </c>
      <c r="AK151" s="52">
        <v>47.899483775811227</v>
      </c>
      <c r="AL151" s="52">
        <v>59.602745098039165</v>
      </c>
      <c r="AM151" s="52">
        <v>63.865978367748298</v>
      </c>
      <c r="AN151" s="52">
        <v>100</v>
      </c>
      <c r="AO151" s="53">
        <v>12.68</v>
      </c>
      <c r="AP151" s="53">
        <v>14.06</v>
      </c>
      <c r="AQ151" s="53">
        <v>11.7</v>
      </c>
      <c r="AR151" s="52">
        <v>0</v>
      </c>
      <c r="AS151" s="52">
        <v>0.98505114083398904</v>
      </c>
      <c r="AT151" s="52">
        <v>0.98231827111984282</v>
      </c>
      <c r="AU151" s="52">
        <v>0.98687664041994749</v>
      </c>
      <c r="AV151" s="52">
        <v>0.98347757671125102</v>
      </c>
      <c r="AW151" s="52">
        <v>0.98231827111984282</v>
      </c>
      <c r="AX151" s="52">
        <v>0.98425196850393704</v>
      </c>
      <c r="AY151" s="52">
        <v>0.99131944444444442</v>
      </c>
      <c r="AZ151" s="52">
        <v>0.97872340425531912</v>
      </c>
      <c r="BA151" s="52">
        <v>1</v>
      </c>
      <c r="BB151" s="52">
        <v>6.3111111111111118E-2</v>
      </c>
      <c r="BC151" s="52">
        <v>47.37777777777778</v>
      </c>
      <c r="BD151" s="52">
        <v>50</v>
      </c>
      <c r="BE151" s="52">
        <v>0.10328068043742406</v>
      </c>
      <c r="BF151" s="52">
        <v>39.343863912515204</v>
      </c>
      <c r="BG151" s="52">
        <v>50</v>
      </c>
      <c r="BH151" s="52">
        <v>197</v>
      </c>
      <c r="BI151" s="52">
        <v>315</v>
      </c>
      <c r="BJ151" s="52">
        <v>0.6253968253968254</v>
      </c>
      <c r="BK151" s="52">
        <v>41.693121693121697</v>
      </c>
      <c r="BL151" s="52">
        <v>50</v>
      </c>
      <c r="BM151" s="52">
        <v>104</v>
      </c>
      <c r="BN151" s="52">
        <v>315</v>
      </c>
      <c r="BO151" s="52">
        <v>0.33015873015873015</v>
      </c>
      <c r="BP151" s="52">
        <v>22.010582010582009</v>
      </c>
      <c r="BQ151" s="52">
        <v>50</v>
      </c>
      <c r="BR151" s="52">
        <v>316</v>
      </c>
      <c r="BS151" s="52">
        <v>335</v>
      </c>
      <c r="BT151" s="52">
        <v>0.94328358208955221</v>
      </c>
      <c r="BU151" s="52">
        <v>50</v>
      </c>
      <c r="BV151" s="52">
        <v>50</v>
      </c>
      <c r="BW151" s="54">
        <v>120</v>
      </c>
      <c r="BX151" s="54">
        <v>138</v>
      </c>
      <c r="BY151" s="52">
        <v>0.86956521739130432</v>
      </c>
      <c r="BZ151" s="52">
        <v>92.506938020351527</v>
      </c>
      <c r="CA151" s="52">
        <v>100</v>
      </c>
      <c r="CB151" s="55">
        <v>41</v>
      </c>
      <c r="CC151" s="55">
        <v>51</v>
      </c>
      <c r="CD151" s="52">
        <v>0.80392156862745101</v>
      </c>
      <c r="CE151" s="52">
        <v>85.523571130579896</v>
      </c>
      <c r="CF151" s="52">
        <v>100</v>
      </c>
      <c r="CG151" s="52">
        <v>0</v>
      </c>
      <c r="CH151" s="52">
        <v>125</v>
      </c>
      <c r="CI151" s="52">
        <v>96</v>
      </c>
      <c r="CJ151" s="52">
        <v>0.76800000000000002</v>
      </c>
      <c r="CK151" s="52">
        <v>100</v>
      </c>
      <c r="CL151" s="52">
        <v>100</v>
      </c>
      <c r="CM151" s="52">
        <v>723</v>
      </c>
      <c r="CN151" s="52">
        <v>417</v>
      </c>
      <c r="CO151" s="52">
        <v>757</v>
      </c>
      <c r="CP151" s="52">
        <v>0.57676348547717837</v>
      </c>
      <c r="CQ151" s="52">
        <v>0.95508586525759576</v>
      </c>
      <c r="CR151" s="52">
        <v>38.450899031811893</v>
      </c>
      <c r="CS151" s="52">
        <v>50</v>
      </c>
      <c r="CT151" s="52">
        <v>378</v>
      </c>
      <c r="CU151" s="52">
        <v>647</v>
      </c>
      <c r="CV151" s="52">
        <v>0.58423493044822261</v>
      </c>
      <c r="CW151" s="52">
        <v>48.68624420401855</v>
      </c>
      <c r="CX151" s="52">
        <v>50</v>
      </c>
      <c r="CY151" s="52">
        <v>0.80392156862745101</v>
      </c>
      <c r="CZ151" s="52">
        <v>0.94</v>
      </c>
      <c r="DA151" s="52">
        <v>0.13607843137254905</v>
      </c>
      <c r="DB151" s="52">
        <v>17.263974516166829</v>
      </c>
      <c r="DC151" s="52">
        <v>19.631524517014228</v>
      </c>
      <c r="DD151" s="52">
        <v>17.168861804494096</v>
      </c>
      <c r="DE151" s="52">
        <v>15.161501169955377</v>
      </c>
      <c r="DF151" s="50" t="s">
        <v>102</v>
      </c>
    </row>
    <row r="152" spans="1:110" x14ac:dyDescent="0.25">
      <c r="A152" s="50" t="s">
        <v>929</v>
      </c>
      <c r="B152" s="50" t="s">
        <v>1607</v>
      </c>
      <c r="C152" s="50" t="s">
        <v>2665</v>
      </c>
      <c r="D152" s="50" t="s">
        <v>101</v>
      </c>
      <c r="E152" s="50" t="s">
        <v>102</v>
      </c>
      <c r="F152" s="50" t="s">
        <v>102</v>
      </c>
      <c r="G152" s="50" t="s">
        <v>102</v>
      </c>
      <c r="H152" s="50" t="s">
        <v>2644</v>
      </c>
      <c r="I152" s="50" t="s">
        <v>103</v>
      </c>
      <c r="J152" s="52">
        <v>492.5444895563362</v>
      </c>
      <c r="K152" s="52">
        <v>650</v>
      </c>
      <c r="L152" s="52">
        <v>75.77607531635941</v>
      </c>
      <c r="M152" s="52">
        <v>0</v>
      </c>
      <c r="N152" s="52">
        <v>90</v>
      </c>
      <c r="O152" s="52">
        <v>62.975253750766036</v>
      </c>
      <c r="P152" s="52">
        <v>83.967005001021377</v>
      </c>
      <c r="Q152" s="52">
        <v>100</v>
      </c>
      <c r="R152" s="52">
        <v>32</v>
      </c>
      <c r="S152" s="52">
        <v>51.977254318248413</v>
      </c>
      <c r="T152" s="52">
        <v>63.137021100782398</v>
      </c>
      <c r="U152" s="52">
        <v>69.043115506637818</v>
      </c>
      <c r="V152" s="52">
        <v>69.30300575766455</v>
      </c>
      <c r="W152" s="52">
        <v>100</v>
      </c>
      <c r="X152" s="52">
        <v>90</v>
      </c>
      <c r="Y152" s="52">
        <v>57.160954428826216</v>
      </c>
      <c r="Z152" s="52">
        <v>76.214605905101621</v>
      </c>
      <c r="AA152" s="52">
        <v>100</v>
      </c>
      <c r="AB152" s="52">
        <v>32</v>
      </c>
      <c r="AC152" s="52">
        <v>46.329333585905644</v>
      </c>
      <c r="AD152" s="52">
        <v>61.772444781207525</v>
      </c>
      <c r="AE152" s="52">
        <v>100</v>
      </c>
      <c r="AF152" s="52">
        <v>46</v>
      </c>
      <c r="AG152" s="52">
        <v>58.505253623188409</v>
      </c>
      <c r="AH152" s="52">
        <v>78.007004830917879</v>
      </c>
      <c r="AI152" s="52">
        <v>100</v>
      </c>
      <c r="AJ152" s="52">
        <v>17</v>
      </c>
      <c r="AK152" s="52"/>
      <c r="AL152" s="52">
        <v>61.144827586206901</v>
      </c>
      <c r="AM152" s="52"/>
      <c r="AN152" s="52">
        <v>0</v>
      </c>
      <c r="AO152" s="53">
        <v>17.059999999999999</v>
      </c>
      <c r="AP152" s="53">
        <v>16.8</v>
      </c>
      <c r="AQ152" s="53"/>
      <c r="AR152" s="52">
        <v>1</v>
      </c>
      <c r="AS152" s="52">
        <v>0.80701754385964908</v>
      </c>
      <c r="AT152" s="52">
        <v>0.76744186046511631</v>
      </c>
      <c r="AU152" s="52">
        <v>0.83098591549295775</v>
      </c>
      <c r="AV152" s="52">
        <v>0.80701754385964908</v>
      </c>
      <c r="AW152" s="52">
        <v>0.76744186046511631</v>
      </c>
      <c r="AX152" s="52">
        <v>0.83098591549295775</v>
      </c>
      <c r="AY152" s="52">
        <v>1</v>
      </c>
      <c r="AZ152" s="52"/>
      <c r="BA152" s="52">
        <v>1</v>
      </c>
      <c r="BB152" s="52">
        <v>3.4482758620689655E-2</v>
      </c>
      <c r="BC152" s="52">
        <v>50</v>
      </c>
      <c r="BD152" s="52">
        <v>50</v>
      </c>
      <c r="BE152" s="52">
        <v>3.3333333333333333E-2</v>
      </c>
      <c r="BF152" s="52">
        <v>50</v>
      </c>
      <c r="BG152" s="52">
        <v>50</v>
      </c>
      <c r="BH152" s="52"/>
      <c r="BI152" s="52"/>
      <c r="BJ152" s="52"/>
      <c r="BK152" s="52"/>
      <c r="BL152" s="52"/>
      <c r="BM152" s="52"/>
      <c r="BN152" s="52"/>
      <c r="BO152" s="52"/>
      <c r="BP152" s="52"/>
      <c r="BQ152" s="52"/>
      <c r="BR152" s="52"/>
      <c r="BS152" s="52"/>
      <c r="BT152" s="52"/>
      <c r="BU152" s="52"/>
      <c r="BV152" s="52"/>
      <c r="BW152" s="54"/>
      <c r="BX152" s="54"/>
      <c r="BY152" s="52"/>
      <c r="BZ152" s="52"/>
      <c r="CA152" s="52"/>
      <c r="CB152" s="55"/>
      <c r="CC152" s="55"/>
      <c r="CD152" s="52"/>
      <c r="CE152" s="52"/>
      <c r="CF152" s="52"/>
      <c r="CG152" s="52"/>
      <c r="CH152" s="52"/>
      <c r="CI152" s="52"/>
      <c r="CJ152" s="52"/>
      <c r="CK152" s="52"/>
      <c r="CL152" s="52"/>
      <c r="CM152" s="52">
        <v>63</v>
      </c>
      <c r="CN152" s="52">
        <v>22</v>
      </c>
      <c r="CO152" s="52">
        <v>66</v>
      </c>
      <c r="CP152" s="52">
        <v>0.34920634920634919</v>
      </c>
      <c r="CQ152" s="52">
        <v>0.95454545454545459</v>
      </c>
      <c r="CR152" s="52">
        <v>23.280423280423278</v>
      </c>
      <c r="CS152" s="52">
        <v>50</v>
      </c>
      <c r="CT152" s="52"/>
      <c r="CU152" s="52"/>
      <c r="CV152" s="52"/>
      <c r="CW152" s="52"/>
      <c r="CX152" s="52"/>
      <c r="CY152" s="52"/>
      <c r="CZ152" s="52"/>
      <c r="DA152" s="52"/>
      <c r="DB152" s="52">
        <v>17.263974516166829</v>
      </c>
      <c r="DC152" s="52">
        <v>19.631524517014228</v>
      </c>
      <c r="DD152" s="52">
        <v>17.168861804494096</v>
      </c>
      <c r="DE152" s="52"/>
      <c r="DF152" s="50" t="s">
        <v>102</v>
      </c>
    </row>
    <row r="153" spans="1:110" x14ac:dyDescent="0.25">
      <c r="A153" s="50" t="s">
        <v>931</v>
      </c>
      <c r="B153" s="50" t="s">
        <v>1608</v>
      </c>
      <c r="C153" s="50" t="s">
        <v>2665</v>
      </c>
      <c r="D153" s="50" t="s">
        <v>101</v>
      </c>
      <c r="E153" s="50" t="s">
        <v>102</v>
      </c>
      <c r="F153" s="50" t="s">
        <v>102</v>
      </c>
      <c r="G153" s="50" t="s">
        <v>102</v>
      </c>
      <c r="H153" s="50" t="s">
        <v>2644</v>
      </c>
      <c r="I153" s="50" t="s">
        <v>103</v>
      </c>
      <c r="J153" s="52">
        <v>1029.3449561199693</v>
      </c>
      <c r="K153" s="52">
        <v>1250</v>
      </c>
      <c r="L153" s="52">
        <v>82.347596489597535</v>
      </c>
      <c r="M153" s="52">
        <v>0</v>
      </c>
      <c r="N153" s="52">
        <v>2685</v>
      </c>
      <c r="O153" s="52">
        <v>73.763252723013338</v>
      </c>
      <c r="P153" s="52">
        <v>98.35100363068446</v>
      </c>
      <c r="Q153" s="52">
        <v>100</v>
      </c>
      <c r="R153" s="52">
        <v>895</v>
      </c>
      <c r="S153" s="52">
        <v>63.200174305974691</v>
      </c>
      <c r="T153" s="52">
        <v>70.274523619799155</v>
      </c>
      <c r="U153" s="52">
        <v>75</v>
      </c>
      <c r="V153" s="52">
        <v>84.266899074632917</v>
      </c>
      <c r="W153" s="52">
        <v>100</v>
      </c>
      <c r="X153" s="52">
        <v>2686</v>
      </c>
      <c r="Y153" s="52">
        <v>65.007015938913369</v>
      </c>
      <c r="Z153" s="52">
        <v>86.676021251884492</v>
      </c>
      <c r="AA153" s="52">
        <v>100</v>
      </c>
      <c r="AB153" s="52">
        <v>894</v>
      </c>
      <c r="AC153" s="52">
        <v>54.448432310113269</v>
      </c>
      <c r="AD153" s="52">
        <v>72.597909746817692</v>
      </c>
      <c r="AE153" s="52">
        <v>100</v>
      </c>
      <c r="AF153" s="52">
        <v>1162</v>
      </c>
      <c r="AG153" s="52">
        <v>60.794879518072534</v>
      </c>
      <c r="AH153" s="52">
        <v>81.059839357430036</v>
      </c>
      <c r="AI153" s="52">
        <v>100</v>
      </c>
      <c r="AJ153" s="52">
        <v>380</v>
      </c>
      <c r="AK153" s="52">
        <v>52.887324561403503</v>
      </c>
      <c r="AL153" s="52">
        <v>64.637425404944779</v>
      </c>
      <c r="AM153" s="52">
        <v>70.516432748538008</v>
      </c>
      <c r="AN153" s="52">
        <v>100</v>
      </c>
      <c r="AO153" s="53">
        <v>11.79</v>
      </c>
      <c r="AP153" s="53">
        <v>15.82</v>
      </c>
      <c r="AQ153" s="53">
        <v>11.75</v>
      </c>
      <c r="AR153" s="52">
        <v>0</v>
      </c>
      <c r="AS153" s="52">
        <v>0.98700361010830329</v>
      </c>
      <c r="AT153" s="52">
        <v>0.98070739549839225</v>
      </c>
      <c r="AU153" s="52">
        <v>0.99020141535111594</v>
      </c>
      <c r="AV153" s="52">
        <v>0.98880057803468213</v>
      </c>
      <c r="AW153" s="52">
        <v>0.98388829215896889</v>
      </c>
      <c r="AX153" s="52">
        <v>0.99129014697876972</v>
      </c>
      <c r="AY153" s="52">
        <v>0.9924559932942163</v>
      </c>
      <c r="AZ153" s="52">
        <v>0.98737373737373735</v>
      </c>
      <c r="BA153" s="52">
        <v>0.99498117942283559</v>
      </c>
      <c r="BB153" s="52">
        <v>0.12012320328542095</v>
      </c>
      <c r="BC153" s="52">
        <v>35.975359342915823</v>
      </c>
      <c r="BD153" s="52">
        <v>50</v>
      </c>
      <c r="BE153" s="52">
        <v>0.19424460431654678</v>
      </c>
      <c r="BF153" s="52">
        <v>21.151079136690655</v>
      </c>
      <c r="BG153" s="52">
        <v>50</v>
      </c>
      <c r="BH153" s="52">
        <v>673</v>
      </c>
      <c r="BI153" s="52">
        <v>790</v>
      </c>
      <c r="BJ153" s="52">
        <v>0.85189873417721518</v>
      </c>
      <c r="BK153" s="52">
        <v>50</v>
      </c>
      <c r="BL153" s="52">
        <v>50</v>
      </c>
      <c r="BM153" s="52">
        <v>342</v>
      </c>
      <c r="BN153" s="52">
        <v>790</v>
      </c>
      <c r="BO153" s="52">
        <v>0.43291139240506327</v>
      </c>
      <c r="BP153" s="52">
        <v>28.860759493670884</v>
      </c>
      <c r="BQ153" s="52">
        <v>50</v>
      </c>
      <c r="BR153" s="52">
        <v>699</v>
      </c>
      <c r="BS153" s="52">
        <v>730</v>
      </c>
      <c r="BT153" s="52">
        <v>0.95753424657534247</v>
      </c>
      <c r="BU153" s="52">
        <v>50</v>
      </c>
      <c r="BV153" s="52">
        <v>50</v>
      </c>
      <c r="BW153" s="54">
        <v>337</v>
      </c>
      <c r="BX153" s="54">
        <v>369</v>
      </c>
      <c r="BY153" s="52">
        <v>0.91327913279132789</v>
      </c>
      <c r="BZ153" s="52">
        <v>97.157354552268927</v>
      </c>
      <c r="CA153" s="52">
        <v>100</v>
      </c>
      <c r="CB153" s="55">
        <v>86</v>
      </c>
      <c r="CC153" s="55">
        <v>102</v>
      </c>
      <c r="CD153" s="52">
        <v>0.84313725490196101</v>
      </c>
      <c r="CE153" s="52">
        <v>89.695452649144798</v>
      </c>
      <c r="CF153" s="52">
        <v>100</v>
      </c>
      <c r="CG153" s="52">
        <v>0</v>
      </c>
      <c r="CH153" s="52">
        <v>349</v>
      </c>
      <c r="CI153" s="52">
        <v>268</v>
      </c>
      <c r="CJ153" s="52">
        <v>0.76800000000000002</v>
      </c>
      <c r="CK153" s="52">
        <v>100</v>
      </c>
      <c r="CL153" s="52">
        <v>100</v>
      </c>
      <c r="CM153" s="52">
        <v>1500</v>
      </c>
      <c r="CN153" s="52">
        <v>850</v>
      </c>
      <c r="CO153" s="52">
        <v>1600</v>
      </c>
      <c r="CP153" s="52">
        <v>0.56666666666666665</v>
      </c>
      <c r="CQ153" s="52">
        <v>0.9375</v>
      </c>
      <c r="CR153" s="52">
        <v>37.777777777777779</v>
      </c>
      <c r="CS153" s="52">
        <v>50</v>
      </c>
      <c r="CT153" s="52">
        <v>468</v>
      </c>
      <c r="CU153" s="52">
        <v>1544</v>
      </c>
      <c r="CV153" s="52">
        <v>0.30310880829015546</v>
      </c>
      <c r="CW153" s="52">
        <v>25.259067357512954</v>
      </c>
      <c r="CX153" s="52">
        <v>50</v>
      </c>
      <c r="CY153" s="52">
        <v>0.84313725490196101</v>
      </c>
      <c r="CZ153" s="52">
        <v>0.94</v>
      </c>
      <c r="DA153" s="52">
        <v>9.6862745098038938E-2</v>
      </c>
      <c r="DB153" s="52">
        <v>17.263974516166829</v>
      </c>
      <c r="DC153" s="52">
        <v>19.631524517014228</v>
      </c>
      <c r="DD153" s="52">
        <v>17.168861804494096</v>
      </c>
      <c r="DE153" s="52">
        <v>15.161501169955377</v>
      </c>
      <c r="DF153" s="50" t="s">
        <v>102</v>
      </c>
    </row>
    <row r="154" spans="1:110" x14ac:dyDescent="0.25">
      <c r="A154" s="50" t="s">
        <v>939</v>
      </c>
      <c r="B154" s="50" t="s">
        <v>1609</v>
      </c>
      <c r="C154" s="50" t="s">
        <v>2665</v>
      </c>
      <c r="D154" s="50" t="s">
        <v>101</v>
      </c>
      <c r="E154" s="50" t="s">
        <v>102</v>
      </c>
      <c r="F154" s="50" t="s">
        <v>102</v>
      </c>
      <c r="G154" s="50" t="s">
        <v>102</v>
      </c>
      <c r="H154" s="50" t="s">
        <v>2644</v>
      </c>
      <c r="I154" s="50" t="s">
        <v>103</v>
      </c>
      <c r="J154" s="52">
        <v>591.67055688300115</v>
      </c>
      <c r="K154" s="52">
        <v>700</v>
      </c>
      <c r="L154" s="52">
        <v>84.524365269000171</v>
      </c>
      <c r="M154" s="52">
        <v>1</v>
      </c>
      <c r="N154" s="52">
        <v>119</v>
      </c>
      <c r="O154" s="52">
        <v>71.542450849137808</v>
      </c>
      <c r="P154" s="52">
        <v>95.389934465517072</v>
      </c>
      <c r="Q154" s="52">
        <v>100</v>
      </c>
      <c r="R154" s="52">
        <v>29</v>
      </c>
      <c r="S154" s="52">
        <v>55.494325951872945</v>
      </c>
      <c r="T154" s="52">
        <v>69.274303984190439</v>
      </c>
      <c r="U154" s="52">
        <v>75</v>
      </c>
      <c r="V154" s="52">
        <v>73.992434602497255</v>
      </c>
      <c r="W154" s="52">
        <v>100</v>
      </c>
      <c r="X154" s="52">
        <v>120</v>
      </c>
      <c r="Y154" s="52">
        <v>65.150116131429513</v>
      </c>
      <c r="Z154" s="52">
        <v>86.866821508572684</v>
      </c>
      <c r="AA154" s="52">
        <v>100</v>
      </c>
      <c r="AB154" s="52">
        <v>27</v>
      </c>
      <c r="AC154" s="52">
        <v>50.944580194141864</v>
      </c>
      <c r="AD154" s="52">
        <v>67.92610692552249</v>
      </c>
      <c r="AE154" s="52">
        <v>100</v>
      </c>
      <c r="AF154" s="52">
        <v>87</v>
      </c>
      <c r="AG154" s="52">
        <v>62.131034482758608</v>
      </c>
      <c r="AH154" s="52">
        <v>82.841379310344806</v>
      </c>
      <c r="AI154" s="52">
        <v>100</v>
      </c>
      <c r="AJ154" s="52">
        <v>19</v>
      </c>
      <c r="AK154" s="52"/>
      <c r="AL154" s="52">
        <v>64.889215686274511</v>
      </c>
      <c r="AM154" s="52"/>
      <c r="AN154" s="52">
        <v>0</v>
      </c>
      <c r="AO154" s="53">
        <v>19.5</v>
      </c>
      <c r="AP154" s="53">
        <v>18.32</v>
      </c>
      <c r="AQ154" s="53"/>
      <c r="AR154" s="52">
        <v>1</v>
      </c>
      <c r="AS154" s="52">
        <v>0.53125</v>
      </c>
      <c r="AT154" s="52">
        <v>0.54716981132075471</v>
      </c>
      <c r="AU154" s="52">
        <v>0.52631578947368418</v>
      </c>
      <c r="AV154" s="52">
        <v>0.5357142857142857</v>
      </c>
      <c r="AW154" s="52">
        <v>0.50943396226415094</v>
      </c>
      <c r="AX154" s="52">
        <v>0.54385964912280704</v>
      </c>
      <c r="AY154" s="52">
        <v>0.96703296703296704</v>
      </c>
      <c r="AZ154" s="52">
        <v>0.95</v>
      </c>
      <c r="BA154" s="52">
        <v>0.971830985915493</v>
      </c>
      <c r="BB154" s="52">
        <v>6.7901234567901231E-2</v>
      </c>
      <c r="BC154" s="52">
        <v>46.419753086419767</v>
      </c>
      <c r="BD154" s="52">
        <v>50</v>
      </c>
      <c r="BE154" s="52">
        <v>9.375E-2</v>
      </c>
      <c r="BF154" s="52">
        <v>41.250000000000007</v>
      </c>
      <c r="BG154" s="52">
        <v>50</v>
      </c>
      <c r="BH154" s="52"/>
      <c r="BI154" s="52"/>
      <c r="BJ154" s="52"/>
      <c r="BK154" s="52"/>
      <c r="BL154" s="52"/>
      <c r="BM154" s="52"/>
      <c r="BN154" s="52"/>
      <c r="BO154" s="52"/>
      <c r="BP154" s="52"/>
      <c r="BQ154" s="52"/>
      <c r="BR154" s="52">
        <v>47</v>
      </c>
      <c r="BS154" s="52">
        <v>48</v>
      </c>
      <c r="BT154" s="52">
        <v>0.97916666666666663</v>
      </c>
      <c r="BU154" s="52">
        <v>50</v>
      </c>
      <c r="BV154" s="52">
        <v>50</v>
      </c>
      <c r="BW154" s="54"/>
      <c r="BX154" s="54"/>
      <c r="BY154" s="52"/>
      <c r="BZ154" s="52"/>
      <c r="CA154" s="52"/>
      <c r="CB154" s="55"/>
      <c r="CC154" s="55"/>
      <c r="CD154" s="52"/>
      <c r="CE154" s="52"/>
      <c r="CF154" s="52"/>
      <c r="CG154" s="52"/>
      <c r="CH154" s="52"/>
      <c r="CI154" s="52"/>
      <c r="CJ154" s="52"/>
      <c r="CK154" s="52"/>
      <c r="CL154" s="52"/>
      <c r="CM154" s="52">
        <v>105</v>
      </c>
      <c r="CN154" s="52">
        <v>74</v>
      </c>
      <c r="CO154" s="52">
        <v>111</v>
      </c>
      <c r="CP154" s="52">
        <v>0.70476190476190481</v>
      </c>
      <c r="CQ154" s="52">
        <v>0.94594594594594594</v>
      </c>
      <c r="CR154" s="52">
        <v>46.984126984126988</v>
      </c>
      <c r="CS154" s="52">
        <v>50</v>
      </c>
      <c r="CT154" s="52"/>
      <c r="CU154" s="52"/>
      <c r="CV154" s="52"/>
      <c r="CW154" s="52"/>
      <c r="CX154" s="52"/>
      <c r="CY154" s="52"/>
      <c r="CZ154" s="52"/>
      <c r="DA154" s="52"/>
      <c r="DB154" s="52">
        <v>17.263974516166829</v>
      </c>
      <c r="DC154" s="52">
        <v>19.631524517014228</v>
      </c>
      <c r="DD154" s="52">
        <v>17.168861804494096</v>
      </c>
      <c r="DE154" s="52"/>
      <c r="DF154" s="50" t="s">
        <v>102</v>
      </c>
    </row>
    <row r="155" spans="1:110" x14ac:dyDescent="0.25">
      <c r="A155" s="50" t="s">
        <v>1331</v>
      </c>
      <c r="B155" s="50" t="s">
        <v>1610</v>
      </c>
      <c r="C155" s="50" t="s">
        <v>2665</v>
      </c>
      <c r="D155" s="50" t="s">
        <v>101</v>
      </c>
      <c r="E155" s="50" t="s">
        <v>102</v>
      </c>
      <c r="F155" s="50" t="s">
        <v>102</v>
      </c>
      <c r="G155" s="50" t="s">
        <v>102</v>
      </c>
      <c r="H155" s="50" t="s">
        <v>2644</v>
      </c>
      <c r="I155" s="50" t="s">
        <v>103</v>
      </c>
      <c r="J155" s="52">
        <v>614.24376926554714</v>
      </c>
      <c r="K155" s="52">
        <v>750</v>
      </c>
      <c r="L155" s="52">
        <v>81.899169235406291</v>
      </c>
      <c r="M155" s="52">
        <v>0</v>
      </c>
      <c r="N155" s="52">
        <v>129</v>
      </c>
      <c r="O155" s="52">
        <v>72.928407792802247</v>
      </c>
      <c r="P155" s="52">
        <v>97.237877057069667</v>
      </c>
      <c r="Q155" s="52">
        <v>100</v>
      </c>
      <c r="R155" s="52">
        <v>65</v>
      </c>
      <c r="S155" s="52">
        <v>66.978269417470457</v>
      </c>
      <c r="T155" s="52">
        <v>67.711986419208927</v>
      </c>
      <c r="U155" s="52">
        <v>75</v>
      </c>
      <c r="V155" s="52">
        <v>89.304359223293943</v>
      </c>
      <c r="W155" s="52">
        <v>100</v>
      </c>
      <c r="X155" s="52">
        <v>129</v>
      </c>
      <c r="Y155" s="52">
        <v>63.669195370064529</v>
      </c>
      <c r="Z155" s="52">
        <v>84.892260493419371</v>
      </c>
      <c r="AA155" s="52">
        <v>100</v>
      </c>
      <c r="AB155" s="52">
        <v>65</v>
      </c>
      <c r="AC155" s="52">
        <v>59.6886011062916</v>
      </c>
      <c r="AD155" s="52">
        <v>79.584801475055471</v>
      </c>
      <c r="AE155" s="52">
        <v>100</v>
      </c>
      <c r="AF155" s="52">
        <v>39</v>
      </c>
      <c r="AG155" s="52">
        <v>52.931623931623925</v>
      </c>
      <c r="AH155" s="52">
        <v>70.575498575498557</v>
      </c>
      <c r="AI155" s="52">
        <v>100</v>
      </c>
      <c r="AJ155" s="52">
        <v>20</v>
      </c>
      <c r="AK155" s="52">
        <v>46.383333333333333</v>
      </c>
      <c r="AL155" s="52"/>
      <c r="AM155" s="52">
        <v>61.844444444444449</v>
      </c>
      <c r="AN155" s="52">
        <v>100</v>
      </c>
      <c r="AO155" s="53">
        <v>8.02</v>
      </c>
      <c r="AP155" s="53">
        <v>8.02</v>
      </c>
      <c r="AQ155" s="53"/>
      <c r="AR155" s="52">
        <v>0</v>
      </c>
      <c r="AS155" s="52">
        <v>1</v>
      </c>
      <c r="AT155" s="52">
        <v>1</v>
      </c>
      <c r="AU155" s="52">
        <v>1</v>
      </c>
      <c r="AV155" s="52">
        <v>1</v>
      </c>
      <c r="AW155" s="52">
        <v>1</v>
      </c>
      <c r="AX155" s="52">
        <v>1</v>
      </c>
      <c r="AY155" s="52">
        <v>1</v>
      </c>
      <c r="AZ155" s="52">
        <v>1</v>
      </c>
      <c r="BA155" s="52"/>
      <c r="BB155" s="52">
        <v>9.7938144329896906E-2</v>
      </c>
      <c r="BC155" s="52">
        <v>40.412371134020631</v>
      </c>
      <c r="BD155" s="52">
        <v>50</v>
      </c>
      <c r="BE155" s="52">
        <v>9.8039215686274508E-2</v>
      </c>
      <c r="BF155" s="52">
        <v>40.392156862745111</v>
      </c>
      <c r="BG155" s="52">
        <v>50</v>
      </c>
      <c r="BH155" s="52"/>
      <c r="BI155" s="52"/>
      <c r="BJ155" s="52"/>
      <c r="BK155" s="52"/>
      <c r="BL155" s="52"/>
      <c r="BM155" s="52"/>
      <c r="BN155" s="52"/>
      <c r="BO155" s="52"/>
      <c r="BP155" s="52"/>
      <c r="BQ155" s="52"/>
      <c r="BR155" s="52"/>
      <c r="BS155" s="52"/>
      <c r="BT155" s="52"/>
      <c r="BU155" s="52"/>
      <c r="BV155" s="52"/>
      <c r="BW155" s="54"/>
      <c r="BX155" s="54"/>
      <c r="BY155" s="52"/>
      <c r="BZ155" s="52"/>
      <c r="CA155" s="52"/>
      <c r="CB155" s="55"/>
      <c r="CC155" s="55"/>
      <c r="CD155" s="52"/>
      <c r="CE155" s="52"/>
      <c r="CF155" s="52"/>
      <c r="CG155" s="52"/>
      <c r="CH155" s="52"/>
      <c r="CI155" s="52"/>
      <c r="CJ155" s="52"/>
      <c r="CK155" s="52"/>
      <c r="CL155" s="52"/>
      <c r="CM155" s="52">
        <v>62</v>
      </c>
      <c r="CN155" s="52">
        <v>47</v>
      </c>
      <c r="CO155" s="52">
        <v>64</v>
      </c>
      <c r="CP155" s="52">
        <v>0.75806451612903225</v>
      </c>
      <c r="CQ155" s="52">
        <v>0.96875</v>
      </c>
      <c r="CR155" s="52">
        <v>50</v>
      </c>
      <c r="CS155" s="52">
        <v>50</v>
      </c>
      <c r="CT155" s="52"/>
      <c r="CU155" s="52"/>
      <c r="CV155" s="52"/>
      <c r="CW155" s="52"/>
      <c r="CX155" s="52"/>
      <c r="CY155" s="52"/>
      <c r="CZ155" s="52"/>
      <c r="DA155" s="52"/>
      <c r="DB155" s="52">
        <v>17.263974516166829</v>
      </c>
      <c r="DC155" s="52">
        <v>19.631524517014228</v>
      </c>
      <c r="DD155" s="52">
        <v>17.168861804494096</v>
      </c>
      <c r="DE155" s="52"/>
      <c r="DF155" s="50" t="s">
        <v>102</v>
      </c>
    </row>
    <row r="156" spans="1:110" x14ac:dyDescent="0.25">
      <c r="A156" s="50" t="s">
        <v>940</v>
      </c>
      <c r="B156" s="50" t="s">
        <v>1611</v>
      </c>
      <c r="C156" s="50" t="s">
        <v>2665</v>
      </c>
      <c r="D156" s="50" t="s">
        <v>101</v>
      </c>
      <c r="E156" s="50" t="s">
        <v>102</v>
      </c>
      <c r="F156" s="50" t="s">
        <v>102</v>
      </c>
      <c r="G156" s="50" t="s">
        <v>102</v>
      </c>
      <c r="H156" s="50" t="s">
        <v>2644</v>
      </c>
      <c r="I156" s="50" t="s">
        <v>103</v>
      </c>
      <c r="J156" s="52">
        <v>1130.3296392414245</v>
      </c>
      <c r="K156" s="52">
        <v>1250</v>
      </c>
      <c r="L156" s="52">
        <v>90.426371139313957</v>
      </c>
      <c r="M156" s="52">
        <v>1</v>
      </c>
      <c r="N156" s="52">
        <v>2301</v>
      </c>
      <c r="O156" s="52">
        <v>80.760130783337715</v>
      </c>
      <c r="P156" s="52">
        <v>100</v>
      </c>
      <c r="Q156" s="52">
        <v>100</v>
      </c>
      <c r="R156" s="52">
        <v>490</v>
      </c>
      <c r="S156" s="52">
        <v>63.160262520462922</v>
      </c>
      <c r="T156" s="52">
        <v>75</v>
      </c>
      <c r="U156" s="52">
        <v>75</v>
      </c>
      <c r="V156" s="52">
        <v>84.213683360617225</v>
      </c>
      <c r="W156" s="52">
        <v>100</v>
      </c>
      <c r="X156" s="52">
        <v>2296</v>
      </c>
      <c r="Y156" s="52">
        <v>71.868363345582765</v>
      </c>
      <c r="Z156" s="52">
        <v>95.824484460777015</v>
      </c>
      <c r="AA156" s="52">
        <v>100</v>
      </c>
      <c r="AB156" s="52">
        <v>488</v>
      </c>
      <c r="AC156" s="52">
        <v>54.226772938011194</v>
      </c>
      <c r="AD156" s="52">
        <v>72.302363917348259</v>
      </c>
      <c r="AE156" s="52">
        <v>100</v>
      </c>
      <c r="AF156" s="52">
        <v>1082</v>
      </c>
      <c r="AG156" s="52">
        <v>70.410589956870126</v>
      </c>
      <c r="AH156" s="52">
        <v>93.880786609160168</v>
      </c>
      <c r="AI156" s="52">
        <v>100</v>
      </c>
      <c r="AJ156" s="52">
        <v>239</v>
      </c>
      <c r="AK156" s="52">
        <v>54.863842398884252</v>
      </c>
      <c r="AL156" s="52">
        <v>74.818268090154348</v>
      </c>
      <c r="AM156" s="52">
        <v>73.151789865179012</v>
      </c>
      <c r="AN156" s="52">
        <v>100</v>
      </c>
      <c r="AO156" s="53">
        <v>11.83</v>
      </c>
      <c r="AP156" s="53">
        <v>20.77</v>
      </c>
      <c r="AQ156" s="53">
        <v>19.95</v>
      </c>
      <c r="AR156" s="52">
        <v>0</v>
      </c>
      <c r="AS156" s="52">
        <v>0.98769100169779289</v>
      </c>
      <c r="AT156" s="52">
        <v>0.97254901960784312</v>
      </c>
      <c r="AU156" s="52">
        <v>0.99187432286023836</v>
      </c>
      <c r="AV156" s="52">
        <v>0.9868532654792197</v>
      </c>
      <c r="AW156" s="52">
        <v>0.96893203883495149</v>
      </c>
      <c r="AX156" s="52">
        <v>0.99186109603906669</v>
      </c>
      <c r="AY156" s="52">
        <v>0.99361896080218781</v>
      </c>
      <c r="AZ156" s="52">
        <v>0.97991967871485941</v>
      </c>
      <c r="BA156" s="52">
        <v>0.99764150943396224</v>
      </c>
      <c r="BB156" s="52">
        <v>5.3076561766087368E-2</v>
      </c>
      <c r="BC156" s="52">
        <v>49.384687646782545</v>
      </c>
      <c r="BD156" s="52">
        <v>50</v>
      </c>
      <c r="BE156" s="52">
        <v>0.12038140643623362</v>
      </c>
      <c r="BF156" s="52">
        <v>35.923718712753285</v>
      </c>
      <c r="BG156" s="52">
        <v>50</v>
      </c>
      <c r="BH156" s="52">
        <v>595</v>
      </c>
      <c r="BI156" s="52">
        <v>746</v>
      </c>
      <c r="BJ156" s="52">
        <v>0.7975871313672922</v>
      </c>
      <c r="BK156" s="52">
        <v>50</v>
      </c>
      <c r="BL156" s="52">
        <v>50</v>
      </c>
      <c r="BM156" s="52">
        <v>530</v>
      </c>
      <c r="BN156" s="52">
        <v>746</v>
      </c>
      <c r="BO156" s="52">
        <v>0.71045576407506705</v>
      </c>
      <c r="BP156" s="52">
        <v>47.363717605004467</v>
      </c>
      <c r="BQ156" s="52">
        <v>50</v>
      </c>
      <c r="BR156" s="52">
        <v>651</v>
      </c>
      <c r="BS156" s="52">
        <v>659</v>
      </c>
      <c r="BT156" s="52">
        <v>0.98786039453717756</v>
      </c>
      <c r="BU156" s="52">
        <v>50</v>
      </c>
      <c r="BV156" s="52">
        <v>50</v>
      </c>
      <c r="BW156" s="54">
        <v>378</v>
      </c>
      <c r="BX156" s="54">
        <v>400</v>
      </c>
      <c r="BY156" s="52">
        <v>0.94499999999999995</v>
      </c>
      <c r="BZ156" s="52">
        <v>100</v>
      </c>
      <c r="CA156" s="52">
        <v>100</v>
      </c>
      <c r="CB156" s="55">
        <v>68</v>
      </c>
      <c r="CC156" s="55">
        <v>74</v>
      </c>
      <c r="CD156" s="52">
        <v>0.91891891891891897</v>
      </c>
      <c r="CE156" s="52">
        <v>97.757331799885009</v>
      </c>
      <c r="CF156" s="52">
        <v>100</v>
      </c>
      <c r="CG156" s="52">
        <v>0</v>
      </c>
      <c r="CH156" s="52">
        <v>380</v>
      </c>
      <c r="CI156" s="52">
        <v>329</v>
      </c>
      <c r="CJ156" s="52">
        <v>0.86599999999999999</v>
      </c>
      <c r="CK156" s="52">
        <v>100</v>
      </c>
      <c r="CL156" s="52">
        <v>100</v>
      </c>
      <c r="CM156" s="52">
        <v>1272</v>
      </c>
      <c r="CN156" s="52">
        <v>742</v>
      </c>
      <c r="CO156" s="52">
        <v>1395</v>
      </c>
      <c r="CP156" s="52">
        <v>0.58333333333333337</v>
      </c>
      <c r="CQ156" s="52">
        <v>0.91182795698924735</v>
      </c>
      <c r="CR156" s="52">
        <v>38.888888888888893</v>
      </c>
      <c r="CS156" s="52">
        <v>50</v>
      </c>
      <c r="CT156" s="52">
        <v>731</v>
      </c>
      <c r="CU156" s="52">
        <v>1463</v>
      </c>
      <c r="CV156" s="52">
        <v>0.49965823650034175</v>
      </c>
      <c r="CW156" s="52">
        <v>41.638186375028482</v>
      </c>
      <c r="CX156" s="52">
        <v>50</v>
      </c>
      <c r="CY156" s="52">
        <v>0.91891891891891897</v>
      </c>
      <c r="CZ156" s="52">
        <v>0.94</v>
      </c>
      <c r="DA156" s="52">
        <v>2.108108108108098E-2</v>
      </c>
      <c r="DB156" s="52">
        <v>17.263974516166829</v>
      </c>
      <c r="DC156" s="52">
        <v>19.631524517014228</v>
      </c>
      <c r="DD156" s="52">
        <v>17.168861804494096</v>
      </c>
      <c r="DE156" s="52">
        <v>15.161501169955377</v>
      </c>
      <c r="DF156" s="50" t="s">
        <v>102</v>
      </c>
    </row>
    <row r="157" spans="1:110" x14ac:dyDescent="0.25">
      <c r="A157" s="50" t="s">
        <v>948</v>
      </c>
      <c r="B157" s="50" t="s">
        <v>1612</v>
      </c>
      <c r="C157" s="50" t="s">
        <v>2665</v>
      </c>
      <c r="D157" s="50" t="s">
        <v>101</v>
      </c>
      <c r="E157" s="50" t="s">
        <v>102</v>
      </c>
      <c r="F157" s="50" t="s">
        <v>102</v>
      </c>
      <c r="G157" s="50" t="s">
        <v>102</v>
      </c>
      <c r="H157" s="50" t="s">
        <v>2644</v>
      </c>
      <c r="I157" s="50" t="s">
        <v>103</v>
      </c>
      <c r="J157" s="52">
        <v>997.60148543700507</v>
      </c>
      <c r="K157" s="52">
        <v>1250</v>
      </c>
      <c r="L157" s="52">
        <v>79.80811883496041</v>
      </c>
      <c r="M157" s="52">
        <v>1</v>
      </c>
      <c r="N157" s="52">
        <v>822</v>
      </c>
      <c r="O157" s="52">
        <v>73.013844852544153</v>
      </c>
      <c r="P157" s="52">
        <v>97.351793136725533</v>
      </c>
      <c r="Q157" s="52">
        <v>100</v>
      </c>
      <c r="R157" s="52">
        <v>171</v>
      </c>
      <c r="S157" s="52">
        <v>56.262098174216597</v>
      </c>
      <c r="T157" s="52">
        <v>68.150774216038101</v>
      </c>
      <c r="U157" s="52">
        <v>75</v>
      </c>
      <c r="V157" s="52">
        <v>75.016130898955453</v>
      </c>
      <c r="W157" s="52">
        <v>100</v>
      </c>
      <c r="X157" s="52">
        <v>821</v>
      </c>
      <c r="Y157" s="52">
        <v>64.308408186925035</v>
      </c>
      <c r="Z157" s="52">
        <v>85.744544249233385</v>
      </c>
      <c r="AA157" s="52">
        <v>100</v>
      </c>
      <c r="AB157" s="52">
        <v>171</v>
      </c>
      <c r="AC157" s="52">
        <v>49.702923280939707</v>
      </c>
      <c r="AD157" s="52">
        <v>66.270564374586272</v>
      </c>
      <c r="AE157" s="52">
        <v>100</v>
      </c>
      <c r="AF157" s="52">
        <v>355</v>
      </c>
      <c r="AG157" s="52">
        <v>64.064154929577455</v>
      </c>
      <c r="AH157" s="52">
        <v>85.418873239436607</v>
      </c>
      <c r="AI157" s="52">
        <v>100</v>
      </c>
      <c r="AJ157" s="52">
        <v>69</v>
      </c>
      <c r="AK157" s="52">
        <v>49.525241545893728</v>
      </c>
      <c r="AL157" s="52">
        <v>67.571794871794864</v>
      </c>
      <c r="AM157" s="52">
        <v>66.03365539452497</v>
      </c>
      <c r="AN157" s="52">
        <v>100</v>
      </c>
      <c r="AO157" s="53">
        <v>18.73</v>
      </c>
      <c r="AP157" s="53">
        <v>18.440000000000001</v>
      </c>
      <c r="AQ157" s="53">
        <v>18.04</v>
      </c>
      <c r="AR157" s="52">
        <v>0</v>
      </c>
      <c r="AS157" s="52">
        <v>0.99282296650717705</v>
      </c>
      <c r="AT157" s="52">
        <v>0.98863636363636365</v>
      </c>
      <c r="AU157" s="52">
        <v>0.9939393939393939</v>
      </c>
      <c r="AV157" s="52">
        <v>0.99400479616306958</v>
      </c>
      <c r="AW157" s="52">
        <v>0.98863636363636365</v>
      </c>
      <c r="AX157" s="52">
        <v>0.99544072948328266</v>
      </c>
      <c r="AY157" s="52">
        <v>0.9889196675900277</v>
      </c>
      <c r="AZ157" s="52">
        <v>1</v>
      </c>
      <c r="BA157" s="52">
        <v>0.9862542955326461</v>
      </c>
      <c r="BB157" s="52">
        <v>0.11768754301445286</v>
      </c>
      <c r="BC157" s="52">
        <v>36.462491397109439</v>
      </c>
      <c r="BD157" s="52">
        <v>50</v>
      </c>
      <c r="BE157" s="52">
        <v>0.18828451882845187</v>
      </c>
      <c r="BF157" s="52">
        <v>22.343096234309634</v>
      </c>
      <c r="BG157" s="52">
        <v>50</v>
      </c>
      <c r="BH157" s="52">
        <v>163</v>
      </c>
      <c r="BI157" s="52">
        <v>247</v>
      </c>
      <c r="BJ157" s="52">
        <v>0.65991902834008098</v>
      </c>
      <c r="BK157" s="52">
        <v>43.994601889338732</v>
      </c>
      <c r="BL157" s="52">
        <v>50</v>
      </c>
      <c r="BM157" s="52">
        <v>107</v>
      </c>
      <c r="BN157" s="52">
        <v>247</v>
      </c>
      <c r="BO157" s="52">
        <v>0.4331983805668016</v>
      </c>
      <c r="BP157" s="52">
        <v>28.879892037786774</v>
      </c>
      <c r="BQ157" s="52">
        <v>50</v>
      </c>
      <c r="BR157" s="52">
        <v>16</v>
      </c>
      <c r="BS157" s="52">
        <v>243</v>
      </c>
      <c r="BT157" s="52">
        <v>6.584362139917696E-2</v>
      </c>
      <c r="BU157" s="52">
        <v>3.5023202871902646</v>
      </c>
      <c r="BV157" s="52">
        <v>50</v>
      </c>
      <c r="BW157" s="54">
        <v>127</v>
      </c>
      <c r="BX157" s="54">
        <v>131</v>
      </c>
      <c r="BY157" s="52">
        <v>0.96946564885496178</v>
      </c>
      <c r="BZ157" s="52">
        <v>100</v>
      </c>
      <c r="CA157" s="52">
        <v>100</v>
      </c>
      <c r="CB157" s="55">
        <v>20</v>
      </c>
      <c r="CC157" s="55">
        <v>21</v>
      </c>
      <c r="CD157" s="52">
        <v>0.952380952380952</v>
      </c>
      <c r="CE157" s="52">
        <v>100</v>
      </c>
      <c r="CF157" s="52">
        <v>100</v>
      </c>
      <c r="CG157" s="52">
        <v>0</v>
      </c>
      <c r="CH157" s="52">
        <v>129</v>
      </c>
      <c r="CI157" s="52">
        <v>105</v>
      </c>
      <c r="CJ157" s="52">
        <v>0.81399999999999995</v>
      </c>
      <c r="CK157" s="52">
        <v>100</v>
      </c>
      <c r="CL157" s="52">
        <v>100</v>
      </c>
      <c r="CM157" s="52">
        <v>441</v>
      </c>
      <c r="CN157" s="52">
        <v>242</v>
      </c>
      <c r="CO157" s="52">
        <v>464</v>
      </c>
      <c r="CP157" s="52">
        <v>0.5487528344671202</v>
      </c>
      <c r="CQ157" s="52">
        <v>0.95043103448275867</v>
      </c>
      <c r="CR157" s="52">
        <v>36.583522297808017</v>
      </c>
      <c r="CS157" s="52">
        <v>50</v>
      </c>
      <c r="CT157" s="52">
        <v>353</v>
      </c>
      <c r="CU157" s="52">
        <v>474</v>
      </c>
      <c r="CV157" s="52">
        <v>0.74472573839662448</v>
      </c>
      <c r="CW157" s="52">
        <v>50</v>
      </c>
      <c r="CX157" s="52">
        <v>50</v>
      </c>
      <c r="CY157" s="52">
        <v>0.952380952380952</v>
      </c>
      <c r="CZ157" s="52">
        <v>0.94</v>
      </c>
      <c r="DA157" s="52">
        <v>-1.2380952380951982E-2</v>
      </c>
      <c r="DB157" s="52">
        <v>17.263974516166829</v>
      </c>
      <c r="DC157" s="52">
        <v>19.631524517014228</v>
      </c>
      <c r="DD157" s="52">
        <v>17.168861804494096</v>
      </c>
      <c r="DE157" s="52">
        <v>15.161501169955377</v>
      </c>
      <c r="DF157" s="50" t="s">
        <v>102</v>
      </c>
    </row>
    <row r="158" spans="1:110" x14ac:dyDescent="0.25">
      <c r="A158" s="50" t="s">
        <v>963</v>
      </c>
      <c r="B158" s="50" t="s">
        <v>1613</v>
      </c>
      <c r="C158" s="50" t="s">
        <v>2665</v>
      </c>
      <c r="D158" s="50" t="s">
        <v>101</v>
      </c>
      <c r="E158" s="50" t="s">
        <v>102</v>
      </c>
      <c r="F158" s="50" t="s">
        <v>102</v>
      </c>
      <c r="G158" s="50" t="s">
        <v>102</v>
      </c>
      <c r="H158" s="50" t="s">
        <v>2644</v>
      </c>
      <c r="I158" s="50" t="s">
        <v>103</v>
      </c>
      <c r="J158" s="52">
        <v>1110.2807330949793</v>
      </c>
      <c r="K158" s="52">
        <v>1250</v>
      </c>
      <c r="L158" s="52">
        <v>88.822458647598353</v>
      </c>
      <c r="M158" s="52">
        <v>0</v>
      </c>
      <c r="N158" s="52">
        <v>2019</v>
      </c>
      <c r="O158" s="52">
        <v>76.057302736676064</v>
      </c>
      <c r="P158" s="52">
        <v>100</v>
      </c>
      <c r="Q158" s="52">
        <v>100</v>
      </c>
      <c r="R158" s="52">
        <v>559</v>
      </c>
      <c r="S158" s="52">
        <v>63.513723083792009</v>
      </c>
      <c r="T158" s="52">
        <v>75</v>
      </c>
      <c r="U158" s="52">
        <v>75</v>
      </c>
      <c r="V158" s="52">
        <v>84.684964111722678</v>
      </c>
      <c r="W158" s="52">
        <v>100</v>
      </c>
      <c r="X158" s="52">
        <v>2015</v>
      </c>
      <c r="Y158" s="52">
        <v>70.803669048594315</v>
      </c>
      <c r="Z158" s="52">
        <v>94.404892064792421</v>
      </c>
      <c r="AA158" s="52">
        <v>100</v>
      </c>
      <c r="AB158" s="52">
        <v>557</v>
      </c>
      <c r="AC158" s="52">
        <v>58.310264720930135</v>
      </c>
      <c r="AD158" s="52">
        <v>77.747019627906838</v>
      </c>
      <c r="AE158" s="52">
        <v>100</v>
      </c>
      <c r="AF158" s="52">
        <v>963</v>
      </c>
      <c r="AG158" s="52">
        <v>65.295413637937173</v>
      </c>
      <c r="AH158" s="52">
        <v>87.060551517249564</v>
      </c>
      <c r="AI158" s="52">
        <v>100</v>
      </c>
      <c r="AJ158" s="52">
        <v>253</v>
      </c>
      <c r="AK158" s="52">
        <v>52.88333333333334</v>
      </c>
      <c r="AL158" s="52">
        <v>69.718309859154985</v>
      </c>
      <c r="AM158" s="52">
        <v>70.51111111111112</v>
      </c>
      <c r="AN158" s="52">
        <v>100</v>
      </c>
      <c r="AO158" s="53">
        <v>11.48</v>
      </c>
      <c r="AP158" s="53">
        <v>16.68</v>
      </c>
      <c r="AQ158" s="53">
        <v>16.829999999999998</v>
      </c>
      <c r="AR158" s="52">
        <v>1</v>
      </c>
      <c r="AS158" s="52">
        <v>0.91554357592093438</v>
      </c>
      <c r="AT158" s="52">
        <v>0.94039735099337751</v>
      </c>
      <c r="AU158" s="52">
        <v>0.90628853267570897</v>
      </c>
      <c r="AV158" s="52">
        <v>0.91386271870794078</v>
      </c>
      <c r="AW158" s="52">
        <v>0.93739703459637558</v>
      </c>
      <c r="AX158" s="52">
        <v>0.90505548705302097</v>
      </c>
      <c r="AY158" s="52">
        <v>0.99795291709314227</v>
      </c>
      <c r="AZ158" s="52">
        <v>0.99236641221374045</v>
      </c>
      <c r="BA158" s="52">
        <v>1</v>
      </c>
      <c r="BB158" s="52">
        <v>3.6920849420849423E-2</v>
      </c>
      <c r="BC158" s="52">
        <v>50</v>
      </c>
      <c r="BD158" s="52">
        <v>50</v>
      </c>
      <c r="BE158" s="52">
        <v>9.1350826044703598E-2</v>
      </c>
      <c r="BF158" s="52">
        <v>41.729834791059297</v>
      </c>
      <c r="BG158" s="52">
        <v>50</v>
      </c>
      <c r="BH158" s="52">
        <v>451</v>
      </c>
      <c r="BI158" s="52">
        <v>679</v>
      </c>
      <c r="BJ158" s="52">
        <v>0.66421207658321058</v>
      </c>
      <c r="BK158" s="52">
        <v>44.280805105547373</v>
      </c>
      <c r="BL158" s="52">
        <v>50</v>
      </c>
      <c r="BM158" s="52">
        <v>368</v>
      </c>
      <c r="BN158" s="52">
        <v>679</v>
      </c>
      <c r="BO158" s="52">
        <v>0.54197349042709864</v>
      </c>
      <c r="BP158" s="52">
        <v>36.131566028473245</v>
      </c>
      <c r="BQ158" s="52">
        <v>50</v>
      </c>
      <c r="BR158" s="52">
        <v>688</v>
      </c>
      <c r="BS158" s="52">
        <v>719</v>
      </c>
      <c r="BT158" s="52">
        <v>0.95688456189151594</v>
      </c>
      <c r="BU158" s="52">
        <v>50</v>
      </c>
      <c r="BV158" s="52">
        <v>50</v>
      </c>
      <c r="BW158" s="54">
        <v>326</v>
      </c>
      <c r="BX158" s="54">
        <v>348</v>
      </c>
      <c r="BY158" s="52">
        <v>0.93678160919540232</v>
      </c>
      <c r="BZ158" s="52">
        <v>99.65761799951089</v>
      </c>
      <c r="CA158" s="52">
        <v>100</v>
      </c>
      <c r="CB158" s="55">
        <v>73</v>
      </c>
      <c r="CC158" s="55">
        <v>82</v>
      </c>
      <c r="CD158" s="52">
        <v>0.89024390243902407</v>
      </c>
      <c r="CE158" s="52">
        <v>94.70679813181107</v>
      </c>
      <c r="CF158" s="52">
        <v>100</v>
      </c>
      <c r="CG158" s="52">
        <v>0</v>
      </c>
      <c r="CH158" s="52">
        <v>332</v>
      </c>
      <c r="CI158" s="52">
        <v>285</v>
      </c>
      <c r="CJ158" s="52">
        <v>0.85799999999999998</v>
      </c>
      <c r="CK158" s="52">
        <v>100</v>
      </c>
      <c r="CL158" s="52">
        <v>100</v>
      </c>
      <c r="CM158" s="52">
        <v>1217</v>
      </c>
      <c r="CN158" s="52">
        <v>638</v>
      </c>
      <c r="CO158" s="52">
        <v>1299</v>
      </c>
      <c r="CP158" s="52">
        <v>0.52423993426458504</v>
      </c>
      <c r="CQ158" s="52">
        <v>0.93687451886066209</v>
      </c>
      <c r="CR158" s="52">
        <v>34.949328950972337</v>
      </c>
      <c r="CS158" s="52">
        <v>50</v>
      </c>
      <c r="CT158" s="52">
        <v>735</v>
      </c>
      <c r="CU158" s="52">
        <v>1379</v>
      </c>
      <c r="CV158" s="52">
        <v>0.53299492385786806</v>
      </c>
      <c r="CW158" s="52">
        <v>44.416243654822338</v>
      </c>
      <c r="CX158" s="52">
        <v>50</v>
      </c>
      <c r="CY158" s="52">
        <v>0.89024390243902407</v>
      </c>
      <c r="CZ158" s="52">
        <v>0.94</v>
      </c>
      <c r="DA158" s="52">
        <v>4.9756097560975973E-2</v>
      </c>
      <c r="DB158" s="52">
        <v>17.263974516166829</v>
      </c>
      <c r="DC158" s="52">
        <v>19.631524517014228</v>
      </c>
      <c r="DD158" s="52">
        <v>17.168861804494096</v>
      </c>
      <c r="DE158" s="52">
        <v>15.161501169955377</v>
      </c>
      <c r="DF158" s="50" t="s">
        <v>102</v>
      </c>
    </row>
    <row r="159" spans="1:110" x14ac:dyDescent="0.25">
      <c r="A159" s="50" t="s">
        <v>952</v>
      </c>
      <c r="B159" s="50" t="s">
        <v>1614</v>
      </c>
      <c r="C159" s="50" t="s">
        <v>2665</v>
      </c>
      <c r="D159" s="50" t="s">
        <v>101</v>
      </c>
      <c r="E159" s="50" t="s">
        <v>102</v>
      </c>
      <c r="F159" s="50" t="s">
        <v>102</v>
      </c>
      <c r="G159" s="50" t="s">
        <v>102</v>
      </c>
      <c r="H159" s="50" t="s">
        <v>2644</v>
      </c>
      <c r="I159" s="50" t="s">
        <v>103</v>
      </c>
      <c r="J159" s="52">
        <v>1069.8468382035749</v>
      </c>
      <c r="K159" s="52">
        <v>1250</v>
      </c>
      <c r="L159" s="52">
        <v>85.587747056285991</v>
      </c>
      <c r="M159" s="52">
        <v>0</v>
      </c>
      <c r="N159" s="52">
        <v>3487</v>
      </c>
      <c r="O159" s="52">
        <v>73.02451369966262</v>
      </c>
      <c r="P159" s="52">
        <v>97.366018266216827</v>
      </c>
      <c r="Q159" s="52">
        <v>100</v>
      </c>
      <c r="R159" s="52">
        <v>913</v>
      </c>
      <c r="S159" s="52">
        <v>60.664590094919319</v>
      </c>
      <c r="T159" s="52">
        <v>71.346721094246135</v>
      </c>
      <c r="U159" s="52">
        <v>75</v>
      </c>
      <c r="V159" s="52">
        <v>80.886120126559092</v>
      </c>
      <c r="W159" s="52">
        <v>100</v>
      </c>
      <c r="X159" s="52">
        <v>3484</v>
      </c>
      <c r="Y159" s="52">
        <v>66.981929175812951</v>
      </c>
      <c r="Z159" s="52">
        <v>89.30923890108393</v>
      </c>
      <c r="AA159" s="52">
        <v>100</v>
      </c>
      <c r="AB159" s="52">
        <v>911</v>
      </c>
      <c r="AC159" s="52">
        <v>54.654146951742071</v>
      </c>
      <c r="AD159" s="52">
        <v>72.872195935656094</v>
      </c>
      <c r="AE159" s="52">
        <v>100</v>
      </c>
      <c r="AF159" s="52">
        <v>1471</v>
      </c>
      <c r="AG159" s="52">
        <v>63.72976999773379</v>
      </c>
      <c r="AH159" s="52">
        <v>84.973026663645058</v>
      </c>
      <c r="AI159" s="52">
        <v>100</v>
      </c>
      <c r="AJ159" s="52">
        <v>390</v>
      </c>
      <c r="AK159" s="52">
        <v>51.981346153846161</v>
      </c>
      <c r="AL159" s="52">
        <v>67.968331791551108</v>
      </c>
      <c r="AM159" s="52">
        <v>69.308461538461557</v>
      </c>
      <c r="AN159" s="52">
        <v>100</v>
      </c>
      <c r="AO159" s="53">
        <v>14.33</v>
      </c>
      <c r="AP159" s="53">
        <v>16.690000000000001</v>
      </c>
      <c r="AQ159" s="53">
        <v>15.98</v>
      </c>
      <c r="AR159" s="52">
        <v>0</v>
      </c>
      <c r="AS159" s="52">
        <v>0.98935872304676564</v>
      </c>
      <c r="AT159" s="52">
        <v>0.97616580310880829</v>
      </c>
      <c r="AU159" s="52">
        <v>0.9942440521872602</v>
      </c>
      <c r="AV159" s="52">
        <v>0.98852504897844951</v>
      </c>
      <c r="AW159" s="52">
        <v>0.97414684591520162</v>
      </c>
      <c r="AX159" s="52">
        <v>0.99386032233307753</v>
      </c>
      <c r="AY159" s="52">
        <v>0.99063545150501675</v>
      </c>
      <c r="AZ159" s="52">
        <v>0.97777777777777775</v>
      </c>
      <c r="BA159" s="52">
        <v>0.99541284403669728</v>
      </c>
      <c r="BB159" s="52">
        <v>6.0263077393698378E-2</v>
      </c>
      <c r="BC159" s="52">
        <v>47.947384521260325</v>
      </c>
      <c r="BD159" s="52">
        <v>50</v>
      </c>
      <c r="BE159" s="52">
        <v>0.1485748938750758</v>
      </c>
      <c r="BF159" s="52">
        <v>30.285021224984842</v>
      </c>
      <c r="BG159" s="52">
        <v>50</v>
      </c>
      <c r="BH159" s="52">
        <v>952</v>
      </c>
      <c r="BI159" s="52">
        <v>1009</v>
      </c>
      <c r="BJ159" s="52">
        <v>0.94350842418235881</v>
      </c>
      <c r="BK159" s="52">
        <v>50</v>
      </c>
      <c r="BL159" s="52">
        <v>50</v>
      </c>
      <c r="BM159" s="52">
        <v>476</v>
      </c>
      <c r="BN159" s="52">
        <v>1009</v>
      </c>
      <c r="BO159" s="52">
        <v>0.4717542120911794</v>
      </c>
      <c r="BP159" s="52">
        <v>31.450280806078627</v>
      </c>
      <c r="BQ159" s="52">
        <v>50</v>
      </c>
      <c r="BR159" s="52">
        <v>1039</v>
      </c>
      <c r="BS159" s="52">
        <v>1106</v>
      </c>
      <c r="BT159" s="52">
        <v>0.93942133815551532</v>
      </c>
      <c r="BU159" s="52">
        <v>49.969220114655073</v>
      </c>
      <c r="BV159" s="52">
        <v>50</v>
      </c>
      <c r="BW159" s="54">
        <v>478</v>
      </c>
      <c r="BX159" s="54">
        <v>512</v>
      </c>
      <c r="BY159" s="52">
        <v>0.93359375</v>
      </c>
      <c r="BZ159" s="52">
        <v>99.318484042553195</v>
      </c>
      <c r="CA159" s="52">
        <v>100</v>
      </c>
      <c r="CB159" s="55">
        <v>127</v>
      </c>
      <c r="CC159" s="55">
        <v>139</v>
      </c>
      <c r="CD159" s="52">
        <v>0.91366906474820098</v>
      </c>
      <c r="CE159" s="52">
        <v>97.198836675340544</v>
      </c>
      <c r="CF159" s="52">
        <v>100</v>
      </c>
      <c r="CG159" s="52">
        <v>0</v>
      </c>
      <c r="CH159" s="52">
        <v>505</v>
      </c>
      <c r="CI159" s="52">
        <v>397</v>
      </c>
      <c r="CJ159" s="52">
        <v>0.78600000000000003</v>
      </c>
      <c r="CK159" s="52">
        <v>100</v>
      </c>
      <c r="CL159" s="52">
        <v>100</v>
      </c>
      <c r="CM159" s="52">
        <v>1888</v>
      </c>
      <c r="CN159" s="52">
        <v>1153</v>
      </c>
      <c r="CO159" s="52">
        <v>2051</v>
      </c>
      <c r="CP159" s="52">
        <v>0.61069915254237284</v>
      </c>
      <c r="CQ159" s="52">
        <v>0.9205265724037055</v>
      </c>
      <c r="CR159" s="52">
        <v>40.713276836158194</v>
      </c>
      <c r="CS159" s="52">
        <v>50</v>
      </c>
      <c r="CT159" s="52">
        <v>699</v>
      </c>
      <c r="CU159" s="52">
        <v>2062</v>
      </c>
      <c r="CV159" s="52">
        <v>0.33899127061105722</v>
      </c>
      <c r="CW159" s="52">
        <v>28.249272550921432</v>
      </c>
      <c r="CX159" s="52">
        <v>50</v>
      </c>
      <c r="CY159" s="52">
        <v>0.91366906474820098</v>
      </c>
      <c r="CZ159" s="52">
        <v>0.94</v>
      </c>
      <c r="DA159" s="52">
        <v>2.6330935251799019E-2</v>
      </c>
      <c r="DB159" s="52">
        <v>17.263974516166829</v>
      </c>
      <c r="DC159" s="52">
        <v>19.631524517014228</v>
      </c>
      <c r="DD159" s="52">
        <v>17.168861804494096</v>
      </c>
      <c r="DE159" s="52">
        <v>15.161501169955377</v>
      </c>
      <c r="DF159" s="50" t="s">
        <v>102</v>
      </c>
    </row>
    <row r="160" spans="1:110" x14ac:dyDescent="0.25">
      <c r="A160" s="50" t="s">
        <v>970</v>
      </c>
      <c r="B160" s="50" t="s">
        <v>1615</v>
      </c>
      <c r="C160" s="50" t="s">
        <v>2665</v>
      </c>
      <c r="D160" s="50" t="s">
        <v>101</v>
      </c>
      <c r="E160" s="50" t="s">
        <v>102</v>
      </c>
      <c r="F160" s="50" t="s">
        <v>102</v>
      </c>
      <c r="G160" s="50" t="s">
        <v>102</v>
      </c>
      <c r="H160" s="50" t="s">
        <v>2644</v>
      </c>
      <c r="I160" s="50" t="s">
        <v>103</v>
      </c>
      <c r="J160" s="52">
        <v>620.61642626564333</v>
      </c>
      <c r="K160" s="52">
        <v>800</v>
      </c>
      <c r="L160" s="52">
        <v>77.577053283205416</v>
      </c>
      <c r="M160" s="52">
        <v>0</v>
      </c>
      <c r="N160" s="52">
        <v>215</v>
      </c>
      <c r="O160" s="52">
        <v>68.088653224291718</v>
      </c>
      <c r="P160" s="52">
        <v>90.784870965722291</v>
      </c>
      <c r="Q160" s="52">
        <v>100</v>
      </c>
      <c r="R160" s="52">
        <v>119</v>
      </c>
      <c r="S160" s="52">
        <v>63.143339347453953</v>
      </c>
      <c r="T160" s="52">
        <v>64.143062515768023</v>
      </c>
      <c r="U160" s="52">
        <v>74.218781884121867</v>
      </c>
      <c r="V160" s="52">
        <v>84.191119129938613</v>
      </c>
      <c r="W160" s="52">
        <v>100</v>
      </c>
      <c r="X160" s="52">
        <v>215</v>
      </c>
      <c r="Y160" s="52">
        <v>59.060522029618987</v>
      </c>
      <c r="Z160" s="52">
        <v>78.747362706158654</v>
      </c>
      <c r="AA160" s="52">
        <v>100</v>
      </c>
      <c r="AB160" s="52">
        <v>119</v>
      </c>
      <c r="AC160" s="52">
        <v>54.960321301297085</v>
      </c>
      <c r="AD160" s="52">
        <v>73.280428401729452</v>
      </c>
      <c r="AE160" s="52">
        <v>100</v>
      </c>
      <c r="AF160" s="52">
        <v>82</v>
      </c>
      <c r="AG160" s="52">
        <v>59.395528455284563</v>
      </c>
      <c r="AH160" s="52">
        <v>79.194037940379417</v>
      </c>
      <c r="AI160" s="52">
        <v>100</v>
      </c>
      <c r="AJ160" s="52">
        <v>45</v>
      </c>
      <c r="AK160" s="52">
        <v>55.847407407407417</v>
      </c>
      <c r="AL160" s="52">
        <v>63.710810810810806</v>
      </c>
      <c r="AM160" s="52">
        <v>74.463209876543218</v>
      </c>
      <c r="AN160" s="52">
        <v>100</v>
      </c>
      <c r="AO160" s="53">
        <v>11.07</v>
      </c>
      <c r="AP160" s="53">
        <v>9.18</v>
      </c>
      <c r="AQ160" s="53">
        <v>7.86</v>
      </c>
      <c r="AR160" s="52">
        <v>0</v>
      </c>
      <c r="AS160" s="52">
        <v>0.99567099567099571</v>
      </c>
      <c r="AT160" s="52">
        <v>0.9925373134328358</v>
      </c>
      <c r="AU160" s="52">
        <v>1</v>
      </c>
      <c r="AV160" s="52">
        <v>0.99572649572649574</v>
      </c>
      <c r="AW160" s="52">
        <v>0.99270072992700731</v>
      </c>
      <c r="AX160" s="52">
        <v>1</v>
      </c>
      <c r="AY160" s="52">
        <v>1</v>
      </c>
      <c r="AZ160" s="52">
        <v>1</v>
      </c>
      <c r="BA160" s="52">
        <v>1</v>
      </c>
      <c r="BB160" s="52">
        <v>0.11849710982658959</v>
      </c>
      <c r="BC160" s="52">
        <v>36.300578034682097</v>
      </c>
      <c r="BD160" s="52">
        <v>50</v>
      </c>
      <c r="BE160" s="52">
        <v>0.17475728155339806</v>
      </c>
      <c r="BF160" s="52">
        <v>25.04854368932039</v>
      </c>
      <c r="BG160" s="52">
        <v>50</v>
      </c>
      <c r="BH160" s="52"/>
      <c r="BI160" s="52"/>
      <c r="BJ160" s="52"/>
      <c r="BK160" s="52"/>
      <c r="BL160" s="52"/>
      <c r="BM160" s="52"/>
      <c r="BN160" s="52"/>
      <c r="BO160" s="52"/>
      <c r="BP160" s="52"/>
      <c r="BQ160" s="52"/>
      <c r="BR160" s="52">
        <v>29</v>
      </c>
      <c r="BS160" s="52">
        <v>36</v>
      </c>
      <c r="BT160" s="52">
        <v>0.80555555555555558</v>
      </c>
      <c r="BU160" s="52">
        <v>42.848699763593388</v>
      </c>
      <c r="BV160" s="52">
        <v>50</v>
      </c>
      <c r="BW160" s="54"/>
      <c r="BX160" s="54"/>
      <c r="BY160" s="52"/>
      <c r="BZ160" s="52"/>
      <c r="CA160" s="52"/>
      <c r="CB160" s="55"/>
      <c r="CC160" s="55"/>
      <c r="CD160" s="52"/>
      <c r="CE160" s="52"/>
      <c r="CF160" s="52"/>
      <c r="CG160" s="52"/>
      <c r="CH160" s="52"/>
      <c r="CI160" s="52"/>
      <c r="CJ160" s="52"/>
      <c r="CK160" s="52"/>
      <c r="CL160" s="52"/>
      <c r="CM160" s="52">
        <v>110</v>
      </c>
      <c r="CN160" s="52">
        <v>59</v>
      </c>
      <c r="CO160" s="52">
        <v>115</v>
      </c>
      <c r="CP160" s="52">
        <v>0.53636363636363638</v>
      </c>
      <c r="CQ160" s="52">
        <v>0.95652173913043481</v>
      </c>
      <c r="CR160" s="52">
        <v>35.757575757575758</v>
      </c>
      <c r="CS160" s="52">
        <v>50</v>
      </c>
      <c r="CT160" s="52"/>
      <c r="CU160" s="52"/>
      <c r="CV160" s="52"/>
      <c r="CW160" s="52"/>
      <c r="CX160" s="52"/>
      <c r="CY160" s="52"/>
      <c r="CZ160" s="52"/>
      <c r="DA160" s="52"/>
      <c r="DB160" s="52">
        <v>17.263974516166829</v>
      </c>
      <c r="DC160" s="52">
        <v>19.631524517014228</v>
      </c>
      <c r="DD160" s="52">
        <v>17.168861804494096</v>
      </c>
      <c r="DE160" s="52"/>
      <c r="DF160" s="50" t="s">
        <v>102</v>
      </c>
    </row>
    <row r="161" spans="1:110" x14ac:dyDescent="0.25">
      <c r="A161" s="50" t="s">
        <v>972</v>
      </c>
      <c r="B161" s="50" t="s">
        <v>1616</v>
      </c>
      <c r="C161" s="50" t="s">
        <v>2665</v>
      </c>
      <c r="D161" s="50" t="s">
        <v>101</v>
      </c>
      <c r="E161" s="50" t="s">
        <v>102</v>
      </c>
      <c r="F161" s="50" t="s">
        <v>102</v>
      </c>
      <c r="G161" s="50" t="s">
        <v>102</v>
      </c>
      <c r="H161" s="50" t="s">
        <v>2644</v>
      </c>
      <c r="I161" s="50" t="s">
        <v>103</v>
      </c>
      <c r="J161" s="52">
        <v>957.17009826648098</v>
      </c>
      <c r="K161" s="52">
        <v>1250</v>
      </c>
      <c r="L161" s="52">
        <v>76.573607861318479</v>
      </c>
      <c r="M161" s="52">
        <v>0</v>
      </c>
      <c r="N161" s="52">
        <v>795</v>
      </c>
      <c r="O161" s="52">
        <v>72.625206919849617</v>
      </c>
      <c r="P161" s="52">
        <v>96.833609226466152</v>
      </c>
      <c r="Q161" s="52">
        <v>100</v>
      </c>
      <c r="R161" s="52">
        <v>310</v>
      </c>
      <c r="S161" s="52">
        <v>63.946219407897061</v>
      </c>
      <c r="T161" s="52">
        <v>68.897788341106448</v>
      </c>
      <c r="U161" s="52">
        <v>75</v>
      </c>
      <c r="V161" s="52">
        <v>85.261625877196082</v>
      </c>
      <c r="W161" s="52">
        <v>100</v>
      </c>
      <c r="X161" s="52">
        <v>793</v>
      </c>
      <c r="Y161" s="52">
        <v>64.389366805660259</v>
      </c>
      <c r="Z161" s="52">
        <v>85.852489074213679</v>
      </c>
      <c r="AA161" s="52">
        <v>100</v>
      </c>
      <c r="AB161" s="52">
        <v>308</v>
      </c>
      <c r="AC161" s="52">
        <v>57.290066660558281</v>
      </c>
      <c r="AD161" s="52">
        <v>76.386755547411042</v>
      </c>
      <c r="AE161" s="52">
        <v>100</v>
      </c>
      <c r="AF161" s="52">
        <v>328</v>
      </c>
      <c r="AG161" s="52">
        <v>60.567073170731661</v>
      </c>
      <c r="AH161" s="52">
        <v>80.756097560975547</v>
      </c>
      <c r="AI161" s="52">
        <v>100</v>
      </c>
      <c r="AJ161" s="52">
        <v>138</v>
      </c>
      <c r="AK161" s="52">
        <v>53.554589371980676</v>
      </c>
      <c r="AL161" s="52">
        <v>65.66035087719294</v>
      </c>
      <c r="AM161" s="52">
        <v>71.406119162640906</v>
      </c>
      <c r="AN161" s="52">
        <v>100</v>
      </c>
      <c r="AO161" s="53">
        <v>11.05</v>
      </c>
      <c r="AP161" s="53">
        <v>11.6</v>
      </c>
      <c r="AQ161" s="53">
        <v>12.1</v>
      </c>
      <c r="AR161" s="52">
        <v>0</v>
      </c>
      <c r="AS161" s="52">
        <v>0.98300970873786409</v>
      </c>
      <c r="AT161" s="52">
        <v>0.97583081570996977</v>
      </c>
      <c r="AU161" s="52">
        <v>0.9878296146044625</v>
      </c>
      <c r="AV161" s="52">
        <v>0.98298906439854195</v>
      </c>
      <c r="AW161" s="52">
        <v>0.97575757575757571</v>
      </c>
      <c r="AX161" s="52">
        <v>0.9878296146044625</v>
      </c>
      <c r="AY161" s="52">
        <v>0.9970326409495549</v>
      </c>
      <c r="AZ161" s="52">
        <v>0.99315068493150682</v>
      </c>
      <c r="BA161" s="52">
        <v>1</v>
      </c>
      <c r="BB161" s="52">
        <v>8.6720867208672087E-2</v>
      </c>
      <c r="BC161" s="52">
        <v>42.655826558265581</v>
      </c>
      <c r="BD161" s="52">
        <v>50</v>
      </c>
      <c r="BE161" s="52">
        <v>0.15555555555555556</v>
      </c>
      <c r="BF161" s="52">
        <v>28.888888888888896</v>
      </c>
      <c r="BG161" s="52">
        <v>50</v>
      </c>
      <c r="BH161" s="52">
        <v>60</v>
      </c>
      <c r="BI161" s="52">
        <v>203</v>
      </c>
      <c r="BJ161" s="52">
        <v>0.29556650246305421</v>
      </c>
      <c r="BK161" s="52">
        <v>19.704433497536947</v>
      </c>
      <c r="BL161" s="52">
        <v>50</v>
      </c>
      <c r="BM161" s="52">
        <v>81</v>
      </c>
      <c r="BN161" s="52">
        <v>203</v>
      </c>
      <c r="BO161" s="52">
        <v>0.39901477832512317</v>
      </c>
      <c r="BP161" s="52">
        <v>26.600985221674879</v>
      </c>
      <c r="BQ161" s="52">
        <v>50</v>
      </c>
      <c r="BR161" s="52">
        <v>143</v>
      </c>
      <c r="BS161" s="52">
        <v>203</v>
      </c>
      <c r="BT161" s="52">
        <v>0.70443349753694584</v>
      </c>
      <c r="BU161" s="52">
        <v>37.469866890263077</v>
      </c>
      <c r="BV161" s="52">
        <v>50</v>
      </c>
      <c r="BW161" s="54">
        <v>132</v>
      </c>
      <c r="BX161" s="54">
        <v>142</v>
      </c>
      <c r="BY161" s="52">
        <v>0.92957746478873238</v>
      </c>
      <c r="BZ161" s="52">
        <v>98.891219658375789</v>
      </c>
      <c r="CA161" s="52">
        <v>100</v>
      </c>
      <c r="CB161" s="55">
        <v>49</v>
      </c>
      <c r="CC161" s="55">
        <v>55</v>
      </c>
      <c r="CD161" s="52">
        <v>0.89090909090909098</v>
      </c>
      <c r="CE161" s="52">
        <v>94.777562862669257</v>
      </c>
      <c r="CF161" s="52">
        <v>100</v>
      </c>
      <c r="CG161" s="52">
        <v>0</v>
      </c>
      <c r="CH161" s="52">
        <v>137</v>
      </c>
      <c r="CI161" s="52">
        <v>83</v>
      </c>
      <c r="CJ161" s="52">
        <v>0.60599999999999998</v>
      </c>
      <c r="CK161" s="52">
        <v>80.778588807785894</v>
      </c>
      <c r="CL161" s="52">
        <v>100</v>
      </c>
      <c r="CM161" s="52">
        <v>409</v>
      </c>
      <c r="CN161" s="52">
        <v>167</v>
      </c>
      <c r="CO161" s="52">
        <v>468</v>
      </c>
      <c r="CP161" s="52">
        <v>0.40831295843520782</v>
      </c>
      <c r="CQ161" s="52">
        <v>0.87393162393162394</v>
      </c>
      <c r="CR161" s="52">
        <v>13.61043194784026</v>
      </c>
      <c r="CS161" s="52">
        <v>50</v>
      </c>
      <c r="CT161" s="52">
        <v>88</v>
      </c>
      <c r="CU161" s="52">
        <v>424</v>
      </c>
      <c r="CV161" s="52">
        <v>0.20754716981132076</v>
      </c>
      <c r="CW161" s="52">
        <v>17.29559748427673</v>
      </c>
      <c r="CX161" s="52">
        <v>50</v>
      </c>
      <c r="CY161" s="52">
        <v>0.89090909090909098</v>
      </c>
      <c r="CZ161" s="52">
        <v>0.90588235294117692</v>
      </c>
      <c r="DA161" s="52">
        <v>1.4973262032086012E-2</v>
      </c>
      <c r="DB161" s="52">
        <v>17.263974516166829</v>
      </c>
      <c r="DC161" s="52">
        <v>19.631524517014228</v>
      </c>
      <c r="DD161" s="52">
        <v>17.168861804494096</v>
      </c>
      <c r="DE161" s="52">
        <v>15.161501169955377</v>
      </c>
      <c r="DF161" s="50" t="s">
        <v>102</v>
      </c>
    </row>
    <row r="162" spans="1:110" x14ac:dyDescent="0.25">
      <c r="A162" s="50" t="s">
        <v>1341</v>
      </c>
      <c r="B162" s="50" t="s">
        <v>1617</v>
      </c>
      <c r="C162" s="50" t="s">
        <v>2665</v>
      </c>
      <c r="D162" s="50" t="s">
        <v>101</v>
      </c>
      <c r="E162" s="50" t="s">
        <v>102</v>
      </c>
      <c r="F162" s="50" t="s">
        <v>102</v>
      </c>
      <c r="G162" s="50" t="s">
        <v>102</v>
      </c>
      <c r="H162" s="50" t="s">
        <v>2644</v>
      </c>
      <c r="I162" s="50" t="s">
        <v>103</v>
      </c>
      <c r="J162" s="52">
        <v>245.19041575570134</v>
      </c>
      <c r="K162" s="52">
        <v>850</v>
      </c>
      <c r="L162" s="52">
        <v>28.845931265376628</v>
      </c>
      <c r="M162" s="52">
        <v>0</v>
      </c>
      <c r="N162" s="52">
        <v>16</v>
      </c>
      <c r="O162" s="52"/>
      <c r="P162" s="52"/>
      <c r="Q162" s="52">
        <v>0</v>
      </c>
      <c r="R162" s="52">
        <v>15</v>
      </c>
      <c r="S162" s="52"/>
      <c r="T162" s="52"/>
      <c r="U162" s="52"/>
      <c r="V162" s="52"/>
      <c r="W162" s="52">
        <v>0</v>
      </c>
      <c r="X162" s="52">
        <v>18</v>
      </c>
      <c r="Y162" s="52"/>
      <c r="Z162" s="52"/>
      <c r="AA162" s="52">
        <v>0</v>
      </c>
      <c r="AB162" s="52">
        <v>17</v>
      </c>
      <c r="AC162" s="52"/>
      <c r="AD162" s="52"/>
      <c r="AE162" s="52">
        <v>0</v>
      </c>
      <c r="AF162" s="52">
        <v>22</v>
      </c>
      <c r="AG162" s="52">
        <v>22.066666666666666</v>
      </c>
      <c r="AH162" s="52">
        <v>29.422222222222221</v>
      </c>
      <c r="AI162" s="52">
        <v>100</v>
      </c>
      <c r="AJ162" s="52">
        <v>22</v>
      </c>
      <c r="AK162" s="52">
        <v>22.066666666666666</v>
      </c>
      <c r="AL162" s="52"/>
      <c r="AM162" s="52">
        <v>29.422222222222221</v>
      </c>
      <c r="AN162" s="52">
        <v>100</v>
      </c>
      <c r="AO162" s="53"/>
      <c r="AP162" s="53"/>
      <c r="AQ162" s="53"/>
      <c r="AR162" s="52">
        <v>1</v>
      </c>
      <c r="AS162" s="52">
        <v>0.55882352941176472</v>
      </c>
      <c r="AT162" s="52">
        <v>0.54545454545454541</v>
      </c>
      <c r="AU162" s="52"/>
      <c r="AV162" s="52">
        <v>0.61764705882352944</v>
      </c>
      <c r="AW162" s="52">
        <v>0.60606060606060608</v>
      </c>
      <c r="AX162" s="52"/>
      <c r="AY162" s="52">
        <v>1</v>
      </c>
      <c r="AZ162" s="52">
        <v>1</v>
      </c>
      <c r="BA162" s="52"/>
      <c r="BB162" s="52">
        <v>0.86923076923076925</v>
      </c>
      <c r="BC162" s="52">
        <v>0</v>
      </c>
      <c r="BD162" s="52">
        <v>50</v>
      </c>
      <c r="BE162" s="52">
        <v>0.86821705426356588</v>
      </c>
      <c r="BF162" s="52">
        <v>0</v>
      </c>
      <c r="BG162" s="52">
        <v>50</v>
      </c>
      <c r="BH162" s="52"/>
      <c r="BI162" s="52">
        <v>66</v>
      </c>
      <c r="BJ162" s="52">
        <v>0</v>
      </c>
      <c r="BK162" s="52">
        <v>0</v>
      </c>
      <c r="BL162" s="52">
        <v>50</v>
      </c>
      <c r="BM162" s="52"/>
      <c r="BN162" s="52">
        <v>66</v>
      </c>
      <c r="BO162" s="52"/>
      <c r="BP162" s="52"/>
      <c r="BQ162" s="52">
        <v>50</v>
      </c>
      <c r="BR162" s="52"/>
      <c r="BS162" s="52">
        <v>39</v>
      </c>
      <c r="BT162" s="52"/>
      <c r="BU162" s="52"/>
      <c r="BV162" s="52">
        <v>50</v>
      </c>
      <c r="BW162" s="54">
        <v>14</v>
      </c>
      <c r="BX162" s="54">
        <v>57</v>
      </c>
      <c r="BY162" s="52">
        <v>0.24561403508771928</v>
      </c>
      <c r="BZ162" s="52">
        <v>26.129152668906308</v>
      </c>
      <c r="CA162" s="52">
        <v>100</v>
      </c>
      <c r="CB162" s="55">
        <v>29</v>
      </c>
      <c r="CC162" s="55">
        <v>42</v>
      </c>
      <c r="CD162" s="52">
        <v>0.69047619047619091</v>
      </c>
      <c r="CE162" s="52">
        <v>73.454913880445844</v>
      </c>
      <c r="CF162" s="52">
        <v>100</v>
      </c>
      <c r="CG162" s="52">
        <v>0</v>
      </c>
      <c r="CH162" s="52">
        <v>25</v>
      </c>
      <c r="CI162" s="52">
        <v>6</v>
      </c>
      <c r="CJ162" s="52">
        <v>0.24</v>
      </c>
      <c r="CK162" s="52">
        <v>32</v>
      </c>
      <c r="CL162" s="52">
        <v>100</v>
      </c>
      <c r="CM162" s="52">
        <v>21</v>
      </c>
      <c r="CN162" s="52">
        <v>3</v>
      </c>
      <c r="CO162" s="52">
        <v>27</v>
      </c>
      <c r="CP162" s="52">
        <v>0.14285714285714285</v>
      </c>
      <c r="CQ162" s="52">
        <v>0.77777777777777779</v>
      </c>
      <c r="CR162" s="52">
        <v>4.7619047619047619</v>
      </c>
      <c r="CS162" s="52">
        <v>50</v>
      </c>
      <c r="CT162" s="52">
        <v>89</v>
      </c>
      <c r="CU162" s="52">
        <v>130</v>
      </c>
      <c r="CV162" s="52">
        <v>0.68461538461538463</v>
      </c>
      <c r="CW162" s="52">
        <v>50</v>
      </c>
      <c r="CX162" s="52">
        <v>50</v>
      </c>
      <c r="CY162" s="52">
        <v>0.69047619047619091</v>
      </c>
      <c r="CZ162" s="52"/>
      <c r="DA162" s="52"/>
      <c r="DB162" s="52">
        <v>17.263974516166829</v>
      </c>
      <c r="DC162" s="52">
        <v>19.631524517014228</v>
      </c>
      <c r="DD162" s="52">
        <v>17.168861804494096</v>
      </c>
      <c r="DE162" s="52">
        <v>15.161501169955377</v>
      </c>
      <c r="DF162" s="50" t="s">
        <v>102</v>
      </c>
    </row>
    <row r="163" spans="1:110" x14ac:dyDescent="0.25">
      <c r="A163" s="50" t="s">
        <v>978</v>
      </c>
      <c r="B163" s="50" t="s">
        <v>1618</v>
      </c>
      <c r="C163" s="50" t="s">
        <v>2665</v>
      </c>
      <c r="D163" s="50" t="s">
        <v>101</v>
      </c>
      <c r="E163" s="50" t="s">
        <v>102</v>
      </c>
      <c r="F163" s="50" t="s">
        <v>102</v>
      </c>
      <c r="G163" s="50" t="s">
        <v>102</v>
      </c>
      <c r="H163" s="50" t="s">
        <v>2644</v>
      </c>
      <c r="I163" s="50" t="s">
        <v>103</v>
      </c>
      <c r="J163" s="52">
        <v>961.11871571855704</v>
      </c>
      <c r="K163" s="52">
        <v>1250</v>
      </c>
      <c r="L163" s="52">
        <v>76.889497257484564</v>
      </c>
      <c r="M163" s="52">
        <v>1</v>
      </c>
      <c r="N163" s="52">
        <v>7703</v>
      </c>
      <c r="O163" s="52">
        <v>65.559006805151171</v>
      </c>
      <c r="P163" s="52">
        <v>87.41200907353489</v>
      </c>
      <c r="Q163" s="52">
        <v>100</v>
      </c>
      <c r="R163" s="52">
        <v>4428</v>
      </c>
      <c r="S163" s="52">
        <v>57.367586060519393</v>
      </c>
      <c r="T163" s="52">
        <v>69.757052539199663</v>
      </c>
      <c r="U163" s="52">
        <v>75</v>
      </c>
      <c r="V163" s="52">
        <v>76.4901147473592</v>
      </c>
      <c r="W163" s="52">
        <v>100</v>
      </c>
      <c r="X163" s="52">
        <v>7662</v>
      </c>
      <c r="Y163" s="52">
        <v>58.173403902823104</v>
      </c>
      <c r="Z163" s="52">
        <v>77.564538537097476</v>
      </c>
      <c r="AA163" s="52">
        <v>100</v>
      </c>
      <c r="AB163" s="52">
        <v>4407</v>
      </c>
      <c r="AC163" s="52">
        <v>49.617747830346197</v>
      </c>
      <c r="AD163" s="52">
        <v>66.156997107128262</v>
      </c>
      <c r="AE163" s="52">
        <v>100</v>
      </c>
      <c r="AF163" s="52">
        <v>3385</v>
      </c>
      <c r="AG163" s="52">
        <v>52.256038897095088</v>
      </c>
      <c r="AH163" s="52">
        <v>69.674718529460122</v>
      </c>
      <c r="AI163" s="52">
        <v>100</v>
      </c>
      <c r="AJ163" s="52">
        <v>1928</v>
      </c>
      <c r="AK163" s="52">
        <v>44.320690698478536</v>
      </c>
      <c r="AL163" s="52">
        <v>62.756623198352848</v>
      </c>
      <c r="AM163" s="52">
        <v>59.094254264638046</v>
      </c>
      <c r="AN163" s="52">
        <v>100</v>
      </c>
      <c r="AO163" s="53">
        <v>17.63</v>
      </c>
      <c r="AP163" s="53">
        <v>20.13</v>
      </c>
      <c r="AQ163" s="53">
        <v>18.43</v>
      </c>
      <c r="AR163" s="52">
        <v>0</v>
      </c>
      <c r="AS163" s="52">
        <v>0.97886623570363007</v>
      </c>
      <c r="AT163" s="52">
        <v>0.9745997865528282</v>
      </c>
      <c r="AU163" s="52">
        <v>0.9848169097945817</v>
      </c>
      <c r="AV163" s="52">
        <v>0.97447226313205693</v>
      </c>
      <c r="AW163" s="52">
        <v>0.97139277510962618</v>
      </c>
      <c r="AX163" s="52">
        <v>0.97886275677284906</v>
      </c>
      <c r="AY163" s="52">
        <v>0.98705408515535098</v>
      </c>
      <c r="AZ163" s="52">
        <v>0.98345864661654137</v>
      </c>
      <c r="BA163" s="52">
        <v>0.9918973666441594</v>
      </c>
      <c r="BB163" s="52">
        <v>0.13928684127485011</v>
      </c>
      <c r="BC163" s="52">
        <v>32.142631745029981</v>
      </c>
      <c r="BD163" s="52">
        <v>50</v>
      </c>
      <c r="BE163" s="52">
        <v>0.17183067859480688</v>
      </c>
      <c r="BF163" s="52">
        <v>25.633864281038623</v>
      </c>
      <c r="BG163" s="52">
        <v>50</v>
      </c>
      <c r="BH163" s="52">
        <v>1879</v>
      </c>
      <c r="BI163" s="52">
        <v>2278</v>
      </c>
      <c r="BJ163" s="52">
        <v>0.82484635645302895</v>
      </c>
      <c r="BK163" s="52">
        <v>50</v>
      </c>
      <c r="BL163" s="52">
        <v>50</v>
      </c>
      <c r="BM163" s="52">
        <v>728</v>
      </c>
      <c r="BN163" s="52">
        <v>2278</v>
      </c>
      <c r="BO163" s="52">
        <v>0.31957857769973663</v>
      </c>
      <c r="BP163" s="52">
        <v>21.305238513315775</v>
      </c>
      <c r="BQ163" s="52">
        <v>50</v>
      </c>
      <c r="BR163" s="52">
        <v>1931</v>
      </c>
      <c r="BS163" s="52">
        <v>2249</v>
      </c>
      <c r="BT163" s="52">
        <v>0.85860382392174295</v>
      </c>
      <c r="BU163" s="52">
        <v>45.67041616605016</v>
      </c>
      <c r="BV163" s="52">
        <v>50</v>
      </c>
      <c r="BW163" s="54">
        <v>1067</v>
      </c>
      <c r="BX163" s="54">
        <v>1200</v>
      </c>
      <c r="BY163" s="52">
        <v>0.88916666666666666</v>
      </c>
      <c r="BZ163" s="52">
        <v>94.592198581560297</v>
      </c>
      <c r="CA163" s="52">
        <v>100</v>
      </c>
      <c r="CB163" s="55">
        <v>601</v>
      </c>
      <c r="CC163" s="55">
        <v>697</v>
      </c>
      <c r="CD163" s="52">
        <v>0.86226685796269709</v>
      </c>
      <c r="CE163" s="52">
        <v>91.730516804542248</v>
      </c>
      <c r="CF163" s="52">
        <v>100</v>
      </c>
      <c r="CG163" s="52">
        <v>0</v>
      </c>
      <c r="CH163" s="52">
        <v>1108</v>
      </c>
      <c r="CI163" s="52">
        <v>836</v>
      </c>
      <c r="CJ163" s="52">
        <v>0.755</v>
      </c>
      <c r="CK163" s="52">
        <v>100</v>
      </c>
      <c r="CL163" s="52">
        <v>100</v>
      </c>
      <c r="CM163" s="52">
        <v>4159</v>
      </c>
      <c r="CN163" s="52">
        <v>1925</v>
      </c>
      <c r="CO163" s="52">
        <v>4609</v>
      </c>
      <c r="CP163" s="52">
        <v>0.46285164703053616</v>
      </c>
      <c r="CQ163" s="52">
        <v>0.90236493816446084</v>
      </c>
      <c r="CR163" s="52">
        <v>30.856776468702414</v>
      </c>
      <c r="CS163" s="52">
        <v>50</v>
      </c>
      <c r="CT163" s="52">
        <v>1850</v>
      </c>
      <c r="CU163" s="52">
        <v>4701</v>
      </c>
      <c r="CV163" s="52">
        <v>0.3935332907891938</v>
      </c>
      <c r="CW163" s="52">
        <v>32.794440899099484</v>
      </c>
      <c r="CX163" s="52">
        <v>50</v>
      </c>
      <c r="CY163" s="52">
        <v>0.86226685796269709</v>
      </c>
      <c r="CZ163" s="52">
        <v>0.94</v>
      </c>
      <c r="DA163" s="52">
        <v>7.7733142037302944E-2</v>
      </c>
      <c r="DB163" s="52">
        <v>17.263974516166829</v>
      </c>
      <c r="DC163" s="52">
        <v>19.631524517014228</v>
      </c>
      <c r="DD163" s="52">
        <v>17.168861804494096</v>
      </c>
      <c r="DE163" s="52">
        <v>15.161501169955377</v>
      </c>
      <c r="DF163" s="50" t="s">
        <v>102</v>
      </c>
    </row>
    <row r="164" spans="1:110" x14ac:dyDescent="0.25">
      <c r="A164" s="50" t="s">
        <v>999</v>
      </c>
      <c r="B164" s="50" t="s">
        <v>1619</v>
      </c>
      <c r="C164" s="50" t="s">
        <v>2665</v>
      </c>
      <c r="D164" s="50" t="s">
        <v>101</v>
      </c>
      <c r="E164" s="50" t="s">
        <v>102</v>
      </c>
      <c r="F164" s="50" t="s">
        <v>102</v>
      </c>
      <c r="G164" s="50" t="s">
        <v>102</v>
      </c>
      <c r="H164" s="50" t="s">
        <v>2644</v>
      </c>
      <c r="I164" s="50" t="s">
        <v>103</v>
      </c>
      <c r="J164" s="52">
        <v>591.24622379183506</v>
      </c>
      <c r="K164" s="52">
        <v>800</v>
      </c>
      <c r="L164" s="52">
        <v>73.905777973979383</v>
      </c>
      <c r="M164" s="52">
        <v>1</v>
      </c>
      <c r="N164" s="52">
        <v>307</v>
      </c>
      <c r="O164" s="52">
        <v>64.750315246067998</v>
      </c>
      <c r="P164" s="52">
        <v>86.333753661423998</v>
      </c>
      <c r="Q164" s="52">
        <v>100</v>
      </c>
      <c r="R164" s="52">
        <v>129</v>
      </c>
      <c r="S164" s="52">
        <v>54.539796788481844</v>
      </c>
      <c r="T164" s="52">
        <v>59.201400758080432</v>
      </c>
      <c r="U164" s="52">
        <v>72.150073004655709</v>
      </c>
      <c r="V164" s="52">
        <v>72.719729051309116</v>
      </c>
      <c r="W164" s="52">
        <v>100</v>
      </c>
      <c r="X164" s="52">
        <v>305</v>
      </c>
      <c r="Y164" s="52">
        <v>53.221445014926203</v>
      </c>
      <c r="Z164" s="52">
        <v>70.961926686568262</v>
      </c>
      <c r="AA164" s="52">
        <v>100</v>
      </c>
      <c r="AB164" s="52">
        <v>127</v>
      </c>
      <c r="AC164" s="52">
        <v>44.840089721371463</v>
      </c>
      <c r="AD164" s="52">
        <v>59.786786295161953</v>
      </c>
      <c r="AE164" s="52">
        <v>100</v>
      </c>
      <c r="AF164" s="52">
        <v>98</v>
      </c>
      <c r="AG164" s="52">
        <v>52.274319727891154</v>
      </c>
      <c r="AH164" s="52">
        <v>69.699092970521534</v>
      </c>
      <c r="AI164" s="52">
        <v>100</v>
      </c>
      <c r="AJ164" s="52">
        <v>45</v>
      </c>
      <c r="AK164" s="52">
        <v>45.51962962962962</v>
      </c>
      <c r="AL164" s="52">
        <v>58.009433962264161</v>
      </c>
      <c r="AM164" s="52">
        <v>60.692839506172824</v>
      </c>
      <c r="AN164" s="52">
        <v>100</v>
      </c>
      <c r="AO164" s="53">
        <v>17.61</v>
      </c>
      <c r="AP164" s="53">
        <v>14.36</v>
      </c>
      <c r="AQ164" s="53">
        <v>12.48</v>
      </c>
      <c r="AR164" s="52">
        <v>0</v>
      </c>
      <c r="AS164" s="52">
        <v>0.99062499999999998</v>
      </c>
      <c r="AT164" s="52">
        <v>0.98571428571428577</v>
      </c>
      <c r="AU164" s="52">
        <v>0.99444444444444446</v>
      </c>
      <c r="AV164" s="52">
        <v>0.984375</v>
      </c>
      <c r="AW164" s="52">
        <v>0.97142857142857142</v>
      </c>
      <c r="AX164" s="52">
        <v>0.99444444444444446</v>
      </c>
      <c r="AY164" s="52">
        <v>1</v>
      </c>
      <c r="AZ164" s="52">
        <v>1</v>
      </c>
      <c r="BA164" s="52">
        <v>1</v>
      </c>
      <c r="BB164" s="52">
        <v>6.9662921348314602E-2</v>
      </c>
      <c r="BC164" s="52">
        <v>46.067415730337082</v>
      </c>
      <c r="BD164" s="52">
        <v>50</v>
      </c>
      <c r="BE164" s="52">
        <v>0.11794871794871795</v>
      </c>
      <c r="BF164" s="52">
        <v>36.410256410256416</v>
      </c>
      <c r="BG164" s="52">
        <v>50</v>
      </c>
      <c r="BH164" s="52"/>
      <c r="BI164" s="52"/>
      <c r="BJ164" s="52"/>
      <c r="BK164" s="52"/>
      <c r="BL164" s="52"/>
      <c r="BM164" s="52"/>
      <c r="BN164" s="52"/>
      <c r="BO164" s="52"/>
      <c r="BP164" s="52"/>
      <c r="BQ164" s="52"/>
      <c r="BR164" s="52">
        <v>45</v>
      </c>
      <c r="BS164" s="52">
        <v>46</v>
      </c>
      <c r="BT164" s="52">
        <v>0.97826086956521741</v>
      </c>
      <c r="BU164" s="52">
        <v>50</v>
      </c>
      <c r="BV164" s="52">
        <v>50</v>
      </c>
      <c r="BW164" s="54"/>
      <c r="BX164" s="54"/>
      <c r="BY164" s="52"/>
      <c r="BZ164" s="52"/>
      <c r="CA164" s="52"/>
      <c r="CB164" s="55"/>
      <c r="CC164" s="55"/>
      <c r="CD164" s="52"/>
      <c r="CE164" s="52"/>
      <c r="CF164" s="52"/>
      <c r="CG164" s="52"/>
      <c r="CH164" s="52"/>
      <c r="CI164" s="52"/>
      <c r="CJ164" s="52"/>
      <c r="CK164" s="52"/>
      <c r="CL164" s="52"/>
      <c r="CM164" s="52">
        <v>159</v>
      </c>
      <c r="CN164" s="52">
        <v>92</v>
      </c>
      <c r="CO164" s="52">
        <v>170</v>
      </c>
      <c r="CP164" s="52">
        <v>0.57861635220125784</v>
      </c>
      <c r="CQ164" s="52">
        <v>0.93529411764705883</v>
      </c>
      <c r="CR164" s="52">
        <v>38.574423480083858</v>
      </c>
      <c r="CS164" s="52">
        <v>50</v>
      </c>
      <c r="CT164" s="52"/>
      <c r="CU164" s="52"/>
      <c r="CV164" s="52"/>
      <c r="CW164" s="52"/>
      <c r="CX164" s="52"/>
      <c r="CY164" s="52"/>
      <c r="CZ164" s="52"/>
      <c r="DA164" s="52"/>
      <c r="DB164" s="52">
        <v>17.263974516166829</v>
      </c>
      <c r="DC164" s="52">
        <v>19.631524517014228</v>
      </c>
      <c r="DD164" s="52">
        <v>17.168861804494096</v>
      </c>
      <c r="DE164" s="52"/>
      <c r="DF164" s="50" t="s">
        <v>102</v>
      </c>
    </row>
    <row r="165" spans="1:110" x14ac:dyDescent="0.25">
      <c r="A165" s="50" t="s">
        <v>1001</v>
      </c>
      <c r="B165" s="50" t="s">
        <v>1620</v>
      </c>
      <c r="C165" s="50" t="s">
        <v>2665</v>
      </c>
      <c r="D165" s="50" t="s">
        <v>101</v>
      </c>
      <c r="E165" s="50" t="s">
        <v>102</v>
      </c>
      <c r="F165" s="50" t="s">
        <v>102</v>
      </c>
      <c r="G165" s="50" t="s">
        <v>102</v>
      </c>
      <c r="H165" s="50" t="s">
        <v>2644</v>
      </c>
      <c r="I165" s="50" t="s">
        <v>103</v>
      </c>
      <c r="J165" s="52">
        <v>1010.6568273413967</v>
      </c>
      <c r="K165" s="52">
        <v>1250</v>
      </c>
      <c r="L165" s="52">
        <v>80.852546187311731</v>
      </c>
      <c r="M165" s="52">
        <v>0</v>
      </c>
      <c r="N165" s="52">
        <v>995</v>
      </c>
      <c r="O165" s="52">
        <v>74.075091933053201</v>
      </c>
      <c r="P165" s="52">
        <v>98.766789244070935</v>
      </c>
      <c r="Q165" s="52">
        <v>100</v>
      </c>
      <c r="R165" s="52">
        <v>329</v>
      </c>
      <c r="S165" s="52">
        <v>61.20321132102989</v>
      </c>
      <c r="T165" s="52">
        <v>73.458909636933328</v>
      </c>
      <c r="U165" s="52">
        <v>75</v>
      </c>
      <c r="V165" s="52">
        <v>81.604281761373187</v>
      </c>
      <c r="W165" s="52">
        <v>100</v>
      </c>
      <c r="X165" s="52">
        <v>987</v>
      </c>
      <c r="Y165" s="52">
        <v>67.43999194346901</v>
      </c>
      <c r="Z165" s="52">
        <v>89.919989257958676</v>
      </c>
      <c r="AA165" s="52">
        <v>100</v>
      </c>
      <c r="AB165" s="52">
        <v>326</v>
      </c>
      <c r="AC165" s="52">
        <v>55.235990117150287</v>
      </c>
      <c r="AD165" s="52">
        <v>73.647986822867054</v>
      </c>
      <c r="AE165" s="52">
        <v>100</v>
      </c>
      <c r="AF165" s="52">
        <v>519</v>
      </c>
      <c r="AG165" s="52">
        <v>60.098892100192572</v>
      </c>
      <c r="AH165" s="52">
        <v>80.131856133590091</v>
      </c>
      <c r="AI165" s="52">
        <v>100</v>
      </c>
      <c r="AJ165" s="52">
        <v>167</v>
      </c>
      <c r="AK165" s="52">
        <v>50.633483033932109</v>
      </c>
      <c r="AL165" s="52">
        <v>64.589583333333238</v>
      </c>
      <c r="AM165" s="52">
        <v>67.511310711909474</v>
      </c>
      <c r="AN165" s="52">
        <v>100</v>
      </c>
      <c r="AO165" s="53">
        <v>13.79</v>
      </c>
      <c r="AP165" s="53">
        <v>18.22</v>
      </c>
      <c r="AQ165" s="53">
        <v>13.95</v>
      </c>
      <c r="AR165" s="52">
        <v>1</v>
      </c>
      <c r="AS165" s="52">
        <v>0.84583333333333333</v>
      </c>
      <c r="AT165" s="52">
        <v>0.88713910761154857</v>
      </c>
      <c r="AU165" s="52">
        <v>0.82661782661782657</v>
      </c>
      <c r="AV165" s="52">
        <v>0.83846794338051622</v>
      </c>
      <c r="AW165" s="52">
        <v>0.87926509186351709</v>
      </c>
      <c r="AX165" s="52">
        <v>0.81951219512195117</v>
      </c>
      <c r="AY165" s="52">
        <v>0.99617590822179736</v>
      </c>
      <c r="AZ165" s="52">
        <v>0.98830409356725146</v>
      </c>
      <c r="BA165" s="52">
        <v>1</v>
      </c>
      <c r="BB165" s="52">
        <v>8.3710407239818999E-2</v>
      </c>
      <c r="BC165" s="52">
        <v>43.257918552036202</v>
      </c>
      <c r="BD165" s="52">
        <v>50</v>
      </c>
      <c r="BE165" s="52">
        <v>0.17129629629629631</v>
      </c>
      <c r="BF165" s="52">
        <v>25.740740740740755</v>
      </c>
      <c r="BG165" s="52">
        <v>50</v>
      </c>
      <c r="BH165" s="52">
        <v>211</v>
      </c>
      <c r="BI165" s="52">
        <v>389</v>
      </c>
      <c r="BJ165" s="52">
        <v>0.54241645244215941</v>
      </c>
      <c r="BK165" s="52">
        <v>36.161096829477295</v>
      </c>
      <c r="BL165" s="52">
        <v>50</v>
      </c>
      <c r="BM165" s="52">
        <v>170</v>
      </c>
      <c r="BN165" s="52">
        <v>389</v>
      </c>
      <c r="BO165" s="52">
        <v>0.43701799485861181</v>
      </c>
      <c r="BP165" s="52">
        <v>29.134532990574119</v>
      </c>
      <c r="BQ165" s="52">
        <v>50</v>
      </c>
      <c r="BR165" s="52">
        <v>351</v>
      </c>
      <c r="BS165" s="52">
        <v>361</v>
      </c>
      <c r="BT165" s="52">
        <v>0.97229916897506929</v>
      </c>
      <c r="BU165" s="52">
        <v>50</v>
      </c>
      <c r="BV165" s="52">
        <v>50</v>
      </c>
      <c r="BW165" s="54">
        <v>165</v>
      </c>
      <c r="BX165" s="54">
        <v>177</v>
      </c>
      <c r="BY165" s="52">
        <v>0.93220338983050843</v>
      </c>
      <c r="BZ165" s="52">
        <v>99.170573386224305</v>
      </c>
      <c r="CA165" s="52">
        <v>100</v>
      </c>
      <c r="CB165" s="55">
        <v>39</v>
      </c>
      <c r="CC165" s="55">
        <v>44</v>
      </c>
      <c r="CD165" s="52">
        <v>0.88636363636363602</v>
      </c>
      <c r="CE165" s="52">
        <v>94.294003868471918</v>
      </c>
      <c r="CF165" s="52">
        <v>100</v>
      </c>
      <c r="CG165" s="52">
        <v>0</v>
      </c>
      <c r="CH165" s="52">
        <v>169</v>
      </c>
      <c r="CI165" s="52">
        <v>123</v>
      </c>
      <c r="CJ165" s="52">
        <v>0.72799999999999998</v>
      </c>
      <c r="CK165" s="52">
        <v>97.041420118343197</v>
      </c>
      <c r="CL165" s="52">
        <v>100</v>
      </c>
      <c r="CM165" s="52">
        <v>622</v>
      </c>
      <c r="CN165" s="52">
        <v>406</v>
      </c>
      <c r="CO165" s="52">
        <v>703</v>
      </c>
      <c r="CP165" s="52">
        <v>0.65273311897106112</v>
      </c>
      <c r="CQ165" s="52">
        <v>0.88477951635846375</v>
      </c>
      <c r="CR165" s="52">
        <v>21.757770632368704</v>
      </c>
      <c r="CS165" s="52">
        <v>50</v>
      </c>
      <c r="CT165" s="52">
        <v>204</v>
      </c>
      <c r="CU165" s="52">
        <v>755</v>
      </c>
      <c r="CV165" s="52">
        <v>0.27019867549668874</v>
      </c>
      <c r="CW165" s="52">
        <v>22.516556291390728</v>
      </c>
      <c r="CX165" s="52">
        <v>50</v>
      </c>
      <c r="CY165" s="52">
        <v>0.88636363636363602</v>
      </c>
      <c r="CZ165" s="52">
        <v>0.94</v>
      </c>
      <c r="DA165" s="52">
        <v>5.3636363636364023E-2</v>
      </c>
      <c r="DB165" s="52">
        <v>17.263974516166829</v>
      </c>
      <c r="DC165" s="52">
        <v>19.631524517014228</v>
      </c>
      <c r="DD165" s="52">
        <v>17.168861804494096</v>
      </c>
      <c r="DE165" s="52">
        <v>15.161501169955377</v>
      </c>
      <c r="DF165" s="50" t="s">
        <v>102</v>
      </c>
    </row>
    <row r="166" spans="1:110" x14ac:dyDescent="0.25">
      <c r="A166" s="50" t="s">
        <v>1008</v>
      </c>
      <c r="B166" s="50" t="s">
        <v>1621</v>
      </c>
      <c r="C166" s="50" t="s">
        <v>2665</v>
      </c>
      <c r="D166" s="50" t="s">
        <v>101</v>
      </c>
      <c r="E166" s="50" t="s">
        <v>102</v>
      </c>
      <c r="F166" s="50" t="s">
        <v>102</v>
      </c>
      <c r="G166" s="50" t="s">
        <v>102</v>
      </c>
      <c r="H166" s="50" t="s">
        <v>2644</v>
      </c>
      <c r="I166" s="50" t="s">
        <v>103</v>
      </c>
      <c r="J166" s="52">
        <v>944.88934514184677</v>
      </c>
      <c r="K166" s="52">
        <v>1250</v>
      </c>
      <c r="L166" s="52">
        <v>75.591147611347736</v>
      </c>
      <c r="M166" s="52">
        <v>0</v>
      </c>
      <c r="N166" s="52">
        <v>3664</v>
      </c>
      <c r="O166" s="52">
        <v>66.784116605599095</v>
      </c>
      <c r="P166" s="52">
        <v>89.04548880746546</v>
      </c>
      <c r="Q166" s="52">
        <v>100</v>
      </c>
      <c r="R166" s="52">
        <v>1933</v>
      </c>
      <c r="S166" s="52">
        <v>59.811862877870908</v>
      </c>
      <c r="T166" s="52">
        <v>60.026391520856336</v>
      </c>
      <c r="U166" s="52">
        <v>74.570001328706297</v>
      </c>
      <c r="V166" s="52">
        <v>79.749150503827877</v>
      </c>
      <c r="W166" s="52">
        <v>100</v>
      </c>
      <c r="X166" s="52">
        <v>3654</v>
      </c>
      <c r="Y166" s="52">
        <v>52.808375333884399</v>
      </c>
      <c r="Z166" s="52">
        <v>70.411167111845856</v>
      </c>
      <c r="AA166" s="52">
        <v>100</v>
      </c>
      <c r="AB166" s="52">
        <v>1929</v>
      </c>
      <c r="AC166" s="52">
        <v>46.353695228893947</v>
      </c>
      <c r="AD166" s="52">
        <v>61.804926971858599</v>
      </c>
      <c r="AE166" s="52">
        <v>100</v>
      </c>
      <c r="AF166" s="52">
        <v>1549</v>
      </c>
      <c r="AG166" s="52">
        <v>54.433134280180774</v>
      </c>
      <c r="AH166" s="52">
        <v>72.577512373574365</v>
      </c>
      <c r="AI166" s="52">
        <v>100</v>
      </c>
      <c r="AJ166" s="52">
        <v>794</v>
      </c>
      <c r="AK166" s="52">
        <v>48.737227120067146</v>
      </c>
      <c r="AL166" s="52">
        <v>60.423267108167906</v>
      </c>
      <c r="AM166" s="52">
        <v>64.982969493422857</v>
      </c>
      <c r="AN166" s="52">
        <v>100</v>
      </c>
      <c r="AO166" s="53">
        <v>14.75</v>
      </c>
      <c r="AP166" s="53">
        <v>13.67</v>
      </c>
      <c r="AQ166" s="53">
        <v>11.68</v>
      </c>
      <c r="AR166" s="52">
        <v>0</v>
      </c>
      <c r="AS166" s="52">
        <v>0.98319768968233134</v>
      </c>
      <c r="AT166" s="52">
        <v>0.98612487611496535</v>
      </c>
      <c r="AU166" s="52">
        <v>0.97989949748743721</v>
      </c>
      <c r="AV166" s="52">
        <v>0.98141361256544501</v>
      </c>
      <c r="AW166" s="52">
        <v>0.98473658296405708</v>
      </c>
      <c r="AX166" s="52">
        <v>0.97764114030184457</v>
      </c>
      <c r="AY166" s="52">
        <v>0.99250000000000005</v>
      </c>
      <c r="AZ166" s="52">
        <v>0.99043062200956933</v>
      </c>
      <c r="BA166" s="52">
        <v>0.99476439790575921</v>
      </c>
      <c r="BB166" s="52">
        <v>0.10254916241806264</v>
      </c>
      <c r="BC166" s="52">
        <v>39.490167516387473</v>
      </c>
      <c r="BD166" s="52">
        <v>50</v>
      </c>
      <c r="BE166" s="52">
        <v>0.14201016374929418</v>
      </c>
      <c r="BF166" s="52">
        <v>31.597967250141167</v>
      </c>
      <c r="BG166" s="52">
        <v>50</v>
      </c>
      <c r="BH166" s="52">
        <v>542</v>
      </c>
      <c r="BI166" s="52">
        <v>1077</v>
      </c>
      <c r="BJ166" s="52">
        <v>0.50324976787372333</v>
      </c>
      <c r="BK166" s="52">
        <v>33.54998452491489</v>
      </c>
      <c r="BL166" s="52">
        <v>50</v>
      </c>
      <c r="BM166" s="52">
        <v>286</v>
      </c>
      <c r="BN166" s="52">
        <v>1077</v>
      </c>
      <c r="BO166" s="52">
        <v>0.26555246053853299</v>
      </c>
      <c r="BP166" s="52">
        <v>17.703497369235532</v>
      </c>
      <c r="BQ166" s="52">
        <v>50</v>
      </c>
      <c r="BR166" s="52">
        <v>978</v>
      </c>
      <c r="BS166" s="52">
        <v>1063</v>
      </c>
      <c r="BT166" s="52">
        <v>0.92003762935089373</v>
      </c>
      <c r="BU166" s="52">
        <v>48.938171773983711</v>
      </c>
      <c r="BV166" s="52">
        <v>50</v>
      </c>
      <c r="BW166" s="54">
        <v>594</v>
      </c>
      <c r="BX166" s="54">
        <v>646</v>
      </c>
      <c r="BY166" s="52">
        <v>0.91950464396284826</v>
      </c>
      <c r="BZ166" s="52">
        <v>97.819642974771099</v>
      </c>
      <c r="CA166" s="52">
        <v>100</v>
      </c>
      <c r="CB166" s="55">
        <v>231</v>
      </c>
      <c r="CC166" s="55">
        <v>279</v>
      </c>
      <c r="CD166" s="52">
        <v>0.82795698924731198</v>
      </c>
      <c r="CE166" s="52">
        <v>88.080530770990634</v>
      </c>
      <c r="CF166" s="52">
        <v>100</v>
      </c>
      <c r="CG166" s="52">
        <v>0</v>
      </c>
      <c r="CH166" s="52">
        <v>610</v>
      </c>
      <c r="CI166" s="52">
        <v>450</v>
      </c>
      <c r="CJ166" s="52">
        <v>0.73799999999999999</v>
      </c>
      <c r="CK166" s="52">
        <v>98.360655737704931</v>
      </c>
      <c r="CL166" s="52">
        <v>100</v>
      </c>
      <c r="CM166" s="52">
        <v>1936</v>
      </c>
      <c r="CN166" s="52">
        <v>1166</v>
      </c>
      <c r="CO166" s="52">
        <v>2153</v>
      </c>
      <c r="CP166" s="52">
        <v>0.60227272727272729</v>
      </c>
      <c r="CQ166" s="52">
        <v>0.89921040408732</v>
      </c>
      <c r="CR166" s="52">
        <v>20.075757575757578</v>
      </c>
      <c r="CS166" s="52">
        <v>50</v>
      </c>
      <c r="CT166" s="52">
        <v>784</v>
      </c>
      <c r="CU166" s="52">
        <v>2128</v>
      </c>
      <c r="CV166" s="52">
        <v>0.36842105263157893</v>
      </c>
      <c r="CW166" s="52">
        <v>30.701754385964914</v>
      </c>
      <c r="CX166" s="52">
        <v>50</v>
      </c>
      <c r="CY166" s="52">
        <v>0.82795698924731198</v>
      </c>
      <c r="CZ166" s="52">
        <v>0.94</v>
      </c>
      <c r="DA166" s="52">
        <v>0.11204301075268802</v>
      </c>
      <c r="DB166" s="52">
        <v>17.263974516166829</v>
      </c>
      <c r="DC166" s="52">
        <v>19.631524517014228</v>
      </c>
      <c r="DD166" s="52">
        <v>17.168861804494096</v>
      </c>
      <c r="DE166" s="52">
        <v>15.161501169955377</v>
      </c>
      <c r="DF166" s="50" t="s">
        <v>102</v>
      </c>
    </row>
    <row r="167" spans="1:110" x14ac:dyDescent="0.25">
      <c r="A167" s="50" t="s">
        <v>1021</v>
      </c>
      <c r="B167" s="50" t="s">
        <v>1622</v>
      </c>
      <c r="C167" s="50" t="s">
        <v>2665</v>
      </c>
      <c r="D167" s="50" t="s">
        <v>101</v>
      </c>
      <c r="E167" s="50" t="s">
        <v>102</v>
      </c>
      <c r="F167" s="50" t="s">
        <v>102</v>
      </c>
      <c r="G167" s="50" t="s">
        <v>102</v>
      </c>
      <c r="H167" s="50" t="s">
        <v>2644</v>
      </c>
      <c r="I167" s="50" t="s">
        <v>103</v>
      </c>
      <c r="J167" s="52">
        <v>1037.0579105323814</v>
      </c>
      <c r="K167" s="52">
        <v>1250</v>
      </c>
      <c r="L167" s="52">
        <v>82.964632842590518</v>
      </c>
      <c r="M167" s="52">
        <v>0</v>
      </c>
      <c r="N167" s="52">
        <v>1224</v>
      </c>
      <c r="O167" s="52">
        <v>74.850262221567704</v>
      </c>
      <c r="P167" s="52">
        <v>99.800349628756933</v>
      </c>
      <c r="Q167" s="52">
        <v>100</v>
      </c>
      <c r="R167" s="52">
        <v>235</v>
      </c>
      <c r="S167" s="52">
        <v>59.828540010618333</v>
      </c>
      <c r="T167" s="52">
        <v>67.599076712424036</v>
      </c>
      <c r="U167" s="52">
        <v>75</v>
      </c>
      <c r="V167" s="52">
        <v>79.771386680824435</v>
      </c>
      <c r="W167" s="52">
        <v>100</v>
      </c>
      <c r="X167" s="52">
        <v>1217</v>
      </c>
      <c r="Y167" s="52">
        <v>64.314996417800856</v>
      </c>
      <c r="Z167" s="52">
        <v>85.753328557067803</v>
      </c>
      <c r="AA167" s="52">
        <v>100</v>
      </c>
      <c r="AB167" s="52">
        <v>233</v>
      </c>
      <c r="AC167" s="52">
        <v>50.445747448233462</v>
      </c>
      <c r="AD167" s="52">
        <v>67.26099659764462</v>
      </c>
      <c r="AE167" s="52">
        <v>100</v>
      </c>
      <c r="AF167" s="52">
        <v>591</v>
      </c>
      <c r="AG167" s="52">
        <v>62.649746192893502</v>
      </c>
      <c r="AH167" s="52">
        <v>83.532994923858013</v>
      </c>
      <c r="AI167" s="52">
        <v>100</v>
      </c>
      <c r="AJ167" s="52">
        <v>129</v>
      </c>
      <c r="AK167" s="52">
        <v>50.901291989664074</v>
      </c>
      <c r="AL167" s="52">
        <v>65.930158730158695</v>
      </c>
      <c r="AM167" s="52">
        <v>67.868389319552108</v>
      </c>
      <c r="AN167" s="52">
        <v>100</v>
      </c>
      <c r="AO167" s="53">
        <v>15.17</v>
      </c>
      <c r="AP167" s="53">
        <v>17.149999999999999</v>
      </c>
      <c r="AQ167" s="53">
        <v>15.02</v>
      </c>
      <c r="AR167" s="52">
        <v>1</v>
      </c>
      <c r="AS167" s="52">
        <v>0.96711041503523887</v>
      </c>
      <c r="AT167" s="52">
        <v>0.91119691119691115</v>
      </c>
      <c r="AU167" s="52">
        <v>0.98133595284872299</v>
      </c>
      <c r="AV167" s="52">
        <v>0.96319498825371963</v>
      </c>
      <c r="AW167" s="52">
        <v>0.91119691119691115</v>
      </c>
      <c r="AX167" s="52">
        <v>0.97642436149312373</v>
      </c>
      <c r="AY167" s="52">
        <v>0.99833333333333329</v>
      </c>
      <c r="AZ167" s="52">
        <v>0.99242424242424243</v>
      </c>
      <c r="BA167" s="52">
        <v>1</v>
      </c>
      <c r="BB167" s="52">
        <v>1.2168622338113864E-2</v>
      </c>
      <c r="BC167" s="52">
        <v>50</v>
      </c>
      <c r="BD167" s="52">
        <v>50</v>
      </c>
      <c r="BE167" s="52">
        <v>1.8648018648018648E-2</v>
      </c>
      <c r="BF167" s="52">
        <v>50</v>
      </c>
      <c r="BG167" s="52">
        <v>50</v>
      </c>
      <c r="BH167" s="52">
        <v>187</v>
      </c>
      <c r="BI167" s="52">
        <v>408</v>
      </c>
      <c r="BJ167" s="52">
        <v>0.45833333333333331</v>
      </c>
      <c r="BK167" s="52">
        <v>30.555555555555554</v>
      </c>
      <c r="BL167" s="52">
        <v>50</v>
      </c>
      <c r="BM167" s="52">
        <v>218</v>
      </c>
      <c r="BN167" s="52">
        <v>408</v>
      </c>
      <c r="BO167" s="52">
        <v>0.53431372549019607</v>
      </c>
      <c r="BP167" s="52">
        <v>35.62091503267974</v>
      </c>
      <c r="BQ167" s="52">
        <v>50</v>
      </c>
      <c r="BR167" s="52">
        <v>347</v>
      </c>
      <c r="BS167" s="52">
        <v>374</v>
      </c>
      <c r="BT167" s="52">
        <v>0.92780748663101609</v>
      </c>
      <c r="BU167" s="52">
        <v>49.351462054841285</v>
      </c>
      <c r="BV167" s="52">
        <v>50</v>
      </c>
      <c r="BW167" s="54">
        <v>204</v>
      </c>
      <c r="BX167" s="54">
        <v>214</v>
      </c>
      <c r="BY167" s="52">
        <v>0.95327102803738317</v>
      </c>
      <c r="BZ167" s="52">
        <v>100</v>
      </c>
      <c r="CA167" s="52">
        <v>100</v>
      </c>
      <c r="CB167" s="55">
        <v>32</v>
      </c>
      <c r="CC167" s="55">
        <v>42</v>
      </c>
      <c r="CD167" s="52">
        <v>0.76190476190476208</v>
      </c>
      <c r="CE167" s="52">
        <v>81.05369807497469</v>
      </c>
      <c r="CF167" s="52">
        <v>100</v>
      </c>
      <c r="CG167" s="52">
        <v>1</v>
      </c>
      <c r="CH167" s="52">
        <v>207</v>
      </c>
      <c r="CI167" s="52">
        <v>171</v>
      </c>
      <c r="CJ167" s="52">
        <v>0.82599999999999996</v>
      </c>
      <c r="CK167" s="52">
        <v>100</v>
      </c>
      <c r="CL167" s="52">
        <v>100</v>
      </c>
      <c r="CM167" s="52">
        <v>587</v>
      </c>
      <c r="CN167" s="52">
        <v>293</v>
      </c>
      <c r="CO167" s="52">
        <v>724</v>
      </c>
      <c r="CP167" s="52">
        <v>0.49914821124361158</v>
      </c>
      <c r="CQ167" s="52">
        <v>0.81077348066298338</v>
      </c>
      <c r="CR167" s="52">
        <v>16.638273708120384</v>
      </c>
      <c r="CS167" s="52">
        <v>50</v>
      </c>
      <c r="CT167" s="52">
        <v>384</v>
      </c>
      <c r="CU167" s="52">
        <v>803</v>
      </c>
      <c r="CV167" s="52">
        <v>0.47820672478206727</v>
      </c>
      <c r="CW167" s="52">
        <v>39.850560398505607</v>
      </c>
      <c r="CX167" s="52">
        <v>50</v>
      </c>
      <c r="CY167" s="52">
        <v>0.76190476190476208</v>
      </c>
      <c r="CZ167" s="52">
        <v>0.94</v>
      </c>
      <c r="DA167" s="52">
        <v>0.17809523809523797</v>
      </c>
      <c r="DB167" s="52">
        <v>17.263974516166829</v>
      </c>
      <c r="DC167" s="52">
        <v>19.631524517014228</v>
      </c>
      <c r="DD167" s="52">
        <v>17.168861804494096</v>
      </c>
      <c r="DE167" s="52">
        <v>15.161501169955377</v>
      </c>
      <c r="DF167" s="50" t="s">
        <v>102</v>
      </c>
    </row>
    <row r="168" spans="1:110" x14ac:dyDescent="0.25">
      <c r="A168" s="50" t="s">
        <v>1329</v>
      </c>
      <c r="B168" s="50" t="s">
        <v>1623</v>
      </c>
      <c r="C168" s="50" t="s">
        <v>2665</v>
      </c>
      <c r="D168" s="50" t="s">
        <v>101</v>
      </c>
      <c r="E168" s="50" t="s">
        <v>102</v>
      </c>
      <c r="F168" s="50" t="s">
        <v>102</v>
      </c>
      <c r="G168" s="50" t="s">
        <v>102</v>
      </c>
      <c r="H168" s="50" t="s">
        <v>2644</v>
      </c>
      <c r="I168" s="50" t="s">
        <v>103</v>
      </c>
      <c r="J168" s="52">
        <v>877.12410733598927</v>
      </c>
      <c r="K168" s="52">
        <v>1250</v>
      </c>
      <c r="L168" s="52">
        <v>70.169928586879138</v>
      </c>
      <c r="M168" s="52">
        <v>0</v>
      </c>
      <c r="N168" s="52">
        <v>135</v>
      </c>
      <c r="O168" s="52">
        <v>55.511747229571974</v>
      </c>
      <c r="P168" s="52">
        <v>74.015662972762627</v>
      </c>
      <c r="Q168" s="52">
        <v>100</v>
      </c>
      <c r="R168" s="52">
        <v>114</v>
      </c>
      <c r="S168" s="52">
        <v>54.178026553380853</v>
      </c>
      <c r="T168" s="52">
        <v>50.707253336551261</v>
      </c>
      <c r="U168" s="52">
        <v>62.751945186038064</v>
      </c>
      <c r="V168" s="52">
        <v>72.237368737841138</v>
      </c>
      <c r="W168" s="52">
        <v>100</v>
      </c>
      <c r="X168" s="52">
        <v>135</v>
      </c>
      <c r="Y168" s="52">
        <v>45.927566902943191</v>
      </c>
      <c r="Z168" s="52">
        <v>61.236755870590919</v>
      </c>
      <c r="AA168" s="52">
        <v>100</v>
      </c>
      <c r="AB168" s="52">
        <v>114</v>
      </c>
      <c r="AC168" s="52">
        <v>45.047098349383809</v>
      </c>
      <c r="AD168" s="52">
        <v>60.062797799178412</v>
      </c>
      <c r="AE168" s="52">
        <v>100</v>
      </c>
      <c r="AF168" s="52">
        <v>91</v>
      </c>
      <c r="AG168" s="52">
        <v>46.627106227106246</v>
      </c>
      <c r="AH168" s="52">
        <v>62.16947496947499</v>
      </c>
      <c r="AI168" s="52">
        <v>100</v>
      </c>
      <c r="AJ168" s="52">
        <v>78</v>
      </c>
      <c r="AK168" s="52">
        <v>44.747435897435892</v>
      </c>
      <c r="AL168" s="52"/>
      <c r="AM168" s="52">
        <v>59.663247863247861</v>
      </c>
      <c r="AN168" s="52">
        <v>100</v>
      </c>
      <c r="AO168" s="53">
        <v>8.57</v>
      </c>
      <c r="AP168" s="53">
        <v>5.66</v>
      </c>
      <c r="AQ168" s="53"/>
      <c r="AR168" s="52">
        <v>0</v>
      </c>
      <c r="AS168" s="52">
        <v>0.99264705882352944</v>
      </c>
      <c r="AT168" s="52">
        <v>1</v>
      </c>
      <c r="AU168" s="52">
        <v>0.95454545454545459</v>
      </c>
      <c r="AV168" s="52">
        <v>0.99264705882352944</v>
      </c>
      <c r="AW168" s="52">
        <v>1</v>
      </c>
      <c r="AX168" s="52">
        <v>0.95454545454545459</v>
      </c>
      <c r="AY168" s="52">
        <v>1</v>
      </c>
      <c r="AZ168" s="52">
        <v>1</v>
      </c>
      <c r="BA168" s="52"/>
      <c r="BB168" s="52">
        <v>7.662835249042145E-2</v>
      </c>
      <c r="BC168" s="52">
        <v>44.674329501915722</v>
      </c>
      <c r="BD168" s="52">
        <v>50</v>
      </c>
      <c r="BE168" s="52">
        <v>7.8602620087336247E-2</v>
      </c>
      <c r="BF168" s="52">
        <v>44.279475982532766</v>
      </c>
      <c r="BG168" s="52">
        <v>50</v>
      </c>
      <c r="BH168" s="52"/>
      <c r="BI168" s="52">
        <v>71</v>
      </c>
      <c r="BJ168" s="52">
        <v>0</v>
      </c>
      <c r="BK168" s="52">
        <v>0</v>
      </c>
      <c r="BL168" s="52">
        <v>50</v>
      </c>
      <c r="BM168" s="52">
        <v>5</v>
      </c>
      <c r="BN168" s="52">
        <v>71</v>
      </c>
      <c r="BO168" s="52">
        <v>7.0422535211267609E-2</v>
      </c>
      <c r="BP168" s="52">
        <v>4.694835680751174</v>
      </c>
      <c r="BQ168" s="52">
        <v>50</v>
      </c>
      <c r="BR168" s="52">
        <v>79</v>
      </c>
      <c r="BS168" s="52">
        <v>97</v>
      </c>
      <c r="BT168" s="52">
        <v>0.81443298969072164</v>
      </c>
      <c r="BU168" s="52">
        <v>43.320903706953281</v>
      </c>
      <c r="BV168" s="52">
        <v>50</v>
      </c>
      <c r="BW168" s="54">
        <v>30</v>
      </c>
      <c r="BX168" s="54">
        <v>34</v>
      </c>
      <c r="BY168" s="52">
        <v>0.88235294117647056</v>
      </c>
      <c r="BZ168" s="52">
        <v>93.867334167709643</v>
      </c>
      <c r="CA168" s="52">
        <v>100</v>
      </c>
      <c r="CB168" s="55">
        <v>33</v>
      </c>
      <c r="CC168" s="55">
        <v>41</v>
      </c>
      <c r="CD168" s="52">
        <v>0.80487804878048808</v>
      </c>
      <c r="CE168" s="52">
        <v>85.625324338349799</v>
      </c>
      <c r="CF168" s="52">
        <v>100</v>
      </c>
      <c r="CG168" s="52">
        <v>0</v>
      </c>
      <c r="CH168" s="52">
        <v>32</v>
      </c>
      <c r="CI168" s="52">
        <v>28</v>
      </c>
      <c r="CJ168" s="52">
        <v>0.875</v>
      </c>
      <c r="CK168" s="52">
        <v>100</v>
      </c>
      <c r="CL168" s="52">
        <v>100</v>
      </c>
      <c r="CM168" s="52">
        <v>94</v>
      </c>
      <c r="CN168" s="52">
        <v>30</v>
      </c>
      <c r="CO168" s="52">
        <v>92</v>
      </c>
      <c r="CP168" s="52">
        <v>0.31914893617021278</v>
      </c>
      <c r="CQ168" s="52">
        <v>1.0217391304347827</v>
      </c>
      <c r="CR168" s="52">
        <v>21.276595744680851</v>
      </c>
      <c r="CS168" s="52">
        <v>50</v>
      </c>
      <c r="CT168" s="52">
        <v>113</v>
      </c>
      <c r="CU168" s="52">
        <v>165</v>
      </c>
      <c r="CV168" s="52">
        <v>0.68484848484848482</v>
      </c>
      <c r="CW168" s="52">
        <v>50</v>
      </c>
      <c r="CX168" s="52">
        <v>50</v>
      </c>
      <c r="CY168" s="52">
        <v>0.80487804878048808</v>
      </c>
      <c r="CZ168" s="52"/>
      <c r="DA168" s="52"/>
      <c r="DB168" s="52">
        <v>17.263974516166829</v>
      </c>
      <c r="DC168" s="52">
        <v>19.631524517014228</v>
      </c>
      <c r="DD168" s="52">
        <v>17.168861804494096</v>
      </c>
      <c r="DE168" s="52">
        <v>15.161501169955377</v>
      </c>
      <c r="DF168" s="50" t="s">
        <v>102</v>
      </c>
    </row>
    <row r="169" spans="1:110" x14ac:dyDescent="0.25">
      <c r="A169" s="50" t="s">
        <v>1409</v>
      </c>
      <c r="B169" s="50" t="s">
        <v>1624</v>
      </c>
      <c r="C169" s="50" t="s">
        <v>2665</v>
      </c>
      <c r="D169" s="50" t="s">
        <v>101</v>
      </c>
      <c r="E169" s="50" t="s">
        <v>102</v>
      </c>
      <c r="F169" s="50" t="s">
        <v>102</v>
      </c>
      <c r="G169" s="50" t="s">
        <v>102</v>
      </c>
      <c r="H169" s="50" t="s">
        <v>2644</v>
      </c>
      <c r="I169" s="50" t="s">
        <v>103</v>
      </c>
      <c r="J169" s="52">
        <v>803.47338027174339</v>
      </c>
      <c r="K169" s="52">
        <v>1250</v>
      </c>
      <c r="L169" s="52">
        <v>64.277870421739465</v>
      </c>
      <c r="M169" s="52">
        <v>0</v>
      </c>
      <c r="N169" s="52">
        <v>227</v>
      </c>
      <c r="O169" s="52">
        <v>54.503237962452879</v>
      </c>
      <c r="P169" s="52">
        <v>72.670983949937167</v>
      </c>
      <c r="Q169" s="52">
        <v>100</v>
      </c>
      <c r="R169" s="52">
        <v>119</v>
      </c>
      <c r="S169" s="52">
        <v>52.821102697308142</v>
      </c>
      <c r="T169" s="52">
        <v>53.477736324990531</v>
      </c>
      <c r="U169" s="52">
        <v>56.356701819417921</v>
      </c>
      <c r="V169" s="52">
        <v>70.428136929744184</v>
      </c>
      <c r="W169" s="52">
        <v>100</v>
      </c>
      <c r="X169" s="52">
        <v>233</v>
      </c>
      <c r="Y169" s="52">
        <v>47.811383282013949</v>
      </c>
      <c r="Z169" s="52">
        <v>63.748511042685266</v>
      </c>
      <c r="AA169" s="52">
        <v>100</v>
      </c>
      <c r="AB169" s="52">
        <v>122</v>
      </c>
      <c r="AC169" s="52">
        <v>42.655930923240177</v>
      </c>
      <c r="AD169" s="52">
        <v>56.874574564320234</v>
      </c>
      <c r="AE169" s="52">
        <v>100</v>
      </c>
      <c r="AF169" s="52">
        <v>192</v>
      </c>
      <c r="AG169" s="52">
        <v>51.851345486111079</v>
      </c>
      <c r="AH169" s="52">
        <v>69.135127314814767</v>
      </c>
      <c r="AI169" s="52">
        <v>100</v>
      </c>
      <c r="AJ169" s="52">
        <v>94</v>
      </c>
      <c r="AK169" s="52">
        <v>47.780762411347524</v>
      </c>
      <c r="AL169" s="52">
        <v>55.755782312925163</v>
      </c>
      <c r="AM169" s="52">
        <v>63.707683215130032</v>
      </c>
      <c r="AN169" s="52">
        <v>100</v>
      </c>
      <c r="AO169" s="53">
        <v>3.53</v>
      </c>
      <c r="AP169" s="53">
        <v>10.82</v>
      </c>
      <c r="AQ169" s="53">
        <v>7.97</v>
      </c>
      <c r="AR169" s="52">
        <v>1</v>
      </c>
      <c r="AS169" s="52">
        <v>0.8125</v>
      </c>
      <c r="AT169" s="52">
        <v>0.82781456953642385</v>
      </c>
      <c r="AU169" s="52">
        <v>0.79562043795620441</v>
      </c>
      <c r="AV169" s="52">
        <v>0.83391003460207613</v>
      </c>
      <c r="AW169" s="52">
        <v>0.84868421052631582</v>
      </c>
      <c r="AX169" s="52">
        <v>0.81751824817518248</v>
      </c>
      <c r="AY169" s="52">
        <v>0.98536585365853657</v>
      </c>
      <c r="AZ169" s="52">
        <v>0.98969072164948457</v>
      </c>
      <c r="BA169" s="52">
        <v>0.98148148148148151</v>
      </c>
      <c r="BB169" s="52">
        <v>0.23454545454545456</v>
      </c>
      <c r="BC169" s="52">
        <v>13.090909090909086</v>
      </c>
      <c r="BD169" s="52">
        <v>50</v>
      </c>
      <c r="BE169" s="52">
        <v>0.3</v>
      </c>
      <c r="BF169" s="52">
        <v>0</v>
      </c>
      <c r="BG169" s="52">
        <v>50</v>
      </c>
      <c r="BH169" s="52">
        <v>60</v>
      </c>
      <c r="BI169" s="52">
        <v>181</v>
      </c>
      <c r="BJ169" s="52">
        <v>0.33149171270718231</v>
      </c>
      <c r="BK169" s="52">
        <v>22.099447513812155</v>
      </c>
      <c r="BL169" s="52">
        <v>50</v>
      </c>
      <c r="BM169" s="52">
        <v>47</v>
      </c>
      <c r="BN169" s="52">
        <v>181</v>
      </c>
      <c r="BO169" s="52">
        <v>0.25966850828729282</v>
      </c>
      <c r="BP169" s="52">
        <v>17.311233885819522</v>
      </c>
      <c r="BQ169" s="52">
        <v>50</v>
      </c>
      <c r="BR169" s="52">
        <v>118</v>
      </c>
      <c r="BS169" s="52">
        <v>151</v>
      </c>
      <c r="BT169" s="52">
        <v>0.7814569536423841</v>
      </c>
      <c r="BU169" s="52">
        <v>41.566859236297027</v>
      </c>
      <c r="BV169" s="52">
        <v>50</v>
      </c>
      <c r="BW169" s="54">
        <v>79</v>
      </c>
      <c r="BX169" s="54">
        <v>90</v>
      </c>
      <c r="BY169" s="52">
        <v>0.87777777777777777</v>
      </c>
      <c r="BZ169" s="52">
        <v>93.380614657210401</v>
      </c>
      <c r="CA169" s="52">
        <v>100</v>
      </c>
      <c r="CB169" s="55">
        <v>35</v>
      </c>
      <c r="CC169" s="55">
        <v>37</v>
      </c>
      <c r="CD169" s="52">
        <v>0.94594594594594594</v>
      </c>
      <c r="CE169" s="52">
        <v>100</v>
      </c>
      <c r="CF169" s="52">
        <v>100</v>
      </c>
      <c r="CG169" s="52">
        <v>0</v>
      </c>
      <c r="CH169" s="52">
        <v>77</v>
      </c>
      <c r="CI169" s="52">
        <v>51</v>
      </c>
      <c r="CJ169" s="52">
        <v>0.66200000000000003</v>
      </c>
      <c r="CK169" s="52">
        <v>88.311688311688314</v>
      </c>
      <c r="CL169" s="52">
        <v>100</v>
      </c>
      <c r="CM169" s="52">
        <v>176</v>
      </c>
      <c r="CN169" s="52">
        <v>56</v>
      </c>
      <c r="CO169" s="52">
        <v>207</v>
      </c>
      <c r="CP169" s="52">
        <v>0.31818181818181818</v>
      </c>
      <c r="CQ169" s="52">
        <v>0.85024154589371981</v>
      </c>
      <c r="CR169" s="52">
        <v>10.606060606060606</v>
      </c>
      <c r="CS169" s="52">
        <v>50</v>
      </c>
      <c r="CT169" s="52">
        <v>88</v>
      </c>
      <c r="CU169" s="52">
        <v>357</v>
      </c>
      <c r="CV169" s="52">
        <v>0.24649859943977592</v>
      </c>
      <c r="CW169" s="52">
        <v>20.541549953314661</v>
      </c>
      <c r="CX169" s="52">
        <v>50</v>
      </c>
      <c r="CY169" s="52">
        <v>0.94594594594594594</v>
      </c>
      <c r="CZ169" s="52">
        <v>0.94</v>
      </c>
      <c r="DA169" s="52">
        <v>-5.945945945945965E-3</v>
      </c>
      <c r="DB169" s="52">
        <v>17.263974516166829</v>
      </c>
      <c r="DC169" s="52">
        <v>19.631524517014228</v>
      </c>
      <c r="DD169" s="52">
        <v>17.168861804494096</v>
      </c>
      <c r="DE169" s="52">
        <v>15.161501169955377</v>
      </c>
      <c r="DF169" s="50" t="s">
        <v>102</v>
      </c>
    </row>
    <row r="170" spans="1:110" x14ac:dyDescent="0.25">
      <c r="A170" s="50" t="s">
        <v>1026</v>
      </c>
      <c r="B170" s="50" t="s">
        <v>1625</v>
      </c>
      <c r="C170" s="50" t="s">
        <v>2665</v>
      </c>
      <c r="D170" s="50" t="s">
        <v>101</v>
      </c>
      <c r="E170" s="50" t="s">
        <v>102</v>
      </c>
      <c r="F170" s="50" t="s">
        <v>102</v>
      </c>
      <c r="G170" s="50" t="s">
        <v>102</v>
      </c>
      <c r="H170" s="50" t="s">
        <v>2644</v>
      </c>
      <c r="I170" s="50" t="s">
        <v>103</v>
      </c>
      <c r="J170" s="52">
        <v>975.5155972877817</v>
      </c>
      <c r="K170" s="52">
        <v>1250</v>
      </c>
      <c r="L170" s="52">
        <v>78.041247783022541</v>
      </c>
      <c r="M170" s="52">
        <v>0</v>
      </c>
      <c r="N170" s="52">
        <v>495</v>
      </c>
      <c r="O170" s="52">
        <v>68.4446590231382</v>
      </c>
      <c r="P170" s="52">
        <v>91.259545364184262</v>
      </c>
      <c r="Q170" s="52">
        <v>100</v>
      </c>
      <c r="R170" s="52">
        <v>173</v>
      </c>
      <c r="S170" s="52">
        <v>59.620548718450692</v>
      </c>
      <c r="T170" s="52">
        <v>67.353394726603426</v>
      </c>
      <c r="U170" s="52">
        <v>73.185563006712556</v>
      </c>
      <c r="V170" s="52">
        <v>79.494064957934256</v>
      </c>
      <c r="W170" s="52">
        <v>100</v>
      </c>
      <c r="X170" s="52">
        <v>496</v>
      </c>
      <c r="Y170" s="52">
        <v>62.305664542956443</v>
      </c>
      <c r="Z170" s="52">
        <v>83.07421939060859</v>
      </c>
      <c r="AA170" s="52">
        <v>100</v>
      </c>
      <c r="AB170" s="52">
        <v>173</v>
      </c>
      <c r="AC170" s="52">
        <v>52.881289691407453</v>
      </c>
      <c r="AD170" s="52">
        <v>70.508386255209928</v>
      </c>
      <c r="AE170" s="52">
        <v>100</v>
      </c>
      <c r="AF170" s="52">
        <v>219</v>
      </c>
      <c r="AG170" s="52">
        <v>57.164840182648412</v>
      </c>
      <c r="AH170" s="52">
        <v>76.219786910197882</v>
      </c>
      <c r="AI170" s="52">
        <v>100</v>
      </c>
      <c r="AJ170" s="52">
        <v>75</v>
      </c>
      <c r="AK170" s="52">
        <v>49.949777777777769</v>
      </c>
      <c r="AL170" s="52">
        <v>60.922685185185173</v>
      </c>
      <c r="AM170" s="52">
        <v>66.599703703703696</v>
      </c>
      <c r="AN170" s="52">
        <v>100</v>
      </c>
      <c r="AO170" s="53">
        <v>13.56</v>
      </c>
      <c r="AP170" s="53">
        <v>14.47</v>
      </c>
      <c r="AQ170" s="53">
        <v>10.97</v>
      </c>
      <c r="AR170" s="52">
        <v>0</v>
      </c>
      <c r="AS170" s="52">
        <v>0.99212598425196852</v>
      </c>
      <c r="AT170" s="52">
        <v>0.98895027624309395</v>
      </c>
      <c r="AU170" s="52">
        <v>0.99388379204892963</v>
      </c>
      <c r="AV170" s="52">
        <v>0.99411764705882355</v>
      </c>
      <c r="AW170" s="52">
        <v>0.98907103825136611</v>
      </c>
      <c r="AX170" s="52">
        <v>0.99694189602446481</v>
      </c>
      <c r="AY170" s="52">
        <v>1</v>
      </c>
      <c r="AZ170" s="52">
        <v>1</v>
      </c>
      <c r="BA170" s="52">
        <v>1</v>
      </c>
      <c r="BB170" s="52">
        <v>6.7738231917336397E-2</v>
      </c>
      <c r="BC170" s="52">
        <v>46.452353616532726</v>
      </c>
      <c r="BD170" s="52">
        <v>50</v>
      </c>
      <c r="BE170" s="52">
        <v>0.11224489795918367</v>
      </c>
      <c r="BF170" s="52">
        <v>37.551020408163268</v>
      </c>
      <c r="BG170" s="52">
        <v>50</v>
      </c>
      <c r="BH170" s="52">
        <v>40</v>
      </c>
      <c r="BI170" s="52">
        <v>120</v>
      </c>
      <c r="BJ170" s="52">
        <v>0.33333333333333331</v>
      </c>
      <c r="BK170" s="52">
        <v>22.222222222222221</v>
      </c>
      <c r="BL170" s="52">
        <v>50</v>
      </c>
      <c r="BM170" s="52">
        <v>35</v>
      </c>
      <c r="BN170" s="52">
        <v>120</v>
      </c>
      <c r="BO170" s="52">
        <v>0.29166666666666669</v>
      </c>
      <c r="BP170" s="52">
        <v>19.444444444444446</v>
      </c>
      <c r="BQ170" s="52">
        <v>50</v>
      </c>
      <c r="BR170" s="52">
        <v>101</v>
      </c>
      <c r="BS170" s="52">
        <v>126</v>
      </c>
      <c r="BT170" s="52">
        <v>0.80158730158730163</v>
      </c>
      <c r="BU170" s="52">
        <v>42.637622424856467</v>
      </c>
      <c r="BV170" s="52">
        <v>50</v>
      </c>
      <c r="BW170" s="54">
        <v>67</v>
      </c>
      <c r="BX170" s="54">
        <v>72</v>
      </c>
      <c r="BY170" s="52">
        <v>0.93055555555555558</v>
      </c>
      <c r="BZ170" s="52">
        <v>98.995271867612303</v>
      </c>
      <c r="CA170" s="52">
        <v>100</v>
      </c>
      <c r="CB170" s="55">
        <v>35</v>
      </c>
      <c r="CC170" s="55">
        <v>39</v>
      </c>
      <c r="CD170" s="52">
        <v>0.89743589743589791</v>
      </c>
      <c r="CE170" s="52">
        <v>95.471903982542344</v>
      </c>
      <c r="CF170" s="52">
        <v>100</v>
      </c>
      <c r="CG170" s="52">
        <v>0</v>
      </c>
      <c r="CH170" s="52">
        <v>70</v>
      </c>
      <c r="CI170" s="52">
        <v>56</v>
      </c>
      <c r="CJ170" s="52">
        <v>0.8</v>
      </c>
      <c r="CK170" s="52">
        <v>100</v>
      </c>
      <c r="CL170" s="52">
        <v>100</v>
      </c>
      <c r="CM170" s="52">
        <v>319</v>
      </c>
      <c r="CN170" s="52">
        <v>134</v>
      </c>
      <c r="CO170" s="52">
        <v>321</v>
      </c>
      <c r="CP170" s="52">
        <v>0.42006269592476492</v>
      </c>
      <c r="CQ170" s="52">
        <v>0.99376947040498442</v>
      </c>
      <c r="CR170" s="52">
        <v>28.004179728317663</v>
      </c>
      <c r="CS170" s="52">
        <v>50</v>
      </c>
      <c r="CT170" s="52">
        <v>50</v>
      </c>
      <c r="CU170" s="52">
        <v>237</v>
      </c>
      <c r="CV170" s="52">
        <v>0.2109704641350211</v>
      </c>
      <c r="CW170" s="52">
        <v>17.580872011251756</v>
      </c>
      <c r="CX170" s="52">
        <v>50</v>
      </c>
      <c r="CY170" s="52">
        <v>0.89743589743589791</v>
      </c>
      <c r="CZ170" s="52">
        <v>0.94</v>
      </c>
      <c r="DA170" s="52">
        <v>4.2564102564102056E-2</v>
      </c>
      <c r="DB170" s="52">
        <v>17.263974516166829</v>
      </c>
      <c r="DC170" s="52">
        <v>19.631524517014228</v>
      </c>
      <c r="DD170" s="52">
        <v>17.168861804494096</v>
      </c>
      <c r="DE170" s="52">
        <v>15.161501169955377</v>
      </c>
      <c r="DF170" s="50" t="s">
        <v>102</v>
      </c>
    </row>
    <row r="171" spans="1:110" x14ac:dyDescent="0.25">
      <c r="A171" s="50" t="s">
        <v>1029</v>
      </c>
      <c r="B171" s="50" t="s">
        <v>1626</v>
      </c>
      <c r="C171" s="50" t="s">
        <v>2665</v>
      </c>
      <c r="D171" s="50" t="s">
        <v>101</v>
      </c>
      <c r="E171" s="50" t="s">
        <v>102</v>
      </c>
      <c r="F171" s="50" t="s">
        <v>102</v>
      </c>
      <c r="G171" s="50" t="s">
        <v>102</v>
      </c>
      <c r="H171" s="50" t="s">
        <v>2644</v>
      </c>
      <c r="I171" s="50" t="s">
        <v>103</v>
      </c>
      <c r="J171" s="52">
        <v>883.56958096537437</v>
      </c>
      <c r="K171" s="52">
        <v>1250</v>
      </c>
      <c r="L171" s="52">
        <v>70.685566477229941</v>
      </c>
      <c r="M171" s="52">
        <v>0</v>
      </c>
      <c r="N171" s="52">
        <v>531</v>
      </c>
      <c r="O171" s="52">
        <v>66.088732185527533</v>
      </c>
      <c r="P171" s="52">
        <v>88.118309580703382</v>
      </c>
      <c r="Q171" s="52">
        <v>100</v>
      </c>
      <c r="R171" s="52">
        <v>212</v>
      </c>
      <c r="S171" s="52">
        <v>58.953496149362067</v>
      </c>
      <c r="T171" s="52">
        <v>59.583793760311508</v>
      </c>
      <c r="U171" s="52">
        <v>70.830644535581087</v>
      </c>
      <c r="V171" s="52">
        <v>78.604661532482751</v>
      </c>
      <c r="W171" s="52">
        <v>100</v>
      </c>
      <c r="X171" s="52">
        <v>530</v>
      </c>
      <c r="Y171" s="52">
        <v>55.670389162229462</v>
      </c>
      <c r="Z171" s="52">
        <v>74.227185549639287</v>
      </c>
      <c r="AA171" s="52">
        <v>100</v>
      </c>
      <c r="AB171" s="52">
        <v>211</v>
      </c>
      <c r="AC171" s="52">
        <v>49.753914912048543</v>
      </c>
      <c r="AD171" s="52">
        <v>66.338553216064724</v>
      </c>
      <c r="AE171" s="52">
        <v>100</v>
      </c>
      <c r="AF171" s="52">
        <v>236</v>
      </c>
      <c r="AG171" s="52">
        <v>53.276200564971774</v>
      </c>
      <c r="AH171" s="52">
        <v>71.034934086629036</v>
      </c>
      <c r="AI171" s="52">
        <v>100</v>
      </c>
      <c r="AJ171" s="52">
        <v>94</v>
      </c>
      <c r="AK171" s="52">
        <v>46.865070921985811</v>
      </c>
      <c r="AL171" s="52">
        <v>57.520187793427212</v>
      </c>
      <c r="AM171" s="52">
        <v>62.486761229314411</v>
      </c>
      <c r="AN171" s="52">
        <v>100</v>
      </c>
      <c r="AO171" s="53">
        <v>11.87</v>
      </c>
      <c r="AP171" s="53">
        <v>9.82</v>
      </c>
      <c r="AQ171" s="53">
        <v>10.65</v>
      </c>
      <c r="AR171" s="52">
        <v>1</v>
      </c>
      <c r="AS171" s="52">
        <v>0.95659722222222221</v>
      </c>
      <c r="AT171" s="52">
        <v>0.95378151260504207</v>
      </c>
      <c r="AU171" s="52">
        <v>0.95857988165680474</v>
      </c>
      <c r="AV171" s="52">
        <v>0.95320623916811087</v>
      </c>
      <c r="AW171" s="52">
        <v>0.94957983193277307</v>
      </c>
      <c r="AX171" s="52">
        <v>0.95575221238938057</v>
      </c>
      <c r="AY171" s="52">
        <v>1</v>
      </c>
      <c r="AZ171" s="52">
        <v>1</v>
      </c>
      <c r="BA171" s="52">
        <v>1</v>
      </c>
      <c r="BB171" s="52">
        <v>5.53877139979859E-2</v>
      </c>
      <c r="BC171" s="52">
        <v>48.922457200402825</v>
      </c>
      <c r="BD171" s="52">
        <v>50</v>
      </c>
      <c r="BE171" s="52">
        <v>9.3198992443324941E-2</v>
      </c>
      <c r="BF171" s="52">
        <v>41.360201511335013</v>
      </c>
      <c r="BG171" s="52">
        <v>50</v>
      </c>
      <c r="BH171" s="52">
        <v>53</v>
      </c>
      <c r="BI171" s="52">
        <v>140</v>
      </c>
      <c r="BJ171" s="52">
        <v>0.37857142857142856</v>
      </c>
      <c r="BK171" s="52">
        <v>25.238095238095237</v>
      </c>
      <c r="BL171" s="52">
        <v>50</v>
      </c>
      <c r="BM171" s="52">
        <v>34</v>
      </c>
      <c r="BN171" s="52">
        <v>140</v>
      </c>
      <c r="BO171" s="52">
        <v>0.24285714285714285</v>
      </c>
      <c r="BP171" s="52">
        <v>16.19047619047619</v>
      </c>
      <c r="BQ171" s="52">
        <v>50</v>
      </c>
      <c r="BR171" s="52">
        <v>60</v>
      </c>
      <c r="BS171" s="52">
        <v>163</v>
      </c>
      <c r="BT171" s="52">
        <v>0.36809815950920244</v>
      </c>
      <c r="BU171" s="52">
        <v>19.579689335595877</v>
      </c>
      <c r="BV171" s="52">
        <v>50</v>
      </c>
      <c r="BW171" s="54">
        <v>78</v>
      </c>
      <c r="BX171" s="54">
        <v>86</v>
      </c>
      <c r="BY171" s="52">
        <v>0.90697674418604646</v>
      </c>
      <c r="BZ171" s="52">
        <v>96.486887679366646</v>
      </c>
      <c r="CA171" s="52">
        <v>100</v>
      </c>
      <c r="CB171" s="55">
        <v>28</v>
      </c>
      <c r="CC171" s="55">
        <v>37</v>
      </c>
      <c r="CD171" s="52">
        <v>0.75675675675675702</v>
      </c>
      <c r="CE171" s="52">
        <v>80.506037952846498</v>
      </c>
      <c r="CF171" s="52">
        <v>100</v>
      </c>
      <c r="CG171" s="52">
        <v>1</v>
      </c>
      <c r="CH171" s="52">
        <v>80</v>
      </c>
      <c r="CI171" s="52">
        <v>48</v>
      </c>
      <c r="CJ171" s="52">
        <v>0.6</v>
      </c>
      <c r="CK171" s="52">
        <v>80</v>
      </c>
      <c r="CL171" s="52">
        <v>100</v>
      </c>
      <c r="CM171" s="52">
        <v>274</v>
      </c>
      <c r="CN171" s="52">
        <v>116</v>
      </c>
      <c r="CO171" s="52">
        <v>322</v>
      </c>
      <c r="CP171" s="52">
        <v>0.42335766423357662</v>
      </c>
      <c r="CQ171" s="52">
        <v>0.85093167701863359</v>
      </c>
      <c r="CR171" s="52">
        <v>14.111922141119221</v>
      </c>
      <c r="CS171" s="52">
        <v>50</v>
      </c>
      <c r="CT171" s="52">
        <v>65</v>
      </c>
      <c r="CU171" s="52">
        <v>266</v>
      </c>
      <c r="CV171" s="52">
        <v>0.24436090225563908</v>
      </c>
      <c r="CW171" s="52">
        <v>20.36340852130326</v>
      </c>
      <c r="CX171" s="52">
        <v>50</v>
      </c>
      <c r="CY171" s="52">
        <v>0.75675675675675702</v>
      </c>
      <c r="CZ171" s="52">
        <v>0.94</v>
      </c>
      <c r="DA171" s="52">
        <v>0.18324324324324295</v>
      </c>
      <c r="DB171" s="52">
        <v>17.263974516166829</v>
      </c>
      <c r="DC171" s="52">
        <v>19.631524517014228</v>
      </c>
      <c r="DD171" s="52">
        <v>17.168861804494096</v>
      </c>
      <c r="DE171" s="52">
        <v>15.161501169955377</v>
      </c>
      <c r="DF171" s="50" t="s">
        <v>102</v>
      </c>
    </row>
    <row r="172" spans="1:110" x14ac:dyDescent="0.25">
      <c r="A172" s="50" t="s">
        <v>1034</v>
      </c>
      <c r="B172" s="50" t="s">
        <v>1627</v>
      </c>
      <c r="C172" s="50" t="s">
        <v>2665</v>
      </c>
      <c r="D172" s="50" t="s">
        <v>101</v>
      </c>
      <c r="E172" s="50" t="s">
        <v>102</v>
      </c>
      <c r="F172" s="50" t="s">
        <v>102</v>
      </c>
      <c r="G172" s="50" t="s">
        <v>102</v>
      </c>
      <c r="H172" s="50" t="s">
        <v>2644</v>
      </c>
      <c r="I172" s="50" t="s">
        <v>103</v>
      </c>
      <c r="J172" s="52">
        <v>1116.237713960413</v>
      </c>
      <c r="K172" s="52">
        <v>1250</v>
      </c>
      <c r="L172" s="52">
        <v>89.299017116833028</v>
      </c>
      <c r="M172" s="52">
        <v>0</v>
      </c>
      <c r="N172" s="52">
        <v>1420</v>
      </c>
      <c r="O172" s="52">
        <v>74.948410518911487</v>
      </c>
      <c r="P172" s="52">
        <v>99.931214025215326</v>
      </c>
      <c r="Q172" s="52">
        <v>100</v>
      </c>
      <c r="R172" s="52">
        <v>282</v>
      </c>
      <c r="S172" s="52">
        <v>60.375930311162683</v>
      </c>
      <c r="T172" s="52">
        <v>74.108531314653845</v>
      </c>
      <c r="U172" s="52">
        <v>75</v>
      </c>
      <c r="V172" s="52">
        <v>80.501240414883583</v>
      </c>
      <c r="W172" s="52">
        <v>100</v>
      </c>
      <c r="X172" s="52">
        <v>1422</v>
      </c>
      <c r="Y172" s="52">
        <v>70.360500476248845</v>
      </c>
      <c r="Z172" s="52">
        <v>93.814000634998465</v>
      </c>
      <c r="AA172" s="52">
        <v>100</v>
      </c>
      <c r="AB172" s="52">
        <v>284</v>
      </c>
      <c r="AC172" s="52">
        <v>55.341982539259789</v>
      </c>
      <c r="AD172" s="52">
        <v>73.78931005234638</v>
      </c>
      <c r="AE172" s="52">
        <v>100</v>
      </c>
      <c r="AF172" s="52">
        <v>633</v>
      </c>
      <c r="AG172" s="52">
        <v>67.796550816219067</v>
      </c>
      <c r="AH172" s="52">
        <v>90.39540108829209</v>
      </c>
      <c r="AI172" s="52">
        <v>100</v>
      </c>
      <c r="AJ172" s="52">
        <v>126</v>
      </c>
      <c r="AK172" s="52">
        <v>55.065476190476197</v>
      </c>
      <c r="AL172" s="52">
        <v>70.960486522024922</v>
      </c>
      <c r="AM172" s="52">
        <v>73.420634920634924</v>
      </c>
      <c r="AN172" s="52">
        <v>100</v>
      </c>
      <c r="AO172" s="53">
        <v>14.62</v>
      </c>
      <c r="AP172" s="53">
        <v>18.760000000000002</v>
      </c>
      <c r="AQ172" s="53">
        <v>15.89</v>
      </c>
      <c r="AR172" s="52">
        <v>0</v>
      </c>
      <c r="AS172" s="52">
        <v>0.96820027063599456</v>
      </c>
      <c r="AT172" s="52">
        <v>0.95945945945945943</v>
      </c>
      <c r="AU172" s="52">
        <v>0.97038917089678511</v>
      </c>
      <c r="AV172" s="52">
        <v>0.97023004059539919</v>
      </c>
      <c r="AW172" s="52">
        <v>0.96632996632996637</v>
      </c>
      <c r="AX172" s="52">
        <v>0.97121083827265031</v>
      </c>
      <c r="AY172" s="52">
        <v>1</v>
      </c>
      <c r="AZ172" s="52">
        <v>1</v>
      </c>
      <c r="BA172" s="52">
        <v>1</v>
      </c>
      <c r="BB172" s="52">
        <v>4.3693009118541036E-2</v>
      </c>
      <c r="BC172" s="52">
        <v>50</v>
      </c>
      <c r="BD172" s="52">
        <v>50</v>
      </c>
      <c r="BE172" s="52">
        <v>8.7420042643923238E-2</v>
      </c>
      <c r="BF172" s="52">
        <v>42.515991471215365</v>
      </c>
      <c r="BG172" s="52">
        <v>50</v>
      </c>
      <c r="BH172" s="52">
        <v>297</v>
      </c>
      <c r="BI172" s="52">
        <v>427</v>
      </c>
      <c r="BJ172" s="52">
        <v>0.6955503512880562</v>
      </c>
      <c r="BK172" s="52">
        <v>46.370023419203747</v>
      </c>
      <c r="BL172" s="52">
        <v>50</v>
      </c>
      <c r="BM172" s="52">
        <v>243</v>
      </c>
      <c r="BN172" s="52">
        <v>427</v>
      </c>
      <c r="BO172" s="52">
        <v>0.56908665105386413</v>
      </c>
      <c r="BP172" s="52">
        <v>37.939110070257613</v>
      </c>
      <c r="BQ172" s="52">
        <v>50</v>
      </c>
      <c r="BR172" s="52">
        <v>437</v>
      </c>
      <c r="BS172" s="52">
        <v>441</v>
      </c>
      <c r="BT172" s="52">
        <v>0.99092970521541945</v>
      </c>
      <c r="BU172" s="52">
        <v>50</v>
      </c>
      <c r="BV172" s="52">
        <v>50</v>
      </c>
      <c r="BW172" s="54">
        <v>209</v>
      </c>
      <c r="BX172" s="54">
        <v>229</v>
      </c>
      <c r="BY172" s="52">
        <v>0.9126637554585153</v>
      </c>
      <c r="BZ172" s="52">
        <v>97.091888878565456</v>
      </c>
      <c r="CA172" s="52">
        <v>100</v>
      </c>
      <c r="CB172" s="55">
        <v>31</v>
      </c>
      <c r="CC172" s="55">
        <v>32</v>
      </c>
      <c r="CD172" s="52">
        <v>0.96875</v>
      </c>
      <c r="CE172" s="52">
        <v>100</v>
      </c>
      <c r="CF172" s="52">
        <v>100</v>
      </c>
      <c r="CG172" s="52">
        <v>0</v>
      </c>
      <c r="CH172" s="52">
        <v>216</v>
      </c>
      <c r="CI172" s="52">
        <v>191</v>
      </c>
      <c r="CJ172" s="52">
        <v>0.88400000000000001</v>
      </c>
      <c r="CK172" s="52">
        <v>100</v>
      </c>
      <c r="CL172" s="52">
        <v>100</v>
      </c>
      <c r="CM172" s="52">
        <v>770</v>
      </c>
      <c r="CN172" s="52">
        <v>451</v>
      </c>
      <c r="CO172" s="52">
        <v>838</v>
      </c>
      <c r="CP172" s="52">
        <v>0.58571428571428574</v>
      </c>
      <c r="CQ172" s="52">
        <v>0.91885441527446299</v>
      </c>
      <c r="CR172" s="52">
        <v>39.047619047619051</v>
      </c>
      <c r="CS172" s="52">
        <v>50</v>
      </c>
      <c r="CT172" s="52">
        <v>422</v>
      </c>
      <c r="CU172" s="52">
        <v>849</v>
      </c>
      <c r="CV172" s="52">
        <v>0.49705535924617195</v>
      </c>
      <c r="CW172" s="52">
        <v>41.421279937180998</v>
      </c>
      <c r="CX172" s="52">
        <v>50</v>
      </c>
      <c r="CY172" s="52">
        <v>0.96875</v>
      </c>
      <c r="CZ172" s="52">
        <v>0.94</v>
      </c>
      <c r="DA172" s="52">
        <v>-2.8750000000000001E-2</v>
      </c>
      <c r="DB172" s="52">
        <v>17.263974516166829</v>
      </c>
      <c r="DC172" s="52">
        <v>19.631524517014228</v>
      </c>
      <c r="DD172" s="52">
        <v>17.168861804494096</v>
      </c>
      <c r="DE172" s="52">
        <v>15.161501169955377</v>
      </c>
      <c r="DF172" s="50" t="s">
        <v>102</v>
      </c>
    </row>
    <row r="173" spans="1:110" x14ac:dyDescent="0.25">
      <c r="A173" s="50" t="s">
        <v>1039</v>
      </c>
      <c r="B173" s="50" t="s">
        <v>1628</v>
      </c>
      <c r="C173" s="50" t="s">
        <v>2665</v>
      </c>
      <c r="D173" s="50" t="s">
        <v>101</v>
      </c>
      <c r="E173" s="50" t="s">
        <v>102</v>
      </c>
      <c r="F173" s="50" t="s">
        <v>102</v>
      </c>
      <c r="G173" s="50" t="s">
        <v>102</v>
      </c>
      <c r="H173" s="50" t="s">
        <v>2644</v>
      </c>
      <c r="I173" s="50" t="s">
        <v>103</v>
      </c>
      <c r="J173" s="52">
        <v>924.96298471295256</v>
      </c>
      <c r="K173" s="52">
        <v>1250</v>
      </c>
      <c r="L173" s="52">
        <v>73.997038777036209</v>
      </c>
      <c r="M173" s="52">
        <v>0</v>
      </c>
      <c r="N173" s="52">
        <v>2165</v>
      </c>
      <c r="O173" s="52">
        <v>64.267376483838234</v>
      </c>
      <c r="P173" s="52">
        <v>85.689835311784307</v>
      </c>
      <c r="Q173" s="52">
        <v>100</v>
      </c>
      <c r="R173" s="52">
        <v>1271</v>
      </c>
      <c r="S173" s="52">
        <v>59.681698233995697</v>
      </c>
      <c r="T173" s="52">
        <v>59.748242993282389</v>
      </c>
      <c r="U173" s="52">
        <v>70.786836277518162</v>
      </c>
      <c r="V173" s="52">
        <v>79.575597645327605</v>
      </c>
      <c r="W173" s="52">
        <v>100</v>
      </c>
      <c r="X173" s="52">
        <v>2142</v>
      </c>
      <c r="Y173" s="52">
        <v>53.518020131419654</v>
      </c>
      <c r="Z173" s="52">
        <v>71.357360175226205</v>
      </c>
      <c r="AA173" s="52">
        <v>100</v>
      </c>
      <c r="AB173" s="52">
        <v>1257</v>
      </c>
      <c r="AC173" s="52">
        <v>49.131586374260927</v>
      </c>
      <c r="AD173" s="52">
        <v>65.508781832347907</v>
      </c>
      <c r="AE173" s="52">
        <v>100</v>
      </c>
      <c r="AF173" s="52">
        <v>905</v>
      </c>
      <c r="AG173" s="52">
        <v>52.384410681399686</v>
      </c>
      <c r="AH173" s="52">
        <v>69.845880908532905</v>
      </c>
      <c r="AI173" s="52">
        <v>100</v>
      </c>
      <c r="AJ173" s="52">
        <v>508</v>
      </c>
      <c r="AK173" s="52">
        <v>48.047227690288707</v>
      </c>
      <c r="AL173" s="52">
        <v>57.934256926952109</v>
      </c>
      <c r="AM173" s="52">
        <v>64.062970253718277</v>
      </c>
      <c r="AN173" s="52">
        <v>100</v>
      </c>
      <c r="AO173" s="53">
        <v>11.1</v>
      </c>
      <c r="AP173" s="53">
        <v>10.61</v>
      </c>
      <c r="AQ173" s="53">
        <v>9.8800000000000008</v>
      </c>
      <c r="AR173" s="52">
        <v>1</v>
      </c>
      <c r="AS173" s="52">
        <v>0.93366918555835432</v>
      </c>
      <c r="AT173" s="52">
        <v>0.94551971326164874</v>
      </c>
      <c r="AU173" s="52">
        <v>0.91691995947315097</v>
      </c>
      <c r="AV173" s="52">
        <v>0.92436272461345592</v>
      </c>
      <c r="AW173" s="52">
        <v>0.93598862019914653</v>
      </c>
      <c r="AX173" s="52">
        <v>0.90780141843971629</v>
      </c>
      <c r="AY173" s="52">
        <v>0.96342737722048066</v>
      </c>
      <c r="AZ173" s="52">
        <v>0.96132596685082872</v>
      </c>
      <c r="BA173" s="52">
        <v>0.96618357487922701</v>
      </c>
      <c r="BB173" s="52">
        <v>0.10753698051185724</v>
      </c>
      <c r="BC173" s="52">
        <v>38.492603897628562</v>
      </c>
      <c r="BD173" s="52">
        <v>50</v>
      </c>
      <c r="BE173" s="52">
        <v>0.13901345291479822</v>
      </c>
      <c r="BF173" s="52">
        <v>32.19730941704038</v>
      </c>
      <c r="BG173" s="52">
        <v>50</v>
      </c>
      <c r="BH173" s="52">
        <v>453</v>
      </c>
      <c r="BI173" s="52">
        <v>520</v>
      </c>
      <c r="BJ173" s="52">
        <v>0.87115384615384617</v>
      </c>
      <c r="BK173" s="52">
        <v>50</v>
      </c>
      <c r="BL173" s="52">
        <v>50</v>
      </c>
      <c r="BM173" s="52">
        <v>112</v>
      </c>
      <c r="BN173" s="52">
        <v>520</v>
      </c>
      <c r="BO173" s="52">
        <v>0.2153846153846154</v>
      </c>
      <c r="BP173" s="52">
        <v>14.358974358974361</v>
      </c>
      <c r="BQ173" s="52">
        <v>50</v>
      </c>
      <c r="BR173" s="52">
        <v>501</v>
      </c>
      <c r="BS173" s="52">
        <v>663</v>
      </c>
      <c r="BT173" s="52">
        <v>0.75565610859728505</v>
      </c>
      <c r="BU173" s="52">
        <v>40.194473861557718</v>
      </c>
      <c r="BV173" s="52">
        <v>50</v>
      </c>
      <c r="BW173" s="54">
        <v>228</v>
      </c>
      <c r="BX173" s="54">
        <v>272</v>
      </c>
      <c r="BY173" s="52">
        <v>0.83823529411764708</v>
      </c>
      <c r="BZ173" s="52">
        <v>89.17396745932416</v>
      </c>
      <c r="CA173" s="52">
        <v>100</v>
      </c>
      <c r="CB173" s="55">
        <v>108</v>
      </c>
      <c r="CC173" s="55">
        <v>148</v>
      </c>
      <c r="CD173" s="52">
        <v>0.72972972972972994</v>
      </c>
      <c r="CE173" s="52">
        <v>77.630822311673398</v>
      </c>
      <c r="CF173" s="52">
        <v>100</v>
      </c>
      <c r="CG173" s="52">
        <v>1</v>
      </c>
      <c r="CH173" s="52">
        <v>233</v>
      </c>
      <c r="CI173" s="52">
        <v>146</v>
      </c>
      <c r="CJ173" s="52">
        <v>0.627</v>
      </c>
      <c r="CK173" s="52">
        <v>83.54792560801144</v>
      </c>
      <c r="CL173" s="52">
        <v>100</v>
      </c>
      <c r="CM173" s="52">
        <v>973</v>
      </c>
      <c r="CN173" s="52">
        <v>389</v>
      </c>
      <c r="CO173" s="52">
        <v>1291</v>
      </c>
      <c r="CP173" s="52">
        <v>0.39979445015416237</v>
      </c>
      <c r="CQ173" s="52">
        <v>0.75367931835786217</v>
      </c>
      <c r="CR173" s="52">
        <v>13.326481671805412</v>
      </c>
      <c r="CS173" s="52">
        <v>50</v>
      </c>
      <c r="CT173" s="52">
        <v>643</v>
      </c>
      <c r="CU173" s="52">
        <v>1040</v>
      </c>
      <c r="CV173" s="52">
        <v>0.61826923076923079</v>
      </c>
      <c r="CW173" s="52">
        <v>50</v>
      </c>
      <c r="CX173" s="52">
        <v>50</v>
      </c>
      <c r="CY173" s="52">
        <v>0.72972972972972994</v>
      </c>
      <c r="CZ173" s="52">
        <v>0.94</v>
      </c>
      <c r="DA173" s="52">
        <v>0.21027027027027004</v>
      </c>
      <c r="DB173" s="52">
        <v>17.263974516166829</v>
      </c>
      <c r="DC173" s="52">
        <v>19.631524517014228</v>
      </c>
      <c r="DD173" s="52">
        <v>17.168861804494096</v>
      </c>
      <c r="DE173" s="52">
        <v>15.161501169955377</v>
      </c>
      <c r="DF173" s="50" t="s">
        <v>102</v>
      </c>
    </row>
    <row r="174" spans="1:110" x14ac:dyDescent="0.25">
      <c r="A174" s="50" t="s">
        <v>1335</v>
      </c>
      <c r="B174" s="50" t="s">
        <v>1629</v>
      </c>
      <c r="C174" s="50" t="s">
        <v>2665</v>
      </c>
      <c r="D174" s="50" t="s">
        <v>101</v>
      </c>
      <c r="E174" s="50" t="s">
        <v>102</v>
      </c>
      <c r="F174" s="50" t="s">
        <v>102</v>
      </c>
      <c r="G174" s="50" t="s">
        <v>102</v>
      </c>
      <c r="H174" s="50" t="s">
        <v>2644</v>
      </c>
      <c r="I174" s="50" t="s">
        <v>103</v>
      </c>
      <c r="J174" s="52">
        <v>370.9367165344936</v>
      </c>
      <c r="K174" s="52">
        <v>800</v>
      </c>
      <c r="L174" s="52">
        <v>46.3670895668117</v>
      </c>
      <c r="M174" s="52">
        <v>0</v>
      </c>
      <c r="N174" s="52">
        <v>109</v>
      </c>
      <c r="O174" s="52">
        <v>46.732775004969454</v>
      </c>
      <c r="P174" s="52">
        <v>62.310366673292606</v>
      </c>
      <c r="Q174" s="52">
        <v>100</v>
      </c>
      <c r="R174" s="52">
        <v>107</v>
      </c>
      <c r="S174" s="52">
        <v>46.63624954413649</v>
      </c>
      <c r="T174" s="52"/>
      <c r="U174" s="52"/>
      <c r="V174" s="52">
        <v>62.181666058848649</v>
      </c>
      <c r="W174" s="52">
        <v>100</v>
      </c>
      <c r="X174" s="52">
        <v>108</v>
      </c>
      <c r="Y174" s="52">
        <v>34.616400369817782</v>
      </c>
      <c r="Z174" s="52">
        <v>46.155200493090376</v>
      </c>
      <c r="AA174" s="52">
        <v>100</v>
      </c>
      <c r="AB174" s="52">
        <v>106</v>
      </c>
      <c r="AC174" s="52">
        <v>34.573670346268429</v>
      </c>
      <c r="AD174" s="52">
        <v>46.098227128357905</v>
      </c>
      <c r="AE174" s="52">
        <v>100</v>
      </c>
      <c r="AF174" s="52">
        <v>54</v>
      </c>
      <c r="AG174" s="52">
        <v>37.223456790123457</v>
      </c>
      <c r="AH174" s="52">
        <v>49.631275720164609</v>
      </c>
      <c r="AI174" s="52">
        <v>100</v>
      </c>
      <c r="AJ174" s="52">
        <v>54</v>
      </c>
      <c r="AK174" s="52">
        <v>37.223456790123457</v>
      </c>
      <c r="AL174" s="52"/>
      <c r="AM174" s="52">
        <v>49.631275720164609</v>
      </c>
      <c r="AN174" s="52">
        <v>100</v>
      </c>
      <c r="AO174" s="53"/>
      <c r="AP174" s="53"/>
      <c r="AQ174" s="53"/>
      <c r="AR174" s="52">
        <v>0</v>
      </c>
      <c r="AS174" s="52">
        <v>0.99248120300751874</v>
      </c>
      <c r="AT174" s="52">
        <v>0.99236641221374045</v>
      </c>
      <c r="AU174" s="52"/>
      <c r="AV174" s="52">
        <v>0.98496240601503759</v>
      </c>
      <c r="AW174" s="52">
        <v>0.98473282442748089</v>
      </c>
      <c r="AX174" s="52"/>
      <c r="AY174" s="52">
        <v>1</v>
      </c>
      <c r="AZ174" s="52">
        <v>1</v>
      </c>
      <c r="BA174" s="52"/>
      <c r="BB174" s="52">
        <v>0.65925925925925921</v>
      </c>
      <c r="BC174" s="52">
        <v>0</v>
      </c>
      <c r="BD174" s="52">
        <v>50</v>
      </c>
      <c r="BE174" s="52">
        <v>0.65413533834586468</v>
      </c>
      <c r="BF174" s="52">
        <v>0</v>
      </c>
      <c r="BG174" s="52">
        <v>50</v>
      </c>
      <c r="BH174" s="52"/>
      <c r="BI174" s="52"/>
      <c r="BJ174" s="52"/>
      <c r="BK174" s="52"/>
      <c r="BL174" s="52"/>
      <c r="BM174" s="52"/>
      <c r="BN174" s="52"/>
      <c r="BO174" s="52"/>
      <c r="BP174" s="52"/>
      <c r="BQ174" s="52"/>
      <c r="BR174" s="52">
        <v>31</v>
      </c>
      <c r="BS174" s="52">
        <v>57</v>
      </c>
      <c r="BT174" s="52">
        <v>0.54385964912280704</v>
      </c>
      <c r="BU174" s="52">
        <v>28.928704740574844</v>
      </c>
      <c r="BV174" s="52">
        <v>50</v>
      </c>
      <c r="BW174" s="54"/>
      <c r="BX174" s="54"/>
      <c r="BY174" s="52"/>
      <c r="BZ174" s="52"/>
      <c r="CA174" s="52"/>
      <c r="CB174" s="55"/>
      <c r="CC174" s="55"/>
      <c r="CD174" s="52"/>
      <c r="CE174" s="52"/>
      <c r="CF174" s="52"/>
      <c r="CG174" s="52"/>
      <c r="CH174" s="52"/>
      <c r="CI174" s="52"/>
      <c r="CJ174" s="52"/>
      <c r="CK174" s="52"/>
      <c r="CL174" s="52"/>
      <c r="CM174" s="52">
        <v>100</v>
      </c>
      <c r="CN174" s="52">
        <v>39</v>
      </c>
      <c r="CO174" s="52">
        <v>93</v>
      </c>
      <c r="CP174" s="52">
        <v>0.39</v>
      </c>
      <c r="CQ174" s="52">
        <v>1.075268817204301</v>
      </c>
      <c r="CR174" s="52">
        <v>26</v>
      </c>
      <c r="CS174" s="52">
        <v>50</v>
      </c>
      <c r="CT174" s="52"/>
      <c r="CU174" s="52"/>
      <c r="CV174" s="52"/>
      <c r="CW174" s="52"/>
      <c r="CX174" s="52"/>
      <c r="CY174" s="52"/>
      <c r="CZ174" s="52"/>
      <c r="DA174" s="52"/>
      <c r="DB174" s="52">
        <v>17.263974516166829</v>
      </c>
      <c r="DC174" s="52">
        <v>19.631524517014228</v>
      </c>
      <c r="DD174" s="52">
        <v>17.168861804494096</v>
      </c>
      <c r="DE174" s="52"/>
      <c r="DF174" s="50" t="s">
        <v>102</v>
      </c>
    </row>
    <row r="175" spans="1:110" x14ac:dyDescent="0.25">
      <c r="A175" s="50" t="s">
        <v>1046</v>
      </c>
      <c r="B175" s="50" t="s">
        <v>1630</v>
      </c>
      <c r="C175" s="50" t="s">
        <v>2665</v>
      </c>
      <c r="D175" s="50" t="s">
        <v>101</v>
      </c>
      <c r="E175" s="50" t="s">
        <v>102</v>
      </c>
      <c r="F175" s="50" t="s">
        <v>102</v>
      </c>
      <c r="G175" s="50" t="s">
        <v>102</v>
      </c>
      <c r="H175" s="50" t="s">
        <v>2644</v>
      </c>
      <c r="I175" s="50" t="s">
        <v>103</v>
      </c>
      <c r="J175" s="52">
        <v>1107.9958995180582</v>
      </c>
      <c r="K175" s="52">
        <v>1250</v>
      </c>
      <c r="L175" s="52">
        <v>88.639671961444648</v>
      </c>
      <c r="M175" s="52">
        <v>1</v>
      </c>
      <c r="N175" s="52">
        <v>3156</v>
      </c>
      <c r="O175" s="52">
        <v>75.848020568117136</v>
      </c>
      <c r="P175" s="52">
        <v>100</v>
      </c>
      <c r="Q175" s="52">
        <v>100</v>
      </c>
      <c r="R175" s="52">
        <v>674</v>
      </c>
      <c r="S175" s="52">
        <v>61.672927550205436</v>
      </c>
      <c r="T175" s="52">
        <v>73.62524011829467</v>
      </c>
      <c r="U175" s="52">
        <v>75</v>
      </c>
      <c r="V175" s="52">
        <v>82.230570066940572</v>
      </c>
      <c r="W175" s="52">
        <v>100</v>
      </c>
      <c r="X175" s="52">
        <v>3150</v>
      </c>
      <c r="Y175" s="52">
        <v>69.899854893245461</v>
      </c>
      <c r="Z175" s="52">
        <v>93.199806524327272</v>
      </c>
      <c r="AA175" s="52">
        <v>100</v>
      </c>
      <c r="AB175" s="52">
        <v>670</v>
      </c>
      <c r="AC175" s="52">
        <v>56.11036928410806</v>
      </c>
      <c r="AD175" s="52">
        <v>74.81382571214408</v>
      </c>
      <c r="AE175" s="52">
        <v>100</v>
      </c>
      <c r="AF175" s="52">
        <v>1582</v>
      </c>
      <c r="AG175" s="52">
        <v>67.076127265065352</v>
      </c>
      <c r="AH175" s="52">
        <v>89.434836353420465</v>
      </c>
      <c r="AI175" s="52">
        <v>100</v>
      </c>
      <c r="AJ175" s="52">
        <v>321</v>
      </c>
      <c r="AK175" s="52">
        <v>52.82284527518172</v>
      </c>
      <c r="AL175" s="52">
        <v>70.704440919904869</v>
      </c>
      <c r="AM175" s="52">
        <v>70.43046036690896</v>
      </c>
      <c r="AN175" s="52">
        <v>100</v>
      </c>
      <c r="AO175" s="53">
        <v>13.32</v>
      </c>
      <c r="AP175" s="53">
        <v>17.510000000000002</v>
      </c>
      <c r="AQ175" s="53">
        <v>17.88</v>
      </c>
      <c r="AR175" s="52">
        <v>1</v>
      </c>
      <c r="AS175" s="52">
        <v>0.8895381190873678</v>
      </c>
      <c r="AT175" s="52">
        <v>0.88961038961038963</v>
      </c>
      <c r="AU175" s="52">
        <v>0.88951841359773376</v>
      </c>
      <c r="AV175" s="52">
        <v>0.88885801611558768</v>
      </c>
      <c r="AW175" s="52">
        <v>0.88645161290322583</v>
      </c>
      <c r="AX175" s="52">
        <v>0.88951841359773376</v>
      </c>
      <c r="AY175" s="52">
        <v>0.99751398384089496</v>
      </c>
      <c r="AZ175" s="52">
        <v>0.9939577039274925</v>
      </c>
      <c r="BA175" s="52">
        <v>0.99843505477308292</v>
      </c>
      <c r="BB175" s="52">
        <v>3.4466911764705885E-2</v>
      </c>
      <c r="BC175" s="52">
        <v>50</v>
      </c>
      <c r="BD175" s="52">
        <v>50</v>
      </c>
      <c r="BE175" s="52">
        <v>7.9734219269102985E-2</v>
      </c>
      <c r="BF175" s="52">
        <v>44.053156146179418</v>
      </c>
      <c r="BG175" s="52">
        <v>50</v>
      </c>
      <c r="BH175" s="52">
        <v>969</v>
      </c>
      <c r="BI175" s="52">
        <v>1080</v>
      </c>
      <c r="BJ175" s="52">
        <v>0.89722222222222225</v>
      </c>
      <c r="BK175" s="52">
        <v>50</v>
      </c>
      <c r="BL175" s="52">
        <v>50</v>
      </c>
      <c r="BM175" s="52">
        <v>562</v>
      </c>
      <c r="BN175" s="52">
        <v>1080</v>
      </c>
      <c r="BO175" s="52">
        <v>0.52037037037037037</v>
      </c>
      <c r="BP175" s="52">
        <v>34.691358024691361</v>
      </c>
      <c r="BQ175" s="52">
        <v>50</v>
      </c>
      <c r="BR175" s="52">
        <v>1052</v>
      </c>
      <c r="BS175" s="52">
        <v>1077</v>
      </c>
      <c r="BT175" s="52">
        <v>0.9767873723305478</v>
      </c>
      <c r="BU175" s="52">
        <v>50</v>
      </c>
      <c r="BV175" s="52">
        <v>50</v>
      </c>
      <c r="BW175" s="54">
        <v>533</v>
      </c>
      <c r="BX175" s="54">
        <v>555</v>
      </c>
      <c r="BY175" s="52">
        <v>0.96036036036036032</v>
      </c>
      <c r="BZ175" s="52">
        <v>100</v>
      </c>
      <c r="CA175" s="52">
        <v>100</v>
      </c>
      <c r="CB175" s="55">
        <v>89</v>
      </c>
      <c r="CC175" s="55">
        <v>97</v>
      </c>
      <c r="CD175" s="52">
        <v>0.91752577319587603</v>
      </c>
      <c r="CE175" s="52">
        <v>97.609124808071925</v>
      </c>
      <c r="CF175" s="52">
        <v>100</v>
      </c>
      <c r="CG175" s="52">
        <v>0</v>
      </c>
      <c r="CH175" s="52">
        <v>538</v>
      </c>
      <c r="CI175" s="52">
        <v>467</v>
      </c>
      <c r="CJ175" s="52">
        <v>0.86799999999999999</v>
      </c>
      <c r="CK175" s="52">
        <v>100</v>
      </c>
      <c r="CL175" s="52">
        <v>100</v>
      </c>
      <c r="CM175" s="52">
        <v>1910</v>
      </c>
      <c r="CN175" s="52">
        <v>1251</v>
      </c>
      <c r="CO175" s="52">
        <v>2079</v>
      </c>
      <c r="CP175" s="52">
        <v>0.6549738219895288</v>
      </c>
      <c r="CQ175" s="52">
        <v>0.9187109187109187</v>
      </c>
      <c r="CR175" s="52">
        <v>43.66492146596859</v>
      </c>
      <c r="CS175" s="52">
        <v>50</v>
      </c>
      <c r="CT175" s="52">
        <v>722</v>
      </c>
      <c r="CU175" s="52">
        <v>2159</v>
      </c>
      <c r="CV175" s="52">
        <v>0.33441408059286709</v>
      </c>
      <c r="CW175" s="52">
        <v>27.86784004940559</v>
      </c>
      <c r="CX175" s="52">
        <v>50</v>
      </c>
      <c r="CY175" s="52">
        <v>0.91752577319587603</v>
      </c>
      <c r="CZ175" s="52">
        <v>0.94</v>
      </c>
      <c r="DA175" s="52">
        <v>2.2474226804123986E-2</v>
      </c>
      <c r="DB175" s="52">
        <v>17.263974516166829</v>
      </c>
      <c r="DC175" s="52">
        <v>19.631524517014228</v>
      </c>
      <c r="DD175" s="52">
        <v>17.168861804494096</v>
      </c>
      <c r="DE175" s="52">
        <v>15.161501169955377</v>
      </c>
      <c r="DF175" s="50" t="s">
        <v>102</v>
      </c>
    </row>
    <row r="176" spans="1:110" x14ac:dyDescent="0.25">
      <c r="A176" s="50" t="s">
        <v>1363</v>
      </c>
      <c r="B176" s="50" t="s">
        <v>1631</v>
      </c>
      <c r="C176" s="50" t="s">
        <v>2665</v>
      </c>
      <c r="D176" s="50" t="s">
        <v>101</v>
      </c>
      <c r="E176" s="50" t="s">
        <v>102</v>
      </c>
      <c r="F176" s="50" t="s">
        <v>102</v>
      </c>
      <c r="G176" s="50" t="s">
        <v>102</v>
      </c>
      <c r="H176" s="50" t="s">
        <v>2644</v>
      </c>
      <c r="I176" s="50" t="s">
        <v>103</v>
      </c>
      <c r="J176" s="52">
        <v>12.263697324820285</v>
      </c>
      <c r="K176" s="52">
        <v>550</v>
      </c>
      <c r="L176" s="52">
        <v>2.2297631499673245</v>
      </c>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3"/>
      <c r="AP176" s="53"/>
      <c r="AQ176" s="53"/>
      <c r="AR176" s="52"/>
      <c r="AS176" s="52"/>
      <c r="AT176" s="52"/>
      <c r="AU176" s="52"/>
      <c r="AV176" s="52"/>
      <c r="AW176" s="52"/>
      <c r="AX176" s="52"/>
      <c r="AY176" s="52"/>
      <c r="AZ176" s="52"/>
      <c r="BA176" s="52"/>
      <c r="BB176" s="52">
        <v>0.3180722891566265</v>
      </c>
      <c r="BC176" s="52">
        <v>0</v>
      </c>
      <c r="BD176" s="52">
        <v>50</v>
      </c>
      <c r="BE176" s="52">
        <v>0.3180722891566265</v>
      </c>
      <c r="BF176" s="52">
        <v>0</v>
      </c>
      <c r="BG176" s="52">
        <v>50</v>
      </c>
      <c r="BH176" s="52"/>
      <c r="BI176" s="52">
        <v>186</v>
      </c>
      <c r="BJ176" s="52">
        <v>0</v>
      </c>
      <c r="BK176" s="52">
        <v>0</v>
      </c>
      <c r="BL176" s="52">
        <v>50</v>
      </c>
      <c r="BM176" s="52"/>
      <c r="BN176" s="52">
        <v>186</v>
      </c>
      <c r="BO176" s="52"/>
      <c r="BP176" s="52"/>
      <c r="BQ176" s="52">
        <v>50</v>
      </c>
      <c r="BR176" s="52">
        <v>12</v>
      </c>
      <c r="BS176" s="52">
        <v>116</v>
      </c>
      <c r="BT176" s="52">
        <v>0.10344827586206896</v>
      </c>
      <c r="BU176" s="52">
        <v>5.5025678650036687</v>
      </c>
      <c r="BV176" s="52">
        <v>50</v>
      </c>
      <c r="BW176" s="54">
        <v>1</v>
      </c>
      <c r="BX176" s="54">
        <v>327</v>
      </c>
      <c r="BY176" s="52">
        <v>3.0581039755351682E-3</v>
      </c>
      <c r="BZ176" s="52">
        <v>0.32533021016331581</v>
      </c>
      <c r="CA176" s="52">
        <v>100</v>
      </c>
      <c r="CB176" s="55">
        <v>23</v>
      </c>
      <c r="CC176" s="55">
        <v>727</v>
      </c>
      <c r="CD176" s="52">
        <v>3.1636863823933999E-2</v>
      </c>
      <c r="CE176" s="52">
        <v>3.3656238110568086</v>
      </c>
      <c r="CF176" s="52">
        <v>100</v>
      </c>
      <c r="CG176" s="52">
        <v>0</v>
      </c>
      <c r="CH176" s="52"/>
      <c r="CI176" s="52"/>
      <c r="CJ176" s="52"/>
      <c r="CK176" s="52"/>
      <c r="CL176" s="52"/>
      <c r="CM176" s="52"/>
      <c r="CN176" s="52"/>
      <c r="CO176" s="52">
        <v>129</v>
      </c>
      <c r="CP176" s="52"/>
      <c r="CQ176" s="52"/>
      <c r="CR176" s="52">
        <v>0</v>
      </c>
      <c r="CS176" s="52">
        <v>50</v>
      </c>
      <c r="CT176" s="52">
        <v>14</v>
      </c>
      <c r="CU176" s="52">
        <v>380</v>
      </c>
      <c r="CV176" s="52">
        <v>3.6842105263157891E-2</v>
      </c>
      <c r="CW176" s="52">
        <v>3.070175438596491</v>
      </c>
      <c r="CX176" s="52">
        <v>50</v>
      </c>
      <c r="CY176" s="52">
        <v>3.1636863823933999E-2</v>
      </c>
      <c r="CZ176" s="52"/>
      <c r="DA176" s="52"/>
      <c r="DB176" s="52"/>
      <c r="DC176" s="52"/>
      <c r="DD176" s="52"/>
      <c r="DE176" s="52">
        <v>15.161501169955377</v>
      </c>
      <c r="DF176" s="50" t="s">
        <v>102</v>
      </c>
    </row>
    <row r="177" spans="1:110" x14ac:dyDescent="0.25">
      <c r="A177" s="50" t="s">
        <v>1383</v>
      </c>
      <c r="B177" s="50" t="s">
        <v>1632</v>
      </c>
      <c r="C177" s="50" t="s">
        <v>2665</v>
      </c>
      <c r="D177" s="50" t="s">
        <v>101</v>
      </c>
      <c r="E177" s="50" t="s">
        <v>102</v>
      </c>
      <c r="F177" s="50" t="s">
        <v>102</v>
      </c>
      <c r="G177" s="50" t="s">
        <v>102</v>
      </c>
      <c r="H177" s="50" t="s">
        <v>2644</v>
      </c>
      <c r="I177" s="50" t="s">
        <v>103</v>
      </c>
      <c r="J177" s="52">
        <v>370.53476846780569</v>
      </c>
      <c r="K177" s="52">
        <v>850</v>
      </c>
      <c r="L177" s="52">
        <v>43.592325702094783</v>
      </c>
      <c r="M177" s="52">
        <v>0</v>
      </c>
      <c r="N177" s="52">
        <v>15</v>
      </c>
      <c r="O177" s="52"/>
      <c r="P177" s="52"/>
      <c r="Q177" s="52">
        <v>0</v>
      </c>
      <c r="R177" s="52">
        <v>15</v>
      </c>
      <c r="S177" s="52"/>
      <c r="T177" s="52"/>
      <c r="U177" s="52"/>
      <c r="V177" s="52"/>
      <c r="W177" s="52">
        <v>0</v>
      </c>
      <c r="X177" s="52">
        <v>15</v>
      </c>
      <c r="Y177" s="52"/>
      <c r="Z177" s="52"/>
      <c r="AA177" s="52">
        <v>0</v>
      </c>
      <c r="AB177" s="52">
        <v>15</v>
      </c>
      <c r="AC177" s="52"/>
      <c r="AD177" s="52"/>
      <c r="AE177" s="52">
        <v>0</v>
      </c>
      <c r="AF177" s="52">
        <v>33</v>
      </c>
      <c r="AG177" s="52">
        <v>24.969444444444441</v>
      </c>
      <c r="AH177" s="52">
        <v>33.292592592592591</v>
      </c>
      <c r="AI177" s="52">
        <v>100</v>
      </c>
      <c r="AJ177" s="52">
        <v>33</v>
      </c>
      <c r="AK177" s="52">
        <v>24.969444444444441</v>
      </c>
      <c r="AL177" s="52"/>
      <c r="AM177" s="52">
        <v>33.292592592592591</v>
      </c>
      <c r="AN177" s="52">
        <v>100</v>
      </c>
      <c r="AO177" s="53"/>
      <c r="AP177" s="53"/>
      <c r="AQ177" s="53"/>
      <c r="AR177" s="52">
        <v>1</v>
      </c>
      <c r="AS177" s="52">
        <v>0.80821917808219179</v>
      </c>
      <c r="AT177" s="52">
        <v>0.80821917808219179</v>
      </c>
      <c r="AU177" s="52"/>
      <c r="AV177" s="52">
        <v>0.77333333333333332</v>
      </c>
      <c r="AW177" s="52">
        <v>0.77333333333333332</v>
      </c>
      <c r="AX177" s="52"/>
      <c r="AY177" s="52">
        <v>0.92405063291139244</v>
      </c>
      <c r="AZ177" s="52">
        <v>0.92405063291139244</v>
      </c>
      <c r="BA177" s="52"/>
      <c r="BB177" s="52">
        <v>3.3333333333333333E-2</v>
      </c>
      <c r="BC177" s="52">
        <v>50</v>
      </c>
      <c r="BD177" s="52">
        <v>50</v>
      </c>
      <c r="BE177" s="52">
        <v>3.3333333333333333E-2</v>
      </c>
      <c r="BF177" s="52">
        <v>50</v>
      </c>
      <c r="BG177" s="52">
        <v>50</v>
      </c>
      <c r="BH177" s="52">
        <v>10</v>
      </c>
      <c r="BI177" s="52">
        <v>51</v>
      </c>
      <c r="BJ177" s="52">
        <v>0.19607843137254902</v>
      </c>
      <c r="BK177" s="52">
        <v>13.071895424836603</v>
      </c>
      <c r="BL177" s="52">
        <v>50</v>
      </c>
      <c r="BM177" s="52"/>
      <c r="BN177" s="52">
        <v>51</v>
      </c>
      <c r="BO177" s="52"/>
      <c r="BP177" s="52"/>
      <c r="BQ177" s="52">
        <v>50</v>
      </c>
      <c r="BR177" s="52">
        <v>85</v>
      </c>
      <c r="BS177" s="52">
        <v>102</v>
      </c>
      <c r="BT177" s="52">
        <v>0.83333333333333337</v>
      </c>
      <c r="BU177" s="52">
        <v>44.326241134751776</v>
      </c>
      <c r="BV177" s="52">
        <v>50</v>
      </c>
      <c r="BW177" s="54">
        <v>18</v>
      </c>
      <c r="BX177" s="54">
        <v>65</v>
      </c>
      <c r="BY177" s="52">
        <v>0.27692307692307694</v>
      </c>
      <c r="BZ177" s="52">
        <v>29.459901800327337</v>
      </c>
      <c r="CA177" s="52">
        <v>100</v>
      </c>
      <c r="CB177" s="55">
        <v>14</v>
      </c>
      <c r="CC177" s="55">
        <v>31</v>
      </c>
      <c r="CD177" s="52">
        <v>0.45161290322580599</v>
      </c>
      <c r="CE177" s="52">
        <v>48.043925875085748</v>
      </c>
      <c r="CF177" s="52">
        <v>100</v>
      </c>
      <c r="CG177" s="52">
        <v>0</v>
      </c>
      <c r="CH177" s="52">
        <v>21</v>
      </c>
      <c r="CI177" s="52">
        <v>3</v>
      </c>
      <c r="CJ177" s="52">
        <v>0.14299999999999999</v>
      </c>
      <c r="CK177" s="52">
        <v>19.047619047619047</v>
      </c>
      <c r="CL177" s="52">
        <v>100</v>
      </c>
      <c r="CM177" s="52"/>
      <c r="CN177" s="52"/>
      <c r="CO177" s="52">
        <v>72</v>
      </c>
      <c r="CP177" s="52"/>
      <c r="CQ177" s="52"/>
      <c r="CR177" s="52">
        <v>0</v>
      </c>
      <c r="CS177" s="52">
        <v>50</v>
      </c>
      <c r="CT177" s="52">
        <v>113</v>
      </c>
      <c r="CU177" s="52">
        <v>179</v>
      </c>
      <c r="CV177" s="52">
        <v>0.63128491620111726</v>
      </c>
      <c r="CW177" s="52">
        <v>50</v>
      </c>
      <c r="CX177" s="52">
        <v>50</v>
      </c>
      <c r="CY177" s="52">
        <v>0.45161290322580599</v>
      </c>
      <c r="CZ177" s="52"/>
      <c r="DA177" s="52"/>
      <c r="DB177" s="52">
        <v>17.263974516166829</v>
      </c>
      <c r="DC177" s="52">
        <v>19.631524517014228</v>
      </c>
      <c r="DD177" s="52">
        <v>17.168861804494096</v>
      </c>
      <c r="DE177" s="52">
        <v>15.161501169955377</v>
      </c>
      <c r="DF177" s="50" t="s">
        <v>102</v>
      </c>
    </row>
    <row r="178" spans="1:110" x14ac:dyDescent="0.25">
      <c r="A178" s="50" t="s">
        <v>1055</v>
      </c>
      <c r="B178" s="50" t="s">
        <v>1633</v>
      </c>
      <c r="C178" s="50" t="s">
        <v>2665</v>
      </c>
      <c r="D178" s="50" t="s">
        <v>101</v>
      </c>
      <c r="E178" s="50" t="s">
        <v>102</v>
      </c>
      <c r="F178" s="50" t="s">
        <v>102</v>
      </c>
      <c r="G178" s="50" t="s">
        <v>102</v>
      </c>
      <c r="H178" s="50" t="s">
        <v>2644</v>
      </c>
      <c r="I178" s="50" t="s">
        <v>103</v>
      </c>
      <c r="J178" s="52">
        <v>284.38284530227946</v>
      </c>
      <c r="K178" s="52">
        <v>300</v>
      </c>
      <c r="L178" s="52">
        <v>94.794281767426497</v>
      </c>
      <c r="M178" s="52">
        <v>0</v>
      </c>
      <c r="N178" s="52">
        <v>54</v>
      </c>
      <c r="O178" s="52">
        <v>74.274798585885335</v>
      </c>
      <c r="P178" s="52">
        <v>99.033064781180443</v>
      </c>
      <c r="Q178" s="52">
        <v>100</v>
      </c>
      <c r="R178" s="52">
        <v>9</v>
      </c>
      <c r="S178" s="52"/>
      <c r="T178" s="52">
        <v>70.759325313464615</v>
      </c>
      <c r="U178" s="52">
        <v>75</v>
      </c>
      <c r="V178" s="52"/>
      <c r="W178" s="52">
        <v>0</v>
      </c>
      <c r="X178" s="52">
        <v>54</v>
      </c>
      <c r="Y178" s="52">
        <v>68.200647079135976</v>
      </c>
      <c r="Z178" s="52">
        <v>90.93419610551463</v>
      </c>
      <c r="AA178" s="52">
        <v>100</v>
      </c>
      <c r="AB178" s="52">
        <v>9</v>
      </c>
      <c r="AC178" s="52"/>
      <c r="AD178" s="52"/>
      <c r="AE178" s="52">
        <v>0</v>
      </c>
      <c r="AF178" s="52">
        <v>18</v>
      </c>
      <c r="AG178" s="52"/>
      <c r="AH178" s="52"/>
      <c r="AI178" s="52">
        <v>0</v>
      </c>
      <c r="AJ178" s="52">
        <v>1</v>
      </c>
      <c r="AK178" s="52"/>
      <c r="AL178" s="52"/>
      <c r="AM178" s="52"/>
      <c r="AN178" s="52">
        <v>0</v>
      </c>
      <c r="AO178" s="53"/>
      <c r="AP178" s="53"/>
      <c r="AQ178" s="53"/>
      <c r="AR178" s="52">
        <v>0</v>
      </c>
      <c r="AS178" s="52">
        <v>1</v>
      </c>
      <c r="AT178" s="52"/>
      <c r="AU178" s="52">
        <v>1</v>
      </c>
      <c r="AV178" s="52">
        <v>1</v>
      </c>
      <c r="AW178" s="52"/>
      <c r="AX178" s="52">
        <v>1</v>
      </c>
      <c r="AY178" s="52"/>
      <c r="AZ178" s="52"/>
      <c r="BA178" s="52"/>
      <c r="BB178" s="52">
        <v>7.792207792207792E-2</v>
      </c>
      <c r="BC178" s="52">
        <v>44.415584415584419</v>
      </c>
      <c r="BD178" s="52">
        <v>50</v>
      </c>
      <c r="BE178" s="52"/>
      <c r="BF178" s="52"/>
      <c r="BG178" s="52"/>
      <c r="BH178" s="52"/>
      <c r="BI178" s="52"/>
      <c r="BJ178" s="52"/>
      <c r="BK178" s="52"/>
      <c r="BL178" s="52"/>
      <c r="BM178" s="52"/>
      <c r="BN178" s="52"/>
      <c r="BO178" s="52"/>
      <c r="BP178" s="52"/>
      <c r="BQ178" s="52"/>
      <c r="BR178" s="52"/>
      <c r="BS178" s="52"/>
      <c r="BT178" s="52"/>
      <c r="BU178" s="52"/>
      <c r="BV178" s="52"/>
      <c r="BW178" s="54"/>
      <c r="BX178" s="54"/>
      <c r="BY178" s="52"/>
      <c r="BZ178" s="52"/>
      <c r="CA178" s="52"/>
      <c r="CB178" s="55"/>
      <c r="CC178" s="55"/>
      <c r="CD178" s="52"/>
      <c r="CE178" s="52"/>
      <c r="CF178" s="52"/>
      <c r="CG178" s="52"/>
      <c r="CH178" s="52"/>
      <c r="CI178" s="52"/>
      <c r="CJ178" s="52"/>
      <c r="CK178" s="52"/>
      <c r="CL178" s="52"/>
      <c r="CM178" s="52">
        <v>35</v>
      </c>
      <c r="CN178" s="52">
        <v>32</v>
      </c>
      <c r="CO178" s="52">
        <v>35</v>
      </c>
      <c r="CP178" s="52">
        <v>0.91428571428571426</v>
      </c>
      <c r="CQ178" s="52">
        <v>1</v>
      </c>
      <c r="CR178" s="52">
        <v>50</v>
      </c>
      <c r="CS178" s="52">
        <v>50</v>
      </c>
      <c r="CT178" s="52"/>
      <c r="CU178" s="52"/>
      <c r="CV178" s="52"/>
      <c r="CW178" s="52"/>
      <c r="CX178" s="52"/>
      <c r="CY178" s="52"/>
      <c r="CZ178" s="52"/>
      <c r="DA178" s="52"/>
      <c r="DB178" s="52">
        <v>17.263974516166829</v>
      </c>
      <c r="DC178" s="52">
        <v>19.631524517014228</v>
      </c>
      <c r="DD178" s="52">
        <v>17.168861804494096</v>
      </c>
      <c r="DE178" s="52"/>
      <c r="DF178" s="50" t="s">
        <v>102</v>
      </c>
    </row>
    <row r="179" spans="1:110" x14ac:dyDescent="0.25">
      <c r="A179" s="50" t="s">
        <v>1057</v>
      </c>
      <c r="B179" s="50" t="s">
        <v>1634</v>
      </c>
      <c r="C179" s="50" t="s">
        <v>2665</v>
      </c>
      <c r="D179" s="50" t="s">
        <v>101</v>
      </c>
      <c r="E179" s="50" t="s">
        <v>102</v>
      </c>
      <c r="F179" s="50" t="s">
        <v>102</v>
      </c>
      <c r="G179" s="50" t="s">
        <v>102</v>
      </c>
      <c r="H179" s="50" t="s">
        <v>2644</v>
      </c>
      <c r="I179" s="50" t="s">
        <v>103</v>
      </c>
      <c r="J179" s="52">
        <v>939.35999942879994</v>
      </c>
      <c r="K179" s="52">
        <v>1250</v>
      </c>
      <c r="L179" s="52">
        <v>75.148799954303996</v>
      </c>
      <c r="M179" s="52">
        <v>0</v>
      </c>
      <c r="N179" s="52">
        <v>1520</v>
      </c>
      <c r="O179" s="52">
        <v>64.152135181927719</v>
      </c>
      <c r="P179" s="52">
        <v>85.536180242570296</v>
      </c>
      <c r="Q179" s="52">
        <v>100</v>
      </c>
      <c r="R179" s="52">
        <v>734</v>
      </c>
      <c r="S179" s="52">
        <v>55.970112894144179</v>
      </c>
      <c r="T179" s="52">
        <v>63.291680997868951</v>
      </c>
      <c r="U179" s="52">
        <v>71.792853196219198</v>
      </c>
      <c r="V179" s="52">
        <v>74.626817192192235</v>
      </c>
      <c r="W179" s="52">
        <v>100</v>
      </c>
      <c r="X179" s="52">
        <v>1516</v>
      </c>
      <c r="Y179" s="52">
        <v>55.585045317352986</v>
      </c>
      <c r="Z179" s="52">
        <v>74.113393756470643</v>
      </c>
      <c r="AA179" s="52">
        <v>100</v>
      </c>
      <c r="AB179" s="52">
        <v>735</v>
      </c>
      <c r="AC179" s="52">
        <v>47.396089580641465</v>
      </c>
      <c r="AD179" s="52">
        <v>63.194786107521949</v>
      </c>
      <c r="AE179" s="52">
        <v>100</v>
      </c>
      <c r="AF179" s="52">
        <v>713</v>
      </c>
      <c r="AG179" s="52">
        <v>54.314878447872864</v>
      </c>
      <c r="AH179" s="52">
        <v>72.419837930497152</v>
      </c>
      <c r="AI179" s="52">
        <v>100</v>
      </c>
      <c r="AJ179" s="52">
        <v>335</v>
      </c>
      <c r="AK179" s="52">
        <v>47.076442786069641</v>
      </c>
      <c r="AL179" s="52">
        <v>60.72989417989421</v>
      </c>
      <c r="AM179" s="52">
        <v>62.768590381426193</v>
      </c>
      <c r="AN179" s="52">
        <v>100</v>
      </c>
      <c r="AO179" s="53">
        <v>15.82</v>
      </c>
      <c r="AP179" s="53">
        <v>15.89</v>
      </c>
      <c r="AQ179" s="53">
        <v>13.65</v>
      </c>
      <c r="AR179" s="52">
        <v>0</v>
      </c>
      <c r="AS179" s="52">
        <v>0.97218788627935726</v>
      </c>
      <c r="AT179" s="52">
        <v>0.96981132075471699</v>
      </c>
      <c r="AU179" s="52">
        <v>0.97448359659781292</v>
      </c>
      <c r="AV179" s="52">
        <v>0.96857670979667287</v>
      </c>
      <c r="AW179" s="52">
        <v>0.96875</v>
      </c>
      <c r="AX179" s="52">
        <v>0.96840826245443501</v>
      </c>
      <c r="AY179" s="52">
        <v>0.99587912087912089</v>
      </c>
      <c r="AZ179" s="52">
        <v>0.99142857142857144</v>
      </c>
      <c r="BA179" s="52">
        <v>1</v>
      </c>
      <c r="BB179" s="52">
        <v>9.0022749431264218E-2</v>
      </c>
      <c r="BC179" s="52">
        <v>41.995450113747168</v>
      </c>
      <c r="BD179" s="52">
        <v>50</v>
      </c>
      <c r="BE179" s="52">
        <v>0.14257684761281883</v>
      </c>
      <c r="BF179" s="52">
        <v>31.484630477436241</v>
      </c>
      <c r="BG179" s="52">
        <v>50</v>
      </c>
      <c r="BH179" s="52">
        <v>371</v>
      </c>
      <c r="BI179" s="52">
        <v>413</v>
      </c>
      <c r="BJ179" s="52">
        <v>0.89830508474576276</v>
      </c>
      <c r="BK179" s="52">
        <v>50</v>
      </c>
      <c r="BL179" s="52">
        <v>50</v>
      </c>
      <c r="BM179" s="52">
        <v>120</v>
      </c>
      <c r="BN179" s="52">
        <v>413</v>
      </c>
      <c r="BO179" s="52">
        <v>0.29055690072639223</v>
      </c>
      <c r="BP179" s="52">
        <v>19.37046004842615</v>
      </c>
      <c r="BQ179" s="52">
        <v>50</v>
      </c>
      <c r="BR179" s="52">
        <v>396</v>
      </c>
      <c r="BS179" s="52">
        <v>489</v>
      </c>
      <c r="BT179" s="52">
        <v>0.80981595092024539</v>
      </c>
      <c r="BU179" s="52">
        <v>43.075316538310929</v>
      </c>
      <c r="BV179" s="52">
        <v>50</v>
      </c>
      <c r="BW179" s="54">
        <v>246</v>
      </c>
      <c r="BX179" s="54">
        <v>299</v>
      </c>
      <c r="BY179" s="52">
        <v>0.82274247491638797</v>
      </c>
      <c r="BZ179" s="52">
        <v>87.52579520387107</v>
      </c>
      <c r="CA179" s="52">
        <v>100</v>
      </c>
      <c r="CB179" s="55">
        <v>83</v>
      </c>
      <c r="CC179" s="55">
        <v>108</v>
      </c>
      <c r="CD179" s="52">
        <v>0.76851851851851805</v>
      </c>
      <c r="CE179" s="52">
        <v>81.757289204097674</v>
      </c>
      <c r="CF179" s="52">
        <v>100</v>
      </c>
      <c r="CG179" s="52">
        <v>1</v>
      </c>
      <c r="CH179" s="52">
        <v>253</v>
      </c>
      <c r="CI179" s="52">
        <v>169</v>
      </c>
      <c r="CJ179" s="52">
        <v>0.66800000000000004</v>
      </c>
      <c r="CK179" s="52">
        <v>89.06455862977603</v>
      </c>
      <c r="CL179" s="52">
        <v>100</v>
      </c>
      <c r="CM179" s="52">
        <v>764</v>
      </c>
      <c r="CN179" s="52">
        <v>429</v>
      </c>
      <c r="CO179" s="52">
        <v>905</v>
      </c>
      <c r="CP179" s="52">
        <v>0.56151832460732987</v>
      </c>
      <c r="CQ179" s="52">
        <v>0.84419889502762435</v>
      </c>
      <c r="CR179" s="52">
        <v>18.717277486910998</v>
      </c>
      <c r="CS179" s="52">
        <v>50</v>
      </c>
      <c r="CT179" s="52">
        <v>460</v>
      </c>
      <c r="CU179" s="52">
        <v>877</v>
      </c>
      <c r="CV179" s="52">
        <v>0.52451539338654507</v>
      </c>
      <c r="CW179" s="52">
        <v>43.709616115545423</v>
      </c>
      <c r="CX179" s="52">
        <v>50</v>
      </c>
      <c r="CY179" s="52">
        <v>0.76851851851851805</v>
      </c>
      <c r="CZ179" s="52">
        <v>0.92810457516339895</v>
      </c>
      <c r="DA179" s="52">
        <v>0.1595860566448809</v>
      </c>
      <c r="DB179" s="52">
        <v>17.263974516166829</v>
      </c>
      <c r="DC179" s="52">
        <v>19.631524517014228</v>
      </c>
      <c r="DD179" s="52">
        <v>17.168861804494096</v>
      </c>
      <c r="DE179" s="52">
        <v>15.161501169955377</v>
      </c>
      <c r="DF179" s="50" t="s">
        <v>102</v>
      </c>
    </row>
    <row r="180" spans="1:110" x14ac:dyDescent="0.25">
      <c r="A180" s="50" t="s">
        <v>1064</v>
      </c>
      <c r="B180" s="50" t="s">
        <v>1635</v>
      </c>
      <c r="C180" s="50" t="s">
        <v>2665</v>
      </c>
      <c r="D180" s="50" t="s">
        <v>101</v>
      </c>
      <c r="E180" s="50" t="s">
        <v>102</v>
      </c>
      <c r="F180" s="50" t="s">
        <v>102</v>
      </c>
      <c r="G180" s="50" t="s">
        <v>102</v>
      </c>
      <c r="H180" s="50" t="s">
        <v>2644</v>
      </c>
      <c r="I180" s="50" t="s">
        <v>103</v>
      </c>
      <c r="J180" s="52">
        <v>654.78360988804457</v>
      </c>
      <c r="K180" s="52">
        <v>800</v>
      </c>
      <c r="L180" s="52">
        <v>81.847951236005571</v>
      </c>
      <c r="M180" s="52">
        <v>0</v>
      </c>
      <c r="N180" s="52">
        <v>192</v>
      </c>
      <c r="O180" s="52">
        <v>74.224873825226197</v>
      </c>
      <c r="P180" s="52">
        <v>98.966498433634925</v>
      </c>
      <c r="Q180" s="52">
        <v>100</v>
      </c>
      <c r="R180" s="52">
        <v>75</v>
      </c>
      <c r="S180" s="52">
        <v>63.673703840295339</v>
      </c>
      <c r="T180" s="52">
        <v>71.384918857391767</v>
      </c>
      <c r="U180" s="52">
        <v>75</v>
      </c>
      <c r="V180" s="52">
        <v>84.898271787060452</v>
      </c>
      <c r="W180" s="52">
        <v>100</v>
      </c>
      <c r="X180" s="52">
        <v>192</v>
      </c>
      <c r="Y180" s="52">
        <v>64.416919817950244</v>
      </c>
      <c r="Z180" s="52">
        <v>85.889226423933664</v>
      </c>
      <c r="AA180" s="52">
        <v>100</v>
      </c>
      <c r="AB180" s="52">
        <v>75</v>
      </c>
      <c r="AC180" s="52">
        <v>53.546841316421492</v>
      </c>
      <c r="AD180" s="52">
        <v>71.395788421895318</v>
      </c>
      <c r="AE180" s="52">
        <v>100</v>
      </c>
      <c r="AF180" s="52">
        <v>69</v>
      </c>
      <c r="AG180" s="52">
        <v>56.859903381642518</v>
      </c>
      <c r="AH180" s="52">
        <v>75.813204508856685</v>
      </c>
      <c r="AI180" s="52">
        <v>100</v>
      </c>
      <c r="AJ180" s="52">
        <v>27</v>
      </c>
      <c r="AK180" s="52">
        <v>50.1111111111111</v>
      </c>
      <c r="AL180" s="52">
        <v>61.198412698412703</v>
      </c>
      <c r="AM180" s="52">
        <v>66.81481481481481</v>
      </c>
      <c r="AN180" s="52">
        <v>100</v>
      </c>
      <c r="AO180" s="53">
        <v>11.32</v>
      </c>
      <c r="AP180" s="53">
        <v>17.829999999999998</v>
      </c>
      <c r="AQ180" s="53">
        <v>11.08</v>
      </c>
      <c r="AR180" s="52">
        <v>0</v>
      </c>
      <c r="AS180" s="52">
        <v>0.99497487437185927</v>
      </c>
      <c r="AT180" s="52">
        <v>0.98780487804878048</v>
      </c>
      <c r="AU180" s="52">
        <v>1</v>
      </c>
      <c r="AV180" s="52">
        <v>0.99497487437185927</v>
      </c>
      <c r="AW180" s="52">
        <v>0.98780487804878048</v>
      </c>
      <c r="AX180" s="52">
        <v>1</v>
      </c>
      <c r="AY180" s="52">
        <v>1</v>
      </c>
      <c r="AZ180" s="52">
        <v>1</v>
      </c>
      <c r="BA180" s="52">
        <v>1</v>
      </c>
      <c r="BB180" s="52">
        <v>6.7615658362989328E-2</v>
      </c>
      <c r="BC180" s="52">
        <v>46.476868327402144</v>
      </c>
      <c r="BD180" s="52">
        <v>50</v>
      </c>
      <c r="BE180" s="52">
        <v>0.12264150943396226</v>
      </c>
      <c r="BF180" s="52">
        <v>35.471698113207559</v>
      </c>
      <c r="BG180" s="52">
        <v>50</v>
      </c>
      <c r="BH180" s="52"/>
      <c r="BI180" s="52"/>
      <c r="BJ180" s="52"/>
      <c r="BK180" s="52"/>
      <c r="BL180" s="52"/>
      <c r="BM180" s="52"/>
      <c r="BN180" s="52"/>
      <c r="BO180" s="52"/>
      <c r="BP180" s="52"/>
      <c r="BQ180" s="52"/>
      <c r="BR180" s="52">
        <v>32</v>
      </c>
      <c r="BS180" s="52">
        <v>34</v>
      </c>
      <c r="BT180" s="52">
        <v>0.94117647058823528</v>
      </c>
      <c r="BU180" s="52">
        <v>50</v>
      </c>
      <c r="BV180" s="52">
        <v>50</v>
      </c>
      <c r="BW180" s="54"/>
      <c r="BX180" s="54"/>
      <c r="BY180" s="52"/>
      <c r="BZ180" s="52"/>
      <c r="CA180" s="52"/>
      <c r="CB180" s="55"/>
      <c r="CC180" s="55"/>
      <c r="CD180" s="52"/>
      <c r="CE180" s="52"/>
      <c r="CF180" s="52"/>
      <c r="CG180" s="52"/>
      <c r="CH180" s="52"/>
      <c r="CI180" s="52"/>
      <c r="CJ180" s="52"/>
      <c r="CK180" s="52"/>
      <c r="CL180" s="52"/>
      <c r="CM180" s="52">
        <v>99</v>
      </c>
      <c r="CN180" s="52">
        <v>58</v>
      </c>
      <c r="CO180" s="52">
        <v>103</v>
      </c>
      <c r="CP180" s="52">
        <v>0.58585858585858586</v>
      </c>
      <c r="CQ180" s="52">
        <v>0.96116504854368934</v>
      </c>
      <c r="CR180" s="52">
        <v>39.057239057239059</v>
      </c>
      <c r="CS180" s="52">
        <v>50</v>
      </c>
      <c r="CT180" s="52"/>
      <c r="CU180" s="52"/>
      <c r="CV180" s="52"/>
      <c r="CW180" s="52"/>
      <c r="CX180" s="52"/>
      <c r="CY180" s="52"/>
      <c r="CZ180" s="52"/>
      <c r="DA180" s="52"/>
      <c r="DB180" s="52">
        <v>17.263974516166829</v>
      </c>
      <c r="DC180" s="52">
        <v>19.631524517014228</v>
      </c>
      <c r="DD180" s="52">
        <v>17.168861804494096</v>
      </c>
      <c r="DE180" s="52"/>
      <c r="DF180" s="50" t="s">
        <v>102</v>
      </c>
    </row>
    <row r="181" spans="1:110" x14ac:dyDescent="0.25">
      <c r="A181" s="50" t="s">
        <v>1066</v>
      </c>
      <c r="B181" s="50" t="s">
        <v>1636</v>
      </c>
      <c r="C181" s="50" t="s">
        <v>2665</v>
      </c>
      <c r="D181" s="50" t="s">
        <v>101</v>
      </c>
      <c r="E181" s="50" t="s">
        <v>102</v>
      </c>
      <c r="F181" s="50" t="s">
        <v>102</v>
      </c>
      <c r="G181" s="50" t="s">
        <v>102</v>
      </c>
      <c r="H181" s="50" t="s">
        <v>2644</v>
      </c>
      <c r="I181" s="50" t="s">
        <v>103</v>
      </c>
      <c r="J181" s="52">
        <v>996.22432723482211</v>
      </c>
      <c r="K181" s="52">
        <v>1250</v>
      </c>
      <c r="L181" s="52">
        <v>79.69794617878577</v>
      </c>
      <c r="M181" s="52">
        <v>0</v>
      </c>
      <c r="N181" s="52">
        <v>3181</v>
      </c>
      <c r="O181" s="52">
        <v>69.031688640438659</v>
      </c>
      <c r="P181" s="52">
        <v>92.042251520584884</v>
      </c>
      <c r="Q181" s="52">
        <v>100</v>
      </c>
      <c r="R181" s="52">
        <v>1003</v>
      </c>
      <c r="S181" s="52">
        <v>58.500141296416004</v>
      </c>
      <c r="T181" s="52">
        <v>66.616562565425014</v>
      </c>
      <c r="U181" s="52">
        <v>73.881616090417864</v>
      </c>
      <c r="V181" s="52">
        <v>78.000188395221343</v>
      </c>
      <c r="W181" s="52">
        <v>100</v>
      </c>
      <c r="X181" s="52">
        <v>3183</v>
      </c>
      <c r="Y181" s="52">
        <v>62.143034336655667</v>
      </c>
      <c r="Z181" s="52">
        <v>82.85737911554088</v>
      </c>
      <c r="AA181" s="52">
        <v>100</v>
      </c>
      <c r="AB181" s="52">
        <v>1002</v>
      </c>
      <c r="AC181" s="52">
        <v>52.405743850681688</v>
      </c>
      <c r="AD181" s="52">
        <v>69.874325134242255</v>
      </c>
      <c r="AE181" s="52">
        <v>100</v>
      </c>
      <c r="AF181" s="52">
        <v>1438</v>
      </c>
      <c r="AG181" s="52">
        <v>60.059515530829856</v>
      </c>
      <c r="AH181" s="52">
        <v>80.07935404110647</v>
      </c>
      <c r="AI181" s="52">
        <v>100</v>
      </c>
      <c r="AJ181" s="52">
        <v>451</v>
      </c>
      <c r="AK181" s="52">
        <v>50.702845528455228</v>
      </c>
      <c r="AL181" s="52">
        <v>64.334954407295029</v>
      </c>
      <c r="AM181" s="52">
        <v>67.603794037940304</v>
      </c>
      <c r="AN181" s="52">
        <v>100</v>
      </c>
      <c r="AO181" s="53">
        <v>15.38</v>
      </c>
      <c r="AP181" s="53">
        <v>14.21</v>
      </c>
      <c r="AQ181" s="53">
        <v>13.63</v>
      </c>
      <c r="AR181" s="52">
        <v>0</v>
      </c>
      <c r="AS181" s="52">
        <v>0.98134556574923548</v>
      </c>
      <c r="AT181" s="52">
        <v>0.97248576850094881</v>
      </c>
      <c r="AU181" s="52">
        <v>0.98555956678700363</v>
      </c>
      <c r="AV181" s="52">
        <v>0.98050563508985689</v>
      </c>
      <c r="AW181" s="52">
        <v>0.96807511737089202</v>
      </c>
      <c r="AX181" s="52">
        <v>0.98647430117222723</v>
      </c>
      <c r="AY181" s="52">
        <v>0.99793814432989691</v>
      </c>
      <c r="AZ181" s="52">
        <v>1</v>
      </c>
      <c r="BA181" s="52">
        <v>0.99697885196374625</v>
      </c>
      <c r="BB181" s="52">
        <v>5.1858108108108106E-2</v>
      </c>
      <c r="BC181" s="52">
        <v>49.628378378378393</v>
      </c>
      <c r="BD181" s="52">
        <v>50</v>
      </c>
      <c r="BE181" s="52">
        <v>0.10080645161290322</v>
      </c>
      <c r="BF181" s="52">
        <v>39.838709677419359</v>
      </c>
      <c r="BG181" s="52">
        <v>50</v>
      </c>
      <c r="BH181" s="52">
        <v>570</v>
      </c>
      <c r="BI181" s="52">
        <v>1041</v>
      </c>
      <c r="BJ181" s="52">
        <v>0.54755043227665701</v>
      </c>
      <c r="BK181" s="52">
        <v>36.503362151777132</v>
      </c>
      <c r="BL181" s="52">
        <v>50</v>
      </c>
      <c r="BM181" s="52">
        <v>406</v>
      </c>
      <c r="BN181" s="52">
        <v>1041</v>
      </c>
      <c r="BO181" s="52">
        <v>0.39000960614793467</v>
      </c>
      <c r="BP181" s="52">
        <v>26.000640409862314</v>
      </c>
      <c r="BQ181" s="52">
        <v>50</v>
      </c>
      <c r="BR181" s="52">
        <v>684</v>
      </c>
      <c r="BS181" s="52">
        <v>889</v>
      </c>
      <c r="BT181" s="52">
        <v>0.76940382452193479</v>
      </c>
      <c r="BU181" s="52">
        <v>40.925735346911431</v>
      </c>
      <c r="BV181" s="52">
        <v>50</v>
      </c>
      <c r="BW181" s="54">
        <v>448</v>
      </c>
      <c r="BX181" s="54">
        <v>490</v>
      </c>
      <c r="BY181" s="52">
        <v>0.91428571428571426</v>
      </c>
      <c r="BZ181" s="52">
        <v>97.264437689969611</v>
      </c>
      <c r="CA181" s="52">
        <v>100</v>
      </c>
      <c r="CB181" s="55">
        <v>118</v>
      </c>
      <c r="CC181" s="55">
        <v>151</v>
      </c>
      <c r="CD181" s="52">
        <v>0.7814569536423841</v>
      </c>
      <c r="CE181" s="52">
        <v>83.133718472594055</v>
      </c>
      <c r="CF181" s="52">
        <v>100</v>
      </c>
      <c r="CG181" s="52">
        <v>1</v>
      </c>
      <c r="CH181" s="52">
        <v>465</v>
      </c>
      <c r="CI181" s="52">
        <v>324</v>
      </c>
      <c r="CJ181" s="52">
        <v>0.69699999999999995</v>
      </c>
      <c r="CK181" s="52">
        <v>92.903225806451616</v>
      </c>
      <c r="CL181" s="52">
        <v>100</v>
      </c>
      <c r="CM181" s="52">
        <v>1714</v>
      </c>
      <c r="CN181" s="52">
        <v>745</v>
      </c>
      <c r="CO181" s="52">
        <v>1854</v>
      </c>
      <c r="CP181" s="52">
        <v>0.43465577596266042</v>
      </c>
      <c r="CQ181" s="52">
        <v>0.92448759439050698</v>
      </c>
      <c r="CR181" s="52">
        <v>28.977051730844028</v>
      </c>
      <c r="CS181" s="52">
        <v>50</v>
      </c>
      <c r="CT181" s="52">
        <v>732</v>
      </c>
      <c r="CU181" s="52">
        <v>1994</v>
      </c>
      <c r="CV181" s="52">
        <v>0.36710130391173523</v>
      </c>
      <c r="CW181" s="52">
        <v>30.591775325977938</v>
      </c>
      <c r="CX181" s="52">
        <v>50</v>
      </c>
      <c r="CY181" s="52">
        <v>0.7814569536423841</v>
      </c>
      <c r="CZ181" s="52">
        <v>0.94</v>
      </c>
      <c r="DA181" s="52">
        <v>0.15854304635761593</v>
      </c>
      <c r="DB181" s="52">
        <v>17.263974516166829</v>
      </c>
      <c r="DC181" s="52">
        <v>19.631524517014228</v>
      </c>
      <c r="DD181" s="52">
        <v>17.168861804494096</v>
      </c>
      <c r="DE181" s="52">
        <v>15.161501169955377</v>
      </c>
      <c r="DF181" s="50" t="s">
        <v>102</v>
      </c>
    </row>
    <row r="182" spans="1:110" x14ac:dyDescent="0.25">
      <c r="A182" s="50" t="s">
        <v>1078</v>
      </c>
      <c r="B182" s="50" t="s">
        <v>1637</v>
      </c>
      <c r="C182" s="50" t="s">
        <v>2665</v>
      </c>
      <c r="D182" s="50" t="s">
        <v>101</v>
      </c>
      <c r="E182" s="50" t="s">
        <v>102</v>
      </c>
      <c r="F182" s="50" t="s">
        <v>102</v>
      </c>
      <c r="G182" s="50" t="s">
        <v>102</v>
      </c>
      <c r="H182" s="50" t="s">
        <v>2644</v>
      </c>
      <c r="I182" s="50" t="s">
        <v>103</v>
      </c>
      <c r="J182" s="52">
        <v>750.04612004218882</v>
      </c>
      <c r="K182" s="52">
        <v>1250</v>
      </c>
      <c r="L182" s="52">
        <v>60.003689603375108</v>
      </c>
      <c r="M182" s="52">
        <v>0</v>
      </c>
      <c r="N182" s="52">
        <v>9049</v>
      </c>
      <c r="O182" s="52">
        <v>53.503451301965001</v>
      </c>
      <c r="P182" s="52">
        <v>71.337935069286658</v>
      </c>
      <c r="Q182" s="52">
        <v>100</v>
      </c>
      <c r="R182" s="52">
        <v>7691</v>
      </c>
      <c r="S182" s="52">
        <v>51.079486773605488</v>
      </c>
      <c r="T182" s="52">
        <v>55.982209574614117</v>
      </c>
      <c r="U182" s="52">
        <v>67.231515504920083</v>
      </c>
      <c r="V182" s="52">
        <v>68.105982364807318</v>
      </c>
      <c r="W182" s="52">
        <v>100</v>
      </c>
      <c r="X182" s="52">
        <v>9048</v>
      </c>
      <c r="Y182" s="52">
        <v>44.166304387556181</v>
      </c>
      <c r="Z182" s="52">
        <v>58.888405850074911</v>
      </c>
      <c r="AA182" s="52">
        <v>100</v>
      </c>
      <c r="AB182" s="52">
        <v>7688</v>
      </c>
      <c r="AC182" s="52">
        <v>42.076081825849784</v>
      </c>
      <c r="AD182" s="52">
        <v>56.101442434466378</v>
      </c>
      <c r="AE182" s="52">
        <v>100</v>
      </c>
      <c r="AF182" s="52">
        <v>3875</v>
      </c>
      <c r="AG182" s="52">
        <v>42.091701075268865</v>
      </c>
      <c r="AH182" s="52">
        <v>56.122268100358482</v>
      </c>
      <c r="AI182" s="52">
        <v>100</v>
      </c>
      <c r="AJ182" s="52">
        <v>3239</v>
      </c>
      <c r="AK182" s="52">
        <v>40.073389420602943</v>
      </c>
      <c r="AL182" s="52">
        <v>52.370492662473794</v>
      </c>
      <c r="AM182" s="52">
        <v>53.431185894137258</v>
      </c>
      <c r="AN182" s="52">
        <v>100</v>
      </c>
      <c r="AO182" s="53">
        <v>16.149999999999999</v>
      </c>
      <c r="AP182" s="53">
        <v>13.9</v>
      </c>
      <c r="AQ182" s="53">
        <v>12.29</v>
      </c>
      <c r="AR182" s="52">
        <v>0</v>
      </c>
      <c r="AS182" s="52">
        <v>0.98499687434882266</v>
      </c>
      <c r="AT182" s="52">
        <v>0.98435189748644647</v>
      </c>
      <c r="AU182" s="52">
        <v>0.98852901484480427</v>
      </c>
      <c r="AV182" s="52">
        <v>0.98449772633319554</v>
      </c>
      <c r="AW182" s="52">
        <v>0.98364058112562569</v>
      </c>
      <c r="AX182" s="52">
        <v>0.98922558922558923</v>
      </c>
      <c r="AY182" s="52">
        <v>0.97813942190915715</v>
      </c>
      <c r="AZ182" s="52">
        <v>0.97647400522799888</v>
      </c>
      <c r="BA182" s="52">
        <v>0.98664688427299707</v>
      </c>
      <c r="BB182" s="52">
        <v>0.18596801859126874</v>
      </c>
      <c r="BC182" s="52">
        <v>22.806396281746256</v>
      </c>
      <c r="BD182" s="52">
        <v>50</v>
      </c>
      <c r="BE182" s="52">
        <v>0.20408433894708924</v>
      </c>
      <c r="BF182" s="52">
        <v>19.183132210582166</v>
      </c>
      <c r="BG182" s="52">
        <v>50</v>
      </c>
      <c r="BH182" s="52">
        <v>1159</v>
      </c>
      <c r="BI182" s="52">
        <v>2265</v>
      </c>
      <c r="BJ182" s="52">
        <v>0.51169977924944809</v>
      </c>
      <c r="BK182" s="52">
        <v>34.113318616629876</v>
      </c>
      <c r="BL182" s="52">
        <v>50</v>
      </c>
      <c r="BM182" s="52">
        <v>239</v>
      </c>
      <c r="BN182" s="52">
        <v>2265</v>
      </c>
      <c r="BO182" s="52">
        <v>0.1055187637969095</v>
      </c>
      <c r="BP182" s="52">
        <v>7.0345842531273002</v>
      </c>
      <c r="BQ182" s="52">
        <v>50</v>
      </c>
      <c r="BR182" s="52">
        <v>1912</v>
      </c>
      <c r="BS182" s="52">
        <v>2605</v>
      </c>
      <c r="BT182" s="52">
        <v>0.73397312859884833</v>
      </c>
      <c r="BU182" s="52">
        <v>39.04112386164087</v>
      </c>
      <c r="BV182" s="52">
        <v>50</v>
      </c>
      <c r="BW182" s="54">
        <v>916</v>
      </c>
      <c r="BX182" s="54">
        <v>1350</v>
      </c>
      <c r="BY182" s="52">
        <v>0.67851851851851852</v>
      </c>
      <c r="BZ182" s="52">
        <v>72.182821118991342</v>
      </c>
      <c r="CA182" s="52">
        <v>100</v>
      </c>
      <c r="CB182" s="55">
        <v>718</v>
      </c>
      <c r="CC182" s="55">
        <v>1089</v>
      </c>
      <c r="CD182" s="52">
        <v>0.65932047750229605</v>
      </c>
      <c r="CE182" s="52">
        <v>70.140476330031504</v>
      </c>
      <c r="CF182" s="52">
        <v>100</v>
      </c>
      <c r="CG182" s="52">
        <v>0</v>
      </c>
      <c r="CH182" s="52">
        <v>955</v>
      </c>
      <c r="CI182" s="52">
        <v>555</v>
      </c>
      <c r="CJ182" s="52">
        <v>0.58099999999999996</v>
      </c>
      <c r="CK182" s="52">
        <v>77.486910994764401</v>
      </c>
      <c r="CL182" s="52">
        <v>100</v>
      </c>
      <c r="CM182" s="52">
        <v>3998</v>
      </c>
      <c r="CN182" s="52">
        <v>1799</v>
      </c>
      <c r="CO182" s="52">
        <v>5468</v>
      </c>
      <c r="CP182" s="52">
        <v>0.44997498749374687</v>
      </c>
      <c r="CQ182" s="52">
        <v>0.73116313094367225</v>
      </c>
      <c r="CR182" s="52">
        <v>14.999166249791562</v>
      </c>
      <c r="CS182" s="52">
        <v>50</v>
      </c>
      <c r="CT182" s="52">
        <v>1686</v>
      </c>
      <c r="CU182" s="52">
        <v>4833</v>
      </c>
      <c r="CV182" s="52">
        <v>0.34885164494103044</v>
      </c>
      <c r="CW182" s="52">
        <v>29.07097041175254</v>
      </c>
      <c r="CX182" s="52">
        <v>50</v>
      </c>
      <c r="CY182" s="52">
        <v>0.65932047750229605</v>
      </c>
      <c r="CZ182" s="52">
        <v>0.77840909090909094</v>
      </c>
      <c r="DA182" s="52">
        <v>0.11908861340679494</v>
      </c>
      <c r="DB182" s="52">
        <v>17.263974516166829</v>
      </c>
      <c r="DC182" s="52">
        <v>19.631524517014228</v>
      </c>
      <c r="DD182" s="52">
        <v>17.168861804494096</v>
      </c>
      <c r="DE182" s="52">
        <v>15.161501169955377</v>
      </c>
      <c r="DF182" s="50" t="s">
        <v>102</v>
      </c>
    </row>
    <row r="183" spans="1:110" x14ac:dyDescent="0.25">
      <c r="A183" s="50" t="s">
        <v>1106</v>
      </c>
      <c r="B183" s="50" t="s">
        <v>1638</v>
      </c>
      <c r="C183" s="50" t="s">
        <v>2665</v>
      </c>
      <c r="D183" s="50" t="s">
        <v>101</v>
      </c>
      <c r="E183" s="50" t="s">
        <v>102</v>
      </c>
      <c r="F183" s="50" t="s">
        <v>102</v>
      </c>
      <c r="G183" s="50" t="s">
        <v>102</v>
      </c>
      <c r="H183" s="50" t="s">
        <v>2644</v>
      </c>
      <c r="I183" s="50" t="s">
        <v>103</v>
      </c>
      <c r="J183" s="52">
        <v>1050.3988086274651</v>
      </c>
      <c r="K183" s="52">
        <v>1250</v>
      </c>
      <c r="L183" s="52">
        <v>84.031904690197209</v>
      </c>
      <c r="M183" s="52">
        <v>0</v>
      </c>
      <c r="N183" s="52">
        <v>1385</v>
      </c>
      <c r="O183" s="52">
        <v>72.675462135355176</v>
      </c>
      <c r="P183" s="52">
        <v>96.900616180473563</v>
      </c>
      <c r="Q183" s="52">
        <v>100</v>
      </c>
      <c r="R183" s="52">
        <v>431</v>
      </c>
      <c r="S183" s="52">
        <v>59.7390081556916</v>
      </c>
      <c r="T183" s="52">
        <v>67.889858767065064</v>
      </c>
      <c r="U183" s="52">
        <v>75</v>
      </c>
      <c r="V183" s="52">
        <v>79.652010874255467</v>
      </c>
      <c r="W183" s="52">
        <v>100</v>
      </c>
      <c r="X183" s="52">
        <v>1381</v>
      </c>
      <c r="Y183" s="52">
        <v>62.179801069997019</v>
      </c>
      <c r="Z183" s="52">
        <v>82.906401426662697</v>
      </c>
      <c r="AA183" s="52">
        <v>100</v>
      </c>
      <c r="AB183" s="52">
        <v>429</v>
      </c>
      <c r="AC183" s="52">
        <v>49.508530842470748</v>
      </c>
      <c r="AD183" s="52">
        <v>66.011374456627664</v>
      </c>
      <c r="AE183" s="52">
        <v>100</v>
      </c>
      <c r="AF183" s="52">
        <v>623</v>
      </c>
      <c r="AG183" s="52">
        <v>61.74802033172827</v>
      </c>
      <c r="AH183" s="52">
        <v>82.330693775637698</v>
      </c>
      <c r="AI183" s="52">
        <v>100</v>
      </c>
      <c r="AJ183" s="52">
        <v>193</v>
      </c>
      <c r="AK183" s="52">
        <v>53.247409326424872</v>
      </c>
      <c r="AL183" s="52">
        <v>65.563410852713147</v>
      </c>
      <c r="AM183" s="52">
        <v>70.996545768566506</v>
      </c>
      <c r="AN183" s="52">
        <v>100</v>
      </c>
      <c r="AO183" s="53">
        <v>15.26</v>
      </c>
      <c r="AP183" s="53">
        <v>18.38</v>
      </c>
      <c r="AQ183" s="53">
        <v>12.31</v>
      </c>
      <c r="AR183" s="52">
        <v>0</v>
      </c>
      <c r="AS183" s="52">
        <v>0.9929775280898876</v>
      </c>
      <c r="AT183" s="52">
        <v>0.98030634573304154</v>
      </c>
      <c r="AU183" s="52">
        <v>0.99896587383660806</v>
      </c>
      <c r="AV183" s="52">
        <v>0.99228611500701258</v>
      </c>
      <c r="AW183" s="52">
        <v>0.98253275109170302</v>
      </c>
      <c r="AX183" s="52">
        <v>0.99690082644628097</v>
      </c>
      <c r="AY183" s="52">
        <v>0.99842767295597479</v>
      </c>
      <c r="AZ183" s="52">
        <v>0.995</v>
      </c>
      <c r="BA183" s="52">
        <v>1</v>
      </c>
      <c r="BB183" s="52">
        <v>5.9143968871595329E-2</v>
      </c>
      <c r="BC183" s="52">
        <v>48.17120622568094</v>
      </c>
      <c r="BD183" s="52">
        <v>50</v>
      </c>
      <c r="BE183" s="52">
        <v>0.11037234042553191</v>
      </c>
      <c r="BF183" s="52">
        <v>37.925531914893625</v>
      </c>
      <c r="BG183" s="52">
        <v>50</v>
      </c>
      <c r="BH183" s="52">
        <v>306</v>
      </c>
      <c r="BI183" s="52">
        <v>416</v>
      </c>
      <c r="BJ183" s="52">
        <v>0.73557692307692313</v>
      </c>
      <c r="BK183" s="52">
        <v>49.03846153846154</v>
      </c>
      <c r="BL183" s="52">
        <v>50</v>
      </c>
      <c r="BM183" s="52">
        <v>178</v>
      </c>
      <c r="BN183" s="52">
        <v>416</v>
      </c>
      <c r="BO183" s="52">
        <v>0.42788461538461536</v>
      </c>
      <c r="BP183" s="52">
        <v>28.525641025641026</v>
      </c>
      <c r="BQ183" s="52">
        <v>50</v>
      </c>
      <c r="BR183" s="52">
        <v>420</v>
      </c>
      <c r="BS183" s="52">
        <v>435</v>
      </c>
      <c r="BT183" s="52">
        <v>0.96551724137931039</v>
      </c>
      <c r="BU183" s="52">
        <v>50</v>
      </c>
      <c r="BV183" s="52">
        <v>50</v>
      </c>
      <c r="BW183" s="54">
        <v>187</v>
      </c>
      <c r="BX183" s="54">
        <v>203</v>
      </c>
      <c r="BY183" s="52">
        <v>0.9211822660098522</v>
      </c>
      <c r="BZ183" s="52">
        <v>97.998113405303428</v>
      </c>
      <c r="CA183" s="52">
        <v>100</v>
      </c>
      <c r="CB183" s="55">
        <v>57</v>
      </c>
      <c r="CC183" s="55">
        <v>68</v>
      </c>
      <c r="CD183" s="52">
        <v>0.83823529411764697</v>
      </c>
      <c r="CE183" s="52">
        <v>89.17396745932416</v>
      </c>
      <c r="CF183" s="52">
        <v>100</v>
      </c>
      <c r="CG183" s="52">
        <v>0</v>
      </c>
      <c r="CH183" s="52">
        <v>190</v>
      </c>
      <c r="CI183" s="52">
        <v>157</v>
      </c>
      <c r="CJ183" s="52">
        <v>0.82599999999999996</v>
      </c>
      <c r="CK183" s="52">
        <v>100</v>
      </c>
      <c r="CL183" s="52">
        <v>100</v>
      </c>
      <c r="CM183" s="52">
        <v>800</v>
      </c>
      <c r="CN183" s="52">
        <v>422</v>
      </c>
      <c r="CO183" s="52">
        <v>849</v>
      </c>
      <c r="CP183" s="52">
        <v>0.52749999999999997</v>
      </c>
      <c r="CQ183" s="52">
        <v>0.94228504122497059</v>
      </c>
      <c r="CR183" s="52">
        <v>35.166666666666664</v>
      </c>
      <c r="CS183" s="52">
        <v>50</v>
      </c>
      <c r="CT183" s="52">
        <v>361</v>
      </c>
      <c r="CU183" s="52">
        <v>845</v>
      </c>
      <c r="CV183" s="52">
        <v>0.42721893491124258</v>
      </c>
      <c r="CW183" s="52">
        <v>35.601577909270219</v>
      </c>
      <c r="CX183" s="52">
        <v>50</v>
      </c>
      <c r="CY183" s="52">
        <v>0.83823529411764697</v>
      </c>
      <c r="CZ183" s="52">
        <v>0.94</v>
      </c>
      <c r="DA183" s="52">
        <v>0.10176470588235303</v>
      </c>
      <c r="DB183" s="52">
        <v>17.263974516166829</v>
      </c>
      <c r="DC183" s="52">
        <v>19.631524517014228</v>
      </c>
      <c r="DD183" s="52">
        <v>17.168861804494096</v>
      </c>
      <c r="DE183" s="52">
        <v>15.161501169955377</v>
      </c>
      <c r="DF183" s="50" t="s">
        <v>102</v>
      </c>
    </row>
    <row r="184" spans="1:110" x14ac:dyDescent="0.25">
      <c r="A184" s="50" t="s">
        <v>1112</v>
      </c>
      <c r="B184" s="50" t="s">
        <v>1639</v>
      </c>
      <c r="C184" s="50" t="s">
        <v>2665</v>
      </c>
      <c r="D184" s="50" t="s">
        <v>101</v>
      </c>
      <c r="E184" s="50" t="s">
        <v>102</v>
      </c>
      <c r="F184" s="50" t="s">
        <v>102</v>
      </c>
      <c r="G184" s="50" t="s">
        <v>102</v>
      </c>
      <c r="H184" s="50" t="s">
        <v>2644</v>
      </c>
      <c r="I184" s="50" t="s">
        <v>103</v>
      </c>
      <c r="J184" s="52">
        <v>1000.6410972427602</v>
      </c>
      <c r="K184" s="52">
        <v>1250</v>
      </c>
      <c r="L184" s="52">
        <v>80.051287779420818</v>
      </c>
      <c r="M184" s="52">
        <v>0</v>
      </c>
      <c r="N184" s="52">
        <v>1383</v>
      </c>
      <c r="O184" s="52">
        <v>69.586721923051527</v>
      </c>
      <c r="P184" s="52">
        <v>92.782295897402037</v>
      </c>
      <c r="Q184" s="52">
        <v>100</v>
      </c>
      <c r="R184" s="52">
        <v>526</v>
      </c>
      <c r="S184" s="52">
        <v>61.186818261830105</v>
      </c>
      <c r="T184" s="52">
        <v>63.914891890929738</v>
      </c>
      <c r="U184" s="52">
        <v>74.742322069845542</v>
      </c>
      <c r="V184" s="52">
        <v>81.582424349106802</v>
      </c>
      <c r="W184" s="52">
        <v>100</v>
      </c>
      <c r="X184" s="52">
        <v>1374</v>
      </c>
      <c r="Y184" s="52">
        <v>59.163480593082539</v>
      </c>
      <c r="Z184" s="52">
        <v>78.884640790776714</v>
      </c>
      <c r="AA184" s="52">
        <v>100</v>
      </c>
      <c r="AB184" s="52">
        <v>520</v>
      </c>
      <c r="AC184" s="52">
        <v>51.360201269310402</v>
      </c>
      <c r="AD184" s="52">
        <v>68.480268359080526</v>
      </c>
      <c r="AE184" s="52">
        <v>100</v>
      </c>
      <c r="AF184" s="52">
        <v>689</v>
      </c>
      <c r="AG184" s="52">
        <v>57.0072206095791</v>
      </c>
      <c r="AH184" s="52">
        <v>76.009627479438805</v>
      </c>
      <c r="AI184" s="52">
        <v>100</v>
      </c>
      <c r="AJ184" s="52">
        <v>257</v>
      </c>
      <c r="AK184" s="52">
        <v>50.204442282749689</v>
      </c>
      <c r="AL184" s="52">
        <v>61.054243827160541</v>
      </c>
      <c r="AM184" s="52">
        <v>66.939256376999595</v>
      </c>
      <c r="AN184" s="52">
        <v>100</v>
      </c>
      <c r="AO184" s="53">
        <v>13.55</v>
      </c>
      <c r="AP184" s="53">
        <v>12.55</v>
      </c>
      <c r="AQ184" s="53">
        <v>10.84</v>
      </c>
      <c r="AR184" s="52">
        <v>1</v>
      </c>
      <c r="AS184" s="52">
        <v>0.90374677002583981</v>
      </c>
      <c r="AT184" s="52">
        <v>0.93870402802101571</v>
      </c>
      <c r="AU184" s="52">
        <v>0.88331627430910953</v>
      </c>
      <c r="AV184" s="52">
        <v>0.90084251458198317</v>
      </c>
      <c r="AW184" s="52">
        <v>0.93474426807760136</v>
      </c>
      <c r="AX184" s="52">
        <v>0.88114754098360659</v>
      </c>
      <c r="AY184" s="52">
        <v>0.98723404255319147</v>
      </c>
      <c r="AZ184" s="52">
        <v>0.98859315589353614</v>
      </c>
      <c r="BA184" s="52">
        <v>0.98642533936651589</v>
      </c>
      <c r="BB184" s="52">
        <v>9.3457943925233641E-2</v>
      </c>
      <c r="BC184" s="52">
        <v>41.308411214953274</v>
      </c>
      <c r="BD184" s="52">
        <v>50</v>
      </c>
      <c r="BE184" s="52">
        <v>0.15145005370569281</v>
      </c>
      <c r="BF184" s="52">
        <v>29.709989258861437</v>
      </c>
      <c r="BG184" s="52">
        <v>50</v>
      </c>
      <c r="BH184" s="52">
        <v>204</v>
      </c>
      <c r="BI184" s="52">
        <v>428</v>
      </c>
      <c r="BJ184" s="52">
        <v>0.47663551401869159</v>
      </c>
      <c r="BK184" s="52">
        <v>31.775700934579437</v>
      </c>
      <c r="BL184" s="52">
        <v>50</v>
      </c>
      <c r="BM184" s="52">
        <v>122</v>
      </c>
      <c r="BN184" s="52">
        <v>428</v>
      </c>
      <c r="BO184" s="52">
        <v>0.28504672897196259</v>
      </c>
      <c r="BP184" s="52">
        <v>19.003115264797508</v>
      </c>
      <c r="BQ184" s="52">
        <v>50</v>
      </c>
      <c r="BR184" s="52">
        <v>420</v>
      </c>
      <c r="BS184" s="52">
        <v>467</v>
      </c>
      <c r="BT184" s="52">
        <v>0.89935760171306212</v>
      </c>
      <c r="BU184" s="52">
        <v>47.838170303886287</v>
      </c>
      <c r="BV184" s="52">
        <v>50</v>
      </c>
      <c r="BW184" s="54">
        <v>211</v>
      </c>
      <c r="BX184" s="54">
        <v>230</v>
      </c>
      <c r="BY184" s="52">
        <v>0.91739130434782612</v>
      </c>
      <c r="BZ184" s="52">
        <v>97.594819611470868</v>
      </c>
      <c r="CA184" s="52">
        <v>100</v>
      </c>
      <c r="CB184" s="55">
        <v>63</v>
      </c>
      <c r="CC184" s="55">
        <v>76</v>
      </c>
      <c r="CD184" s="52">
        <v>0.82894736842105299</v>
      </c>
      <c r="CE184" s="52">
        <v>88.185890257558825</v>
      </c>
      <c r="CF184" s="52">
        <v>100</v>
      </c>
      <c r="CG184" s="52">
        <v>0</v>
      </c>
      <c r="CH184" s="52">
        <v>219</v>
      </c>
      <c r="CI184" s="52">
        <v>168</v>
      </c>
      <c r="CJ184" s="52">
        <v>0.76700000000000002</v>
      </c>
      <c r="CK184" s="52">
        <v>100</v>
      </c>
      <c r="CL184" s="52">
        <v>100</v>
      </c>
      <c r="CM184" s="52">
        <v>793</v>
      </c>
      <c r="CN184" s="52">
        <v>417</v>
      </c>
      <c r="CO184" s="52">
        <v>880</v>
      </c>
      <c r="CP184" s="52">
        <v>0.52585119798234548</v>
      </c>
      <c r="CQ184" s="52">
        <v>0.90113636363636362</v>
      </c>
      <c r="CR184" s="52">
        <v>35.05674653215636</v>
      </c>
      <c r="CS184" s="52">
        <v>50</v>
      </c>
      <c r="CT184" s="52">
        <v>470</v>
      </c>
      <c r="CU184" s="52">
        <v>861</v>
      </c>
      <c r="CV184" s="52">
        <v>0.54587688734030193</v>
      </c>
      <c r="CW184" s="52">
        <v>45.489740611691829</v>
      </c>
      <c r="CX184" s="52">
        <v>50</v>
      </c>
      <c r="CY184" s="52">
        <v>0.82894736842105299</v>
      </c>
      <c r="CZ184" s="52">
        <v>0.94</v>
      </c>
      <c r="DA184" s="52">
        <v>0.11105263157894697</v>
      </c>
      <c r="DB184" s="52">
        <v>17.263974516166829</v>
      </c>
      <c r="DC184" s="52">
        <v>19.631524517014228</v>
      </c>
      <c r="DD184" s="52">
        <v>17.168861804494096</v>
      </c>
      <c r="DE184" s="52">
        <v>15.161501169955377</v>
      </c>
      <c r="DF184" s="50" t="s">
        <v>102</v>
      </c>
    </row>
    <row r="185" spans="1:110" x14ac:dyDescent="0.25">
      <c r="A185" s="50" t="s">
        <v>1122</v>
      </c>
      <c r="B185" s="50" t="s">
        <v>1640</v>
      </c>
      <c r="C185" s="50" t="s">
        <v>2665</v>
      </c>
      <c r="D185" s="50" t="s">
        <v>101</v>
      </c>
      <c r="E185" s="50" t="s">
        <v>102</v>
      </c>
      <c r="F185" s="50" t="s">
        <v>102</v>
      </c>
      <c r="G185" s="50" t="s">
        <v>102</v>
      </c>
      <c r="H185" s="50" t="s">
        <v>2644</v>
      </c>
      <c r="I185" s="50" t="s">
        <v>103</v>
      </c>
      <c r="J185" s="52">
        <v>1098.8856539669694</v>
      </c>
      <c r="K185" s="52">
        <v>1250</v>
      </c>
      <c r="L185" s="52">
        <v>87.910852317357552</v>
      </c>
      <c r="M185" s="52">
        <v>1</v>
      </c>
      <c r="N185" s="52">
        <v>4960</v>
      </c>
      <c r="O185" s="52">
        <v>76.406495045867985</v>
      </c>
      <c r="P185" s="52">
        <v>100</v>
      </c>
      <c r="Q185" s="52">
        <v>100</v>
      </c>
      <c r="R185" s="52">
        <v>1491</v>
      </c>
      <c r="S185" s="52">
        <v>62.671079276886339</v>
      </c>
      <c r="T185" s="52">
        <v>73.23897783567071</v>
      </c>
      <c r="U185" s="52">
        <v>75</v>
      </c>
      <c r="V185" s="52">
        <v>83.561439035848451</v>
      </c>
      <c r="W185" s="52">
        <v>100</v>
      </c>
      <c r="X185" s="52">
        <v>4927</v>
      </c>
      <c r="Y185" s="52">
        <v>67.180506902265748</v>
      </c>
      <c r="Z185" s="52">
        <v>89.574009203020992</v>
      </c>
      <c r="AA185" s="52">
        <v>100</v>
      </c>
      <c r="AB185" s="52">
        <v>1481</v>
      </c>
      <c r="AC185" s="52">
        <v>53.083619099083137</v>
      </c>
      <c r="AD185" s="52">
        <v>70.778158798777511</v>
      </c>
      <c r="AE185" s="52">
        <v>100</v>
      </c>
      <c r="AF185" s="52">
        <v>2310</v>
      </c>
      <c r="AG185" s="52">
        <v>65.117142857142667</v>
      </c>
      <c r="AH185" s="52">
        <v>86.82285714285689</v>
      </c>
      <c r="AI185" s="52">
        <v>100</v>
      </c>
      <c r="AJ185" s="52">
        <v>686</v>
      </c>
      <c r="AK185" s="52">
        <v>52.331243926141838</v>
      </c>
      <c r="AL185" s="52">
        <v>70.51808292282422</v>
      </c>
      <c r="AM185" s="52">
        <v>69.774991901522455</v>
      </c>
      <c r="AN185" s="52">
        <v>100</v>
      </c>
      <c r="AO185" s="53">
        <v>12.32</v>
      </c>
      <c r="AP185" s="53">
        <v>20.149999999999999</v>
      </c>
      <c r="AQ185" s="53">
        <v>18.18</v>
      </c>
      <c r="AR185" s="52">
        <v>1</v>
      </c>
      <c r="AS185" s="52">
        <v>0.95519001701644923</v>
      </c>
      <c r="AT185" s="52">
        <v>0.95761670761670759</v>
      </c>
      <c r="AU185" s="52">
        <v>0.95411089866156784</v>
      </c>
      <c r="AV185" s="52">
        <v>0.94891611687087651</v>
      </c>
      <c r="AW185" s="52">
        <v>0.95133819951338194</v>
      </c>
      <c r="AX185" s="52">
        <v>0.94782846216880634</v>
      </c>
      <c r="AY185" s="52">
        <v>0.99658265698419479</v>
      </c>
      <c r="AZ185" s="52">
        <v>0.99014084507042255</v>
      </c>
      <c r="BA185" s="52">
        <v>0.99938687921520541</v>
      </c>
      <c r="BB185" s="52">
        <v>5.2718970527189705E-2</v>
      </c>
      <c r="BC185" s="52">
        <v>49.456205894562075</v>
      </c>
      <c r="BD185" s="52">
        <v>50</v>
      </c>
      <c r="BE185" s="52">
        <v>0.1023972602739726</v>
      </c>
      <c r="BF185" s="52">
        <v>39.5205479452055</v>
      </c>
      <c r="BG185" s="52">
        <v>50</v>
      </c>
      <c r="BH185" s="52">
        <v>1088</v>
      </c>
      <c r="BI185" s="52">
        <v>1507</v>
      </c>
      <c r="BJ185" s="52">
        <v>0.72196416721964163</v>
      </c>
      <c r="BK185" s="52">
        <v>48.130944481309442</v>
      </c>
      <c r="BL185" s="52">
        <v>50</v>
      </c>
      <c r="BM185" s="52">
        <v>855</v>
      </c>
      <c r="BN185" s="52">
        <v>1507</v>
      </c>
      <c r="BO185" s="52">
        <v>0.5673523556735236</v>
      </c>
      <c r="BP185" s="52">
        <v>37.823490378234908</v>
      </c>
      <c r="BQ185" s="52">
        <v>50</v>
      </c>
      <c r="BR185" s="52">
        <v>1441</v>
      </c>
      <c r="BS185" s="52">
        <v>1483</v>
      </c>
      <c r="BT185" s="52">
        <v>0.9716790289952798</v>
      </c>
      <c r="BU185" s="52">
        <v>50</v>
      </c>
      <c r="BV185" s="52">
        <v>50</v>
      </c>
      <c r="BW185" s="54">
        <v>697</v>
      </c>
      <c r="BX185" s="54">
        <v>741</v>
      </c>
      <c r="BY185" s="52">
        <v>0.94062078272604588</v>
      </c>
      <c r="BZ185" s="52">
        <v>100</v>
      </c>
      <c r="CA185" s="52">
        <v>100</v>
      </c>
      <c r="CB185" s="55">
        <v>217</v>
      </c>
      <c r="CC185" s="55">
        <v>241</v>
      </c>
      <c r="CD185" s="52">
        <v>0.90041493775933601</v>
      </c>
      <c r="CE185" s="52">
        <v>95.788823165886811</v>
      </c>
      <c r="CF185" s="52">
        <v>100</v>
      </c>
      <c r="CG185" s="52">
        <v>0</v>
      </c>
      <c r="CH185" s="52">
        <v>722</v>
      </c>
      <c r="CI185" s="52">
        <v>603</v>
      </c>
      <c r="CJ185" s="52">
        <v>0.83499999999999996</v>
      </c>
      <c r="CK185" s="52">
        <v>100</v>
      </c>
      <c r="CL185" s="52">
        <v>100</v>
      </c>
      <c r="CM185" s="52">
        <v>2839</v>
      </c>
      <c r="CN185" s="52">
        <v>1695</v>
      </c>
      <c r="CO185" s="52">
        <v>3052</v>
      </c>
      <c r="CP185" s="52">
        <v>0.5970412116942585</v>
      </c>
      <c r="CQ185" s="52">
        <v>0.93020969855832236</v>
      </c>
      <c r="CR185" s="52">
        <v>39.802747446283895</v>
      </c>
      <c r="CS185" s="52">
        <v>50</v>
      </c>
      <c r="CT185" s="52">
        <v>1384</v>
      </c>
      <c r="CU185" s="52">
        <v>3047</v>
      </c>
      <c r="CV185" s="52">
        <v>0.45421726288152281</v>
      </c>
      <c r="CW185" s="52">
        <v>37.851438573460236</v>
      </c>
      <c r="CX185" s="52">
        <v>50</v>
      </c>
      <c r="CY185" s="52">
        <v>0.90041493775933601</v>
      </c>
      <c r="CZ185" s="52">
        <v>0.94</v>
      </c>
      <c r="DA185" s="52">
        <v>3.9585062240663972E-2</v>
      </c>
      <c r="DB185" s="52">
        <v>17.263974516166829</v>
      </c>
      <c r="DC185" s="52">
        <v>19.631524517014228</v>
      </c>
      <c r="DD185" s="52">
        <v>17.168861804494096</v>
      </c>
      <c r="DE185" s="52">
        <v>15.161501169955377</v>
      </c>
      <c r="DF185" s="50" t="s">
        <v>102</v>
      </c>
    </row>
    <row r="186" spans="1:110" x14ac:dyDescent="0.25">
      <c r="A186" s="50" t="s">
        <v>1138</v>
      </c>
      <c r="B186" s="50" t="s">
        <v>1641</v>
      </c>
      <c r="C186" s="50" t="s">
        <v>2665</v>
      </c>
      <c r="D186" s="50" t="s">
        <v>101</v>
      </c>
      <c r="E186" s="50" t="s">
        <v>102</v>
      </c>
      <c r="F186" s="50" t="s">
        <v>102</v>
      </c>
      <c r="G186" s="50" t="s">
        <v>102</v>
      </c>
      <c r="H186" s="50" t="s">
        <v>2644</v>
      </c>
      <c r="I186" s="50" t="s">
        <v>103</v>
      </c>
      <c r="J186" s="52">
        <v>847.60099226525142</v>
      </c>
      <c r="K186" s="52">
        <v>1250</v>
      </c>
      <c r="L186" s="52">
        <v>67.808079381220111</v>
      </c>
      <c r="M186" s="52">
        <v>0</v>
      </c>
      <c r="N186" s="52">
        <v>2999</v>
      </c>
      <c r="O186" s="52">
        <v>63.05456077970414</v>
      </c>
      <c r="P186" s="52">
        <v>84.072747706272182</v>
      </c>
      <c r="Q186" s="52">
        <v>100</v>
      </c>
      <c r="R186" s="52">
        <v>2047</v>
      </c>
      <c r="S186" s="52">
        <v>59.183816819190703</v>
      </c>
      <c r="T186" s="52">
        <v>60.299318145797237</v>
      </c>
      <c r="U186" s="52">
        <v>71.377473476312332</v>
      </c>
      <c r="V186" s="52">
        <v>78.911755758920947</v>
      </c>
      <c r="W186" s="52">
        <v>100</v>
      </c>
      <c r="X186" s="52">
        <v>2982</v>
      </c>
      <c r="Y186" s="52">
        <v>53.028740007882</v>
      </c>
      <c r="Z186" s="52">
        <v>70.704986677175995</v>
      </c>
      <c r="AA186" s="52">
        <v>100</v>
      </c>
      <c r="AB186" s="52">
        <v>2039</v>
      </c>
      <c r="AC186" s="52">
        <v>49.666231334976622</v>
      </c>
      <c r="AD186" s="52">
        <v>66.221641779968834</v>
      </c>
      <c r="AE186" s="52">
        <v>100</v>
      </c>
      <c r="AF186" s="52">
        <v>1239</v>
      </c>
      <c r="AG186" s="52">
        <v>51.8683145009418</v>
      </c>
      <c r="AH186" s="52">
        <v>69.157752667922395</v>
      </c>
      <c r="AI186" s="52">
        <v>100</v>
      </c>
      <c r="AJ186" s="52">
        <v>826</v>
      </c>
      <c r="AK186" s="52">
        <v>47.326523405972488</v>
      </c>
      <c r="AL186" s="52">
        <v>60.951896690879629</v>
      </c>
      <c r="AM186" s="52">
        <v>63.102031207963314</v>
      </c>
      <c r="AN186" s="52">
        <v>100</v>
      </c>
      <c r="AO186" s="53">
        <v>12.19</v>
      </c>
      <c r="AP186" s="53">
        <v>10.63</v>
      </c>
      <c r="AQ186" s="53">
        <v>13.62</v>
      </c>
      <c r="AR186" s="52">
        <v>0</v>
      </c>
      <c r="AS186" s="52">
        <v>0.98596043395022337</v>
      </c>
      <c r="AT186" s="52">
        <v>0.98288621646623497</v>
      </c>
      <c r="AU186" s="52">
        <v>0.99279835390946503</v>
      </c>
      <c r="AV186" s="52">
        <v>0.97943688706105658</v>
      </c>
      <c r="AW186" s="52">
        <v>0.97761534947464601</v>
      </c>
      <c r="AX186" s="52">
        <v>0.98353909465020573</v>
      </c>
      <c r="AY186" s="52">
        <v>0.98608964451313752</v>
      </c>
      <c r="AZ186" s="52">
        <v>0.98849252013808975</v>
      </c>
      <c r="BA186" s="52">
        <v>0.98117647058823532</v>
      </c>
      <c r="BB186" s="52">
        <v>0.1625086625086625</v>
      </c>
      <c r="BC186" s="52">
        <v>27.498267498267513</v>
      </c>
      <c r="BD186" s="52">
        <v>50</v>
      </c>
      <c r="BE186" s="52">
        <v>0.18597104343484772</v>
      </c>
      <c r="BF186" s="52">
        <v>22.805791313030465</v>
      </c>
      <c r="BG186" s="52">
        <v>50</v>
      </c>
      <c r="BH186" s="52">
        <v>344</v>
      </c>
      <c r="BI186" s="52">
        <v>741</v>
      </c>
      <c r="BJ186" s="52">
        <v>0.46423751686909581</v>
      </c>
      <c r="BK186" s="52">
        <v>30.949167791273052</v>
      </c>
      <c r="BL186" s="52">
        <v>50</v>
      </c>
      <c r="BM186" s="52">
        <v>100</v>
      </c>
      <c r="BN186" s="52">
        <v>741</v>
      </c>
      <c r="BO186" s="52">
        <v>0.1349527665317139</v>
      </c>
      <c r="BP186" s="52">
        <v>8.9968511021142596</v>
      </c>
      <c r="BQ186" s="52">
        <v>50</v>
      </c>
      <c r="BR186" s="52">
        <v>693</v>
      </c>
      <c r="BS186" s="52">
        <v>848</v>
      </c>
      <c r="BT186" s="52">
        <v>0.81721698113207553</v>
      </c>
      <c r="BU186" s="52">
        <v>43.468988358089128</v>
      </c>
      <c r="BV186" s="52">
        <v>50</v>
      </c>
      <c r="BW186" s="54">
        <v>312</v>
      </c>
      <c r="BX186" s="54">
        <v>424</v>
      </c>
      <c r="BY186" s="52">
        <v>0.73584905660377353</v>
      </c>
      <c r="BZ186" s="52">
        <v>78.281814532316346</v>
      </c>
      <c r="CA186" s="52">
        <v>100</v>
      </c>
      <c r="CB186" s="55">
        <v>182</v>
      </c>
      <c r="CC186" s="55">
        <v>255</v>
      </c>
      <c r="CD186" s="52">
        <v>0.71372549019607801</v>
      </c>
      <c r="CE186" s="52">
        <v>75.928243637880641</v>
      </c>
      <c r="CF186" s="52">
        <v>100</v>
      </c>
      <c r="CG186" s="52">
        <v>0</v>
      </c>
      <c r="CH186" s="52">
        <v>324</v>
      </c>
      <c r="CI186" s="52">
        <v>207</v>
      </c>
      <c r="CJ186" s="52">
        <v>0.63900000000000001</v>
      </c>
      <c r="CK186" s="52">
        <v>85.185185185185176</v>
      </c>
      <c r="CL186" s="52">
        <v>100</v>
      </c>
      <c r="CM186" s="52">
        <v>1468</v>
      </c>
      <c r="CN186" s="52">
        <v>378</v>
      </c>
      <c r="CO186" s="52">
        <v>1792</v>
      </c>
      <c r="CP186" s="52">
        <v>0.25749318801089921</v>
      </c>
      <c r="CQ186" s="52">
        <v>0.8191964285714286</v>
      </c>
      <c r="CR186" s="52">
        <v>8.583106267029974</v>
      </c>
      <c r="CS186" s="52">
        <v>50</v>
      </c>
      <c r="CT186" s="52">
        <v>642</v>
      </c>
      <c r="CU186" s="52">
        <v>1586</v>
      </c>
      <c r="CV186" s="52">
        <v>0.4047919293820933</v>
      </c>
      <c r="CW186" s="52">
        <v>33.732660781841112</v>
      </c>
      <c r="CX186" s="52">
        <v>50</v>
      </c>
      <c r="CY186" s="52">
        <v>0.71372549019607801</v>
      </c>
      <c r="CZ186" s="52">
        <v>0.85384615384615403</v>
      </c>
      <c r="DA186" s="52">
        <v>0.14012066365007597</v>
      </c>
      <c r="DB186" s="52">
        <v>17.263974516166829</v>
      </c>
      <c r="DC186" s="52">
        <v>19.631524517014228</v>
      </c>
      <c r="DD186" s="52">
        <v>17.168861804494096</v>
      </c>
      <c r="DE186" s="52">
        <v>15.161501169955377</v>
      </c>
      <c r="DF186" s="50" t="s">
        <v>102</v>
      </c>
    </row>
    <row r="187" spans="1:110" x14ac:dyDescent="0.25">
      <c r="A187" s="50" t="s">
        <v>1118</v>
      </c>
      <c r="B187" s="50" t="s">
        <v>1642</v>
      </c>
      <c r="C187" s="50" t="s">
        <v>2665</v>
      </c>
      <c r="D187" s="50" t="s">
        <v>101</v>
      </c>
      <c r="E187" s="50" t="s">
        <v>102</v>
      </c>
      <c r="F187" s="50" t="s">
        <v>102</v>
      </c>
      <c r="G187" s="50" t="s">
        <v>102</v>
      </c>
      <c r="H187" s="50" t="s">
        <v>2644</v>
      </c>
      <c r="I187" s="50" t="s">
        <v>103</v>
      </c>
      <c r="J187" s="52">
        <v>955.32095956485682</v>
      </c>
      <c r="K187" s="52">
        <v>1150</v>
      </c>
      <c r="L187" s="52">
        <v>83.071387788248416</v>
      </c>
      <c r="M187" s="52">
        <v>0</v>
      </c>
      <c r="N187" s="52">
        <v>337</v>
      </c>
      <c r="O187" s="52">
        <v>81.467051952988854</v>
      </c>
      <c r="P187" s="52">
        <v>100</v>
      </c>
      <c r="Q187" s="52">
        <v>100</v>
      </c>
      <c r="R187" s="52">
        <v>97</v>
      </c>
      <c r="S187" s="52">
        <v>69.464259492008978</v>
      </c>
      <c r="T187" s="52">
        <v>75</v>
      </c>
      <c r="U187" s="52">
        <v>75</v>
      </c>
      <c r="V187" s="52">
        <v>92.619012656011961</v>
      </c>
      <c r="W187" s="52">
        <v>100</v>
      </c>
      <c r="X187" s="52">
        <v>337</v>
      </c>
      <c r="Y187" s="52">
        <v>71.585470912704423</v>
      </c>
      <c r="Z187" s="52">
        <v>95.447294550272559</v>
      </c>
      <c r="AA187" s="52">
        <v>100</v>
      </c>
      <c r="AB187" s="52">
        <v>97</v>
      </c>
      <c r="AC187" s="52">
        <v>59.30396331820922</v>
      </c>
      <c r="AD187" s="52">
        <v>79.071951090945618</v>
      </c>
      <c r="AE187" s="52">
        <v>100</v>
      </c>
      <c r="AF187" s="52">
        <v>197</v>
      </c>
      <c r="AG187" s="52">
        <v>60.277580372250391</v>
      </c>
      <c r="AH187" s="52">
        <v>80.370107163000526</v>
      </c>
      <c r="AI187" s="52">
        <v>100</v>
      </c>
      <c r="AJ187" s="52">
        <v>56</v>
      </c>
      <c r="AK187" s="52">
        <v>51.578869047619058</v>
      </c>
      <c r="AL187" s="52">
        <v>63.732387706855754</v>
      </c>
      <c r="AM187" s="52">
        <v>68.77182539682542</v>
      </c>
      <c r="AN187" s="52">
        <v>100</v>
      </c>
      <c r="AO187" s="53">
        <v>5.53</v>
      </c>
      <c r="AP187" s="53">
        <v>15.69</v>
      </c>
      <c r="AQ187" s="53">
        <v>12.15</v>
      </c>
      <c r="AR187" s="52">
        <v>1</v>
      </c>
      <c r="AS187" s="52">
        <v>0.84825870646766166</v>
      </c>
      <c r="AT187" s="52">
        <v>0.86206896551724133</v>
      </c>
      <c r="AU187" s="52">
        <v>0.84265734265734271</v>
      </c>
      <c r="AV187" s="52">
        <v>0.84863523573200994</v>
      </c>
      <c r="AW187" s="52">
        <v>0.86324786324786329</v>
      </c>
      <c r="AX187" s="52">
        <v>0.84265734265734271</v>
      </c>
      <c r="AY187" s="52">
        <v>0.99</v>
      </c>
      <c r="AZ187" s="52">
        <v>0.98275862068965514</v>
      </c>
      <c r="BA187" s="52">
        <v>0.99295774647887325</v>
      </c>
      <c r="BB187" s="52">
        <v>3.7275064267352186E-2</v>
      </c>
      <c r="BC187" s="52">
        <v>50</v>
      </c>
      <c r="BD187" s="52">
        <v>50</v>
      </c>
      <c r="BE187" s="52">
        <v>6.6037735849056603E-2</v>
      </c>
      <c r="BF187" s="52">
        <v>46.792452830188694</v>
      </c>
      <c r="BG187" s="52">
        <v>50</v>
      </c>
      <c r="BH187" s="52">
        <v>127</v>
      </c>
      <c r="BI187" s="52">
        <v>140</v>
      </c>
      <c r="BJ187" s="52">
        <v>0.90714285714285714</v>
      </c>
      <c r="BK187" s="52">
        <v>50</v>
      </c>
      <c r="BL187" s="52">
        <v>50</v>
      </c>
      <c r="BM187" s="52">
        <v>58</v>
      </c>
      <c r="BN187" s="52">
        <v>140</v>
      </c>
      <c r="BO187" s="52">
        <v>0.41428571428571431</v>
      </c>
      <c r="BP187" s="52">
        <v>27.61904761904762</v>
      </c>
      <c r="BQ187" s="52">
        <v>50</v>
      </c>
      <c r="BR187" s="52">
        <v>5</v>
      </c>
      <c r="BS187" s="52">
        <v>169</v>
      </c>
      <c r="BT187" s="52">
        <v>2.9585798816568046E-2</v>
      </c>
      <c r="BU187" s="52">
        <v>1.5737127030089386</v>
      </c>
      <c r="BV187" s="52">
        <v>50</v>
      </c>
      <c r="BW187" s="54">
        <v>69</v>
      </c>
      <c r="BX187" s="54">
        <v>72</v>
      </c>
      <c r="BY187" s="52">
        <v>0.95833333333333337</v>
      </c>
      <c r="BZ187" s="52">
        <v>100</v>
      </c>
      <c r="CA187" s="52">
        <v>100</v>
      </c>
      <c r="CB187" s="55"/>
      <c r="CC187" s="55"/>
      <c r="CD187" s="52"/>
      <c r="CE187" s="52"/>
      <c r="CF187" s="52"/>
      <c r="CG187" s="52">
        <v>0</v>
      </c>
      <c r="CH187" s="52">
        <v>71</v>
      </c>
      <c r="CI187" s="52">
        <v>57</v>
      </c>
      <c r="CJ187" s="52">
        <v>0.80300000000000005</v>
      </c>
      <c r="CK187" s="52">
        <v>100</v>
      </c>
      <c r="CL187" s="52">
        <v>100</v>
      </c>
      <c r="CM187" s="52">
        <v>235</v>
      </c>
      <c r="CN187" s="52">
        <v>141</v>
      </c>
      <c r="CO187" s="52">
        <v>255</v>
      </c>
      <c r="CP187" s="52">
        <v>0.6</v>
      </c>
      <c r="CQ187" s="52">
        <v>0.92156862745098034</v>
      </c>
      <c r="CR187" s="52">
        <v>40</v>
      </c>
      <c r="CS187" s="52">
        <v>50</v>
      </c>
      <c r="CT187" s="52">
        <v>83</v>
      </c>
      <c r="CU187" s="52">
        <v>300</v>
      </c>
      <c r="CV187" s="52">
        <v>0.27666666666666667</v>
      </c>
      <c r="CW187" s="52">
        <v>23.055555555555557</v>
      </c>
      <c r="CX187" s="52">
        <v>50</v>
      </c>
      <c r="CY187" s="52"/>
      <c r="CZ187" s="52"/>
      <c r="DA187" s="52"/>
      <c r="DB187" s="52">
        <v>17.263974516166829</v>
      </c>
      <c r="DC187" s="52">
        <v>19.631524517014228</v>
      </c>
      <c r="DD187" s="52">
        <v>17.168861804494096</v>
      </c>
      <c r="DE187" s="52">
        <v>15.161501169955377</v>
      </c>
      <c r="DF187" s="50" t="s">
        <v>102</v>
      </c>
    </row>
    <row r="188" spans="1:110" x14ac:dyDescent="0.25">
      <c r="A188" s="50" t="s">
        <v>1147</v>
      </c>
      <c r="B188" s="50" t="s">
        <v>1643</v>
      </c>
      <c r="C188" s="50" t="s">
        <v>2665</v>
      </c>
      <c r="D188" s="50" t="s">
        <v>101</v>
      </c>
      <c r="E188" s="50" t="s">
        <v>102</v>
      </c>
      <c r="F188" s="50" t="s">
        <v>102</v>
      </c>
      <c r="G188" s="50" t="s">
        <v>102</v>
      </c>
      <c r="H188" s="50" t="s">
        <v>2644</v>
      </c>
      <c r="I188" s="50" t="s">
        <v>103</v>
      </c>
      <c r="J188" s="52">
        <v>1138.263877998678</v>
      </c>
      <c r="K188" s="52">
        <v>1250</v>
      </c>
      <c r="L188" s="52">
        <v>91.061110239894234</v>
      </c>
      <c r="M188" s="52">
        <v>1</v>
      </c>
      <c r="N188" s="52">
        <v>1241</v>
      </c>
      <c r="O188" s="52">
        <v>77.989783403836839</v>
      </c>
      <c r="P188" s="52">
        <v>100</v>
      </c>
      <c r="Q188" s="52">
        <v>100</v>
      </c>
      <c r="R188" s="52">
        <v>160</v>
      </c>
      <c r="S188" s="52">
        <v>60.85985367638942</v>
      </c>
      <c r="T188" s="52">
        <v>75</v>
      </c>
      <c r="U188" s="52">
        <v>75</v>
      </c>
      <c r="V188" s="52">
        <v>81.146471568519232</v>
      </c>
      <c r="W188" s="52">
        <v>100</v>
      </c>
      <c r="X188" s="52">
        <v>1238</v>
      </c>
      <c r="Y188" s="52">
        <v>73.878873791875009</v>
      </c>
      <c r="Z188" s="52">
        <v>98.505165055833345</v>
      </c>
      <c r="AA188" s="52">
        <v>100</v>
      </c>
      <c r="AB188" s="52">
        <v>160</v>
      </c>
      <c r="AC188" s="52">
        <v>54.714013549583328</v>
      </c>
      <c r="AD188" s="52">
        <v>72.952018066111108</v>
      </c>
      <c r="AE188" s="52">
        <v>100</v>
      </c>
      <c r="AF188" s="52">
        <v>591</v>
      </c>
      <c r="AG188" s="52">
        <v>66.489664410603581</v>
      </c>
      <c r="AH188" s="52">
        <v>88.652885880804774</v>
      </c>
      <c r="AI188" s="52">
        <v>100</v>
      </c>
      <c r="AJ188" s="52">
        <v>73</v>
      </c>
      <c r="AK188" s="52">
        <v>51.826826484018284</v>
      </c>
      <c r="AL188" s="52">
        <v>68.5560489060489</v>
      </c>
      <c r="AM188" s="52">
        <v>69.102435312024383</v>
      </c>
      <c r="AN188" s="52">
        <v>100</v>
      </c>
      <c r="AO188" s="53">
        <v>14.14</v>
      </c>
      <c r="AP188" s="53">
        <v>20.28</v>
      </c>
      <c r="AQ188" s="53">
        <v>16.72</v>
      </c>
      <c r="AR188" s="52">
        <v>1</v>
      </c>
      <c r="AS188" s="52">
        <v>0.91703377386196772</v>
      </c>
      <c r="AT188" s="52">
        <v>0.84736842105263155</v>
      </c>
      <c r="AU188" s="52">
        <v>0.92832764505119458</v>
      </c>
      <c r="AV188" s="52">
        <v>0.91422287390029322</v>
      </c>
      <c r="AW188" s="52">
        <v>0.84293193717277481</v>
      </c>
      <c r="AX188" s="52">
        <v>0.92583120204603575</v>
      </c>
      <c r="AY188" s="52">
        <v>0.98338870431893688</v>
      </c>
      <c r="AZ188" s="52">
        <v>0.94871794871794868</v>
      </c>
      <c r="BA188" s="52">
        <v>0.98854961832061072</v>
      </c>
      <c r="BB188" s="52">
        <v>5.8626465661641543E-2</v>
      </c>
      <c r="BC188" s="52">
        <v>48.274706867671703</v>
      </c>
      <c r="BD188" s="52">
        <v>50</v>
      </c>
      <c r="BE188" s="52">
        <v>8.6792452830188674E-2</v>
      </c>
      <c r="BF188" s="52">
        <v>42.641509433962277</v>
      </c>
      <c r="BG188" s="52">
        <v>50</v>
      </c>
      <c r="BH188" s="52">
        <v>360</v>
      </c>
      <c r="BI188" s="52">
        <v>378</v>
      </c>
      <c r="BJ188" s="52">
        <v>0.95238095238095233</v>
      </c>
      <c r="BK188" s="52">
        <v>50</v>
      </c>
      <c r="BL188" s="52">
        <v>50</v>
      </c>
      <c r="BM188" s="52">
        <v>302</v>
      </c>
      <c r="BN188" s="52">
        <v>378</v>
      </c>
      <c r="BO188" s="52">
        <v>0.79894179894179895</v>
      </c>
      <c r="BP188" s="52">
        <v>50</v>
      </c>
      <c r="BQ188" s="52">
        <v>50</v>
      </c>
      <c r="BR188" s="52">
        <v>397</v>
      </c>
      <c r="BS188" s="52">
        <v>397</v>
      </c>
      <c r="BT188" s="52">
        <v>1</v>
      </c>
      <c r="BU188" s="52">
        <v>50</v>
      </c>
      <c r="BV188" s="52">
        <v>50</v>
      </c>
      <c r="BW188" s="54">
        <v>175</v>
      </c>
      <c r="BX188" s="54">
        <v>180</v>
      </c>
      <c r="BY188" s="52">
        <v>0.97222222222222221</v>
      </c>
      <c r="BZ188" s="52">
        <v>100</v>
      </c>
      <c r="CA188" s="52">
        <v>100</v>
      </c>
      <c r="CB188" s="55">
        <v>28</v>
      </c>
      <c r="CC188" s="55">
        <v>28</v>
      </c>
      <c r="CD188" s="52">
        <v>1</v>
      </c>
      <c r="CE188" s="52">
        <v>100</v>
      </c>
      <c r="CF188" s="52">
        <v>100</v>
      </c>
      <c r="CG188" s="52">
        <v>0</v>
      </c>
      <c r="CH188" s="52">
        <v>176</v>
      </c>
      <c r="CI188" s="52">
        <v>162</v>
      </c>
      <c r="CJ188" s="52">
        <v>0.92</v>
      </c>
      <c r="CK188" s="52">
        <v>100</v>
      </c>
      <c r="CL188" s="52">
        <v>100</v>
      </c>
      <c r="CM188" s="52">
        <v>766</v>
      </c>
      <c r="CN188" s="52">
        <v>425</v>
      </c>
      <c r="CO188" s="52">
        <v>806</v>
      </c>
      <c r="CP188" s="52">
        <v>0.55483028720626637</v>
      </c>
      <c r="CQ188" s="52">
        <v>0.95037220843672454</v>
      </c>
      <c r="CR188" s="52">
        <v>36.98868581375109</v>
      </c>
      <c r="CS188" s="52">
        <v>50</v>
      </c>
      <c r="CT188" s="52">
        <v>555</v>
      </c>
      <c r="CU188" s="52">
        <v>787</v>
      </c>
      <c r="CV188" s="52">
        <v>0.70520965692503179</v>
      </c>
      <c r="CW188" s="52">
        <v>50</v>
      </c>
      <c r="CX188" s="52">
        <v>50</v>
      </c>
      <c r="CY188" s="52">
        <v>1</v>
      </c>
      <c r="CZ188" s="52">
        <v>0.94</v>
      </c>
      <c r="DA188" s="52">
        <v>-0.06</v>
      </c>
      <c r="DB188" s="52">
        <v>17.263974516166829</v>
      </c>
      <c r="DC188" s="52">
        <v>19.631524517014228</v>
      </c>
      <c r="DD188" s="52">
        <v>17.168861804494096</v>
      </c>
      <c r="DE188" s="52">
        <v>15.161501169955377</v>
      </c>
      <c r="DF188" s="50" t="s">
        <v>102</v>
      </c>
    </row>
    <row r="189" spans="1:110" x14ac:dyDescent="0.25">
      <c r="A189" s="50" t="s">
        <v>1152</v>
      </c>
      <c r="B189" s="50" t="s">
        <v>1644</v>
      </c>
      <c r="C189" s="50" t="s">
        <v>2665</v>
      </c>
      <c r="D189" s="50" t="s">
        <v>101</v>
      </c>
      <c r="E189" s="50" t="s">
        <v>102</v>
      </c>
      <c r="F189" s="50" t="s">
        <v>102</v>
      </c>
      <c r="G189" s="50" t="s">
        <v>102</v>
      </c>
      <c r="H189" s="50" t="s">
        <v>2644</v>
      </c>
      <c r="I189" s="50" t="s">
        <v>103</v>
      </c>
      <c r="J189" s="52">
        <v>1152.5748921512065</v>
      </c>
      <c r="K189" s="52">
        <v>1250</v>
      </c>
      <c r="L189" s="52">
        <v>92.20599137209652</v>
      </c>
      <c r="M189" s="52">
        <v>0</v>
      </c>
      <c r="N189" s="52">
        <v>2773</v>
      </c>
      <c r="O189" s="52">
        <v>82.819488145381428</v>
      </c>
      <c r="P189" s="52">
        <v>100</v>
      </c>
      <c r="Q189" s="52">
        <v>100</v>
      </c>
      <c r="R189" s="52">
        <v>437</v>
      </c>
      <c r="S189" s="52">
        <v>65.853381404243336</v>
      </c>
      <c r="T189" s="52">
        <v>75</v>
      </c>
      <c r="U189" s="52">
        <v>75</v>
      </c>
      <c r="V189" s="52">
        <v>87.804508538991115</v>
      </c>
      <c r="W189" s="52">
        <v>100</v>
      </c>
      <c r="X189" s="52">
        <v>2769</v>
      </c>
      <c r="Y189" s="52">
        <v>75.844853209802977</v>
      </c>
      <c r="Z189" s="52">
        <v>100</v>
      </c>
      <c r="AA189" s="52">
        <v>100</v>
      </c>
      <c r="AB189" s="52">
        <v>435</v>
      </c>
      <c r="AC189" s="52">
        <v>55.758966104418192</v>
      </c>
      <c r="AD189" s="52">
        <v>74.345288139224252</v>
      </c>
      <c r="AE189" s="52">
        <v>100</v>
      </c>
      <c r="AF189" s="52">
        <v>1358</v>
      </c>
      <c r="AG189" s="52">
        <v>68.438144329897028</v>
      </c>
      <c r="AH189" s="52">
        <v>91.250859106529376</v>
      </c>
      <c r="AI189" s="52">
        <v>100</v>
      </c>
      <c r="AJ189" s="52">
        <v>207</v>
      </c>
      <c r="AK189" s="52">
        <v>54.631561996779375</v>
      </c>
      <c r="AL189" s="52">
        <v>70.921169997104172</v>
      </c>
      <c r="AM189" s="52">
        <v>72.842082662372505</v>
      </c>
      <c r="AN189" s="52">
        <v>100</v>
      </c>
      <c r="AO189" s="53">
        <v>9.14</v>
      </c>
      <c r="AP189" s="53">
        <v>19.239999999999998</v>
      </c>
      <c r="AQ189" s="53">
        <v>16.28</v>
      </c>
      <c r="AR189" s="52">
        <v>1</v>
      </c>
      <c r="AS189" s="52">
        <v>0.87739103167137034</v>
      </c>
      <c r="AT189" s="52">
        <v>0.87872763419483102</v>
      </c>
      <c r="AU189" s="52">
        <v>0.87714072970960533</v>
      </c>
      <c r="AV189" s="52">
        <v>0.87644666875195498</v>
      </c>
      <c r="AW189" s="52">
        <v>0.87647058823529411</v>
      </c>
      <c r="AX189" s="52">
        <v>0.87644212876814287</v>
      </c>
      <c r="AY189" s="52">
        <v>0.99416909620991256</v>
      </c>
      <c r="AZ189" s="52">
        <v>0.99043062200956933</v>
      </c>
      <c r="BA189" s="52">
        <v>0.99484092863284612</v>
      </c>
      <c r="BB189" s="52">
        <v>1.8299058905541999E-2</v>
      </c>
      <c r="BC189" s="52">
        <v>50</v>
      </c>
      <c r="BD189" s="52">
        <v>50</v>
      </c>
      <c r="BE189" s="52">
        <v>4.7306176084099871E-2</v>
      </c>
      <c r="BF189" s="52">
        <v>50</v>
      </c>
      <c r="BG189" s="52">
        <v>50</v>
      </c>
      <c r="BH189" s="52">
        <v>582</v>
      </c>
      <c r="BI189" s="52">
        <v>951</v>
      </c>
      <c r="BJ189" s="52">
        <v>0.61198738170347</v>
      </c>
      <c r="BK189" s="52">
        <v>40.79915878023133</v>
      </c>
      <c r="BL189" s="52">
        <v>50</v>
      </c>
      <c r="BM189" s="52">
        <v>783</v>
      </c>
      <c r="BN189" s="52">
        <v>951</v>
      </c>
      <c r="BO189" s="52">
        <v>0.82334384858044163</v>
      </c>
      <c r="BP189" s="52">
        <v>50</v>
      </c>
      <c r="BQ189" s="52">
        <v>50</v>
      </c>
      <c r="BR189" s="52">
        <v>913</v>
      </c>
      <c r="BS189" s="52">
        <v>915</v>
      </c>
      <c r="BT189" s="52">
        <v>0.99781420765027318</v>
      </c>
      <c r="BU189" s="52">
        <v>50</v>
      </c>
      <c r="BV189" s="52">
        <v>50</v>
      </c>
      <c r="BW189" s="54">
        <v>442</v>
      </c>
      <c r="BX189" s="54">
        <v>452</v>
      </c>
      <c r="BY189" s="52">
        <v>0.97787610619469023</v>
      </c>
      <c r="BZ189" s="52">
        <v>100</v>
      </c>
      <c r="CA189" s="52">
        <v>100</v>
      </c>
      <c r="CB189" s="55">
        <v>74</v>
      </c>
      <c r="CC189" s="55">
        <v>78</v>
      </c>
      <c r="CD189" s="52">
        <v>0.94871794871794901</v>
      </c>
      <c r="CE189" s="52">
        <v>100</v>
      </c>
      <c r="CF189" s="52">
        <v>100</v>
      </c>
      <c r="CG189" s="52">
        <v>0</v>
      </c>
      <c r="CH189" s="52">
        <v>444</v>
      </c>
      <c r="CI189" s="52">
        <v>407</v>
      </c>
      <c r="CJ189" s="52">
        <v>0.91700000000000004</v>
      </c>
      <c r="CK189" s="52">
        <v>100</v>
      </c>
      <c r="CL189" s="52">
        <v>100</v>
      </c>
      <c r="CM189" s="52">
        <v>1773</v>
      </c>
      <c r="CN189" s="52">
        <v>945</v>
      </c>
      <c r="CO189" s="52">
        <v>1852</v>
      </c>
      <c r="CP189" s="52">
        <v>0.53299492385786806</v>
      </c>
      <c r="CQ189" s="52">
        <v>0.95734341252699784</v>
      </c>
      <c r="CR189" s="52">
        <v>35.532994923857871</v>
      </c>
      <c r="CS189" s="52">
        <v>50</v>
      </c>
      <c r="CT189" s="52">
        <v>1162</v>
      </c>
      <c r="CU189" s="52">
        <v>1866</v>
      </c>
      <c r="CV189" s="52">
        <v>0.62272240085744912</v>
      </c>
      <c r="CW189" s="52">
        <v>50</v>
      </c>
      <c r="CX189" s="52">
        <v>50</v>
      </c>
      <c r="CY189" s="52">
        <v>0.94871794871794901</v>
      </c>
      <c r="CZ189" s="52">
        <v>0.94</v>
      </c>
      <c r="DA189" s="52">
        <v>-8.7179487179490419E-3</v>
      </c>
      <c r="DB189" s="52">
        <v>17.263974516166829</v>
      </c>
      <c r="DC189" s="52">
        <v>19.631524517014228</v>
      </c>
      <c r="DD189" s="52">
        <v>17.168861804494096</v>
      </c>
      <c r="DE189" s="52">
        <v>15.161501169955377</v>
      </c>
      <c r="DF189" s="50" t="s">
        <v>102</v>
      </c>
    </row>
    <row r="190" spans="1:110" x14ac:dyDescent="0.25">
      <c r="A190" s="50" t="s">
        <v>1161</v>
      </c>
      <c r="B190" s="50" t="s">
        <v>1645</v>
      </c>
      <c r="C190" s="50" t="s">
        <v>2665</v>
      </c>
      <c r="D190" s="50" t="s">
        <v>101</v>
      </c>
      <c r="E190" s="50" t="s">
        <v>102</v>
      </c>
      <c r="F190" s="50" t="s">
        <v>102</v>
      </c>
      <c r="G190" s="50" t="s">
        <v>102</v>
      </c>
      <c r="H190" s="50" t="s">
        <v>2644</v>
      </c>
      <c r="I190" s="50" t="s">
        <v>103</v>
      </c>
      <c r="J190" s="52">
        <v>1035.8950175970642</v>
      </c>
      <c r="K190" s="52">
        <v>1250</v>
      </c>
      <c r="L190" s="52">
        <v>82.871601407765141</v>
      </c>
      <c r="M190" s="52">
        <v>1</v>
      </c>
      <c r="N190" s="52">
        <v>1782</v>
      </c>
      <c r="O190" s="52">
        <v>68.431587321308157</v>
      </c>
      <c r="P190" s="52">
        <v>91.242116428410881</v>
      </c>
      <c r="Q190" s="52">
        <v>100</v>
      </c>
      <c r="R190" s="52">
        <v>618</v>
      </c>
      <c r="S190" s="52">
        <v>56.30059938320931</v>
      </c>
      <c r="T190" s="52">
        <v>67.84491388433301</v>
      </c>
      <c r="U190" s="52">
        <v>74.872266484319397</v>
      </c>
      <c r="V190" s="52">
        <v>75.067465844279084</v>
      </c>
      <c r="W190" s="52">
        <v>100</v>
      </c>
      <c r="X190" s="52">
        <v>1791</v>
      </c>
      <c r="Y190" s="52">
        <v>61.689412116063792</v>
      </c>
      <c r="Z190" s="52">
        <v>82.252549488085052</v>
      </c>
      <c r="AA190" s="52">
        <v>100</v>
      </c>
      <c r="AB190" s="52">
        <v>619</v>
      </c>
      <c r="AC190" s="52">
        <v>50.034730254332736</v>
      </c>
      <c r="AD190" s="52">
        <v>66.712973672443638</v>
      </c>
      <c r="AE190" s="52">
        <v>100</v>
      </c>
      <c r="AF190" s="52">
        <v>843</v>
      </c>
      <c r="AG190" s="52">
        <v>59.83615065243194</v>
      </c>
      <c r="AH190" s="52">
        <v>79.781534203242586</v>
      </c>
      <c r="AI190" s="52">
        <v>100</v>
      </c>
      <c r="AJ190" s="52">
        <v>276</v>
      </c>
      <c r="AK190" s="52">
        <v>49.123701690821264</v>
      </c>
      <c r="AL190" s="52">
        <v>65.05067607289827</v>
      </c>
      <c r="AM190" s="52">
        <v>65.498268921095018</v>
      </c>
      <c r="AN190" s="52">
        <v>100</v>
      </c>
      <c r="AO190" s="53">
        <v>18.57</v>
      </c>
      <c r="AP190" s="53">
        <v>17.809999999999999</v>
      </c>
      <c r="AQ190" s="53">
        <v>15.92</v>
      </c>
      <c r="AR190" s="52">
        <v>1</v>
      </c>
      <c r="AS190" s="52">
        <v>0.92977960020502304</v>
      </c>
      <c r="AT190" s="52">
        <v>0.9633587786259542</v>
      </c>
      <c r="AU190" s="52">
        <v>0.91280864197530864</v>
      </c>
      <c r="AV190" s="52">
        <v>0.93442622950819676</v>
      </c>
      <c r="AW190" s="52">
        <v>0.96493902439024393</v>
      </c>
      <c r="AX190" s="52">
        <v>0.91898148148148151</v>
      </c>
      <c r="AY190" s="52">
        <v>0.98271889400921664</v>
      </c>
      <c r="AZ190" s="52">
        <v>0.96575342465753422</v>
      </c>
      <c r="BA190" s="52">
        <v>0.99131944444444442</v>
      </c>
      <c r="BB190" s="52">
        <v>4.0347436256654524E-2</v>
      </c>
      <c r="BC190" s="52">
        <v>50</v>
      </c>
      <c r="BD190" s="52">
        <v>50</v>
      </c>
      <c r="BE190" s="52">
        <v>8.9005235602094238E-2</v>
      </c>
      <c r="BF190" s="52">
        <v>42.198952879581149</v>
      </c>
      <c r="BG190" s="52">
        <v>50</v>
      </c>
      <c r="BH190" s="52">
        <v>389</v>
      </c>
      <c r="BI190" s="52">
        <v>584</v>
      </c>
      <c r="BJ190" s="52">
        <v>0.66609589041095896</v>
      </c>
      <c r="BK190" s="52">
        <v>44.406392694063932</v>
      </c>
      <c r="BL190" s="52">
        <v>50</v>
      </c>
      <c r="BM190" s="52">
        <v>227</v>
      </c>
      <c r="BN190" s="52">
        <v>584</v>
      </c>
      <c r="BO190" s="52">
        <v>0.3886986301369863</v>
      </c>
      <c r="BP190" s="52">
        <v>25.913242009132421</v>
      </c>
      <c r="BQ190" s="52">
        <v>50</v>
      </c>
      <c r="BR190" s="52">
        <v>577</v>
      </c>
      <c r="BS190" s="52">
        <v>619</v>
      </c>
      <c r="BT190" s="52">
        <v>0.93214862681744748</v>
      </c>
      <c r="BU190" s="52">
        <v>49.58237376688551</v>
      </c>
      <c r="BV190" s="52">
        <v>50</v>
      </c>
      <c r="BW190" s="54">
        <v>282</v>
      </c>
      <c r="BX190" s="54">
        <v>307</v>
      </c>
      <c r="BY190" s="52">
        <v>0.91856677524429964</v>
      </c>
      <c r="BZ190" s="52">
        <v>97.719869706840385</v>
      </c>
      <c r="CA190" s="52">
        <v>100</v>
      </c>
      <c r="CB190" s="55">
        <v>69</v>
      </c>
      <c r="CC190" s="55">
        <v>81</v>
      </c>
      <c r="CD190" s="52">
        <v>0.85185185185185208</v>
      </c>
      <c r="CE190" s="52">
        <v>90.622537431048102</v>
      </c>
      <c r="CF190" s="52">
        <v>100</v>
      </c>
      <c r="CG190" s="52">
        <v>0</v>
      </c>
      <c r="CH190" s="52">
        <v>290</v>
      </c>
      <c r="CI190" s="52">
        <v>236</v>
      </c>
      <c r="CJ190" s="52">
        <v>0.81399999999999995</v>
      </c>
      <c r="CK190" s="52">
        <v>100</v>
      </c>
      <c r="CL190" s="52">
        <v>100</v>
      </c>
      <c r="CM190" s="52">
        <v>1049</v>
      </c>
      <c r="CN190" s="52">
        <v>495</v>
      </c>
      <c r="CO190" s="52">
        <v>1082</v>
      </c>
      <c r="CP190" s="52">
        <v>0.47187797902764539</v>
      </c>
      <c r="CQ190" s="52">
        <v>0.96950092421441769</v>
      </c>
      <c r="CR190" s="52">
        <v>31.45853193517636</v>
      </c>
      <c r="CS190" s="52">
        <v>50</v>
      </c>
      <c r="CT190" s="52">
        <v>613</v>
      </c>
      <c r="CU190" s="52">
        <v>1176</v>
      </c>
      <c r="CV190" s="52">
        <v>0.5212585034013606</v>
      </c>
      <c r="CW190" s="52">
        <v>43.438208616780052</v>
      </c>
      <c r="CX190" s="52">
        <v>50</v>
      </c>
      <c r="CY190" s="52">
        <v>0.85185185185185208</v>
      </c>
      <c r="CZ190" s="52">
        <v>0.94</v>
      </c>
      <c r="DA190" s="52">
        <v>8.8148148148147948E-2</v>
      </c>
      <c r="DB190" s="52">
        <v>17.263974516166829</v>
      </c>
      <c r="DC190" s="52">
        <v>19.631524517014228</v>
      </c>
      <c r="DD190" s="52">
        <v>17.168861804494096</v>
      </c>
      <c r="DE190" s="52">
        <v>15.161501169955377</v>
      </c>
      <c r="DF190" s="50" t="s">
        <v>102</v>
      </c>
    </row>
    <row r="191" spans="1:110" x14ac:dyDescent="0.25">
      <c r="A191" s="50" t="s">
        <v>1169</v>
      </c>
      <c r="B191" s="50" t="s">
        <v>1646</v>
      </c>
      <c r="C191" s="50" t="s">
        <v>2665</v>
      </c>
      <c r="D191" s="50" t="s">
        <v>101</v>
      </c>
      <c r="E191" s="50" t="s">
        <v>102</v>
      </c>
      <c r="F191" s="50" t="s">
        <v>102</v>
      </c>
      <c r="G191" s="50" t="s">
        <v>102</v>
      </c>
      <c r="H191" s="50" t="s">
        <v>2644</v>
      </c>
      <c r="I191" s="50" t="s">
        <v>103</v>
      </c>
      <c r="J191" s="52">
        <v>647.97668687122314</v>
      </c>
      <c r="K191" s="52">
        <v>800</v>
      </c>
      <c r="L191" s="52">
        <v>80.997085858902892</v>
      </c>
      <c r="M191" s="52">
        <v>0</v>
      </c>
      <c r="N191" s="52">
        <v>273</v>
      </c>
      <c r="O191" s="52">
        <v>68.867179325098093</v>
      </c>
      <c r="P191" s="52">
        <v>91.822905766797462</v>
      </c>
      <c r="Q191" s="52">
        <v>100</v>
      </c>
      <c r="R191" s="52">
        <v>96</v>
      </c>
      <c r="S191" s="52">
        <v>59.321972729461429</v>
      </c>
      <c r="T191" s="52">
        <v>68.591801118222421</v>
      </c>
      <c r="U191" s="52">
        <v>74.0442405295112</v>
      </c>
      <c r="V191" s="52">
        <v>79.095963639281905</v>
      </c>
      <c r="W191" s="52">
        <v>100</v>
      </c>
      <c r="X191" s="52">
        <v>273</v>
      </c>
      <c r="Y191" s="52">
        <v>63.661522003585958</v>
      </c>
      <c r="Z191" s="52">
        <v>84.882029338114606</v>
      </c>
      <c r="AA191" s="52">
        <v>100</v>
      </c>
      <c r="AB191" s="52">
        <v>96</v>
      </c>
      <c r="AC191" s="52">
        <v>54.571319885974994</v>
      </c>
      <c r="AD191" s="52">
        <v>72.761759847966658</v>
      </c>
      <c r="AE191" s="52">
        <v>100</v>
      </c>
      <c r="AF191" s="52">
        <v>92</v>
      </c>
      <c r="AG191" s="52">
        <v>60.452173913043481</v>
      </c>
      <c r="AH191" s="52">
        <v>80.602898550724646</v>
      </c>
      <c r="AI191" s="52">
        <v>100</v>
      </c>
      <c r="AJ191" s="52">
        <v>27</v>
      </c>
      <c r="AK191" s="52">
        <v>52.120987654320977</v>
      </c>
      <c r="AL191" s="52">
        <v>63.912820512820552</v>
      </c>
      <c r="AM191" s="52">
        <v>69.494650205761303</v>
      </c>
      <c r="AN191" s="52">
        <v>100</v>
      </c>
      <c r="AO191" s="53">
        <v>14.72</v>
      </c>
      <c r="AP191" s="53">
        <v>14.02</v>
      </c>
      <c r="AQ191" s="53">
        <v>11.79</v>
      </c>
      <c r="AR191" s="52">
        <v>0</v>
      </c>
      <c r="AS191" s="52">
        <v>0.9754385964912281</v>
      </c>
      <c r="AT191" s="52">
        <v>0.98039215686274506</v>
      </c>
      <c r="AU191" s="52">
        <v>0.97267759562841527</v>
      </c>
      <c r="AV191" s="52">
        <v>0.97552447552447552</v>
      </c>
      <c r="AW191" s="52">
        <v>0.98058252427184467</v>
      </c>
      <c r="AX191" s="52">
        <v>0.97267759562841527</v>
      </c>
      <c r="AY191" s="52">
        <v>0.98936170212765961</v>
      </c>
      <c r="AZ191" s="52">
        <v>1</v>
      </c>
      <c r="BA191" s="52">
        <v>0.98484848484848486</v>
      </c>
      <c r="BB191" s="52">
        <v>7.0559610705596104E-2</v>
      </c>
      <c r="BC191" s="52">
        <v>45.888077858880777</v>
      </c>
      <c r="BD191" s="52">
        <v>50</v>
      </c>
      <c r="BE191" s="52">
        <v>0.13235294117647059</v>
      </c>
      <c r="BF191" s="52">
        <v>33.529411764705898</v>
      </c>
      <c r="BG191" s="52">
        <v>50</v>
      </c>
      <c r="BH191" s="52"/>
      <c r="BI191" s="52"/>
      <c r="BJ191" s="52"/>
      <c r="BK191" s="52"/>
      <c r="BL191" s="52"/>
      <c r="BM191" s="52"/>
      <c r="BN191" s="52"/>
      <c r="BO191" s="52"/>
      <c r="BP191" s="52"/>
      <c r="BQ191" s="52"/>
      <c r="BR191" s="52">
        <v>61</v>
      </c>
      <c r="BS191" s="52">
        <v>64</v>
      </c>
      <c r="BT191" s="52">
        <v>0.953125</v>
      </c>
      <c r="BU191" s="52">
        <v>50</v>
      </c>
      <c r="BV191" s="52">
        <v>50</v>
      </c>
      <c r="BW191" s="54"/>
      <c r="BX191" s="54"/>
      <c r="BY191" s="52"/>
      <c r="BZ191" s="52"/>
      <c r="CA191" s="52"/>
      <c r="CB191" s="55"/>
      <c r="CC191" s="55"/>
      <c r="CD191" s="52"/>
      <c r="CE191" s="52"/>
      <c r="CF191" s="52"/>
      <c r="CG191" s="52"/>
      <c r="CH191" s="52"/>
      <c r="CI191" s="52"/>
      <c r="CJ191" s="52"/>
      <c r="CK191" s="52"/>
      <c r="CL191" s="52"/>
      <c r="CM191" s="52">
        <v>132</v>
      </c>
      <c r="CN191" s="52">
        <v>79</v>
      </c>
      <c r="CO191" s="52">
        <v>136</v>
      </c>
      <c r="CP191" s="52">
        <v>0.59848484848484851</v>
      </c>
      <c r="CQ191" s="52">
        <v>0.97058823529411764</v>
      </c>
      <c r="CR191" s="52">
        <v>39.898989898989903</v>
      </c>
      <c r="CS191" s="52">
        <v>50</v>
      </c>
      <c r="CT191" s="52"/>
      <c r="CU191" s="52"/>
      <c r="CV191" s="52"/>
      <c r="CW191" s="52"/>
      <c r="CX191" s="52"/>
      <c r="CY191" s="52"/>
      <c r="CZ191" s="52"/>
      <c r="DA191" s="52"/>
      <c r="DB191" s="52">
        <v>17.263974516166829</v>
      </c>
      <c r="DC191" s="52">
        <v>19.631524517014228</v>
      </c>
      <c r="DD191" s="52">
        <v>17.168861804494096</v>
      </c>
      <c r="DE191" s="52"/>
      <c r="DF191" s="50" t="s">
        <v>102</v>
      </c>
    </row>
    <row r="192" spans="1:110" x14ac:dyDescent="0.25">
      <c r="A192" s="50" t="s">
        <v>1171</v>
      </c>
      <c r="B192" s="50" t="s">
        <v>1647</v>
      </c>
      <c r="C192" s="50" t="s">
        <v>2665</v>
      </c>
      <c r="D192" s="50" t="s">
        <v>101</v>
      </c>
      <c r="E192" s="50" t="s">
        <v>102</v>
      </c>
      <c r="F192" s="50" t="s">
        <v>102</v>
      </c>
      <c r="G192" s="50" t="s">
        <v>102</v>
      </c>
      <c r="H192" s="50" t="s">
        <v>2644</v>
      </c>
      <c r="I192" s="50" t="s">
        <v>103</v>
      </c>
      <c r="J192" s="52">
        <v>1122.4804013263258</v>
      </c>
      <c r="K192" s="52">
        <v>1250</v>
      </c>
      <c r="L192" s="52">
        <v>89.798432106106063</v>
      </c>
      <c r="M192" s="52">
        <v>1</v>
      </c>
      <c r="N192" s="52">
        <v>2314</v>
      </c>
      <c r="O192" s="52">
        <v>75.660994976299463</v>
      </c>
      <c r="P192" s="52">
        <v>100</v>
      </c>
      <c r="Q192" s="52">
        <v>100</v>
      </c>
      <c r="R192" s="52">
        <v>374</v>
      </c>
      <c r="S192" s="52">
        <v>59.394685407265037</v>
      </c>
      <c r="T192" s="52">
        <v>72.353758603510016</v>
      </c>
      <c r="U192" s="52">
        <v>75</v>
      </c>
      <c r="V192" s="52">
        <v>79.192913876353373</v>
      </c>
      <c r="W192" s="52">
        <v>100</v>
      </c>
      <c r="X192" s="52">
        <v>2306</v>
      </c>
      <c r="Y192" s="52">
        <v>68.98135150212552</v>
      </c>
      <c r="Z192" s="52">
        <v>91.975135336167355</v>
      </c>
      <c r="AA192" s="52">
        <v>100</v>
      </c>
      <c r="AB192" s="52">
        <v>372</v>
      </c>
      <c r="AC192" s="52">
        <v>51.448460819121237</v>
      </c>
      <c r="AD192" s="52">
        <v>68.597947758828312</v>
      </c>
      <c r="AE192" s="52">
        <v>100</v>
      </c>
      <c r="AF192" s="52">
        <v>992</v>
      </c>
      <c r="AG192" s="52">
        <v>68.815885416666873</v>
      </c>
      <c r="AH192" s="52">
        <v>91.754513888889164</v>
      </c>
      <c r="AI192" s="52">
        <v>100</v>
      </c>
      <c r="AJ192" s="52">
        <v>155</v>
      </c>
      <c r="AK192" s="52">
        <v>55.975215053763414</v>
      </c>
      <c r="AL192" s="52">
        <v>71.19378733572303</v>
      </c>
      <c r="AM192" s="52">
        <v>74.633620071684547</v>
      </c>
      <c r="AN192" s="52">
        <v>100</v>
      </c>
      <c r="AO192" s="53">
        <v>15.6</v>
      </c>
      <c r="AP192" s="53">
        <v>20.9</v>
      </c>
      <c r="AQ192" s="53">
        <v>15.21</v>
      </c>
      <c r="AR192" s="52">
        <v>1</v>
      </c>
      <c r="AS192" s="52">
        <v>0.98024379991593102</v>
      </c>
      <c r="AT192" s="52">
        <v>0.9765625</v>
      </c>
      <c r="AU192" s="52">
        <v>0.98095238095238091</v>
      </c>
      <c r="AV192" s="52">
        <v>0.97732997481108308</v>
      </c>
      <c r="AW192" s="52">
        <v>0.9715762273901809</v>
      </c>
      <c r="AX192" s="52">
        <v>0.97844611528822056</v>
      </c>
      <c r="AY192" s="52">
        <v>0.98318496538081113</v>
      </c>
      <c r="AZ192" s="52">
        <v>0.94578313253012047</v>
      </c>
      <c r="BA192" s="52">
        <v>0.9905325443786982</v>
      </c>
      <c r="BB192" s="52">
        <v>4.1548630783758263E-2</v>
      </c>
      <c r="BC192" s="52">
        <v>50</v>
      </c>
      <c r="BD192" s="52">
        <v>50</v>
      </c>
      <c r="BE192" s="52">
        <v>8.2236842105263164E-2</v>
      </c>
      <c r="BF192" s="52">
        <v>43.552631578947377</v>
      </c>
      <c r="BG192" s="52">
        <v>50</v>
      </c>
      <c r="BH192" s="52">
        <v>290</v>
      </c>
      <c r="BI192" s="52">
        <v>684</v>
      </c>
      <c r="BJ192" s="52">
        <v>0.42397660818713451</v>
      </c>
      <c r="BK192" s="52">
        <v>28.26510721247563</v>
      </c>
      <c r="BL192" s="52">
        <v>50</v>
      </c>
      <c r="BM192" s="52">
        <v>527</v>
      </c>
      <c r="BN192" s="52">
        <v>684</v>
      </c>
      <c r="BO192" s="52">
        <v>0.77046783625730997</v>
      </c>
      <c r="BP192" s="52">
        <v>50</v>
      </c>
      <c r="BQ192" s="52">
        <v>50</v>
      </c>
      <c r="BR192" s="52">
        <v>673</v>
      </c>
      <c r="BS192" s="52">
        <v>679</v>
      </c>
      <c r="BT192" s="52">
        <v>0.99116347569955821</v>
      </c>
      <c r="BU192" s="52">
        <v>50</v>
      </c>
      <c r="BV192" s="52">
        <v>50</v>
      </c>
      <c r="BW192" s="54">
        <v>292</v>
      </c>
      <c r="BX192" s="54">
        <v>301</v>
      </c>
      <c r="BY192" s="52">
        <v>0.9700996677740864</v>
      </c>
      <c r="BZ192" s="52">
        <v>100</v>
      </c>
      <c r="CA192" s="52">
        <v>100</v>
      </c>
      <c r="CB192" s="55">
        <v>34</v>
      </c>
      <c r="CC192" s="55">
        <v>36</v>
      </c>
      <c r="CD192" s="52">
        <v>0.94444444444444398</v>
      </c>
      <c r="CE192" s="52">
        <v>100</v>
      </c>
      <c r="CF192" s="52">
        <v>100</v>
      </c>
      <c r="CG192" s="52">
        <v>0</v>
      </c>
      <c r="CH192" s="52">
        <v>293</v>
      </c>
      <c r="CI192" s="52">
        <v>259</v>
      </c>
      <c r="CJ192" s="52">
        <v>0.88400000000000001</v>
      </c>
      <c r="CK192" s="52">
        <v>100</v>
      </c>
      <c r="CL192" s="52">
        <v>100</v>
      </c>
      <c r="CM192" s="52">
        <v>1387</v>
      </c>
      <c r="CN192" s="52">
        <v>926</v>
      </c>
      <c r="CO192" s="52">
        <v>1399</v>
      </c>
      <c r="CP192" s="52">
        <v>0.66762797404470076</v>
      </c>
      <c r="CQ192" s="52">
        <v>0.9914224446032881</v>
      </c>
      <c r="CR192" s="52">
        <v>44.50853160298005</v>
      </c>
      <c r="CS192" s="52">
        <v>50</v>
      </c>
      <c r="CT192" s="52">
        <v>894</v>
      </c>
      <c r="CU192" s="52">
        <v>1377</v>
      </c>
      <c r="CV192" s="52">
        <v>0.64923747276688448</v>
      </c>
      <c r="CW192" s="52">
        <v>50</v>
      </c>
      <c r="CX192" s="52">
        <v>50</v>
      </c>
      <c r="CY192" s="52">
        <v>0.94444444444444398</v>
      </c>
      <c r="CZ192" s="52">
        <v>0.94</v>
      </c>
      <c r="DA192" s="52">
        <v>-4.4444444444440021E-3</v>
      </c>
      <c r="DB192" s="52">
        <v>17.263974516166829</v>
      </c>
      <c r="DC192" s="52">
        <v>19.631524517014228</v>
      </c>
      <c r="DD192" s="52">
        <v>17.168861804494096</v>
      </c>
      <c r="DE192" s="52">
        <v>15.161501169955377</v>
      </c>
      <c r="DF192" s="50" t="s">
        <v>102</v>
      </c>
    </row>
    <row r="193" spans="1:110" x14ac:dyDescent="0.25">
      <c r="A193" s="50" t="s">
        <v>1176</v>
      </c>
      <c r="B193" s="50" t="s">
        <v>1648</v>
      </c>
      <c r="C193" s="50" t="s">
        <v>2665</v>
      </c>
      <c r="D193" s="50" t="s">
        <v>101</v>
      </c>
      <c r="E193" s="50" t="s">
        <v>102</v>
      </c>
      <c r="F193" s="50" t="s">
        <v>102</v>
      </c>
      <c r="G193" s="50" t="s">
        <v>102</v>
      </c>
      <c r="H193" s="50" t="s">
        <v>2644</v>
      </c>
      <c r="I193" s="50" t="s">
        <v>103</v>
      </c>
      <c r="J193" s="52">
        <v>571.95300197993924</v>
      </c>
      <c r="K193" s="52">
        <v>800</v>
      </c>
      <c r="L193" s="52">
        <v>71.494125247492406</v>
      </c>
      <c r="M193" s="52">
        <v>0</v>
      </c>
      <c r="N193" s="52">
        <v>290</v>
      </c>
      <c r="O193" s="52">
        <v>65.821445857120452</v>
      </c>
      <c r="P193" s="52">
        <v>87.76192780949394</v>
      </c>
      <c r="Q193" s="52">
        <v>100</v>
      </c>
      <c r="R193" s="52">
        <v>195</v>
      </c>
      <c r="S193" s="52">
        <v>62.231739465808303</v>
      </c>
      <c r="T193" s="52">
        <v>63.053988937645435</v>
      </c>
      <c r="U193" s="52">
        <v>73.189790555076939</v>
      </c>
      <c r="V193" s="52">
        <v>82.975652621077728</v>
      </c>
      <c r="W193" s="52">
        <v>100</v>
      </c>
      <c r="X193" s="52">
        <v>290</v>
      </c>
      <c r="Y193" s="52">
        <v>55.815929503377127</v>
      </c>
      <c r="Z193" s="52">
        <v>74.42123933783617</v>
      </c>
      <c r="AA193" s="52">
        <v>100</v>
      </c>
      <c r="AB193" s="52">
        <v>195</v>
      </c>
      <c r="AC193" s="52">
        <v>52.28969542001564</v>
      </c>
      <c r="AD193" s="52">
        <v>69.719593893354187</v>
      </c>
      <c r="AE193" s="52">
        <v>100</v>
      </c>
      <c r="AF193" s="52">
        <v>78</v>
      </c>
      <c r="AG193" s="52">
        <v>47.855876068376077</v>
      </c>
      <c r="AH193" s="52">
        <v>63.807834757834769</v>
      </c>
      <c r="AI193" s="52">
        <v>100</v>
      </c>
      <c r="AJ193" s="52">
        <v>54</v>
      </c>
      <c r="AK193" s="52">
        <v>44.463425925925925</v>
      </c>
      <c r="AL193" s="52">
        <v>55.48888888888888</v>
      </c>
      <c r="AM193" s="52">
        <v>59.284567901234567</v>
      </c>
      <c r="AN193" s="52">
        <v>100</v>
      </c>
      <c r="AO193" s="53">
        <v>10.95</v>
      </c>
      <c r="AP193" s="53">
        <v>10.76</v>
      </c>
      <c r="AQ193" s="53">
        <v>11.02</v>
      </c>
      <c r="AR193" s="52">
        <v>0</v>
      </c>
      <c r="AS193" s="52">
        <v>0.99361022364217255</v>
      </c>
      <c r="AT193" s="52">
        <v>0.99065420560747663</v>
      </c>
      <c r="AU193" s="52">
        <v>1</v>
      </c>
      <c r="AV193" s="52">
        <v>0.99682539682539684</v>
      </c>
      <c r="AW193" s="52">
        <v>0.99537037037037035</v>
      </c>
      <c r="AX193" s="52">
        <v>1</v>
      </c>
      <c r="AY193" s="52">
        <v>1</v>
      </c>
      <c r="AZ193" s="52">
        <v>1</v>
      </c>
      <c r="BA193" s="52">
        <v>1</v>
      </c>
      <c r="BB193" s="52">
        <v>6.8259385665529013E-2</v>
      </c>
      <c r="BC193" s="52">
        <v>46.348122866894208</v>
      </c>
      <c r="BD193" s="52">
        <v>50</v>
      </c>
      <c r="BE193" s="52">
        <v>9.002433090024331E-2</v>
      </c>
      <c r="BF193" s="52">
        <v>41.995133819951349</v>
      </c>
      <c r="BG193" s="52">
        <v>50</v>
      </c>
      <c r="BH193" s="52"/>
      <c r="BI193" s="52"/>
      <c r="BJ193" s="52"/>
      <c r="BK193" s="52"/>
      <c r="BL193" s="52"/>
      <c r="BM193" s="52"/>
      <c r="BN193" s="52"/>
      <c r="BO193" s="52"/>
      <c r="BP193" s="52"/>
      <c r="BQ193" s="52"/>
      <c r="BR193" s="52"/>
      <c r="BS193" s="52"/>
      <c r="BT193" s="52"/>
      <c r="BU193" s="52"/>
      <c r="BV193" s="52"/>
      <c r="BW193" s="54"/>
      <c r="BX193" s="54"/>
      <c r="BY193" s="52"/>
      <c r="BZ193" s="52"/>
      <c r="CA193" s="52"/>
      <c r="CB193" s="55"/>
      <c r="CC193" s="55"/>
      <c r="CD193" s="52"/>
      <c r="CE193" s="52"/>
      <c r="CF193" s="52"/>
      <c r="CG193" s="52"/>
      <c r="CH193" s="52"/>
      <c r="CI193" s="52"/>
      <c r="CJ193" s="52"/>
      <c r="CK193" s="52"/>
      <c r="CL193" s="52"/>
      <c r="CM193" s="52">
        <v>154</v>
      </c>
      <c r="CN193" s="52">
        <v>54</v>
      </c>
      <c r="CO193" s="52">
        <v>181</v>
      </c>
      <c r="CP193" s="52">
        <v>0.35064935064935066</v>
      </c>
      <c r="CQ193" s="52">
        <v>0.850828729281768</v>
      </c>
      <c r="CR193" s="52">
        <v>11.688311688311687</v>
      </c>
      <c r="CS193" s="52">
        <v>50</v>
      </c>
      <c r="CT193" s="52">
        <v>11</v>
      </c>
      <c r="CU193" s="52">
        <v>27</v>
      </c>
      <c r="CV193" s="52">
        <v>0.40740740740740738</v>
      </c>
      <c r="CW193" s="52">
        <v>33.950617283950621</v>
      </c>
      <c r="CX193" s="52">
        <v>50</v>
      </c>
      <c r="CY193" s="52"/>
      <c r="CZ193" s="52"/>
      <c r="DA193" s="52"/>
      <c r="DB193" s="52">
        <v>17.263974516166829</v>
      </c>
      <c r="DC193" s="52">
        <v>19.631524517014228</v>
      </c>
      <c r="DD193" s="52">
        <v>17.168861804494096</v>
      </c>
      <c r="DE193" s="52"/>
      <c r="DF193" s="50" t="s">
        <v>102</v>
      </c>
    </row>
    <row r="194" spans="1:110" x14ac:dyDescent="0.25">
      <c r="A194" s="50" t="s">
        <v>1180</v>
      </c>
      <c r="B194" s="50" t="s">
        <v>1649</v>
      </c>
      <c r="C194" s="50" t="s">
        <v>2665</v>
      </c>
      <c r="D194" s="50" t="s">
        <v>101</v>
      </c>
      <c r="E194" s="50" t="s">
        <v>102</v>
      </c>
      <c r="F194" s="50" t="s">
        <v>102</v>
      </c>
      <c r="G194" s="50" t="s">
        <v>102</v>
      </c>
      <c r="H194" s="50" t="s">
        <v>2644</v>
      </c>
      <c r="I194" s="50" t="s">
        <v>103</v>
      </c>
      <c r="J194" s="52">
        <v>837.52736857595437</v>
      </c>
      <c r="K194" s="52">
        <v>1250</v>
      </c>
      <c r="L194" s="52">
        <v>67.002189486076347</v>
      </c>
      <c r="M194" s="52">
        <v>1</v>
      </c>
      <c r="N194" s="52">
        <v>1519</v>
      </c>
      <c r="O194" s="52">
        <v>54.965522956021239</v>
      </c>
      <c r="P194" s="52">
        <v>73.287363941361647</v>
      </c>
      <c r="Q194" s="52">
        <v>100</v>
      </c>
      <c r="R194" s="52">
        <v>1253</v>
      </c>
      <c r="S194" s="52">
        <v>51.818906232674522</v>
      </c>
      <c r="T194" s="52">
        <v>61.472262059224875</v>
      </c>
      <c r="U194" s="52">
        <v>69.787743837049149</v>
      </c>
      <c r="V194" s="52">
        <v>69.091874976899362</v>
      </c>
      <c r="W194" s="52">
        <v>100</v>
      </c>
      <c r="X194" s="52">
        <v>1510</v>
      </c>
      <c r="Y194" s="52">
        <v>47.769879122005207</v>
      </c>
      <c r="Z194" s="52">
        <v>63.693172162673605</v>
      </c>
      <c r="AA194" s="52">
        <v>100</v>
      </c>
      <c r="AB194" s="52">
        <v>1245</v>
      </c>
      <c r="AC194" s="52">
        <v>44.853307653440382</v>
      </c>
      <c r="AD194" s="52">
        <v>59.804410204587178</v>
      </c>
      <c r="AE194" s="52">
        <v>100</v>
      </c>
      <c r="AF194" s="52">
        <v>620</v>
      </c>
      <c r="AG194" s="52">
        <v>42.173467741935468</v>
      </c>
      <c r="AH194" s="52">
        <v>56.231290322580627</v>
      </c>
      <c r="AI194" s="52">
        <v>100</v>
      </c>
      <c r="AJ194" s="52">
        <v>531</v>
      </c>
      <c r="AK194" s="52">
        <v>39.681826741996247</v>
      </c>
      <c r="AL194" s="52">
        <v>57.039325842696627</v>
      </c>
      <c r="AM194" s="52">
        <v>52.90910232266166</v>
      </c>
      <c r="AN194" s="52">
        <v>100</v>
      </c>
      <c r="AO194" s="53">
        <v>17.96</v>
      </c>
      <c r="AP194" s="53">
        <v>16.61</v>
      </c>
      <c r="AQ194" s="53">
        <v>17.350000000000001</v>
      </c>
      <c r="AR194" s="52">
        <v>0</v>
      </c>
      <c r="AS194" s="52">
        <v>0.9879670677644079</v>
      </c>
      <c r="AT194" s="52">
        <v>0.98625954198473287</v>
      </c>
      <c r="AU194" s="52">
        <v>0.99628252788104088</v>
      </c>
      <c r="AV194" s="52">
        <v>0.97691827822832189</v>
      </c>
      <c r="AW194" s="52">
        <v>0.97303370786516852</v>
      </c>
      <c r="AX194" s="52">
        <v>0.99626865671641796</v>
      </c>
      <c r="AY194" s="52">
        <v>0.99841269841269842</v>
      </c>
      <c r="AZ194" s="52">
        <v>0.99814471243042668</v>
      </c>
      <c r="BA194" s="52">
        <v>1</v>
      </c>
      <c r="BB194" s="52">
        <v>0.15265334252239834</v>
      </c>
      <c r="BC194" s="52">
        <v>29.469331495520336</v>
      </c>
      <c r="BD194" s="52">
        <v>50</v>
      </c>
      <c r="BE194" s="52">
        <v>0.17249999999999999</v>
      </c>
      <c r="BF194" s="52">
        <v>25.500000000000011</v>
      </c>
      <c r="BG194" s="52">
        <v>50</v>
      </c>
      <c r="BH194" s="52">
        <v>189</v>
      </c>
      <c r="BI194" s="52">
        <v>239</v>
      </c>
      <c r="BJ194" s="52">
        <v>0.79079497907949792</v>
      </c>
      <c r="BK194" s="52">
        <v>50</v>
      </c>
      <c r="BL194" s="52">
        <v>50</v>
      </c>
      <c r="BM194" s="52">
        <v>37</v>
      </c>
      <c r="BN194" s="52">
        <v>239</v>
      </c>
      <c r="BO194" s="52">
        <v>0.15481171548117154</v>
      </c>
      <c r="BP194" s="52">
        <v>10.320781032078102</v>
      </c>
      <c r="BQ194" s="52">
        <v>50</v>
      </c>
      <c r="BR194" s="52">
        <v>308</v>
      </c>
      <c r="BS194" s="52">
        <v>411</v>
      </c>
      <c r="BT194" s="52">
        <v>0.74939172749391725</v>
      </c>
      <c r="BU194" s="52">
        <v>39.861262100740277</v>
      </c>
      <c r="BV194" s="52">
        <v>50</v>
      </c>
      <c r="BW194" s="54">
        <v>134</v>
      </c>
      <c r="BX194" s="54">
        <v>183</v>
      </c>
      <c r="BY194" s="52">
        <v>0.73224043715846998</v>
      </c>
      <c r="BZ194" s="52">
        <v>77.897918846645737</v>
      </c>
      <c r="CA194" s="52">
        <v>100</v>
      </c>
      <c r="CB194" s="55">
        <v>98</v>
      </c>
      <c r="CC194" s="55">
        <v>134</v>
      </c>
      <c r="CD194" s="52">
        <v>0.73134328358209</v>
      </c>
      <c r="CE194" s="52">
        <v>77.802476976818085</v>
      </c>
      <c r="CF194" s="52">
        <v>100</v>
      </c>
      <c r="CG194" s="52">
        <v>1</v>
      </c>
      <c r="CH194" s="52">
        <v>138</v>
      </c>
      <c r="CI194" s="52">
        <v>74</v>
      </c>
      <c r="CJ194" s="52">
        <v>0.53600000000000003</v>
      </c>
      <c r="CK194" s="52">
        <v>71.497584541062807</v>
      </c>
      <c r="CL194" s="52">
        <v>100</v>
      </c>
      <c r="CM194" s="52">
        <v>767</v>
      </c>
      <c r="CN194" s="52">
        <v>347</v>
      </c>
      <c r="CO194" s="52">
        <v>819</v>
      </c>
      <c r="CP194" s="52">
        <v>0.45241199478487615</v>
      </c>
      <c r="CQ194" s="52">
        <v>0.93650793650793651</v>
      </c>
      <c r="CR194" s="52">
        <v>30.160799652325075</v>
      </c>
      <c r="CS194" s="52">
        <v>50</v>
      </c>
      <c r="CT194" s="52">
        <v>361</v>
      </c>
      <c r="CU194" s="52">
        <v>535</v>
      </c>
      <c r="CV194" s="52">
        <v>0.6747663551401869</v>
      </c>
      <c r="CW194" s="52">
        <v>50</v>
      </c>
      <c r="CX194" s="52">
        <v>50</v>
      </c>
      <c r="CY194" s="52">
        <v>0.73134328358209</v>
      </c>
      <c r="CZ194" s="52">
        <v>0.89583333333333304</v>
      </c>
      <c r="DA194" s="52">
        <v>0.16449004975124296</v>
      </c>
      <c r="DB194" s="52">
        <v>17.263974516166829</v>
      </c>
      <c r="DC194" s="52">
        <v>19.631524517014228</v>
      </c>
      <c r="DD194" s="52">
        <v>17.168861804494096</v>
      </c>
      <c r="DE194" s="52">
        <v>15.161501169955377</v>
      </c>
      <c r="DF194" s="50" t="s">
        <v>102</v>
      </c>
    </row>
    <row r="195" spans="1:110" x14ac:dyDescent="0.25">
      <c r="A195" s="50" t="s">
        <v>1195</v>
      </c>
      <c r="B195" s="50" t="s">
        <v>1650</v>
      </c>
      <c r="C195" s="50" t="s">
        <v>2665</v>
      </c>
      <c r="D195" s="50" t="s">
        <v>101</v>
      </c>
      <c r="E195" s="50" t="s">
        <v>102</v>
      </c>
      <c r="F195" s="50" t="s">
        <v>102</v>
      </c>
      <c r="G195" s="50" t="s">
        <v>102</v>
      </c>
      <c r="H195" s="50" t="s">
        <v>2644</v>
      </c>
      <c r="I195" s="50" t="s">
        <v>103</v>
      </c>
      <c r="J195" s="52">
        <v>919.69029880756239</v>
      </c>
      <c r="K195" s="52">
        <v>1250</v>
      </c>
      <c r="L195" s="52">
        <v>73.575223904604997</v>
      </c>
      <c r="M195" s="52">
        <v>0</v>
      </c>
      <c r="N195" s="52">
        <v>847</v>
      </c>
      <c r="O195" s="52">
        <v>61.891893290271717</v>
      </c>
      <c r="P195" s="52">
        <v>82.522524387028966</v>
      </c>
      <c r="Q195" s="52">
        <v>100</v>
      </c>
      <c r="R195" s="52">
        <v>415</v>
      </c>
      <c r="S195" s="52">
        <v>54.832362663987439</v>
      </c>
      <c r="T195" s="52">
        <v>62.342399081193285</v>
      </c>
      <c r="U195" s="52">
        <v>68.673618313206831</v>
      </c>
      <c r="V195" s="52">
        <v>73.109816885316576</v>
      </c>
      <c r="W195" s="52">
        <v>100</v>
      </c>
      <c r="X195" s="52">
        <v>842</v>
      </c>
      <c r="Y195" s="52">
        <v>55.28600001192126</v>
      </c>
      <c r="Z195" s="52">
        <v>73.714666682561685</v>
      </c>
      <c r="AA195" s="52">
        <v>100</v>
      </c>
      <c r="AB195" s="52">
        <v>411</v>
      </c>
      <c r="AC195" s="52">
        <v>47.886223858986369</v>
      </c>
      <c r="AD195" s="52">
        <v>63.848298478648488</v>
      </c>
      <c r="AE195" s="52">
        <v>100</v>
      </c>
      <c r="AF195" s="52">
        <v>344</v>
      </c>
      <c r="AG195" s="52">
        <v>52.12982073643412</v>
      </c>
      <c r="AH195" s="52">
        <v>69.506427648578821</v>
      </c>
      <c r="AI195" s="52">
        <v>100</v>
      </c>
      <c r="AJ195" s="52">
        <v>160</v>
      </c>
      <c r="AK195" s="52">
        <v>45.684947916666673</v>
      </c>
      <c r="AL195" s="52">
        <v>57.734057971014501</v>
      </c>
      <c r="AM195" s="52">
        <v>60.913263888888899</v>
      </c>
      <c r="AN195" s="52">
        <v>100</v>
      </c>
      <c r="AO195" s="53">
        <v>13.84</v>
      </c>
      <c r="AP195" s="53">
        <v>14.45</v>
      </c>
      <c r="AQ195" s="53">
        <v>12.04</v>
      </c>
      <c r="AR195" s="52">
        <v>0</v>
      </c>
      <c r="AS195" s="52">
        <v>0.98529411764705888</v>
      </c>
      <c r="AT195" s="52">
        <v>0.97945205479452058</v>
      </c>
      <c r="AU195" s="52">
        <v>0.99103139013452912</v>
      </c>
      <c r="AV195" s="52">
        <v>0.98537682789651293</v>
      </c>
      <c r="AW195" s="52">
        <v>0.98194130925507905</v>
      </c>
      <c r="AX195" s="52">
        <v>0.9887892376681614</v>
      </c>
      <c r="AY195" s="52">
        <v>0.9888579387186629</v>
      </c>
      <c r="AZ195" s="52">
        <v>0.97674418604651159</v>
      </c>
      <c r="BA195" s="52">
        <v>1</v>
      </c>
      <c r="BB195" s="52">
        <v>0.13286264441591783</v>
      </c>
      <c r="BC195" s="52">
        <v>33.427471116816456</v>
      </c>
      <c r="BD195" s="52">
        <v>50</v>
      </c>
      <c r="BE195" s="52">
        <v>0.19764397905759162</v>
      </c>
      <c r="BF195" s="52">
        <v>20.471204188481675</v>
      </c>
      <c r="BG195" s="52">
        <v>50</v>
      </c>
      <c r="BH195" s="52">
        <v>79</v>
      </c>
      <c r="BI195" s="52">
        <v>271</v>
      </c>
      <c r="BJ195" s="52">
        <v>0.29151291512915128</v>
      </c>
      <c r="BK195" s="52">
        <v>19.434194341943421</v>
      </c>
      <c r="BL195" s="52">
        <v>50</v>
      </c>
      <c r="BM195" s="52">
        <v>66</v>
      </c>
      <c r="BN195" s="52">
        <v>271</v>
      </c>
      <c r="BO195" s="52">
        <v>0.24354243542435425</v>
      </c>
      <c r="BP195" s="52">
        <v>16.236162361623617</v>
      </c>
      <c r="BQ195" s="52">
        <v>50</v>
      </c>
      <c r="BR195" s="52">
        <v>198</v>
      </c>
      <c r="BS195" s="52">
        <v>229</v>
      </c>
      <c r="BT195" s="52">
        <v>0.86462882096069871</v>
      </c>
      <c r="BU195" s="52">
        <v>45.990894731952061</v>
      </c>
      <c r="BV195" s="52">
        <v>50</v>
      </c>
      <c r="BW195" s="54">
        <v>126</v>
      </c>
      <c r="BX195" s="54">
        <v>138</v>
      </c>
      <c r="BY195" s="52">
        <v>0.91304347826086951</v>
      </c>
      <c r="BZ195" s="52">
        <v>97.132284921369106</v>
      </c>
      <c r="CA195" s="52">
        <v>100</v>
      </c>
      <c r="CB195" s="55">
        <v>56</v>
      </c>
      <c r="CC195" s="55">
        <v>62</v>
      </c>
      <c r="CD195" s="52">
        <v>0.90322580645161299</v>
      </c>
      <c r="CE195" s="52">
        <v>96.087851750171609</v>
      </c>
      <c r="CF195" s="52">
        <v>100</v>
      </c>
      <c r="CG195" s="52">
        <v>0</v>
      </c>
      <c r="CH195" s="52">
        <v>127</v>
      </c>
      <c r="CI195" s="52">
        <v>88</v>
      </c>
      <c r="CJ195" s="52">
        <v>0.69299999999999995</v>
      </c>
      <c r="CK195" s="52">
        <v>92.388451443569551</v>
      </c>
      <c r="CL195" s="52">
        <v>100</v>
      </c>
      <c r="CM195" s="52">
        <v>447</v>
      </c>
      <c r="CN195" s="52">
        <v>167</v>
      </c>
      <c r="CO195" s="52">
        <v>491</v>
      </c>
      <c r="CP195" s="52">
        <v>0.37360178970917224</v>
      </c>
      <c r="CQ195" s="52">
        <v>0.9103869653767821</v>
      </c>
      <c r="CR195" s="52">
        <v>24.906785980611481</v>
      </c>
      <c r="CS195" s="52">
        <v>50</v>
      </c>
      <c r="CT195" s="52">
        <v>340</v>
      </c>
      <c r="CU195" s="52">
        <v>489</v>
      </c>
      <c r="CV195" s="52">
        <v>0.69529652351738236</v>
      </c>
      <c r="CW195" s="52">
        <v>50</v>
      </c>
      <c r="CX195" s="52">
        <v>50</v>
      </c>
      <c r="CY195" s="52">
        <v>0.90322580645161299</v>
      </c>
      <c r="CZ195" s="52">
        <v>0.94</v>
      </c>
      <c r="DA195" s="52">
        <v>3.6774193548387048E-2</v>
      </c>
      <c r="DB195" s="52">
        <v>17.263974516166829</v>
      </c>
      <c r="DC195" s="52">
        <v>19.631524517014228</v>
      </c>
      <c r="DD195" s="52">
        <v>17.168861804494096</v>
      </c>
      <c r="DE195" s="52">
        <v>15.161501169955377</v>
      </c>
      <c r="DF195" s="50" t="s">
        <v>102</v>
      </c>
    </row>
    <row r="196" spans="1:110" x14ac:dyDescent="0.25">
      <c r="A196" s="50" t="s">
        <v>1188</v>
      </c>
      <c r="B196" s="50" t="s">
        <v>1651</v>
      </c>
      <c r="C196" s="50" t="s">
        <v>2665</v>
      </c>
      <c r="D196" s="50" t="s">
        <v>101</v>
      </c>
      <c r="E196" s="50" t="s">
        <v>102</v>
      </c>
      <c r="F196" s="50" t="s">
        <v>102</v>
      </c>
      <c r="G196" s="50" t="s">
        <v>102</v>
      </c>
      <c r="H196" s="50" t="s">
        <v>2644</v>
      </c>
      <c r="I196" s="50" t="s">
        <v>103</v>
      </c>
      <c r="J196" s="52">
        <v>940.81471022297922</v>
      </c>
      <c r="K196" s="52">
        <v>1250</v>
      </c>
      <c r="L196" s="52">
        <v>75.265176817838338</v>
      </c>
      <c r="M196" s="52">
        <v>0</v>
      </c>
      <c r="N196" s="52">
        <v>1420</v>
      </c>
      <c r="O196" s="52">
        <v>63.683978566370598</v>
      </c>
      <c r="P196" s="52">
        <v>84.911971421827459</v>
      </c>
      <c r="Q196" s="52">
        <v>100</v>
      </c>
      <c r="R196" s="52">
        <v>663</v>
      </c>
      <c r="S196" s="52">
        <v>54.841849403138539</v>
      </c>
      <c r="T196" s="52">
        <v>64.456057217288503</v>
      </c>
      <c r="U196" s="52">
        <v>71.428141888989956</v>
      </c>
      <c r="V196" s="52">
        <v>73.122465870851386</v>
      </c>
      <c r="W196" s="52">
        <v>100</v>
      </c>
      <c r="X196" s="52">
        <v>1423</v>
      </c>
      <c r="Y196" s="52">
        <v>56.443457434066595</v>
      </c>
      <c r="Z196" s="52">
        <v>75.257943245422126</v>
      </c>
      <c r="AA196" s="52">
        <v>100</v>
      </c>
      <c r="AB196" s="52">
        <v>664</v>
      </c>
      <c r="AC196" s="52">
        <v>47.284476657763221</v>
      </c>
      <c r="AD196" s="52">
        <v>63.045968877017636</v>
      </c>
      <c r="AE196" s="52">
        <v>100</v>
      </c>
      <c r="AF196" s="52">
        <v>709</v>
      </c>
      <c r="AG196" s="52">
        <v>56.143441466854753</v>
      </c>
      <c r="AH196" s="52">
        <v>74.857921955806333</v>
      </c>
      <c r="AI196" s="52">
        <v>100</v>
      </c>
      <c r="AJ196" s="52">
        <v>321</v>
      </c>
      <c r="AK196" s="52">
        <v>48.331464174454823</v>
      </c>
      <c r="AL196" s="52">
        <v>62.60644329896904</v>
      </c>
      <c r="AM196" s="52">
        <v>64.441952232606425</v>
      </c>
      <c r="AN196" s="52">
        <v>100</v>
      </c>
      <c r="AO196" s="53">
        <v>16.579999999999998</v>
      </c>
      <c r="AP196" s="53">
        <v>17.170000000000002</v>
      </c>
      <c r="AQ196" s="53">
        <v>14.27</v>
      </c>
      <c r="AR196" s="52">
        <v>1</v>
      </c>
      <c r="AS196" s="52">
        <v>0.89473684210526316</v>
      </c>
      <c r="AT196" s="52">
        <v>0.90538764783180026</v>
      </c>
      <c r="AU196" s="52">
        <v>0.88545246277205036</v>
      </c>
      <c r="AV196" s="52">
        <v>0.8973732437385461</v>
      </c>
      <c r="AW196" s="52">
        <v>0.90956749672346004</v>
      </c>
      <c r="AX196" s="52">
        <v>0.88672768878718533</v>
      </c>
      <c r="AY196" s="52">
        <v>0.99042407660738718</v>
      </c>
      <c r="AZ196" s="52">
        <v>0.9880597014925373</v>
      </c>
      <c r="BA196" s="52">
        <v>0.99242424242424243</v>
      </c>
      <c r="BB196" s="52">
        <v>7.9148124602670053E-2</v>
      </c>
      <c r="BC196" s="52">
        <v>44.170375079465991</v>
      </c>
      <c r="BD196" s="52">
        <v>50</v>
      </c>
      <c r="BE196" s="52">
        <v>0.12074947952810548</v>
      </c>
      <c r="BF196" s="52">
        <v>35.850104094378921</v>
      </c>
      <c r="BG196" s="52">
        <v>50</v>
      </c>
      <c r="BH196" s="52">
        <v>282</v>
      </c>
      <c r="BI196" s="52">
        <v>575</v>
      </c>
      <c r="BJ196" s="52">
        <v>0.49043478260869566</v>
      </c>
      <c r="BK196" s="52">
        <v>32.695652173913039</v>
      </c>
      <c r="BL196" s="52">
        <v>50</v>
      </c>
      <c r="BM196" s="52">
        <v>177</v>
      </c>
      <c r="BN196" s="52">
        <v>575</v>
      </c>
      <c r="BO196" s="52">
        <v>0.30782608695652175</v>
      </c>
      <c r="BP196" s="52">
        <v>20.521739130434781</v>
      </c>
      <c r="BQ196" s="52">
        <v>50</v>
      </c>
      <c r="BR196" s="52">
        <v>442</v>
      </c>
      <c r="BS196" s="52">
        <v>573</v>
      </c>
      <c r="BT196" s="52">
        <v>0.77137870855148338</v>
      </c>
      <c r="BU196" s="52">
        <v>41.030782369759756</v>
      </c>
      <c r="BV196" s="52">
        <v>50</v>
      </c>
      <c r="BW196" s="54">
        <v>266</v>
      </c>
      <c r="BX196" s="54">
        <v>298</v>
      </c>
      <c r="BY196" s="52">
        <v>0.89261744966442957</v>
      </c>
      <c r="BZ196" s="52">
        <v>94.95930315579038</v>
      </c>
      <c r="CA196" s="52">
        <v>100</v>
      </c>
      <c r="CB196" s="55">
        <v>107</v>
      </c>
      <c r="CC196" s="55">
        <v>128</v>
      </c>
      <c r="CD196" s="52">
        <v>0.8359375</v>
      </c>
      <c r="CE196" s="52">
        <v>88.92952127659575</v>
      </c>
      <c r="CF196" s="52">
        <v>100</v>
      </c>
      <c r="CG196" s="52">
        <v>0</v>
      </c>
      <c r="CH196" s="52">
        <v>295</v>
      </c>
      <c r="CI196" s="52">
        <v>226</v>
      </c>
      <c r="CJ196" s="52">
        <v>0.76600000000000001</v>
      </c>
      <c r="CK196" s="52">
        <v>100</v>
      </c>
      <c r="CL196" s="52">
        <v>100</v>
      </c>
      <c r="CM196" s="52">
        <v>851</v>
      </c>
      <c r="CN196" s="52">
        <v>310</v>
      </c>
      <c r="CO196" s="52">
        <v>943</v>
      </c>
      <c r="CP196" s="52">
        <v>0.36427732079905994</v>
      </c>
      <c r="CQ196" s="52">
        <v>0.90243902439024393</v>
      </c>
      <c r="CR196" s="52">
        <v>24.285154719937331</v>
      </c>
      <c r="CS196" s="52">
        <v>50</v>
      </c>
      <c r="CT196" s="52">
        <v>314</v>
      </c>
      <c r="CU196" s="52">
        <v>1151</v>
      </c>
      <c r="CV196" s="52">
        <v>0.27280625543006082</v>
      </c>
      <c r="CW196" s="52">
        <v>22.733854619171737</v>
      </c>
      <c r="CX196" s="52">
        <v>50</v>
      </c>
      <c r="CY196" s="52">
        <v>0.8359375</v>
      </c>
      <c r="CZ196" s="52">
        <v>0.94</v>
      </c>
      <c r="DA196" s="52">
        <v>0.1040625</v>
      </c>
      <c r="DB196" s="52">
        <v>17.263974516166829</v>
      </c>
      <c r="DC196" s="52">
        <v>19.631524517014228</v>
      </c>
      <c r="DD196" s="52">
        <v>17.168861804494096</v>
      </c>
      <c r="DE196" s="52">
        <v>15.161501169955377</v>
      </c>
      <c r="DF196" s="50" t="s">
        <v>102</v>
      </c>
    </row>
    <row r="197" spans="1:110" x14ac:dyDescent="0.25">
      <c r="A197" s="50" t="s">
        <v>1199</v>
      </c>
      <c r="B197" s="50" t="s">
        <v>1652</v>
      </c>
      <c r="C197" s="50" t="s">
        <v>2665</v>
      </c>
      <c r="D197" s="50" t="s">
        <v>101</v>
      </c>
      <c r="E197" s="50" t="s">
        <v>102</v>
      </c>
      <c r="F197" s="50" t="s">
        <v>102</v>
      </c>
      <c r="G197" s="50" t="s">
        <v>102</v>
      </c>
      <c r="H197" s="50" t="s">
        <v>2644</v>
      </c>
      <c r="I197" s="50" t="s">
        <v>103</v>
      </c>
      <c r="J197" s="52">
        <v>1042.9854065303336</v>
      </c>
      <c r="K197" s="52">
        <v>1250</v>
      </c>
      <c r="L197" s="52">
        <v>83.438832522426694</v>
      </c>
      <c r="M197" s="52">
        <v>0</v>
      </c>
      <c r="N197" s="52">
        <v>1326</v>
      </c>
      <c r="O197" s="52">
        <v>70.304954766846336</v>
      </c>
      <c r="P197" s="52">
        <v>93.739939689128448</v>
      </c>
      <c r="Q197" s="52">
        <v>100</v>
      </c>
      <c r="R197" s="52">
        <v>380</v>
      </c>
      <c r="S197" s="52">
        <v>60.319835066667075</v>
      </c>
      <c r="T197" s="52">
        <v>67.380472161485031</v>
      </c>
      <c r="U197" s="52">
        <v>74.315890798630818</v>
      </c>
      <c r="V197" s="52">
        <v>80.4264467555561</v>
      </c>
      <c r="W197" s="52">
        <v>100</v>
      </c>
      <c r="X197" s="52">
        <v>1329</v>
      </c>
      <c r="Y197" s="52">
        <v>63.704583372946317</v>
      </c>
      <c r="Z197" s="52">
        <v>84.939444497261746</v>
      </c>
      <c r="AA197" s="52">
        <v>100</v>
      </c>
      <c r="AB197" s="52">
        <v>382</v>
      </c>
      <c r="AC197" s="52">
        <v>54.59184336575742</v>
      </c>
      <c r="AD197" s="52">
        <v>72.78912448767656</v>
      </c>
      <c r="AE197" s="52">
        <v>100</v>
      </c>
      <c r="AF197" s="52">
        <v>578</v>
      </c>
      <c r="AG197" s="52">
        <v>61.404613610149831</v>
      </c>
      <c r="AH197" s="52">
        <v>81.87281814686645</v>
      </c>
      <c r="AI197" s="52">
        <v>100</v>
      </c>
      <c r="AJ197" s="52">
        <v>164</v>
      </c>
      <c r="AK197" s="52">
        <v>54.850203252032514</v>
      </c>
      <c r="AL197" s="52">
        <v>64.001046698872727</v>
      </c>
      <c r="AM197" s="52">
        <v>73.133604336043362</v>
      </c>
      <c r="AN197" s="52">
        <v>100</v>
      </c>
      <c r="AO197" s="53">
        <v>13.99</v>
      </c>
      <c r="AP197" s="53">
        <v>12.78</v>
      </c>
      <c r="AQ197" s="53">
        <v>9.15</v>
      </c>
      <c r="AR197" s="52">
        <v>0</v>
      </c>
      <c r="AS197" s="52">
        <v>0.9947994056463596</v>
      </c>
      <c r="AT197" s="52">
        <v>0.98984771573604058</v>
      </c>
      <c r="AU197" s="52">
        <v>0.99684873949579833</v>
      </c>
      <c r="AV197" s="52">
        <v>0.99628804751299183</v>
      </c>
      <c r="AW197" s="52">
        <v>0.9924050632911392</v>
      </c>
      <c r="AX197" s="52">
        <v>0.99789915966386555</v>
      </c>
      <c r="AY197" s="52">
        <v>1</v>
      </c>
      <c r="AZ197" s="52">
        <v>1</v>
      </c>
      <c r="BA197" s="52">
        <v>1</v>
      </c>
      <c r="BB197" s="52">
        <v>3.9190353143841519E-2</v>
      </c>
      <c r="BC197" s="52">
        <v>50</v>
      </c>
      <c r="BD197" s="52">
        <v>50</v>
      </c>
      <c r="BE197" s="52">
        <v>8.2962962962962961E-2</v>
      </c>
      <c r="BF197" s="52">
        <v>43.407407407407433</v>
      </c>
      <c r="BG197" s="52">
        <v>50</v>
      </c>
      <c r="BH197" s="52">
        <v>190</v>
      </c>
      <c r="BI197" s="52">
        <v>404</v>
      </c>
      <c r="BJ197" s="52">
        <v>0.47029702970297027</v>
      </c>
      <c r="BK197" s="52">
        <v>31.35313531353135</v>
      </c>
      <c r="BL197" s="52">
        <v>50</v>
      </c>
      <c r="BM197" s="52">
        <v>161</v>
      </c>
      <c r="BN197" s="52">
        <v>404</v>
      </c>
      <c r="BO197" s="52">
        <v>0.39851485148514854</v>
      </c>
      <c r="BP197" s="52">
        <v>26.567656765676567</v>
      </c>
      <c r="BQ197" s="52">
        <v>50</v>
      </c>
      <c r="BR197" s="52">
        <v>349</v>
      </c>
      <c r="BS197" s="52">
        <v>373</v>
      </c>
      <c r="BT197" s="52">
        <v>0.93565683646112596</v>
      </c>
      <c r="BU197" s="52">
        <v>49.768980662825854</v>
      </c>
      <c r="BV197" s="52">
        <v>50</v>
      </c>
      <c r="BW197" s="54">
        <v>233</v>
      </c>
      <c r="BX197" s="54">
        <v>245</v>
      </c>
      <c r="BY197" s="52">
        <v>0.95102040816326527</v>
      </c>
      <c r="BZ197" s="52">
        <v>100</v>
      </c>
      <c r="CA197" s="52">
        <v>100</v>
      </c>
      <c r="CB197" s="55">
        <v>74</v>
      </c>
      <c r="CC197" s="55">
        <v>79</v>
      </c>
      <c r="CD197" s="52">
        <v>0.936708860759494</v>
      </c>
      <c r="CE197" s="52">
        <v>99.649878804201492</v>
      </c>
      <c r="CF197" s="52">
        <v>100</v>
      </c>
      <c r="CG197" s="52">
        <v>0</v>
      </c>
      <c r="CH197" s="52">
        <v>238</v>
      </c>
      <c r="CI197" s="52">
        <v>184</v>
      </c>
      <c r="CJ197" s="52">
        <v>0.77300000000000002</v>
      </c>
      <c r="CK197" s="52">
        <v>100</v>
      </c>
      <c r="CL197" s="52">
        <v>100</v>
      </c>
      <c r="CM197" s="52">
        <v>752</v>
      </c>
      <c r="CN197" s="52">
        <v>507</v>
      </c>
      <c r="CO197" s="52">
        <v>781</v>
      </c>
      <c r="CP197" s="52">
        <v>0.67420212765957444</v>
      </c>
      <c r="CQ197" s="52">
        <v>0.96286811779769521</v>
      </c>
      <c r="CR197" s="52">
        <v>44.946808510638299</v>
      </c>
      <c r="CS197" s="52">
        <v>50</v>
      </c>
      <c r="CT197" s="52">
        <v>98</v>
      </c>
      <c r="CU197" s="52">
        <v>786</v>
      </c>
      <c r="CV197" s="52">
        <v>0.12468193384223919</v>
      </c>
      <c r="CW197" s="52">
        <v>10.390161153519934</v>
      </c>
      <c r="CX197" s="52">
        <v>50</v>
      </c>
      <c r="CY197" s="52">
        <v>0.936708860759494</v>
      </c>
      <c r="CZ197" s="52">
        <v>0.94</v>
      </c>
      <c r="DA197" s="52">
        <v>3.2911392405060268E-3</v>
      </c>
      <c r="DB197" s="52">
        <v>17.263974516166829</v>
      </c>
      <c r="DC197" s="52">
        <v>19.631524517014228</v>
      </c>
      <c r="DD197" s="52">
        <v>17.168861804494096</v>
      </c>
      <c r="DE197" s="52">
        <v>15.161501169955377</v>
      </c>
      <c r="DF197" s="50" t="s">
        <v>102</v>
      </c>
    </row>
    <row r="198" spans="1:110" x14ac:dyDescent="0.25">
      <c r="A198" s="50" t="s">
        <v>1205</v>
      </c>
      <c r="B198" s="50" t="s">
        <v>1653</v>
      </c>
      <c r="C198" s="50" t="s">
        <v>2665</v>
      </c>
      <c r="D198" s="50" t="s">
        <v>101</v>
      </c>
      <c r="E198" s="50" t="s">
        <v>102</v>
      </c>
      <c r="F198" s="50" t="s">
        <v>102</v>
      </c>
      <c r="G198" s="50" t="s">
        <v>102</v>
      </c>
      <c r="H198" s="50" t="s">
        <v>2644</v>
      </c>
      <c r="I198" s="50" t="s">
        <v>103</v>
      </c>
      <c r="J198" s="52">
        <v>642.04202459199178</v>
      </c>
      <c r="K198" s="52">
        <v>750</v>
      </c>
      <c r="L198" s="52">
        <v>85.605603278932236</v>
      </c>
      <c r="M198" s="52">
        <v>0</v>
      </c>
      <c r="N198" s="52">
        <v>420</v>
      </c>
      <c r="O198" s="52">
        <v>78.069912135116212</v>
      </c>
      <c r="P198" s="52">
        <v>100</v>
      </c>
      <c r="Q198" s="52">
        <v>100</v>
      </c>
      <c r="R198" s="52">
        <v>80</v>
      </c>
      <c r="S198" s="52">
        <v>58.794934969239776</v>
      </c>
      <c r="T198" s="52">
        <v>75</v>
      </c>
      <c r="U198" s="52">
        <v>75</v>
      </c>
      <c r="V198" s="52">
        <v>78.393246625653035</v>
      </c>
      <c r="W198" s="52">
        <v>100</v>
      </c>
      <c r="X198" s="52">
        <v>418</v>
      </c>
      <c r="Y198" s="52">
        <v>72.727648644199917</v>
      </c>
      <c r="Z198" s="52">
        <v>96.970198192266551</v>
      </c>
      <c r="AA198" s="52">
        <v>100</v>
      </c>
      <c r="AB198" s="52">
        <v>80</v>
      </c>
      <c r="AC198" s="52">
        <v>56.401577109389606</v>
      </c>
      <c r="AD198" s="52">
        <v>75.202102812519485</v>
      </c>
      <c r="AE198" s="52">
        <v>100</v>
      </c>
      <c r="AF198" s="52">
        <v>128</v>
      </c>
      <c r="AG198" s="52">
        <v>66.455468750000009</v>
      </c>
      <c r="AH198" s="52">
        <v>88.607291666666683</v>
      </c>
      <c r="AI198" s="52">
        <v>100</v>
      </c>
      <c r="AJ198" s="52">
        <v>26</v>
      </c>
      <c r="AK198" s="52">
        <v>53.124358974358969</v>
      </c>
      <c r="AL198" s="52">
        <v>69.853594771241816</v>
      </c>
      <c r="AM198" s="52">
        <v>70.832478632478626</v>
      </c>
      <c r="AN198" s="52">
        <v>100</v>
      </c>
      <c r="AO198" s="53">
        <v>16.2</v>
      </c>
      <c r="AP198" s="53">
        <v>18.59</v>
      </c>
      <c r="AQ198" s="53">
        <v>16.72</v>
      </c>
      <c r="AR198" s="52">
        <v>1</v>
      </c>
      <c r="AS198" s="52">
        <v>0.9486607142857143</v>
      </c>
      <c r="AT198" s="52">
        <v>0.9</v>
      </c>
      <c r="AU198" s="52">
        <v>0.96089385474860334</v>
      </c>
      <c r="AV198" s="52">
        <v>0.94456762749445677</v>
      </c>
      <c r="AW198" s="52">
        <v>0.90322580645161288</v>
      </c>
      <c r="AX198" s="52">
        <v>0.95530726256983245</v>
      </c>
      <c r="AY198" s="52">
        <v>0.99230769230769234</v>
      </c>
      <c r="AZ198" s="52">
        <v>0.96296296296296291</v>
      </c>
      <c r="BA198" s="52">
        <v>1</v>
      </c>
      <c r="BB198" s="52">
        <v>5.0387596899224806E-2</v>
      </c>
      <c r="BC198" s="52">
        <v>49.922480620155049</v>
      </c>
      <c r="BD198" s="52">
        <v>50</v>
      </c>
      <c r="BE198" s="52">
        <v>9.3220338983050849E-2</v>
      </c>
      <c r="BF198" s="52">
        <v>41.355932203389848</v>
      </c>
      <c r="BG198" s="52">
        <v>50</v>
      </c>
      <c r="BH198" s="52"/>
      <c r="BI198" s="52"/>
      <c r="BJ198" s="52"/>
      <c r="BK198" s="52"/>
      <c r="BL198" s="52"/>
      <c r="BM198" s="52"/>
      <c r="BN198" s="52"/>
      <c r="BO198" s="52"/>
      <c r="BP198" s="52"/>
      <c r="BQ198" s="52"/>
      <c r="BR198" s="52"/>
      <c r="BS198" s="52"/>
      <c r="BT198" s="52"/>
      <c r="BU198" s="52"/>
      <c r="BV198" s="52"/>
      <c r="BW198" s="54"/>
      <c r="BX198" s="54"/>
      <c r="BY198" s="52"/>
      <c r="BZ198" s="52"/>
      <c r="CA198" s="52"/>
      <c r="CB198" s="55"/>
      <c r="CC198" s="55"/>
      <c r="CD198" s="52"/>
      <c r="CE198" s="52"/>
      <c r="CF198" s="52"/>
      <c r="CG198" s="52"/>
      <c r="CH198" s="52"/>
      <c r="CI198" s="52"/>
      <c r="CJ198" s="52"/>
      <c r="CK198" s="52"/>
      <c r="CL198" s="52"/>
      <c r="CM198" s="52">
        <v>211</v>
      </c>
      <c r="CN198" s="52">
        <v>129</v>
      </c>
      <c r="CO198" s="52">
        <v>215</v>
      </c>
      <c r="CP198" s="52">
        <v>0.61137440758293837</v>
      </c>
      <c r="CQ198" s="52">
        <v>0.98139534883720925</v>
      </c>
      <c r="CR198" s="52">
        <v>40.758293838862556</v>
      </c>
      <c r="CS198" s="52">
        <v>50</v>
      </c>
      <c r="CT198" s="52"/>
      <c r="CU198" s="52"/>
      <c r="CV198" s="52"/>
      <c r="CW198" s="52"/>
      <c r="CX198" s="52"/>
      <c r="CY198" s="52"/>
      <c r="CZ198" s="52"/>
      <c r="DA198" s="52"/>
      <c r="DB198" s="52">
        <v>17.263974516166829</v>
      </c>
      <c r="DC198" s="52">
        <v>19.631524517014228</v>
      </c>
      <c r="DD198" s="52">
        <v>17.168861804494096</v>
      </c>
      <c r="DE198" s="52"/>
      <c r="DF198" s="50" t="s">
        <v>102</v>
      </c>
    </row>
    <row r="199" spans="1:110" x14ac:dyDescent="0.25">
      <c r="A199" s="50" t="s">
        <v>1411</v>
      </c>
      <c r="B199" s="50" t="s">
        <v>1654</v>
      </c>
      <c r="C199" s="50" t="s">
        <v>2665</v>
      </c>
      <c r="D199" s="50" t="s">
        <v>101</v>
      </c>
      <c r="E199" s="50" t="s">
        <v>102</v>
      </c>
      <c r="F199" s="50" t="s">
        <v>102</v>
      </c>
      <c r="G199" s="50" t="s">
        <v>102</v>
      </c>
      <c r="H199" s="50" t="s">
        <v>2644</v>
      </c>
      <c r="I199" s="50" t="s">
        <v>103</v>
      </c>
      <c r="J199" s="52">
        <v>875.85847103465983</v>
      </c>
      <c r="K199" s="52">
        <v>1050</v>
      </c>
      <c r="L199" s="52">
        <v>83.41509247949142</v>
      </c>
      <c r="M199" s="52">
        <v>1</v>
      </c>
      <c r="N199" s="52">
        <v>56</v>
      </c>
      <c r="O199" s="52">
        <v>72.925163210445461</v>
      </c>
      <c r="P199" s="52">
        <v>97.233550947260611</v>
      </c>
      <c r="Q199" s="52">
        <v>100</v>
      </c>
      <c r="R199" s="52">
        <v>8</v>
      </c>
      <c r="S199" s="52"/>
      <c r="T199" s="52">
        <v>73.715361555896763</v>
      </c>
      <c r="U199" s="52">
        <v>75</v>
      </c>
      <c r="V199" s="52"/>
      <c r="W199" s="52">
        <v>0</v>
      </c>
      <c r="X199" s="52">
        <v>54</v>
      </c>
      <c r="Y199" s="52">
        <v>69.34209409868059</v>
      </c>
      <c r="Z199" s="52">
        <v>92.456125464907458</v>
      </c>
      <c r="AA199" s="52">
        <v>100</v>
      </c>
      <c r="AB199" s="52">
        <v>7</v>
      </c>
      <c r="AC199" s="52"/>
      <c r="AD199" s="52"/>
      <c r="AE199" s="52">
        <v>0</v>
      </c>
      <c r="AF199" s="52">
        <v>250</v>
      </c>
      <c r="AG199" s="52">
        <v>63.832266666666619</v>
      </c>
      <c r="AH199" s="52">
        <v>85.109688888888826</v>
      </c>
      <c r="AI199" s="52">
        <v>100</v>
      </c>
      <c r="AJ199" s="52">
        <v>25</v>
      </c>
      <c r="AK199" s="52">
        <v>47.959999999999994</v>
      </c>
      <c r="AL199" s="52">
        <v>65.595851851851819</v>
      </c>
      <c r="AM199" s="52">
        <v>63.946666666666665</v>
      </c>
      <c r="AN199" s="52">
        <v>100</v>
      </c>
      <c r="AO199" s="53"/>
      <c r="AP199" s="53"/>
      <c r="AQ199" s="53">
        <v>17.63</v>
      </c>
      <c r="AR199" s="52">
        <v>1</v>
      </c>
      <c r="AS199" s="52">
        <v>0.23140495867768596</v>
      </c>
      <c r="AT199" s="52">
        <v>0.27586206896551724</v>
      </c>
      <c r="AU199" s="52">
        <v>0.22535211267605634</v>
      </c>
      <c r="AV199" s="52">
        <v>0.22950819672131148</v>
      </c>
      <c r="AW199" s="52">
        <v>0.2413793103448276</v>
      </c>
      <c r="AX199" s="52">
        <v>0.22790697674418606</v>
      </c>
      <c r="AY199" s="52">
        <v>0.98828125</v>
      </c>
      <c r="AZ199" s="52">
        <v>0.89655172413793105</v>
      </c>
      <c r="BA199" s="52">
        <v>1</v>
      </c>
      <c r="BB199" s="52">
        <v>7.9286422200198214E-2</v>
      </c>
      <c r="BC199" s="52">
        <v>44.142715559960365</v>
      </c>
      <c r="BD199" s="52">
        <v>50</v>
      </c>
      <c r="BE199" s="52">
        <v>0.1388888888888889</v>
      </c>
      <c r="BF199" s="52">
        <v>32.222222222222243</v>
      </c>
      <c r="BG199" s="52">
        <v>50</v>
      </c>
      <c r="BH199" s="52">
        <v>248</v>
      </c>
      <c r="BI199" s="52">
        <v>530</v>
      </c>
      <c r="BJ199" s="52">
        <v>0.4679245283018868</v>
      </c>
      <c r="BK199" s="52">
        <v>31.19496855345912</v>
      </c>
      <c r="BL199" s="52">
        <v>50</v>
      </c>
      <c r="BM199" s="52">
        <v>136</v>
      </c>
      <c r="BN199" s="52">
        <v>530</v>
      </c>
      <c r="BO199" s="52">
        <v>0.25660377358490566</v>
      </c>
      <c r="BP199" s="52">
        <v>17.10691823899371</v>
      </c>
      <c r="BQ199" s="52">
        <v>50</v>
      </c>
      <c r="BR199" s="52">
        <v>222</v>
      </c>
      <c r="BS199" s="52">
        <v>224</v>
      </c>
      <c r="BT199" s="52">
        <v>0.9910714285714286</v>
      </c>
      <c r="BU199" s="52">
        <v>50</v>
      </c>
      <c r="BV199" s="52">
        <v>50</v>
      </c>
      <c r="BW199" s="54">
        <v>265</v>
      </c>
      <c r="BX199" s="54">
        <v>278</v>
      </c>
      <c r="BY199" s="52">
        <v>0.9532374100719424</v>
      </c>
      <c r="BZ199" s="52">
        <v>100</v>
      </c>
      <c r="CA199" s="52">
        <v>100</v>
      </c>
      <c r="CB199" s="55">
        <v>44</v>
      </c>
      <c r="CC199" s="55">
        <v>52</v>
      </c>
      <c r="CD199" s="52">
        <v>0.84615384615384603</v>
      </c>
      <c r="CE199" s="52">
        <v>90.016366612111284</v>
      </c>
      <c r="CF199" s="52">
        <v>100</v>
      </c>
      <c r="CG199" s="52">
        <v>0</v>
      </c>
      <c r="CH199" s="52">
        <v>265</v>
      </c>
      <c r="CI199" s="52">
        <v>206</v>
      </c>
      <c r="CJ199" s="52">
        <v>0.77700000000000002</v>
      </c>
      <c r="CK199" s="52">
        <v>100</v>
      </c>
      <c r="CL199" s="52">
        <v>100</v>
      </c>
      <c r="CM199" s="52">
        <v>195</v>
      </c>
      <c r="CN199" s="52">
        <v>143</v>
      </c>
      <c r="CO199" s="52">
        <v>255</v>
      </c>
      <c r="CP199" s="52">
        <v>0.73333333333333328</v>
      </c>
      <c r="CQ199" s="52">
        <v>0.76470588235294112</v>
      </c>
      <c r="CR199" s="52">
        <v>24.444444444444443</v>
      </c>
      <c r="CS199" s="52">
        <v>50</v>
      </c>
      <c r="CT199" s="52">
        <v>581</v>
      </c>
      <c r="CU199" s="52">
        <v>1009</v>
      </c>
      <c r="CV199" s="52">
        <v>0.57581764122893953</v>
      </c>
      <c r="CW199" s="52">
        <v>47.984803435744958</v>
      </c>
      <c r="CX199" s="52">
        <v>50</v>
      </c>
      <c r="CY199" s="52">
        <v>0.84615384615384603</v>
      </c>
      <c r="CZ199" s="52">
        <v>0.94</v>
      </c>
      <c r="DA199" s="52">
        <v>9.384615384615401E-2</v>
      </c>
      <c r="DB199" s="52">
        <v>17.263974516166829</v>
      </c>
      <c r="DC199" s="52">
        <v>19.631524517014228</v>
      </c>
      <c r="DD199" s="52">
        <v>17.168861804494096</v>
      </c>
      <c r="DE199" s="52">
        <v>15.161501169955377</v>
      </c>
      <c r="DF199" s="50" t="s">
        <v>102</v>
      </c>
    </row>
    <row r="200" spans="1:110" x14ac:dyDescent="0.25">
      <c r="A200" s="50" t="s">
        <v>1207</v>
      </c>
      <c r="B200" s="50" t="s">
        <v>1655</v>
      </c>
      <c r="C200" s="50" t="s">
        <v>2665</v>
      </c>
      <c r="D200" s="50" t="s">
        <v>101</v>
      </c>
      <c r="E200" s="50" t="s">
        <v>102</v>
      </c>
      <c r="F200" s="50" t="s">
        <v>102</v>
      </c>
      <c r="G200" s="50" t="s">
        <v>102</v>
      </c>
      <c r="H200" s="50" t="s">
        <v>2644</v>
      </c>
      <c r="I200" s="50" t="s">
        <v>103</v>
      </c>
      <c r="J200" s="52">
        <v>684.59337356566516</v>
      </c>
      <c r="K200" s="52">
        <v>800</v>
      </c>
      <c r="L200" s="52">
        <v>85.574171695708145</v>
      </c>
      <c r="M200" s="52">
        <v>0</v>
      </c>
      <c r="N200" s="52">
        <v>575</v>
      </c>
      <c r="O200" s="52">
        <v>75.072507859838083</v>
      </c>
      <c r="P200" s="52">
        <v>100</v>
      </c>
      <c r="Q200" s="52">
        <v>100</v>
      </c>
      <c r="R200" s="52">
        <v>129</v>
      </c>
      <c r="S200" s="52">
        <v>63.856461600674599</v>
      </c>
      <c r="T200" s="52">
        <v>68.345017088020725</v>
      </c>
      <c r="U200" s="52">
        <v>75</v>
      </c>
      <c r="V200" s="52">
        <v>85.14194880089947</v>
      </c>
      <c r="W200" s="52">
        <v>100</v>
      </c>
      <c r="X200" s="52">
        <v>574</v>
      </c>
      <c r="Y200" s="52">
        <v>65.190601858445248</v>
      </c>
      <c r="Z200" s="52">
        <v>86.920802477926998</v>
      </c>
      <c r="AA200" s="52">
        <v>100</v>
      </c>
      <c r="AB200" s="52">
        <v>129</v>
      </c>
      <c r="AC200" s="52">
        <v>54.309091957971717</v>
      </c>
      <c r="AD200" s="52">
        <v>72.412122610628955</v>
      </c>
      <c r="AE200" s="52">
        <v>100</v>
      </c>
      <c r="AF200" s="52">
        <v>197</v>
      </c>
      <c r="AG200" s="52">
        <v>66.068866328257201</v>
      </c>
      <c r="AH200" s="52">
        <v>88.091821771009606</v>
      </c>
      <c r="AI200" s="52">
        <v>100</v>
      </c>
      <c r="AJ200" s="52">
        <v>40</v>
      </c>
      <c r="AK200" s="52">
        <v>58.464999999999989</v>
      </c>
      <c r="AL200" s="52">
        <v>68.006157112526523</v>
      </c>
      <c r="AM200" s="52">
        <v>77.953333333333319</v>
      </c>
      <c r="AN200" s="52">
        <v>100</v>
      </c>
      <c r="AO200" s="53">
        <v>11.14</v>
      </c>
      <c r="AP200" s="53">
        <v>14.03</v>
      </c>
      <c r="AQ200" s="53">
        <v>9.5399999999999991</v>
      </c>
      <c r="AR200" s="52">
        <v>0</v>
      </c>
      <c r="AS200" s="52">
        <v>0.97674418604651159</v>
      </c>
      <c r="AT200" s="52">
        <v>0.97826086956521741</v>
      </c>
      <c r="AU200" s="52">
        <v>0.97629310344827591</v>
      </c>
      <c r="AV200" s="52">
        <v>0.97508305647840532</v>
      </c>
      <c r="AW200" s="52">
        <v>0.97826086956521741</v>
      </c>
      <c r="AX200" s="52">
        <v>0.97413793103448276</v>
      </c>
      <c r="AY200" s="52">
        <v>1</v>
      </c>
      <c r="AZ200" s="52">
        <v>1</v>
      </c>
      <c r="BA200" s="52">
        <v>1</v>
      </c>
      <c r="BB200" s="52">
        <v>5.6537102473498232E-2</v>
      </c>
      <c r="BC200" s="52">
        <v>48.692579505300365</v>
      </c>
      <c r="BD200" s="52">
        <v>50</v>
      </c>
      <c r="BE200" s="52">
        <v>9.1370558375634514E-2</v>
      </c>
      <c r="BF200" s="52">
        <v>41.725888324873097</v>
      </c>
      <c r="BG200" s="52">
        <v>50</v>
      </c>
      <c r="BH200" s="52"/>
      <c r="BI200" s="52"/>
      <c r="BJ200" s="52"/>
      <c r="BK200" s="52"/>
      <c r="BL200" s="52"/>
      <c r="BM200" s="52"/>
      <c r="BN200" s="52"/>
      <c r="BO200" s="52"/>
      <c r="BP200" s="52"/>
      <c r="BQ200" s="52"/>
      <c r="BR200" s="52">
        <v>106</v>
      </c>
      <c r="BS200" s="52">
        <v>106</v>
      </c>
      <c r="BT200" s="52">
        <v>1</v>
      </c>
      <c r="BU200" s="52">
        <v>50</v>
      </c>
      <c r="BV200" s="52">
        <v>50</v>
      </c>
      <c r="BW200" s="54"/>
      <c r="BX200" s="54"/>
      <c r="BY200" s="52"/>
      <c r="BZ200" s="52"/>
      <c r="CA200" s="52"/>
      <c r="CB200" s="55"/>
      <c r="CC200" s="55"/>
      <c r="CD200" s="52"/>
      <c r="CE200" s="52"/>
      <c r="CF200" s="52"/>
      <c r="CG200" s="52"/>
      <c r="CH200" s="52"/>
      <c r="CI200" s="52"/>
      <c r="CJ200" s="52"/>
      <c r="CK200" s="52"/>
      <c r="CL200" s="52"/>
      <c r="CM200" s="52">
        <v>311</v>
      </c>
      <c r="CN200" s="52">
        <v>157</v>
      </c>
      <c r="CO200" s="52">
        <v>323</v>
      </c>
      <c r="CP200" s="52">
        <v>0.50482315112540188</v>
      </c>
      <c r="CQ200" s="52">
        <v>0.96284829721362231</v>
      </c>
      <c r="CR200" s="52">
        <v>33.654876741693457</v>
      </c>
      <c r="CS200" s="52">
        <v>50</v>
      </c>
      <c r="CT200" s="52"/>
      <c r="CU200" s="52"/>
      <c r="CV200" s="52"/>
      <c r="CW200" s="52"/>
      <c r="CX200" s="52"/>
      <c r="CY200" s="52"/>
      <c r="CZ200" s="52"/>
      <c r="DA200" s="52"/>
      <c r="DB200" s="52">
        <v>17.263974516166829</v>
      </c>
      <c r="DC200" s="52">
        <v>19.631524517014228</v>
      </c>
      <c r="DD200" s="52">
        <v>17.168861804494096</v>
      </c>
      <c r="DE200" s="52"/>
      <c r="DF200" s="50" t="s">
        <v>102</v>
      </c>
    </row>
    <row r="201" spans="1:110" x14ac:dyDescent="0.25">
      <c r="A201" s="50" t="s">
        <v>1207</v>
      </c>
      <c r="B201" s="50" t="s">
        <v>1655</v>
      </c>
      <c r="C201" s="50" t="s">
        <v>2665</v>
      </c>
      <c r="D201" s="50" t="s">
        <v>101</v>
      </c>
      <c r="E201" s="50" t="s">
        <v>102</v>
      </c>
      <c r="F201" s="50" t="s">
        <v>102</v>
      </c>
      <c r="G201" s="50" t="s">
        <v>102</v>
      </c>
      <c r="H201" s="50" t="s">
        <v>2644</v>
      </c>
      <c r="I201" s="50" t="s">
        <v>103</v>
      </c>
      <c r="J201" s="52">
        <v>684.59337356566516</v>
      </c>
      <c r="K201" s="52">
        <v>800</v>
      </c>
      <c r="L201" s="52">
        <v>85.574171695708145</v>
      </c>
      <c r="M201" s="52">
        <v>0</v>
      </c>
      <c r="N201" s="52">
        <v>575</v>
      </c>
      <c r="O201" s="52">
        <v>75.072507859838083</v>
      </c>
      <c r="P201" s="52">
        <v>100</v>
      </c>
      <c r="Q201" s="52">
        <v>100</v>
      </c>
      <c r="R201" s="52">
        <v>129</v>
      </c>
      <c r="S201" s="52">
        <v>63.856461600674599</v>
      </c>
      <c r="T201" s="52">
        <v>68.345017088020725</v>
      </c>
      <c r="U201" s="52">
        <v>75</v>
      </c>
      <c r="V201" s="52">
        <v>85.14194880089947</v>
      </c>
      <c r="W201" s="52">
        <v>100</v>
      </c>
      <c r="X201" s="52">
        <v>574</v>
      </c>
      <c r="Y201" s="52">
        <v>65.190601858445248</v>
      </c>
      <c r="Z201" s="52">
        <v>86.920802477926998</v>
      </c>
      <c r="AA201" s="52">
        <v>100</v>
      </c>
      <c r="AB201" s="52">
        <v>129</v>
      </c>
      <c r="AC201" s="52">
        <v>54.309091957971717</v>
      </c>
      <c r="AD201" s="52">
        <v>72.412122610628955</v>
      </c>
      <c r="AE201" s="52">
        <v>100</v>
      </c>
      <c r="AF201" s="52">
        <v>197</v>
      </c>
      <c r="AG201" s="52">
        <v>66.068866328257201</v>
      </c>
      <c r="AH201" s="52">
        <v>88.091821771009606</v>
      </c>
      <c r="AI201" s="52">
        <v>100</v>
      </c>
      <c r="AJ201" s="52">
        <v>40</v>
      </c>
      <c r="AK201" s="52">
        <v>58.464999999999989</v>
      </c>
      <c r="AL201" s="52">
        <v>68.006157112526523</v>
      </c>
      <c r="AM201" s="52">
        <v>77.953333333333319</v>
      </c>
      <c r="AN201" s="52">
        <v>100</v>
      </c>
      <c r="AO201" s="53">
        <v>11.14</v>
      </c>
      <c r="AP201" s="53">
        <v>14.03</v>
      </c>
      <c r="AQ201" s="53">
        <v>9.5399999999999991</v>
      </c>
      <c r="AR201" s="52">
        <v>0</v>
      </c>
      <c r="AS201" s="52">
        <v>0.97674418604651159</v>
      </c>
      <c r="AT201" s="52">
        <v>0.97826086956521741</v>
      </c>
      <c r="AU201" s="52">
        <v>0.97629310344827591</v>
      </c>
      <c r="AV201" s="52">
        <v>0.97508305647840532</v>
      </c>
      <c r="AW201" s="52">
        <v>0.97826086956521741</v>
      </c>
      <c r="AX201" s="52">
        <v>0.97413793103448276</v>
      </c>
      <c r="AY201" s="52">
        <v>1</v>
      </c>
      <c r="AZ201" s="52">
        <v>1</v>
      </c>
      <c r="BA201" s="52">
        <v>1</v>
      </c>
      <c r="BB201" s="52">
        <v>5.6537102473498232E-2</v>
      </c>
      <c r="BC201" s="52">
        <v>48.692579505300365</v>
      </c>
      <c r="BD201" s="52">
        <v>50</v>
      </c>
      <c r="BE201" s="52">
        <v>9.1370558375634514E-2</v>
      </c>
      <c r="BF201" s="52">
        <v>41.725888324873097</v>
      </c>
      <c r="BG201" s="52">
        <v>50</v>
      </c>
      <c r="BH201" s="52"/>
      <c r="BI201" s="52"/>
      <c r="BJ201" s="52"/>
      <c r="BK201" s="52"/>
      <c r="BL201" s="52"/>
      <c r="BM201" s="52"/>
      <c r="BN201" s="52"/>
      <c r="BO201" s="52"/>
      <c r="BP201" s="52"/>
      <c r="BQ201" s="52"/>
      <c r="BR201" s="52">
        <v>106</v>
      </c>
      <c r="BS201" s="52">
        <v>106</v>
      </c>
      <c r="BT201" s="52">
        <v>1</v>
      </c>
      <c r="BU201" s="52">
        <v>50</v>
      </c>
      <c r="BV201" s="52">
        <v>50</v>
      </c>
      <c r="BW201" s="54"/>
      <c r="BX201" s="54"/>
      <c r="BY201" s="52"/>
      <c r="BZ201" s="52"/>
      <c r="CA201" s="52"/>
      <c r="CB201" s="55"/>
      <c r="CC201" s="55"/>
      <c r="CD201" s="52"/>
      <c r="CE201" s="52"/>
      <c r="CF201" s="52"/>
      <c r="CG201" s="52"/>
      <c r="CH201" s="52"/>
      <c r="CI201" s="52"/>
      <c r="CJ201" s="52"/>
      <c r="CK201" s="52"/>
      <c r="CL201" s="52"/>
      <c r="CM201" s="52">
        <v>311</v>
      </c>
      <c r="CN201" s="52">
        <v>157</v>
      </c>
      <c r="CO201" s="52">
        <v>323</v>
      </c>
      <c r="CP201" s="52">
        <v>0.50482315112540188</v>
      </c>
      <c r="CQ201" s="52">
        <v>0.96284829721362231</v>
      </c>
      <c r="CR201" s="52">
        <v>33.654876741693457</v>
      </c>
      <c r="CS201" s="52">
        <v>50</v>
      </c>
      <c r="CT201" s="52"/>
      <c r="CU201" s="52"/>
      <c r="CV201" s="52"/>
      <c r="CW201" s="52"/>
      <c r="CX201" s="52"/>
      <c r="CY201" s="52"/>
      <c r="CZ201" s="52"/>
      <c r="DA201" s="52"/>
      <c r="DB201" s="52">
        <v>17.263974516166829</v>
      </c>
      <c r="DC201" s="52">
        <v>19.631524517014228</v>
      </c>
      <c r="DD201" s="52">
        <v>17.168861804494096</v>
      </c>
      <c r="DE201" s="52"/>
      <c r="DF201" s="50" t="s">
        <v>102</v>
      </c>
    </row>
    <row r="202" spans="1:110" x14ac:dyDescent="0.25">
      <c r="A202" s="50"/>
      <c r="B202" s="50"/>
      <c r="C202" s="50"/>
      <c r="D202" s="50"/>
      <c r="E202" s="50"/>
      <c r="F202" s="50"/>
      <c r="G202" s="50"/>
      <c r="H202" s="50"/>
      <c r="I202" s="50"/>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3"/>
      <c r="AP202" s="53"/>
      <c r="AQ202" s="53"/>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4"/>
      <c r="BX202" s="54"/>
      <c r="BY202" s="52"/>
      <c r="BZ202" s="52"/>
      <c r="CA202" s="52"/>
      <c r="CB202" s="55"/>
      <c r="CC202" s="55"/>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0"/>
    </row>
    <row r="204" spans="1:110" x14ac:dyDescent="0.25">
      <c r="BH204">
        <f>SUM(BH2:BH203)</f>
        <v>53636</v>
      </c>
      <c r="BI204" s="24">
        <f>SUM(BI2:BI203)</f>
        <v>80958</v>
      </c>
      <c r="BJ204">
        <f>BH204/BI204</f>
        <v>0.66251636651103041</v>
      </c>
      <c r="BM204" s="24">
        <f>SUM(BM2:BM203)</f>
        <v>30224</v>
      </c>
      <c r="BN204" s="24">
        <f>SUM(BN2:BN203)</f>
        <v>80958</v>
      </c>
      <c r="BO204" s="24">
        <f>BM204/BN204</f>
        <v>0.37332938066651844</v>
      </c>
      <c r="BQ204" s="24"/>
      <c r="BR204" s="24">
        <f>SUM(BR2:BR203)</f>
        <v>71793</v>
      </c>
      <c r="BS204" s="24">
        <f>SUM(BS2:BS203)</f>
        <v>83869</v>
      </c>
      <c r="BT204" s="24">
        <f>BR204/BS204</f>
        <v>0.85601354493316961</v>
      </c>
      <c r="BW204" s="24">
        <f>SUM(BW2:BW203)</f>
        <v>37451</v>
      </c>
      <c r="BX204" s="24">
        <f>SUM(BX2:BX203)</f>
        <v>43008</v>
      </c>
      <c r="BY204" s="24">
        <f>BW204/BX204</f>
        <v>0.87079148065476186</v>
      </c>
      <c r="CB204" s="24">
        <f>SUM(CB2:CB203)</f>
        <v>15282</v>
      </c>
      <c r="CC204" s="24">
        <f>SUM(CC2:CC203)</f>
        <v>19691</v>
      </c>
      <c r="CD204" s="24">
        <f>CB204/CC204</f>
        <v>0.77609059976639072</v>
      </c>
      <c r="CH204" s="24">
        <f>SUM(CH2:CH203)</f>
        <v>38893</v>
      </c>
      <c r="CI204" s="24">
        <f>SUM(CI2:CI203)</f>
        <v>28306</v>
      </c>
      <c r="CJ204">
        <f>CI204/CH204</f>
        <v>0.72779163345589182</v>
      </c>
      <c r="CM204" s="24">
        <f>SUM(CM2:CM203)</f>
        <v>144283</v>
      </c>
      <c r="CN204" s="24">
        <f>SUM(CN2:CN203)</f>
        <v>73535</v>
      </c>
      <c r="CO204" s="24">
        <f>SUM(CO2:CO203)</f>
        <v>164732</v>
      </c>
      <c r="CP204">
        <f>CN204/CM204</f>
        <v>0.50965810247915555</v>
      </c>
      <c r="CQ204">
        <f>CM204/CO204</f>
        <v>0.87586504140057786</v>
      </c>
      <c r="CT204" s="24">
        <f>SUM(CT2:CT203)</f>
        <v>76571</v>
      </c>
      <c r="CU204" s="24">
        <f>SUM(CU2:CU203)</f>
        <v>167465</v>
      </c>
      <c r="CV204" s="101">
        <f>CT204/CU204</f>
        <v>0.45723584032484399</v>
      </c>
    </row>
  </sheetData>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F1050"/>
  <sheetViews>
    <sheetView workbookViewId="0"/>
  </sheetViews>
  <sheetFormatPr defaultRowHeight="15" x14ac:dyDescent="0.25"/>
  <cols>
    <col min="1" max="1" width="95.42578125" bestFit="1" customWidth="1"/>
    <col min="2" max="2" width="11" style="21" bestFit="1" customWidth="1"/>
    <col min="3" max="3" width="39.7109375" bestFit="1" customWidth="1"/>
    <col min="4" max="4" width="15.28515625" bestFit="1" customWidth="1"/>
    <col min="5" max="5" width="15.5703125" bestFit="1" customWidth="1"/>
    <col min="6" max="6" width="17.28515625" bestFit="1" customWidth="1"/>
    <col min="7" max="7" width="9.28515625" bestFit="1" customWidth="1"/>
    <col min="8" max="8" width="12" bestFit="1" customWidth="1"/>
    <col min="9" max="9" width="17.42578125" bestFit="1" customWidth="1"/>
    <col min="10" max="10" width="15.28515625" bestFit="1" customWidth="1"/>
    <col min="11" max="11" width="19" bestFit="1" customWidth="1"/>
    <col min="12" max="12" width="23.42578125" bestFit="1" customWidth="1"/>
    <col min="13" max="13" width="15.85546875" bestFit="1" customWidth="1"/>
    <col min="14" max="14" width="17.42578125" bestFit="1" customWidth="1"/>
    <col min="15" max="15" width="24.28515625" bestFit="1" customWidth="1"/>
    <col min="16" max="16" width="23.85546875" bestFit="1" customWidth="1"/>
    <col min="17" max="17" width="16.28515625" bestFit="1" customWidth="1"/>
    <col min="18" max="18" width="19.28515625" bestFit="1" customWidth="1"/>
    <col min="19" max="19" width="17.7109375" bestFit="1" customWidth="1"/>
    <col min="20" max="20" width="17.85546875" bestFit="1" customWidth="1"/>
    <col min="21" max="21" width="24.7109375" bestFit="1" customWidth="1"/>
    <col min="22" max="22" width="24.85546875" bestFit="1" customWidth="1"/>
    <col min="23" max="23" width="17.42578125" bestFit="1" customWidth="1"/>
    <col min="24" max="24" width="18.85546875" bestFit="1" customWidth="1"/>
    <col min="25" max="25" width="25.85546875" bestFit="1" customWidth="1"/>
    <col min="26" max="26" width="25.42578125" bestFit="1" customWidth="1"/>
    <col min="27" max="27" width="17.85546875" bestFit="1" customWidth="1"/>
    <col min="28" max="28" width="19.28515625" bestFit="1" customWidth="1"/>
    <col min="29" max="29" width="26.28515625" bestFit="1" customWidth="1"/>
    <col min="30" max="30" width="22.7109375" bestFit="1" customWidth="1"/>
    <col min="31" max="31" width="15.140625" bestFit="1" customWidth="1"/>
    <col min="32" max="32" width="16.5703125" bestFit="1" customWidth="1"/>
    <col min="33" max="33" width="23.5703125" bestFit="1" customWidth="1"/>
    <col min="34" max="34" width="23.140625" bestFit="1" customWidth="1"/>
    <col min="35" max="35" width="15.5703125" bestFit="1" customWidth="1"/>
    <col min="36" max="36" width="16.85546875" bestFit="1" customWidth="1"/>
    <col min="37" max="37" width="17" bestFit="1" customWidth="1"/>
    <col min="38" max="38" width="24" bestFit="1" customWidth="1"/>
    <col min="39" max="39" width="11.28515625" bestFit="1" customWidth="1"/>
    <col min="40" max="40" width="12.7109375" bestFit="1" customWidth="1"/>
    <col min="41" max="41" width="10.42578125" bestFit="1" customWidth="1"/>
    <col min="42" max="42" width="15.42578125" bestFit="1" customWidth="1"/>
    <col min="43" max="43" width="15.85546875" bestFit="1" customWidth="1"/>
    <col min="44" max="44" width="16.28515625" bestFit="1" customWidth="1"/>
    <col min="45" max="45" width="17.7109375" bestFit="1" customWidth="1"/>
    <col min="46" max="46" width="17.42578125" bestFit="1" customWidth="1"/>
    <col min="47" max="47" width="17.85546875" bestFit="1" customWidth="1"/>
    <col min="48" max="48" width="19.28515625" bestFit="1" customWidth="1"/>
    <col min="49" max="49" width="15.140625" bestFit="1" customWidth="1"/>
    <col min="50" max="50" width="15.5703125" bestFit="1" customWidth="1"/>
    <col min="51" max="51" width="16.85546875" bestFit="1" customWidth="1"/>
    <col min="52" max="53" width="12" bestFit="1" customWidth="1"/>
    <col min="54" max="54" width="16.85546875" bestFit="1" customWidth="1"/>
    <col min="55" max="55" width="12" bestFit="1" customWidth="1"/>
    <col min="56" max="56" width="12.5703125" bestFit="1" customWidth="1"/>
    <col min="57" max="57" width="19.5703125" bestFit="1" customWidth="1"/>
    <col min="58" max="58" width="14.140625" bestFit="1" customWidth="1"/>
    <col min="59" max="59" width="16" bestFit="1" customWidth="1"/>
    <col min="60" max="61" width="12" bestFit="1" customWidth="1"/>
    <col min="62" max="62" width="16.85546875" bestFit="1" customWidth="1"/>
    <col min="63" max="63" width="14.140625" bestFit="1" customWidth="1"/>
    <col min="64" max="64" width="16" bestFit="1" customWidth="1"/>
    <col min="65" max="66" width="12" bestFit="1" customWidth="1"/>
    <col min="67" max="67" width="16.85546875" bestFit="1" customWidth="1"/>
    <col min="68" max="68" width="14.140625" bestFit="1" customWidth="1"/>
    <col min="69" max="69" width="16" bestFit="1" customWidth="1"/>
    <col min="70" max="71" width="12" bestFit="1" customWidth="1"/>
    <col min="72" max="72" width="16.85546875" bestFit="1" customWidth="1"/>
    <col min="73" max="73" width="14.140625" bestFit="1" customWidth="1"/>
    <col min="74" max="74" width="16" bestFit="1" customWidth="1"/>
    <col min="75" max="76" width="12" bestFit="1" customWidth="1"/>
    <col min="77" max="77" width="16.85546875" bestFit="1" customWidth="1"/>
    <col min="78" max="78" width="14.140625" bestFit="1" customWidth="1"/>
    <col min="79" max="79" width="16" bestFit="1" customWidth="1"/>
    <col min="80" max="81" width="12" bestFit="1" customWidth="1"/>
    <col min="82" max="82" width="16.85546875" bestFit="1" customWidth="1"/>
    <col min="83" max="83" width="11.7109375" bestFit="1" customWidth="1"/>
    <col min="84" max="84" width="17" bestFit="1" customWidth="1"/>
    <col min="85" max="85" width="15.140625" bestFit="1" customWidth="1"/>
    <col min="86" max="87" width="12" bestFit="1" customWidth="1"/>
    <col min="88" max="88" width="18" bestFit="1" customWidth="1"/>
    <col min="89" max="89" width="11.28515625" bestFit="1" customWidth="1"/>
    <col min="90" max="90" width="11.5703125" bestFit="1" customWidth="1"/>
    <col min="91" max="91" width="12.7109375" bestFit="1" customWidth="1"/>
    <col min="92" max="92" width="15.28515625" bestFit="1" customWidth="1"/>
    <col min="93" max="93" width="20.42578125" bestFit="1" customWidth="1"/>
    <col min="94" max="94" width="12" bestFit="1" customWidth="1"/>
    <col min="95" max="95" width="18" bestFit="1" customWidth="1"/>
    <col min="96" max="96" width="15.140625" bestFit="1" customWidth="1"/>
    <col min="97" max="97" width="17" bestFit="1" customWidth="1"/>
    <col min="98" max="99" width="12" bestFit="1" customWidth="1"/>
    <col min="100" max="100" width="18" bestFit="1" customWidth="1"/>
    <col min="101" max="101" width="14.140625" bestFit="1" customWidth="1"/>
    <col min="102" max="102" width="15.42578125" bestFit="1" customWidth="1"/>
    <col min="103" max="103" width="17.28515625" bestFit="1" customWidth="1"/>
    <col min="104" max="104" width="16.7109375" bestFit="1" customWidth="1"/>
    <col min="105" max="105" width="18.28515625" bestFit="1" customWidth="1"/>
    <col min="106" max="106" width="15.85546875" bestFit="1" customWidth="1"/>
    <col min="107" max="107" width="18.42578125" bestFit="1" customWidth="1"/>
    <col min="108" max="108" width="87.28515625" bestFit="1" customWidth="1"/>
  </cols>
  <sheetData>
    <row r="1" spans="1:110" x14ac:dyDescent="0.25">
      <c r="A1" s="50" t="s">
        <v>2660</v>
      </c>
      <c r="B1" s="50" t="s">
        <v>2</v>
      </c>
      <c r="C1" s="50" t="s">
        <v>4</v>
      </c>
      <c r="D1" s="50" t="s">
        <v>5</v>
      </c>
      <c r="E1" s="50" t="s">
        <v>6</v>
      </c>
      <c r="F1" s="50" t="s">
        <v>7</v>
      </c>
      <c r="G1" s="50" t="s">
        <v>8</v>
      </c>
      <c r="H1" s="50" t="s">
        <v>9</v>
      </c>
      <c r="I1" s="50" t="s">
        <v>10</v>
      </c>
      <c r="J1" s="50" t="s">
        <v>11</v>
      </c>
      <c r="K1" s="50" t="s">
        <v>12</v>
      </c>
      <c r="L1" s="50" t="s">
        <v>13</v>
      </c>
      <c r="M1" s="50" t="s">
        <v>14</v>
      </c>
      <c r="N1" s="50" t="s">
        <v>15</v>
      </c>
      <c r="O1" s="50" t="s">
        <v>16</v>
      </c>
      <c r="P1" s="50" t="s">
        <v>17</v>
      </c>
      <c r="Q1" s="50" t="s">
        <v>18</v>
      </c>
      <c r="R1" s="50" t="s">
        <v>1450</v>
      </c>
      <c r="S1" s="50" t="s">
        <v>1451</v>
      </c>
      <c r="T1" s="50" t="s">
        <v>19</v>
      </c>
      <c r="U1" s="50" t="s">
        <v>20</v>
      </c>
      <c r="V1" s="50" t="s">
        <v>21</v>
      </c>
      <c r="W1" s="50" t="s">
        <v>22</v>
      </c>
      <c r="X1" s="50" t="s">
        <v>23</v>
      </c>
      <c r="Y1" s="50" t="s">
        <v>24</v>
      </c>
      <c r="Z1" s="50" t="s">
        <v>25</v>
      </c>
      <c r="AA1" s="50" t="s">
        <v>26</v>
      </c>
      <c r="AB1" s="50" t="s">
        <v>27</v>
      </c>
      <c r="AC1" s="50" t="s">
        <v>28</v>
      </c>
      <c r="AD1" s="50" t="s">
        <v>29</v>
      </c>
      <c r="AE1" s="50" t="s">
        <v>30</v>
      </c>
      <c r="AF1" s="50" t="s">
        <v>31</v>
      </c>
      <c r="AG1" s="50" t="s">
        <v>32</v>
      </c>
      <c r="AH1" s="50" t="s">
        <v>33</v>
      </c>
      <c r="AI1" s="50" t="s">
        <v>34</v>
      </c>
      <c r="AJ1" s="50" t="s">
        <v>1452</v>
      </c>
      <c r="AK1" s="50" t="s">
        <v>35</v>
      </c>
      <c r="AL1" s="50" t="s">
        <v>36</v>
      </c>
      <c r="AM1" s="50" t="s">
        <v>37</v>
      </c>
      <c r="AN1" s="50" t="s">
        <v>38</v>
      </c>
      <c r="AO1" s="50" t="s">
        <v>39</v>
      </c>
      <c r="AP1" s="50" t="s">
        <v>40</v>
      </c>
      <c r="AQ1" s="50" t="s">
        <v>41</v>
      </c>
      <c r="AR1" s="50" t="s">
        <v>42</v>
      </c>
      <c r="AS1" s="50" t="s">
        <v>43</v>
      </c>
      <c r="AT1" s="50" t="s">
        <v>44</v>
      </c>
      <c r="AU1" s="50" t="s">
        <v>45</v>
      </c>
      <c r="AV1" s="50" t="s">
        <v>46</v>
      </c>
      <c r="AW1" s="50" t="s">
        <v>47</v>
      </c>
      <c r="AX1" s="50" t="s">
        <v>48</v>
      </c>
      <c r="AY1" s="50" t="s">
        <v>49</v>
      </c>
      <c r="AZ1" s="50" t="s">
        <v>50</v>
      </c>
      <c r="BA1" s="50" t="s">
        <v>51</v>
      </c>
      <c r="BB1" s="50" t="s">
        <v>52</v>
      </c>
      <c r="BC1" s="50" t="s">
        <v>53</v>
      </c>
      <c r="BD1" s="50" t="s">
        <v>54</v>
      </c>
      <c r="BE1" s="50" t="s">
        <v>55</v>
      </c>
      <c r="BF1" s="50" t="s">
        <v>56</v>
      </c>
      <c r="BG1" s="50" t="s">
        <v>57</v>
      </c>
      <c r="BH1" s="50" t="s">
        <v>58</v>
      </c>
      <c r="BI1" s="50" t="s">
        <v>59</v>
      </c>
      <c r="BJ1" s="50" t="s">
        <v>60</v>
      </c>
      <c r="BK1" s="50" t="s">
        <v>61</v>
      </c>
      <c r="BL1" s="50" t="s">
        <v>62</v>
      </c>
      <c r="BM1" s="50" t="s">
        <v>63</v>
      </c>
      <c r="BN1" s="50" t="s">
        <v>64</v>
      </c>
      <c r="BO1" s="50" t="s">
        <v>65</v>
      </c>
      <c r="BP1" s="50" t="s">
        <v>66</v>
      </c>
      <c r="BQ1" s="50" t="s">
        <v>67</v>
      </c>
      <c r="BR1" s="50" t="s">
        <v>68</v>
      </c>
      <c r="BS1" s="50" t="s">
        <v>69</v>
      </c>
      <c r="BT1" s="50" t="s">
        <v>70</v>
      </c>
      <c r="BU1" s="50" t="s">
        <v>71</v>
      </c>
      <c r="BV1" s="50" t="s">
        <v>72</v>
      </c>
      <c r="BW1" s="50" t="s">
        <v>73</v>
      </c>
      <c r="BX1" s="50" t="s">
        <v>74</v>
      </c>
      <c r="BY1" s="50" t="s">
        <v>75</v>
      </c>
      <c r="BZ1" s="50" t="s">
        <v>76</v>
      </c>
      <c r="CA1" s="50" t="s">
        <v>77</v>
      </c>
      <c r="CB1" s="50" t="s">
        <v>78</v>
      </c>
      <c r="CC1" s="50" t="s">
        <v>79</v>
      </c>
      <c r="CD1" s="50" t="s">
        <v>80</v>
      </c>
      <c r="CE1" s="50" t="s">
        <v>81</v>
      </c>
      <c r="CF1" s="50" t="s">
        <v>82</v>
      </c>
      <c r="CG1" s="50" t="s">
        <v>83</v>
      </c>
      <c r="CH1" s="50" t="s">
        <v>84</v>
      </c>
      <c r="CI1" s="50" t="s">
        <v>85</v>
      </c>
      <c r="CJ1" s="50" t="s">
        <v>86</v>
      </c>
      <c r="CK1" s="50" t="s">
        <v>87</v>
      </c>
      <c r="CL1" s="50" t="s">
        <v>88</v>
      </c>
      <c r="CM1" s="50" t="s">
        <v>89</v>
      </c>
      <c r="CN1" s="50" t="s">
        <v>90</v>
      </c>
      <c r="CO1" s="50" t="s">
        <v>91</v>
      </c>
      <c r="CP1" s="50" t="s">
        <v>92</v>
      </c>
      <c r="CQ1" s="50" t="s">
        <v>93</v>
      </c>
      <c r="CR1" s="50" t="s">
        <v>94</v>
      </c>
      <c r="CS1" s="50" t="s">
        <v>95</v>
      </c>
      <c r="CT1" s="50" t="s">
        <v>96</v>
      </c>
      <c r="CU1" s="50" t="s">
        <v>97</v>
      </c>
      <c r="CV1" s="50" t="s">
        <v>98</v>
      </c>
      <c r="CW1" s="50" t="s">
        <v>1467</v>
      </c>
      <c r="CX1" s="50" t="s">
        <v>1468</v>
      </c>
      <c r="CY1" s="50" t="s">
        <v>1469</v>
      </c>
      <c r="CZ1" s="50" t="s">
        <v>2661</v>
      </c>
      <c r="DA1" s="50" t="s">
        <v>2662</v>
      </c>
      <c r="DB1" s="50" t="s">
        <v>2663</v>
      </c>
      <c r="DC1" s="50" t="s">
        <v>2664</v>
      </c>
      <c r="DD1" s="50" t="s">
        <v>3</v>
      </c>
    </row>
    <row r="2" spans="1:110" x14ac:dyDescent="0.25">
      <c r="A2" s="50" t="s">
        <v>2955</v>
      </c>
      <c r="B2" s="50" t="s">
        <v>1656</v>
      </c>
      <c r="C2" s="50" t="s">
        <v>106</v>
      </c>
      <c r="D2" s="50" t="s">
        <v>137</v>
      </c>
      <c r="E2" s="50" t="s">
        <v>108</v>
      </c>
      <c r="F2" s="50" t="s">
        <v>1453</v>
      </c>
      <c r="G2" s="50" t="s">
        <v>109</v>
      </c>
      <c r="H2" s="52">
        <v>663.6955251367151</v>
      </c>
      <c r="I2" s="52">
        <v>750</v>
      </c>
      <c r="J2" s="52">
        <v>88.492736684895348</v>
      </c>
      <c r="K2" s="52">
        <v>0</v>
      </c>
      <c r="L2" s="52">
        <v>525</v>
      </c>
      <c r="M2" s="52">
        <v>81.027673201161178</v>
      </c>
      <c r="N2" s="52">
        <v>100</v>
      </c>
      <c r="O2" s="52">
        <v>100</v>
      </c>
      <c r="P2" s="52">
        <v>116</v>
      </c>
      <c r="Q2" s="52">
        <v>67.369064358871157</v>
      </c>
      <c r="R2" s="52">
        <v>73.918132321169239</v>
      </c>
      <c r="S2" s="52">
        <v>75</v>
      </c>
      <c r="T2" s="52">
        <v>89.825419145161547</v>
      </c>
      <c r="U2" s="52">
        <v>100</v>
      </c>
      <c r="V2" s="52">
        <v>525</v>
      </c>
      <c r="W2" s="52">
        <v>70.221554965414612</v>
      </c>
      <c r="X2" s="52">
        <v>93.628739953886154</v>
      </c>
      <c r="Y2" s="52">
        <v>100</v>
      </c>
      <c r="Z2" s="52">
        <v>116</v>
      </c>
      <c r="AA2" s="52">
        <v>57.187933081762488</v>
      </c>
      <c r="AB2" s="52">
        <v>76.250577442349993</v>
      </c>
      <c r="AC2" s="52">
        <v>100</v>
      </c>
      <c r="AD2" s="52">
        <v>262</v>
      </c>
      <c r="AE2" s="52">
        <v>62.785368956743099</v>
      </c>
      <c r="AF2" s="52">
        <v>83.713825275657456</v>
      </c>
      <c r="AG2" s="52">
        <v>100</v>
      </c>
      <c r="AH2" s="52">
        <v>63</v>
      </c>
      <c r="AI2" s="52">
        <v>55.750793650793682</v>
      </c>
      <c r="AJ2" s="52">
        <v>65.01239530988282</v>
      </c>
      <c r="AK2" s="52">
        <v>74.334391534391571</v>
      </c>
      <c r="AL2" s="52">
        <v>100</v>
      </c>
      <c r="AM2" s="53">
        <v>7.63</v>
      </c>
      <c r="AN2" s="53">
        <v>16.73</v>
      </c>
      <c r="AO2" s="53">
        <v>9.26</v>
      </c>
      <c r="AP2" s="52">
        <v>0</v>
      </c>
      <c r="AQ2" s="52">
        <v>0.99435028248587576</v>
      </c>
      <c r="AR2" s="52">
        <v>0.98319327731092432</v>
      </c>
      <c r="AS2" s="52">
        <v>0.99757281553398058</v>
      </c>
      <c r="AT2" s="52">
        <v>0.99435028248587576</v>
      </c>
      <c r="AU2" s="52">
        <v>0.98319327731092432</v>
      </c>
      <c r="AV2" s="52">
        <v>0.99757281553398058</v>
      </c>
      <c r="AW2" s="52">
        <v>1</v>
      </c>
      <c r="AX2" s="52">
        <v>1</v>
      </c>
      <c r="AY2" s="52">
        <v>1</v>
      </c>
      <c r="AZ2" s="52">
        <v>4.8964218455743877E-2</v>
      </c>
      <c r="BA2" s="52">
        <v>50</v>
      </c>
      <c r="BB2" s="52">
        <v>50</v>
      </c>
      <c r="BC2" s="52">
        <v>4.716981132075472E-2</v>
      </c>
      <c r="BD2" s="52">
        <v>50</v>
      </c>
      <c r="BE2" s="52">
        <v>50</v>
      </c>
      <c r="BF2" s="52"/>
      <c r="BG2" s="52"/>
      <c r="BH2" s="52"/>
      <c r="BI2" s="52"/>
      <c r="BJ2" s="52"/>
      <c r="BK2" s="52"/>
      <c r="BL2" s="52"/>
      <c r="BM2" s="52"/>
      <c r="BN2" s="52"/>
      <c r="BO2" s="52"/>
      <c r="BP2" s="52"/>
      <c r="BQ2" s="52"/>
      <c r="BR2" s="52"/>
      <c r="BS2" s="52"/>
      <c r="BT2" s="52"/>
      <c r="BU2" s="54"/>
      <c r="BV2" s="54"/>
      <c r="BW2" s="52"/>
      <c r="BX2" s="52"/>
      <c r="BY2" s="52"/>
      <c r="BZ2" s="55"/>
      <c r="CA2" s="55"/>
      <c r="CB2" s="52"/>
      <c r="CC2" s="52"/>
      <c r="CD2" s="52"/>
      <c r="CE2" s="52"/>
      <c r="CF2" s="52"/>
      <c r="CG2" s="52"/>
      <c r="CH2" s="52"/>
      <c r="CI2" s="52"/>
      <c r="CJ2" s="52"/>
      <c r="CK2" s="52">
        <v>267</v>
      </c>
      <c r="CL2" s="52">
        <v>184</v>
      </c>
      <c r="CM2" s="52">
        <v>268</v>
      </c>
      <c r="CN2" s="52">
        <v>0.68913857677902624</v>
      </c>
      <c r="CO2" s="52">
        <v>0.99626865671641796</v>
      </c>
      <c r="CP2" s="52">
        <v>45.942571785268413</v>
      </c>
      <c r="CQ2" s="52">
        <v>50</v>
      </c>
      <c r="CR2" s="52"/>
      <c r="CS2" s="52"/>
      <c r="CT2" s="52"/>
      <c r="CU2" s="52"/>
      <c r="CV2" s="52"/>
      <c r="CW2" s="52"/>
      <c r="CX2" s="52"/>
      <c r="CY2" s="52"/>
      <c r="CZ2" s="52">
        <v>16.823939048191338</v>
      </c>
      <c r="DA2" s="52">
        <v>19.496255895940152</v>
      </c>
      <c r="DB2" s="52">
        <v>17.335082511020332</v>
      </c>
      <c r="DC2" s="52"/>
      <c r="DD2" s="50" t="s">
        <v>533</v>
      </c>
      <c r="DE2" s="22"/>
      <c r="DF2" s="22"/>
    </row>
    <row r="3" spans="1:110" x14ac:dyDescent="0.25">
      <c r="A3" s="50" t="s">
        <v>3694</v>
      </c>
      <c r="B3" s="50" t="s">
        <v>1657</v>
      </c>
      <c r="C3" s="50" t="s">
        <v>1389</v>
      </c>
      <c r="D3" s="50" t="s">
        <v>122</v>
      </c>
      <c r="E3" s="50" t="s">
        <v>123</v>
      </c>
      <c r="F3" s="50" t="s">
        <v>1454</v>
      </c>
      <c r="G3" s="50" t="s">
        <v>109</v>
      </c>
      <c r="H3" s="52">
        <v>881.15536565696664</v>
      </c>
      <c r="I3" s="52">
        <v>1250</v>
      </c>
      <c r="J3" s="52">
        <v>70.492429252557329</v>
      </c>
      <c r="K3" s="52">
        <v>0</v>
      </c>
      <c r="L3" s="52">
        <v>181</v>
      </c>
      <c r="M3" s="52">
        <v>55.333273926216357</v>
      </c>
      <c r="N3" s="52">
        <v>73.777698568288471</v>
      </c>
      <c r="O3" s="52">
        <v>100</v>
      </c>
      <c r="P3" s="52">
        <v>146</v>
      </c>
      <c r="Q3" s="52">
        <v>53.73315289438797</v>
      </c>
      <c r="R3" s="52">
        <v>41.845360824742279</v>
      </c>
      <c r="S3" s="52">
        <v>62.008064516129046</v>
      </c>
      <c r="T3" s="52">
        <v>71.644203859183961</v>
      </c>
      <c r="U3" s="52">
        <v>100</v>
      </c>
      <c r="V3" s="52">
        <v>181</v>
      </c>
      <c r="W3" s="52">
        <v>37.272313037534914</v>
      </c>
      <c r="X3" s="52">
        <v>49.696417383379888</v>
      </c>
      <c r="Y3" s="52">
        <v>100</v>
      </c>
      <c r="Z3" s="52">
        <v>146</v>
      </c>
      <c r="AA3" s="52">
        <v>36.176034458409859</v>
      </c>
      <c r="AB3" s="52">
        <v>48.234712611213141</v>
      </c>
      <c r="AC3" s="52">
        <v>100</v>
      </c>
      <c r="AD3" s="52">
        <v>199</v>
      </c>
      <c r="AE3" s="52">
        <v>43.583584589614709</v>
      </c>
      <c r="AF3" s="52">
        <v>58.111446119486274</v>
      </c>
      <c r="AG3" s="52">
        <v>100</v>
      </c>
      <c r="AH3" s="52">
        <v>170</v>
      </c>
      <c r="AI3" s="52">
        <v>42.548431372549004</v>
      </c>
      <c r="AJ3" s="52">
        <v>49.651724137931026</v>
      </c>
      <c r="AK3" s="52">
        <v>56.731241830065336</v>
      </c>
      <c r="AL3" s="52">
        <v>100</v>
      </c>
      <c r="AM3" s="53">
        <v>8.27</v>
      </c>
      <c r="AN3" s="53">
        <v>5.66</v>
      </c>
      <c r="AO3" s="53">
        <v>7.1</v>
      </c>
      <c r="AP3" s="52">
        <v>0</v>
      </c>
      <c r="AQ3" s="52">
        <v>1</v>
      </c>
      <c r="AR3" s="52">
        <v>1</v>
      </c>
      <c r="AS3" s="52">
        <v>1</v>
      </c>
      <c r="AT3" s="52">
        <v>1</v>
      </c>
      <c r="AU3" s="52">
        <v>1</v>
      </c>
      <c r="AV3" s="52">
        <v>1</v>
      </c>
      <c r="AW3" s="52">
        <v>0.995</v>
      </c>
      <c r="AX3" s="52">
        <v>0.99415204678362568</v>
      </c>
      <c r="AY3" s="52">
        <v>1</v>
      </c>
      <c r="AZ3" s="52">
        <v>0.15444015444015444</v>
      </c>
      <c r="BA3" s="52">
        <v>29.111969111969117</v>
      </c>
      <c r="BB3" s="52">
        <v>50</v>
      </c>
      <c r="BC3" s="52">
        <v>0.1669266770670827</v>
      </c>
      <c r="BD3" s="52">
        <v>26.614664586583459</v>
      </c>
      <c r="BE3" s="52">
        <v>50</v>
      </c>
      <c r="BF3" s="52">
        <v>370</v>
      </c>
      <c r="BG3" s="52">
        <v>370</v>
      </c>
      <c r="BH3" s="52">
        <v>1</v>
      </c>
      <c r="BI3" s="52">
        <v>50</v>
      </c>
      <c r="BJ3" s="52">
        <v>50</v>
      </c>
      <c r="BK3" s="52">
        <v>6</v>
      </c>
      <c r="BL3" s="52">
        <v>370</v>
      </c>
      <c r="BM3" s="52">
        <v>1.6216216216216217E-2</v>
      </c>
      <c r="BN3" s="52">
        <v>1.0810810810810811</v>
      </c>
      <c r="BO3" s="52">
        <v>50</v>
      </c>
      <c r="BP3" s="52">
        <v>206</v>
      </c>
      <c r="BQ3" s="52">
        <v>209</v>
      </c>
      <c r="BR3" s="52">
        <v>0.9856459330143541</v>
      </c>
      <c r="BS3" s="52">
        <v>50</v>
      </c>
      <c r="BT3" s="52">
        <v>50</v>
      </c>
      <c r="BU3" s="54">
        <v>175</v>
      </c>
      <c r="BV3" s="54">
        <v>183</v>
      </c>
      <c r="BW3" s="52">
        <v>0.95628415300546443</v>
      </c>
      <c r="BX3" s="52">
        <v>100</v>
      </c>
      <c r="BY3" s="52">
        <v>100</v>
      </c>
      <c r="BZ3" s="55">
        <v>141</v>
      </c>
      <c r="CA3" s="55">
        <v>150</v>
      </c>
      <c r="CB3" s="52">
        <v>0.94</v>
      </c>
      <c r="CC3" s="52">
        <v>100</v>
      </c>
      <c r="CD3" s="52">
        <v>100</v>
      </c>
      <c r="CE3" s="52">
        <v>0</v>
      </c>
      <c r="CF3" s="52">
        <v>178</v>
      </c>
      <c r="CG3" s="52">
        <v>108</v>
      </c>
      <c r="CH3" s="52">
        <v>0.6067415730337079</v>
      </c>
      <c r="CI3" s="52">
        <v>80.898876404494388</v>
      </c>
      <c r="CJ3" s="52">
        <v>100</v>
      </c>
      <c r="CK3" s="52">
        <v>191</v>
      </c>
      <c r="CL3" s="52">
        <v>101</v>
      </c>
      <c r="CM3" s="52">
        <v>198</v>
      </c>
      <c r="CN3" s="52">
        <v>0.52879581151832455</v>
      </c>
      <c r="CO3" s="52">
        <v>0.96464646464646464</v>
      </c>
      <c r="CP3" s="52">
        <v>35.253054101221636</v>
      </c>
      <c r="CQ3" s="52">
        <v>50</v>
      </c>
      <c r="CR3" s="52">
        <v>517</v>
      </c>
      <c r="CS3" s="52">
        <v>777</v>
      </c>
      <c r="CT3" s="52">
        <v>0.66537966537966542</v>
      </c>
      <c r="CU3" s="52">
        <v>50</v>
      </c>
      <c r="CV3" s="52">
        <v>50</v>
      </c>
      <c r="CW3" s="52">
        <v>0.94</v>
      </c>
      <c r="CX3" s="52">
        <v>0.94</v>
      </c>
      <c r="CY3" s="52">
        <v>0</v>
      </c>
      <c r="CZ3" s="52">
        <v>16.823939048191338</v>
      </c>
      <c r="DA3" s="52">
        <v>19.496255895940152</v>
      </c>
      <c r="DB3" s="52">
        <v>17.335082511020332</v>
      </c>
      <c r="DC3" s="52">
        <v>12.629206143265662</v>
      </c>
      <c r="DD3" s="50" t="s">
        <v>1393</v>
      </c>
      <c r="DE3" s="22"/>
      <c r="DF3" s="22"/>
    </row>
    <row r="4" spans="1:110" x14ac:dyDescent="0.25">
      <c r="A4" s="50" t="s">
        <v>2954</v>
      </c>
      <c r="B4" s="50" t="s">
        <v>1658</v>
      </c>
      <c r="C4" s="50" t="s">
        <v>106</v>
      </c>
      <c r="D4" s="50" t="s">
        <v>114</v>
      </c>
      <c r="E4" s="50" t="s">
        <v>132</v>
      </c>
      <c r="F4" s="50" t="s">
        <v>1453</v>
      </c>
      <c r="G4" s="50" t="s">
        <v>109</v>
      </c>
      <c r="H4" s="52">
        <v>471.07571281990869</v>
      </c>
      <c r="I4" s="52">
        <v>550</v>
      </c>
      <c r="J4" s="52">
        <v>85.65012960361976</v>
      </c>
      <c r="K4" s="52">
        <v>1</v>
      </c>
      <c r="L4" s="52">
        <v>131</v>
      </c>
      <c r="M4" s="52">
        <v>76.015785187509749</v>
      </c>
      <c r="N4" s="52">
        <v>100</v>
      </c>
      <c r="O4" s="52">
        <v>100</v>
      </c>
      <c r="P4" s="52">
        <v>36</v>
      </c>
      <c r="Q4" s="52">
        <v>58.036397431401397</v>
      </c>
      <c r="R4" s="52">
        <v>75</v>
      </c>
      <c r="S4" s="52">
        <v>75</v>
      </c>
      <c r="T4" s="52">
        <v>77.38186324186853</v>
      </c>
      <c r="U4" s="52">
        <v>100</v>
      </c>
      <c r="V4" s="52">
        <v>131</v>
      </c>
      <c r="W4" s="52">
        <v>69.014681529948689</v>
      </c>
      <c r="X4" s="52">
        <v>92.019575373264914</v>
      </c>
      <c r="Y4" s="52">
        <v>100</v>
      </c>
      <c r="Z4" s="52">
        <v>36</v>
      </c>
      <c r="AA4" s="52">
        <v>45.634790620901732</v>
      </c>
      <c r="AB4" s="52">
        <v>60.846387494535648</v>
      </c>
      <c r="AC4" s="52">
        <v>100</v>
      </c>
      <c r="AD4" s="52"/>
      <c r="AE4" s="52"/>
      <c r="AF4" s="52"/>
      <c r="AG4" s="52">
        <v>0</v>
      </c>
      <c r="AH4" s="52"/>
      <c r="AI4" s="52"/>
      <c r="AJ4" s="52"/>
      <c r="AK4" s="52"/>
      <c r="AL4" s="52">
        <v>0</v>
      </c>
      <c r="AM4" s="53">
        <v>16.96</v>
      </c>
      <c r="AN4" s="53">
        <v>29.36</v>
      </c>
      <c r="AO4" s="53"/>
      <c r="AP4" s="52">
        <v>0</v>
      </c>
      <c r="AQ4" s="52">
        <v>0.98529411764705888</v>
      </c>
      <c r="AR4" s="52">
        <v>0.97368421052631582</v>
      </c>
      <c r="AS4" s="52">
        <v>0.98979591836734693</v>
      </c>
      <c r="AT4" s="52">
        <v>0.98529411764705888</v>
      </c>
      <c r="AU4" s="52">
        <v>0.97368421052631582</v>
      </c>
      <c r="AV4" s="52">
        <v>0.98979591836734693</v>
      </c>
      <c r="AW4" s="52"/>
      <c r="AX4" s="52"/>
      <c r="AY4" s="52"/>
      <c r="AZ4" s="52">
        <v>3.1446540880503145E-2</v>
      </c>
      <c r="BA4" s="52">
        <v>50</v>
      </c>
      <c r="BB4" s="52">
        <v>50</v>
      </c>
      <c r="BC4" s="52">
        <v>5.8823529411764705E-2</v>
      </c>
      <c r="BD4" s="52">
        <v>48.235294117647065</v>
      </c>
      <c r="BE4" s="52">
        <v>50</v>
      </c>
      <c r="BF4" s="52"/>
      <c r="BG4" s="52"/>
      <c r="BH4" s="52"/>
      <c r="BI4" s="52"/>
      <c r="BJ4" s="52"/>
      <c r="BK4" s="52"/>
      <c r="BL4" s="52"/>
      <c r="BM4" s="52"/>
      <c r="BN4" s="52"/>
      <c r="BO4" s="52"/>
      <c r="BP4" s="52"/>
      <c r="BQ4" s="52"/>
      <c r="BR4" s="52"/>
      <c r="BS4" s="52"/>
      <c r="BT4" s="52"/>
      <c r="BU4" s="54"/>
      <c r="BV4" s="54"/>
      <c r="BW4" s="52"/>
      <c r="BX4" s="52"/>
      <c r="BY4" s="52"/>
      <c r="BZ4" s="55"/>
      <c r="CA4" s="55"/>
      <c r="CB4" s="52"/>
      <c r="CC4" s="52"/>
      <c r="CD4" s="52"/>
      <c r="CE4" s="52"/>
      <c r="CF4" s="52"/>
      <c r="CG4" s="52"/>
      <c r="CH4" s="52"/>
      <c r="CI4" s="52"/>
      <c r="CJ4" s="52"/>
      <c r="CK4" s="52">
        <v>72</v>
      </c>
      <c r="CL4" s="52">
        <v>46</v>
      </c>
      <c r="CM4" s="52">
        <v>72</v>
      </c>
      <c r="CN4" s="52">
        <v>0.63888888888888884</v>
      </c>
      <c r="CO4" s="52">
        <v>1</v>
      </c>
      <c r="CP4" s="52">
        <v>42.592592592592588</v>
      </c>
      <c r="CQ4" s="52">
        <v>50</v>
      </c>
      <c r="CR4" s="52"/>
      <c r="CS4" s="52"/>
      <c r="CT4" s="52"/>
      <c r="CU4" s="52"/>
      <c r="CV4" s="52"/>
      <c r="CW4" s="52"/>
      <c r="CX4" s="52"/>
      <c r="CY4" s="52"/>
      <c r="CZ4" s="52">
        <v>16.823939048191338</v>
      </c>
      <c r="DA4" s="52">
        <v>19.496255895940152</v>
      </c>
      <c r="DB4" s="52">
        <v>17.335082511020332</v>
      </c>
      <c r="DC4" s="52"/>
      <c r="DD4" s="50" t="s">
        <v>532</v>
      </c>
      <c r="DE4" s="23"/>
      <c r="DF4" s="23"/>
    </row>
    <row r="5" spans="1:110" x14ac:dyDescent="0.25">
      <c r="A5" s="50" t="s">
        <v>3392</v>
      </c>
      <c r="B5" s="50" t="s">
        <v>1659</v>
      </c>
      <c r="C5" s="50" t="s">
        <v>106</v>
      </c>
      <c r="D5" s="50" t="s">
        <v>107</v>
      </c>
      <c r="E5" s="50" t="s">
        <v>182</v>
      </c>
      <c r="F5" s="50" t="s">
        <v>1453</v>
      </c>
      <c r="G5" s="50" t="s">
        <v>109</v>
      </c>
      <c r="H5" s="52">
        <v>100</v>
      </c>
      <c r="I5" s="52">
        <v>100</v>
      </c>
      <c r="J5" s="52">
        <v>100</v>
      </c>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3"/>
      <c r="AN5" s="53"/>
      <c r="AO5" s="53"/>
      <c r="AP5" s="52"/>
      <c r="AQ5" s="52"/>
      <c r="AR5" s="52"/>
      <c r="AS5" s="52"/>
      <c r="AT5" s="52"/>
      <c r="AU5" s="52"/>
      <c r="AV5" s="52"/>
      <c r="AW5" s="52"/>
      <c r="AX5" s="52"/>
      <c r="AY5" s="52"/>
      <c r="AZ5" s="52">
        <v>2.34192037470726E-3</v>
      </c>
      <c r="BA5" s="52">
        <v>50</v>
      </c>
      <c r="BB5" s="52">
        <v>50</v>
      </c>
      <c r="BC5" s="52">
        <v>0</v>
      </c>
      <c r="BD5" s="52">
        <v>50</v>
      </c>
      <c r="BE5" s="52">
        <v>50</v>
      </c>
      <c r="BF5" s="52"/>
      <c r="BG5" s="52"/>
      <c r="BH5" s="52"/>
      <c r="BI5" s="52"/>
      <c r="BJ5" s="52"/>
      <c r="BK5" s="52"/>
      <c r="BL5" s="52"/>
      <c r="BM5" s="52"/>
      <c r="BN5" s="52"/>
      <c r="BO5" s="52"/>
      <c r="BP5" s="52"/>
      <c r="BQ5" s="52"/>
      <c r="BR5" s="52"/>
      <c r="BS5" s="52"/>
      <c r="BT5" s="52"/>
      <c r="BU5" s="54"/>
      <c r="BV5" s="54"/>
      <c r="BW5" s="52"/>
      <c r="BX5" s="52"/>
      <c r="BY5" s="52"/>
      <c r="BZ5" s="55"/>
      <c r="CA5" s="55"/>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0" t="s">
        <v>1023</v>
      </c>
      <c r="DE5" s="23"/>
      <c r="DF5" s="23"/>
    </row>
    <row r="6" spans="1:110" x14ac:dyDescent="0.25">
      <c r="A6" s="50" t="s">
        <v>2773</v>
      </c>
      <c r="B6" s="50" t="s">
        <v>1660</v>
      </c>
      <c r="C6" s="50" t="s">
        <v>106</v>
      </c>
      <c r="D6" s="50" t="s">
        <v>132</v>
      </c>
      <c r="E6" s="50" t="s">
        <v>137</v>
      </c>
      <c r="F6" s="50" t="s">
        <v>1453</v>
      </c>
      <c r="G6" s="50" t="s">
        <v>109</v>
      </c>
      <c r="H6" s="52">
        <v>663.01675126273028</v>
      </c>
      <c r="I6" s="52">
        <v>750</v>
      </c>
      <c r="J6" s="52">
        <v>88.402233501697367</v>
      </c>
      <c r="K6" s="52">
        <v>0</v>
      </c>
      <c r="L6" s="52">
        <v>306</v>
      </c>
      <c r="M6" s="52">
        <v>78.210128534844742</v>
      </c>
      <c r="N6" s="52">
        <v>100</v>
      </c>
      <c r="O6" s="52">
        <v>100</v>
      </c>
      <c r="P6" s="52">
        <v>98</v>
      </c>
      <c r="Q6" s="52">
        <v>68.082400729715445</v>
      </c>
      <c r="R6" s="52">
        <v>75</v>
      </c>
      <c r="S6" s="52">
        <v>75</v>
      </c>
      <c r="T6" s="52">
        <v>90.77653430628726</v>
      </c>
      <c r="U6" s="52">
        <v>100</v>
      </c>
      <c r="V6" s="52">
        <v>307</v>
      </c>
      <c r="W6" s="52">
        <v>73.409652090433866</v>
      </c>
      <c r="X6" s="52">
        <v>97.879536120578493</v>
      </c>
      <c r="Y6" s="52">
        <v>100</v>
      </c>
      <c r="Z6" s="52">
        <v>98</v>
      </c>
      <c r="AA6" s="52">
        <v>63.422878922878915</v>
      </c>
      <c r="AB6" s="52">
        <v>84.563838563838559</v>
      </c>
      <c r="AC6" s="52">
        <v>100</v>
      </c>
      <c r="AD6" s="52">
        <v>141</v>
      </c>
      <c r="AE6" s="52">
        <v>60.632624113475131</v>
      </c>
      <c r="AF6" s="52">
        <v>80.843498817966847</v>
      </c>
      <c r="AG6" s="52">
        <v>100</v>
      </c>
      <c r="AH6" s="52">
        <v>53</v>
      </c>
      <c r="AI6" s="52">
        <v>53.554088050314476</v>
      </c>
      <c r="AJ6" s="52">
        <v>64.895833333333286</v>
      </c>
      <c r="AK6" s="52">
        <v>71.405450733752645</v>
      </c>
      <c r="AL6" s="52">
        <v>100</v>
      </c>
      <c r="AM6" s="53">
        <v>6.91</v>
      </c>
      <c r="AN6" s="53">
        <v>11.57</v>
      </c>
      <c r="AO6" s="53">
        <v>11.34</v>
      </c>
      <c r="AP6" s="52">
        <v>0</v>
      </c>
      <c r="AQ6" s="52">
        <v>0.98730158730158735</v>
      </c>
      <c r="AR6" s="52">
        <v>0.99019607843137258</v>
      </c>
      <c r="AS6" s="52">
        <v>0.9859154929577465</v>
      </c>
      <c r="AT6" s="52">
        <v>0.99053627760252361</v>
      </c>
      <c r="AU6" s="52">
        <v>0.99038461538461542</v>
      </c>
      <c r="AV6" s="52">
        <v>0.99061032863849763</v>
      </c>
      <c r="AW6" s="52">
        <v>1</v>
      </c>
      <c r="AX6" s="52">
        <v>1</v>
      </c>
      <c r="AY6" s="52">
        <v>1</v>
      </c>
      <c r="AZ6" s="52">
        <v>1.9047619047619049E-2</v>
      </c>
      <c r="BA6" s="52">
        <v>50</v>
      </c>
      <c r="BB6" s="52">
        <v>50</v>
      </c>
      <c r="BC6" s="52">
        <v>4.0816326530612242E-2</v>
      </c>
      <c r="BD6" s="52">
        <v>50</v>
      </c>
      <c r="BE6" s="52">
        <v>50</v>
      </c>
      <c r="BF6" s="52"/>
      <c r="BG6" s="52"/>
      <c r="BH6" s="52"/>
      <c r="BI6" s="52"/>
      <c r="BJ6" s="52"/>
      <c r="BK6" s="52"/>
      <c r="BL6" s="52"/>
      <c r="BM6" s="52"/>
      <c r="BN6" s="52"/>
      <c r="BO6" s="52"/>
      <c r="BP6" s="52"/>
      <c r="BQ6" s="52"/>
      <c r="BR6" s="52"/>
      <c r="BS6" s="52"/>
      <c r="BT6" s="52"/>
      <c r="BU6" s="54"/>
      <c r="BV6" s="54"/>
      <c r="BW6" s="52"/>
      <c r="BX6" s="52"/>
      <c r="BY6" s="52"/>
      <c r="BZ6" s="55"/>
      <c r="CA6" s="55"/>
      <c r="CB6" s="52"/>
      <c r="CC6" s="52"/>
      <c r="CD6" s="52"/>
      <c r="CE6" s="52"/>
      <c r="CF6" s="52"/>
      <c r="CG6" s="52"/>
      <c r="CH6" s="52"/>
      <c r="CI6" s="52"/>
      <c r="CJ6" s="52"/>
      <c r="CK6" s="52">
        <v>174</v>
      </c>
      <c r="CL6" s="52">
        <v>98</v>
      </c>
      <c r="CM6" s="52">
        <v>171</v>
      </c>
      <c r="CN6" s="52">
        <v>0.56321839080459768</v>
      </c>
      <c r="CO6" s="52">
        <v>1.0175438596491229</v>
      </c>
      <c r="CP6" s="52">
        <v>37.547892720306514</v>
      </c>
      <c r="CQ6" s="52">
        <v>50</v>
      </c>
      <c r="CR6" s="52"/>
      <c r="CS6" s="52"/>
      <c r="CT6" s="52"/>
      <c r="CU6" s="52"/>
      <c r="CV6" s="52"/>
      <c r="CW6" s="52"/>
      <c r="CX6" s="52"/>
      <c r="CY6" s="52"/>
      <c r="CZ6" s="52">
        <v>16.823939048191338</v>
      </c>
      <c r="DA6" s="52">
        <v>19.496255895940152</v>
      </c>
      <c r="DB6" s="52">
        <v>17.335082511020332</v>
      </c>
      <c r="DC6" s="52"/>
      <c r="DD6" s="50" t="s">
        <v>321</v>
      </c>
      <c r="DE6" s="23"/>
      <c r="DF6" s="23"/>
    </row>
    <row r="7" spans="1:110" x14ac:dyDescent="0.25">
      <c r="A7" s="50" t="s">
        <v>3625</v>
      </c>
      <c r="B7" s="50" t="s">
        <v>1662</v>
      </c>
      <c r="C7" s="50" t="s">
        <v>1284</v>
      </c>
      <c r="D7" s="50" t="s">
        <v>107</v>
      </c>
      <c r="E7" s="50" t="s">
        <v>182</v>
      </c>
      <c r="F7" s="50" t="s">
        <v>2644</v>
      </c>
      <c r="G7" s="50" t="s">
        <v>109</v>
      </c>
      <c r="H7" s="52">
        <v>9.3333333333333268</v>
      </c>
      <c r="I7" s="52">
        <v>100</v>
      </c>
      <c r="J7" s="52">
        <v>9.3333333333333268</v>
      </c>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3"/>
      <c r="AN7" s="53"/>
      <c r="AO7" s="53"/>
      <c r="AP7" s="52"/>
      <c r="AQ7" s="52"/>
      <c r="AR7" s="52"/>
      <c r="AS7" s="52"/>
      <c r="AT7" s="52"/>
      <c r="AU7" s="52"/>
      <c r="AV7" s="52"/>
      <c r="AW7" s="52"/>
      <c r="AX7" s="52"/>
      <c r="AY7" s="52"/>
      <c r="AZ7" s="52">
        <v>0.25333333333333335</v>
      </c>
      <c r="BA7" s="52">
        <v>9.3333333333333268</v>
      </c>
      <c r="BB7" s="52">
        <v>50</v>
      </c>
      <c r="BC7" s="52">
        <v>0.34831460674157305</v>
      </c>
      <c r="BD7" s="52">
        <v>0</v>
      </c>
      <c r="BE7" s="52">
        <v>50</v>
      </c>
      <c r="BF7" s="52"/>
      <c r="BG7" s="52"/>
      <c r="BH7" s="52"/>
      <c r="BI7" s="52"/>
      <c r="BJ7" s="52"/>
      <c r="BK7" s="52"/>
      <c r="BL7" s="52"/>
      <c r="BM7" s="52"/>
      <c r="BN7" s="52"/>
      <c r="BO7" s="52"/>
      <c r="BP7" s="52"/>
      <c r="BQ7" s="52"/>
      <c r="BR7" s="52"/>
      <c r="BS7" s="52"/>
      <c r="BT7" s="52"/>
      <c r="BU7" s="54"/>
      <c r="BV7" s="54"/>
      <c r="BW7" s="52"/>
      <c r="BX7" s="52"/>
      <c r="BY7" s="52"/>
      <c r="BZ7" s="55"/>
      <c r="CA7" s="55"/>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0" t="s">
        <v>1290</v>
      </c>
      <c r="DE7" s="23"/>
      <c r="DF7" s="23"/>
    </row>
    <row r="8" spans="1:110" x14ac:dyDescent="0.25">
      <c r="A8" s="50" t="s">
        <v>3628</v>
      </c>
      <c r="B8" s="50" t="s">
        <v>1661</v>
      </c>
      <c r="C8" s="50" t="s">
        <v>1284</v>
      </c>
      <c r="D8" s="50" t="s">
        <v>108</v>
      </c>
      <c r="E8" s="50" t="s">
        <v>123</v>
      </c>
      <c r="F8" s="50" t="s">
        <v>1454</v>
      </c>
      <c r="G8" s="50" t="s">
        <v>109</v>
      </c>
      <c r="H8" s="52">
        <v>914.14829705128102</v>
      </c>
      <c r="I8" s="52">
        <v>1150</v>
      </c>
      <c r="J8" s="52">
        <v>79.491156265328783</v>
      </c>
      <c r="K8" s="52">
        <v>1</v>
      </c>
      <c r="L8" s="52">
        <v>373</v>
      </c>
      <c r="M8" s="52">
        <v>70.051471792575228</v>
      </c>
      <c r="N8" s="52">
        <v>93.401962390100294</v>
      </c>
      <c r="O8" s="52">
        <v>100</v>
      </c>
      <c r="P8" s="52">
        <v>146</v>
      </c>
      <c r="Q8" s="52">
        <v>58.898784497594562</v>
      </c>
      <c r="R8" s="52">
        <v>69.968269448247341</v>
      </c>
      <c r="S8" s="52">
        <v>75</v>
      </c>
      <c r="T8" s="52">
        <v>78.531712663459416</v>
      </c>
      <c r="U8" s="52">
        <v>100</v>
      </c>
      <c r="V8" s="52">
        <v>370</v>
      </c>
      <c r="W8" s="52">
        <v>62.120863547627785</v>
      </c>
      <c r="X8" s="52">
        <v>82.827818063503713</v>
      </c>
      <c r="Y8" s="52">
        <v>100</v>
      </c>
      <c r="Z8" s="52">
        <v>144</v>
      </c>
      <c r="AA8" s="52">
        <v>49.80479595359985</v>
      </c>
      <c r="AB8" s="52">
        <v>66.4063946047998</v>
      </c>
      <c r="AC8" s="52">
        <v>100</v>
      </c>
      <c r="AD8" s="52">
        <v>186</v>
      </c>
      <c r="AE8" s="52">
        <v>63.113978494623716</v>
      </c>
      <c r="AF8" s="52">
        <v>84.151971326164954</v>
      </c>
      <c r="AG8" s="52">
        <v>100</v>
      </c>
      <c r="AH8" s="52">
        <v>83</v>
      </c>
      <c r="AI8" s="52">
        <v>52.742570281124507</v>
      </c>
      <c r="AJ8" s="52">
        <v>71.471521035598713</v>
      </c>
      <c r="AK8" s="52">
        <v>70.323427041499343</v>
      </c>
      <c r="AL8" s="52">
        <v>100</v>
      </c>
      <c r="AM8" s="53">
        <v>16.100000000000001</v>
      </c>
      <c r="AN8" s="53">
        <v>20.16</v>
      </c>
      <c r="AO8" s="53">
        <v>18.72</v>
      </c>
      <c r="AP8" s="52">
        <v>0</v>
      </c>
      <c r="AQ8" s="52">
        <v>0.98938992042440321</v>
      </c>
      <c r="AR8" s="52">
        <v>0.97986577181208057</v>
      </c>
      <c r="AS8" s="52">
        <v>0.99561403508771928</v>
      </c>
      <c r="AT8" s="52">
        <v>0.98143236074270557</v>
      </c>
      <c r="AU8" s="52">
        <v>0.96644295302013428</v>
      </c>
      <c r="AV8" s="52">
        <v>0.99122807017543857</v>
      </c>
      <c r="AW8" s="52">
        <v>0.98936170212765961</v>
      </c>
      <c r="AX8" s="52">
        <v>0.97647058823529409</v>
      </c>
      <c r="AY8" s="52">
        <v>1</v>
      </c>
      <c r="AZ8" s="52">
        <v>0.15136876006441224</v>
      </c>
      <c r="BA8" s="52">
        <v>29.72624798711756</v>
      </c>
      <c r="BB8" s="52">
        <v>50</v>
      </c>
      <c r="BC8" s="52">
        <v>0.25468164794007492</v>
      </c>
      <c r="BD8" s="52">
        <v>9.0636704119850364</v>
      </c>
      <c r="BE8" s="52">
        <v>50</v>
      </c>
      <c r="BF8" s="52">
        <v>90</v>
      </c>
      <c r="BG8" s="52">
        <v>94</v>
      </c>
      <c r="BH8" s="52">
        <v>0.95744680851063835</v>
      </c>
      <c r="BI8" s="52">
        <v>50</v>
      </c>
      <c r="BJ8" s="52">
        <v>50</v>
      </c>
      <c r="BK8" s="52">
        <v>55</v>
      </c>
      <c r="BL8" s="52">
        <v>94</v>
      </c>
      <c r="BM8" s="52">
        <v>0.58510638297872342</v>
      </c>
      <c r="BN8" s="52">
        <v>39.00709219858156</v>
      </c>
      <c r="BO8" s="52">
        <v>50</v>
      </c>
      <c r="BP8" s="52">
        <v>186</v>
      </c>
      <c r="BQ8" s="52">
        <v>225</v>
      </c>
      <c r="BR8" s="52">
        <v>0.82666666666666666</v>
      </c>
      <c r="BS8" s="52">
        <v>43.971631205673759</v>
      </c>
      <c r="BT8" s="52">
        <v>50</v>
      </c>
      <c r="BU8" s="54">
        <v>28</v>
      </c>
      <c r="BV8" s="54">
        <v>33</v>
      </c>
      <c r="BW8" s="52">
        <v>0.84848484848484851</v>
      </c>
      <c r="BX8" s="52">
        <v>90.264345583494531</v>
      </c>
      <c r="BY8" s="52">
        <v>100</v>
      </c>
      <c r="BZ8" s="55"/>
      <c r="CA8" s="55"/>
      <c r="CB8" s="52"/>
      <c r="CC8" s="52"/>
      <c r="CD8" s="52"/>
      <c r="CE8" s="52"/>
      <c r="CF8" s="52">
        <v>30</v>
      </c>
      <c r="CG8" s="52">
        <v>25</v>
      </c>
      <c r="CH8" s="52">
        <v>0.83333333333333337</v>
      </c>
      <c r="CI8" s="52">
        <v>100</v>
      </c>
      <c r="CJ8" s="52">
        <v>100</v>
      </c>
      <c r="CK8" s="52">
        <v>301</v>
      </c>
      <c r="CL8" s="52">
        <v>131</v>
      </c>
      <c r="CM8" s="52">
        <v>298</v>
      </c>
      <c r="CN8" s="52">
        <v>0.43521594684385384</v>
      </c>
      <c r="CO8" s="52">
        <v>1.0100671140939597</v>
      </c>
      <c r="CP8" s="52">
        <v>29.014396456256925</v>
      </c>
      <c r="CQ8" s="52">
        <v>50</v>
      </c>
      <c r="CR8" s="52">
        <v>168</v>
      </c>
      <c r="CS8" s="52">
        <v>295</v>
      </c>
      <c r="CT8" s="52">
        <v>0.56949152542372883</v>
      </c>
      <c r="CU8" s="52">
        <v>47.457627118644069</v>
      </c>
      <c r="CV8" s="52">
        <v>50</v>
      </c>
      <c r="CW8" s="52"/>
      <c r="CX8" s="52"/>
      <c r="CY8" s="52"/>
      <c r="CZ8" s="52">
        <v>16.823939048191338</v>
      </c>
      <c r="DA8" s="52">
        <v>19.496255895940152</v>
      </c>
      <c r="DB8" s="52">
        <v>17.335082511020332</v>
      </c>
      <c r="DC8" s="52"/>
      <c r="DD8" s="50" t="s">
        <v>1293</v>
      </c>
      <c r="DE8" s="23"/>
      <c r="DF8" s="23"/>
    </row>
    <row r="9" spans="1:110" x14ac:dyDescent="0.25">
      <c r="A9" s="50" t="s">
        <v>3661</v>
      </c>
      <c r="B9" s="50" t="s">
        <v>1663</v>
      </c>
      <c r="C9" s="50" t="s">
        <v>1320</v>
      </c>
      <c r="D9" s="50" t="s">
        <v>114</v>
      </c>
      <c r="E9" s="50" t="s">
        <v>123</v>
      </c>
      <c r="F9" s="50" t="s">
        <v>1454</v>
      </c>
      <c r="G9" s="50" t="s">
        <v>109</v>
      </c>
      <c r="H9" s="52">
        <v>688.70590330908658</v>
      </c>
      <c r="I9" s="52">
        <v>950</v>
      </c>
      <c r="J9" s="52">
        <v>72.495358243061744</v>
      </c>
      <c r="K9" s="52">
        <v>0</v>
      </c>
      <c r="L9" s="52">
        <v>562</v>
      </c>
      <c r="M9" s="52">
        <v>61.506048872119685</v>
      </c>
      <c r="N9" s="52">
        <v>82.008065162826256</v>
      </c>
      <c r="O9" s="52">
        <v>100</v>
      </c>
      <c r="P9" s="52">
        <v>482</v>
      </c>
      <c r="Q9" s="52">
        <v>60.906497061716898</v>
      </c>
      <c r="R9" s="52">
        <v>59.841564815613786</v>
      </c>
      <c r="S9" s="52">
        <v>65.118348529796449</v>
      </c>
      <c r="T9" s="52">
        <v>81.208662748955859</v>
      </c>
      <c r="U9" s="52">
        <v>100</v>
      </c>
      <c r="V9" s="52">
        <v>560</v>
      </c>
      <c r="W9" s="52">
        <v>53.579828420036954</v>
      </c>
      <c r="X9" s="52">
        <v>71.439771226715948</v>
      </c>
      <c r="Y9" s="52">
        <v>100</v>
      </c>
      <c r="Z9" s="52">
        <v>480</v>
      </c>
      <c r="AA9" s="52">
        <v>52.536205687440813</v>
      </c>
      <c r="AB9" s="52">
        <v>70.048274249921079</v>
      </c>
      <c r="AC9" s="52">
        <v>100</v>
      </c>
      <c r="AD9" s="52">
        <v>209</v>
      </c>
      <c r="AE9" s="52">
        <v>42.059649122807002</v>
      </c>
      <c r="AF9" s="52">
        <v>56.079532163742677</v>
      </c>
      <c r="AG9" s="52">
        <v>100</v>
      </c>
      <c r="AH9" s="52">
        <v>177</v>
      </c>
      <c r="AI9" s="52">
        <v>41.439548022598863</v>
      </c>
      <c r="AJ9" s="52">
        <v>45.489583333333343</v>
      </c>
      <c r="AK9" s="52">
        <v>55.25273069679848</v>
      </c>
      <c r="AL9" s="52">
        <v>100</v>
      </c>
      <c r="AM9" s="53">
        <v>4.21</v>
      </c>
      <c r="AN9" s="53">
        <v>7.3</v>
      </c>
      <c r="AO9" s="53">
        <v>4.05</v>
      </c>
      <c r="AP9" s="52">
        <v>0</v>
      </c>
      <c r="AQ9" s="52">
        <v>0.99295774647887325</v>
      </c>
      <c r="AR9" s="52">
        <v>0.99180327868852458</v>
      </c>
      <c r="AS9" s="52">
        <v>1</v>
      </c>
      <c r="AT9" s="52">
        <v>0.98943661971830987</v>
      </c>
      <c r="AU9" s="52">
        <v>0.98770491803278693</v>
      </c>
      <c r="AV9" s="52">
        <v>1</v>
      </c>
      <c r="AW9" s="52">
        <v>0.99052132701421802</v>
      </c>
      <c r="AX9" s="52">
        <v>0.98882681564245811</v>
      </c>
      <c r="AY9" s="52">
        <v>1</v>
      </c>
      <c r="AZ9" s="52">
        <v>3.1612223393045313E-2</v>
      </c>
      <c r="BA9" s="52">
        <v>50</v>
      </c>
      <c r="BB9" s="52">
        <v>50</v>
      </c>
      <c r="BC9" s="52">
        <v>3.4696406443618343E-2</v>
      </c>
      <c r="BD9" s="52">
        <v>50</v>
      </c>
      <c r="BE9" s="52">
        <v>50</v>
      </c>
      <c r="BF9" s="52">
        <v>38</v>
      </c>
      <c r="BG9" s="52">
        <v>59</v>
      </c>
      <c r="BH9" s="52">
        <v>0.64406779661016944</v>
      </c>
      <c r="BI9" s="52">
        <v>42.93785310734463</v>
      </c>
      <c r="BJ9" s="52">
        <v>50</v>
      </c>
      <c r="BK9" s="52">
        <v>22</v>
      </c>
      <c r="BL9" s="52">
        <v>59</v>
      </c>
      <c r="BM9" s="52">
        <v>0.3728813559322034</v>
      </c>
      <c r="BN9" s="52">
        <v>24.858757062146893</v>
      </c>
      <c r="BO9" s="52">
        <v>50</v>
      </c>
      <c r="BP9" s="52">
        <v>98</v>
      </c>
      <c r="BQ9" s="52">
        <v>109</v>
      </c>
      <c r="BR9" s="52">
        <v>0.8990825688073395</v>
      </c>
      <c r="BS9" s="52">
        <v>47.823540894007422</v>
      </c>
      <c r="BT9" s="52">
        <v>50</v>
      </c>
      <c r="BU9" s="54"/>
      <c r="BV9" s="54"/>
      <c r="BW9" s="52"/>
      <c r="BX9" s="52"/>
      <c r="BY9" s="52"/>
      <c r="BZ9" s="55"/>
      <c r="CA9" s="55"/>
      <c r="CB9" s="52"/>
      <c r="CC9" s="52"/>
      <c r="CD9" s="52"/>
      <c r="CE9" s="52"/>
      <c r="CF9" s="52"/>
      <c r="CG9" s="52"/>
      <c r="CH9" s="52"/>
      <c r="CI9" s="52"/>
      <c r="CJ9" s="52"/>
      <c r="CK9" s="52">
        <v>277</v>
      </c>
      <c r="CL9" s="52">
        <v>91</v>
      </c>
      <c r="CM9" s="52">
        <v>290</v>
      </c>
      <c r="CN9" s="52">
        <v>0.32851985559566788</v>
      </c>
      <c r="CO9" s="52">
        <v>0.95517241379310347</v>
      </c>
      <c r="CP9" s="52">
        <v>21.901323706377859</v>
      </c>
      <c r="CQ9" s="52">
        <v>50</v>
      </c>
      <c r="CR9" s="52">
        <v>62</v>
      </c>
      <c r="CS9" s="52">
        <v>147</v>
      </c>
      <c r="CT9" s="52">
        <v>0.42176870748299322</v>
      </c>
      <c r="CU9" s="52">
        <v>35.147392290249435</v>
      </c>
      <c r="CV9" s="52">
        <v>50</v>
      </c>
      <c r="CW9" s="52"/>
      <c r="CX9" s="52"/>
      <c r="CY9" s="52"/>
      <c r="CZ9" s="52">
        <v>16.823939048191338</v>
      </c>
      <c r="DA9" s="52">
        <v>19.496255895940152</v>
      </c>
      <c r="DB9" s="52">
        <v>17.335082511020332</v>
      </c>
      <c r="DC9" s="52"/>
      <c r="DD9" s="50" t="s">
        <v>1346</v>
      </c>
      <c r="DE9" s="22"/>
      <c r="DF9" s="22"/>
    </row>
    <row r="10" spans="1:110" x14ac:dyDescent="0.25">
      <c r="A10" s="50" t="s">
        <v>3663</v>
      </c>
      <c r="B10" s="50" t="s">
        <v>1664</v>
      </c>
      <c r="C10" s="50" t="s">
        <v>1320</v>
      </c>
      <c r="D10" s="50" t="s">
        <v>114</v>
      </c>
      <c r="E10" s="50" t="s">
        <v>123</v>
      </c>
      <c r="F10" s="50" t="s">
        <v>1454</v>
      </c>
      <c r="G10" s="50" t="s">
        <v>109</v>
      </c>
      <c r="H10" s="52">
        <v>666.56262728621459</v>
      </c>
      <c r="I10" s="52">
        <v>950</v>
      </c>
      <c r="J10" s="52">
        <v>70.164487082759436</v>
      </c>
      <c r="K10" s="52">
        <v>0</v>
      </c>
      <c r="L10" s="52">
        <v>549</v>
      </c>
      <c r="M10" s="52">
        <v>61.476399985104678</v>
      </c>
      <c r="N10" s="52">
        <v>81.968533313472904</v>
      </c>
      <c r="O10" s="52">
        <v>100</v>
      </c>
      <c r="P10" s="52">
        <v>549</v>
      </c>
      <c r="Q10" s="52">
        <v>61.476399985104678</v>
      </c>
      <c r="R10" s="52"/>
      <c r="S10" s="52"/>
      <c r="T10" s="52">
        <v>81.968533313472904</v>
      </c>
      <c r="U10" s="52">
        <v>100</v>
      </c>
      <c r="V10" s="52">
        <v>548</v>
      </c>
      <c r="W10" s="52">
        <v>52.24015210826316</v>
      </c>
      <c r="X10" s="52">
        <v>69.65353614435088</v>
      </c>
      <c r="Y10" s="52">
        <v>100</v>
      </c>
      <c r="Z10" s="52">
        <v>548</v>
      </c>
      <c r="AA10" s="52">
        <v>52.24015210826316</v>
      </c>
      <c r="AB10" s="52">
        <v>69.65353614435088</v>
      </c>
      <c r="AC10" s="52">
        <v>100</v>
      </c>
      <c r="AD10" s="52">
        <v>254</v>
      </c>
      <c r="AE10" s="52">
        <v>42.150787401574817</v>
      </c>
      <c r="AF10" s="52">
        <v>56.201049868766425</v>
      </c>
      <c r="AG10" s="52">
        <v>100</v>
      </c>
      <c r="AH10" s="52">
        <v>254</v>
      </c>
      <c r="AI10" s="52">
        <v>42.150787401574817</v>
      </c>
      <c r="AJ10" s="52"/>
      <c r="AK10" s="52">
        <v>56.201049868766425</v>
      </c>
      <c r="AL10" s="52">
        <v>100</v>
      </c>
      <c r="AM10" s="53"/>
      <c r="AN10" s="53"/>
      <c r="AO10" s="53"/>
      <c r="AP10" s="52">
        <v>0</v>
      </c>
      <c r="AQ10" s="52">
        <v>0.99456521739130432</v>
      </c>
      <c r="AR10" s="52">
        <v>0.99456521739130432</v>
      </c>
      <c r="AS10" s="52"/>
      <c r="AT10" s="52">
        <v>0.99275362318840576</v>
      </c>
      <c r="AU10" s="52">
        <v>0.99275362318840576</v>
      </c>
      <c r="AV10" s="52"/>
      <c r="AW10" s="52">
        <v>0.98449612403100772</v>
      </c>
      <c r="AX10" s="52">
        <v>0.98449612403100772</v>
      </c>
      <c r="AY10" s="52"/>
      <c r="AZ10" s="52">
        <v>0.10609480812641084</v>
      </c>
      <c r="BA10" s="52">
        <v>38.781038374717845</v>
      </c>
      <c r="BB10" s="52">
        <v>50</v>
      </c>
      <c r="BC10" s="52">
        <v>0.10621468926553672</v>
      </c>
      <c r="BD10" s="52">
        <v>38.757062146892672</v>
      </c>
      <c r="BE10" s="52">
        <v>50</v>
      </c>
      <c r="BF10" s="52">
        <v>24</v>
      </c>
      <c r="BG10" s="52">
        <v>31</v>
      </c>
      <c r="BH10" s="52">
        <v>0.77419354838709675</v>
      </c>
      <c r="BI10" s="52">
        <v>50</v>
      </c>
      <c r="BJ10" s="52">
        <v>50</v>
      </c>
      <c r="BK10" s="52">
        <v>13</v>
      </c>
      <c r="BL10" s="52">
        <v>31</v>
      </c>
      <c r="BM10" s="52">
        <v>0.41935483870967744</v>
      </c>
      <c r="BN10" s="52">
        <v>27.956989247311832</v>
      </c>
      <c r="BO10" s="52">
        <v>50</v>
      </c>
      <c r="BP10" s="52">
        <v>105</v>
      </c>
      <c r="BQ10" s="52">
        <v>116</v>
      </c>
      <c r="BR10" s="52">
        <v>0.90517241379310343</v>
      </c>
      <c r="BS10" s="52">
        <v>48.147468818782102</v>
      </c>
      <c r="BT10" s="52">
        <v>50</v>
      </c>
      <c r="BU10" s="54"/>
      <c r="BV10" s="54"/>
      <c r="BW10" s="52"/>
      <c r="BX10" s="52"/>
      <c r="BY10" s="52"/>
      <c r="BZ10" s="55"/>
      <c r="CA10" s="55"/>
      <c r="CB10" s="52"/>
      <c r="CC10" s="52"/>
      <c r="CD10" s="52"/>
      <c r="CE10" s="52"/>
      <c r="CF10" s="52"/>
      <c r="CG10" s="52"/>
      <c r="CH10" s="52"/>
      <c r="CI10" s="52"/>
      <c r="CJ10" s="52"/>
      <c r="CK10" s="52">
        <v>227</v>
      </c>
      <c r="CL10" s="52">
        <v>90</v>
      </c>
      <c r="CM10" s="52">
        <v>255</v>
      </c>
      <c r="CN10" s="52">
        <v>0.3964757709251101</v>
      </c>
      <c r="CO10" s="52">
        <v>0.8901960784313725</v>
      </c>
      <c r="CP10" s="52">
        <v>13.215859030837004</v>
      </c>
      <c r="CQ10" s="52">
        <v>50</v>
      </c>
      <c r="CR10" s="52">
        <v>47</v>
      </c>
      <c r="CS10" s="52">
        <v>115</v>
      </c>
      <c r="CT10" s="52">
        <v>0.40869565217391307</v>
      </c>
      <c r="CU10" s="52">
        <v>34.057971014492757</v>
      </c>
      <c r="CV10" s="52">
        <v>50</v>
      </c>
      <c r="CW10" s="52"/>
      <c r="CX10" s="52"/>
      <c r="CY10" s="52"/>
      <c r="CZ10" s="52">
        <v>16.823939048191338</v>
      </c>
      <c r="DA10" s="52">
        <v>19.496255895940152</v>
      </c>
      <c r="DB10" s="52">
        <v>17.335082511020332</v>
      </c>
      <c r="DC10" s="52"/>
      <c r="DD10" s="50" t="s">
        <v>1350</v>
      </c>
      <c r="DE10" s="22"/>
      <c r="DF10" s="22"/>
    </row>
    <row r="11" spans="1:110" x14ac:dyDescent="0.25">
      <c r="A11" s="50" t="s">
        <v>2712</v>
      </c>
      <c r="B11" s="50" t="s">
        <v>234</v>
      </c>
      <c r="C11" s="50" t="s">
        <v>106</v>
      </c>
      <c r="D11" s="50" t="s">
        <v>122</v>
      </c>
      <c r="E11" s="50" t="s">
        <v>123</v>
      </c>
      <c r="F11" s="50" t="s">
        <v>2644</v>
      </c>
      <c r="G11" s="50" t="s">
        <v>109</v>
      </c>
      <c r="H11" s="52">
        <v>522.37323610090959</v>
      </c>
      <c r="I11" s="52">
        <v>950</v>
      </c>
      <c r="J11" s="52">
        <v>54.986656431674696</v>
      </c>
      <c r="K11" s="52">
        <v>0</v>
      </c>
      <c r="L11" s="52">
        <v>45</v>
      </c>
      <c r="M11" s="52">
        <v>44.049283154121859</v>
      </c>
      <c r="N11" s="52">
        <v>58.732377538829148</v>
      </c>
      <c r="O11" s="52">
        <v>100</v>
      </c>
      <c r="P11" s="52">
        <v>45</v>
      </c>
      <c r="Q11" s="52">
        <v>44.049283154121859</v>
      </c>
      <c r="R11" s="52"/>
      <c r="S11" s="52"/>
      <c r="T11" s="52">
        <v>58.732377538829148</v>
      </c>
      <c r="U11" s="52">
        <v>100</v>
      </c>
      <c r="V11" s="52">
        <v>38</v>
      </c>
      <c r="W11" s="52">
        <v>42.635196238017727</v>
      </c>
      <c r="X11" s="52">
        <v>56.846928317356969</v>
      </c>
      <c r="Y11" s="52">
        <v>100</v>
      </c>
      <c r="Z11" s="52">
        <v>38</v>
      </c>
      <c r="AA11" s="52">
        <v>42.635196238017727</v>
      </c>
      <c r="AB11" s="52">
        <v>56.846928317356969</v>
      </c>
      <c r="AC11" s="52">
        <v>100</v>
      </c>
      <c r="AD11" s="52">
        <v>126</v>
      </c>
      <c r="AE11" s="52">
        <v>51.112169312169307</v>
      </c>
      <c r="AF11" s="52">
        <v>68.149559082892409</v>
      </c>
      <c r="AG11" s="52">
        <v>100</v>
      </c>
      <c r="AH11" s="52">
        <v>126</v>
      </c>
      <c r="AI11" s="52">
        <v>51.112169312169307</v>
      </c>
      <c r="AJ11" s="52"/>
      <c r="AK11" s="52">
        <v>68.149559082892409</v>
      </c>
      <c r="AL11" s="52">
        <v>100</v>
      </c>
      <c r="AM11" s="53"/>
      <c r="AN11" s="53"/>
      <c r="AO11" s="53"/>
      <c r="AP11" s="52">
        <v>1</v>
      </c>
      <c r="AQ11" s="52">
        <v>0.74603174603174605</v>
      </c>
      <c r="AR11" s="52">
        <v>0.74603174603174605</v>
      </c>
      <c r="AS11" s="52"/>
      <c r="AT11" s="52">
        <v>0.61904761904761907</v>
      </c>
      <c r="AU11" s="52">
        <v>0.61904761904761907</v>
      </c>
      <c r="AV11" s="52"/>
      <c r="AW11" s="52">
        <v>0.96969696969696972</v>
      </c>
      <c r="AX11" s="52">
        <v>0.96969696969696972</v>
      </c>
      <c r="AY11" s="52"/>
      <c r="AZ11" s="52">
        <v>0.15451895043731778</v>
      </c>
      <c r="BA11" s="52">
        <v>29.096209912536452</v>
      </c>
      <c r="BB11" s="52">
        <v>50</v>
      </c>
      <c r="BC11" s="52">
        <v>0.15451895043731778</v>
      </c>
      <c r="BD11" s="52">
        <v>29.096209912536452</v>
      </c>
      <c r="BE11" s="52">
        <v>50</v>
      </c>
      <c r="BF11" s="52">
        <v>59</v>
      </c>
      <c r="BG11" s="52">
        <v>63</v>
      </c>
      <c r="BH11" s="52">
        <v>0.93650793650793651</v>
      </c>
      <c r="BI11" s="52">
        <v>50</v>
      </c>
      <c r="BJ11" s="52">
        <v>50</v>
      </c>
      <c r="BK11" s="52">
        <v>9</v>
      </c>
      <c r="BL11" s="52">
        <v>63</v>
      </c>
      <c r="BM11" s="52">
        <v>0.14285714285714285</v>
      </c>
      <c r="BN11" s="52">
        <v>9.5238095238095237</v>
      </c>
      <c r="BO11" s="52">
        <v>50</v>
      </c>
      <c r="BP11" s="52">
        <v>107</v>
      </c>
      <c r="BQ11" s="52">
        <v>153</v>
      </c>
      <c r="BR11" s="52">
        <v>0.69934640522875813</v>
      </c>
      <c r="BS11" s="52">
        <v>37.199276873870112</v>
      </c>
      <c r="BT11" s="52">
        <v>50</v>
      </c>
      <c r="BU11" s="54"/>
      <c r="BV11" s="54"/>
      <c r="BW11" s="52"/>
      <c r="BX11" s="52"/>
      <c r="BY11" s="52"/>
      <c r="BZ11" s="55"/>
      <c r="CA11" s="55"/>
      <c r="CB11" s="52"/>
      <c r="CC11" s="52"/>
      <c r="CD11" s="52"/>
      <c r="CE11" s="52"/>
      <c r="CF11" s="52"/>
      <c r="CG11" s="52"/>
      <c r="CH11" s="52"/>
      <c r="CI11" s="52"/>
      <c r="CJ11" s="52"/>
      <c r="CK11" s="52">
        <v>10</v>
      </c>
      <c r="CL11" s="52">
        <v>6</v>
      </c>
      <c r="CM11" s="52">
        <v>134</v>
      </c>
      <c r="CN11" s="52">
        <v>0.6</v>
      </c>
      <c r="CO11" s="52">
        <v>7.4626865671641784E-2</v>
      </c>
      <c r="CP11" s="52">
        <v>0</v>
      </c>
      <c r="CQ11" s="52">
        <v>50</v>
      </c>
      <c r="CR11" s="52"/>
      <c r="CS11" s="52">
        <v>343</v>
      </c>
      <c r="CT11" s="52">
        <v>0</v>
      </c>
      <c r="CU11" s="52">
        <v>0</v>
      </c>
      <c r="CV11" s="52">
        <v>50</v>
      </c>
      <c r="CW11" s="52"/>
      <c r="CX11" s="52"/>
      <c r="CY11" s="52"/>
      <c r="CZ11" s="52">
        <v>16.823939048191338</v>
      </c>
      <c r="DA11" s="52">
        <v>19.496255895940152</v>
      </c>
      <c r="DB11" s="52">
        <v>17.335082511020332</v>
      </c>
      <c r="DC11" s="52"/>
      <c r="DD11" s="50" t="s">
        <v>235</v>
      </c>
      <c r="DE11" s="23"/>
      <c r="DF11" s="23"/>
    </row>
    <row r="12" spans="1:110" x14ac:dyDescent="0.25">
      <c r="A12" s="50" t="s">
        <v>3494</v>
      </c>
      <c r="B12" s="50" t="s">
        <v>1665</v>
      </c>
      <c r="C12" s="50" t="s">
        <v>106</v>
      </c>
      <c r="D12" s="50" t="s">
        <v>107</v>
      </c>
      <c r="E12" s="50" t="s">
        <v>137</v>
      </c>
      <c r="F12" s="50" t="s">
        <v>2644</v>
      </c>
      <c r="G12" s="50" t="s">
        <v>109</v>
      </c>
      <c r="H12" s="52">
        <v>569.16577522267039</v>
      </c>
      <c r="I12" s="52">
        <v>650</v>
      </c>
      <c r="J12" s="52">
        <v>87.563965418872371</v>
      </c>
      <c r="K12" s="52">
        <v>0</v>
      </c>
      <c r="L12" s="52">
        <v>205</v>
      </c>
      <c r="M12" s="52">
        <v>81.110319041810428</v>
      </c>
      <c r="N12" s="52">
        <v>100</v>
      </c>
      <c r="O12" s="52">
        <v>100</v>
      </c>
      <c r="P12" s="52">
        <v>39</v>
      </c>
      <c r="Q12" s="52">
        <v>68.972736592711769</v>
      </c>
      <c r="R12" s="52">
        <v>73.320818385577383</v>
      </c>
      <c r="S12" s="52">
        <v>75</v>
      </c>
      <c r="T12" s="52">
        <v>91.963648790282363</v>
      </c>
      <c r="U12" s="52">
        <v>100</v>
      </c>
      <c r="V12" s="52">
        <v>205</v>
      </c>
      <c r="W12" s="52">
        <v>70.388880974246788</v>
      </c>
      <c r="X12" s="52">
        <v>93.851841298995723</v>
      </c>
      <c r="Y12" s="52">
        <v>100</v>
      </c>
      <c r="Z12" s="52">
        <v>39</v>
      </c>
      <c r="AA12" s="52">
        <v>57.909352505506341</v>
      </c>
      <c r="AB12" s="52">
        <v>77.212470007341778</v>
      </c>
      <c r="AC12" s="52">
        <v>100</v>
      </c>
      <c r="AD12" s="52">
        <v>77</v>
      </c>
      <c r="AE12" s="52">
        <v>60.485714285714302</v>
      </c>
      <c r="AF12" s="52">
        <v>80.647619047619074</v>
      </c>
      <c r="AG12" s="52">
        <v>100</v>
      </c>
      <c r="AH12" s="52">
        <v>14</v>
      </c>
      <c r="AI12" s="52"/>
      <c r="AJ12" s="52">
        <v>62.903703703703705</v>
      </c>
      <c r="AK12" s="52"/>
      <c r="AL12" s="52">
        <v>0</v>
      </c>
      <c r="AM12" s="53">
        <v>6.02</v>
      </c>
      <c r="AN12" s="53">
        <v>15.41</v>
      </c>
      <c r="AO12" s="53"/>
      <c r="AP12" s="52">
        <v>0</v>
      </c>
      <c r="AQ12" s="52">
        <v>1</v>
      </c>
      <c r="AR12" s="52">
        <v>1</v>
      </c>
      <c r="AS12" s="52">
        <v>1</v>
      </c>
      <c r="AT12" s="52">
        <v>1</v>
      </c>
      <c r="AU12" s="52">
        <v>1</v>
      </c>
      <c r="AV12" s="52">
        <v>1</v>
      </c>
      <c r="AW12" s="52">
        <v>1</v>
      </c>
      <c r="AX12" s="52"/>
      <c r="AY12" s="52">
        <v>1</v>
      </c>
      <c r="AZ12" s="52">
        <v>3.7406483790523692E-2</v>
      </c>
      <c r="BA12" s="52">
        <v>50</v>
      </c>
      <c r="BB12" s="52">
        <v>50</v>
      </c>
      <c r="BC12" s="52">
        <v>2.7027027027027029E-2</v>
      </c>
      <c r="BD12" s="52">
        <v>50</v>
      </c>
      <c r="BE12" s="52">
        <v>50</v>
      </c>
      <c r="BF12" s="52"/>
      <c r="BG12" s="52"/>
      <c r="BH12" s="52"/>
      <c r="BI12" s="52"/>
      <c r="BJ12" s="52"/>
      <c r="BK12" s="52"/>
      <c r="BL12" s="52"/>
      <c r="BM12" s="52"/>
      <c r="BN12" s="52"/>
      <c r="BO12" s="52"/>
      <c r="BP12" s="52"/>
      <c r="BQ12" s="52"/>
      <c r="BR12" s="52"/>
      <c r="BS12" s="52"/>
      <c r="BT12" s="52"/>
      <c r="BU12" s="54"/>
      <c r="BV12" s="54"/>
      <c r="BW12" s="52"/>
      <c r="BX12" s="52"/>
      <c r="BY12" s="52"/>
      <c r="BZ12" s="55"/>
      <c r="CA12" s="55"/>
      <c r="CB12" s="52"/>
      <c r="CC12" s="52"/>
      <c r="CD12" s="52"/>
      <c r="CE12" s="52"/>
      <c r="CF12" s="52"/>
      <c r="CG12" s="52"/>
      <c r="CH12" s="52"/>
      <c r="CI12" s="52"/>
      <c r="CJ12" s="52"/>
      <c r="CK12" s="52">
        <v>68</v>
      </c>
      <c r="CL12" s="52">
        <v>26</v>
      </c>
      <c r="CM12" s="52">
        <v>73</v>
      </c>
      <c r="CN12" s="52">
        <v>0.38235294117647056</v>
      </c>
      <c r="CO12" s="52">
        <v>0.93150684931506844</v>
      </c>
      <c r="CP12" s="52">
        <v>25.490196078431371</v>
      </c>
      <c r="CQ12" s="52">
        <v>50</v>
      </c>
      <c r="CR12" s="52"/>
      <c r="CS12" s="52"/>
      <c r="CT12" s="52"/>
      <c r="CU12" s="52"/>
      <c r="CV12" s="52"/>
      <c r="CW12" s="52"/>
      <c r="CX12" s="52"/>
      <c r="CY12" s="52"/>
      <c r="CZ12" s="52">
        <v>16.823939048191338</v>
      </c>
      <c r="DA12" s="52">
        <v>19.496255895940152</v>
      </c>
      <c r="DB12" s="52">
        <v>17.335082511020332</v>
      </c>
      <c r="DC12" s="52"/>
      <c r="DD12" s="50" t="s">
        <v>1132</v>
      </c>
      <c r="DE12" s="23"/>
      <c r="DF12" s="23"/>
    </row>
    <row r="13" spans="1:110" x14ac:dyDescent="0.25">
      <c r="A13" s="50" t="s">
        <v>3298</v>
      </c>
      <c r="B13" s="50" t="s">
        <v>1666</v>
      </c>
      <c r="C13" s="50" t="s">
        <v>106</v>
      </c>
      <c r="D13" s="50" t="s">
        <v>137</v>
      </c>
      <c r="E13" s="50" t="s">
        <v>119</v>
      </c>
      <c r="F13" s="50" t="s">
        <v>1453</v>
      </c>
      <c r="G13" s="50" t="s">
        <v>109</v>
      </c>
      <c r="H13" s="52">
        <v>665.87162283733562</v>
      </c>
      <c r="I13" s="52">
        <v>800</v>
      </c>
      <c r="J13" s="52">
        <v>83.233952854666953</v>
      </c>
      <c r="K13" s="52">
        <v>1</v>
      </c>
      <c r="L13" s="52">
        <v>612</v>
      </c>
      <c r="M13" s="52">
        <v>75.911020094332841</v>
      </c>
      <c r="N13" s="52">
        <v>100</v>
      </c>
      <c r="O13" s="52">
        <v>100</v>
      </c>
      <c r="P13" s="52">
        <v>148</v>
      </c>
      <c r="Q13" s="52">
        <v>60.622208473256862</v>
      </c>
      <c r="R13" s="52">
        <v>70.184472205892959</v>
      </c>
      <c r="S13" s="52">
        <v>75</v>
      </c>
      <c r="T13" s="52">
        <v>80.829611297675825</v>
      </c>
      <c r="U13" s="52">
        <v>100</v>
      </c>
      <c r="V13" s="52">
        <v>612</v>
      </c>
      <c r="W13" s="52">
        <v>65.280836270782416</v>
      </c>
      <c r="X13" s="52">
        <v>87.041115027709893</v>
      </c>
      <c r="Y13" s="52">
        <v>100</v>
      </c>
      <c r="Z13" s="52">
        <v>148</v>
      </c>
      <c r="AA13" s="52">
        <v>49.907274960706161</v>
      </c>
      <c r="AB13" s="52">
        <v>66.543033280941543</v>
      </c>
      <c r="AC13" s="52">
        <v>100</v>
      </c>
      <c r="AD13" s="52">
        <v>234</v>
      </c>
      <c r="AE13" s="52">
        <v>65.124074074074102</v>
      </c>
      <c r="AF13" s="52">
        <v>86.832098765432136</v>
      </c>
      <c r="AG13" s="52">
        <v>100</v>
      </c>
      <c r="AH13" s="52">
        <v>57</v>
      </c>
      <c r="AI13" s="52">
        <v>53.115204678362566</v>
      </c>
      <c r="AJ13" s="52">
        <v>68.991337099811702</v>
      </c>
      <c r="AK13" s="52">
        <v>70.820272904483417</v>
      </c>
      <c r="AL13" s="52">
        <v>100</v>
      </c>
      <c r="AM13" s="53">
        <v>14.37</v>
      </c>
      <c r="AN13" s="53">
        <v>20.27</v>
      </c>
      <c r="AO13" s="53">
        <v>15.87</v>
      </c>
      <c r="AP13" s="52">
        <v>0</v>
      </c>
      <c r="AQ13" s="52">
        <v>1</v>
      </c>
      <c r="AR13" s="52">
        <v>1</v>
      </c>
      <c r="AS13" s="52">
        <v>1</v>
      </c>
      <c r="AT13" s="52">
        <v>1</v>
      </c>
      <c r="AU13" s="52">
        <v>1</v>
      </c>
      <c r="AV13" s="52">
        <v>1</v>
      </c>
      <c r="AW13" s="52">
        <v>1</v>
      </c>
      <c r="AX13" s="52">
        <v>1</v>
      </c>
      <c r="AY13" s="52">
        <v>1</v>
      </c>
      <c r="AZ13" s="52">
        <v>5.2884615384615384E-2</v>
      </c>
      <c r="BA13" s="52">
        <v>49.423076923076927</v>
      </c>
      <c r="BB13" s="52">
        <v>50</v>
      </c>
      <c r="BC13" s="52">
        <v>0.16901408450704225</v>
      </c>
      <c r="BD13" s="52">
        <v>26.197183098591559</v>
      </c>
      <c r="BE13" s="52">
        <v>50</v>
      </c>
      <c r="BF13" s="52"/>
      <c r="BG13" s="52"/>
      <c r="BH13" s="52"/>
      <c r="BI13" s="52"/>
      <c r="BJ13" s="52"/>
      <c r="BK13" s="52"/>
      <c r="BL13" s="52"/>
      <c r="BM13" s="52"/>
      <c r="BN13" s="52"/>
      <c r="BO13" s="52"/>
      <c r="BP13" s="52">
        <v>154</v>
      </c>
      <c r="BQ13" s="52">
        <v>170</v>
      </c>
      <c r="BR13" s="52">
        <v>0.90588235294117647</v>
      </c>
      <c r="BS13" s="52">
        <v>48.185231539424286</v>
      </c>
      <c r="BT13" s="52">
        <v>50</v>
      </c>
      <c r="BU13" s="54"/>
      <c r="BV13" s="54"/>
      <c r="BW13" s="52"/>
      <c r="BX13" s="52"/>
      <c r="BY13" s="52"/>
      <c r="BZ13" s="55"/>
      <c r="CA13" s="55"/>
      <c r="CB13" s="52"/>
      <c r="CC13" s="52"/>
      <c r="CD13" s="52"/>
      <c r="CE13" s="52"/>
      <c r="CF13" s="52"/>
      <c r="CG13" s="52"/>
      <c r="CH13" s="52"/>
      <c r="CI13" s="52"/>
      <c r="CJ13" s="52"/>
      <c r="CK13" s="52">
        <v>377</v>
      </c>
      <c r="CL13" s="52">
        <v>297</v>
      </c>
      <c r="CM13" s="52">
        <v>385</v>
      </c>
      <c r="CN13" s="52">
        <v>0.78779840848806371</v>
      </c>
      <c r="CO13" s="52">
        <v>0.97922077922077921</v>
      </c>
      <c r="CP13" s="52">
        <v>50</v>
      </c>
      <c r="CQ13" s="52">
        <v>50</v>
      </c>
      <c r="CR13" s="52"/>
      <c r="CS13" s="52"/>
      <c r="CT13" s="52"/>
      <c r="CU13" s="52"/>
      <c r="CV13" s="52"/>
      <c r="CW13" s="52"/>
      <c r="CX13" s="52"/>
      <c r="CY13" s="52"/>
      <c r="CZ13" s="52">
        <v>16.823939048191338</v>
      </c>
      <c r="DA13" s="52">
        <v>19.496255895940152</v>
      </c>
      <c r="DB13" s="52">
        <v>17.335082511020332</v>
      </c>
      <c r="DC13" s="52"/>
      <c r="DD13" s="50" t="s">
        <v>917</v>
      </c>
      <c r="DE13" s="23"/>
      <c r="DF13" s="23"/>
    </row>
    <row r="14" spans="1:110" x14ac:dyDescent="0.25">
      <c r="A14" s="50" t="s">
        <v>3558</v>
      </c>
      <c r="B14" s="50" t="s">
        <v>1667</v>
      </c>
      <c r="C14" s="50" t="s">
        <v>106</v>
      </c>
      <c r="D14" s="50" t="s">
        <v>107</v>
      </c>
      <c r="E14" s="50" t="s">
        <v>137</v>
      </c>
      <c r="F14" s="50" t="s">
        <v>1453</v>
      </c>
      <c r="G14" s="50" t="s">
        <v>109</v>
      </c>
      <c r="H14" s="52">
        <v>567.96211646285155</v>
      </c>
      <c r="I14" s="52">
        <v>650</v>
      </c>
      <c r="J14" s="52">
        <v>87.378787148131011</v>
      </c>
      <c r="K14" s="52">
        <v>0</v>
      </c>
      <c r="L14" s="52">
        <v>134</v>
      </c>
      <c r="M14" s="52">
        <v>71.843035962042478</v>
      </c>
      <c r="N14" s="52">
        <v>95.790714616056633</v>
      </c>
      <c r="O14" s="52">
        <v>100</v>
      </c>
      <c r="P14" s="52">
        <v>35</v>
      </c>
      <c r="Q14" s="52">
        <v>64.346840429729966</v>
      </c>
      <c r="R14" s="52">
        <v>67.722409833520956</v>
      </c>
      <c r="S14" s="52">
        <v>74.493206099728724</v>
      </c>
      <c r="T14" s="52">
        <v>85.795787239639949</v>
      </c>
      <c r="U14" s="52">
        <v>100</v>
      </c>
      <c r="V14" s="52">
        <v>135</v>
      </c>
      <c r="W14" s="52">
        <v>66.172100264692872</v>
      </c>
      <c r="X14" s="52">
        <v>88.229467019590501</v>
      </c>
      <c r="Y14" s="52">
        <v>100</v>
      </c>
      <c r="Z14" s="52">
        <v>36</v>
      </c>
      <c r="AA14" s="52">
        <v>61.908748950415628</v>
      </c>
      <c r="AB14" s="52">
        <v>82.54499860055418</v>
      </c>
      <c r="AC14" s="52">
        <v>100</v>
      </c>
      <c r="AD14" s="52">
        <v>47</v>
      </c>
      <c r="AE14" s="52">
        <v>59.353191489361699</v>
      </c>
      <c r="AF14" s="52">
        <v>79.137588652482265</v>
      </c>
      <c r="AG14" s="52">
        <v>100</v>
      </c>
      <c r="AH14" s="52">
        <v>13</v>
      </c>
      <c r="AI14" s="52"/>
      <c r="AJ14" s="52">
        <v>61.351960784313711</v>
      </c>
      <c r="AK14" s="52"/>
      <c r="AL14" s="52">
        <v>0</v>
      </c>
      <c r="AM14" s="53">
        <v>10.14</v>
      </c>
      <c r="AN14" s="53">
        <v>5.81</v>
      </c>
      <c r="AO14" s="53"/>
      <c r="AP14" s="52">
        <v>0</v>
      </c>
      <c r="AQ14" s="52">
        <v>1</v>
      </c>
      <c r="AR14" s="52">
        <v>1</v>
      </c>
      <c r="AS14" s="52">
        <v>1</v>
      </c>
      <c r="AT14" s="52">
        <v>1</v>
      </c>
      <c r="AU14" s="52">
        <v>1</v>
      </c>
      <c r="AV14" s="52">
        <v>1</v>
      </c>
      <c r="AW14" s="52">
        <v>1</v>
      </c>
      <c r="AX14" s="52"/>
      <c r="AY14" s="52">
        <v>1</v>
      </c>
      <c r="AZ14" s="52">
        <v>2.9661016949152543E-2</v>
      </c>
      <c r="BA14" s="52">
        <v>50</v>
      </c>
      <c r="BB14" s="52">
        <v>50</v>
      </c>
      <c r="BC14" s="52">
        <v>8.0645161290322578E-2</v>
      </c>
      <c r="BD14" s="52">
        <v>43.870967741935488</v>
      </c>
      <c r="BE14" s="52">
        <v>50</v>
      </c>
      <c r="BF14" s="52"/>
      <c r="BG14" s="52"/>
      <c r="BH14" s="52"/>
      <c r="BI14" s="52"/>
      <c r="BJ14" s="52"/>
      <c r="BK14" s="52"/>
      <c r="BL14" s="52"/>
      <c r="BM14" s="52"/>
      <c r="BN14" s="52"/>
      <c r="BO14" s="52"/>
      <c r="BP14" s="52"/>
      <c r="BQ14" s="52"/>
      <c r="BR14" s="52"/>
      <c r="BS14" s="52"/>
      <c r="BT14" s="52"/>
      <c r="BU14" s="54"/>
      <c r="BV14" s="54"/>
      <c r="BW14" s="52"/>
      <c r="BX14" s="52"/>
      <c r="BY14" s="52"/>
      <c r="BZ14" s="55"/>
      <c r="CA14" s="55"/>
      <c r="CB14" s="52"/>
      <c r="CC14" s="52"/>
      <c r="CD14" s="52"/>
      <c r="CE14" s="52"/>
      <c r="CF14" s="52"/>
      <c r="CG14" s="52"/>
      <c r="CH14" s="52"/>
      <c r="CI14" s="52"/>
      <c r="CJ14" s="52"/>
      <c r="CK14" s="52">
        <v>36</v>
      </c>
      <c r="CL14" s="52">
        <v>23</v>
      </c>
      <c r="CM14" s="52">
        <v>35</v>
      </c>
      <c r="CN14" s="52">
        <v>0.63888888888888884</v>
      </c>
      <c r="CO14" s="52">
        <v>1.0285714285714285</v>
      </c>
      <c r="CP14" s="52">
        <v>42.592592592592588</v>
      </c>
      <c r="CQ14" s="52">
        <v>50</v>
      </c>
      <c r="CR14" s="52"/>
      <c r="CS14" s="52"/>
      <c r="CT14" s="52"/>
      <c r="CU14" s="52"/>
      <c r="CV14" s="52"/>
      <c r="CW14" s="52"/>
      <c r="CX14" s="52"/>
      <c r="CY14" s="52"/>
      <c r="CZ14" s="52">
        <v>16.823939048191338</v>
      </c>
      <c r="DA14" s="52">
        <v>19.496255895940152</v>
      </c>
      <c r="DB14" s="52">
        <v>17.335082511020332</v>
      </c>
      <c r="DC14" s="52"/>
      <c r="DD14" s="50" t="s">
        <v>1202</v>
      </c>
      <c r="DE14" s="23"/>
      <c r="DF14" s="23"/>
    </row>
    <row r="15" spans="1:110" x14ac:dyDescent="0.25">
      <c r="A15" s="50" t="s">
        <v>3523</v>
      </c>
      <c r="B15" s="50" t="s">
        <v>1668</v>
      </c>
      <c r="C15" s="50" t="s">
        <v>106</v>
      </c>
      <c r="D15" s="50" t="s">
        <v>114</v>
      </c>
      <c r="E15" s="50" t="s">
        <v>108</v>
      </c>
      <c r="F15" s="50" t="s">
        <v>1453</v>
      </c>
      <c r="G15" s="50" t="s">
        <v>109</v>
      </c>
      <c r="H15" s="52">
        <v>549.25197688490141</v>
      </c>
      <c r="I15" s="52">
        <v>650</v>
      </c>
      <c r="J15" s="52">
        <v>84.500304136138681</v>
      </c>
      <c r="K15" s="52">
        <v>0</v>
      </c>
      <c r="L15" s="52">
        <v>208</v>
      </c>
      <c r="M15" s="52">
        <v>73.114613196767749</v>
      </c>
      <c r="N15" s="52">
        <v>97.486150929023665</v>
      </c>
      <c r="O15" s="52">
        <v>100</v>
      </c>
      <c r="P15" s="52">
        <v>72</v>
      </c>
      <c r="Q15" s="52">
        <v>62.754190500386358</v>
      </c>
      <c r="R15" s="52">
        <v>71.296153521772737</v>
      </c>
      <c r="S15" s="52">
        <v>75</v>
      </c>
      <c r="T15" s="52">
        <v>83.672254000515139</v>
      </c>
      <c r="U15" s="52">
        <v>100</v>
      </c>
      <c r="V15" s="52">
        <v>207</v>
      </c>
      <c r="W15" s="52">
        <v>65.297164382595369</v>
      </c>
      <c r="X15" s="52">
        <v>87.062885843460492</v>
      </c>
      <c r="Y15" s="52">
        <v>100</v>
      </c>
      <c r="Z15" s="52">
        <v>71</v>
      </c>
      <c r="AA15" s="52">
        <v>53.806142932903484</v>
      </c>
      <c r="AB15" s="52">
        <v>71.741523910537978</v>
      </c>
      <c r="AC15" s="52">
        <v>100</v>
      </c>
      <c r="AD15" s="52">
        <v>62</v>
      </c>
      <c r="AE15" s="52">
        <v>61.824731182795716</v>
      </c>
      <c r="AF15" s="52">
        <v>82.432974910394279</v>
      </c>
      <c r="AG15" s="52">
        <v>100</v>
      </c>
      <c r="AH15" s="52">
        <v>19</v>
      </c>
      <c r="AI15" s="52"/>
      <c r="AJ15" s="52">
        <v>66.26434108527134</v>
      </c>
      <c r="AK15" s="52"/>
      <c r="AL15" s="52">
        <v>0</v>
      </c>
      <c r="AM15" s="53">
        <v>12.24</v>
      </c>
      <c r="AN15" s="53">
        <v>17.489999999999998</v>
      </c>
      <c r="AO15" s="53"/>
      <c r="AP15" s="52">
        <v>0</v>
      </c>
      <c r="AQ15" s="52">
        <v>1</v>
      </c>
      <c r="AR15" s="52">
        <v>1</v>
      </c>
      <c r="AS15" s="52">
        <v>1</v>
      </c>
      <c r="AT15" s="52">
        <v>0.99534883720930234</v>
      </c>
      <c r="AU15" s="52">
        <v>0.98630136986301364</v>
      </c>
      <c r="AV15" s="52">
        <v>1</v>
      </c>
      <c r="AW15" s="52">
        <v>1</v>
      </c>
      <c r="AX15" s="52"/>
      <c r="AY15" s="52">
        <v>1</v>
      </c>
      <c r="AZ15" s="52">
        <v>2.556818181818182E-2</v>
      </c>
      <c r="BA15" s="52">
        <v>50</v>
      </c>
      <c r="BB15" s="52">
        <v>50</v>
      </c>
      <c r="BC15" s="52">
        <v>6.9565217391304349E-2</v>
      </c>
      <c r="BD15" s="52">
        <v>46.086956521739133</v>
      </c>
      <c r="BE15" s="52">
        <v>50</v>
      </c>
      <c r="BF15" s="52"/>
      <c r="BG15" s="52"/>
      <c r="BH15" s="52"/>
      <c r="BI15" s="52"/>
      <c r="BJ15" s="52"/>
      <c r="BK15" s="52"/>
      <c r="BL15" s="52"/>
      <c r="BM15" s="52"/>
      <c r="BN15" s="52"/>
      <c r="BO15" s="52"/>
      <c r="BP15" s="52"/>
      <c r="BQ15" s="52"/>
      <c r="BR15" s="52"/>
      <c r="BS15" s="52"/>
      <c r="BT15" s="52"/>
      <c r="BU15" s="54"/>
      <c r="BV15" s="54"/>
      <c r="BW15" s="52"/>
      <c r="BX15" s="52"/>
      <c r="BY15" s="52"/>
      <c r="BZ15" s="55"/>
      <c r="CA15" s="55"/>
      <c r="CB15" s="52"/>
      <c r="CC15" s="52"/>
      <c r="CD15" s="52"/>
      <c r="CE15" s="52"/>
      <c r="CF15" s="52"/>
      <c r="CG15" s="52"/>
      <c r="CH15" s="52"/>
      <c r="CI15" s="52"/>
      <c r="CJ15" s="52"/>
      <c r="CK15" s="52">
        <v>104</v>
      </c>
      <c r="CL15" s="52">
        <v>48</v>
      </c>
      <c r="CM15" s="52">
        <v>106</v>
      </c>
      <c r="CN15" s="52">
        <v>0.46153846153846156</v>
      </c>
      <c r="CO15" s="52">
        <v>0.98113207547169812</v>
      </c>
      <c r="CP15" s="52">
        <v>30.76923076923077</v>
      </c>
      <c r="CQ15" s="52">
        <v>50</v>
      </c>
      <c r="CR15" s="52"/>
      <c r="CS15" s="52"/>
      <c r="CT15" s="52"/>
      <c r="CU15" s="52"/>
      <c r="CV15" s="52"/>
      <c r="CW15" s="52"/>
      <c r="CX15" s="52"/>
      <c r="CY15" s="52"/>
      <c r="CZ15" s="52">
        <v>16.823939048191338</v>
      </c>
      <c r="DA15" s="52">
        <v>19.496255895940152</v>
      </c>
      <c r="DB15" s="52">
        <v>17.335082511020332</v>
      </c>
      <c r="DC15" s="52"/>
      <c r="DD15" s="50" t="s">
        <v>1163</v>
      </c>
      <c r="DE15" s="23"/>
      <c r="DF15" s="23"/>
    </row>
    <row r="16" spans="1:110" x14ac:dyDescent="0.25">
      <c r="A16" s="50" t="s">
        <v>3712</v>
      </c>
      <c r="B16" s="50" t="s">
        <v>3714</v>
      </c>
      <c r="C16" s="50" t="s">
        <v>1212</v>
      </c>
      <c r="D16" s="50" t="s">
        <v>107</v>
      </c>
      <c r="E16" s="50" t="s">
        <v>167</v>
      </c>
      <c r="F16" s="50" t="s">
        <v>1453</v>
      </c>
      <c r="G16" s="50" t="s">
        <v>109</v>
      </c>
      <c r="H16" s="52">
        <v>429.26730751679571</v>
      </c>
      <c r="I16" s="52">
        <v>500</v>
      </c>
      <c r="J16" s="52">
        <v>85.853461503359142</v>
      </c>
      <c r="K16" s="52">
        <v>0</v>
      </c>
      <c r="L16" s="52">
        <v>89</v>
      </c>
      <c r="M16" s="52">
        <v>75.456391691132652</v>
      </c>
      <c r="N16" s="52">
        <v>100</v>
      </c>
      <c r="O16" s="52">
        <v>100</v>
      </c>
      <c r="P16" s="52">
        <v>29</v>
      </c>
      <c r="Q16" s="52">
        <v>65.362102838561086</v>
      </c>
      <c r="R16" s="52">
        <v>72.264995974235092</v>
      </c>
      <c r="S16" s="52">
        <v>75</v>
      </c>
      <c r="T16" s="52">
        <v>87.149470451414786</v>
      </c>
      <c r="U16" s="52">
        <v>100</v>
      </c>
      <c r="V16" s="52">
        <v>73</v>
      </c>
      <c r="W16" s="52">
        <v>66.831557584982235</v>
      </c>
      <c r="X16" s="52">
        <v>89.108743446642976</v>
      </c>
      <c r="Y16" s="52">
        <v>100</v>
      </c>
      <c r="Z16" s="52">
        <v>27</v>
      </c>
      <c r="AA16" s="52">
        <v>57.574588477366255</v>
      </c>
      <c r="AB16" s="52">
        <v>76.766117969821678</v>
      </c>
      <c r="AC16" s="52">
        <v>100</v>
      </c>
      <c r="AD16" s="52"/>
      <c r="AE16" s="52"/>
      <c r="AF16" s="52"/>
      <c r="AG16" s="52">
        <v>0</v>
      </c>
      <c r="AH16" s="52"/>
      <c r="AI16" s="52"/>
      <c r="AJ16" s="52"/>
      <c r="AK16" s="52"/>
      <c r="AL16" s="52">
        <v>0</v>
      </c>
      <c r="AM16" s="53">
        <v>9.6300000000000008</v>
      </c>
      <c r="AN16" s="53">
        <v>14.69</v>
      </c>
      <c r="AO16" s="53"/>
      <c r="AP16" s="52">
        <v>1</v>
      </c>
      <c r="AQ16" s="52">
        <v>0.956989247311828</v>
      </c>
      <c r="AR16" s="52">
        <v>0.93548387096774188</v>
      </c>
      <c r="AS16" s="52">
        <v>0.967741935483871</v>
      </c>
      <c r="AT16" s="52">
        <v>0.78494623655913975</v>
      </c>
      <c r="AU16" s="52">
        <v>0.87096774193548387</v>
      </c>
      <c r="AV16" s="52">
        <v>0.74193548387096775</v>
      </c>
      <c r="AW16" s="52"/>
      <c r="AX16" s="52"/>
      <c r="AY16" s="52"/>
      <c r="AZ16" s="52">
        <v>7.0270270270270274E-2</v>
      </c>
      <c r="BA16" s="52">
        <v>45.945945945945965</v>
      </c>
      <c r="BB16" s="52">
        <v>50</v>
      </c>
      <c r="BC16" s="52">
        <v>0.14851485148514851</v>
      </c>
      <c r="BD16" s="52">
        <v>30.297029702970303</v>
      </c>
      <c r="BE16" s="52">
        <v>50</v>
      </c>
      <c r="BF16" s="52"/>
      <c r="BG16" s="52"/>
      <c r="BH16" s="52"/>
      <c r="BI16" s="52"/>
      <c r="BJ16" s="52"/>
      <c r="BK16" s="52"/>
      <c r="BL16" s="52"/>
      <c r="BM16" s="52"/>
      <c r="BN16" s="52"/>
      <c r="BO16" s="52"/>
      <c r="BP16" s="52"/>
      <c r="BQ16" s="52"/>
      <c r="BR16" s="52"/>
      <c r="BS16" s="52"/>
      <c r="BT16" s="52"/>
      <c r="BU16" s="54"/>
      <c r="BV16" s="54"/>
      <c r="BW16" s="52"/>
      <c r="BX16" s="52"/>
      <c r="BY16" s="52"/>
      <c r="BZ16" s="55"/>
      <c r="CA16" s="55"/>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v>16.823939048191338</v>
      </c>
      <c r="DA16" s="52">
        <v>19.496255895940152</v>
      </c>
      <c r="DB16" s="52">
        <v>17.335082511020332</v>
      </c>
      <c r="DC16" s="52"/>
      <c r="DD16" s="50" t="s">
        <v>3718</v>
      </c>
      <c r="DE16" s="23"/>
      <c r="DF16" s="23"/>
    </row>
    <row r="17" spans="1:110" x14ac:dyDescent="0.25">
      <c r="A17" s="50" t="s">
        <v>2823</v>
      </c>
      <c r="B17" s="50" t="s">
        <v>1669</v>
      </c>
      <c r="C17" s="50" t="s">
        <v>106</v>
      </c>
      <c r="D17" s="50" t="s">
        <v>107</v>
      </c>
      <c r="E17" s="50" t="s">
        <v>182</v>
      </c>
      <c r="F17" s="50" t="s">
        <v>1453</v>
      </c>
      <c r="G17" s="50" t="s">
        <v>109</v>
      </c>
      <c r="H17" s="52">
        <v>59.439613526570056</v>
      </c>
      <c r="I17" s="52">
        <v>100</v>
      </c>
      <c r="J17" s="52">
        <v>59.439613526570056</v>
      </c>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3"/>
      <c r="AN17" s="53"/>
      <c r="AO17" s="53"/>
      <c r="AP17" s="52"/>
      <c r="AQ17" s="52"/>
      <c r="AR17" s="52"/>
      <c r="AS17" s="52"/>
      <c r="AT17" s="52"/>
      <c r="AU17" s="52"/>
      <c r="AV17" s="52"/>
      <c r="AW17" s="52"/>
      <c r="AX17" s="52"/>
      <c r="AY17" s="52"/>
      <c r="AZ17" s="52">
        <v>6.280193236714976E-2</v>
      </c>
      <c r="BA17" s="52">
        <v>47.439613526570049</v>
      </c>
      <c r="BB17" s="52">
        <v>50</v>
      </c>
      <c r="BC17" s="52">
        <v>0.24</v>
      </c>
      <c r="BD17" s="52">
        <v>12.000000000000011</v>
      </c>
      <c r="BE17" s="52">
        <v>50</v>
      </c>
      <c r="BF17" s="52"/>
      <c r="BG17" s="52"/>
      <c r="BH17" s="52"/>
      <c r="BI17" s="52"/>
      <c r="BJ17" s="52"/>
      <c r="BK17" s="52"/>
      <c r="BL17" s="52"/>
      <c r="BM17" s="52"/>
      <c r="BN17" s="52"/>
      <c r="BO17" s="52"/>
      <c r="BP17" s="52"/>
      <c r="BQ17" s="52"/>
      <c r="BR17" s="52"/>
      <c r="BS17" s="52"/>
      <c r="BT17" s="52"/>
      <c r="BU17" s="54"/>
      <c r="BV17" s="54"/>
      <c r="BW17" s="52"/>
      <c r="BX17" s="52"/>
      <c r="BY17" s="52"/>
      <c r="BZ17" s="55"/>
      <c r="CA17" s="55"/>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0" t="s">
        <v>383</v>
      </c>
      <c r="DE17" s="23"/>
      <c r="DF17" s="23"/>
    </row>
    <row r="18" spans="1:110" x14ac:dyDescent="0.25">
      <c r="A18" s="50" t="s">
        <v>3504</v>
      </c>
      <c r="B18" s="50" t="s">
        <v>1670</v>
      </c>
      <c r="C18" s="50" t="s">
        <v>106</v>
      </c>
      <c r="D18" s="50" t="s">
        <v>107</v>
      </c>
      <c r="E18" s="50" t="s">
        <v>132</v>
      </c>
      <c r="F18" s="50" t="s">
        <v>2644</v>
      </c>
      <c r="G18" s="50" t="s">
        <v>109</v>
      </c>
      <c r="H18" s="52">
        <v>419.23151705141049</v>
      </c>
      <c r="I18" s="52">
        <v>550</v>
      </c>
      <c r="J18" s="52">
        <v>76.223912191165539</v>
      </c>
      <c r="K18" s="52">
        <v>0</v>
      </c>
      <c r="L18" s="52">
        <v>141</v>
      </c>
      <c r="M18" s="52">
        <v>68.796552862973215</v>
      </c>
      <c r="N18" s="52">
        <v>91.728737150630963</v>
      </c>
      <c r="O18" s="52">
        <v>100</v>
      </c>
      <c r="P18" s="52">
        <v>82</v>
      </c>
      <c r="Q18" s="52">
        <v>65.27711061920138</v>
      </c>
      <c r="R18" s="52">
        <v>67.378879438201466</v>
      </c>
      <c r="S18" s="52">
        <v>73.687981066181493</v>
      </c>
      <c r="T18" s="52">
        <v>87.036147492268512</v>
      </c>
      <c r="U18" s="52">
        <v>100</v>
      </c>
      <c r="V18" s="52">
        <v>141</v>
      </c>
      <c r="W18" s="52">
        <v>61.00571099507269</v>
      </c>
      <c r="X18" s="52">
        <v>81.340947993430262</v>
      </c>
      <c r="Y18" s="52">
        <v>100</v>
      </c>
      <c r="Z18" s="52">
        <v>82</v>
      </c>
      <c r="AA18" s="52">
        <v>56.420138578675164</v>
      </c>
      <c r="AB18" s="52">
        <v>75.226851438233552</v>
      </c>
      <c r="AC18" s="52">
        <v>100</v>
      </c>
      <c r="AD18" s="52"/>
      <c r="AE18" s="52"/>
      <c r="AF18" s="52"/>
      <c r="AG18" s="52">
        <v>0</v>
      </c>
      <c r="AH18" s="52"/>
      <c r="AI18" s="52"/>
      <c r="AJ18" s="52"/>
      <c r="AK18" s="52"/>
      <c r="AL18" s="52">
        <v>0</v>
      </c>
      <c r="AM18" s="53">
        <v>8.41</v>
      </c>
      <c r="AN18" s="53">
        <v>10.95</v>
      </c>
      <c r="AO18" s="53"/>
      <c r="AP18" s="52">
        <v>0</v>
      </c>
      <c r="AQ18" s="52">
        <v>0.99319727891156462</v>
      </c>
      <c r="AR18" s="52">
        <v>0.98837209302325579</v>
      </c>
      <c r="AS18" s="52">
        <v>1</v>
      </c>
      <c r="AT18" s="52">
        <v>0.9932432432432432</v>
      </c>
      <c r="AU18" s="52">
        <v>0.9885057471264368</v>
      </c>
      <c r="AV18" s="52">
        <v>1</v>
      </c>
      <c r="AW18" s="52"/>
      <c r="AX18" s="52"/>
      <c r="AY18" s="52"/>
      <c r="AZ18" s="52">
        <v>0.11728395061728394</v>
      </c>
      <c r="BA18" s="52">
        <v>36.543209876543223</v>
      </c>
      <c r="BB18" s="52">
        <v>50</v>
      </c>
      <c r="BC18" s="52">
        <v>0.14893617021276595</v>
      </c>
      <c r="BD18" s="52">
        <v>30.212765957446816</v>
      </c>
      <c r="BE18" s="52">
        <v>50</v>
      </c>
      <c r="BF18" s="52"/>
      <c r="BG18" s="52"/>
      <c r="BH18" s="52"/>
      <c r="BI18" s="52"/>
      <c r="BJ18" s="52"/>
      <c r="BK18" s="52"/>
      <c r="BL18" s="52"/>
      <c r="BM18" s="52"/>
      <c r="BN18" s="52"/>
      <c r="BO18" s="52"/>
      <c r="BP18" s="52"/>
      <c r="BQ18" s="52"/>
      <c r="BR18" s="52"/>
      <c r="BS18" s="52"/>
      <c r="BT18" s="52"/>
      <c r="BU18" s="54"/>
      <c r="BV18" s="54"/>
      <c r="BW18" s="52"/>
      <c r="BX18" s="52"/>
      <c r="BY18" s="52"/>
      <c r="BZ18" s="55"/>
      <c r="CA18" s="55"/>
      <c r="CB18" s="52"/>
      <c r="CC18" s="52"/>
      <c r="CD18" s="52"/>
      <c r="CE18" s="52"/>
      <c r="CF18" s="52"/>
      <c r="CG18" s="52"/>
      <c r="CH18" s="52"/>
      <c r="CI18" s="52"/>
      <c r="CJ18" s="52"/>
      <c r="CK18" s="52">
        <v>70</v>
      </c>
      <c r="CL18" s="52">
        <v>18</v>
      </c>
      <c r="CM18" s="52">
        <v>71</v>
      </c>
      <c r="CN18" s="52">
        <v>0.25714285714285712</v>
      </c>
      <c r="CO18" s="52">
        <v>0.9859154929577465</v>
      </c>
      <c r="CP18" s="52">
        <v>17.142857142857139</v>
      </c>
      <c r="CQ18" s="52">
        <v>50</v>
      </c>
      <c r="CR18" s="52"/>
      <c r="CS18" s="52"/>
      <c r="CT18" s="52"/>
      <c r="CU18" s="52"/>
      <c r="CV18" s="52"/>
      <c r="CW18" s="52"/>
      <c r="CX18" s="52"/>
      <c r="CY18" s="52"/>
      <c r="CZ18" s="52">
        <v>16.823939048191338</v>
      </c>
      <c r="DA18" s="52">
        <v>19.496255895940152</v>
      </c>
      <c r="DB18" s="52">
        <v>17.335082511020332</v>
      </c>
      <c r="DC18" s="52"/>
      <c r="DD18" s="50" t="s">
        <v>1142</v>
      </c>
      <c r="DE18" s="23"/>
      <c r="DF18" s="23"/>
    </row>
    <row r="19" spans="1:110" x14ac:dyDescent="0.25">
      <c r="A19" s="50" t="s">
        <v>2809</v>
      </c>
      <c r="B19" s="50" t="s">
        <v>1671</v>
      </c>
      <c r="C19" s="50" t="s">
        <v>106</v>
      </c>
      <c r="D19" s="50" t="s">
        <v>122</v>
      </c>
      <c r="E19" s="50" t="s">
        <v>123</v>
      </c>
      <c r="F19" s="50" t="s">
        <v>1454</v>
      </c>
      <c r="G19" s="50" t="s">
        <v>109</v>
      </c>
      <c r="H19" s="52">
        <v>182.98077007328715</v>
      </c>
      <c r="I19" s="52">
        <v>650</v>
      </c>
      <c r="J19" s="52">
        <v>28.15088770358264</v>
      </c>
      <c r="K19" s="52">
        <v>0</v>
      </c>
      <c r="L19" s="52">
        <v>11</v>
      </c>
      <c r="M19" s="52"/>
      <c r="N19" s="52"/>
      <c r="O19" s="52">
        <v>0</v>
      </c>
      <c r="P19" s="52">
        <v>9</v>
      </c>
      <c r="Q19" s="52"/>
      <c r="R19" s="52"/>
      <c r="S19" s="52"/>
      <c r="T19" s="52"/>
      <c r="U19" s="52">
        <v>0</v>
      </c>
      <c r="V19" s="52">
        <v>11</v>
      </c>
      <c r="W19" s="52"/>
      <c r="X19" s="52"/>
      <c r="Y19" s="52">
        <v>0</v>
      </c>
      <c r="Z19" s="52">
        <v>9</v>
      </c>
      <c r="AA19" s="52"/>
      <c r="AB19" s="52"/>
      <c r="AC19" s="52">
        <v>0</v>
      </c>
      <c r="AD19" s="52">
        <v>23</v>
      </c>
      <c r="AE19" s="52">
        <v>33.414492753623186</v>
      </c>
      <c r="AF19" s="52">
        <v>44.552657004830913</v>
      </c>
      <c r="AG19" s="52">
        <v>100</v>
      </c>
      <c r="AH19" s="52">
        <v>20</v>
      </c>
      <c r="AI19" s="52">
        <v>33.31166666666666</v>
      </c>
      <c r="AJ19" s="52"/>
      <c r="AK19" s="52">
        <v>44.415555555555549</v>
      </c>
      <c r="AL19" s="52">
        <v>100</v>
      </c>
      <c r="AM19" s="53"/>
      <c r="AN19" s="53"/>
      <c r="AO19" s="53"/>
      <c r="AP19" s="52">
        <v>0</v>
      </c>
      <c r="AQ19" s="52"/>
      <c r="AR19" s="52"/>
      <c r="AS19" s="52"/>
      <c r="AT19" s="52"/>
      <c r="AU19" s="52"/>
      <c r="AV19" s="52"/>
      <c r="AW19" s="52">
        <v>0.96296296296296291</v>
      </c>
      <c r="AX19" s="52">
        <v>0.95833333333333337</v>
      </c>
      <c r="AY19" s="52"/>
      <c r="AZ19" s="52">
        <v>0.62365591397849462</v>
      </c>
      <c r="BA19" s="52">
        <v>0</v>
      </c>
      <c r="BB19" s="52">
        <v>50</v>
      </c>
      <c r="BC19" s="52">
        <v>0.65822784810126578</v>
      </c>
      <c r="BD19" s="52">
        <v>0</v>
      </c>
      <c r="BE19" s="52">
        <v>50</v>
      </c>
      <c r="BF19" s="52">
        <v>10</v>
      </c>
      <c r="BG19" s="52">
        <v>45</v>
      </c>
      <c r="BH19" s="52">
        <v>0.22222222222222221</v>
      </c>
      <c r="BI19" s="52">
        <v>14.814814814814813</v>
      </c>
      <c r="BJ19" s="52">
        <v>50</v>
      </c>
      <c r="BK19" s="52"/>
      <c r="BL19" s="52">
        <v>45</v>
      </c>
      <c r="BM19" s="52"/>
      <c r="BN19" s="52"/>
      <c r="BO19" s="52">
        <v>50</v>
      </c>
      <c r="BP19" s="52">
        <v>8</v>
      </c>
      <c r="BQ19" s="52">
        <v>20</v>
      </c>
      <c r="BR19" s="52">
        <v>0.4</v>
      </c>
      <c r="BS19" s="52">
        <v>21.276595744680854</v>
      </c>
      <c r="BT19" s="52">
        <v>50</v>
      </c>
      <c r="BU19" s="54"/>
      <c r="BV19" s="54"/>
      <c r="BW19" s="52"/>
      <c r="BX19" s="52"/>
      <c r="BY19" s="52"/>
      <c r="BZ19" s="55"/>
      <c r="CA19" s="55"/>
      <c r="CB19" s="52"/>
      <c r="CC19" s="52"/>
      <c r="CD19" s="52"/>
      <c r="CE19" s="52"/>
      <c r="CF19" s="52">
        <v>20</v>
      </c>
      <c r="CG19" s="52">
        <v>6</v>
      </c>
      <c r="CH19" s="52">
        <v>0.3</v>
      </c>
      <c r="CI19" s="52">
        <v>40</v>
      </c>
      <c r="CJ19" s="52">
        <v>100</v>
      </c>
      <c r="CK19" s="52">
        <v>4</v>
      </c>
      <c r="CL19" s="52">
        <v>0</v>
      </c>
      <c r="CM19" s="52">
        <v>28</v>
      </c>
      <c r="CN19" s="52">
        <v>0</v>
      </c>
      <c r="CO19" s="52">
        <v>0.14285714285714285</v>
      </c>
      <c r="CP19" s="52">
        <v>0</v>
      </c>
      <c r="CQ19" s="52">
        <v>50</v>
      </c>
      <c r="CR19" s="52">
        <v>20</v>
      </c>
      <c r="CS19" s="52">
        <v>93</v>
      </c>
      <c r="CT19" s="52">
        <v>0.21505376344086022</v>
      </c>
      <c r="CU19" s="52">
        <v>17.921146953405017</v>
      </c>
      <c r="CV19" s="52">
        <v>50</v>
      </c>
      <c r="CW19" s="52"/>
      <c r="CX19" s="52"/>
      <c r="CY19" s="52"/>
      <c r="CZ19" s="52">
        <v>16.823939048191338</v>
      </c>
      <c r="DA19" s="52">
        <v>19.496255895940152</v>
      </c>
      <c r="DB19" s="52">
        <v>17.335082511020332</v>
      </c>
      <c r="DC19" s="52"/>
      <c r="DD19" s="50" t="s">
        <v>364</v>
      </c>
      <c r="DE19" s="23"/>
      <c r="DF19" s="23"/>
    </row>
    <row r="20" spans="1:110" x14ac:dyDescent="0.25">
      <c r="A20" s="50" t="s">
        <v>3657</v>
      </c>
      <c r="B20" s="50" t="s">
        <v>1672</v>
      </c>
      <c r="C20" s="50" t="s">
        <v>1320</v>
      </c>
      <c r="D20" s="50" t="s">
        <v>114</v>
      </c>
      <c r="E20" s="50" t="s">
        <v>123</v>
      </c>
      <c r="F20" s="50" t="s">
        <v>1454</v>
      </c>
      <c r="G20" s="50" t="s">
        <v>109</v>
      </c>
      <c r="H20" s="52">
        <v>916.58562932061977</v>
      </c>
      <c r="I20" s="52">
        <v>1150</v>
      </c>
      <c r="J20" s="52">
        <v>79.703098201793026</v>
      </c>
      <c r="K20" s="52">
        <v>0</v>
      </c>
      <c r="L20" s="52">
        <v>544</v>
      </c>
      <c r="M20" s="52">
        <v>66.606732167045536</v>
      </c>
      <c r="N20" s="52">
        <v>88.808976222727381</v>
      </c>
      <c r="O20" s="52">
        <v>100</v>
      </c>
      <c r="P20" s="52">
        <v>424</v>
      </c>
      <c r="Q20" s="52">
        <v>65.803844426223705</v>
      </c>
      <c r="R20" s="52">
        <v>58.039701055671536</v>
      </c>
      <c r="S20" s="52">
        <v>69.443602184615969</v>
      </c>
      <c r="T20" s="52">
        <v>87.738459234964935</v>
      </c>
      <c r="U20" s="52">
        <v>100</v>
      </c>
      <c r="V20" s="52">
        <v>543</v>
      </c>
      <c r="W20" s="52">
        <v>58.97029567648049</v>
      </c>
      <c r="X20" s="52">
        <v>78.627060901973991</v>
      </c>
      <c r="Y20" s="52">
        <v>100</v>
      </c>
      <c r="Z20" s="52">
        <v>423</v>
      </c>
      <c r="AA20" s="52">
        <v>59.234294150468848</v>
      </c>
      <c r="AB20" s="52">
        <v>78.979058867291798</v>
      </c>
      <c r="AC20" s="52">
        <v>100</v>
      </c>
      <c r="AD20" s="52">
        <v>221</v>
      </c>
      <c r="AE20" s="52">
        <v>43.415987933634959</v>
      </c>
      <c r="AF20" s="52">
        <v>57.887983911513274</v>
      </c>
      <c r="AG20" s="52">
        <v>100</v>
      </c>
      <c r="AH20" s="52">
        <v>159</v>
      </c>
      <c r="AI20" s="52">
        <v>43.857023060796642</v>
      </c>
      <c r="AJ20" s="52">
        <v>42.284946236559151</v>
      </c>
      <c r="AK20" s="52">
        <v>58.476030747728856</v>
      </c>
      <c r="AL20" s="52">
        <v>100</v>
      </c>
      <c r="AM20" s="53">
        <v>3.63</v>
      </c>
      <c r="AN20" s="53">
        <v>-1.19</v>
      </c>
      <c r="AO20" s="53">
        <v>-1.57</v>
      </c>
      <c r="AP20" s="52">
        <v>0</v>
      </c>
      <c r="AQ20" s="52">
        <v>0.99451553930530168</v>
      </c>
      <c r="AR20" s="52">
        <v>0.99297423887587821</v>
      </c>
      <c r="AS20" s="52">
        <v>1</v>
      </c>
      <c r="AT20" s="52">
        <v>0.99268738574040216</v>
      </c>
      <c r="AU20" s="52">
        <v>0.99063231850117095</v>
      </c>
      <c r="AV20" s="52">
        <v>1</v>
      </c>
      <c r="AW20" s="52">
        <v>0.98222222222222222</v>
      </c>
      <c r="AX20" s="52">
        <v>1</v>
      </c>
      <c r="AY20" s="52">
        <v>0.93939393939393945</v>
      </c>
      <c r="AZ20" s="52">
        <v>5.3403141361256547E-2</v>
      </c>
      <c r="BA20" s="52">
        <v>49.319371727748695</v>
      </c>
      <c r="BB20" s="52">
        <v>50</v>
      </c>
      <c r="BC20" s="52">
        <v>6.0179257362355951E-2</v>
      </c>
      <c r="BD20" s="52">
        <v>47.96414852752882</v>
      </c>
      <c r="BE20" s="52">
        <v>50</v>
      </c>
      <c r="BF20" s="52">
        <v>46</v>
      </c>
      <c r="BG20" s="52">
        <v>59</v>
      </c>
      <c r="BH20" s="52">
        <v>0.77966101694915257</v>
      </c>
      <c r="BI20" s="52">
        <v>50</v>
      </c>
      <c r="BJ20" s="52">
        <v>50</v>
      </c>
      <c r="BK20" s="52">
        <v>34</v>
      </c>
      <c r="BL20" s="52">
        <v>59</v>
      </c>
      <c r="BM20" s="52">
        <v>0.57627118644067798</v>
      </c>
      <c r="BN20" s="52">
        <v>38.418079096045197</v>
      </c>
      <c r="BO20" s="52">
        <v>50</v>
      </c>
      <c r="BP20" s="52">
        <v>120</v>
      </c>
      <c r="BQ20" s="52">
        <v>130</v>
      </c>
      <c r="BR20" s="52">
        <v>0.92307692307692313</v>
      </c>
      <c r="BS20" s="52">
        <v>49.099836333878891</v>
      </c>
      <c r="BT20" s="52">
        <v>50</v>
      </c>
      <c r="BU20" s="54">
        <v>19</v>
      </c>
      <c r="BV20" s="54">
        <v>23</v>
      </c>
      <c r="BW20" s="52">
        <v>0.82608695652173914</v>
      </c>
      <c r="BX20" s="52">
        <v>87.881591119333962</v>
      </c>
      <c r="BY20" s="52">
        <v>100</v>
      </c>
      <c r="BZ20" s="55"/>
      <c r="CA20" s="55"/>
      <c r="CB20" s="52"/>
      <c r="CC20" s="52"/>
      <c r="CD20" s="52"/>
      <c r="CE20" s="52"/>
      <c r="CF20" s="52">
        <v>23</v>
      </c>
      <c r="CG20" s="52">
        <v>17</v>
      </c>
      <c r="CH20" s="52">
        <v>0.73913043478260865</v>
      </c>
      <c r="CI20" s="52">
        <v>98.550724637681157</v>
      </c>
      <c r="CJ20" s="52">
        <v>100</v>
      </c>
      <c r="CK20" s="52">
        <v>141</v>
      </c>
      <c r="CL20" s="52">
        <v>16</v>
      </c>
      <c r="CM20" s="52">
        <v>309</v>
      </c>
      <c r="CN20" s="52">
        <v>0.11347517730496454</v>
      </c>
      <c r="CO20" s="52">
        <v>0.4563106796116505</v>
      </c>
      <c r="CP20" s="52">
        <v>0</v>
      </c>
      <c r="CQ20" s="52">
        <v>50</v>
      </c>
      <c r="CR20" s="52">
        <v>92</v>
      </c>
      <c r="CS20" s="52">
        <v>171</v>
      </c>
      <c r="CT20" s="52">
        <v>0.53801169590643272</v>
      </c>
      <c r="CU20" s="52">
        <v>44.834307992202724</v>
      </c>
      <c r="CV20" s="52">
        <v>50</v>
      </c>
      <c r="CW20" s="52"/>
      <c r="CX20" s="52"/>
      <c r="CY20" s="52"/>
      <c r="CZ20" s="52">
        <v>16.823939048191338</v>
      </c>
      <c r="DA20" s="52">
        <v>19.496255895940152</v>
      </c>
      <c r="DB20" s="52">
        <v>17.335082511020332</v>
      </c>
      <c r="DC20" s="52"/>
      <c r="DD20" s="50" t="s">
        <v>1338</v>
      </c>
      <c r="DE20" s="23"/>
      <c r="DF20" s="23"/>
    </row>
    <row r="21" spans="1:110" x14ac:dyDescent="0.25">
      <c r="A21" s="50" t="s">
        <v>3567</v>
      </c>
      <c r="B21" s="50" t="s">
        <v>1673</v>
      </c>
      <c r="C21" s="50" t="s">
        <v>1212</v>
      </c>
      <c r="D21" s="50" t="s">
        <v>140</v>
      </c>
      <c r="E21" s="50" t="s">
        <v>119</v>
      </c>
      <c r="F21" s="50" t="s">
        <v>1453</v>
      </c>
      <c r="G21" s="50" t="s">
        <v>109</v>
      </c>
      <c r="H21" s="52">
        <v>680.04454287546605</v>
      </c>
      <c r="I21" s="52">
        <v>800</v>
      </c>
      <c r="J21" s="52">
        <v>85.005567859433256</v>
      </c>
      <c r="K21" s="52">
        <v>1</v>
      </c>
      <c r="L21" s="52">
        <v>372</v>
      </c>
      <c r="M21" s="52">
        <v>76.640996359880887</v>
      </c>
      <c r="N21" s="52">
        <v>100</v>
      </c>
      <c r="O21" s="52">
        <v>100</v>
      </c>
      <c r="P21" s="52">
        <v>68</v>
      </c>
      <c r="Q21" s="52">
        <v>51.715841074519673</v>
      </c>
      <c r="R21" s="52">
        <v>75</v>
      </c>
      <c r="S21" s="52">
        <v>75</v>
      </c>
      <c r="T21" s="52">
        <v>68.954454766026231</v>
      </c>
      <c r="U21" s="52">
        <v>100</v>
      </c>
      <c r="V21" s="52">
        <v>373</v>
      </c>
      <c r="W21" s="52">
        <v>72.401382793895181</v>
      </c>
      <c r="X21" s="52">
        <v>96.535177058526912</v>
      </c>
      <c r="Y21" s="52">
        <v>100</v>
      </c>
      <c r="Z21" s="52">
        <v>68</v>
      </c>
      <c r="AA21" s="52">
        <v>50.169412038558441</v>
      </c>
      <c r="AB21" s="52">
        <v>66.892549384744598</v>
      </c>
      <c r="AC21" s="52">
        <v>100</v>
      </c>
      <c r="AD21" s="52">
        <v>201</v>
      </c>
      <c r="AE21" s="52">
        <v>66.876077943615243</v>
      </c>
      <c r="AF21" s="52">
        <v>89.168103924820315</v>
      </c>
      <c r="AG21" s="52">
        <v>100</v>
      </c>
      <c r="AH21" s="52">
        <v>40</v>
      </c>
      <c r="AI21" s="52">
        <v>51.124791666666674</v>
      </c>
      <c r="AJ21" s="52">
        <v>70.789440993788801</v>
      </c>
      <c r="AK21" s="52">
        <v>68.166388888888889</v>
      </c>
      <c r="AL21" s="52">
        <v>100</v>
      </c>
      <c r="AM21" s="53">
        <v>23.28</v>
      </c>
      <c r="AN21" s="53">
        <v>24.83</v>
      </c>
      <c r="AO21" s="53">
        <v>19.66</v>
      </c>
      <c r="AP21" s="52">
        <v>0</v>
      </c>
      <c r="AQ21" s="52">
        <v>0.96649484536082475</v>
      </c>
      <c r="AR21" s="52">
        <v>0.95774647887323938</v>
      </c>
      <c r="AS21" s="52">
        <v>0.96845425867507884</v>
      </c>
      <c r="AT21" s="52">
        <v>0.96907216494845361</v>
      </c>
      <c r="AU21" s="52">
        <v>0.95774647887323938</v>
      </c>
      <c r="AV21" s="52">
        <v>0.97160883280757093</v>
      </c>
      <c r="AW21" s="52">
        <v>0.99509803921568629</v>
      </c>
      <c r="AX21" s="52">
        <v>0.97560975609756095</v>
      </c>
      <c r="AY21" s="52">
        <v>1</v>
      </c>
      <c r="AZ21" s="52">
        <v>4.1237113402061855E-2</v>
      </c>
      <c r="BA21" s="52">
        <v>50</v>
      </c>
      <c r="BB21" s="52">
        <v>50</v>
      </c>
      <c r="BC21" s="52">
        <v>9.8360655737704916E-2</v>
      </c>
      <c r="BD21" s="52">
        <v>40.327868852459027</v>
      </c>
      <c r="BE21" s="52">
        <v>50</v>
      </c>
      <c r="BF21" s="52"/>
      <c r="BG21" s="52"/>
      <c r="BH21" s="52"/>
      <c r="BI21" s="52"/>
      <c r="BJ21" s="52"/>
      <c r="BK21" s="52"/>
      <c r="BL21" s="52"/>
      <c r="BM21" s="52"/>
      <c r="BN21" s="52"/>
      <c r="BO21" s="52"/>
      <c r="BP21" s="52">
        <v>168</v>
      </c>
      <c r="BQ21" s="52">
        <v>174</v>
      </c>
      <c r="BR21" s="52">
        <v>0.96551724137931039</v>
      </c>
      <c r="BS21" s="52">
        <v>50</v>
      </c>
      <c r="BT21" s="52">
        <v>50</v>
      </c>
      <c r="BU21" s="54"/>
      <c r="BV21" s="54"/>
      <c r="BW21" s="52"/>
      <c r="BX21" s="52"/>
      <c r="BY21" s="52"/>
      <c r="BZ21" s="55"/>
      <c r="CA21" s="55"/>
      <c r="CB21" s="52"/>
      <c r="CC21" s="52"/>
      <c r="CD21" s="52"/>
      <c r="CE21" s="52"/>
      <c r="CF21" s="52"/>
      <c r="CG21" s="52"/>
      <c r="CH21" s="52"/>
      <c r="CI21" s="52"/>
      <c r="CJ21" s="52"/>
      <c r="CK21" s="52">
        <v>194</v>
      </c>
      <c r="CL21" s="52">
        <v>152</v>
      </c>
      <c r="CM21" s="52">
        <v>204</v>
      </c>
      <c r="CN21" s="52">
        <v>0.78350515463917525</v>
      </c>
      <c r="CO21" s="52">
        <v>0.9509803921568627</v>
      </c>
      <c r="CP21" s="52">
        <v>50</v>
      </c>
      <c r="CQ21" s="52">
        <v>50</v>
      </c>
      <c r="CR21" s="52"/>
      <c r="CS21" s="52"/>
      <c r="CT21" s="52"/>
      <c r="CU21" s="52"/>
      <c r="CV21" s="52"/>
      <c r="CW21" s="52"/>
      <c r="CX21" s="52"/>
      <c r="CY21" s="52"/>
      <c r="CZ21" s="52">
        <v>16.823939048191338</v>
      </c>
      <c r="DA21" s="52">
        <v>19.496255895940152</v>
      </c>
      <c r="DB21" s="52">
        <v>17.335082511020332</v>
      </c>
      <c r="DC21" s="52"/>
      <c r="DD21" s="50" t="s">
        <v>1217</v>
      </c>
      <c r="DE21" s="23"/>
      <c r="DF21" s="23"/>
    </row>
    <row r="22" spans="1:110" x14ac:dyDescent="0.25">
      <c r="A22" s="50" t="s">
        <v>3568</v>
      </c>
      <c r="B22" s="50" t="s">
        <v>1674</v>
      </c>
      <c r="C22" s="50" t="s">
        <v>1212</v>
      </c>
      <c r="D22" s="50" t="s">
        <v>140</v>
      </c>
      <c r="E22" s="50" t="s">
        <v>119</v>
      </c>
      <c r="F22" s="50" t="s">
        <v>1453</v>
      </c>
      <c r="G22" s="50" t="s">
        <v>109</v>
      </c>
      <c r="H22" s="52">
        <v>688.68225379689056</v>
      </c>
      <c r="I22" s="52">
        <v>800</v>
      </c>
      <c r="J22" s="52">
        <v>86.08528172461132</v>
      </c>
      <c r="K22" s="52">
        <v>1</v>
      </c>
      <c r="L22" s="52">
        <v>378</v>
      </c>
      <c r="M22" s="52">
        <v>76.673136724813617</v>
      </c>
      <c r="N22" s="52">
        <v>100</v>
      </c>
      <c r="O22" s="52">
        <v>100</v>
      </c>
      <c r="P22" s="52">
        <v>66</v>
      </c>
      <c r="Q22" s="52">
        <v>55.290662088403366</v>
      </c>
      <c r="R22" s="52">
        <v>74.330519147209117</v>
      </c>
      <c r="S22" s="52">
        <v>75</v>
      </c>
      <c r="T22" s="52">
        <v>73.720882784537821</v>
      </c>
      <c r="U22" s="52">
        <v>100</v>
      </c>
      <c r="V22" s="52">
        <v>378</v>
      </c>
      <c r="W22" s="52">
        <v>70.129682383678372</v>
      </c>
      <c r="X22" s="52">
        <v>93.506243178237824</v>
      </c>
      <c r="Y22" s="52">
        <v>100</v>
      </c>
      <c r="Z22" s="52">
        <v>66</v>
      </c>
      <c r="AA22" s="52">
        <v>50.271181319714856</v>
      </c>
      <c r="AB22" s="52">
        <v>67.028241759619817</v>
      </c>
      <c r="AC22" s="52">
        <v>100</v>
      </c>
      <c r="AD22" s="52">
        <v>196</v>
      </c>
      <c r="AE22" s="52">
        <v>65.159566326530623</v>
      </c>
      <c r="AF22" s="52">
        <v>86.879421768707502</v>
      </c>
      <c r="AG22" s="52">
        <v>100</v>
      </c>
      <c r="AH22" s="52">
        <v>35</v>
      </c>
      <c r="AI22" s="52">
        <v>57.88880952380952</v>
      </c>
      <c r="AJ22" s="52">
        <v>66.740165631469992</v>
      </c>
      <c r="AK22" s="52">
        <v>77.185079365079361</v>
      </c>
      <c r="AL22" s="52">
        <v>100</v>
      </c>
      <c r="AM22" s="53">
        <v>19.7</v>
      </c>
      <c r="AN22" s="53">
        <v>24.05</v>
      </c>
      <c r="AO22" s="53">
        <v>8.85</v>
      </c>
      <c r="AP22" s="52">
        <v>1</v>
      </c>
      <c r="AQ22" s="52">
        <v>0.98186528497409331</v>
      </c>
      <c r="AR22" s="52">
        <v>0.94285714285714284</v>
      </c>
      <c r="AS22" s="52">
        <v>0.990506329113924</v>
      </c>
      <c r="AT22" s="52">
        <v>0.98200514138817485</v>
      </c>
      <c r="AU22" s="52">
        <v>0.94444444444444442</v>
      </c>
      <c r="AV22" s="52">
        <v>0.99053627760252361</v>
      </c>
      <c r="AW22" s="52">
        <v>1</v>
      </c>
      <c r="AX22" s="52">
        <v>1</v>
      </c>
      <c r="AY22" s="52">
        <v>1</v>
      </c>
      <c r="AZ22" s="52">
        <v>5.1413881748071981E-2</v>
      </c>
      <c r="BA22" s="52">
        <v>49.717223650385627</v>
      </c>
      <c r="BB22" s="52">
        <v>50</v>
      </c>
      <c r="BC22" s="52">
        <v>9.6774193548387094E-2</v>
      </c>
      <c r="BD22" s="52">
        <v>40.645161290322584</v>
      </c>
      <c r="BE22" s="52">
        <v>50</v>
      </c>
      <c r="BF22" s="52"/>
      <c r="BG22" s="52"/>
      <c r="BH22" s="52"/>
      <c r="BI22" s="52"/>
      <c r="BJ22" s="52"/>
      <c r="BK22" s="52"/>
      <c r="BL22" s="52"/>
      <c r="BM22" s="52"/>
      <c r="BN22" s="52"/>
      <c r="BO22" s="52"/>
      <c r="BP22" s="52">
        <v>160</v>
      </c>
      <c r="BQ22" s="52">
        <v>166</v>
      </c>
      <c r="BR22" s="52">
        <v>0.96385542168674698</v>
      </c>
      <c r="BS22" s="52">
        <v>50</v>
      </c>
      <c r="BT22" s="52">
        <v>50</v>
      </c>
      <c r="BU22" s="54"/>
      <c r="BV22" s="54"/>
      <c r="BW22" s="52"/>
      <c r="BX22" s="52"/>
      <c r="BY22" s="52"/>
      <c r="BZ22" s="55"/>
      <c r="CA22" s="55"/>
      <c r="CB22" s="52"/>
      <c r="CC22" s="52"/>
      <c r="CD22" s="52"/>
      <c r="CE22" s="52"/>
      <c r="CF22" s="52"/>
      <c r="CG22" s="52"/>
      <c r="CH22" s="52"/>
      <c r="CI22" s="52"/>
      <c r="CJ22" s="52"/>
      <c r="CK22" s="52">
        <v>194</v>
      </c>
      <c r="CL22" s="52">
        <v>152</v>
      </c>
      <c r="CM22" s="52">
        <v>197</v>
      </c>
      <c r="CN22" s="52">
        <v>0.78350515463917525</v>
      </c>
      <c r="CO22" s="52">
        <v>0.98477157360406087</v>
      </c>
      <c r="CP22" s="52">
        <v>50</v>
      </c>
      <c r="CQ22" s="52">
        <v>50</v>
      </c>
      <c r="CR22" s="52"/>
      <c r="CS22" s="52"/>
      <c r="CT22" s="52"/>
      <c r="CU22" s="52"/>
      <c r="CV22" s="52"/>
      <c r="CW22" s="52"/>
      <c r="CX22" s="52"/>
      <c r="CY22" s="52"/>
      <c r="CZ22" s="52">
        <v>16.823939048191338</v>
      </c>
      <c r="DA22" s="52">
        <v>19.496255895940152</v>
      </c>
      <c r="DB22" s="52">
        <v>17.335082511020332</v>
      </c>
      <c r="DC22" s="52"/>
      <c r="DD22" s="50" t="s">
        <v>1218</v>
      </c>
      <c r="DE22" s="23"/>
      <c r="DF22" s="23"/>
    </row>
    <row r="23" spans="1:110" x14ac:dyDescent="0.25">
      <c r="A23" s="50" t="s">
        <v>3569</v>
      </c>
      <c r="B23" s="50" t="s">
        <v>1675</v>
      </c>
      <c r="C23" s="50" t="s">
        <v>1212</v>
      </c>
      <c r="D23" s="50" t="s">
        <v>122</v>
      </c>
      <c r="E23" s="50" t="s">
        <v>123</v>
      </c>
      <c r="F23" s="50" t="s">
        <v>1453</v>
      </c>
      <c r="G23" s="50" t="s">
        <v>109</v>
      </c>
      <c r="H23" s="52">
        <v>999.4720490824941</v>
      </c>
      <c r="I23" s="52">
        <v>1250</v>
      </c>
      <c r="J23" s="52">
        <v>79.957763926599526</v>
      </c>
      <c r="K23" s="52">
        <v>1</v>
      </c>
      <c r="L23" s="52">
        <v>349</v>
      </c>
      <c r="M23" s="52">
        <v>64.401051134321307</v>
      </c>
      <c r="N23" s="52">
        <v>85.868068179095076</v>
      </c>
      <c r="O23" s="52">
        <v>100</v>
      </c>
      <c r="P23" s="52">
        <v>54</v>
      </c>
      <c r="Q23" s="52">
        <v>52.203911124386025</v>
      </c>
      <c r="R23" s="52">
        <v>58.956940187610293</v>
      </c>
      <c r="S23" s="52">
        <v>66.633747949699298</v>
      </c>
      <c r="T23" s="52">
        <v>69.60521483251469</v>
      </c>
      <c r="U23" s="52">
        <v>100</v>
      </c>
      <c r="V23" s="52">
        <v>350</v>
      </c>
      <c r="W23" s="52">
        <v>56.700706921944033</v>
      </c>
      <c r="X23" s="52">
        <v>75.600942562592039</v>
      </c>
      <c r="Y23" s="52">
        <v>100</v>
      </c>
      <c r="Z23" s="52">
        <v>54</v>
      </c>
      <c r="AA23" s="52">
        <v>44.333206058291957</v>
      </c>
      <c r="AB23" s="52">
        <v>59.11094141105594</v>
      </c>
      <c r="AC23" s="52">
        <v>100</v>
      </c>
      <c r="AD23" s="52">
        <v>349</v>
      </c>
      <c r="AE23" s="52">
        <v>70.94106972301806</v>
      </c>
      <c r="AF23" s="52">
        <v>94.588092964024085</v>
      </c>
      <c r="AG23" s="52">
        <v>100</v>
      </c>
      <c r="AH23" s="52">
        <v>58</v>
      </c>
      <c r="AI23" s="52">
        <v>55.575287356321823</v>
      </c>
      <c r="AJ23" s="52">
        <v>74.003665521191223</v>
      </c>
      <c r="AK23" s="52">
        <v>74.100383141762421</v>
      </c>
      <c r="AL23" s="52">
        <v>100</v>
      </c>
      <c r="AM23" s="53">
        <v>14.42</v>
      </c>
      <c r="AN23" s="53">
        <v>14.62</v>
      </c>
      <c r="AO23" s="53">
        <v>18.420000000000002</v>
      </c>
      <c r="AP23" s="52">
        <v>1</v>
      </c>
      <c r="AQ23" s="52">
        <v>0.89795918367346939</v>
      </c>
      <c r="AR23" s="52">
        <v>0.875</v>
      </c>
      <c r="AS23" s="52">
        <v>0.90243902439024393</v>
      </c>
      <c r="AT23" s="52">
        <v>0.90051020408163263</v>
      </c>
      <c r="AU23" s="52">
        <v>0.875</v>
      </c>
      <c r="AV23" s="52">
        <v>0.90548780487804881</v>
      </c>
      <c r="AW23" s="52">
        <v>0.97513812154696133</v>
      </c>
      <c r="AX23" s="52">
        <v>0.89393939393939392</v>
      </c>
      <c r="AY23" s="52">
        <v>0.9932432432432432</v>
      </c>
      <c r="AZ23" s="52">
        <v>0.13854235062376888</v>
      </c>
      <c r="BA23" s="52">
        <v>32.291529875246241</v>
      </c>
      <c r="BB23" s="52">
        <v>50</v>
      </c>
      <c r="BC23" s="52">
        <v>0.24401913875598086</v>
      </c>
      <c r="BD23" s="52">
        <v>11.196172248803826</v>
      </c>
      <c r="BE23" s="52">
        <v>50</v>
      </c>
      <c r="BF23" s="52">
        <v>466</v>
      </c>
      <c r="BG23" s="52">
        <v>804</v>
      </c>
      <c r="BH23" s="52">
        <v>0.57960199004975121</v>
      </c>
      <c r="BI23" s="52">
        <v>38.640132669983416</v>
      </c>
      <c r="BJ23" s="52">
        <v>50</v>
      </c>
      <c r="BK23" s="52">
        <v>503</v>
      </c>
      <c r="BL23" s="52">
        <v>804</v>
      </c>
      <c r="BM23" s="52">
        <v>0.62562189054726369</v>
      </c>
      <c r="BN23" s="52">
        <v>41.708126036484245</v>
      </c>
      <c r="BO23" s="52">
        <v>50</v>
      </c>
      <c r="BP23" s="52">
        <v>348</v>
      </c>
      <c r="BQ23" s="52">
        <v>362</v>
      </c>
      <c r="BR23" s="52">
        <v>0.96132596685082872</v>
      </c>
      <c r="BS23" s="52">
        <v>50</v>
      </c>
      <c r="BT23" s="52">
        <v>50</v>
      </c>
      <c r="BU23" s="54">
        <v>404</v>
      </c>
      <c r="BV23" s="54">
        <v>415</v>
      </c>
      <c r="BW23" s="52">
        <v>0.97349397590361442</v>
      </c>
      <c r="BX23" s="52">
        <v>100</v>
      </c>
      <c r="BY23" s="52">
        <v>100</v>
      </c>
      <c r="BZ23" s="55">
        <v>63</v>
      </c>
      <c r="CA23" s="55">
        <v>67</v>
      </c>
      <c r="CB23" s="52">
        <v>0.94029850746268662</v>
      </c>
      <c r="CC23" s="52">
        <v>100</v>
      </c>
      <c r="CD23" s="52">
        <v>100</v>
      </c>
      <c r="CE23" s="52">
        <v>0</v>
      </c>
      <c r="CF23" s="52">
        <v>407</v>
      </c>
      <c r="CG23" s="52">
        <v>352</v>
      </c>
      <c r="CH23" s="52">
        <v>0.86486486486486491</v>
      </c>
      <c r="CI23" s="52">
        <v>100</v>
      </c>
      <c r="CJ23" s="52">
        <v>100</v>
      </c>
      <c r="CK23" s="52">
        <v>335</v>
      </c>
      <c r="CL23" s="52">
        <v>231</v>
      </c>
      <c r="CM23" s="52">
        <v>358</v>
      </c>
      <c r="CN23" s="52">
        <v>0.68955223880597016</v>
      </c>
      <c r="CO23" s="52">
        <v>0.93575418994413406</v>
      </c>
      <c r="CP23" s="52">
        <v>45.970149253731343</v>
      </c>
      <c r="CQ23" s="52">
        <v>50</v>
      </c>
      <c r="CR23" s="52">
        <v>380</v>
      </c>
      <c r="CS23" s="52">
        <v>1523</v>
      </c>
      <c r="CT23" s="52">
        <v>0.24950755088640841</v>
      </c>
      <c r="CU23" s="52">
        <v>20.792295907200703</v>
      </c>
      <c r="CV23" s="52">
        <v>50</v>
      </c>
      <c r="CW23" s="52">
        <v>0.94029850746268662</v>
      </c>
      <c r="CX23" s="52">
        <v>0.94</v>
      </c>
      <c r="CY23" s="52">
        <v>-2.9850746268664349E-4</v>
      </c>
      <c r="CZ23" s="52">
        <v>16.823939048191338</v>
      </c>
      <c r="DA23" s="52">
        <v>19.496255895940152</v>
      </c>
      <c r="DB23" s="52">
        <v>17.335082511020332</v>
      </c>
      <c r="DC23" s="52">
        <v>12.629206143265662</v>
      </c>
      <c r="DD23" s="50" t="s">
        <v>1219</v>
      </c>
      <c r="DE23" s="23"/>
      <c r="DF23" s="23"/>
    </row>
    <row r="24" spans="1:110" x14ac:dyDescent="0.25">
      <c r="A24" s="50" t="s">
        <v>3624</v>
      </c>
      <c r="B24" s="50" t="s">
        <v>1676</v>
      </c>
      <c r="C24" s="50" t="s">
        <v>1284</v>
      </c>
      <c r="D24" s="50" t="s">
        <v>107</v>
      </c>
      <c r="E24" s="50" t="s">
        <v>167</v>
      </c>
      <c r="F24" s="50" t="s">
        <v>1454</v>
      </c>
      <c r="G24" s="50" t="s">
        <v>109</v>
      </c>
      <c r="H24" s="52">
        <v>49.68944099378885</v>
      </c>
      <c r="I24" s="52">
        <v>100</v>
      </c>
      <c r="J24" s="52">
        <v>49.68944099378885</v>
      </c>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3"/>
      <c r="AN24" s="53"/>
      <c r="AO24" s="53"/>
      <c r="AP24" s="52"/>
      <c r="AQ24" s="52"/>
      <c r="AR24" s="52"/>
      <c r="AS24" s="52"/>
      <c r="AT24" s="52"/>
      <c r="AU24" s="52"/>
      <c r="AV24" s="52"/>
      <c r="AW24" s="52"/>
      <c r="AX24" s="52"/>
      <c r="AY24" s="52"/>
      <c r="AZ24" s="52">
        <v>0.14285714285714285</v>
      </c>
      <c r="BA24" s="52">
        <v>31.428571428571452</v>
      </c>
      <c r="BB24" s="52">
        <v>50</v>
      </c>
      <c r="BC24" s="52">
        <v>0.20869565217391303</v>
      </c>
      <c r="BD24" s="52">
        <v>18.260869565217398</v>
      </c>
      <c r="BE24" s="52">
        <v>50</v>
      </c>
      <c r="BF24" s="52"/>
      <c r="BG24" s="52"/>
      <c r="BH24" s="52"/>
      <c r="BI24" s="52"/>
      <c r="BJ24" s="52"/>
      <c r="BK24" s="52"/>
      <c r="BL24" s="52"/>
      <c r="BM24" s="52"/>
      <c r="BN24" s="52"/>
      <c r="BO24" s="52"/>
      <c r="BP24" s="52"/>
      <c r="BQ24" s="52"/>
      <c r="BR24" s="52"/>
      <c r="BS24" s="52"/>
      <c r="BT24" s="52"/>
      <c r="BU24" s="54"/>
      <c r="BV24" s="54"/>
      <c r="BW24" s="52"/>
      <c r="BX24" s="52"/>
      <c r="BY24" s="52"/>
      <c r="BZ24" s="55"/>
      <c r="CA24" s="55"/>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0" t="s">
        <v>1289</v>
      </c>
      <c r="DE24" s="23"/>
      <c r="DF24" s="23"/>
    </row>
    <row r="25" spans="1:110" x14ac:dyDescent="0.25">
      <c r="A25" s="50" t="s">
        <v>2666</v>
      </c>
      <c r="B25" s="50" t="s">
        <v>104</v>
      </c>
      <c r="C25" s="50" t="s">
        <v>106</v>
      </c>
      <c r="D25" s="50" t="s">
        <v>107</v>
      </c>
      <c r="E25" s="50" t="s">
        <v>108</v>
      </c>
      <c r="F25" s="50" t="s">
        <v>1453</v>
      </c>
      <c r="G25" s="50" t="s">
        <v>109</v>
      </c>
      <c r="H25" s="52">
        <v>618.94414648900749</v>
      </c>
      <c r="I25" s="52">
        <v>650</v>
      </c>
      <c r="J25" s="52">
        <v>95.222176382924232</v>
      </c>
      <c r="K25" s="52">
        <v>0</v>
      </c>
      <c r="L25" s="52">
        <v>160</v>
      </c>
      <c r="M25" s="52">
        <v>82.932212583479853</v>
      </c>
      <c r="N25" s="52">
        <v>100</v>
      </c>
      <c r="O25" s="52">
        <v>100</v>
      </c>
      <c r="P25" s="52">
        <v>34</v>
      </c>
      <c r="Q25" s="52">
        <v>74.421909911335362</v>
      </c>
      <c r="R25" s="52">
        <v>75</v>
      </c>
      <c r="S25" s="52">
        <v>75</v>
      </c>
      <c r="T25" s="52">
        <v>99.229213215113816</v>
      </c>
      <c r="U25" s="52">
        <v>100</v>
      </c>
      <c r="V25" s="52">
        <v>160</v>
      </c>
      <c r="W25" s="52">
        <v>76.350096822259658</v>
      </c>
      <c r="X25" s="52">
        <v>100</v>
      </c>
      <c r="Y25" s="52">
        <v>100</v>
      </c>
      <c r="Z25" s="52">
        <v>34</v>
      </c>
      <c r="AA25" s="52">
        <v>67.236947922899944</v>
      </c>
      <c r="AB25" s="52">
        <v>89.64926389719993</v>
      </c>
      <c r="AC25" s="52">
        <v>100</v>
      </c>
      <c r="AD25" s="52">
        <v>50</v>
      </c>
      <c r="AE25" s="52">
        <v>64.012666666666689</v>
      </c>
      <c r="AF25" s="52">
        <v>85.350222222222243</v>
      </c>
      <c r="AG25" s="52">
        <v>100</v>
      </c>
      <c r="AH25" s="52">
        <v>16</v>
      </c>
      <c r="AI25" s="52"/>
      <c r="AJ25" s="52">
        <v>71.090196078431362</v>
      </c>
      <c r="AK25" s="52"/>
      <c r="AL25" s="52">
        <v>0</v>
      </c>
      <c r="AM25" s="53">
        <v>0.56999999999999995</v>
      </c>
      <c r="AN25" s="53">
        <v>7.76</v>
      </c>
      <c r="AO25" s="53"/>
      <c r="AP25" s="52">
        <v>0</v>
      </c>
      <c r="AQ25" s="52">
        <v>0.98795180722891562</v>
      </c>
      <c r="AR25" s="52">
        <v>1</v>
      </c>
      <c r="AS25" s="52">
        <v>0.98461538461538467</v>
      </c>
      <c r="AT25" s="52">
        <v>0.98809523809523814</v>
      </c>
      <c r="AU25" s="52">
        <v>1</v>
      </c>
      <c r="AV25" s="52">
        <v>0.98461538461538467</v>
      </c>
      <c r="AW25" s="52">
        <v>1</v>
      </c>
      <c r="AX25" s="52"/>
      <c r="AY25" s="52">
        <v>1</v>
      </c>
      <c r="AZ25" s="52">
        <v>1.2145748987854251E-2</v>
      </c>
      <c r="BA25" s="52">
        <v>50</v>
      </c>
      <c r="BB25" s="52">
        <v>50</v>
      </c>
      <c r="BC25" s="52">
        <v>3.7037037037037035E-2</v>
      </c>
      <c r="BD25" s="52">
        <v>50</v>
      </c>
      <c r="BE25" s="52">
        <v>50</v>
      </c>
      <c r="BF25" s="52"/>
      <c r="BG25" s="52"/>
      <c r="BH25" s="52"/>
      <c r="BI25" s="52"/>
      <c r="BJ25" s="52"/>
      <c r="BK25" s="52"/>
      <c r="BL25" s="52"/>
      <c r="BM25" s="52"/>
      <c r="BN25" s="52"/>
      <c r="BO25" s="52"/>
      <c r="BP25" s="52"/>
      <c r="BQ25" s="52"/>
      <c r="BR25" s="52"/>
      <c r="BS25" s="52"/>
      <c r="BT25" s="52"/>
      <c r="BU25" s="54"/>
      <c r="BV25" s="54"/>
      <c r="BW25" s="52"/>
      <c r="BX25" s="52"/>
      <c r="BY25" s="52"/>
      <c r="BZ25" s="55"/>
      <c r="CA25" s="55"/>
      <c r="CB25" s="52"/>
      <c r="CC25" s="52"/>
      <c r="CD25" s="52"/>
      <c r="CE25" s="52"/>
      <c r="CF25" s="52"/>
      <c r="CG25" s="52"/>
      <c r="CH25" s="52"/>
      <c r="CI25" s="52"/>
      <c r="CJ25" s="52"/>
      <c r="CK25" s="52">
        <v>82</v>
      </c>
      <c r="CL25" s="52">
        <v>55</v>
      </c>
      <c r="CM25" s="52">
        <v>84</v>
      </c>
      <c r="CN25" s="52">
        <v>0.67073170731707321</v>
      </c>
      <c r="CO25" s="52">
        <v>0.97619047619047616</v>
      </c>
      <c r="CP25" s="52">
        <v>44.715447154471548</v>
      </c>
      <c r="CQ25" s="52">
        <v>50</v>
      </c>
      <c r="CR25" s="52"/>
      <c r="CS25" s="52"/>
      <c r="CT25" s="52"/>
      <c r="CU25" s="52"/>
      <c r="CV25" s="52"/>
      <c r="CW25" s="52"/>
      <c r="CX25" s="52"/>
      <c r="CY25" s="52"/>
      <c r="CZ25" s="52">
        <v>16.823939048191338</v>
      </c>
      <c r="DA25" s="52">
        <v>19.496255895940152</v>
      </c>
      <c r="DB25" s="52">
        <v>17.335082511020332</v>
      </c>
      <c r="DC25" s="52"/>
      <c r="DD25" s="50" t="s">
        <v>105</v>
      </c>
      <c r="DE25" s="23"/>
      <c r="DF25" s="23"/>
    </row>
    <row r="26" spans="1:110" x14ac:dyDescent="0.25">
      <c r="A26" s="50" t="s">
        <v>3111</v>
      </c>
      <c r="B26" s="50" t="s">
        <v>1677</v>
      </c>
      <c r="C26" s="50" t="s">
        <v>106</v>
      </c>
      <c r="D26" s="50" t="s">
        <v>114</v>
      </c>
      <c r="E26" s="50" t="s">
        <v>132</v>
      </c>
      <c r="F26" s="50" t="s">
        <v>1453</v>
      </c>
      <c r="G26" s="50" t="s">
        <v>109</v>
      </c>
      <c r="H26" s="52">
        <v>474.89083376442306</v>
      </c>
      <c r="I26" s="52">
        <v>550</v>
      </c>
      <c r="J26" s="52">
        <v>86.343787957167834</v>
      </c>
      <c r="K26" s="52">
        <v>0</v>
      </c>
      <c r="L26" s="52">
        <v>85</v>
      </c>
      <c r="M26" s="52">
        <v>72.424078223989412</v>
      </c>
      <c r="N26" s="52">
        <v>96.565437631985887</v>
      </c>
      <c r="O26" s="52">
        <v>100</v>
      </c>
      <c r="P26" s="52">
        <v>59</v>
      </c>
      <c r="Q26" s="52">
        <v>68.028739350290408</v>
      </c>
      <c r="R26" s="52">
        <v>73.225392755392761</v>
      </c>
      <c r="S26" s="52">
        <v>75</v>
      </c>
      <c r="T26" s="52">
        <v>90.704985800387206</v>
      </c>
      <c r="U26" s="52">
        <v>100</v>
      </c>
      <c r="V26" s="52">
        <v>83</v>
      </c>
      <c r="W26" s="52">
        <v>64.438813250560244</v>
      </c>
      <c r="X26" s="52">
        <v>85.918417667413664</v>
      </c>
      <c r="Y26" s="52">
        <v>100</v>
      </c>
      <c r="Z26" s="52">
        <v>58</v>
      </c>
      <c r="AA26" s="52">
        <v>60.651494498477255</v>
      </c>
      <c r="AB26" s="52">
        <v>80.868659331303007</v>
      </c>
      <c r="AC26" s="52">
        <v>100</v>
      </c>
      <c r="AD26" s="52"/>
      <c r="AE26" s="52"/>
      <c r="AF26" s="52"/>
      <c r="AG26" s="52">
        <v>0</v>
      </c>
      <c r="AH26" s="52"/>
      <c r="AI26" s="52"/>
      <c r="AJ26" s="52"/>
      <c r="AK26" s="52"/>
      <c r="AL26" s="52">
        <v>0</v>
      </c>
      <c r="AM26" s="53">
        <v>6.97</v>
      </c>
      <c r="AN26" s="53">
        <v>12.57</v>
      </c>
      <c r="AO26" s="53"/>
      <c r="AP26" s="52">
        <v>0</v>
      </c>
      <c r="AQ26" s="52">
        <v>1</v>
      </c>
      <c r="AR26" s="52">
        <v>1</v>
      </c>
      <c r="AS26" s="52">
        <v>1</v>
      </c>
      <c r="AT26" s="52">
        <v>0.97979797979797978</v>
      </c>
      <c r="AU26" s="52">
        <v>0.98611111111111116</v>
      </c>
      <c r="AV26" s="52">
        <v>0.96296296296296291</v>
      </c>
      <c r="AW26" s="52"/>
      <c r="AX26" s="52"/>
      <c r="AY26" s="52"/>
      <c r="AZ26" s="52">
        <v>2.3529411764705882E-2</v>
      </c>
      <c r="BA26" s="52">
        <v>50</v>
      </c>
      <c r="BB26" s="52">
        <v>50</v>
      </c>
      <c r="BC26" s="52">
        <v>2.7932960893854747E-2</v>
      </c>
      <c r="BD26" s="52">
        <v>50</v>
      </c>
      <c r="BE26" s="52">
        <v>50</v>
      </c>
      <c r="BF26" s="52"/>
      <c r="BG26" s="52"/>
      <c r="BH26" s="52"/>
      <c r="BI26" s="52"/>
      <c r="BJ26" s="52"/>
      <c r="BK26" s="52"/>
      <c r="BL26" s="52"/>
      <c r="BM26" s="52"/>
      <c r="BN26" s="52"/>
      <c r="BO26" s="52"/>
      <c r="BP26" s="52"/>
      <c r="BQ26" s="52"/>
      <c r="BR26" s="52"/>
      <c r="BS26" s="52"/>
      <c r="BT26" s="52"/>
      <c r="BU26" s="54"/>
      <c r="BV26" s="54"/>
      <c r="BW26" s="52"/>
      <c r="BX26" s="52"/>
      <c r="BY26" s="52"/>
      <c r="BZ26" s="55"/>
      <c r="CA26" s="55"/>
      <c r="CB26" s="52"/>
      <c r="CC26" s="52"/>
      <c r="CD26" s="52"/>
      <c r="CE26" s="52"/>
      <c r="CF26" s="52"/>
      <c r="CG26" s="52"/>
      <c r="CH26" s="52"/>
      <c r="CI26" s="52"/>
      <c r="CJ26" s="52"/>
      <c r="CK26" s="52">
        <v>48</v>
      </c>
      <c r="CL26" s="52">
        <v>15</v>
      </c>
      <c r="CM26" s="52">
        <v>51</v>
      </c>
      <c r="CN26" s="52">
        <v>0.3125</v>
      </c>
      <c r="CO26" s="52">
        <v>0.94117647058823528</v>
      </c>
      <c r="CP26" s="52">
        <v>20.833333333333336</v>
      </c>
      <c r="CQ26" s="52">
        <v>50</v>
      </c>
      <c r="CR26" s="52"/>
      <c r="CS26" s="52"/>
      <c r="CT26" s="52"/>
      <c r="CU26" s="52"/>
      <c r="CV26" s="52"/>
      <c r="CW26" s="52"/>
      <c r="CX26" s="52"/>
      <c r="CY26" s="52"/>
      <c r="CZ26" s="52">
        <v>16.823939048191338</v>
      </c>
      <c r="DA26" s="52">
        <v>19.496255895940152</v>
      </c>
      <c r="DB26" s="52">
        <v>17.335082511020332</v>
      </c>
      <c r="DC26" s="52"/>
      <c r="DD26" s="50" t="s">
        <v>707</v>
      </c>
      <c r="DE26" s="23"/>
      <c r="DF26" s="23"/>
    </row>
    <row r="27" spans="1:110" x14ac:dyDescent="0.25">
      <c r="A27" s="50" t="s">
        <v>3139</v>
      </c>
      <c r="B27" s="50" t="s">
        <v>1678</v>
      </c>
      <c r="C27" s="50" t="s">
        <v>106</v>
      </c>
      <c r="D27" s="50" t="s">
        <v>167</v>
      </c>
      <c r="E27" s="50" t="s">
        <v>108</v>
      </c>
      <c r="F27" s="50" t="s">
        <v>1453</v>
      </c>
      <c r="G27" s="50" t="s">
        <v>109</v>
      </c>
      <c r="H27" s="52">
        <v>580.41735407713452</v>
      </c>
      <c r="I27" s="52">
        <v>650</v>
      </c>
      <c r="J27" s="52">
        <v>89.294977550328397</v>
      </c>
      <c r="K27" s="52">
        <v>0</v>
      </c>
      <c r="L27" s="52">
        <v>294</v>
      </c>
      <c r="M27" s="52">
        <v>77.005744600473435</v>
      </c>
      <c r="N27" s="52">
        <v>100</v>
      </c>
      <c r="O27" s="52">
        <v>100</v>
      </c>
      <c r="P27" s="52">
        <v>63</v>
      </c>
      <c r="Q27" s="52">
        <v>62.783604898327717</v>
      </c>
      <c r="R27" s="52">
        <v>71.609598184353644</v>
      </c>
      <c r="S27" s="52">
        <v>75</v>
      </c>
      <c r="T27" s="52">
        <v>83.711473197770289</v>
      </c>
      <c r="U27" s="52">
        <v>100</v>
      </c>
      <c r="V27" s="52">
        <v>289</v>
      </c>
      <c r="W27" s="52">
        <v>67.696982834207361</v>
      </c>
      <c r="X27" s="52">
        <v>90.262643778943158</v>
      </c>
      <c r="Y27" s="52">
        <v>100</v>
      </c>
      <c r="Z27" s="52">
        <v>63</v>
      </c>
      <c r="AA27" s="52">
        <v>53.661251578127093</v>
      </c>
      <c r="AB27" s="52">
        <v>71.548335437502786</v>
      </c>
      <c r="AC27" s="52">
        <v>100</v>
      </c>
      <c r="AD27" s="52">
        <v>78</v>
      </c>
      <c r="AE27" s="52">
        <v>67.537179487179472</v>
      </c>
      <c r="AF27" s="52">
        <v>90.049572649572625</v>
      </c>
      <c r="AG27" s="52">
        <v>100</v>
      </c>
      <c r="AH27" s="52">
        <v>14</v>
      </c>
      <c r="AI27" s="52"/>
      <c r="AJ27" s="52">
        <v>69.139583333333334</v>
      </c>
      <c r="AK27" s="52"/>
      <c r="AL27" s="52">
        <v>0</v>
      </c>
      <c r="AM27" s="53">
        <v>12.21</v>
      </c>
      <c r="AN27" s="53">
        <v>17.940000000000001</v>
      </c>
      <c r="AO27" s="53"/>
      <c r="AP27" s="52">
        <v>1</v>
      </c>
      <c r="AQ27" s="52">
        <v>0.96078431372549022</v>
      </c>
      <c r="AR27" s="52">
        <v>0.95454545454545459</v>
      </c>
      <c r="AS27" s="52">
        <v>0.96250000000000002</v>
      </c>
      <c r="AT27" s="52">
        <v>0.94444444444444442</v>
      </c>
      <c r="AU27" s="52">
        <v>0.95454545454545459</v>
      </c>
      <c r="AV27" s="52">
        <v>0.94166666666666665</v>
      </c>
      <c r="AW27" s="52">
        <v>1</v>
      </c>
      <c r="AX27" s="52"/>
      <c r="AY27" s="52">
        <v>1</v>
      </c>
      <c r="AZ27" s="52">
        <v>2.9508196721311476E-2</v>
      </c>
      <c r="BA27" s="52">
        <v>50</v>
      </c>
      <c r="BB27" s="52">
        <v>50</v>
      </c>
      <c r="BC27" s="52">
        <v>5.1724137931034482E-2</v>
      </c>
      <c r="BD27" s="52">
        <v>49.655172413793117</v>
      </c>
      <c r="BE27" s="52">
        <v>50</v>
      </c>
      <c r="BF27" s="52"/>
      <c r="BG27" s="52"/>
      <c r="BH27" s="52"/>
      <c r="BI27" s="52"/>
      <c r="BJ27" s="52"/>
      <c r="BK27" s="52"/>
      <c r="BL27" s="52"/>
      <c r="BM27" s="52"/>
      <c r="BN27" s="52"/>
      <c r="BO27" s="52"/>
      <c r="BP27" s="52"/>
      <c r="BQ27" s="52"/>
      <c r="BR27" s="52"/>
      <c r="BS27" s="52"/>
      <c r="BT27" s="52"/>
      <c r="BU27" s="54"/>
      <c r="BV27" s="54"/>
      <c r="BW27" s="52"/>
      <c r="BX27" s="52"/>
      <c r="BY27" s="52"/>
      <c r="BZ27" s="55"/>
      <c r="CA27" s="55"/>
      <c r="CB27" s="52"/>
      <c r="CC27" s="52"/>
      <c r="CD27" s="52"/>
      <c r="CE27" s="52"/>
      <c r="CF27" s="52"/>
      <c r="CG27" s="52"/>
      <c r="CH27" s="52"/>
      <c r="CI27" s="52"/>
      <c r="CJ27" s="52"/>
      <c r="CK27" s="52">
        <v>149</v>
      </c>
      <c r="CL27" s="52">
        <v>101</v>
      </c>
      <c r="CM27" s="52">
        <v>151</v>
      </c>
      <c r="CN27" s="52">
        <v>0.67785234899328861</v>
      </c>
      <c r="CO27" s="52">
        <v>0.98675496688741726</v>
      </c>
      <c r="CP27" s="52">
        <v>45.190156599552573</v>
      </c>
      <c r="CQ27" s="52">
        <v>50</v>
      </c>
      <c r="CR27" s="52"/>
      <c r="CS27" s="52"/>
      <c r="CT27" s="52"/>
      <c r="CU27" s="52"/>
      <c r="CV27" s="52"/>
      <c r="CW27" s="52"/>
      <c r="CX27" s="52"/>
      <c r="CY27" s="52"/>
      <c r="CZ27" s="52">
        <v>16.823939048191338</v>
      </c>
      <c r="DA27" s="52">
        <v>19.496255895940152</v>
      </c>
      <c r="DB27" s="52">
        <v>17.335082511020332</v>
      </c>
      <c r="DC27" s="52"/>
      <c r="DD27" s="50" t="s">
        <v>739</v>
      </c>
      <c r="DE27" s="23"/>
      <c r="DF27" s="23"/>
    </row>
    <row r="28" spans="1:110" x14ac:dyDescent="0.25">
      <c r="A28" s="50" t="s">
        <v>2837</v>
      </c>
      <c r="B28" s="50" t="s">
        <v>1679</v>
      </c>
      <c r="C28" s="50" t="s">
        <v>106</v>
      </c>
      <c r="D28" s="50" t="s">
        <v>114</v>
      </c>
      <c r="E28" s="50" t="s">
        <v>137</v>
      </c>
      <c r="F28" s="50" t="s">
        <v>1454</v>
      </c>
      <c r="G28" s="50" t="s">
        <v>109</v>
      </c>
      <c r="H28" s="52">
        <v>475.8939326541585</v>
      </c>
      <c r="I28" s="52">
        <v>750</v>
      </c>
      <c r="J28" s="52">
        <v>63.452524353887796</v>
      </c>
      <c r="K28" s="52">
        <v>0</v>
      </c>
      <c r="L28" s="52">
        <v>119</v>
      </c>
      <c r="M28" s="52">
        <v>54.616393389465536</v>
      </c>
      <c r="N28" s="52">
        <v>72.821857852620724</v>
      </c>
      <c r="O28" s="52">
        <v>100</v>
      </c>
      <c r="P28" s="52">
        <v>101</v>
      </c>
      <c r="Q28" s="52">
        <v>54.264424615260907</v>
      </c>
      <c r="R28" s="52"/>
      <c r="S28" s="52"/>
      <c r="T28" s="52">
        <v>72.352566153681209</v>
      </c>
      <c r="U28" s="52">
        <v>100</v>
      </c>
      <c r="V28" s="52">
        <v>119</v>
      </c>
      <c r="W28" s="52">
        <v>48.583839957789543</v>
      </c>
      <c r="X28" s="52">
        <v>64.778453277052733</v>
      </c>
      <c r="Y28" s="52">
        <v>100</v>
      </c>
      <c r="Z28" s="52">
        <v>101</v>
      </c>
      <c r="AA28" s="52">
        <v>48.746712249187496</v>
      </c>
      <c r="AB28" s="52">
        <v>64.995616332249995</v>
      </c>
      <c r="AC28" s="52">
        <v>100</v>
      </c>
      <c r="AD28" s="52">
        <v>37</v>
      </c>
      <c r="AE28" s="52">
        <v>43.861261261261255</v>
      </c>
      <c r="AF28" s="52">
        <v>58.481681681681671</v>
      </c>
      <c r="AG28" s="52">
        <v>100</v>
      </c>
      <c r="AH28" s="52">
        <v>31</v>
      </c>
      <c r="AI28" s="52">
        <v>43.077419354838717</v>
      </c>
      <c r="AJ28" s="52"/>
      <c r="AK28" s="52">
        <v>57.436559139784961</v>
      </c>
      <c r="AL28" s="52">
        <v>100</v>
      </c>
      <c r="AM28" s="53"/>
      <c r="AN28" s="53"/>
      <c r="AO28" s="53"/>
      <c r="AP28" s="52">
        <v>0</v>
      </c>
      <c r="AQ28" s="52">
        <v>0.99230769230769234</v>
      </c>
      <c r="AR28" s="52">
        <v>0.99090909090909096</v>
      </c>
      <c r="AS28" s="52">
        <v>1</v>
      </c>
      <c r="AT28" s="52">
        <v>0.99224806201550386</v>
      </c>
      <c r="AU28" s="52">
        <v>0.99082568807339455</v>
      </c>
      <c r="AV28" s="52">
        <v>1</v>
      </c>
      <c r="AW28" s="52">
        <v>1</v>
      </c>
      <c r="AX28" s="52">
        <v>1</v>
      </c>
      <c r="AY28" s="52"/>
      <c r="AZ28" s="52">
        <v>0.20494699646643111</v>
      </c>
      <c r="BA28" s="52">
        <v>19.010600706713788</v>
      </c>
      <c r="BB28" s="52">
        <v>50</v>
      </c>
      <c r="BC28" s="52">
        <v>0.21991701244813278</v>
      </c>
      <c r="BD28" s="52">
        <v>16.016597510373455</v>
      </c>
      <c r="BE28" s="52">
        <v>50</v>
      </c>
      <c r="BF28" s="52"/>
      <c r="BG28" s="52"/>
      <c r="BH28" s="52"/>
      <c r="BI28" s="52"/>
      <c r="BJ28" s="52"/>
      <c r="BK28" s="52"/>
      <c r="BL28" s="52"/>
      <c r="BM28" s="52"/>
      <c r="BN28" s="52"/>
      <c r="BO28" s="52"/>
      <c r="BP28" s="52"/>
      <c r="BQ28" s="52"/>
      <c r="BR28" s="52"/>
      <c r="BS28" s="52"/>
      <c r="BT28" s="52"/>
      <c r="BU28" s="54"/>
      <c r="BV28" s="54"/>
      <c r="BW28" s="52"/>
      <c r="BX28" s="52"/>
      <c r="BY28" s="52"/>
      <c r="BZ28" s="55"/>
      <c r="CA28" s="55"/>
      <c r="CB28" s="52"/>
      <c r="CC28" s="52"/>
      <c r="CD28" s="52"/>
      <c r="CE28" s="52"/>
      <c r="CF28" s="52"/>
      <c r="CG28" s="52"/>
      <c r="CH28" s="52"/>
      <c r="CI28" s="52"/>
      <c r="CJ28" s="52"/>
      <c r="CK28" s="52">
        <v>36</v>
      </c>
      <c r="CL28" s="52">
        <v>30</v>
      </c>
      <c r="CM28" s="52">
        <v>36</v>
      </c>
      <c r="CN28" s="52">
        <v>0.83333333333333337</v>
      </c>
      <c r="CO28" s="52">
        <v>1</v>
      </c>
      <c r="CP28" s="52">
        <v>50</v>
      </c>
      <c r="CQ28" s="52">
        <v>50</v>
      </c>
      <c r="CR28" s="52"/>
      <c r="CS28" s="52"/>
      <c r="CT28" s="52"/>
      <c r="CU28" s="52"/>
      <c r="CV28" s="52"/>
      <c r="CW28" s="52"/>
      <c r="CX28" s="52"/>
      <c r="CY28" s="52"/>
      <c r="CZ28" s="52">
        <v>16.823939048191338</v>
      </c>
      <c r="DA28" s="52">
        <v>19.496255895940152</v>
      </c>
      <c r="DB28" s="52">
        <v>17.335082511020332</v>
      </c>
      <c r="DC28" s="52"/>
      <c r="DD28" s="50" t="s">
        <v>400</v>
      </c>
      <c r="DE28" s="23"/>
      <c r="DF28" s="23"/>
    </row>
    <row r="29" spans="1:110" x14ac:dyDescent="0.25">
      <c r="A29" s="50" t="s">
        <v>2685</v>
      </c>
      <c r="B29" s="50" t="s">
        <v>168</v>
      </c>
      <c r="C29" s="50" t="s">
        <v>106</v>
      </c>
      <c r="D29" s="50" t="s">
        <v>114</v>
      </c>
      <c r="E29" s="50" t="s">
        <v>167</v>
      </c>
      <c r="F29" s="50" t="s">
        <v>1453</v>
      </c>
      <c r="G29" s="50" t="s">
        <v>109</v>
      </c>
      <c r="H29" s="52">
        <v>415.22349447722257</v>
      </c>
      <c r="I29" s="52">
        <v>500</v>
      </c>
      <c r="J29" s="52">
        <v>83.044698895444512</v>
      </c>
      <c r="K29" s="52">
        <v>0</v>
      </c>
      <c r="L29" s="52">
        <v>96</v>
      </c>
      <c r="M29" s="52">
        <v>72.795309430255415</v>
      </c>
      <c r="N29" s="52">
        <v>97.060412573673887</v>
      </c>
      <c r="O29" s="52">
        <v>100</v>
      </c>
      <c r="P29" s="52">
        <v>36</v>
      </c>
      <c r="Q29" s="52">
        <v>64.286727788692431</v>
      </c>
      <c r="R29" s="52">
        <v>60.143518518518519</v>
      </c>
      <c r="S29" s="52">
        <v>75</v>
      </c>
      <c r="T29" s="52">
        <v>85.715637051589908</v>
      </c>
      <c r="U29" s="52">
        <v>100</v>
      </c>
      <c r="V29" s="52">
        <v>96</v>
      </c>
      <c r="W29" s="52">
        <v>56.917679398148152</v>
      </c>
      <c r="X29" s="52">
        <v>75.890239197530875</v>
      </c>
      <c r="Y29" s="52">
        <v>100</v>
      </c>
      <c r="Z29" s="52">
        <v>36</v>
      </c>
      <c r="AA29" s="52">
        <v>51.541280864197539</v>
      </c>
      <c r="AB29" s="52">
        <v>68.721707818930057</v>
      </c>
      <c r="AC29" s="52">
        <v>100</v>
      </c>
      <c r="AD29" s="52"/>
      <c r="AE29" s="52"/>
      <c r="AF29" s="52"/>
      <c r="AG29" s="52">
        <v>0</v>
      </c>
      <c r="AH29" s="52"/>
      <c r="AI29" s="52"/>
      <c r="AJ29" s="52"/>
      <c r="AK29" s="52"/>
      <c r="AL29" s="52">
        <v>0</v>
      </c>
      <c r="AM29" s="53">
        <v>10.71</v>
      </c>
      <c r="AN29" s="53">
        <v>8.6</v>
      </c>
      <c r="AO29" s="53"/>
      <c r="AP29" s="52">
        <v>0</v>
      </c>
      <c r="AQ29" s="52">
        <v>1</v>
      </c>
      <c r="AR29" s="52">
        <v>1</v>
      </c>
      <c r="AS29" s="52">
        <v>1</v>
      </c>
      <c r="AT29" s="52">
        <v>1</v>
      </c>
      <c r="AU29" s="52">
        <v>1</v>
      </c>
      <c r="AV29" s="52">
        <v>1</v>
      </c>
      <c r="AW29" s="52"/>
      <c r="AX29" s="52"/>
      <c r="AY29" s="52"/>
      <c r="AZ29" s="52">
        <v>5.4761904761904762E-2</v>
      </c>
      <c r="BA29" s="52">
        <v>49.047619047619051</v>
      </c>
      <c r="BB29" s="52">
        <v>50</v>
      </c>
      <c r="BC29" s="52">
        <v>0.10606060606060606</v>
      </c>
      <c r="BD29" s="52">
        <v>38.787878787878789</v>
      </c>
      <c r="BE29" s="52">
        <v>50</v>
      </c>
      <c r="BF29" s="52"/>
      <c r="BG29" s="52"/>
      <c r="BH29" s="52"/>
      <c r="BI29" s="52"/>
      <c r="BJ29" s="52"/>
      <c r="BK29" s="52"/>
      <c r="BL29" s="52"/>
      <c r="BM29" s="52"/>
      <c r="BN29" s="52"/>
      <c r="BO29" s="52"/>
      <c r="BP29" s="52"/>
      <c r="BQ29" s="52"/>
      <c r="BR29" s="52"/>
      <c r="BS29" s="52"/>
      <c r="BT29" s="52"/>
      <c r="BU29" s="54"/>
      <c r="BV29" s="54"/>
      <c r="BW29" s="52"/>
      <c r="BX29" s="52"/>
      <c r="BY29" s="52"/>
      <c r="BZ29" s="55"/>
      <c r="CA29" s="55"/>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v>16.823939048191338</v>
      </c>
      <c r="DA29" s="52">
        <v>19.496255895940152</v>
      </c>
      <c r="DB29" s="52">
        <v>17.335082511020332</v>
      </c>
      <c r="DC29" s="52"/>
      <c r="DD29" s="50" t="s">
        <v>169</v>
      </c>
      <c r="DE29" s="23"/>
      <c r="DF29" s="23"/>
    </row>
    <row r="30" spans="1:110" x14ac:dyDescent="0.25">
      <c r="A30" s="50" t="s">
        <v>3181</v>
      </c>
      <c r="B30" s="50" t="s">
        <v>1680</v>
      </c>
      <c r="C30" s="50" t="s">
        <v>106</v>
      </c>
      <c r="D30" s="50" t="s">
        <v>107</v>
      </c>
      <c r="E30" s="50" t="s">
        <v>132</v>
      </c>
      <c r="F30" s="50" t="s">
        <v>1453</v>
      </c>
      <c r="G30" s="50" t="s">
        <v>109</v>
      </c>
      <c r="H30" s="52">
        <v>525.99765790523099</v>
      </c>
      <c r="I30" s="52">
        <v>550</v>
      </c>
      <c r="J30" s="52">
        <v>95.635937800951083</v>
      </c>
      <c r="K30" s="52">
        <v>0</v>
      </c>
      <c r="L30" s="52">
        <v>167</v>
      </c>
      <c r="M30" s="52">
        <v>77.828293145602402</v>
      </c>
      <c r="N30" s="52">
        <v>100</v>
      </c>
      <c r="O30" s="52">
        <v>100</v>
      </c>
      <c r="P30" s="52">
        <v>50</v>
      </c>
      <c r="Q30" s="52">
        <v>69.665396546375788</v>
      </c>
      <c r="R30" s="52">
        <v>74.518376329273764</v>
      </c>
      <c r="S30" s="52">
        <v>75</v>
      </c>
      <c r="T30" s="52">
        <v>92.887195395167723</v>
      </c>
      <c r="U30" s="52">
        <v>100</v>
      </c>
      <c r="V30" s="52">
        <v>167</v>
      </c>
      <c r="W30" s="52">
        <v>71.821623846324442</v>
      </c>
      <c r="X30" s="52">
        <v>95.762165128432585</v>
      </c>
      <c r="Y30" s="52">
        <v>100</v>
      </c>
      <c r="Z30" s="52">
        <v>50</v>
      </c>
      <c r="AA30" s="52">
        <v>65.511223036223015</v>
      </c>
      <c r="AB30" s="52">
        <v>87.348297381630687</v>
      </c>
      <c r="AC30" s="52">
        <v>100</v>
      </c>
      <c r="AD30" s="52"/>
      <c r="AE30" s="52"/>
      <c r="AF30" s="52"/>
      <c r="AG30" s="52">
        <v>0</v>
      </c>
      <c r="AH30" s="52"/>
      <c r="AI30" s="52"/>
      <c r="AJ30" s="52"/>
      <c r="AK30" s="52"/>
      <c r="AL30" s="52">
        <v>0</v>
      </c>
      <c r="AM30" s="53">
        <v>5.33</v>
      </c>
      <c r="AN30" s="53">
        <v>9</v>
      </c>
      <c r="AO30" s="53"/>
      <c r="AP30" s="52">
        <v>0</v>
      </c>
      <c r="AQ30" s="52">
        <v>1</v>
      </c>
      <c r="AR30" s="52">
        <v>1</v>
      </c>
      <c r="AS30" s="52">
        <v>1</v>
      </c>
      <c r="AT30" s="52">
        <v>1</v>
      </c>
      <c r="AU30" s="52">
        <v>1</v>
      </c>
      <c r="AV30" s="52">
        <v>1</v>
      </c>
      <c r="AW30" s="52"/>
      <c r="AX30" s="52"/>
      <c r="AY30" s="52"/>
      <c r="AZ30" s="52">
        <v>2.6726057906458798E-2</v>
      </c>
      <c r="BA30" s="52">
        <v>50</v>
      </c>
      <c r="BB30" s="52">
        <v>50</v>
      </c>
      <c r="BC30" s="52">
        <v>4.8951048951048952E-2</v>
      </c>
      <c r="BD30" s="52">
        <v>50</v>
      </c>
      <c r="BE30" s="52">
        <v>50</v>
      </c>
      <c r="BF30" s="52"/>
      <c r="BG30" s="52"/>
      <c r="BH30" s="52"/>
      <c r="BI30" s="52"/>
      <c r="BJ30" s="52"/>
      <c r="BK30" s="52"/>
      <c r="BL30" s="52"/>
      <c r="BM30" s="52"/>
      <c r="BN30" s="52"/>
      <c r="BO30" s="52"/>
      <c r="BP30" s="52"/>
      <c r="BQ30" s="52"/>
      <c r="BR30" s="52"/>
      <c r="BS30" s="52"/>
      <c r="BT30" s="52"/>
      <c r="BU30" s="54"/>
      <c r="BV30" s="54"/>
      <c r="BW30" s="52"/>
      <c r="BX30" s="52"/>
      <c r="BY30" s="52"/>
      <c r="BZ30" s="55"/>
      <c r="CA30" s="55"/>
      <c r="CB30" s="52"/>
      <c r="CC30" s="52"/>
      <c r="CD30" s="52"/>
      <c r="CE30" s="52"/>
      <c r="CF30" s="52"/>
      <c r="CG30" s="52"/>
      <c r="CH30" s="52"/>
      <c r="CI30" s="52"/>
      <c r="CJ30" s="52"/>
      <c r="CK30" s="52">
        <v>89</v>
      </c>
      <c r="CL30" s="52">
        <v>77</v>
      </c>
      <c r="CM30" s="52">
        <v>92</v>
      </c>
      <c r="CN30" s="52">
        <v>0.8651685393258427</v>
      </c>
      <c r="CO30" s="52">
        <v>0.96739130434782605</v>
      </c>
      <c r="CP30" s="52">
        <v>50</v>
      </c>
      <c r="CQ30" s="52">
        <v>50</v>
      </c>
      <c r="CR30" s="52"/>
      <c r="CS30" s="52"/>
      <c r="CT30" s="52"/>
      <c r="CU30" s="52"/>
      <c r="CV30" s="52"/>
      <c r="CW30" s="52"/>
      <c r="CX30" s="52"/>
      <c r="CY30" s="52"/>
      <c r="CZ30" s="52">
        <v>16.823939048191338</v>
      </c>
      <c r="DA30" s="52">
        <v>19.496255895940152</v>
      </c>
      <c r="DB30" s="52">
        <v>17.335082511020332</v>
      </c>
      <c r="DC30" s="52"/>
      <c r="DD30" s="50" t="s">
        <v>781</v>
      </c>
      <c r="DE30" s="23"/>
      <c r="DF30" s="23"/>
    </row>
    <row r="31" spans="1:110" x14ac:dyDescent="0.25">
      <c r="A31" s="50" t="s">
        <v>3055</v>
      </c>
      <c r="B31" s="50" t="s">
        <v>1681</v>
      </c>
      <c r="C31" s="50" t="s">
        <v>106</v>
      </c>
      <c r="D31" s="50" t="s">
        <v>107</v>
      </c>
      <c r="E31" s="50" t="s">
        <v>132</v>
      </c>
      <c r="F31" s="50" t="s">
        <v>1453</v>
      </c>
      <c r="G31" s="50" t="s">
        <v>109</v>
      </c>
      <c r="H31" s="52">
        <v>488.91962195389118</v>
      </c>
      <c r="I31" s="52">
        <v>550</v>
      </c>
      <c r="J31" s="52">
        <v>88.894476718889308</v>
      </c>
      <c r="K31" s="52">
        <v>0</v>
      </c>
      <c r="L31" s="52">
        <v>93</v>
      </c>
      <c r="M31" s="52">
        <v>84.071025843968542</v>
      </c>
      <c r="N31" s="52">
        <v>100</v>
      </c>
      <c r="O31" s="52">
        <v>100</v>
      </c>
      <c r="P31" s="52">
        <v>24</v>
      </c>
      <c r="Q31" s="52">
        <v>71.489864765056055</v>
      </c>
      <c r="R31" s="52">
        <v>75</v>
      </c>
      <c r="S31" s="52">
        <v>75</v>
      </c>
      <c r="T31" s="52">
        <v>95.319819686741397</v>
      </c>
      <c r="U31" s="52">
        <v>100</v>
      </c>
      <c r="V31" s="52">
        <v>93</v>
      </c>
      <c r="W31" s="52">
        <v>81.833768780005357</v>
      </c>
      <c r="X31" s="52">
        <v>100</v>
      </c>
      <c r="Y31" s="52">
        <v>100</v>
      </c>
      <c r="Z31" s="52">
        <v>24</v>
      </c>
      <c r="AA31" s="52">
        <v>69.711343440510106</v>
      </c>
      <c r="AB31" s="52">
        <v>92.948457920680141</v>
      </c>
      <c r="AC31" s="52">
        <v>100</v>
      </c>
      <c r="AD31" s="52"/>
      <c r="AE31" s="52"/>
      <c r="AF31" s="52"/>
      <c r="AG31" s="52">
        <v>0</v>
      </c>
      <c r="AH31" s="52"/>
      <c r="AI31" s="52"/>
      <c r="AJ31" s="52"/>
      <c r="AK31" s="52"/>
      <c r="AL31" s="52">
        <v>0</v>
      </c>
      <c r="AM31" s="53">
        <v>3.51</v>
      </c>
      <c r="AN31" s="53">
        <v>5.28</v>
      </c>
      <c r="AO31" s="53"/>
      <c r="AP31" s="52">
        <v>0</v>
      </c>
      <c r="AQ31" s="52">
        <v>0.98969072164948457</v>
      </c>
      <c r="AR31" s="52">
        <v>0.9642857142857143</v>
      </c>
      <c r="AS31" s="52">
        <v>1</v>
      </c>
      <c r="AT31" s="52">
        <v>0.99</v>
      </c>
      <c r="AU31" s="52">
        <v>0.967741935483871</v>
      </c>
      <c r="AV31" s="52">
        <v>1</v>
      </c>
      <c r="AW31" s="52"/>
      <c r="AX31" s="52"/>
      <c r="AY31" s="52"/>
      <c r="AZ31" s="52">
        <v>5.9071729957805907E-2</v>
      </c>
      <c r="BA31" s="52">
        <v>48.185654008438839</v>
      </c>
      <c r="BB31" s="52">
        <v>50</v>
      </c>
      <c r="BC31" s="52">
        <v>0.12987012987012986</v>
      </c>
      <c r="BD31" s="52">
        <v>34.02597402597403</v>
      </c>
      <c r="BE31" s="52">
        <v>50</v>
      </c>
      <c r="BF31" s="52"/>
      <c r="BG31" s="52"/>
      <c r="BH31" s="52"/>
      <c r="BI31" s="52"/>
      <c r="BJ31" s="52"/>
      <c r="BK31" s="52"/>
      <c r="BL31" s="52"/>
      <c r="BM31" s="52"/>
      <c r="BN31" s="52"/>
      <c r="BO31" s="52"/>
      <c r="BP31" s="52"/>
      <c r="BQ31" s="52"/>
      <c r="BR31" s="52"/>
      <c r="BS31" s="52"/>
      <c r="BT31" s="52"/>
      <c r="BU31" s="54"/>
      <c r="BV31" s="54"/>
      <c r="BW31" s="52"/>
      <c r="BX31" s="52"/>
      <c r="BY31" s="52"/>
      <c r="BZ31" s="55"/>
      <c r="CA31" s="55"/>
      <c r="CB31" s="52"/>
      <c r="CC31" s="52"/>
      <c r="CD31" s="52"/>
      <c r="CE31" s="52"/>
      <c r="CF31" s="52"/>
      <c r="CG31" s="52"/>
      <c r="CH31" s="52"/>
      <c r="CI31" s="52"/>
      <c r="CJ31" s="52"/>
      <c r="CK31" s="52">
        <v>47</v>
      </c>
      <c r="CL31" s="52">
        <v>13</v>
      </c>
      <c r="CM31" s="52">
        <v>48</v>
      </c>
      <c r="CN31" s="52">
        <v>0.27659574468085107</v>
      </c>
      <c r="CO31" s="52">
        <v>0.97916666666666663</v>
      </c>
      <c r="CP31" s="52">
        <v>18.439716312056738</v>
      </c>
      <c r="CQ31" s="52">
        <v>50</v>
      </c>
      <c r="CR31" s="52"/>
      <c r="CS31" s="52"/>
      <c r="CT31" s="52"/>
      <c r="CU31" s="52"/>
      <c r="CV31" s="52"/>
      <c r="CW31" s="52"/>
      <c r="CX31" s="52"/>
      <c r="CY31" s="52"/>
      <c r="CZ31" s="52">
        <v>16.823939048191338</v>
      </c>
      <c r="DA31" s="52">
        <v>19.496255895940152</v>
      </c>
      <c r="DB31" s="52">
        <v>17.335082511020332</v>
      </c>
      <c r="DC31" s="52"/>
      <c r="DD31" s="50" t="s">
        <v>645</v>
      </c>
      <c r="DE31" s="23"/>
      <c r="DF31" s="23"/>
    </row>
    <row r="32" spans="1:110" x14ac:dyDescent="0.25">
      <c r="A32" s="50" t="s">
        <v>2670</v>
      </c>
      <c r="B32" s="50" t="s">
        <v>120</v>
      </c>
      <c r="C32" s="50" t="s">
        <v>106</v>
      </c>
      <c r="D32" s="50" t="s">
        <v>122</v>
      </c>
      <c r="E32" s="50" t="s">
        <v>123</v>
      </c>
      <c r="F32" s="50" t="s">
        <v>2644</v>
      </c>
      <c r="G32" s="50" t="s">
        <v>109</v>
      </c>
      <c r="H32" s="52">
        <v>890.87719410342208</v>
      </c>
      <c r="I32" s="52">
        <v>1250</v>
      </c>
      <c r="J32" s="52">
        <v>71.270175528273768</v>
      </c>
      <c r="K32" s="52">
        <v>0</v>
      </c>
      <c r="L32" s="52">
        <v>102</v>
      </c>
      <c r="M32" s="52">
        <v>70.12016831822335</v>
      </c>
      <c r="N32" s="52">
        <v>93.493557757631123</v>
      </c>
      <c r="O32" s="52">
        <v>100</v>
      </c>
      <c r="P32" s="52">
        <v>60</v>
      </c>
      <c r="Q32" s="52">
        <v>65.996960872162475</v>
      </c>
      <c r="R32" s="52">
        <v>60.919243986254294</v>
      </c>
      <c r="S32" s="52">
        <v>75</v>
      </c>
      <c r="T32" s="52">
        <v>87.995947829549976</v>
      </c>
      <c r="U32" s="52">
        <v>100</v>
      </c>
      <c r="V32" s="52">
        <v>100</v>
      </c>
      <c r="W32" s="52">
        <v>53.833470790378009</v>
      </c>
      <c r="X32" s="52">
        <v>71.777961053837345</v>
      </c>
      <c r="Y32" s="52">
        <v>100</v>
      </c>
      <c r="Z32" s="52">
        <v>56</v>
      </c>
      <c r="AA32" s="52">
        <v>48.266077565046636</v>
      </c>
      <c r="AB32" s="52">
        <v>64.354770086728848</v>
      </c>
      <c r="AC32" s="52">
        <v>100</v>
      </c>
      <c r="AD32" s="52">
        <v>149</v>
      </c>
      <c r="AE32" s="52">
        <v>48.208053691275154</v>
      </c>
      <c r="AF32" s="52">
        <v>64.27740492170021</v>
      </c>
      <c r="AG32" s="52">
        <v>100</v>
      </c>
      <c r="AH32" s="52">
        <v>91</v>
      </c>
      <c r="AI32" s="52">
        <v>42.891941391941423</v>
      </c>
      <c r="AJ32" s="52">
        <v>56.548850574712652</v>
      </c>
      <c r="AK32" s="52">
        <v>57.189255189255228</v>
      </c>
      <c r="AL32" s="52">
        <v>100</v>
      </c>
      <c r="AM32" s="53">
        <v>9</v>
      </c>
      <c r="AN32" s="53">
        <v>12.65</v>
      </c>
      <c r="AO32" s="53">
        <v>13.65</v>
      </c>
      <c r="AP32" s="52">
        <v>1</v>
      </c>
      <c r="AQ32" s="52">
        <v>0.93805309734513276</v>
      </c>
      <c r="AR32" s="52">
        <v>0.953125</v>
      </c>
      <c r="AS32" s="52">
        <v>0.91836734693877553</v>
      </c>
      <c r="AT32" s="52">
        <v>0.92105263157894735</v>
      </c>
      <c r="AU32" s="52">
        <v>0.89230769230769236</v>
      </c>
      <c r="AV32" s="52">
        <v>0.95918367346938771</v>
      </c>
      <c r="AW32" s="52">
        <v>0.95092024539877296</v>
      </c>
      <c r="AX32" s="52">
        <v>0.93137254901960786</v>
      </c>
      <c r="AY32" s="52">
        <v>0.98360655737704916</v>
      </c>
      <c r="AZ32" s="52">
        <v>0.21612349914236706</v>
      </c>
      <c r="BA32" s="52">
        <v>16.775300171526599</v>
      </c>
      <c r="BB32" s="52">
        <v>50</v>
      </c>
      <c r="BC32" s="52">
        <v>0.25661375661375663</v>
      </c>
      <c r="BD32" s="52">
        <v>8.6772486772486843</v>
      </c>
      <c r="BE32" s="52">
        <v>50</v>
      </c>
      <c r="BF32" s="52">
        <v>210</v>
      </c>
      <c r="BG32" s="52">
        <v>262</v>
      </c>
      <c r="BH32" s="52">
        <v>0.80152671755725191</v>
      </c>
      <c r="BI32" s="52">
        <v>50</v>
      </c>
      <c r="BJ32" s="52">
        <v>50</v>
      </c>
      <c r="BK32" s="52">
        <v>58</v>
      </c>
      <c r="BL32" s="52">
        <v>262</v>
      </c>
      <c r="BM32" s="52">
        <v>0.22137404580152673</v>
      </c>
      <c r="BN32" s="52">
        <v>14.758269720101783</v>
      </c>
      <c r="BO32" s="52">
        <v>50</v>
      </c>
      <c r="BP32" s="52">
        <v>142</v>
      </c>
      <c r="BQ32" s="52">
        <v>160</v>
      </c>
      <c r="BR32" s="52">
        <v>0.88749999999999996</v>
      </c>
      <c r="BS32" s="52">
        <v>47.207446808510639</v>
      </c>
      <c r="BT32" s="52">
        <v>50</v>
      </c>
      <c r="BU32" s="54">
        <v>120</v>
      </c>
      <c r="BV32" s="54">
        <v>150</v>
      </c>
      <c r="BW32" s="52">
        <v>0.8</v>
      </c>
      <c r="BX32" s="52">
        <v>85.106382978723417</v>
      </c>
      <c r="BY32" s="52">
        <v>100</v>
      </c>
      <c r="BZ32" s="55">
        <v>110</v>
      </c>
      <c r="CA32" s="55">
        <v>137</v>
      </c>
      <c r="CB32" s="52">
        <v>0.8029197080291971</v>
      </c>
      <c r="CC32" s="52">
        <v>85.416990215872033</v>
      </c>
      <c r="CD32" s="52">
        <v>100</v>
      </c>
      <c r="CE32" s="52">
        <v>0</v>
      </c>
      <c r="CF32" s="52">
        <v>133</v>
      </c>
      <c r="CG32" s="52">
        <v>79</v>
      </c>
      <c r="CH32" s="52">
        <v>0.59398496240601506</v>
      </c>
      <c r="CI32" s="52">
        <v>79.197994987468675</v>
      </c>
      <c r="CJ32" s="52">
        <v>100</v>
      </c>
      <c r="CK32" s="52">
        <v>156</v>
      </c>
      <c r="CL32" s="52">
        <v>70</v>
      </c>
      <c r="CM32" s="52">
        <v>161</v>
      </c>
      <c r="CN32" s="52">
        <v>0.44871794871794873</v>
      </c>
      <c r="CO32" s="52">
        <v>0.96894409937888204</v>
      </c>
      <c r="CP32" s="52">
        <v>29.914529914529915</v>
      </c>
      <c r="CQ32" s="52">
        <v>50</v>
      </c>
      <c r="CR32" s="52">
        <v>243</v>
      </c>
      <c r="CS32" s="52">
        <v>583</v>
      </c>
      <c r="CT32" s="52">
        <v>0.41680960548885077</v>
      </c>
      <c r="CU32" s="52">
        <v>34.734133790737566</v>
      </c>
      <c r="CV32" s="52">
        <v>50</v>
      </c>
      <c r="CW32" s="52">
        <v>0.8029197080291971</v>
      </c>
      <c r="CX32" s="52">
        <v>0.91935483870967749</v>
      </c>
      <c r="CY32" s="52">
        <v>0.11643513068048036</v>
      </c>
      <c r="CZ32" s="52">
        <v>16.823939048191338</v>
      </c>
      <c r="DA32" s="52">
        <v>19.496255895940152</v>
      </c>
      <c r="DB32" s="52">
        <v>17.335082511020332</v>
      </c>
      <c r="DC32" s="52">
        <v>12.629206143265662</v>
      </c>
      <c r="DD32" s="50" t="s">
        <v>121</v>
      </c>
      <c r="DE32" s="23"/>
      <c r="DF32" s="23"/>
    </row>
    <row r="33" spans="1:110" x14ac:dyDescent="0.25">
      <c r="A33" s="50" t="s">
        <v>2669</v>
      </c>
      <c r="B33" s="50" t="s">
        <v>117</v>
      </c>
      <c r="C33" s="50" t="s">
        <v>106</v>
      </c>
      <c r="D33" s="50" t="s">
        <v>107</v>
      </c>
      <c r="E33" s="50" t="s">
        <v>119</v>
      </c>
      <c r="F33" s="50" t="s">
        <v>1454</v>
      </c>
      <c r="G33" s="50" t="s">
        <v>109</v>
      </c>
      <c r="H33" s="52">
        <v>493.31767996381302</v>
      </c>
      <c r="I33" s="52">
        <v>800</v>
      </c>
      <c r="J33" s="52">
        <v>61.664709995476628</v>
      </c>
      <c r="K33" s="52">
        <v>0</v>
      </c>
      <c r="L33" s="52">
        <v>371</v>
      </c>
      <c r="M33" s="52">
        <v>56.491681409700824</v>
      </c>
      <c r="N33" s="52">
        <v>75.322241879601108</v>
      </c>
      <c r="O33" s="52">
        <v>100</v>
      </c>
      <c r="P33" s="52">
        <v>284</v>
      </c>
      <c r="Q33" s="52">
        <v>52.962146073918312</v>
      </c>
      <c r="R33" s="52">
        <v>57.407946980885725</v>
      </c>
      <c r="S33" s="52">
        <v>68.01338296558859</v>
      </c>
      <c r="T33" s="52">
        <v>70.616194765224421</v>
      </c>
      <c r="U33" s="52">
        <v>100</v>
      </c>
      <c r="V33" s="52">
        <v>372</v>
      </c>
      <c r="W33" s="52">
        <v>47.212625481401382</v>
      </c>
      <c r="X33" s="52">
        <v>62.950167308535178</v>
      </c>
      <c r="Y33" s="52">
        <v>100</v>
      </c>
      <c r="Z33" s="52">
        <v>285</v>
      </c>
      <c r="AA33" s="52">
        <v>44.100369444716684</v>
      </c>
      <c r="AB33" s="52">
        <v>58.800492592955578</v>
      </c>
      <c r="AC33" s="52">
        <v>100</v>
      </c>
      <c r="AD33" s="52">
        <v>211</v>
      </c>
      <c r="AE33" s="52">
        <v>45.951500789889415</v>
      </c>
      <c r="AF33" s="52">
        <v>61.268667719852552</v>
      </c>
      <c r="AG33" s="52">
        <v>100</v>
      </c>
      <c r="AH33" s="52">
        <v>158</v>
      </c>
      <c r="AI33" s="52">
        <v>43.677426160337546</v>
      </c>
      <c r="AJ33" s="52">
        <v>52.7308176100629</v>
      </c>
      <c r="AK33" s="52">
        <v>58.236568213783393</v>
      </c>
      <c r="AL33" s="52">
        <v>100</v>
      </c>
      <c r="AM33" s="53">
        <v>15.05</v>
      </c>
      <c r="AN33" s="53">
        <v>13.3</v>
      </c>
      <c r="AO33" s="53">
        <v>9.0500000000000007</v>
      </c>
      <c r="AP33" s="52">
        <v>0</v>
      </c>
      <c r="AQ33" s="52">
        <v>0.98034398034398029</v>
      </c>
      <c r="AR33" s="52">
        <v>0.9770491803278688</v>
      </c>
      <c r="AS33" s="52">
        <v>0.99019607843137258</v>
      </c>
      <c r="AT33" s="52">
        <v>0.98034398034398029</v>
      </c>
      <c r="AU33" s="52">
        <v>0.9770491803278688</v>
      </c>
      <c r="AV33" s="52">
        <v>0.99019607843137258</v>
      </c>
      <c r="AW33" s="52">
        <v>0.97716894977168944</v>
      </c>
      <c r="AX33" s="52">
        <v>0.97560975609756095</v>
      </c>
      <c r="AY33" s="52">
        <v>0.98181818181818181</v>
      </c>
      <c r="AZ33" s="52">
        <v>0.16995073891625614</v>
      </c>
      <c r="BA33" s="52">
        <v>26.009852216748786</v>
      </c>
      <c r="BB33" s="52">
        <v>50</v>
      </c>
      <c r="BC33" s="52">
        <v>0.18874172185430463</v>
      </c>
      <c r="BD33" s="52">
        <v>22.251655629139091</v>
      </c>
      <c r="BE33" s="52">
        <v>50</v>
      </c>
      <c r="BF33" s="52"/>
      <c r="BG33" s="52"/>
      <c r="BH33" s="52"/>
      <c r="BI33" s="52"/>
      <c r="BJ33" s="52"/>
      <c r="BK33" s="52"/>
      <c r="BL33" s="52"/>
      <c r="BM33" s="52"/>
      <c r="BN33" s="52"/>
      <c r="BO33" s="52"/>
      <c r="BP33" s="52">
        <v>171</v>
      </c>
      <c r="BQ33" s="52">
        <v>185</v>
      </c>
      <c r="BR33" s="52">
        <v>0.92432432432432432</v>
      </c>
      <c r="BS33" s="52">
        <v>49.16618746405981</v>
      </c>
      <c r="BT33" s="52">
        <v>50</v>
      </c>
      <c r="BU33" s="54"/>
      <c r="BV33" s="54"/>
      <c r="BW33" s="52"/>
      <c r="BX33" s="52"/>
      <c r="BY33" s="52"/>
      <c r="BZ33" s="55"/>
      <c r="CA33" s="55"/>
      <c r="CB33" s="52"/>
      <c r="CC33" s="52"/>
      <c r="CD33" s="52"/>
      <c r="CE33" s="52"/>
      <c r="CF33" s="52"/>
      <c r="CG33" s="52"/>
      <c r="CH33" s="52"/>
      <c r="CI33" s="52"/>
      <c r="CJ33" s="52"/>
      <c r="CK33" s="52">
        <v>161</v>
      </c>
      <c r="CL33" s="52">
        <v>42</v>
      </c>
      <c r="CM33" s="52">
        <v>215</v>
      </c>
      <c r="CN33" s="52">
        <v>0.2608695652173913</v>
      </c>
      <c r="CO33" s="52">
        <v>0.74883720930232556</v>
      </c>
      <c r="CP33" s="52">
        <v>8.695652173913043</v>
      </c>
      <c r="CQ33" s="52">
        <v>50</v>
      </c>
      <c r="CR33" s="52"/>
      <c r="CS33" s="52"/>
      <c r="CT33" s="52"/>
      <c r="CU33" s="52"/>
      <c r="CV33" s="52"/>
      <c r="CW33" s="52"/>
      <c r="CX33" s="52"/>
      <c r="CY33" s="52"/>
      <c r="CZ33" s="52">
        <v>16.823939048191338</v>
      </c>
      <c r="DA33" s="52">
        <v>19.496255895940152</v>
      </c>
      <c r="DB33" s="52">
        <v>17.335082511020332</v>
      </c>
      <c r="DC33" s="52"/>
      <c r="DD33" s="50" t="s">
        <v>118</v>
      </c>
      <c r="DE33" s="23"/>
      <c r="DF33" s="23"/>
    </row>
    <row r="34" spans="1:110" x14ac:dyDescent="0.25">
      <c r="A34" s="50" t="s">
        <v>3646</v>
      </c>
      <c r="B34" s="50" t="s">
        <v>1682</v>
      </c>
      <c r="C34" s="50" t="s">
        <v>1284</v>
      </c>
      <c r="D34" s="50" t="s">
        <v>122</v>
      </c>
      <c r="E34" s="50" t="s">
        <v>123</v>
      </c>
      <c r="F34" s="50" t="s">
        <v>1453</v>
      </c>
      <c r="G34" s="50" t="s">
        <v>109</v>
      </c>
      <c r="H34" s="52">
        <v>622.40555743055631</v>
      </c>
      <c r="I34" s="52">
        <v>850</v>
      </c>
      <c r="J34" s="52">
        <v>73.224183227124271</v>
      </c>
      <c r="K34" s="52">
        <v>0</v>
      </c>
      <c r="L34" s="52">
        <v>24</v>
      </c>
      <c r="M34" s="52">
        <v>70.616599462365585</v>
      </c>
      <c r="N34" s="52">
        <v>94.15546594982078</v>
      </c>
      <c r="O34" s="52">
        <v>100</v>
      </c>
      <c r="P34" s="52">
        <v>11</v>
      </c>
      <c r="Q34" s="52"/>
      <c r="R34" s="52"/>
      <c r="S34" s="52"/>
      <c r="T34" s="52"/>
      <c r="U34" s="52">
        <v>0</v>
      </c>
      <c r="V34" s="52">
        <v>24</v>
      </c>
      <c r="W34" s="52">
        <v>47.471363115693016</v>
      </c>
      <c r="X34" s="52">
        <v>63.295150820924015</v>
      </c>
      <c r="Y34" s="52">
        <v>100</v>
      </c>
      <c r="Z34" s="52">
        <v>11</v>
      </c>
      <c r="AA34" s="52"/>
      <c r="AB34" s="52"/>
      <c r="AC34" s="52">
        <v>0</v>
      </c>
      <c r="AD34" s="52">
        <v>30</v>
      </c>
      <c r="AE34" s="52">
        <v>53.618888888888897</v>
      </c>
      <c r="AF34" s="52">
        <v>71.491851851851862</v>
      </c>
      <c r="AG34" s="52">
        <v>100</v>
      </c>
      <c r="AH34" s="52">
        <v>16</v>
      </c>
      <c r="AI34" s="52"/>
      <c r="AJ34" s="52"/>
      <c r="AK34" s="52"/>
      <c r="AL34" s="52">
        <v>0</v>
      </c>
      <c r="AM34" s="53"/>
      <c r="AN34" s="53"/>
      <c r="AO34" s="53"/>
      <c r="AP34" s="52">
        <v>1</v>
      </c>
      <c r="AQ34" s="52">
        <v>0.68571428571428572</v>
      </c>
      <c r="AR34" s="52"/>
      <c r="AS34" s="52">
        <v>0.65</v>
      </c>
      <c r="AT34" s="52">
        <v>0.68571428571428572</v>
      </c>
      <c r="AU34" s="52"/>
      <c r="AV34" s="52">
        <v>0.65</v>
      </c>
      <c r="AW34" s="52">
        <v>1</v>
      </c>
      <c r="AX34" s="52"/>
      <c r="AY34" s="52"/>
      <c r="AZ34" s="52">
        <v>0.13076923076923078</v>
      </c>
      <c r="BA34" s="52">
        <v>33.846153846153861</v>
      </c>
      <c r="BB34" s="52">
        <v>50</v>
      </c>
      <c r="BC34" s="52">
        <v>0.20689655172413793</v>
      </c>
      <c r="BD34" s="52">
        <v>18.620689655172431</v>
      </c>
      <c r="BE34" s="52">
        <v>50</v>
      </c>
      <c r="BF34" s="52">
        <v>22</v>
      </c>
      <c r="BG34" s="52">
        <v>63</v>
      </c>
      <c r="BH34" s="52">
        <v>0.34920634920634919</v>
      </c>
      <c r="BI34" s="52">
        <v>23.280423280423278</v>
      </c>
      <c r="BJ34" s="52">
        <v>50</v>
      </c>
      <c r="BK34" s="52">
        <v>20</v>
      </c>
      <c r="BL34" s="52">
        <v>63</v>
      </c>
      <c r="BM34" s="52">
        <v>0.31746031746031744</v>
      </c>
      <c r="BN34" s="52">
        <v>21.164021164021165</v>
      </c>
      <c r="BO34" s="52">
        <v>50</v>
      </c>
      <c r="BP34" s="52">
        <v>37</v>
      </c>
      <c r="BQ34" s="52">
        <v>37</v>
      </c>
      <c r="BR34" s="52">
        <v>1</v>
      </c>
      <c r="BS34" s="52">
        <v>50</v>
      </c>
      <c r="BT34" s="52">
        <v>50</v>
      </c>
      <c r="BU34" s="54">
        <v>31</v>
      </c>
      <c r="BV34" s="54">
        <v>34</v>
      </c>
      <c r="BW34" s="52">
        <v>0.91176470588235292</v>
      </c>
      <c r="BX34" s="52">
        <v>96.996245306633298</v>
      </c>
      <c r="BY34" s="52">
        <v>100</v>
      </c>
      <c r="BZ34" s="55"/>
      <c r="CA34" s="55"/>
      <c r="CB34" s="52"/>
      <c r="CC34" s="52"/>
      <c r="CD34" s="52"/>
      <c r="CE34" s="52">
        <v>0</v>
      </c>
      <c r="CF34" s="52">
        <v>33</v>
      </c>
      <c r="CG34" s="52">
        <v>22</v>
      </c>
      <c r="CH34" s="52">
        <v>0.66666666666666663</v>
      </c>
      <c r="CI34" s="52">
        <v>88.888888888888886</v>
      </c>
      <c r="CJ34" s="52">
        <v>100</v>
      </c>
      <c r="CK34" s="52">
        <v>25</v>
      </c>
      <c r="CL34" s="52">
        <v>8</v>
      </c>
      <c r="CM34" s="52">
        <v>30</v>
      </c>
      <c r="CN34" s="52">
        <v>0.32</v>
      </c>
      <c r="CO34" s="52">
        <v>0.83333333333333337</v>
      </c>
      <c r="CP34" s="52">
        <v>10.666666666666668</v>
      </c>
      <c r="CQ34" s="52">
        <v>50</v>
      </c>
      <c r="CR34" s="52">
        <v>124</v>
      </c>
      <c r="CS34" s="52">
        <v>130</v>
      </c>
      <c r="CT34" s="52">
        <v>0.9538461538461539</v>
      </c>
      <c r="CU34" s="52">
        <v>50</v>
      </c>
      <c r="CV34" s="52">
        <v>50</v>
      </c>
      <c r="CW34" s="52"/>
      <c r="CX34" s="52"/>
      <c r="CY34" s="52"/>
      <c r="CZ34" s="52">
        <v>16.823939048191338</v>
      </c>
      <c r="DA34" s="52">
        <v>19.496255895940152</v>
      </c>
      <c r="DB34" s="52">
        <v>17.335082511020332</v>
      </c>
      <c r="DC34" s="52">
        <v>12.629206143265662</v>
      </c>
      <c r="DD34" s="50" t="s">
        <v>1316</v>
      </c>
      <c r="DE34" s="23"/>
      <c r="DF34" s="23"/>
    </row>
    <row r="35" spans="1:110" x14ac:dyDescent="0.25">
      <c r="A35" s="50" t="s">
        <v>2671</v>
      </c>
      <c r="B35" s="50" t="s">
        <v>126</v>
      </c>
      <c r="C35" s="50" t="s">
        <v>106</v>
      </c>
      <c r="D35" s="50" t="s">
        <v>107</v>
      </c>
      <c r="E35" s="50" t="s">
        <v>119</v>
      </c>
      <c r="F35" s="50" t="s">
        <v>1453</v>
      </c>
      <c r="G35" s="50" t="s">
        <v>109</v>
      </c>
      <c r="H35" s="52">
        <v>635.30619751478616</v>
      </c>
      <c r="I35" s="52">
        <v>800</v>
      </c>
      <c r="J35" s="52">
        <v>79.41327468934827</v>
      </c>
      <c r="K35" s="52">
        <v>0</v>
      </c>
      <c r="L35" s="52">
        <v>248</v>
      </c>
      <c r="M35" s="52">
        <v>72.558493593252749</v>
      </c>
      <c r="N35" s="52">
        <v>96.744658124337008</v>
      </c>
      <c r="O35" s="52">
        <v>100</v>
      </c>
      <c r="P35" s="52">
        <v>101</v>
      </c>
      <c r="Q35" s="52">
        <v>63.890896666115289</v>
      </c>
      <c r="R35" s="52">
        <v>67.104745776214443</v>
      </c>
      <c r="S35" s="52">
        <v>75</v>
      </c>
      <c r="T35" s="52">
        <v>85.187862221487052</v>
      </c>
      <c r="U35" s="52">
        <v>100</v>
      </c>
      <c r="V35" s="52">
        <v>248</v>
      </c>
      <c r="W35" s="52">
        <v>61.710109343011567</v>
      </c>
      <c r="X35" s="52">
        <v>82.280145790682084</v>
      </c>
      <c r="Y35" s="52">
        <v>100</v>
      </c>
      <c r="Z35" s="52">
        <v>101</v>
      </c>
      <c r="AA35" s="52">
        <v>53.8585097818153</v>
      </c>
      <c r="AB35" s="52">
        <v>71.811346375753743</v>
      </c>
      <c r="AC35" s="52">
        <v>100</v>
      </c>
      <c r="AD35" s="52">
        <v>85</v>
      </c>
      <c r="AE35" s="52">
        <v>54.620392156862756</v>
      </c>
      <c r="AF35" s="52">
        <v>72.827189542483666</v>
      </c>
      <c r="AG35" s="52">
        <v>100</v>
      </c>
      <c r="AH35" s="52">
        <v>38</v>
      </c>
      <c r="AI35" s="52">
        <v>47.888596491228078</v>
      </c>
      <c r="AJ35" s="52">
        <v>60.063120567375897</v>
      </c>
      <c r="AK35" s="52">
        <v>63.851461988304102</v>
      </c>
      <c r="AL35" s="52">
        <v>100</v>
      </c>
      <c r="AM35" s="53">
        <v>11.1</v>
      </c>
      <c r="AN35" s="53">
        <v>13.24</v>
      </c>
      <c r="AO35" s="53">
        <v>12.17</v>
      </c>
      <c r="AP35" s="52">
        <v>0</v>
      </c>
      <c r="AQ35" s="52">
        <v>0.99601593625498008</v>
      </c>
      <c r="AR35" s="52">
        <v>1</v>
      </c>
      <c r="AS35" s="52">
        <v>0.9932432432432432</v>
      </c>
      <c r="AT35" s="52">
        <v>0.99601593625498008</v>
      </c>
      <c r="AU35" s="52">
        <v>1</v>
      </c>
      <c r="AV35" s="52">
        <v>0.9932432432432432</v>
      </c>
      <c r="AW35" s="52">
        <v>0.97701149425287359</v>
      </c>
      <c r="AX35" s="52">
        <v>1</v>
      </c>
      <c r="AY35" s="52">
        <v>0.95918367346938771</v>
      </c>
      <c r="AZ35" s="52">
        <v>6.9252077562326875E-2</v>
      </c>
      <c r="BA35" s="52">
        <v>46.149584487534639</v>
      </c>
      <c r="BB35" s="52">
        <v>50</v>
      </c>
      <c r="BC35" s="52">
        <v>0.10273972602739725</v>
      </c>
      <c r="BD35" s="52">
        <v>39.452054794520564</v>
      </c>
      <c r="BE35" s="52">
        <v>50</v>
      </c>
      <c r="BF35" s="52"/>
      <c r="BG35" s="52"/>
      <c r="BH35" s="52"/>
      <c r="BI35" s="52"/>
      <c r="BJ35" s="52"/>
      <c r="BK35" s="52"/>
      <c r="BL35" s="52"/>
      <c r="BM35" s="52"/>
      <c r="BN35" s="52"/>
      <c r="BO35" s="52"/>
      <c r="BP35" s="52">
        <v>39</v>
      </c>
      <c r="BQ35" s="52">
        <v>46</v>
      </c>
      <c r="BR35" s="52">
        <v>0.84782608695652173</v>
      </c>
      <c r="BS35" s="52">
        <v>45.097132284921372</v>
      </c>
      <c r="BT35" s="52">
        <v>50</v>
      </c>
      <c r="BU35" s="54"/>
      <c r="BV35" s="54"/>
      <c r="BW35" s="52"/>
      <c r="BX35" s="52"/>
      <c r="BY35" s="52"/>
      <c r="BZ35" s="55"/>
      <c r="CA35" s="55"/>
      <c r="CB35" s="52"/>
      <c r="CC35" s="52"/>
      <c r="CD35" s="52"/>
      <c r="CE35" s="52"/>
      <c r="CF35" s="52"/>
      <c r="CG35" s="52"/>
      <c r="CH35" s="52"/>
      <c r="CI35" s="52"/>
      <c r="CJ35" s="52"/>
      <c r="CK35" s="52">
        <v>140</v>
      </c>
      <c r="CL35" s="52">
        <v>67</v>
      </c>
      <c r="CM35" s="52">
        <v>139</v>
      </c>
      <c r="CN35" s="52">
        <v>0.47857142857142859</v>
      </c>
      <c r="CO35" s="52">
        <v>1.0071942446043165</v>
      </c>
      <c r="CP35" s="52">
        <v>31.904761904761909</v>
      </c>
      <c r="CQ35" s="52">
        <v>50</v>
      </c>
      <c r="CR35" s="52"/>
      <c r="CS35" s="52"/>
      <c r="CT35" s="52"/>
      <c r="CU35" s="52"/>
      <c r="CV35" s="52"/>
      <c r="CW35" s="52"/>
      <c r="CX35" s="52"/>
      <c r="CY35" s="52"/>
      <c r="CZ35" s="52">
        <v>16.823939048191338</v>
      </c>
      <c r="DA35" s="52">
        <v>19.496255895940152</v>
      </c>
      <c r="DB35" s="52">
        <v>17.335082511020332</v>
      </c>
      <c r="DC35" s="52"/>
      <c r="DD35" s="50" t="s">
        <v>127</v>
      </c>
      <c r="DE35" s="23"/>
      <c r="DF35" s="23"/>
    </row>
    <row r="36" spans="1:110" x14ac:dyDescent="0.25">
      <c r="A36" s="50" t="s">
        <v>2973</v>
      </c>
      <c r="B36" s="50" t="s">
        <v>1683</v>
      </c>
      <c r="C36" s="50" t="s">
        <v>106</v>
      </c>
      <c r="D36" s="50" t="s">
        <v>107</v>
      </c>
      <c r="E36" s="50" t="s">
        <v>119</v>
      </c>
      <c r="F36" s="50" t="s">
        <v>1454</v>
      </c>
      <c r="G36" s="50" t="s">
        <v>109</v>
      </c>
      <c r="H36" s="52">
        <v>380.41736202398181</v>
      </c>
      <c r="I36" s="52">
        <v>800</v>
      </c>
      <c r="J36" s="52">
        <v>47.552170252997726</v>
      </c>
      <c r="K36" s="52">
        <v>0</v>
      </c>
      <c r="L36" s="52">
        <v>310</v>
      </c>
      <c r="M36" s="52">
        <v>48.019453114010609</v>
      </c>
      <c r="N36" s="52">
        <v>64.025937485347484</v>
      </c>
      <c r="O36" s="52">
        <v>100</v>
      </c>
      <c r="P36" s="52">
        <v>308</v>
      </c>
      <c r="Q36" s="52">
        <v>48.038950016154025</v>
      </c>
      <c r="R36" s="52"/>
      <c r="S36" s="52"/>
      <c r="T36" s="52">
        <v>64.051933354872034</v>
      </c>
      <c r="U36" s="52">
        <v>100</v>
      </c>
      <c r="V36" s="52">
        <v>306</v>
      </c>
      <c r="W36" s="52">
        <v>38.465767766893968</v>
      </c>
      <c r="X36" s="52">
        <v>51.287690355858629</v>
      </c>
      <c r="Y36" s="52">
        <v>100</v>
      </c>
      <c r="Z36" s="52">
        <v>304</v>
      </c>
      <c r="AA36" s="52">
        <v>38.608325314806621</v>
      </c>
      <c r="AB36" s="52">
        <v>51.477767086408832</v>
      </c>
      <c r="AC36" s="52">
        <v>100</v>
      </c>
      <c r="AD36" s="52">
        <v>120</v>
      </c>
      <c r="AE36" s="52">
        <v>36.70333333333334</v>
      </c>
      <c r="AF36" s="52">
        <v>48.937777777777782</v>
      </c>
      <c r="AG36" s="52">
        <v>100</v>
      </c>
      <c r="AH36" s="52">
        <v>119</v>
      </c>
      <c r="AI36" s="52">
        <v>36.654341736694676</v>
      </c>
      <c r="AJ36" s="52"/>
      <c r="AK36" s="52">
        <v>48.872455648926234</v>
      </c>
      <c r="AL36" s="52">
        <v>100</v>
      </c>
      <c r="AM36" s="53"/>
      <c r="AN36" s="53"/>
      <c r="AO36" s="53"/>
      <c r="AP36" s="52">
        <v>0</v>
      </c>
      <c r="AQ36" s="52">
        <v>0.9691011235955056</v>
      </c>
      <c r="AR36" s="52">
        <v>0.96866096866096862</v>
      </c>
      <c r="AS36" s="52"/>
      <c r="AT36" s="52">
        <v>0.96398891966759004</v>
      </c>
      <c r="AU36" s="52">
        <v>0.9634831460674157</v>
      </c>
      <c r="AV36" s="52"/>
      <c r="AW36" s="52">
        <v>0.99180327868852458</v>
      </c>
      <c r="AX36" s="52">
        <v>0.99173553719008267</v>
      </c>
      <c r="AY36" s="52"/>
      <c r="AZ36" s="52">
        <v>0.40259740259740262</v>
      </c>
      <c r="BA36" s="52">
        <v>0</v>
      </c>
      <c r="BB36" s="52">
        <v>50</v>
      </c>
      <c r="BC36" s="52">
        <v>0.40504201680672269</v>
      </c>
      <c r="BD36" s="52">
        <v>0</v>
      </c>
      <c r="BE36" s="52">
        <v>50</v>
      </c>
      <c r="BF36" s="52"/>
      <c r="BG36" s="52"/>
      <c r="BH36" s="52"/>
      <c r="BI36" s="52"/>
      <c r="BJ36" s="52"/>
      <c r="BK36" s="52"/>
      <c r="BL36" s="52"/>
      <c r="BM36" s="52"/>
      <c r="BN36" s="52"/>
      <c r="BO36" s="52"/>
      <c r="BP36" s="52">
        <v>33</v>
      </c>
      <c r="BQ36" s="52">
        <v>52</v>
      </c>
      <c r="BR36" s="52">
        <v>0.63461538461538458</v>
      </c>
      <c r="BS36" s="52">
        <v>33.756137479541735</v>
      </c>
      <c r="BT36" s="52">
        <v>50</v>
      </c>
      <c r="BU36" s="54"/>
      <c r="BV36" s="54"/>
      <c r="BW36" s="52"/>
      <c r="BX36" s="52"/>
      <c r="BY36" s="52"/>
      <c r="BZ36" s="55"/>
      <c r="CA36" s="55"/>
      <c r="CB36" s="52"/>
      <c r="CC36" s="52"/>
      <c r="CD36" s="52"/>
      <c r="CE36" s="52"/>
      <c r="CF36" s="52"/>
      <c r="CG36" s="52"/>
      <c r="CH36" s="52"/>
      <c r="CI36" s="52"/>
      <c r="CJ36" s="52"/>
      <c r="CK36" s="52">
        <v>174</v>
      </c>
      <c r="CL36" s="52">
        <v>47</v>
      </c>
      <c r="CM36" s="52">
        <v>168</v>
      </c>
      <c r="CN36" s="52">
        <v>0.27011494252873564</v>
      </c>
      <c r="CO36" s="52">
        <v>1.0357142857142858</v>
      </c>
      <c r="CP36" s="52">
        <v>18.007662835249043</v>
      </c>
      <c r="CQ36" s="52">
        <v>50</v>
      </c>
      <c r="CR36" s="52"/>
      <c r="CS36" s="52"/>
      <c r="CT36" s="52"/>
      <c r="CU36" s="52"/>
      <c r="CV36" s="52"/>
      <c r="CW36" s="52"/>
      <c r="CX36" s="52"/>
      <c r="CY36" s="52"/>
      <c r="CZ36" s="52">
        <v>16.823939048191338</v>
      </c>
      <c r="DA36" s="52">
        <v>19.496255895940152</v>
      </c>
      <c r="DB36" s="52">
        <v>17.335082511020332</v>
      </c>
      <c r="DC36" s="52"/>
      <c r="DD36" s="50" t="s">
        <v>554</v>
      </c>
      <c r="DE36" s="23"/>
      <c r="DF36" s="23"/>
    </row>
    <row r="37" spans="1:110" x14ac:dyDescent="0.25">
      <c r="A37" s="50" t="s">
        <v>3150</v>
      </c>
      <c r="B37" s="50" t="s">
        <v>1684</v>
      </c>
      <c r="C37" s="50" t="s">
        <v>106</v>
      </c>
      <c r="D37" s="50" t="s">
        <v>107</v>
      </c>
      <c r="E37" s="50" t="s">
        <v>119</v>
      </c>
      <c r="F37" s="50" t="s">
        <v>1454</v>
      </c>
      <c r="G37" s="50" t="s">
        <v>109</v>
      </c>
      <c r="H37" s="52">
        <v>398.32899871485949</v>
      </c>
      <c r="I37" s="52">
        <v>800</v>
      </c>
      <c r="J37" s="52">
        <v>49.791124839357437</v>
      </c>
      <c r="K37" s="52">
        <v>0</v>
      </c>
      <c r="L37" s="52">
        <v>275</v>
      </c>
      <c r="M37" s="52">
        <v>51.293224272183984</v>
      </c>
      <c r="N37" s="52">
        <v>68.390965696245303</v>
      </c>
      <c r="O37" s="52">
        <v>100</v>
      </c>
      <c r="P37" s="52">
        <v>203</v>
      </c>
      <c r="Q37" s="52">
        <v>49.983742836992384</v>
      </c>
      <c r="R37" s="52">
        <v>43.50960644136773</v>
      </c>
      <c r="S37" s="52">
        <v>54.985234429738078</v>
      </c>
      <c r="T37" s="52">
        <v>66.644990449323188</v>
      </c>
      <c r="U37" s="52">
        <v>100</v>
      </c>
      <c r="V37" s="52">
        <v>272</v>
      </c>
      <c r="W37" s="52">
        <v>41.611205205150057</v>
      </c>
      <c r="X37" s="52">
        <v>55.481606940200081</v>
      </c>
      <c r="Y37" s="52">
        <v>100</v>
      </c>
      <c r="Z37" s="52">
        <v>200</v>
      </c>
      <c r="AA37" s="52">
        <v>40.927780760111695</v>
      </c>
      <c r="AB37" s="52">
        <v>54.570374346815598</v>
      </c>
      <c r="AC37" s="52">
        <v>100</v>
      </c>
      <c r="AD37" s="52">
        <v>104</v>
      </c>
      <c r="AE37" s="52">
        <v>38.828766025641038</v>
      </c>
      <c r="AF37" s="52">
        <v>51.771688034188045</v>
      </c>
      <c r="AG37" s="52">
        <v>100</v>
      </c>
      <c r="AH37" s="52">
        <v>75</v>
      </c>
      <c r="AI37" s="52">
        <v>38.731000000000002</v>
      </c>
      <c r="AJ37" s="52">
        <v>39.081609195402308</v>
      </c>
      <c r="AK37" s="52">
        <v>51.641333333333336</v>
      </c>
      <c r="AL37" s="52">
        <v>100</v>
      </c>
      <c r="AM37" s="53">
        <v>5</v>
      </c>
      <c r="AN37" s="53">
        <v>2.58</v>
      </c>
      <c r="AO37" s="53">
        <v>0.35</v>
      </c>
      <c r="AP37" s="52">
        <v>0</v>
      </c>
      <c r="AQ37" s="52">
        <v>0.98064516129032253</v>
      </c>
      <c r="AR37" s="52">
        <v>0.97356828193832601</v>
      </c>
      <c r="AS37" s="52">
        <v>1</v>
      </c>
      <c r="AT37" s="52">
        <v>0.97096774193548385</v>
      </c>
      <c r="AU37" s="52">
        <v>0.96035242290748901</v>
      </c>
      <c r="AV37" s="52">
        <v>1</v>
      </c>
      <c r="AW37" s="52">
        <v>0.98113207547169812</v>
      </c>
      <c r="AX37" s="52">
        <v>0.97402597402597402</v>
      </c>
      <c r="AY37" s="52">
        <v>1</v>
      </c>
      <c r="AZ37" s="52">
        <v>0.29124236252545826</v>
      </c>
      <c r="BA37" s="52">
        <v>1.7515274949083448</v>
      </c>
      <c r="BB37" s="52">
        <v>50</v>
      </c>
      <c r="BC37" s="52">
        <v>0.32402234636871508</v>
      </c>
      <c r="BD37" s="52">
        <v>0</v>
      </c>
      <c r="BE37" s="52">
        <v>50</v>
      </c>
      <c r="BF37" s="52"/>
      <c r="BG37" s="52"/>
      <c r="BH37" s="52"/>
      <c r="BI37" s="52"/>
      <c r="BJ37" s="52"/>
      <c r="BK37" s="52"/>
      <c r="BL37" s="52"/>
      <c r="BM37" s="52"/>
      <c r="BN37" s="52"/>
      <c r="BO37" s="52"/>
      <c r="BP37" s="52">
        <v>69</v>
      </c>
      <c r="BQ37" s="52">
        <v>79</v>
      </c>
      <c r="BR37" s="52">
        <v>0.87341772151898733</v>
      </c>
      <c r="BS37" s="52">
        <v>46.458389442499332</v>
      </c>
      <c r="BT37" s="52">
        <v>50</v>
      </c>
      <c r="BU37" s="54"/>
      <c r="BV37" s="54"/>
      <c r="BW37" s="52"/>
      <c r="BX37" s="52"/>
      <c r="BY37" s="52"/>
      <c r="BZ37" s="55"/>
      <c r="CA37" s="55"/>
      <c r="CB37" s="52"/>
      <c r="CC37" s="52"/>
      <c r="CD37" s="52"/>
      <c r="CE37" s="52"/>
      <c r="CF37" s="52"/>
      <c r="CG37" s="52"/>
      <c r="CH37" s="52"/>
      <c r="CI37" s="52"/>
      <c r="CJ37" s="52"/>
      <c r="CK37" s="52">
        <v>103</v>
      </c>
      <c r="CL37" s="52">
        <v>10</v>
      </c>
      <c r="CM37" s="52">
        <v>153</v>
      </c>
      <c r="CN37" s="52">
        <v>9.7087378640776698E-2</v>
      </c>
      <c r="CO37" s="52">
        <v>0.67320261437908502</v>
      </c>
      <c r="CP37" s="52">
        <v>1.6181229773462782</v>
      </c>
      <c r="CQ37" s="52">
        <v>50</v>
      </c>
      <c r="CR37" s="52"/>
      <c r="CS37" s="52"/>
      <c r="CT37" s="52"/>
      <c r="CU37" s="52"/>
      <c r="CV37" s="52"/>
      <c r="CW37" s="52"/>
      <c r="CX37" s="52"/>
      <c r="CY37" s="52"/>
      <c r="CZ37" s="52">
        <v>16.823939048191338</v>
      </c>
      <c r="DA37" s="52">
        <v>19.496255895940152</v>
      </c>
      <c r="DB37" s="52">
        <v>17.335082511020332</v>
      </c>
      <c r="DC37" s="52"/>
      <c r="DD37" s="50" t="s">
        <v>749</v>
      </c>
      <c r="DE37" s="23"/>
      <c r="DF37" s="23"/>
    </row>
    <row r="38" spans="1:110" x14ac:dyDescent="0.25">
      <c r="A38" s="50" t="s">
        <v>2676</v>
      </c>
      <c r="B38" s="50" t="s">
        <v>141</v>
      </c>
      <c r="C38" s="50" t="s">
        <v>106</v>
      </c>
      <c r="D38" s="50" t="s">
        <v>122</v>
      </c>
      <c r="E38" s="50" t="s">
        <v>123</v>
      </c>
      <c r="F38" s="50" t="s">
        <v>1453</v>
      </c>
      <c r="G38" s="50" t="s">
        <v>109</v>
      </c>
      <c r="H38" s="52">
        <v>1077.2351698695218</v>
      </c>
      <c r="I38" s="52">
        <v>1250</v>
      </c>
      <c r="J38" s="52">
        <v>86.178813589561742</v>
      </c>
      <c r="K38" s="52">
        <v>1</v>
      </c>
      <c r="L38" s="52">
        <v>231</v>
      </c>
      <c r="M38" s="52">
        <v>75.119666325311542</v>
      </c>
      <c r="N38" s="52">
        <v>100</v>
      </c>
      <c r="O38" s="52">
        <v>100</v>
      </c>
      <c r="P38" s="52">
        <v>37</v>
      </c>
      <c r="Q38" s="52">
        <v>48.170820013561936</v>
      </c>
      <c r="R38" s="52">
        <v>74.812875859106498</v>
      </c>
      <c r="S38" s="52">
        <v>75</v>
      </c>
      <c r="T38" s="52">
        <v>64.227760018082577</v>
      </c>
      <c r="U38" s="52">
        <v>100</v>
      </c>
      <c r="V38" s="52">
        <v>229</v>
      </c>
      <c r="W38" s="52">
        <v>69.94794339650953</v>
      </c>
      <c r="X38" s="52">
        <v>93.263924528679382</v>
      </c>
      <c r="Y38" s="52">
        <v>100</v>
      </c>
      <c r="Z38" s="52">
        <v>37</v>
      </c>
      <c r="AA38" s="52">
        <v>44.702888455465782</v>
      </c>
      <c r="AB38" s="52">
        <v>59.603851273954376</v>
      </c>
      <c r="AC38" s="52">
        <v>100</v>
      </c>
      <c r="AD38" s="52">
        <v>254</v>
      </c>
      <c r="AE38" s="52">
        <v>73.447375328083979</v>
      </c>
      <c r="AF38" s="52">
        <v>97.929833770778643</v>
      </c>
      <c r="AG38" s="52">
        <v>100</v>
      </c>
      <c r="AH38" s="52">
        <v>42</v>
      </c>
      <c r="AI38" s="52">
        <v>55.419047619047625</v>
      </c>
      <c r="AJ38" s="52">
        <v>75</v>
      </c>
      <c r="AK38" s="52">
        <v>73.8920634920635</v>
      </c>
      <c r="AL38" s="52">
        <v>100</v>
      </c>
      <c r="AM38" s="53">
        <v>26.82</v>
      </c>
      <c r="AN38" s="53">
        <v>30.1</v>
      </c>
      <c r="AO38" s="53">
        <v>19.579999999999998</v>
      </c>
      <c r="AP38" s="52">
        <v>1</v>
      </c>
      <c r="AQ38" s="52">
        <v>0.94715447154471544</v>
      </c>
      <c r="AR38" s="52">
        <v>0.92500000000000004</v>
      </c>
      <c r="AS38" s="52">
        <v>0.95145631067961167</v>
      </c>
      <c r="AT38" s="52">
        <v>0.93927125506072873</v>
      </c>
      <c r="AU38" s="52">
        <v>0.92682926829268297</v>
      </c>
      <c r="AV38" s="52">
        <v>0.94174757281553401</v>
      </c>
      <c r="AW38" s="52">
        <v>0.99612403100775193</v>
      </c>
      <c r="AX38" s="52">
        <v>1</v>
      </c>
      <c r="AY38" s="52">
        <v>0.99537037037037035</v>
      </c>
      <c r="AZ38" s="52">
        <v>4.7206165703275529E-2</v>
      </c>
      <c r="BA38" s="52">
        <v>50</v>
      </c>
      <c r="BB38" s="52">
        <v>50</v>
      </c>
      <c r="BC38" s="52">
        <v>0.14685314685314685</v>
      </c>
      <c r="BD38" s="52">
        <v>30.629370629370634</v>
      </c>
      <c r="BE38" s="52">
        <v>50</v>
      </c>
      <c r="BF38" s="52">
        <v>222</v>
      </c>
      <c r="BG38" s="52">
        <v>490</v>
      </c>
      <c r="BH38" s="52">
        <v>0.45306122448979591</v>
      </c>
      <c r="BI38" s="52">
        <v>30.204081632653061</v>
      </c>
      <c r="BJ38" s="52">
        <v>50</v>
      </c>
      <c r="BK38" s="52">
        <v>348</v>
      </c>
      <c r="BL38" s="52">
        <v>490</v>
      </c>
      <c r="BM38" s="52">
        <v>0.71020408163265303</v>
      </c>
      <c r="BN38" s="52">
        <v>47.346938775510203</v>
      </c>
      <c r="BO38" s="52">
        <v>50</v>
      </c>
      <c r="BP38" s="52">
        <v>285</v>
      </c>
      <c r="BQ38" s="52">
        <v>290</v>
      </c>
      <c r="BR38" s="52">
        <v>0.98275862068965514</v>
      </c>
      <c r="BS38" s="52">
        <v>50</v>
      </c>
      <c r="BT38" s="52">
        <v>50</v>
      </c>
      <c r="BU38" s="54">
        <v>265</v>
      </c>
      <c r="BV38" s="54">
        <v>269</v>
      </c>
      <c r="BW38" s="52">
        <v>0.98513011152416352</v>
      </c>
      <c r="BX38" s="52">
        <v>100</v>
      </c>
      <c r="BY38" s="52">
        <v>100</v>
      </c>
      <c r="BZ38" s="55">
        <v>41</v>
      </c>
      <c r="CA38" s="55">
        <v>44</v>
      </c>
      <c r="CB38" s="52">
        <v>0.93181818181818177</v>
      </c>
      <c r="CC38" s="52">
        <v>99.129593810444874</v>
      </c>
      <c r="CD38" s="52">
        <v>100</v>
      </c>
      <c r="CE38" s="52">
        <v>0</v>
      </c>
      <c r="CF38" s="52">
        <v>272</v>
      </c>
      <c r="CG38" s="52">
        <v>240</v>
      </c>
      <c r="CH38" s="52">
        <v>0.88235294117647056</v>
      </c>
      <c r="CI38" s="52">
        <v>100</v>
      </c>
      <c r="CJ38" s="52">
        <v>100</v>
      </c>
      <c r="CK38" s="52">
        <v>258</v>
      </c>
      <c r="CL38" s="52">
        <v>120</v>
      </c>
      <c r="CM38" s="52">
        <v>258</v>
      </c>
      <c r="CN38" s="52">
        <v>0.46511627906976744</v>
      </c>
      <c r="CO38" s="52">
        <v>1</v>
      </c>
      <c r="CP38" s="52">
        <v>31.007751937984494</v>
      </c>
      <c r="CQ38" s="52">
        <v>50</v>
      </c>
      <c r="CR38" s="52">
        <v>674</v>
      </c>
      <c r="CS38" s="52">
        <v>1038</v>
      </c>
      <c r="CT38" s="52">
        <v>0.64932562620423895</v>
      </c>
      <c r="CU38" s="52">
        <v>50</v>
      </c>
      <c r="CV38" s="52">
        <v>50</v>
      </c>
      <c r="CW38" s="52">
        <v>0.93181818181818177</v>
      </c>
      <c r="CX38" s="52">
        <v>0.94</v>
      </c>
      <c r="CY38" s="52">
        <v>8.1818181818182727E-3</v>
      </c>
      <c r="CZ38" s="52">
        <v>16.823939048191338</v>
      </c>
      <c r="DA38" s="52">
        <v>19.496255895940152</v>
      </c>
      <c r="DB38" s="52">
        <v>17.335082511020332</v>
      </c>
      <c r="DC38" s="52">
        <v>12.629206143265662</v>
      </c>
      <c r="DD38" s="50" t="s">
        <v>142</v>
      </c>
      <c r="DE38" s="23"/>
      <c r="DF38" s="23"/>
    </row>
    <row r="39" spans="1:110" x14ac:dyDescent="0.25">
      <c r="A39" s="50" t="s">
        <v>2675</v>
      </c>
      <c r="B39" s="50" t="s">
        <v>138</v>
      </c>
      <c r="C39" s="50" t="s">
        <v>106</v>
      </c>
      <c r="D39" s="50" t="s">
        <v>140</v>
      </c>
      <c r="E39" s="50" t="s">
        <v>119</v>
      </c>
      <c r="F39" s="50" t="s">
        <v>2644</v>
      </c>
      <c r="G39" s="50" t="s">
        <v>109</v>
      </c>
      <c r="H39" s="52">
        <v>693.52391478898733</v>
      </c>
      <c r="I39" s="52">
        <v>800</v>
      </c>
      <c r="J39" s="52">
        <v>86.690489348623416</v>
      </c>
      <c r="K39" s="52">
        <v>1</v>
      </c>
      <c r="L39" s="52">
        <v>541</v>
      </c>
      <c r="M39" s="52">
        <v>81.536385037810192</v>
      </c>
      <c r="N39" s="52">
        <v>100</v>
      </c>
      <c r="O39" s="52">
        <v>100</v>
      </c>
      <c r="P39" s="52">
        <v>92</v>
      </c>
      <c r="Q39" s="52">
        <v>64.46637894856805</v>
      </c>
      <c r="R39" s="52">
        <v>75</v>
      </c>
      <c r="S39" s="52">
        <v>75</v>
      </c>
      <c r="T39" s="52">
        <v>85.955171931424061</v>
      </c>
      <c r="U39" s="52">
        <v>100</v>
      </c>
      <c r="V39" s="52">
        <v>541</v>
      </c>
      <c r="W39" s="52">
        <v>77.088608842167588</v>
      </c>
      <c r="X39" s="52">
        <v>100</v>
      </c>
      <c r="Y39" s="52">
        <v>100</v>
      </c>
      <c r="Z39" s="52">
        <v>92</v>
      </c>
      <c r="AA39" s="52">
        <v>57.730462108331324</v>
      </c>
      <c r="AB39" s="52">
        <v>76.973949477775093</v>
      </c>
      <c r="AC39" s="52">
        <v>100</v>
      </c>
      <c r="AD39" s="52">
        <v>271</v>
      </c>
      <c r="AE39" s="52">
        <v>67.821156211562098</v>
      </c>
      <c r="AF39" s="52">
        <v>90.428208282082807</v>
      </c>
      <c r="AG39" s="52">
        <v>100</v>
      </c>
      <c r="AH39" s="52">
        <v>39</v>
      </c>
      <c r="AI39" s="52">
        <v>52.687179487179492</v>
      </c>
      <c r="AJ39" s="52">
        <v>70.365229885057403</v>
      </c>
      <c r="AK39" s="52">
        <v>70.249572649572656</v>
      </c>
      <c r="AL39" s="52">
        <v>100</v>
      </c>
      <c r="AM39" s="53">
        <v>10.53</v>
      </c>
      <c r="AN39" s="53">
        <v>17.260000000000002</v>
      </c>
      <c r="AO39" s="53">
        <v>17.670000000000002</v>
      </c>
      <c r="AP39" s="52">
        <v>0</v>
      </c>
      <c r="AQ39" s="52">
        <v>1</v>
      </c>
      <c r="AR39" s="52">
        <v>1</v>
      </c>
      <c r="AS39" s="52">
        <v>1</v>
      </c>
      <c r="AT39" s="52">
        <v>1</v>
      </c>
      <c r="AU39" s="52">
        <v>1</v>
      </c>
      <c r="AV39" s="52">
        <v>1</v>
      </c>
      <c r="AW39" s="52">
        <v>1</v>
      </c>
      <c r="AX39" s="52">
        <v>1</v>
      </c>
      <c r="AY39" s="52">
        <v>1</v>
      </c>
      <c r="AZ39" s="52">
        <v>1.8181818181818182E-3</v>
      </c>
      <c r="BA39" s="52">
        <v>50</v>
      </c>
      <c r="BB39" s="52">
        <v>50</v>
      </c>
      <c r="BC39" s="52">
        <v>0</v>
      </c>
      <c r="BD39" s="52">
        <v>50</v>
      </c>
      <c r="BE39" s="52">
        <v>50</v>
      </c>
      <c r="BF39" s="52"/>
      <c r="BG39" s="52"/>
      <c r="BH39" s="52"/>
      <c r="BI39" s="52"/>
      <c r="BJ39" s="52"/>
      <c r="BK39" s="52"/>
      <c r="BL39" s="52"/>
      <c r="BM39" s="52"/>
      <c r="BN39" s="52"/>
      <c r="BO39" s="52"/>
      <c r="BP39" s="52">
        <v>266</v>
      </c>
      <c r="BQ39" s="52">
        <v>271</v>
      </c>
      <c r="BR39" s="52">
        <v>0.98154981549815501</v>
      </c>
      <c r="BS39" s="52">
        <v>50</v>
      </c>
      <c r="BT39" s="52">
        <v>50</v>
      </c>
      <c r="BU39" s="54"/>
      <c r="BV39" s="54"/>
      <c r="BW39" s="52"/>
      <c r="BX39" s="52"/>
      <c r="BY39" s="52"/>
      <c r="BZ39" s="55"/>
      <c r="CA39" s="55"/>
      <c r="CB39" s="52"/>
      <c r="CC39" s="52"/>
      <c r="CD39" s="52"/>
      <c r="CE39" s="52"/>
      <c r="CF39" s="52"/>
      <c r="CG39" s="52"/>
      <c r="CH39" s="52"/>
      <c r="CI39" s="52"/>
      <c r="CJ39" s="52"/>
      <c r="CK39" s="52">
        <v>241</v>
      </c>
      <c r="CL39" s="52">
        <v>144</v>
      </c>
      <c r="CM39" s="52">
        <v>275</v>
      </c>
      <c r="CN39" s="52">
        <v>0.59751037344398339</v>
      </c>
      <c r="CO39" s="52">
        <v>0.87636363636363634</v>
      </c>
      <c r="CP39" s="52">
        <v>19.91701244813278</v>
      </c>
      <c r="CQ39" s="52">
        <v>50</v>
      </c>
      <c r="CR39" s="52"/>
      <c r="CS39" s="52"/>
      <c r="CT39" s="52"/>
      <c r="CU39" s="52"/>
      <c r="CV39" s="52"/>
      <c r="CW39" s="52"/>
      <c r="CX39" s="52"/>
      <c r="CY39" s="52"/>
      <c r="CZ39" s="52">
        <v>16.823939048191338</v>
      </c>
      <c r="DA39" s="52">
        <v>19.496255895940152</v>
      </c>
      <c r="DB39" s="52">
        <v>17.335082511020332</v>
      </c>
      <c r="DC39" s="52"/>
      <c r="DD39" s="50" t="s">
        <v>139</v>
      </c>
      <c r="DE39" s="22"/>
      <c r="DF39" s="22"/>
    </row>
    <row r="40" spans="1:110" x14ac:dyDescent="0.25">
      <c r="A40" s="50" t="s">
        <v>3453</v>
      </c>
      <c r="B40" s="50" t="s">
        <v>1685</v>
      </c>
      <c r="C40" s="50" t="s">
        <v>106</v>
      </c>
      <c r="D40" s="50" t="s">
        <v>114</v>
      </c>
      <c r="E40" s="50" t="s">
        <v>137</v>
      </c>
      <c r="F40" s="50" t="s">
        <v>1454</v>
      </c>
      <c r="G40" s="50" t="s">
        <v>109</v>
      </c>
      <c r="H40" s="52">
        <v>546.49604402168677</v>
      </c>
      <c r="I40" s="52">
        <v>750</v>
      </c>
      <c r="J40" s="52">
        <v>72.86613920289156</v>
      </c>
      <c r="K40" s="52">
        <v>0</v>
      </c>
      <c r="L40" s="52">
        <v>271</v>
      </c>
      <c r="M40" s="52">
        <v>62.660753609787342</v>
      </c>
      <c r="N40" s="52">
        <v>83.547671479716456</v>
      </c>
      <c r="O40" s="52">
        <v>100</v>
      </c>
      <c r="P40" s="52">
        <v>211</v>
      </c>
      <c r="Q40" s="52">
        <v>60.576134875312533</v>
      </c>
      <c r="R40" s="52">
        <v>65.012165599665579</v>
      </c>
      <c r="S40" s="52">
        <v>69.99166282602377</v>
      </c>
      <c r="T40" s="52">
        <v>80.76817983375004</v>
      </c>
      <c r="U40" s="52">
        <v>100</v>
      </c>
      <c r="V40" s="52">
        <v>271</v>
      </c>
      <c r="W40" s="52">
        <v>56.863136757048181</v>
      </c>
      <c r="X40" s="52">
        <v>75.817515676064247</v>
      </c>
      <c r="Y40" s="52">
        <v>100</v>
      </c>
      <c r="Z40" s="52">
        <v>211</v>
      </c>
      <c r="AA40" s="52">
        <v>54.545877370521907</v>
      </c>
      <c r="AB40" s="52">
        <v>72.727836494029205</v>
      </c>
      <c r="AC40" s="52">
        <v>100</v>
      </c>
      <c r="AD40" s="52">
        <v>86</v>
      </c>
      <c r="AE40" s="52">
        <v>46.315116279069777</v>
      </c>
      <c r="AF40" s="52">
        <v>61.753488372093038</v>
      </c>
      <c r="AG40" s="52">
        <v>100</v>
      </c>
      <c r="AH40" s="52">
        <v>66</v>
      </c>
      <c r="AI40" s="52">
        <v>43.838888888888874</v>
      </c>
      <c r="AJ40" s="52">
        <v>54.486666666666665</v>
      </c>
      <c r="AK40" s="52">
        <v>58.451851851851835</v>
      </c>
      <c r="AL40" s="52">
        <v>100</v>
      </c>
      <c r="AM40" s="53">
        <v>9.41</v>
      </c>
      <c r="AN40" s="53">
        <v>10.46</v>
      </c>
      <c r="AO40" s="53">
        <v>10.64</v>
      </c>
      <c r="AP40" s="52">
        <v>0</v>
      </c>
      <c r="AQ40" s="52">
        <v>0.99307958477508651</v>
      </c>
      <c r="AR40" s="52">
        <v>0.99118942731277537</v>
      </c>
      <c r="AS40" s="52">
        <v>1</v>
      </c>
      <c r="AT40" s="52">
        <v>0.99310344827586206</v>
      </c>
      <c r="AU40" s="52">
        <v>0.99122807017543857</v>
      </c>
      <c r="AV40" s="52">
        <v>1</v>
      </c>
      <c r="AW40" s="52">
        <v>1</v>
      </c>
      <c r="AX40" s="52">
        <v>1</v>
      </c>
      <c r="AY40" s="52">
        <v>1</v>
      </c>
      <c r="AZ40" s="52">
        <v>9.2943201376936319E-2</v>
      </c>
      <c r="BA40" s="52">
        <v>41.411359724612737</v>
      </c>
      <c r="BB40" s="52">
        <v>50</v>
      </c>
      <c r="BC40" s="52">
        <v>0.11337868480725624</v>
      </c>
      <c r="BD40" s="52">
        <v>37.324263038548764</v>
      </c>
      <c r="BE40" s="52">
        <v>50</v>
      </c>
      <c r="BF40" s="52"/>
      <c r="BG40" s="52"/>
      <c r="BH40" s="52"/>
      <c r="BI40" s="52"/>
      <c r="BJ40" s="52"/>
      <c r="BK40" s="52"/>
      <c r="BL40" s="52"/>
      <c r="BM40" s="52"/>
      <c r="BN40" s="52"/>
      <c r="BO40" s="52"/>
      <c r="BP40" s="52"/>
      <c r="BQ40" s="52"/>
      <c r="BR40" s="52"/>
      <c r="BS40" s="52"/>
      <c r="BT40" s="52"/>
      <c r="BU40" s="54"/>
      <c r="BV40" s="54"/>
      <c r="BW40" s="52"/>
      <c r="BX40" s="52"/>
      <c r="BY40" s="52"/>
      <c r="BZ40" s="55"/>
      <c r="CA40" s="55"/>
      <c r="CB40" s="52"/>
      <c r="CC40" s="52"/>
      <c r="CD40" s="52"/>
      <c r="CE40" s="52"/>
      <c r="CF40" s="52"/>
      <c r="CG40" s="52"/>
      <c r="CH40" s="52"/>
      <c r="CI40" s="52"/>
      <c r="CJ40" s="52"/>
      <c r="CK40" s="52">
        <v>98</v>
      </c>
      <c r="CL40" s="52">
        <v>51</v>
      </c>
      <c r="CM40" s="52">
        <v>104</v>
      </c>
      <c r="CN40" s="52">
        <v>0.52040816326530615</v>
      </c>
      <c r="CO40" s="52">
        <v>0.94230769230769229</v>
      </c>
      <c r="CP40" s="52">
        <v>34.693877551020407</v>
      </c>
      <c r="CQ40" s="52">
        <v>50</v>
      </c>
      <c r="CR40" s="52"/>
      <c r="CS40" s="52"/>
      <c r="CT40" s="52"/>
      <c r="CU40" s="52"/>
      <c r="CV40" s="52"/>
      <c r="CW40" s="52"/>
      <c r="CX40" s="52"/>
      <c r="CY40" s="52"/>
      <c r="CZ40" s="52">
        <v>16.823939048191338</v>
      </c>
      <c r="DA40" s="52">
        <v>19.496255895940152</v>
      </c>
      <c r="DB40" s="52">
        <v>17.335082511020332</v>
      </c>
      <c r="DC40" s="52"/>
      <c r="DD40" s="50" t="s">
        <v>1089</v>
      </c>
      <c r="DE40" s="23"/>
      <c r="DF40" s="23"/>
    </row>
    <row r="41" spans="1:110" x14ac:dyDescent="0.25">
      <c r="A41" s="50" t="s">
        <v>2780</v>
      </c>
      <c r="B41" s="50" t="s">
        <v>1686</v>
      </c>
      <c r="C41" s="50" t="s">
        <v>106</v>
      </c>
      <c r="D41" s="50" t="s">
        <v>122</v>
      </c>
      <c r="E41" s="50" t="s">
        <v>123</v>
      </c>
      <c r="F41" s="50" t="s">
        <v>2644</v>
      </c>
      <c r="G41" s="50" t="s">
        <v>109</v>
      </c>
      <c r="H41" s="52">
        <v>955.2855021805367</v>
      </c>
      <c r="I41" s="52">
        <v>1250</v>
      </c>
      <c r="J41" s="52">
        <v>76.422840174442939</v>
      </c>
      <c r="K41" s="52">
        <v>1</v>
      </c>
      <c r="L41" s="52">
        <v>198</v>
      </c>
      <c r="M41" s="52">
        <v>61.847047988849098</v>
      </c>
      <c r="N41" s="52">
        <v>82.462730651798793</v>
      </c>
      <c r="O41" s="52">
        <v>100</v>
      </c>
      <c r="P41" s="52">
        <v>48</v>
      </c>
      <c r="Q41" s="52">
        <v>47.940393518518526</v>
      </c>
      <c r="R41" s="52">
        <v>59.208814778938631</v>
      </c>
      <c r="S41" s="52">
        <v>66.297177419354881</v>
      </c>
      <c r="T41" s="52">
        <v>63.92052469135804</v>
      </c>
      <c r="U41" s="52">
        <v>100</v>
      </c>
      <c r="V41" s="52">
        <v>197</v>
      </c>
      <c r="W41" s="52">
        <v>54.244114175403091</v>
      </c>
      <c r="X41" s="52">
        <v>72.325485567204112</v>
      </c>
      <c r="Y41" s="52">
        <v>100</v>
      </c>
      <c r="Z41" s="52">
        <v>48</v>
      </c>
      <c r="AA41" s="52">
        <v>38.832856051928218</v>
      </c>
      <c r="AB41" s="52">
        <v>51.777141402570962</v>
      </c>
      <c r="AC41" s="52">
        <v>100</v>
      </c>
      <c r="AD41" s="52">
        <v>207</v>
      </c>
      <c r="AE41" s="52">
        <v>61.775362318840614</v>
      </c>
      <c r="AF41" s="52">
        <v>82.367149758454147</v>
      </c>
      <c r="AG41" s="52">
        <v>100</v>
      </c>
      <c r="AH41" s="52">
        <v>60</v>
      </c>
      <c r="AI41" s="52">
        <v>45.894444444444453</v>
      </c>
      <c r="AJ41" s="52">
        <v>68.257369614512513</v>
      </c>
      <c r="AK41" s="52">
        <v>61.192592592592597</v>
      </c>
      <c r="AL41" s="52">
        <v>100</v>
      </c>
      <c r="AM41" s="53">
        <v>18.350000000000001</v>
      </c>
      <c r="AN41" s="53">
        <v>20.37</v>
      </c>
      <c r="AO41" s="53">
        <v>22.36</v>
      </c>
      <c r="AP41" s="52">
        <v>0</v>
      </c>
      <c r="AQ41" s="52">
        <v>0.96190476190476193</v>
      </c>
      <c r="AR41" s="52">
        <v>0.96226415094339623</v>
      </c>
      <c r="AS41" s="52">
        <v>0.96178343949044587</v>
      </c>
      <c r="AT41" s="52">
        <v>0.95714285714285718</v>
      </c>
      <c r="AU41" s="52">
        <v>0.96226415094339623</v>
      </c>
      <c r="AV41" s="52">
        <v>0.95541401273885351</v>
      </c>
      <c r="AW41" s="52">
        <v>0.99047619047619051</v>
      </c>
      <c r="AX41" s="52">
        <v>0.9838709677419355</v>
      </c>
      <c r="AY41" s="52">
        <v>0.9932432432432432</v>
      </c>
      <c r="AZ41" s="52">
        <v>2.5581395348837209E-2</v>
      </c>
      <c r="BA41" s="52">
        <v>50</v>
      </c>
      <c r="BB41" s="52">
        <v>50</v>
      </c>
      <c r="BC41" s="52">
        <v>5.9360730593607303E-2</v>
      </c>
      <c r="BD41" s="52">
        <v>48.127853881278561</v>
      </c>
      <c r="BE41" s="52">
        <v>50</v>
      </c>
      <c r="BF41" s="52">
        <v>352</v>
      </c>
      <c r="BG41" s="52">
        <v>429</v>
      </c>
      <c r="BH41" s="52">
        <v>0.82051282051282048</v>
      </c>
      <c r="BI41" s="52">
        <v>50</v>
      </c>
      <c r="BJ41" s="52">
        <v>50</v>
      </c>
      <c r="BK41" s="52">
        <v>192</v>
      </c>
      <c r="BL41" s="52">
        <v>429</v>
      </c>
      <c r="BM41" s="52">
        <v>0.44755244755244755</v>
      </c>
      <c r="BN41" s="52">
        <v>29.836829836829835</v>
      </c>
      <c r="BO41" s="52">
        <v>50</v>
      </c>
      <c r="BP41" s="52">
        <v>216</v>
      </c>
      <c r="BQ41" s="52">
        <v>222</v>
      </c>
      <c r="BR41" s="52">
        <v>0.97297297297297303</v>
      </c>
      <c r="BS41" s="52">
        <v>50</v>
      </c>
      <c r="BT41" s="52">
        <v>50</v>
      </c>
      <c r="BU41" s="54">
        <v>237</v>
      </c>
      <c r="BV41" s="54">
        <v>248</v>
      </c>
      <c r="BW41" s="52">
        <v>0.95564516129032262</v>
      </c>
      <c r="BX41" s="52">
        <v>100</v>
      </c>
      <c r="BY41" s="52">
        <v>100</v>
      </c>
      <c r="BZ41" s="55">
        <v>58</v>
      </c>
      <c r="CA41" s="55">
        <v>61</v>
      </c>
      <c r="CB41" s="52">
        <v>0.95081967213114749</v>
      </c>
      <c r="CC41" s="52">
        <v>100</v>
      </c>
      <c r="CD41" s="52">
        <v>100</v>
      </c>
      <c r="CE41" s="52">
        <v>0</v>
      </c>
      <c r="CF41" s="52">
        <v>245</v>
      </c>
      <c r="CG41" s="52">
        <v>193</v>
      </c>
      <c r="CH41" s="52">
        <v>0.78775510204081634</v>
      </c>
      <c r="CI41" s="52">
        <v>100</v>
      </c>
      <c r="CJ41" s="52">
        <v>100</v>
      </c>
      <c r="CK41" s="52">
        <v>73</v>
      </c>
      <c r="CL41" s="52">
        <v>32</v>
      </c>
      <c r="CM41" s="52">
        <v>209</v>
      </c>
      <c r="CN41" s="52">
        <v>0.43835616438356162</v>
      </c>
      <c r="CO41" s="52">
        <v>0.34928229665071769</v>
      </c>
      <c r="CP41" s="52">
        <v>0</v>
      </c>
      <c r="CQ41" s="52">
        <v>50</v>
      </c>
      <c r="CR41" s="52">
        <v>137</v>
      </c>
      <c r="CS41" s="52">
        <v>860</v>
      </c>
      <c r="CT41" s="52">
        <v>0.15930232558139534</v>
      </c>
      <c r="CU41" s="52">
        <v>13.275193798449614</v>
      </c>
      <c r="CV41" s="52">
        <v>50</v>
      </c>
      <c r="CW41" s="52">
        <v>0.95081967213114749</v>
      </c>
      <c r="CX41" s="52">
        <v>0.94</v>
      </c>
      <c r="CY41" s="52">
        <v>-1.0819672131147514E-2</v>
      </c>
      <c r="CZ41" s="52">
        <v>16.823939048191338</v>
      </c>
      <c r="DA41" s="52">
        <v>19.496255895940152</v>
      </c>
      <c r="DB41" s="52">
        <v>17.335082511020332</v>
      </c>
      <c r="DC41" s="52">
        <v>12.629206143265662</v>
      </c>
      <c r="DD41" s="50" t="s">
        <v>329</v>
      </c>
      <c r="DE41" s="23"/>
      <c r="DF41" s="23"/>
    </row>
    <row r="42" spans="1:110" x14ac:dyDescent="0.25">
      <c r="A42" s="50" t="s">
        <v>3137</v>
      </c>
      <c r="B42" s="50" t="s">
        <v>1687</v>
      </c>
      <c r="C42" s="50" t="s">
        <v>106</v>
      </c>
      <c r="D42" s="50" t="s">
        <v>114</v>
      </c>
      <c r="E42" s="50" t="s">
        <v>182</v>
      </c>
      <c r="F42" s="50" t="s">
        <v>1453</v>
      </c>
      <c r="G42" s="50" t="s">
        <v>109</v>
      </c>
      <c r="H42" s="52">
        <v>100</v>
      </c>
      <c r="I42" s="52">
        <v>100</v>
      </c>
      <c r="J42" s="52">
        <v>100</v>
      </c>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3"/>
      <c r="AN42" s="53"/>
      <c r="AO42" s="53"/>
      <c r="AP42" s="52"/>
      <c r="AQ42" s="52"/>
      <c r="AR42" s="52"/>
      <c r="AS42" s="52"/>
      <c r="AT42" s="52"/>
      <c r="AU42" s="52"/>
      <c r="AV42" s="52"/>
      <c r="AW42" s="52"/>
      <c r="AX42" s="52"/>
      <c r="AY42" s="52"/>
      <c r="AZ42" s="52">
        <v>1.7857142857142856E-2</v>
      </c>
      <c r="BA42" s="52">
        <v>50</v>
      </c>
      <c r="BB42" s="52">
        <v>50</v>
      </c>
      <c r="BC42" s="52">
        <v>0.05</v>
      </c>
      <c r="BD42" s="52">
        <v>50</v>
      </c>
      <c r="BE42" s="52">
        <v>50</v>
      </c>
      <c r="BF42" s="52"/>
      <c r="BG42" s="52"/>
      <c r="BH42" s="52"/>
      <c r="BI42" s="52"/>
      <c r="BJ42" s="52"/>
      <c r="BK42" s="52"/>
      <c r="BL42" s="52"/>
      <c r="BM42" s="52"/>
      <c r="BN42" s="52"/>
      <c r="BO42" s="52"/>
      <c r="BP42" s="52"/>
      <c r="BQ42" s="52"/>
      <c r="BR42" s="52"/>
      <c r="BS42" s="52"/>
      <c r="BT42" s="52"/>
      <c r="BU42" s="54"/>
      <c r="BV42" s="54"/>
      <c r="BW42" s="52"/>
      <c r="BX42" s="52"/>
      <c r="BY42" s="52"/>
      <c r="BZ42" s="55"/>
      <c r="CA42" s="55"/>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0" t="s">
        <v>737</v>
      </c>
      <c r="DE42" s="23"/>
      <c r="DF42" s="23"/>
    </row>
    <row r="43" spans="1:110" x14ac:dyDescent="0.25">
      <c r="A43" s="50" t="s">
        <v>2677</v>
      </c>
      <c r="B43" s="50" t="s">
        <v>145</v>
      </c>
      <c r="C43" s="50" t="s">
        <v>106</v>
      </c>
      <c r="D43" s="50" t="s">
        <v>107</v>
      </c>
      <c r="E43" s="50" t="s">
        <v>108</v>
      </c>
      <c r="F43" s="50" t="s">
        <v>1453</v>
      </c>
      <c r="G43" s="50" t="s">
        <v>109</v>
      </c>
      <c r="H43" s="52">
        <v>539.22653308449549</v>
      </c>
      <c r="I43" s="52">
        <v>650</v>
      </c>
      <c r="J43" s="52">
        <v>82.957928166845463</v>
      </c>
      <c r="K43" s="52">
        <v>1</v>
      </c>
      <c r="L43" s="52">
        <v>194</v>
      </c>
      <c r="M43" s="52">
        <v>75.098547575141467</v>
      </c>
      <c r="N43" s="52">
        <v>100</v>
      </c>
      <c r="O43" s="52">
        <v>100</v>
      </c>
      <c r="P43" s="52">
        <v>48</v>
      </c>
      <c r="Q43" s="52">
        <v>62.001250372358044</v>
      </c>
      <c r="R43" s="52">
        <v>67.165648006256021</v>
      </c>
      <c r="S43" s="52">
        <v>75</v>
      </c>
      <c r="T43" s="52">
        <v>82.66833382981072</v>
      </c>
      <c r="U43" s="52">
        <v>100</v>
      </c>
      <c r="V43" s="52">
        <v>193</v>
      </c>
      <c r="W43" s="52">
        <v>62.182785610553545</v>
      </c>
      <c r="X43" s="52">
        <v>82.910380814071388</v>
      </c>
      <c r="Y43" s="52">
        <v>100</v>
      </c>
      <c r="Z43" s="52">
        <v>48</v>
      </c>
      <c r="AA43" s="52">
        <v>47.130388790202367</v>
      </c>
      <c r="AB43" s="52">
        <v>62.840518386936495</v>
      </c>
      <c r="AC43" s="52">
        <v>100</v>
      </c>
      <c r="AD43" s="52">
        <v>46</v>
      </c>
      <c r="AE43" s="52">
        <v>60.420289855072468</v>
      </c>
      <c r="AF43" s="52">
        <v>80.560386473429958</v>
      </c>
      <c r="AG43" s="52">
        <v>100</v>
      </c>
      <c r="AH43" s="52">
        <v>11</v>
      </c>
      <c r="AI43" s="52"/>
      <c r="AJ43" s="52">
        <v>63.84190476190475</v>
      </c>
      <c r="AK43" s="52"/>
      <c r="AL43" s="52">
        <v>0</v>
      </c>
      <c r="AM43" s="53">
        <v>12.99</v>
      </c>
      <c r="AN43" s="53">
        <v>20.03</v>
      </c>
      <c r="AO43" s="53"/>
      <c r="AP43" s="52">
        <v>0</v>
      </c>
      <c r="AQ43" s="52">
        <v>0.96568627450980393</v>
      </c>
      <c r="AR43" s="52">
        <v>0.96078431372549022</v>
      </c>
      <c r="AS43" s="52">
        <v>0.9673202614379085</v>
      </c>
      <c r="AT43" s="52">
        <v>0.96078431372549022</v>
      </c>
      <c r="AU43" s="52">
        <v>0.96078431372549022</v>
      </c>
      <c r="AV43" s="52">
        <v>0.96078431372549022</v>
      </c>
      <c r="AW43" s="52">
        <v>1</v>
      </c>
      <c r="AX43" s="52"/>
      <c r="AY43" s="52">
        <v>1</v>
      </c>
      <c r="AZ43" s="52">
        <v>0.02</v>
      </c>
      <c r="BA43" s="52">
        <v>50</v>
      </c>
      <c r="BB43" s="52">
        <v>50</v>
      </c>
      <c r="BC43" s="52">
        <v>4.9180327868852458E-2</v>
      </c>
      <c r="BD43" s="52">
        <v>50</v>
      </c>
      <c r="BE43" s="52">
        <v>50</v>
      </c>
      <c r="BF43" s="52"/>
      <c r="BG43" s="52"/>
      <c r="BH43" s="52"/>
      <c r="BI43" s="52"/>
      <c r="BJ43" s="52"/>
      <c r="BK43" s="52"/>
      <c r="BL43" s="52"/>
      <c r="BM43" s="52"/>
      <c r="BN43" s="52"/>
      <c r="BO43" s="52"/>
      <c r="BP43" s="52"/>
      <c r="BQ43" s="52"/>
      <c r="BR43" s="52"/>
      <c r="BS43" s="52"/>
      <c r="BT43" s="52"/>
      <c r="BU43" s="54"/>
      <c r="BV43" s="54"/>
      <c r="BW43" s="52"/>
      <c r="BX43" s="52"/>
      <c r="BY43" s="52"/>
      <c r="BZ43" s="55"/>
      <c r="CA43" s="55"/>
      <c r="CB43" s="52"/>
      <c r="CC43" s="52"/>
      <c r="CD43" s="52"/>
      <c r="CE43" s="52"/>
      <c r="CF43" s="52"/>
      <c r="CG43" s="52"/>
      <c r="CH43" s="52"/>
      <c r="CI43" s="52"/>
      <c r="CJ43" s="52"/>
      <c r="CK43" s="52">
        <v>108</v>
      </c>
      <c r="CL43" s="52">
        <v>49</v>
      </c>
      <c r="CM43" s="52">
        <v>110</v>
      </c>
      <c r="CN43" s="52">
        <v>0.45370370370370372</v>
      </c>
      <c r="CO43" s="52">
        <v>0.98181818181818181</v>
      </c>
      <c r="CP43" s="52">
        <v>30.246913580246915</v>
      </c>
      <c r="CQ43" s="52">
        <v>50</v>
      </c>
      <c r="CR43" s="52"/>
      <c r="CS43" s="52"/>
      <c r="CT43" s="52"/>
      <c r="CU43" s="52"/>
      <c r="CV43" s="52"/>
      <c r="CW43" s="52"/>
      <c r="CX43" s="52"/>
      <c r="CY43" s="52"/>
      <c r="CZ43" s="52">
        <v>16.823939048191338</v>
      </c>
      <c r="DA43" s="52">
        <v>19.496255895940152</v>
      </c>
      <c r="DB43" s="52">
        <v>17.335082511020332</v>
      </c>
      <c r="DC43" s="52"/>
      <c r="DD43" s="50" t="s">
        <v>146</v>
      </c>
      <c r="DE43" s="23"/>
      <c r="DF43" s="23"/>
    </row>
    <row r="44" spans="1:110" x14ac:dyDescent="0.25">
      <c r="A44" s="50" t="s">
        <v>3292</v>
      </c>
      <c r="B44" s="50" t="s">
        <v>1688</v>
      </c>
      <c r="C44" s="50" t="s">
        <v>106</v>
      </c>
      <c r="D44" s="50" t="s">
        <v>107</v>
      </c>
      <c r="E44" s="50" t="s">
        <v>137</v>
      </c>
      <c r="F44" s="50" t="s">
        <v>1453</v>
      </c>
      <c r="G44" s="50" t="s">
        <v>109</v>
      </c>
      <c r="H44" s="52">
        <v>582.90965472619473</v>
      </c>
      <c r="I44" s="52">
        <v>650</v>
      </c>
      <c r="J44" s="52">
        <v>89.678408419414581</v>
      </c>
      <c r="K44" s="52">
        <v>0</v>
      </c>
      <c r="L44" s="52">
        <v>152</v>
      </c>
      <c r="M44" s="52">
        <v>83.080199237235917</v>
      </c>
      <c r="N44" s="52">
        <v>100</v>
      </c>
      <c r="O44" s="52">
        <v>100</v>
      </c>
      <c r="P44" s="52">
        <v>25</v>
      </c>
      <c r="Q44" s="52">
        <v>65.476101995657132</v>
      </c>
      <c r="R44" s="52">
        <v>75</v>
      </c>
      <c r="S44" s="52">
        <v>75</v>
      </c>
      <c r="T44" s="52">
        <v>87.301469327542847</v>
      </c>
      <c r="U44" s="52">
        <v>100</v>
      </c>
      <c r="V44" s="52">
        <v>151</v>
      </c>
      <c r="W44" s="52">
        <v>73.482541908038584</v>
      </c>
      <c r="X44" s="52">
        <v>97.976722544051441</v>
      </c>
      <c r="Y44" s="52">
        <v>100</v>
      </c>
      <c r="Z44" s="52">
        <v>24</v>
      </c>
      <c r="AA44" s="52">
        <v>58.700045054211728</v>
      </c>
      <c r="AB44" s="52">
        <v>78.266726738948961</v>
      </c>
      <c r="AC44" s="52">
        <v>100</v>
      </c>
      <c r="AD44" s="52">
        <v>56</v>
      </c>
      <c r="AE44" s="52">
        <v>69.227976190476198</v>
      </c>
      <c r="AF44" s="52">
        <v>92.303968253968264</v>
      </c>
      <c r="AG44" s="52">
        <v>100</v>
      </c>
      <c r="AH44" s="52">
        <v>9</v>
      </c>
      <c r="AI44" s="52"/>
      <c r="AJ44" s="52">
        <v>72.287943262411346</v>
      </c>
      <c r="AK44" s="52"/>
      <c r="AL44" s="52">
        <v>0</v>
      </c>
      <c r="AM44" s="53">
        <v>9.52</v>
      </c>
      <c r="AN44" s="53">
        <v>16.29</v>
      </c>
      <c r="AO44" s="53"/>
      <c r="AP44" s="52">
        <v>1</v>
      </c>
      <c r="AQ44" s="52">
        <v>0.89595375722543358</v>
      </c>
      <c r="AR44" s="52">
        <v>0.8928571428571429</v>
      </c>
      <c r="AS44" s="52">
        <v>0.89655172413793105</v>
      </c>
      <c r="AT44" s="52">
        <v>0.89017341040462428</v>
      </c>
      <c r="AU44" s="52">
        <v>0.8571428571428571</v>
      </c>
      <c r="AV44" s="52">
        <v>0.89655172413793105</v>
      </c>
      <c r="AW44" s="52">
        <v>1</v>
      </c>
      <c r="AX44" s="52"/>
      <c r="AY44" s="52">
        <v>1</v>
      </c>
      <c r="AZ44" s="52">
        <v>4.2813455657492352E-2</v>
      </c>
      <c r="BA44" s="52">
        <v>50</v>
      </c>
      <c r="BB44" s="52">
        <v>50</v>
      </c>
      <c r="BC44" s="52">
        <v>7.8947368421052627E-2</v>
      </c>
      <c r="BD44" s="52">
        <v>44.21052631578948</v>
      </c>
      <c r="BE44" s="52">
        <v>50</v>
      </c>
      <c r="BF44" s="52"/>
      <c r="BG44" s="52"/>
      <c r="BH44" s="52"/>
      <c r="BI44" s="52"/>
      <c r="BJ44" s="52"/>
      <c r="BK44" s="52"/>
      <c r="BL44" s="52"/>
      <c r="BM44" s="52"/>
      <c r="BN44" s="52"/>
      <c r="BO44" s="52"/>
      <c r="BP44" s="52"/>
      <c r="BQ44" s="52"/>
      <c r="BR44" s="52"/>
      <c r="BS44" s="52"/>
      <c r="BT44" s="52"/>
      <c r="BU44" s="54"/>
      <c r="BV44" s="54"/>
      <c r="BW44" s="52"/>
      <c r="BX44" s="52"/>
      <c r="BY44" s="52"/>
      <c r="BZ44" s="55"/>
      <c r="CA44" s="55"/>
      <c r="CB44" s="52"/>
      <c r="CC44" s="52"/>
      <c r="CD44" s="52"/>
      <c r="CE44" s="52"/>
      <c r="CF44" s="52"/>
      <c r="CG44" s="52"/>
      <c r="CH44" s="52"/>
      <c r="CI44" s="52"/>
      <c r="CJ44" s="52"/>
      <c r="CK44" s="52">
        <v>69</v>
      </c>
      <c r="CL44" s="52">
        <v>34</v>
      </c>
      <c r="CM44" s="52">
        <v>71</v>
      </c>
      <c r="CN44" s="52">
        <v>0.49275362318840582</v>
      </c>
      <c r="CO44" s="52">
        <v>0.971830985915493</v>
      </c>
      <c r="CP44" s="52">
        <v>32.850241545893724</v>
      </c>
      <c r="CQ44" s="52">
        <v>50</v>
      </c>
      <c r="CR44" s="52"/>
      <c r="CS44" s="52"/>
      <c r="CT44" s="52"/>
      <c r="CU44" s="52"/>
      <c r="CV44" s="52"/>
      <c r="CW44" s="52"/>
      <c r="CX44" s="52"/>
      <c r="CY44" s="52"/>
      <c r="CZ44" s="52">
        <v>16.823939048191338</v>
      </c>
      <c r="DA44" s="52">
        <v>19.496255895940152</v>
      </c>
      <c r="DB44" s="52">
        <v>17.335082511020332</v>
      </c>
      <c r="DC44" s="52"/>
      <c r="DD44" s="50" t="s">
        <v>910</v>
      </c>
      <c r="DE44" s="23"/>
      <c r="DF44" s="23"/>
    </row>
    <row r="45" spans="1:110" x14ac:dyDescent="0.25">
      <c r="A45" s="50" t="s">
        <v>3140</v>
      </c>
      <c r="B45" s="50" t="s">
        <v>1689</v>
      </c>
      <c r="C45" s="50" t="s">
        <v>106</v>
      </c>
      <c r="D45" s="50" t="s">
        <v>107</v>
      </c>
      <c r="E45" s="50" t="s">
        <v>119</v>
      </c>
      <c r="F45" s="50" t="s">
        <v>1454</v>
      </c>
      <c r="G45" s="50" t="s">
        <v>109</v>
      </c>
      <c r="H45" s="52">
        <v>484.28570783163002</v>
      </c>
      <c r="I45" s="52">
        <v>800</v>
      </c>
      <c r="J45" s="52">
        <v>60.53571347895376</v>
      </c>
      <c r="K45" s="52">
        <v>0</v>
      </c>
      <c r="L45" s="52">
        <v>321</v>
      </c>
      <c r="M45" s="52">
        <v>53.534847742016957</v>
      </c>
      <c r="N45" s="52">
        <v>71.379796989355953</v>
      </c>
      <c r="O45" s="52">
        <v>100</v>
      </c>
      <c r="P45" s="52">
        <v>205</v>
      </c>
      <c r="Q45" s="52">
        <v>50.293065005401409</v>
      </c>
      <c r="R45" s="52">
        <v>50.529871781255764</v>
      </c>
      <c r="S45" s="52">
        <v>59.263860336897871</v>
      </c>
      <c r="T45" s="52">
        <v>67.057420007201884</v>
      </c>
      <c r="U45" s="52">
        <v>100</v>
      </c>
      <c r="V45" s="52">
        <v>321</v>
      </c>
      <c r="W45" s="52">
        <v>44.446708654225262</v>
      </c>
      <c r="X45" s="52">
        <v>59.262278205633677</v>
      </c>
      <c r="Y45" s="52">
        <v>100</v>
      </c>
      <c r="Z45" s="52">
        <v>205</v>
      </c>
      <c r="AA45" s="52">
        <v>41.004528543320205</v>
      </c>
      <c r="AB45" s="52">
        <v>54.672704724426943</v>
      </c>
      <c r="AC45" s="52">
        <v>100</v>
      </c>
      <c r="AD45" s="52">
        <v>119</v>
      </c>
      <c r="AE45" s="52">
        <v>45.189355742296897</v>
      </c>
      <c r="AF45" s="52">
        <v>60.252474323062529</v>
      </c>
      <c r="AG45" s="52">
        <v>100</v>
      </c>
      <c r="AH45" s="52">
        <v>80</v>
      </c>
      <c r="AI45" s="52">
        <v>44.224583333333342</v>
      </c>
      <c r="AJ45" s="52">
        <v>47.168376068376048</v>
      </c>
      <c r="AK45" s="52">
        <v>58.966111111111118</v>
      </c>
      <c r="AL45" s="52">
        <v>100</v>
      </c>
      <c r="AM45" s="53">
        <v>8.9700000000000006</v>
      </c>
      <c r="AN45" s="53">
        <v>9.52</v>
      </c>
      <c r="AO45" s="53">
        <v>2.94</v>
      </c>
      <c r="AP45" s="52">
        <v>0</v>
      </c>
      <c r="AQ45" s="52">
        <v>0.99696048632218848</v>
      </c>
      <c r="AR45" s="52">
        <v>0.99523809523809526</v>
      </c>
      <c r="AS45" s="52">
        <v>1</v>
      </c>
      <c r="AT45" s="52">
        <v>0.99696048632218848</v>
      </c>
      <c r="AU45" s="52">
        <v>0.99523809523809526</v>
      </c>
      <c r="AV45" s="52">
        <v>1</v>
      </c>
      <c r="AW45" s="52">
        <v>1</v>
      </c>
      <c r="AX45" s="52">
        <v>1</v>
      </c>
      <c r="AY45" s="52">
        <v>1</v>
      </c>
      <c r="AZ45" s="52">
        <v>0.1402439024390244</v>
      </c>
      <c r="BA45" s="52">
        <v>31.951219512195127</v>
      </c>
      <c r="BB45" s="52">
        <v>50</v>
      </c>
      <c r="BC45" s="52">
        <v>0.19672131147540983</v>
      </c>
      <c r="BD45" s="52">
        <v>20.655737704918042</v>
      </c>
      <c r="BE45" s="52">
        <v>50</v>
      </c>
      <c r="BF45" s="52"/>
      <c r="BG45" s="52"/>
      <c r="BH45" s="52"/>
      <c r="BI45" s="52"/>
      <c r="BJ45" s="52"/>
      <c r="BK45" s="52"/>
      <c r="BL45" s="52"/>
      <c r="BM45" s="52"/>
      <c r="BN45" s="52"/>
      <c r="BO45" s="52"/>
      <c r="BP45" s="52">
        <v>36</v>
      </c>
      <c r="BQ45" s="52">
        <v>43</v>
      </c>
      <c r="BR45" s="52">
        <v>0.83720930232558144</v>
      </c>
      <c r="BS45" s="52">
        <v>44.532409698169232</v>
      </c>
      <c r="BT45" s="52">
        <v>50</v>
      </c>
      <c r="BU45" s="54"/>
      <c r="BV45" s="54"/>
      <c r="BW45" s="52"/>
      <c r="BX45" s="52"/>
      <c r="BY45" s="52"/>
      <c r="BZ45" s="55"/>
      <c r="CA45" s="55"/>
      <c r="CB45" s="52"/>
      <c r="CC45" s="52"/>
      <c r="CD45" s="52"/>
      <c r="CE45" s="52"/>
      <c r="CF45" s="52"/>
      <c r="CG45" s="52"/>
      <c r="CH45" s="52"/>
      <c r="CI45" s="52"/>
      <c r="CJ45" s="52"/>
      <c r="CK45" s="52">
        <v>150</v>
      </c>
      <c r="CL45" s="52">
        <v>35</v>
      </c>
      <c r="CM45" s="52">
        <v>147</v>
      </c>
      <c r="CN45" s="52">
        <v>0.23333333333333334</v>
      </c>
      <c r="CO45" s="52">
        <v>1.0204081632653061</v>
      </c>
      <c r="CP45" s="52">
        <v>15.555555555555555</v>
      </c>
      <c r="CQ45" s="52">
        <v>50</v>
      </c>
      <c r="CR45" s="52"/>
      <c r="CS45" s="52"/>
      <c r="CT45" s="52"/>
      <c r="CU45" s="52"/>
      <c r="CV45" s="52"/>
      <c r="CW45" s="52"/>
      <c r="CX45" s="52"/>
      <c r="CY45" s="52"/>
      <c r="CZ45" s="52">
        <v>16.823939048191338</v>
      </c>
      <c r="DA45" s="52">
        <v>19.496255895940152</v>
      </c>
      <c r="DB45" s="52">
        <v>17.335082511020332</v>
      </c>
      <c r="DC45" s="52"/>
      <c r="DD45" s="50" t="s">
        <v>741</v>
      </c>
      <c r="DE45" s="23"/>
      <c r="DF45" s="23"/>
    </row>
    <row r="46" spans="1:110" x14ac:dyDescent="0.25">
      <c r="A46" s="50" t="s">
        <v>2705</v>
      </c>
      <c r="B46" s="50" t="s">
        <v>219</v>
      </c>
      <c r="C46" s="50" t="s">
        <v>106</v>
      </c>
      <c r="D46" s="50" t="s">
        <v>107</v>
      </c>
      <c r="E46" s="50" t="s">
        <v>119</v>
      </c>
      <c r="F46" s="50" t="s">
        <v>1454</v>
      </c>
      <c r="G46" s="50" t="s">
        <v>109</v>
      </c>
      <c r="H46" s="52">
        <v>462.72579880889828</v>
      </c>
      <c r="I46" s="52">
        <v>800</v>
      </c>
      <c r="J46" s="52">
        <v>57.840724851112277</v>
      </c>
      <c r="K46" s="52">
        <v>0</v>
      </c>
      <c r="L46" s="52">
        <v>326</v>
      </c>
      <c r="M46" s="52">
        <v>49.977369179918014</v>
      </c>
      <c r="N46" s="52">
        <v>66.636492239890686</v>
      </c>
      <c r="O46" s="52">
        <v>100</v>
      </c>
      <c r="P46" s="52">
        <v>326</v>
      </c>
      <c r="Q46" s="52">
        <v>49.977369179918014</v>
      </c>
      <c r="R46" s="52"/>
      <c r="S46" s="52"/>
      <c r="T46" s="52">
        <v>66.636492239890686</v>
      </c>
      <c r="U46" s="52">
        <v>100</v>
      </c>
      <c r="V46" s="52">
        <v>326</v>
      </c>
      <c r="W46" s="52">
        <v>40.655780516892662</v>
      </c>
      <c r="X46" s="52">
        <v>54.207707355856883</v>
      </c>
      <c r="Y46" s="52">
        <v>100</v>
      </c>
      <c r="Z46" s="52">
        <v>326</v>
      </c>
      <c r="AA46" s="52">
        <v>40.655780516892662</v>
      </c>
      <c r="AB46" s="52">
        <v>54.207707355856883</v>
      </c>
      <c r="AC46" s="52">
        <v>100</v>
      </c>
      <c r="AD46" s="52">
        <v>95</v>
      </c>
      <c r="AE46" s="52">
        <v>39.10596491228069</v>
      </c>
      <c r="AF46" s="52">
        <v>52.141286549707587</v>
      </c>
      <c r="AG46" s="52">
        <v>100</v>
      </c>
      <c r="AH46" s="52">
        <v>95</v>
      </c>
      <c r="AI46" s="52">
        <v>39.10596491228069</v>
      </c>
      <c r="AJ46" s="52"/>
      <c r="AK46" s="52">
        <v>52.141286549707587</v>
      </c>
      <c r="AL46" s="52">
        <v>100</v>
      </c>
      <c r="AM46" s="53"/>
      <c r="AN46" s="53"/>
      <c r="AO46" s="53"/>
      <c r="AP46" s="52">
        <v>0</v>
      </c>
      <c r="AQ46" s="52">
        <v>0.9945205479452055</v>
      </c>
      <c r="AR46" s="52">
        <v>0.9945205479452055</v>
      </c>
      <c r="AS46" s="52"/>
      <c r="AT46" s="52">
        <v>0.99456521739130432</v>
      </c>
      <c r="AU46" s="52">
        <v>0.99456521739130432</v>
      </c>
      <c r="AV46" s="52"/>
      <c r="AW46" s="52">
        <v>0.99009900990099009</v>
      </c>
      <c r="AX46" s="52">
        <v>0.99009900990099009</v>
      </c>
      <c r="AY46" s="52"/>
      <c r="AZ46" s="52">
        <v>0.21674876847290642</v>
      </c>
      <c r="BA46" s="52">
        <v>16.650246305418737</v>
      </c>
      <c r="BB46" s="52">
        <v>50</v>
      </c>
      <c r="BC46" s="52">
        <v>0.21674876847290642</v>
      </c>
      <c r="BD46" s="52">
        <v>16.650246305418737</v>
      </c>
      <c r="BE46" s="52">
        <v>50</v>
      </c>
      <c r="BF46" s="52"/>
      <c r="BG46" s="52"/>
      <c r="BH46" s="52"/>
      <c r="BI46" s="52"/>
      <c r="BJ46" s="52"/>
      <c r="BK46" s="52"/>
      <c r="BL46" s="52"/>
      <c r="BM46" s="52"/>
      <c r="BN46" s="52"/>
      <c r="BO46" s="52"/>
      <c r="BP46" s="52">
        <v>46</v>
      </c>
      <c r="BQ46" s="52">
        <v>53</v>
      </c>
      <c r="BR46" s="52">
        <v>0.86792452830188682</v>
      </c>
      <c r="BS46" s="52">
        <v>46.166198313930153</v>
      </c>
      <c r="BT46" s="52">
        <v>50</v>
      </c>
      <c r="BU46" s="54"/>
      <c r="BV46" s="54"/>
      <c r="BW46" s="52"/>
      <c r="BX46" s="52"/>
      <c r="BY46" s="52"/>
      <c r="BZ46" s="55"/>
      <c r="CA46" s="55"/>
      <c r="CB46" s="52"/>
      <c r="CC46" s="52"/>
      <c r="CD46" s="52"/>
      <c r="CE46" s="52"/>
      <c r="CF46" s="52"/>
      <c r="CG46" s="52"/>
      <c r="CH46" s="52"/>
      <c r="CI46" s="52"/>
      <c r="CJ46" s="52"/>
      <c r="CK46" s="52">
        <v>177</v>
      </c>
      <c r="CL46" s="52">
        <v>99</v>
      </c>
      <c r="CM46" s="52">
        <v>174</v>
      </c>
      <c r="CN46" s="52">
        <v>0.55932203389830504</v>
      </c>
      <c r="CO46" s="52">
        <v>1.0172413793103448</v>
      </c>
      <c r="CP46" s="52">
        <v>37.288135593220332</v>
      </c>
      <c r="CQ46" s="52">
        <v>50</v>
      </c>
      <c r="CR46" s="52"/>
      <c r="CS46" s="52"/>
      <c r="CT46" s="52"/>
      <c r="CU46" s="52"/>
      <c r="CV46" s="52"/>
      <c r="CW46" s="52"/>
      <c r="CX46" s="52"/>
      <c r="CY46" s="52"/>
      <c r="CZ46" s="52">
        <v>16.823939048191338</v>
      </c>
      <c r="DA46" s="52">
        <v>19.496255895940152</v>
      </c>
      <c r="DB46" s="52">
        <v>17.335082511020332</v>
      </c>
      <c r="DC46" s="52"/>
      <c r="DD46" s="50" t="s">
        <v>220</v>
      </c>
      <c r="DE46" s="22"/>
      <c r="DF46" s="22"/>
    </row>
    <row r="47" spans="1:110" x14ac:dyDescent="0.25">
      <c r="A47" s="50" t="s">
        <v>2736</v>
      </c>
      <c r="B47" s="50" t="s">
        <v>1690</v>
      </c>
      <c r="C47" s="50" t="s">
        <v>106</v>
      </c>
      <c r="D47" s="50" t="s">
        <v>122</v>
      </c>
      <c r="E47" s="50" t="s">
        <v>123</v>
      </c>
      <c r="F47" s="50" t="s">
        <v>2644</v>
      </c>
      <c r="G47" s="50" t="s">
        <v>109</v>
      </c>
      <c r="H47" s="52">
        <v>562.88208882525691</v>
      </c>
      <c r="I47" s="52">
        <v>1250</v>
      </c>
      <c r="J47" s="52">
        <v>45.030567106020555</v>
      </c>
      <c r="K47" s="52">
        <v>0</v>
      </c>
      <c r="L47" s="52">
        <v>209</v>
      </c>
      <c r="M47" s="52">
        <v>39.747453310696123</v>
      </c>
      <c r="N47" s="52">
        <v>52.996604414261498</v>
      </c>
      <c r="O47" s="52">
        <v>100</v>
      </c>
      <c r="P47" s="52">
        <v>209</v>
      </c>
      <c r="Q47" s="52">
        <v>39.747453310696123</v>
      </c>
      <c r="R47" s="52"/>
      <c r="S47" s="52"/>
      <c r="T47" s="52">
        <v>52.996604414261498</v>
      </c>
      <c r="U47" s="52">
        <v>100</v>
      </c>
      <c r="V47" s="52">
        <v>207</v>
      </c>
      <c r="W47" s="52">
        <v>27.792635755432713</v>
      </c>
      <c r="X47" s="52">
        <v>37.056847673910283</v>
      </c>
      <c r="Y47" s="52">
        <v>100</v>
      </c>
      <c r="Z47" s="52">
        <v>207</v>
      </c>
      <c r="AA47" s="52">
        <v>27.792635755432713</v>
      </c>
      <c r="AB47" s="52">
        <v>37.056847673910283</v>
      </c>
      <c r="AC47" s="52">
        <v>100</v>
      </c>
      <c r="AD47" s="52">
        <v>169</v>
      </c>
      <c r="AE47" s="52">
        <v>31.852268244575939</v>
      </c>
      <c r="AF47" s="52">
        <v>42.469690992767916</v>
      </c>
      <c r="AG47" s="52">
        <v>100</v>
      </c>
      <c r="AH47" s="52">
        <v>169</v>
      </c>
      <c r="AI47" s="52">
        <v>31.852268244575939</v>
      </c>
      <c r="AJ47" s="52"/>
      <c r="AK47" s="52">
        <v>42.469690992767916</v>
      </c>
      <c r="AL47" s="52">
        <v>100</v>
      </c>
      <c r="AM47" s="53"/>
      <c r="AN47" s="53"/>
      <c r="AO47" s="53"/>
      <c r="AP47" s="52">
        <v>1</v>
      </c>
      <c r="AQ47" s="52">
        <v>0.92887029288702927</v>
      </c>
      <c r="AR47" s="52">
        <v>0.92887029288702927</v>
      </c>
      <c r="AS47" s="52"/>
      <c r="AT47" s="52">
        <v>0.92083333333333328</v>
      </c>
      <c r="AU47" s="52">
        <v>0.92083333333333328</v>
      </c>
      <c r="AV47" s="52"/>
      <c r="AW47" s="52">
        <v>0.75109170305676853</v>
      </c>
      <c r="AX47" s="52">
        <v>0.75109170305676853</v>
      </c>
      <c r="AY47" s="52"/>
      <c r="AZ47" s="52">
        <v>0.42857142857142855</v>
      </c>
      <c r="BA47" s="52">
        <v>0</v>
      </c>
      <c r="BB47" s="52">
        <v>50</v>
      </c>
      <c r="BC47" s="52">
        <v>0.42857142857142855</v>
      </c>
      <c r="BD47" s="52">
        <v>0</v>
      </c>
      <c r="BE47" s="52">
        <v>50</v>
      </c>
      <c r="BF47" s="52">
        <v>211</v>
      </c>
      <c r="BG47" s="52">
        <v>424</v>
      </c>
      <c r="BH47" s="52">
        <v>0.49764150943396224</v>
      </c>
      <c r="BI47" s="52">
        <v>33.176100628930818</v>
      </c>
      <c r="BJ47" s="52">
        <v>50</v>
      </c>
      <c r="BK47" s="52">
        <v>25</v>
      </c>
      <c r="BL47" s="52">
        <v>424</v>
      </c>
      <c r="BM47" s="52">
        <v>5.8962264150943397E-2</v>
      </c>
      <c r="BN47" s="52">
        <v>3.9308176100628929</v>
      </c>
      <c r="BO47" s="52">
        <v>50</v>
      </c>
      <c r="BP47" s="52">
        <v>196</v>
      </c>
      <c r="BQ47" s="52">
        <v>339</v>
      </c>
      <c r="BR47" s="52">
        <v>0.57817109144542778</v>
      </c>
      <c r="BS47" s="52">
        <v>30.753781459863184</v>
      </c>
      <c r="BT47" s="52">
        <v>50</v>
      </c>
      <c r="BU47" s="54">
        <v>216</v>
      </c>
      <c r="BV47" s="54">
        <v>347</v>
      </c>
      <c r="BW47" s="52">
        <v>0.62247838616714701</v>
      </c>
      <c r="BX47" s="52">
        <v>66.221104911398626</v>
      </c>
      <c r="BY47" s="52">
        <v>100</v>
      </c>
      <c r="BZ47" s="55">
        <v>169</v>
      </c>
      <c r="CA47" s="55">
        <v>306</v>
      </c>
      <c r="CB47" s="52">
        <v>0.55228758169934644</v>
      </c>
      <c r="CC47" s="52">
        <v>58.753998053121968</v>
      </c>
      <c r="CD47" s="52">
        <v>100</v>
      </c>
      <c r="CE47" s="52">
        <v>0</v>
      </c>
      <c r="CF47" s="52">
        <v>240</v>
      </c>
      <c r="CG47" s="52">
        <v>99</v>
      </c>
      <c r="CH47" s="52">
        <v>0.41249999999999998</v>
      </c>
      <c r="CI47" s="52">
        <v>54.999999999999993</v>
      </c>
      <c r="CJ47" s="52">
        <v>100</v>
      </c>
      <c r="CK47" s="52">
        <v>31</v>
      </c>
      <c r="CL47" s="52">
        <v>1</v>
      </c>
      <c r="CM47" s="52">
        <v>222</v>
      </c>
      <c r="CN47" s="52">
        <v>3.2258064516129031E-2</v>
      </c>
      <c r="CO47" s="52">
        <v>0.13963963963963963</v>
      </c>
      <c r="CP47" s="52">
        <v>0</v>
      </c>
      <c r="CQ47" s="52">
        <v>50</v>
      </c>
      <c r="CR47" s="52">
        <v>685</v>
      </c>
      <c r="CS47" s="52">
        <v>966</v>
      </c>
      <c r="CT47" s="52">
        <v>0.70910973084886131</v>
      </c>
      <c r="CU47" s="52">
        <v>50</v>
      </c>
      <c r="CV47" s="52">
        <v>50</v>
      </c>
      <c r="CW47" s="52">
        <v>0.55228758169934644</v>
      </c>
      <c r="CX47" s="52"/>
      <c r="CY47" s="52"/>
      <c r="CZ47" s="52">
        <v>16.823939048191338</v>
      </c>
      <c r="DA47" s="52">
        <v>19.496255895940152</v>
      </c>
      <c r="DB47" s="52">
        <v>17.335082511020332</v>
      </c>
      <c r="DC47" s="52">
        <v>12.629206143265662</v>
      </c>
      <c r="DD47" s="50" t="s">
        <v>274</v>
      </c>
      <c r="DE47" s="22"/>
      <c r="DF47" s="22"/>
    </row>
    <row r="48" spans="1:110" x14ac:dyDescent="0.25">
      <c r="A48" s="50" t="s">
        <v>2970</v>
      </c>
      <c r="B48" s="50" t="s">
        <v>1691</v>
      </c>
      <c r="C48" s="50" t="s">
        <v>106</v>
      </c>
      <c r="D48" s="50" t="s">
        <v>107</v>
      </c>
      <c r="E48" s="50" t="s">
        <v>119</v>
      </c>
      <c r="F48" s="50" t="s">
        <v>1454</v>
      </c>
      <c r="G48" s="50" t="s">
        <v>109</v>
      </c>
      <c r="H48" s="52">
        <v>465.56328371088216</v>
      </c>
      <c r="I48" s="52">
        <v>800</v>
      </c>
      <c r="J48" s="52">
        <v>58.195410463860277</v>
      </c>
      <c r="K48" s="52">
        <v>0</v>
      </c>
      <c r="L48" s="52">
        <v>246</v>
      </c>
      <c r="M48" s="52">
        <v>48.561305916998755</v>
      </c>
      <c r="N48" s="52">
        <v>64.748407889331673</v>
      </c>
      <c r="O48" s="52">
        <v>100</v>
      </c>
      <c r="P48" s="52">
        <v>242</v>
      </c>
      <c r="Q48" s="52">
        <v>48.808858979475403</v>
      </c>
      <c r="R48" s="52"/>
      <c r="S48" s="52"/>
      <c r="T48" s="52">
        <v>65.078478639300542</v>
      </c>
      <c r="U48" s="52">
        <v>100</v>
      </c>
      <c r="V48" s="52">
        <v>245</v>
      </c>
      <c r="W48" s="52">
        <v>40.693441486550213</v>
      </c>
      <c r="X48" s="52">
        <v>54.257921982066946</v>
      </c>
      <c r="Y48" s="52">
        <v>100</v>
      </c>
      <c r="Z48" s="52">
        <v>241</v>
      </c>
      <c r="AA48" s="52">
        <v>41.023710603295918</v>
      </c>
      <c r="AB48" s="52">
        <v>54.698280804394564</v>
      </c>
      <c r="AC48" s="52">
        <v>100</v>
      </c>
      <c r="AD48" s="52">
        <v>76</v>
      </c>
      <c r="AE48" s="52">
        <v>40.585416666666681</v>
      </c>
      <c r="AF48" s="52">
        <v>54.113888888888908</v>
      </c>
      <c r="AG48" s="52">
        <v>100</v>
      </c>
      <c r="AH48" s="52">
        <v>76</v>
      </c>
      <c r="AI48" s="52">
        <v>40.585416666666681</v>
      </c>
      <c r="AJ48" s="52"/>
      <c r="AK48" s="52">
        <v>54.113888888888908</v>
      </c>
      <c r="AL48" s="52">
        <v>100</v>
      </c>
      <c r="AM48" s="53"/>
      <c r="AN48" s="53"/>
      <c r="AO48" s="53"/>
      <c r="AP48" s="52">
        <v>0</v>
      </c>
      <c r="AQ48" s="52">
        <v>0.99629629629629635</v>
      </c>
      <c r="AR48" s="52">
        <v>0.99622641509433962</v>
      </c>
      <c r="AS48" s="52"/>
      <c r="AT48" s="52">
        <v>0.98913043478260865</v>
      </c>
      <c r="AU48" s="52">
        <v>0.99261992619926198</v>
      </c>
      <c r="AV48" s="52"/>
      <c r="AW48" s="52">
        <v>1</v>
      </c>
      <c r="AX48" s="52">
        <v>1</v>
      </c>
      <c r="AY48" s="52"/>
      <c r="AZ48" s="52">
        <v>0.18318965517241378</v>
      </c>
      <c r="BA48" s="52">
        <v>23.362068965517249</v>
      </c>
      <c r="BB48" s="52">
        <v>50</v>
      </c>
      <c r="BC48" s="52">
        <v>0.17937219730941703</v>
      </c>
      <c r="BD48" s="52">
        <v>24.125560538116609</v>
      </c>
      <c r="BE48" s="52">
        <v>50</v>
      </c>
      <c r="BF48" s="52"/>
      <c r="BG48" s="52"/>
      <c r="BH48" s="52"/>
      <c r="BI48" s="52"/>
      <c r="BJ48" s="52"/>
      <c r="BK48" s="52"/>
      <c r="BL48" s="52"/>
      <c r="BM48" s="52"/>
      <c r="BN48" s="52"/>
      <c r="BO48" s="52"/>
      <c r="BP48" s="52">
        <v>35</v>
      </c>
      <c r="BQ48" s="52">
        <v>49</v>
      </c>
      <c r="BR48" s="52">
        <v>0.7142857142857143</v>
      </c>
      <c r="BS48" s="52">
        <v>37.993920972644382</v>
      </c>
      <c r="BT48" s="52">
        <v>50</v>
      </c>
      <c r="BU48" s="54"/>
      <c r="BV48" s="54"/>
      <c r="BW48" s="52"/>
      <c r="BX48" s="52"/>
      <c r="BY48" s="52"/>
      <c r="BZ48" s="55"/>
      <c r="CA48" s="55"/>
      <c r="CB48" s="52"/>
      <c r="CC48" s="52"/>
      <c r="CD48" s="52"/>
      <c r="CE48" s="52"/>
      <c r="CF48" s="52"/>
      <c r="CG48" s="52"/>
      <c r="CH48" s="52"/>
      <c r="CI48" s="52"/>
      <c r="CJ48" s="52"/>
      <c r="CK48" s="52">
        <v>127</v>
      </c>
      <c r="CL48" s="52">
        <v>63</v>
      </c>
      <c r="CM48" s="52">
        <v>135</v>
      </c>
      <c r="CN48" s="52">
        <v>0.49606299212598426</v>
      </c>
      <c r="CO48" s="52">
        <v>0.94074074074074077</v>
      </c>
      <c r="CP48" s="52">
        <v>33.070866141732289</v>
      </c>
      <c r="CQ48" s="52">
        <v>50</v>
      </c>
      <c r="CR48" s="52"/>
      <c r="CS48" s="52"/>
      <c r="CT48" s="52"/>
      <c r="CU48" s="52"/>
      <c r="CV48" s="52"/>
      <c r="CW48" s="52"/>
      <c r="CX48" s="52"/>
      <c r="CY48" s="52"/>
      <c r="CZ48" s="52">
        <v>16.823939048191338</v>
      </c>
      <c r="DA48" s="52">
        <v>19.496255895940152</v>
      </c>
      <c r="DB48" s="52">
        <v>17.335082511020332</v>
      </c>
      <c r="DC48" s="52"/>
      <c r="DD48" s="50" t="s">
        <v>551</v>
      </c>
      <c r="DE48" s="23"/>
      <c r="DF48" s="23"/>
    </row>
    <row r="49" spans="1:110" x14ac:dyDescent="0.25">
      <c r="A49" s="50" t="s">
        <v>3537</v>
      </c>
      <c r="B49" s="50" t="s">
        <v>1692</v>
      </c>
      <c r="C49" s="50" t="s">
        <v>106</v>
      </c>
      <c r="D49" s="50" t="s">
        <v>107</v>
      </c>
      <c r="E49" s="50" t="s">
        <v>1693</v>
      </c>
      <c r="F49" s="50" t="s">
        <v>1454</v>
      </c>
      <c r="G49" s="50" t="s">
        <v>109</v>
      </c>
      <c r="H49" s="52">
        <v>65.069695405265875</v>
      </c>
      <c r="I49" s="52">
        <v>100</v>
      </c>
      <c r="J49" s="52">
        <v>65.069695405265875</v>
      </c>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3"/>
      <c r="AN49" s="53"/>
      <c r="AO49" s="53"/>
      <c r="AP49" s="52"/>
      <c r="AQ49" s="52"/>
      <c r="AR49" s="52"/>
      <c r="AS49" s="52"/>
      <c r="AT49" s="52"/>
      <c r="AU49" s="52"/>
      <c r="AV49" s="52"/>
      <c r="AW49" s="52"/>
      <c r="AX49" s="52"/>
      <c r="AY49" s="52"/>
      <c r="AZ49" s="52">
        <v>0.12080536912751678</v>
      </c>
      <c r="BA49" s="52">
        <v>35.838926174496642</v>
      </c>
      <c r="BB49" s="52">
        <v>50</v>
      </c>
      <c r="BC49" s="52">
        <v>0.15384615384615385</v>
      </c>
      <c r="BD49" s="52">
        <v>29.230769230769237</v>
      </c>
      <c r="BE49" s="52">
        <v>50</v>
      </c>
      <c r="BF49" s="52"/>
      <c r="BG49" s="52"/>
      <c r="BH49" s="52"/>
      <c r="BI49" s="52"/>
      <c r="BJ49" s="52"/>
      <c r="BK49" s="52"/>
      <c r="BL49" s="52"/>
      <c r="BM49" s="52"/>
      <c r="BN49" s="52"/>
      <c r="BO49" s="52"/>
      <c r="BP49" s="52"/>
      <c r="BQ49" s="52"/>
      <c r="BR49" s="52"/>
      <c r="BS49" s="52"/>
      <c r="BT49" s="52"/>
      <c r="BU49" s="54"/>
      <c r="BV49" s="54"/>
      <c r="BW49" s="52"/>
      <c r="BX49" s="52"/>
      <c r="BY49" s="52"/>
      <c r="BZ49" s="55"/>
      <c r="CA49" s="55"/>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0" t="s">
        <v>1178</v>
      </c>
      <c r="DE49" s="23"/>
      <c r="DF49" s="23"/>
    </row>
    <row r="50" spans="1:110" x14ac:dyDescent="0.25">
      <c r="A50" s="50" t="s">
        <v>2964</v>
      </c>
      <c r="B50" s="50" t="s">
        <v>1694</v>
      </c>
      <c r="C50" s="50" t="s">
        <v>106</v>
      </c>
      <c r="D50" s="50" t="s">
        <v>114</v>
      </c>
      <c r="E50" s="50" t="s">
        <v>108</v>
      </c>
      <c r="F50" s="50" t="s">
        <v>2644</v>
      </c>
      <c r="G50" s="50" t="s">
        <v>109</v>
      </c>
      <c r="H50" s="52">
        <v>612.8602047196631</v>
      </c>
      <c r="I50" s="52">
        <v>750</v>
      </c>
      <c r="J50" s="52">
        <v>81.714693962621737</v>
      </c>
      <c r="K50" s="52">
        <v>1</v>
      </c>
      <c r="L50" s="52">
        <v>258</v>
      </c>
      <c r="M50" s="52">
        <v>74.900466612421383</v>
      </c>
      <c r="N50" s="52">
        <v>99.867288816561839</v>
      </c>
      <c r="O50" s="52">
        <v>100</v>
      </c>
      <c r="P50" s="52">
        <v>74</v>
      </c>
      <c r="Q50" s="52">
        <v>61.727215960172799</v>
      </c>
      <c r="R50" s="52">
        <v>73.370949592059418</v>
      </c>
      <c r="S50" s="52">
        <v>75</v>
      </c>
      <c r="T50" s="52">
        <v>82.302954613563728</v>
      </c>
      <c r="U50" s="52">
        <v>100</v>
      </c>
      <c r="V50" s="52">
        <v>258</v>
      </c>
      <c r="W50" s="52">
        <v>67.960120744239461</v>
      </c>
      <c r="X50" s="52">
        <v>90.61349432565261</v>
      </c>
      <c r="Y50" s="52">
        <v>100</v>
      </c>
      <c r="Z50" s="52">
        <v>74</v>
      </c>
      <c r="AA50" s="52">
        <v>54.506167933443898</v>
      </c>
      <c r="AB50" s="52">
        <v>72.674890577925197</v>
      </c>
      <c r="AC50" s="52">
        <v>100</v>
      </c>
      <c r="AD50" s="52">
        <v>71</v>
      </c>
      <c r="AE50" s="52">
        <v>58.899061032863855</v>
      </c>
      <c r="AF50" s="52">
        <v>78.532081377151812</v>
      </c>
      <c r="AG50" s="52">
        <v>100</v>
      </c>
      <c r="AH50" s="52">
        <v>26</v>
      </c>
      <c r="AI50" s="52">
        <v>46.115384615384613</v>
      </c>
      <c r="AJ50" s="52">
        <v>66.285185185185185</v>
      </c>
      <c r="AK50" s="52">
        <v>61.487179487179489</v>
      </c>
      <c r="AL50" s="52">
        <v>100</v>
      </c>
      <c r="AM50" s="53">
        <v>13.27</v>
      </c>
      <c r="AN50" s="53">
        <v>18.86</v>
      </c>
      <c r="AO50" s="53">
        <v>20.16</v>
      </c>
      <c r="AP50" s="52">
        <v>0</v>
      </c>
      <c r="AQ50" s="52">
        <v>0.99245283018867925</v>
      </c>
      <c r="AR50" s="52">
        <v>1</v>
      </c>
      <c r="AS50" s="52">
        <v>0.989247311827957</v>
      </c>
      <c r="AT50" s="52">
        <v>0.99248120300751874</v>
      </c>
      <c r="AU50" s="52">
        <v>1</v>
      </c>
      <c r="AV50" s="52">
        <v>0.989247311827957</v>
      </c>
      <c r="AW50" s="52">
        <v>1</v>
      </c>
      <c r="AX50" s="52">
        <v>1</v>
      </c>
      <c r="AY50" s="52">
        <v>1</v>
      </c>
      <c r="AZ50" s="52">
        <v>3.7861915367483297E-2</v>
      </c>
      <c r="BA50" s="52">
        <v>50</v>
      </c>
      <c r="BB50" s="52">
        <v>50</v>
      </c>
      <c r="BC50" s="52">
        <v>9.375E-2</v>
      </c>
      <c r="BD50" s="52">
        <v>41.250000000000007</v>
      </c>
      <c r="BE50" s="52">
        <v>50</v>
      </c>
      <c r="BF50" s="52"/>
      <c r="BG50" s="52"/>
      <c r="BH50" s="52"/>
      <c r="BI50" s="52"/>
      <c r="BJ50" s="52"/>
      <c r="BK50" s="52"/>
      <c r="BL50" s="52"/>
      <c r="BM50" s="52"/>
      <c r="BN50" s="52"/>
      <c r="BO50" s="52"/>
      <c r="BP50" s="52"/>
      <c r="BQ50" s="52"/>
      <c r="BR50" s="52"/>
      <c r="BS50" s="52"/>
      <c r="BT50" s="52"/>
      <c r="BU50" s="54"/>
      <c r="BV50" s="54"/>
      <c r="BW50" s="52"/>
      <c r="BX50" s="52"/>
      <c r="BY50" s="52"/>
      <c r="BZ50" s="55"/>
      <c r="CA50" s="55"/>
      <c r="CB50" s="52"/>
      <c r="CC50" s="52"/>
      <c r="CD50" s="52"/>
      <c r="CE50" s="52"/>
      <c r="CF50" s="52"/>
      <c r="CG50" s="52"/>
      <c r="CH50" s="52"/>
      <c r="CI50" s="52"/>
      <c r="CJ50" s="52"/>
      <c r="CK50" s="52">
        <v>131</v>
      </c>
      <c r="CL50" s="52">
        <v>71</v>
      </c>
      <c r="CM50" s="52">
        <v>132</v>
      </c>
      <c r="CN50" s="52">
        <v>0.5419847328244275</v>
      </c>
      <c r="CO50" s="52">
        <v>0.99242424242424243</v>
      </c>
      <c r="CP50" s="52">
        <v>36.132315521628499</v>
      </c>
      <c r="CQ50" s="52">
        <v>50</v>
      </c>
      <c r="CR50" s="52"/>
      <c r="CS50" s="52"/>
      <c r="CT50" s="52"/>
      <c r="CU50" s="52"/>
      <c r="CV50" s="52"/>
      <c r="CW50" s="52"/>
      <c r="CX50" s="52"/>
      <c r="CY50" s="52"/>
      <c r="CZ50" s="52">
        <v>16.823939048191338</v>
      </c>
      <c r="DA50" s="52">
        <v>19.496255895940152</v>
      </c>
      <c r="DB50" s="52">
        <v>17.335082511020332</v>
      </c>
      <c r="DC50" s="52"/>
      <c r="DD50" s="50" t="s">
        <v>543</v>
      </c>
      <c r="DE50" s="23"/>
      <c r="DF50" s="23"/>
    </row>
    <row r="51" spans="1:110" x14ac:dyDescent="0.25">
      <c r="A51" s="50" t="s">
        <v>2706</v>
      </c>
      <c r="B51" s="50" t="s">
        <v>221</v>
      </c>
      <c r="C51" s="50" t="s">
        <v>106</v>
      </c>
      <c r="D51" s="50" t="s">
        <v>107</v>
      </c>
      <c r="E51" s="50" t="s">
        <v>108</v>
      </c>
      <c r="F51" s="50" t="s">
        <v>1454</v>
      </c>
      <c r="G51" s="50" t="s">
        <v>109</v>
      </c>
      <c r="H51" s="52">
        <v>445.64077051937784</v>
      </c>
      <c r="I51" s="52">
        <v>750</v>
      </c>
      <c r="J51" s="52">
        <v>59.418769402583713</v>
      </c>
      <c r="K51" s="52">
        <v>0</v>
      </c>
      <c r="L51" s="52">
        <v>148</v>
      </c>
      <c r="M51" s="52">
        <v>56.535439588538949</v>
      </c>
      <c r="N51" s="52">
        <v>75.380586118051923</v>
      </c>
      <c r="O51" s="52">
        <v>100</v>
      </c>
      <c r="P51" s="52">
        <v>148</v>
      </c>
      <c r="Q51" s="52">
        <v>56.535439588538949</v>
      </c>
      <c r="R51" s="52"/>
      <c r="S51" s="52"/>
      <c r="T51" s="52">
        <v>75.380586118051923</v>
      </c>
      <c r="U51" s="52">
        <v>100</v>
      </c>
      <c r="V51" s="52">
        <v>148</v>
      </c>
      <c r="W51" s="52">
        <v>44.392233101514741</v>
      </c>
      <c r="X51" s="52">
        <v>59.189644135352992</v>
      </c>
      <c r="Y51" s="52">
        <v>100</v>
      </c>
      <c r="Z51" s="52">
        <v>148</v>
      </c>
      <c r="AA51" s="52">
        <v>44.392233101514741</v>
      </c>
      <c r="AB51" s="52">
        <v>59.189644135352992</v>
      </c>
      <c r="AC51" s="52">
        <v>100</v>
      </c>
      <c r="AD51" s="52">
        <v>35</v>
      </c>
      <c r="AE51" s="52">
        <v>39.034285714285716</v>
      </c>
      <c r="AF51" s="52">
        <v>52.045714285714283</v>
      </c>
      <c r="AG51" s="52">
        <v>100</v>
      </c>
      <c r="AH51" s="52">
        <v>35</v>
      </c>
      <c r="AI51" s="52">
        <v>39.034285714285716</v>
      </c>
      <c r="AJ51" s="52"/>
      <c r="AK51" s="52">
        <v>52.045714285714283</v>
      </c>
      <c r="AL51" s="52">
        <v>100</v>
      </c>
      <c r="AM51" s="53"/>
      <c r="AN51" s="53"/>
      <c r="AO51" s="53"/>
      <c r="AP51" s="52">
        <v>0</v>
      </c>
      <c r="AQ51" s="52">
        <v>0.99411764705882355</v>
      </c>
      <c r="AR51" s="52">
        <v>0.99411764705882355</v>
      </c>
      <c r="AS51" s="52"/>
      <c r="AT51" s="52">
        <v>0.99404761904761907</v>
      </c>
      <c r="AU51" s="52">
        <v>0.99404761904761907</v>
      </c>
      <c r="AV51" s="52"/>
      <c r="AW51" s="52">
        <v>1</v>
      </c>
      <c r="AX51" s="52">
        <v>1</v>
      </c>
      <c r="AY51" s="52"/>
      <c r="AZ51" s="52">
        <v>0.17741935483870969</v>
      </c>
      <c r="BA51" s="52">
        <v>24.516129032258061</v>
      </c>
      <c r="BB51" s="52">
        <v>50</v>
      </c>
      <c r="BC51" s="52">
        <v>0.17741935483870969</v>
      </c>
      <c r="BD51" s="52">
        <v>24.516129032258061</v>
      </c>
      <c r="BE51" s="52">
        <v>50</v>
      </c>
      <c r="BF51" s="52"/>
      <c r="BG51" s="52"/>
      <c r="BH51" s="52"/>
      <c r="BI51" s="52"/>
      <c r="BJ51" s="52"/>
      <c r="BK51" s="52"/>
      <c r="BL51" s="52"/>
      <c r="BM51" s="52"/>
      <c r="BN51" s="52"/>
      <c r="BO51" s="52"/>
      <c r="BP51" s="52"/>
      <c r="BQ51" s="52"/>
      <c r="BR51" s="52"/>
      <c r="BS51" s="52"/>
      <c r="BT51" s="52"/>
      <c r="BU51" s="54"/>
      <c r="BV51" s="54"/>
      <c r="BW51" s="52"/>
      <c r="BX51" s="52"/>
      <c r="BY51" s="52"/>
      <c r="BZ51" s="55"/>
      <c r="CA51" s="55"/>
      <c r="CB51" s="52"/>
      <c r="CC51" s="52"/>
      <c r="CD51" s="52"/>
      <c r="CE51" s="52"/>
      <c r="CF51" s="52"/>
      <c r="CG51" s="52"/>
      <c r="CH51" s="52"/>
      <c r="CI51" s="52"/>
      <c r="CJ51" s="52"/>
      <c r="CK51" s="52">
        <v>77</v>
      </c>
      <c r="CL51" s="52">
        <v>27</v>
      </c>
      <c r="CM51" s="52">
        <v>67</v>
      </c>
      <c r="CN51" s="52">
        <v>0.35064935064935066</v>
      </c>
      <c r="CO51" s="52">
        <v>1.1492537313432836</v>
      </c>
      <c r="CP51" s="52">
        <v>23.376623376623375</v>
      </c>
      <c r="CQ51" s="52">
        <v>50</v>
      </c>
      <c r="CR51" s="52"/>
      <c r="CS51" s="52"/>
      <c r="CT51" s="52"/>
      <c r="CU51" s="52"/>
      <c r="CV51" s="52"/>
      <c r="CW51" s="52"/>
      <c r="CX51" s="52"/>
      <c r="CY51" s="52"/>
      <c r="CZ51" s="52">
        <v>16.823939048191338</v>
      </c>
      <c r="DA51" s="52">
        <v>19.496255895940152</v>
      </c>
      <c r="DB51" s="52">
        <v>17.335082511020332</v>
      </c>
      <c r="DC51" s="52"/>
      <c r="DD51" s="50" t="s">
        <v>222</v>
      </c>
      <c r="DE51" s="23"/>
      <c r="DF51" s="23"/>
    </row>
    <row r="52" spans="1:110" x14ac:dyDescent="0.25">
      <c r="A52" s="50" t="s">
        <v>3519</v>
      </c>
      <c r="B52" s="50" t="s">
        <v>1695</v>
      </c>
      <c r="C52" s="50" t="s">
        <v>106</v>
      </c>
      <c r="D52" s="50" t="s">
        <v>108</v>
      </c>
      <c r="E52" s="50" t="s">
        <v>119</v>
      </c>
      <c r="F52" s="50" t="s">
        <v>2644</v>
      </c>
      <c r="G52" s="50" t="s">
        <v>109</v>
      </c>
      <c r="H52" s="52">
        <v>715.44540069511754</v>
      </c>
      <c r="I52" s="52">
        <v>800</v>
      </c>
      <c r="J52" s="52">
        <v>89.430675086889693</v>
      </c>
      <c r="K52" s="52">
        <v>1</v>
      </c>
      <c r="L52" s="52">
        <v>828</v>
      </c>
      <c r="M52" s="52">
        <v>81.932785170535055</v>
      </c>
      <c r="N52" s="52">
        <v>100</v>
      </c>
      <c r="O52" s="52">
        <v>100</v>
      </c>
      <c r="P52" s="52">
        <v>123</v>
      </c>
      <c r="Q52" s="52">
        <v>65.393316601485168</v>
      </c>
      <c r="R52" s="52">
        <v>75</v>
      </c>
      <c r="S52" s="52">
        <v>75</v>
      </c>
      <c r="T52" s="52">
        <v>87.191088801980214</v>
      </c>
      <c r="U52" s="52">
        <v>100</v>
      </c>
      <c r="V52" s="52">
        <v>827</v>
      </c>
      <c r="W52" s="52">
        <v>74.252452815990722</v>
      </c>
      <c r="X52" s="52">
        <v>99.003270421320963</v>
      </c>
      <c r="Y52" s="52">
        <v>100</v>
      </c>
      <c r="Z52" s="52">
        <v>122</v>
      </c>
      <c r="AA52" s="52">
        <v>53.595924064353397</v>
      </c>
      <c r="AB52" s="52">
        <v>71.461232085804525</v>
      </c>
      <c r="AC52" s="52">
        <v>100</v>
      </c>
      <c r="AD52" s="52">
        <v>294</v>
      </c>
      <c r="AE52" s="52">
        <v>67.558956916099731</v>
      </c>
      <c r="AF52" s="52">
        <v>90.078609221466309</v>
      </c>
      <c r="AG52" s="52">
        <v>100</v>
      </c>
      <c r="AH52" s="52">
        <v>41</v>
      </c>
      <c r="AI52" s="52">
        <v>55.313008130081293</v>
      </c>
      <c r="AJ52" s="52">
        <v>69.543478260869506</v>
      </c>
      <c r="AK52" s="52">
        <v>73.750677506775048</v>
      </c>
      <c r="AL52" s="52">
        <v>100</v>
      </c>
      <c r="AM52" s="53">
        <v>9.6</v>
      </c>
      <c r="AN52" s="53">
        <v>21.4</v>
      </c>
      <c r="AO52" s="53">
        <v>14.23</v>
      </c>
      <c r="AP52" s="52">
        <v>0</v>
      </c>
      <c r="AQ52" s="52">
        <v>0.97777777777777775</v>
      </c>
      <c r="AR52" s="52">
        <v>0.98412698412698407</v>
      </c>
      <c r="AS52" s="52">
        <v>0.97668038408779145</v>
      </c>
      <c r="AT52" s="52">
        <v>0.97660818713450293</v>
      </c>
      <c r="AU52" s="52">
        <v>0.97619047619047616</v>
      </c>
      <c r="AV52" s="52">
        <v>0.97668038408779145</v>
      </c>
      <c r="AW52" s="52">
        <v>0.99663299663299665</v>
      </c>
      <c r="AX52" s="52">
        <v>0.97619047619047616</v>
      </c>
      <c r="AY52" s="52">
        <v>1</v>
      </c>
      <c r="AZ52" s="52">
        <v>2.4532710280373831E-2</v>
      </c>
      <c r="BA52" s="52">
        <v>50</v>
      </c>
      <c r="BB52" s="52">
        <v>50</v>
      </c>
      <c r="BC52" s="52">
        <v>5.5045871559633031E-2</v>
      </c>
      <c r="BD52" s="52">
        <v>48.990825688073407</v>
      </c>
      <c r="BE52" s="52">
        <v>50</v>
      </c>
      <c r="BF52" s="52"/>
      <c r="BG52" s="52"/>
      <c r="BH52" s="52"/>
      <c r="BI52" s="52"/>
      <c r="BJ52" s="52"/>
      <c r="BK52" s="52"/>
      <c r="BL52" s="52"/>
      <c r="BM52" s="52"/>
      <c r="BN52" s="52"/>
      <c r="BO52" s="52"/>
      <c r="BP52" s="52">
        <v>271</v>
      </c>
      <c r="BQ52" s="52">
        <v>271</v>
      </c>
      <c r="BR52" s="52">
        <v>1</v>
      </c>
      <c r="BS52" s="52">
        <v>50</v>
      </c>
      <c r="BT52" s="52">
        <v>50</v>
      </c>
      <c r="BU52" s="54"/>
      <c r="BV52" s="54"/>
      <c r="BW52" s="52"/>
      <c r="BX52" s="52"/>
      <c r="BY52" s="52"/>
      <c r="BZ52" s="55"/>
      <c r="CA52" s="55"/>
      <c r="CB52" s="52"/>
      <c r="CC52" s="52"/>
      <c r="CD52" s="52"/>
      <c r="CE52" s="52"/>
      <c r="CF52" s="52"/>
      <c r="CG52" s="52"/>
      <c r="CH52" s="52"/>
      <c r="CI52" s="52"/>
      <c r="CJ52" s="52"/>
      <c r="CK52" s="52">
        <v>550</v>
      </c>
      <c r="CL52" s="52">
        <v>371</v>
      </c>
      <c r="CM52" s="52">
        <v>580</v>
      </c>
      <c r="CN52" s="52">
        <v>0.67454545454545456</v>
      </c>
      <c r="CO52" s="52">
        <v>0.94827586206896552</v>
      </c>
      <c r="CP52" s="52">
        <v>44.969696969696969</v>
      </c>
      <c r="CQ52" s="52">
        <v>50</v>
      </c>
      <c r="CR52" s="52"/>
      <c r="CS52" s="52"/>
      <c r="CT52" s="52"/>
      <c r="CU52" s="52"/>
      <c r="CV52" s="52"/>
      <c r="CW52" s="52"/>
      <c r="CX52" s="52"/>
      <c r="CY52" s="52"/>
      <c r="CZ52" s="52">
        <v>16.823939048191338</v>
      </c>
      <c r="DA52" s="52">
        <v>19.496255895940152</v>
      </c>
      <c r="DB52" s="52">
        <v>17.335082511020332</v>
      </c>
      <c r="DC52" s="52"/>
      <c r="DD52" s="50" t="s">
        <v>1158</v>
      </c>
      <c r="DE52" s="23"/>
      <c r="DF52" s="23"/>
    </row>
    <row r="53" spans="1:110" x14ac:dyDescent="0.25">
      <c r="A53" s="50" t="s">
        <v>3561</v>
      </c>
      <c r="B53" s="50" t="s">
        <v>1696</v>
      </c>
      <c r="C53" s="50" t="s">
        <v>106</v>
      </c>
      <c r="D53" s="50" t="s">
        <v>107</v>
      </c>
      <c r="E53" s="50" t="s">
        <v>108</v>
      </c>
      <c r="F53" s="50" t="s">
        <v>1453</v>
      </c>
      <c r="G53" s="50" t="s">
        <v>109</v>
      </c>
      <c r="H53" s="52">
        <v>644.44257307501039</v>
      </c>
      <c r="I53" s="52">
        <v>750</v>
      </c>
      <c r="J53" s="52">
        <v>85.925676410001387</v>
      </c>
      <c r="K53" s="52">
        <v>0</v>
      </c>
      <c r="L53" s="52">
        <v>419</v>
      </c>
      <c r="M53" s="52">
        <v>78.168896816251817</v>
      </c>
      <c r="N53" s="52">
        <v>100</v>
      </c>
      <c r="O53" s="52">
        <v>100</v>
      </c>
      <c r="P53" s="52">
        <v>79</v>
      </c>
      <c r="Q53" s="52">
        <v>59.075942617720031</v>
      </c>
      <c r="R53" s="52">
        <v>75</v>
      </c>
      <c r="S53" s="52">
        <v>75</v>
      </c>
      <c r="T53" s="52">
        <v>78.767923490293384</v>
      </c>
      <c r="U53" s="52">
        <v>100</v>
      </c>
      <c r="V53" s="52">
        <v>417</v>
      </c>
      <c r="W53" s="52">
        <v>72.840350453533617</v>
      </c>
      <c r="X53" s="52">
        <v>97.120467271378146</v>
      </c>
      <c r="Y53" s="52">
        <v>100</v>
      </c>
      <c r="Z53" s="52">
        <v>79</v>
      </c>
      <c r="AA53" s="52">
        <v>56.789812336697743</v>
      </c>
      <c r="AB53" s="52">
        <v>75.719749782263662</v>
      </c>
      <c r="AC53" s="52">
        <v>100</v>
      </c>
      <c r="AD53" s="52">
        <v>127</v>
      </c>
      <c r="AE53" s="52">
        <v>66.363779527559061</v>
      </c>
      <c r="AF53" s="52">
        <v>88.485039370078738</v>
      </c>
      <c r="AG53" s="52">
        <v>100</v>
      </c>
      <c r="AH53" s="52">
        <v>26</v>
      </c>
      <c r="AI53" s="52">
        <v>53.124358974358969</v>
      </c>
      <c r="AJ53" s="52">
        <v>69.771947194719459</v>
      </c>
      <c r="AK53" s="52">
        <v>70.832478632478626</v>
      </c>
      <c r="AL53" s="52">
        <v>100</v>
      </c>
      <c r="AM53" s="53">
        <v>15.92</v>
      </c>
      <c r="AN53" s="53">
        <v>18.21</v>
      </c>
      <c r="AO53" s="53">
        <v>16.64</v>
      </c>
      <c r="AP53" s="52">
        <v>1</v>
      </c>
      <c r="AQ53" s="52">
        <v>0.94854586129753915</v>
      </c>
      <c r="AR53" s="52">
        <v>0.898876404494382</v>
      </c>
      <c r="AS53" s="52">
        <v>0.96089385474860334</v>
      </c>
      <c r="AT53" s="52">
        <v>0.94444444444444442</v>
      </c>
      <c r="AU53" s="52">
        <v>0.90217391304347827</v>
      </c>
      <c r="AV53" s="52">
        <v>0.95530726256983245</v>
      </c>
      <c r="AW53" s="52">
        <v>0.99230769230769234</v>
      </c>
      <c r="AX53" s="52">
        <v>0.96296296296296291</v>
      </c>
      <c r="AY53" s="52">
        <v>1</v>
      </c>
      <c r="AZ53" s="52">
        <v>4.9222797927461141E-2</v>
      </c>
      <c r="BA53" s="52">
        <v>50</v>
      </c>
      <c r="BB53" s="52">
        <v>50</v>
      </c>
      <c r="BC53" s="52">
        <v>8.6206896551724144E-2</v>
      </c>
      <c r="BD53" s="52">
        <v>42.758620689655167</v>
      </c>
      <c r="BE53" s="52">
        <v>50</v>
      </c>
      <c r="BF53" s="52"/>
      <c r="BG53" s="52"/>
      <c r="BH53" s="52"/>
      <c r="BI53" s="52"/>
      <c r="BJ53" s="52"/>
      <c r="BK53" s="52"/>
      <c r="BL53" s="52"/>
      <c r="BM53" s="52"/>
      <c r="BN53" s="52"/>
      <c r="BO53" s="52"/>
      <c r="BP53" s="52"/>
      <c r="BQ53" s="52"/>
      <c r="BR53" s="52"/>
      <c r="BS53" s="52"/>
      <c r="BT53" s="52"/>
      <c r="BU53" s="54"/>
      <c r="BV53" s="54"/>
      <c r="BW53" s="52"/>
      <c r="BX53" s="52"/>
      <c r="BY53" s="52"/>
      <c r="BZ53" s="55"/>
      <c r="CA53" s="55"/>
      <c r="CB53" s="52"/>
      <c r="CC53" s="52"/>
      <c r="CD53" s="52"/>
      <c r="CE53" s="52"/>
      <c r="CF53" s="52"/>
      <c r="CG53" s="52"/>
      <c r="CH53" s="52"/>
      <c r="CI53" s="52"/>
      <c r="CJ53" s="52"/>
      <c r="CK53" s="52">
        <v>211</v>
      </c>
      <c r="CL53" s="52">
        <v>129</v>
      </c>
      <c r="CM53" s="52">
        <v>214</v>
      </c>
      <c r="CN53" s="52">
        <v>0.61137440758293837</v>
      </c>
      <c r="CO53" s="52">
        <v>0.98598130841121501</v>
      </c>
      <c r="CP53" s="52">
        <v>40.758293838862556</v>
      </c>
      <c r="CQ53" s="52">
        <v>50</v>
      </c>
      <c r="CR53" s="52"/>
      <c r="CS53" s="52"/>
      <c r="CT53" s="52"/>
      <c r="CU53" s="52"/>
      <c r="CV53" s="52"/>
      <c r="CW53" s="52"/>
      <c r="CX53" s="52"/>
      <c r="CY53" s="52"/>
      <c r="CZ53" s="52">
        <v>16.823939048191338</v>
      </c>
      <c r="DA53" s="52">
        <v>19.496255895940152</v>
      </c>
      <c r="DB53" s="52">
        <v>17.335082511020332</v>
      </c>
      <c r="DC53" s="52"/>
      <c r="DD53" s="50" t="s">
        <v>1206</v>
      </c>
      <c r="DE53" s="23"/>
      <c r="DF53" s="23"/>
    </row>
    <row r="54" spans="1:110" x14ac:dyDescent="0.25">
      <c r="A54" s="50" t="s">
        <v>3141</v>
      </c>
      <c r="B54" s="50" t="s">
        <v>1697</v>
      </c>
      <c r="C54" s="50" t="s">
        <v>106</v>
      </c>
      <c r="D54" s="50" t="s">
        <v>107</v>
      </c>
      <c r="E54" s="50" t="s">
        <v>119</v>
      </c>
      <c r="F54" s="50" t="s">
        <v>2644</v>
      </c>
      <c r="G54" s="50" t="s">
        <v>109</v>
      </c>
      <c r="H54" s="52">
        <v>445.92468093155867</v>
      </c>
      <c r="I54" s="52">
        <v>800</v>
      </c>
      <c r="J54" s="52">
        <v>55.740585116444826</v>
      </c>
      <c r="K54" s="52">
        <v>0</v>
      </c>
      <c r="L54" s="52">
        <v>256</v>
      </c>
      <c r="M54" s="52">
        <v>56.756877074606223</v>
      </c>
      <c r="N54" s="52">
        <v>75.675836099474964</v>
      </c>
      <c r="O54" s="52">
        <v>100</v>
      </c>
      <c r="P54" s="52">
        <v>174</v>
      </c>
      <c r="Q54" s="52">
        <v>52.338425420618208</v>
      </c>
      <c r="R54" s="52">
        <v>54.77986230912424</v>
      </c>
      <c r="S54" s="52">
        <v>66.132615950141769</v>
      </c>
      <c r="T54" s="52">
        <v>69.784567227490939</v>
      </c>
      <c r="U54" s="52">
        <v>100</v>
      </c>
      <c r="V54" s="52">
        <v>251</v>
      </c>
      <c r="W54" s="52">
        <v>46.161727420536934</v>
      </c>
      <c r="X54" s="52">
        <v>61.548969894049243</v>
      </c>
      <c r="Y54" s="52">
        <v>100</v>
      </c>
      <c r="Z54" s="52">
        <v>169</v>
      </c>
      <c r="AA54" s="52">
        <v>41.980147178737184</v>
      </c>
      <c r="AB54" s="52">
        <v>55.973529571649586</v>
      </c>
      <c r="AC54" s="52">
        <v>100</v>
      </c>
      <c r="AD54" s="52">
        <v>82</v>
      </c>
      <c r="AE54" s="52">
        <v>44.40691056910569</v>
      </c>
      <c r="AF54" s="52">
        <v>59.209214092140918</v>
      </c>
      <c r="AG54" s="52">
        <v>100</v>
      </c>
      <c r="AH54" s="52">
        <v>51</v>
      </c>
      <c r="AI54" s="52">
        <v>40.311764705882354</v>
      </c>
      <c r="AJ54" s="52">
        <v>51.14408602150538</v>
      </c>
      <c r="AK54" s="52">
        <v>53.749019607843138</v>
      </c>
      <c r="AL54" s="52">
        <v>100</v>
      </c>
      <c r="AM54" s="53">
        <v>13.79</v>
      </c>
      <c r="AN54" s="53">
        <v>12.79</v>
      </c>
      <c r="AO54" s="53">
        <v>10.83</v>
      </c>
      <c r="AP54" s="52">
        <v>1</v>
      </c>
      <c r="AQ54" s="52">
        <v>0.9662921348314607</v>
      </c>
      <c r="AR54" s="52">
        <v>0.97206703910614523</v>
      </c>
      <c r="AS54" s="52">
        <v>0.95454545454545459</v>
      </c>
      <c r="AT54" s="52">
        <v>0.94756554307116103</v>
      </c>
      <c r="AU54" s="52">
        <v>0.94413407821229045</v>
      </c>
      <c r="AV54" s="52">
        <v>0.95454545454545459</v>
      </c>
      <c r="AW54" s="52">
        <v>1</v>
      </c>
      <c r="AX54" s="52">
        <v>1</v>
      </c>
      <c r="AY54" s="52">
        <v>1</v>
      </c>
      <c r="AZ54" s="52">
        <v>0.24278846153846154</v>
      </c>
      <c r="BA54" s="52">
        <v>11.442307692307695</v>
      </c>
      <c r="BB54" s="52">
        <v>50</v>
      </c>
      <c r="BC54" s="52">
        <v>0.31983805668016196</v>
      </c>
      <c r="BD54" s="52">
        <v>0</v>
      </c>
      <c r="BE54" s="52">
        <v>50</v>
      </c>
      <c r="BF54" s="52"/>
      <c r="BG54" s="52"/>
      <c r="BH54" s="52"/>
      <c r="BI54" s="52"/>
      <c r="BJ54" s="52"/>
      <c r="BK54" s="52"/>
      <c r="BL54" s="52"/>
      <c r="BM54" s="52"/>
      <c r="BN54" s="52"/>
      <c r="BO54" s="52"/>
      <c r="BP54" s="52">
        <v>32</v>
      </c>
      <c r="BQ54" s="52">
        <v>46</v>
      </c>
      <c r="BR54" s="52">
        <v>0.69565217391304346</v>
      </c>
      <c r="BS54" s="52">
        <v>37.002775208140612</v>
      </c>
      <c r="BT54" s="52">
        <v>50</v>
      </c>
      <c r="BU54" s="54"/>
      <c r="BV54" s="54"/>
      <c r="BW54" s="52"/>
      <c r="BX54" s="52"/>
      <c r="BY54" s="52"/>
      <c r="BZ54" s="55"/>
      <c r="CA54" s="55"/>
      <c r="CB54" s="52"/>
      <c r="CC54" s="52"/>
      <c r="CD54" s="52"/>
      <c r="CE54" s="52"/>
      <c r="CF54" s="52"/>
      <c r="CG54" s="52"/>
      <c r="CH54" s="52"/>
      <c r="CI54" s="52"/>
      <c r="CJ54" s="52"/>
      <c r="CK54" s="52">
        <v>130</v>
      </c>
      <c r="CL54" s="52">
        <v>42</v>
      </c>
      <c r="CM54" s="52">
        <v>132</v>
      </c>
      <c r="CN54" s="52">
        <v>0.32307692307692309</v>
      </c>
      <c r="CO54" s="52">
        <v>0.98484848484848486</v>
      </c>
      <c r="CP54" s="52">
        <v>21.53846153846154</v>
      </c>
      <c r="CQ54" s="52">
        <v>50</v>
      </c>
      <c r="CR54" s="52"/>
      <c r="CS54" s="52"/>
      <c r="CT54" s="52"/>
      <c r="CU54" s="52"/>
      <c r="CV54" s="52"/>
      <c r="CW54" s="52"/>
      <c r="CX54" s="52"/>
      <c r="CY54" s="52"/>
      <c r="CZ54" s="52">
        <v>16.823939048191338</v>
      </c>
      <c r="DA54" s="52">
        <v>19.496255895940152</v>
      </c>
      <c r="DB54" s="52">
        <v>17.335082511020332</v>
      </c>
      <c r="DC54" s="52"/>
      <c r="DD54" s="50" t="s">
        <v>742</v>
      </c>
      <c r="DE54" s="23"/>
      <c r="DF54" s="23"/>
    </row>
    <row r="55" spans="1:110" x14ac:dyDescent="0.25">
      <c r="A55" s="50" t="s">
        <v>3059</v>
      </c>
      <c r="B55" s="50" t="s">
        <v>1698</v>
      </c>
      <c r="C55" s="50" t="s">
        <v>106</v>
      </c>
      <c r="D55" s="50" t="s">
        <v>114</v>
      </c>
      <c r="E55" s="50" t="s">
        <v>137</v>
      </c>
      <c r="F55" s="50" t="s">
        <v>1454</v>
      </c>
      <c r="G55" s="50" t="s">
        <v>109</v>
      </c>
      <c r="H55" s="52">
        <v>537.38505627708514</v>
      </c>
      <c r="I55" s="52">
        <v>750</v>
      </c>
      <c r="J55" s="52">
        <v>71.651340836944684</v>
      </c>
      <c r="K55" s="52">
        <v>0</v>
      </c>
      <c r="L55" s="52">
        <v>185</v>
      </c>
      <c r="M55" s="52">
        <v>66.6289809353203</v>
      </c>
      <c r="N55" s="52">
        <v>88.838641247093733</v>
      </c>
      <c r="O55" s="52">
        <v>100</v>
      </c>
      <c r="P55" s="52">
        <v>127</v>
      </c>
      <c r="Q55" s="52">
        <v>61.844596930812266</v>
      </c>
      <c r="R55" s="52">
        <v>66.218819962241014</v>
      </c>
      <c r="S55" s="52">
        <v>75</v>
      </c>
      <c r="T55" s="52">
        <v>82.459462574416349</v>
      </c>
      <c r="U55" s="52">
        <v>100</v>
      </c>
      <c r="V55" s="52">
        <v>182</v>
      </c>
      <c r="W55" s="52">
        <v>56.428291578016868</v>
      </c>
      <c r="X55" s="52">
        <v>75.237722104022481</v>
      </c>
      <c r="Y55" s="52">
        <v>100</v>
      </c>
      <c r="Z55" s="52">
        <v>125</v>
      </c>
      <c r="AA55" s="52">
        <v>51.963810634810656</v>
      </c>
      <c r="AB55" s="52">
        <v>69.285080846414203</v>
      </c>
      <c r="AC55" s="52">
        <v>100</v>
      </c>
      <c r="AD55" s="52">
        <v>74</v>
      </c>
      <c r="AE55" s="52">
        <v>49.277027027027017</v>
      </c>
      <c r="AF55" s="52">
        <v>65.70270270270268</v>
      </c>
      <c r="AG55" s="52">
        <v>100</v>
      </c>
      <c r="AH55" s="52">
        <v>52</v>
      </c>
      <c r="AI55" s="52">
        <v>45.043589743589742</v>
      </c>
      <c r="AJ55" s="52">
        <v>59.283333333333324</v>
      </c>
      <c r="AK55" s="52">
        <v>60.058119658119658</v>
      </c>
      <c r="AL55" s="52">
        <v>100</v>
      </c>
      <c r="AM55" s="53">
        <v>13.15</v>
      </c>
      <c r="AN55" s="53">
        <v>14.25</v>
      </c>
      <c r="AO55" s="53">
        <v>14.23</v>
      </c>
      <c r="AP55" s="52">
        <v>0</v>
      </c>
      <c r="AQ55" s="52">
        <v>0.99492385786802029</v>
      </c>
      <c r="AR55" s="52">
        <v>1</v>
      </c>
      <c r="AS55" s="52">
        <v>0.98333333333333328</v>
      </c>
      <c r="AT55" s="52">
        <v>0.98974358974358978</v>
      </c>
      <c r="AU55" s="52">
        <v>0.99264705882352944</v>
      </c>
      <c r="AV55" s="52">
        <v>0.98305084745762716</v>
      </c>
      <c r="AW55" s="52">
        <v>1</v>
      </c>
      <c r="AX55" s="52">
        <v>1</v>
      </c>
      <c r="AY55" s="52">
        <v>1</v>
      </c>
      <c r="AZ55" s="52">
        <v>0.1002710027100271</v>
      </c>
      <c r="BA55" s="52">
        <v>39.945799457994596</v>
      </c>
      <c r="BB55" s="52">
        <v>50</v>
      </c>
      <c r="BC55" s="52">
        <v>0.12840466926070038</v>
      </c>
      <c r="BD55" s="52">
        <v>34.319066147859928</v>
      </c>
      <c r="BE55" s="52">
        <v>50</v>
      </c>
      <c r="BF55" s="52"/>
      <c r="BG55" s="52"/>
      <c r="BH55" s="52"/>
      <c r="BI55" s="52"/>
      <c r="BJ55" s="52"/>
      <c r="BK55" s="52"/>
      <c r="BL55" s="52"/>
      <c r="BM55" s="52"/>
      <c r="BN55" s="52"/>
      <c r="BO55" s="52"/>
      <c r="BP55" s="52"/>
      <c r="BQ55" s="52"/>
      <c r="BR55" s="52"/>
      <c r="BS55" s="52"/>
      <c r="BT55" s="52"/>
      <c r="BU55" s="54"/>
      <c r="BV55" s="54"/>
      <c r="BW55" s="52"/>
      <c r="BX55" s="52"/>
      <c r="BY55" s="52"/>
      <c r="BZ55" s="55"/>
      <c r="CA55" s="55"/>
      <c r="CB55" s="52"/>
      <c r="CC55" s="52"/>
      <c r="CD55" s="52"/>
      <c r="CE55" s="52"/>
      <c r="CF55" s="52"/>
      <c r="CG55" s="52"/>
      <c r="CH55" s="52"/>
      <c r="CI55" s="52"/>
      <c r="CJ55" s="52"/>
      <c r="CK55" s="52">
        <v>65</v>
      </c>
      <c r="CL55" s="52">
        <v>21</v>
      </c>
      <c r="CM55" s="52">
        <v>63</v>
      </c>
      <c r="CN55" s="52">
        <v>0.32307692307692309</v>
      </c>
      <c r="CO55" s="52">
        <v>1.0317460317460319</v>
      </c>
      <c r="CP55" s="52">
        <v>21.53846153846154</v>
      </c>
      <c r="CQ55" s="52">
        <v>50</v>
      </c>
      <c r="CR55" s="52"/>
      <c r="CS55" s="52"/>
      <c r="CT55" s="52"/>
      <c r="CU55" s="52"/>
      <c r="CV55" s="52"/>
      <c r="CW55" s="52"/>
      <c r="CX55" s="52"/>
      <c r="CY55" s="52"/>
      <c r="CZ55" s="52">
        <v>16.823939048191338</v>
      </c>
      <c r="DA55" s="52">
        <v>19.496255895940152</v>
      </c>
      <c r="DB55" s="52">
        <v>17.335082511020332</v>
      </c>
      <c r="DC55" s="52"/>
      <c r="DD55" s="50" t="s">
        <v>651</v>
      </c>
      <c r="DE55" s="23"/>
      <c r="DF55" s="23"/>
    </row>
    <row r="56" spans="1:110" x14ac:dyDescent="0.25">
      <c r="A56" s="50" t="s">
        <v>3153</v>
      </c>
      <c r="B56" s="50" t="s">
        <v>1699</v>
      </c>
      <c r="C56" s="50" t="s">
        <v>106</v>
      </c>
      <c r="D56" s="50" t="s">
        <v>107</v>
      </c>
      <c r="E56" s="50" t="s">
        <v>119</v>
      </c>
      <c r="F56" s="50" t="s">
        <v>1454</v>
      </c>
      <c r="G56" s="50" t="s">
        <v>109</v>
      </c>
      <c r="H56" s="52">
        <v>514.20507312164114</v>
      </c>
      <c r="I56" s="52">
        <v>800</v>
      </c>
      <c r="J56" s="52">
        <v>64.275634140205142</v>
      </c>
      <c r="K56" s="52">
        <v>0</v>
      </c>
      <c r="L56" s="52">
        <v>282</v>
      </c>
      <c r="M56" s="52">
        <v>58.980003985747146</v>
      </c>
      <c r="N56" s="52">
        <v>78.640005314329528</v>
      </c>
      <c r="O56" s="52">
        <v>100</v>
      </c>
      <c r="P56" s="52">
        <v>190</v>
      </c>
      <c r="Q56" s="52">
        <v>54.60087903964201</v>
      </c>
      <c r="R56" s="52">
        <v>54.747705783882836</v>
      </c>
      <c r="S56" s="52">
        <v>68.023848983138208</v>
      </c>
      <c r="T56" s="52">
        <v>72.801172052856018</v>
      </c>
      <c r="U56" s="52">
        <v>100</v>
      </c>
      <c r="V56" s="52">
        <v>282</v>
      </c>
      <c r="W56" s="52">
        <v>48.005314642373826</v>
      </c>
      <c r="X56" s="52">
        <v>64.007086189831767</v>
      </c>
      <c r="Y56" s="52">
        <v>100</v>
      </c>
      <c r="Z56" s="52">
        <v>190</v>
      </c>
      <c r="AA56" s="52">
        <v>44.740577879116827</v>
      </c>
      <c r="AB56" s="52">
        <v>59.654103838822437</v>
      </c>
      <c r="AC56" s="52">
        <v>100</v>
      </c>
      <c r="AD56" s="52">
        <v>90</v>
      </c>
      <c r="AE56" s="52">
        <v>44.101851851851862</v>
      </c>
      <c r="AF56" s="52">
        <v>58.802469135802482</v>
      </c>
      <c r="AG56" s="52">
        <v>100</v>
      </c>
      <c r="AH56" s="52">
        <v>55</v>
      </c>
      <c r="AI56" s="52">
        <v>40.306666666666658</v>
      </c>
      <c r="AJ56" s="52">
        <v>50.065714285714286</v>
      </c>
      <c r="AK56" s="52">
        <v>53.74222222222221</v>
      </c>
      <c r="AL56" s="52">
        <v>100</v>
      </c>
      <c r="AM56" s="53">
        <v>13.42</v>
      </c>
      <c r="AN56" s="53">
        <v>10</v>
      </c>
      <c r="AO56" s="53">
        <v>9.75</v>
      </c>
      <c r="AP56" s="52">
        <v>0</v>
      </c>
      <c r="AQ56" s="52">
        <v>0.99649122807017543</v>
      </c>
      <c r="AR56" s="52">
        <v>0.99476439790575921</v>
      </c>
      <c r="AS56" s="52">
        <v>1</v>
      </c>
      <c r="AT56" s="52">
        <v>0.99649122807017543</v>
      </c>
      <c r="AU56" s="52">
        <v>0.99476439790575921</v>
      </c>
      <c r="AV56" s="52">
        <v>1</v>
      </c>
      <c r="AW56" s="52">
        <v>1</v>
      </c>
      <c r="AX56" s="52">
        <v>1</v>
      </c>
      <c r="AY56" s="52">
        <v>1</v>
      </c>
      <c r="AZ56" s="52">
        <v>0.12895927601809956</v>
      </c>
      <c r="BA56" s="52">
        <v>34.208144796380104</v>
      </c>
      <c r="BB56" s="52">
        <v>50</v>
      </c>
      <c r="BC56" s="52">
        <v>0.17647058823529413</v>
      </c>
      <c r="BD56" s="52">
        <v>24.705882352941178</v>
      </c>
      <c r="BE56" s="52">
        <v>50</v>
      </c>
      <c r="BF56" s="52"/>
      <c r="BG56" s="52"/>
      <c r="BH56" s="52"/>
      <c r="BI56" s="52"/>
      <c r="BJ56" s="52"/>
      <c r="BK56" s="52"/>
      <c r="BL56" s="52"/>
      <c r="BM56" s="52"/>
      <c r="BN56" s="52"/>
      <c r="BO56" s="52"/>
      <c r="BP56" s="52">
        <v>42</v>
      </c>
      <c r="BQ56" s="52">
        <v>49</v>
      </c>
      <c r="BR56" s="52">
        <v>0.8571428571428571</v>
      </c>
      <c r="BS56" s="52">
        <v>45.59270516717325</v>
      </c>
      <c r="BT56" s="52">
        <v>50</v>
      </c>
      <c r="BU56" s="54"/>
      <c r="BV56" s="54"/>
      <c r="BW56" s="52"/>
      <c r="BX56" s="52"/>
      <c r="BY56" s="52"/>
      <c r="BZ56" s="55"/>
      <c r="CA56" s="55"/>
      <c r="CB56" s="52"/>
      <c r="CC56" s="52"/>
      <c r="CD56" s="52"/>
      <c r="CE56" s="52"/>
      <c r="CF56" s="52"/>
      <c r="CG56" s="52"/>
      <c r="CH56" s="52"/>
      <c r="CI56" s="52"/>
      <c r="CJ56" s="52"/>
      <c r="CK56" s="52">
        <v>130</v>
      </c>
      <c r="CL56" s="52">
        <v>43</v>
      </c>
      <c r="CM56" s="52">
        <v>138</v>
      </c>
      <c r="CN56" s="52">
        <v>0.33076923076923076</v>
      </c>
      <c r="CO56" s="52">
        <v>0.94202898550724634</v>
      </c>
      <c r="CP56" s="52">
        <v>22.051282051282051</v>
      </c>
      <c r="CQ56" s="52">
        <v>50</v>
      </c>
      <c r="CR56" s="52"/>
      <c r="CS56" s="52"/>
      <c r="CT56" s="52"/>
      <c r="CU56" s="52"/>
      <c r="CV56" s="52"/>
      <c r="CW56" s="52"/>
      <c r="CX56" s="52"/>
      <c r="CY56" s="52"/>
      <c r="CZ56" s="52">
        <v>16.823939048191338</v>
      </c>
      <c r="DA56" s="52">
        <v>19.496255895940152</v>
      </c>
      <c r="DB56" s="52">
        <v>17.335082511020332</v>
      </c>
      <c r="DC56" s="52"/>
      <c r="DD56" s="50" t="s">
        <v>752</v>
      </c>
      <c r="DE56" s="23"/>
      <c r="DF56" s="23"/>
    </row>
    <row r="57" spans="1:110" x14ac:dyDescent="0.25">
      <c r="A57" s="50" t="s">
        <v>3191</v>
      </c>
      <c r="B57" s="50" t="s">
        <v>1700</v>
      </c>
      <c r="C57" s="50" t="s">
        <v>106</v>
      </c>
      <c r="D57" s="50" t="s">
        <v>137</v>
      </c>
      <c r="E57" s="50" t="s">
        <v>119</v>
      </c>
      <c r="F57" s="50" t="s">
        <v>2644</v>
      </c>
      <c r="G57" s="50" t="s">
        <v>109</v>
      </c>
      <c r="H57" s="52">
        <v>478.80086065667763</v>
      </c>
      <c r="I57" s="52">
        <v>800</v>
      </c>
      <c r="J57" s="52">
        <v>59.850107582084696</v>
      </c>
      <c r="K57" s="52">
        <v>0</v>
      </c>
      <c r="L57" s="52">
        <v>559</v>
      </c>
      <c r="M57" s="52">
        <v>52.765557284609635</v>
      </c>
      <c r="N57" s="52">
        <v>70.354076379479508</v>
      </c>
      <c r="O57" s="52">
        <v>100</v>
      </c>
      <c r="P57" s="52">
        <v>502</v>
      </c>
      <c r="Q57" s="52">
        <v>51.376812337265505</v>
      </c>
      <c r="R57" s="52">
        <v>56.281160238214561</v>
      </c>
      <c r="S57" s="52">
        <v>64.996258399815858</v>
      </c>
      <c r="T57" s="52">
        <v>68.502416449687345</v>
      </c>
      <c r="U57" s="52">
        <v>100</v>
      </c>
      <c r="V57" s="52">
        <v>551</v>
      </c>
      <c r="W57" s="52">
        <v>45.133154467201237</v>
      </c>
      <c r="X57" s="52">
        <v>60.177539289601647</v>
      </c>
      <c r="Y57" s="52">
        <v>100</v>
      </c>
      <c r="Z57" s="52">
        <v>493</v>
      </c>
      <c r="AA57" s="52">
        <v>43.821624376493787</v>
      </c>
      <c r="AB57" s="52">
        <v>58.428832501991714</v>
      </c>
      <c r="AC57" s="52">
        <v>100</v>
      </c>
      <c r="AD57" s="52">
        <v>213</v>
      </c>
      <c r="AE57" s="52">
        <v>43.87476525821598</v>
      </c>
      <c r="AF57" s="52">
        <v>58.499687010954638</v>
      </c>
      <c r="AG57" s="52">
        <v>100</v>
      </c>
      <c r="AH57" s="52">
        <v>191</v>
      </c>
      <c r="AI57" s="52">
        <v>42.839048865619553</v>
      </c>
      <c r="AJ57" s="52">
        <v>52.866666666666674</v>
      </c>
      <c r="AK57" s="52">
        <v>57.118731820826071</v>
      </c>
      <c r="AL57" s="52">
        <v>100</v>
      </c>
      <c r="AM57" s="53">
        <v>13.61</v>
      </c>
      <c r="AN57" s="53">
        <v>12.45</v>
      </c>
      <c r="AO57" s="53">
        <v>10.02</v>
      </c>
      <c r="AP57" s="52">
        <v>0</v>
      </c>
      <c r="AQ57" s="52">
        <v>0.9917491749174917</v>
      </c>
      <c r="AR57" s="52">
        <v>0.99261992619926198</v>
      </c>
      <c r="AS57" s="52">
        <v>0.984375</v>
      </c>
      <c r="AT57" s="52">
        <v>0.98690671031096566</v>
      </c>
      <c r="AU57" s="52">
        <v>0.98537477148080443</v>
      </c>
      <c r="AV57" s="52">
        <v>1</v>
      </c>
      <c r="AW57" s="52">
        <v>0.98198198198198194</v>
      </c>
      <c r="AX57" s="52">
        <v>0.98</v>
      </c>
      <c r="AY57" s="52">
        <v>1</v>
      </c>
      <c r="AZ57" s="52">
        <v>0.15946843853820597</v>
      </c>
      <c r="BA57" s="52">
        <v>28.106312292358826</v>
      </c>
      <c r="BB57" s="52">
        <v>50</v>
      </c>
      <c r="BC57" s="52">
        <v>0.15867158671586715</v>
      </c>
      <c r="BD57" s="52">
        <v>28.265682656826584</v>
      </c>
      <c r="BE57" s="52">
        <v>50</v>
      </c>
      <c r="BF57" s="52"/>
      <c r="BG57" s="52"/>
      <c r="BH57" s="52"/>
      <c r="BI57" s="52"/>
      <c r="BJ57" s="52"/>
      <c r="BK57" s="52"/>
      <c r="BL57" s="52"/>
      <c r="BM57" s="52"/>
      <c r="BN57" s="52"/>
      <c r="BO57" s="52"/>
      <c r="BP57" s="52">
        <v>134</v>
      </c>
      <c r="BQ57" s="52">
        <v>164</v>
      </c>
      <c r="BR57" s="52">
        <v>0.81707317073170727</v>
      </c>
      <c r="BS57" s="52">
        <v>43.461338868707841</v>
      </c>
      <c r="BT57" s="52">
        <v>50</v>
      </c>
      <c r="BU57" s="54"/>
      <c r="BV57" s="54"/>
      <c r="BW57" s="52"/>
      <c r="BX57" s="52"/>
      <c r="BY57" s="52"/>
      <c r="BZ57" s="55"/>
      <c r="CA57" s="55"/>
      <c r="CB57" s="52"/>
      <c r="CC57" s="52"/>
      <c r="CD57" s="52"/>
      <c r="CE57" s="52"/>
      <c r="CF57" s="52"/>
      <c r="CG57" s="52"/>
      <c r="CH57" s="52"/>
      <c r="CI57" s="52"/>
      <c r="CJ57" s="52"/>
      <c r="CK57" s="52">
        <v>252</v>
      </c>
      <c r="CL57" s="52">
        <v>89</v>
      </c>
      <c r="CM57" s="52">
        <v>395</v>
      </c>
      <c r="CN57" s="52">
        <v>0.3531746031746032</v>
      </c>
      <c r="CO57" s="52">
        <v>0.63797468354430376</v>
      </c>
      <c r="CP57" s="52">
        <v>5.8862433862433869</v>
      </c>
      <c r="CQ57" s="52">
        <v>50</v>
      </c>
      <c r="CR57" s="52"/>
      <c r="CS57" s="52"/>
      <c r="CT57" s="52"/>
      <c r="CU57" s="52"/>
      <c r="CV57" s="52"/>
      <c r="CW57" s="52"/>
      <c r="CX57" s="52"/>
      <c r="CY57" s="52"/>
      <c r="CZ57" s="52">
        <v>16.823939048191338</v>
      </c>
      <c r="DA57" s="52">
        <v>19.496255895940152</v>
      </c>
      <c r="DB57" s="52">
        <v>17.335082511020332</v>
      </c>
      <c r="DC57" s="52"/>
      <c r="DD57" s="50" t="s">
        <v>791</v>
      </c>
      <c r="DE57" s="23"/>
      <c r="DF57" s="23"/>
    </row>
    <row r="58" spans="1:110" x14ac:dyDescent="0.25">
      <c r="A58" s="50" t="s">
        <v>2682</v>
      </c>
      <c r="B58" s="50" t="s">
        <v>157</v>
      </c>
      <c r="C58" s="50" t="s">
        <v>106</v>
      </c>
      <c r="D58" s="50" t="s">
        <v>122</v>
      </c>
      <c r="E58" s="50" t="s">
        <v>123</v>
      </c>
      <c r="F58" s="50" t="s">
        <v>1453</v>
      </c>
      <c r="G58" s="50" t="s">
        <v>109</v>
      </c>
      <c r="H58" s="52">
        <v>903.31569688205366</v>
      </c>
      <c r="I58" s="52">
        <v>1250</v>
      </c>
      <c r="J58" s="52">
        <v>72.265255750564293</v>
      </c>
      <c r="K58" s="52">
        <v>1</v>
      </c>
      <c r="L58" s="52">
        <v>236</v>
      </c>
      <c r="M58" s="52">
        <v>47.62951635684346</v>
      </c>
      <c r="N58" s="52">
        <v>63.506021809124611</v>
      </c>
      <c r="O58" s="52">
        <v>100</v>
      </c>
      <c r="P58" s="52">
        <v>50</v>
      </c>
      <c r="Q58" s="52">
        <v>33.375833333333333</v>
      </c>
      <c r="R58" s="52">
        <v>60.21022842126542</v>
      </c>
      <c r="S58" s="52">
        <v>51.461151578217148</v>
      </c>
      <c r="T58" s="52">
        <v>44.501111111111108</v>
      </c>
      <c r="U58" s="52">
        <v>100</v>
      </c>
      <c r="V58" s="52">
        <v>236</v>
      </c>
      <c r="W58" s="52">
        <v>55.924995631661723</v>
      </c>
      <c r="X58" s="52">
        <v>74.566660842215626</v>
      </c>
      <c r="Y58" s="52">
        <v>100</v>
      </c>
      <c r="Z58" s="52">
        <v>49</v>
      </c>
      <c r="AA58" s="52">
        <v>39.571148046847611</v>
      </c>
      <c r="AB58" s="52">
        <v>52.761530729130143</v>
      </c>
      <c r="AC58" s="52">
        <v>100</v>
      </c>
      <c r="AD58" s="52">
        <v>232</v>
      </c>
      <c r="AE58" s="52">
        <v>62.636781609195388</v>
      </c>
      <c r="AF58" s="52">
        <v>83.515708812260513</v>
      </c>
      <c r="AG58" s="52">
        <v>100</v>
      </c>
      <c r="AH58" s="52">
        <v>52</v>
      </c>
      <c r="AI58" s="52">
        <v>51.283974358974355</v>
      </c>
      <c r="AJ58" s="52">
        <v>65.916481481481455</v>
      </c>
      <c r="AK58" s="52">
        <v>68.378632478632468</v>
      </c>
      <c r="AL58" s="52">
        <v>100</v>
      </c>
      <c r="AM58" s="53">
        <v>18.079999999999998</v>
      </c>
      <c r="AN58" s="53">
        <v>20.63</v>
      </c>
      <c r="AO58" s="53">
        <v>14.63</v>
      </c>
      <c r="AP58" s="52">
        <v>1</v>
      </c>
      <c r="AQ58" s="52">
        <v>0.95983935742971882</v>
      </c>
      <c r="AR58" s="52">
        <v>0.88135593220338981</v>
      </c>
      <c r="AS58" s="52">
        <v>0.98421052631578942</v>
      </c>
      <c r="AT58" s="52">
        <v>0.95983935742971882</v>
      </c>
      <c r="AU58" s="52">
        <v>0.86440677966101698</v>
      </c>
      <c r="AV58" s="52">
        <v>0.98947368421052628</v>
      </c>
      <c r="AW58" s="52">
        <v>0.99570815450643779</v>
      </c>
      <c r="AX58" s="52">
        <v>0.98113207547169812</v>
      </c>
      <c r="AY58" s="52">
        <v>1</v>
      </c>
      <c r="AZ58" s="52">
        <v>0.13289760348583879</v>
      </c>
      <c r="BA58" s="52">
        <v>33.420479302832248</v>
      </c>
      <c r="BB58" s="52">
        <v>50</v>
      </c>
      <c r="BC58" s="52">
        <v>0.35406698564593303</v>
      </c>
      <c r="BD58" s="52">
        <v>0</v>
      </c>
      <c r="BE58" s="52">
        <v>50</v>
      </c>
      <c r="BF58" s="52">
        <v>346</v>
      </c>
      <c r="BG58" s="52">
        <v>464</v>
      </c>
      <c r="BH58" s="52">
        <v>0.74568965517241381</v>
      </c>
      <c r="BI58" s="52">
        <v>49.712643678160923</v>
      </c>
      <c r="BJ58" s="52">
        <v>50</v>
      </c>
      <c r="BK58" s="52">
        <v>205</v>
      </c>
      <c r="BL58" s="52">
        <v>464</v>
      </c>
      <c r="BM58" s="52">
        <v>0.44181034482758619</v>
      </c>
      <c r="BN58" s="52">
        <v>29.454022988505745</v>
      </c>
      <c r="BO58" s="52">
        <v>50</v>
      </c>
      <c r="BP58" s="52">
        <v>210</v>
      </c>
      <c r="BQ58" s="52">
        <v>218</v>
      </c>
      <c r="BR58" s="52">
        <v>0.96330275229357798</v>
      </c>
      <c r="BS58" s="52">
        <v>50</v>
      </c>
      <c r="BT58" s="52">
        <v>50</v>
      </c>
      <c r="BU58" s="54">
        <v>223</v>
      </c>
      <c r="BV58" s="54">
        <v>234</v>
      </c>
      <c r="BW58" s="52">
        <v>0.95299145299145294</v>
      </c>
      <c r="BX58" s="52">
        <v>100</v>
      </c>
      <c r="BY58" s="52">
        <v>100</v>
      </c>
      <c r="BZ58" s="55">
        <v>59</v>
      </c>
      <c r="CA58" s="55">
        <v>60</v>
      </c>
      <c r="CB58" s="52">
        <v>0.98333333333333328</v>
      </c>
      <c r="CC58" s="52">
        <v>100</v>
      </c>
      <c r="CD58" s="52">
        <v>100</v>
      </c>
      <c r="CE58" s="52">
        <v>0</v>
      </c>
      <c r="CF58" s="52">
        <v>227</v>
      </c>
      <c r="CG58" s="52">
        <v>200</v>
      </c>
      <c r="CH58" s="52">
        <v>0.88105726872246692</v>
      </c>
      <c r="CI58" s="52">
        <v>100</v>
      </c>
      <c r="CJ58" s="52">
        <v>100</v>
      </c>
      <c r="CK58" s="52">
        <v>199</v>
      </c>
      <c r="CL58" s="52">
        <v>127</v>
      </c>
      <c r="CM58" s="52">
        <v>236</v>
      </c>
      <c r="CN58" s="52">
        <v>0.63819095477386933</v>
      </c>
      <c r="CO58" s="52">
        <v>0.84322033898305082</v>
      </c>
      <c r="CP58" s="52">
        <v>21.273031825795645</v>
      </c>
      <c r="CQ58" s="52">
        <v>50</v>
      </c>
      <c r="CR58" s="52">
        <v>355</v>
      </c>
      <c r="CS58" s="52">
        <v>918</v>
      </c>
      <c r="CT58" s="52">
        <v>0.3867102396514161</v>
      </c>
      <c r="CU58" s="52">
        <v>32.225853304284676</v>
      </c>
      <c r="CV58" s="52">
        <v>50</v>
      </c>
      <c r="CW58" s="52">
        <v>0.98333333333333328</v>
      </c>
      <c r="CX58" s="52">
        <v>0.94</v>
      </c>
      <c r="CY58" s="52">
        <v>-4.3333333333333286E-2</v>
      </c>
      <c r="CZ58" s="52">
        <v>16.823939048191338</v>
      </c>
      <c r="DA58" s="52">
        <v>19.496255895940152</v>
      </c>
      <c r="DB58" s="52">
        <v>17.335082511020332</v>
      </c>
      <c r="DC58" s="52">
        <v>12.629206143265662</v>
      </c>
      <c r="DD58" s="50" t="s">
        <v>158</v>
      </c>
      <c r="DE58" s="23"/>
      <c r="DF58" s="23"/>
    </row>
    <row r="59" spans="1:110" x14ac:dyDescent="0.25">
      <c r="A59" s="50" t="s">
        <v>2683</v>
      </c>
      <c r="B59" s="50" t="s">
        <v>161</v>
      </c>
      <c r="C59" s="50" t="s">
        <v>106</v>
      </c>
      <c r="D59" s="50" t="s">
        <v>107</v>
      </c>
      <c r="E59" s="50" t="s">
        <v>108</v>
      </c>
      <c r="F59" s="50" t="s">
        <v>1453</v>
      </c>
      <c r="G59" s="50" t="s">
        <v>109</v>
      </c>
      <c r="H59" s="52">
        <v>520.83128779114827</v>
      </c>
      <c r="I59" s="52">
        <v>650</v>
      </c>
      <c r="J59" s="52">
        <v>80.127890429407415</v>
      </c>
      <c r="K59" s="52">
        <v>1</v>
      </c>
      <c r="L59" s="52">
        <v>231</v>
      </c>
      <c r="M59" s="52">
        <v>75.848391910478298</v>
      </c>
      <c r="N59" s="52">
        <v>100</v>
      </c>
      <c r="O59" s="52">
        <v>100</v>
      </c>
      <c r="P59" s="52">
        <v>46</v>
      </c>
      <c r="Q59" s="52">
        <v>55.179330010221271</v>
      </c>
      <c r="R59" s="52">
        <v>75</v>
      </c>
      <c r="S59" s="52">
        <v>75</v>
      </c>
      <c r="T59" s="52">
        <v>73.572440013628366</v>
      </c>
      <c r="U59" s="52">
        <v>100</v>
      </c>
      <c r="V59" s="52">
        <v>231</v>
      </c>
      <c r="W59" s="52">
        <v>70.586286033341153</v>
      </c>
      <c r="X59" s="52">
        <v>94.11504804445488</v>
      </c>
      <c r="Y59" s="52">
        <v>100</v>
      </c>
      <c r="Z59" s="52">
        <v>46</v>
      </c>
      <c r="AA59" s="52">
        <v>51.651534301419872</v>
      </c>
      <c r="AB59" s="52">
        <v>68.868712401893163</v>
      </c>
      <c r="AC59" s="52">
        <v>100</v>
      </c>
      <c r="AD59" s="52">
        <v>61</v>
      </c>
      <c r="AE59" s="52">
        <v>57.278142076502739</v>
      </c>
      <c r="AF59" s="52">
        <v>76.370856102003643</v>
      </c>
      <c r="AG59" s="52">
        <v>100</v>
      </c>
      <c r="AH59" s="52">
        <v>15</v>
      </c>
      <c r="AI59" s="52"/>
      <c r="AJ59" s="52">
        <v>59.551449275362302</v>
      </c>
      <c r="AK59" s="52"/>
      <c r="AL59" s="52">
        <v>0</v>
      </c>
      <c r="AM59" s="53">
        <v>19.82</v>
      </c>
      <c r="AN59" s="53">
        <v>23.34</v>
      </c>
      <c r="AO59" s="53"/>
      <c r="AP59" s="52">
        <v>1</v>
      </c>
      <c r="AQ59" s="52">
        <v>0.97530864197530864</v>
      </c>
      <c r="AR59" s="52">
        <v>0.94117647058823528</v>
      </c>
      <c r="AS59" s="52">
        <v>0.984375</v>
      </c>
      <c r="AT59" s="52">
        <v>0.97530864197530864</v>
      </c>
      <c r="AU59" s="52">
        <v>0.94117647058823528</v>
      </c>
      <c r="AV59" s="52">
        <v>0.984375</v>
      </c>
      <c r="AW59" s="52">
        <v>1</v>
      </c>
      <c r="AX59" s="52"/>
      <c r="AY59" s="52">
        <v>1</v>
      </c>
      <c r="AZ59" s="52">
        <v>5.0377833753148617E-2</v>
      </c>
      <c r="BA59" s="52">
        <v>49.924433249370281</v>
      </c>
      <c r="BB59" s="52">
        <v>50</v>
      </c>
      <c r="BC59" s="52">
        <v>0.12121212121212122</v>
      </c>
      <c r="BD59" s="52">
        <v>35.757575757575765</v>
      </c>
      <c r="BE59" s="52">
        <v>50</v>
      </c>
      <c r="BF59" s="52"/>
      <c r="BG59" s="52"/>
      <c r="BH59" s="52"/>
      <c r="BI59" s="52"/>
      <c r="BJ59" s="52"/>
      <c r="BK59" s="52"/>
      <c r="BL59" s="52"/>
      <c r="BM59" s="52"/>
      <c r="BN59" s="52"/>
      <c r="BO59" s="52"/>
      <c r="BP59" s="52"/>
      <c r="BQ59" s="52"/>
      <c r="BR59" s="52"/>
      <c r="BS59" s="52"/>
      <c r="BT59" s="52"/>
      <c r="BU59" s="54"/>
      <c r="BV59" s="54"/>
      <c r="BW59" s="52"/>
      <c r="BX59" s="52"/>
      <c r="BY59" s="52"/>
      <c r="BZ59" s="55"/>
      <c r="CA59" s="55"/>
      <c r="CB59" s="52"/>
      <c r="CC59" s="52"/>
      <c r="CD59" s="52"/>
      <c r="CE59" s="52"/>
      <c r="CF59" s="52"/>
      <c r="CG59" s="52"/>
      <c r="CH59" s="52"/>
      <c r="CI59" s="52"/>
      <c r="CJ59" s="52"/>
      <c r="CK59" s="52">
        <v>123</v>
      </c>
      <c r="CL59" s="52">
        <v>41</v>
      </c>
      <c r="CM59" s="52">
        <v>128</v>
      </c>
      <c r="CN59" s="52">
        <v>0.33333333333333331</v>
      </c>
      <c r="CO59" s="52">
        <v>0.9609375</v>
      </c>
      <c r="CP59" s="52">
        <v>22.222222222222221</v>
      </c>
      <c r="CQ59" s="52">
        <v>50</v>
      </c>
      <c r="CR59" s="52"/>
      <c r="CS59" s="52"/>
      <c r="CT59" s="52"/>
      <c r="CU59" s="52"/>
      <c r="CV59" s="52"/>
      <c r="CW59" s="52"/>
      <c r="CX59" s="52"/>
      <c r="CY59" s="52"/>
      <c r="CZ59" s="52">
        <v>16.823939048191338</v>
      </c>
      <c r="DA59" s="52">
        <v>19.496255895940152</v>
      </c>
      <c r="DB59" s="52">
        <v>17.335082511020332</v>
      </c>
      <c r="DC59" s="52"/>
      <c r="DD59" s="50" t="s">
        <v>162</v>
      </c>
      <c r="DE59" s="23"/>
      <c r="DF59" s="23"/>
    </row>
    <row r="60" spans="1:110" x14ac:dyDescent="0.25">
      <c r="A60" s="50" t="s">
        <v>2688</v>
      </c>
      <c r="B60" s="50" t="s">
        <v>174</v>
      </c>
      <c r="C60" s="50" t="s">
        <v>106</v>
      </c>
      <c r="D60" s="50" t="s">
        <v>122</v>
      </c>
      <c r="E60" s="50" t="s">
        <v>123</v>
      </c>
      <c r="F60" s="50" t="s">
        <v>1453</v>
      </c>
      <c r="G60" s="50" t="s">
        <v>109</v>
      </c>
      <c r="H60" s="52">
        <v>1018.5763677400681</v>
      </c>
      <c r="I60" s="52">
        <v>1250</v>
      </c>
      <c r="J60" s="52">
        <v>81.486109419205448</v>
      </c>
      <c r="K60" s="52">
        <v>1</v>
      </c>
      <c r="L60" s="52">
        <v>240</v>
      </c>
      <c r="M60" s="52">
        <v>65.796522177419334</v>
      </c>
      <c r="N60" s="52">
        <v>87.728696236559117</v>
      </c>
      <c r="O60" s="52">
        <v>100</v>
      </c>
      <c r="P60" s="52">
        <v>59</v>
      </c>
      <c r="Q60" s="52">
        <v>49.30829688354293</v>
      </c>
      <c r="R60" s="52">
        <v>60.488409181523068</v>
      </c>
      <c r="S60" s="52">
        <v>71.171137052218825</v>
      </c>
      <c r="T60" s="52">
        <v>65.744395844723897</v>
      </c>
      <c r="U60" s="52">
        <v>100</v>
      </c>
      <c r="V60" s="52">
        <v>239</v>
      </c>
      <c r="W60" s="52">
        <v>55.322175732217595</v>
      </c>
      <c r="X60" s="52">
        <v>73.762900976290126</v>
      </c>
      <c r="Y60" s="52">
        <v>100</v>
      </c>
      <c r="Z60" s="52">
        <v>58</v>
      </c>
      <c r="AA60" s="52">
        <v>39.199964450764305</v>
      </c>
      <c r="AB60" s="52">
        <v>52.266619267685741</v>
      </c>
      <c r="AC60" s="52">
        <v>100</v>
      </c>
      <c r="AD60" s="52">
        <v>212</v>
      </c>
      <c r="AE60" s="52">
        <v>62.924842767295544</v>
      </c>
      <c r="AF60" s="52">
        <v>83.89979035639405</v>
      </c>
      <c r="AG60" s="52">
        <v>100</v>
      </c>
      <c r="AH60" s="52">
        <v>56</v>
      </c>
      <c r="AI60" s="52">
        <v>54.345238095238116</v>
      </c>
      <c r="AJ60" s="52">
        <v>66.004700854700829</v>
      </c>
      <c r="AK60" s="52">
        <v>72.460317460317498</v>
      </c>
      <c r="AL60" s="52">
        <v>100</v>
      </c>
      <c r="AM60" s="53">
        <v>21.86</v>
      </c>
      <c r="AN60" s="53">
        <v>21.28</v>
      </c>
      <c r="AO60" s="53">
        <v>11.65</v>
      </c>
      <c r="AP60" s="52">
        <v>1</v>
      </c>
      <c r="AQ60" s="52">
        <v>0.97590361445783136</v>
      </c>
      <c r="AR60" s="52">
        <v>0.93846153846153846</v>
      </c>
      <c r="AS60" s="52">
        <v>0.98913043478260865</v>
      </c>
      <c r="AT60" s="52">
        <v>0.9718875502008032</v>
      </c>
      <c r="AU60" s="52">
        <v>0.92307692307692313</v>
      </c>
      <c r="AV60" s="52">
        <v>0.98913043478260865</v>
      </c>
      <c r="AW60" s="52">
        <v>1</v>
      </c>
      <c r="AX60" s="52">
        <v>1</v>
      </c>
      <c r="AY60" s="52">
        <v>1</v>
      </c>
      <c r="AZ60" s="52">
        <v>3.9414414414414414E-2</v>
      </c>
      <c r="BA60" s="52">
        <v>50</v>
      </c>
      <c r="BB60" s="52">
        <v>50</v>
      </c>
      <c r="BC60" s="52">
        <v>7.5630252100840331E-2</v>
      </c>
      <c r="BD60" s="52">
        <v>44.873949579831951</v>
      </c>
      <c r="BE60" s="52">
        <v>50</v>
      </c>
      <c r="BF60" s="52">
        <v>407</v>
      </c>
      <c r="BG60" s="52">
        <v>474</v>
      </c>
      <c r="BH60" s="52">
        <v>0.85864978902953581</v>
      </c>
      <c r="BI60" s="52">
        <v>50</v>
      </c>
      <c r="BJ60" s="52">
        <v>50</v>
      </c>
      <c r="BK60" s="52">
        <v>216</v>
      </c>
      <c r="BL60" s="52">
        <v>474</v>
      </c>
      <c r="BM60" s="52">
        <v>0.45569620253164556</v>
      </c>
      <c r="BN60" s="52">
        <v>30.37974683544304</v>
      </c>
      <c r="BO60" s="52">
        <v>50</v>
      </c>
      <c r="BP60" s="52">
        <v>195</v>
      </c>
      <c r="BQ60" s="52">
        <v>206</v>
      </c>
      <c r="BR60" s="52">
        <v>0.94660194174757284</v>
      </c>
      <c r="BS60" s="52">
        <v>50</v>
      </c>
      <c r="BT60" s="52">
        <v>50</v>
      </c>
      <c r="BU60" s="54">
        <v>226</v>
      </c>
      <c r="BV60" s="54">
        <v>244</v>
      </c>
      <c r="BW60" s="52">
        <v>0.92622950819672134</v>
      </c>
      <c r="BX60" s="52">
        <v>98.535054063480999</v>
      </c>
      <c r="BY60" s="52">
        <v>100</v>
      </c>
      <c r="BZ60" s="55">
        <v>52</v>
      </c>
      <c r="CA60" s="55">
        <v>55</v>
      </c>
      <c r="CB60" s="52">
        <v>0.94545454545454544</v>
      </c>
      <c r="CC60" s="52">
        <v>100</v>
      </c>
      <c r="CD60" s="52">
        <v>100</v>
      </c>
      <c r="CE60" s="52">
        <v>0</v>
      </c>
      <c r="CF60" s="52">
        <v>233</v>
      </c>
      <c r="CG60" s="52">
        <v>181</v>
      </c>
      <c r="CH60" s="52">
        <v>0.77682403433476399</v>
      </c>
      <c r="CI60" s="52">
        <v>100</v>
      </c>
      <c r="CJ60" s="52">
        <v>100</v>
      </c>
      <c r="CK60" s="52">
        <v>162</v>
      </c>
      <c r="CL60" s="52">
        <v>67</v>
      </c>
      <c r="CM60" s="52">
        <v>212</v>
      </c>
      <c r="CN60" s="52">
        <v>0.41358024691358025</v>
      </c>
      <c r="CO60" s="52">
        <v>0.76415094339622647</v>
      </c>
      <c r="CP60" s="52">
        <v>13.786008230452676</v>
      </c>
      <c r="CQ60" s="52">
        <v>50</v>
      </c>
      <c r="CR60" s="52">
        <v>481</v>
      </c>
      <c r="CS60" s="52">
        <v>888</v>
      </c>
      <c r="CT60" s="52">
        <v>0.54166666666666663</v>
      </c>
      <c r="CU60" s="52">
        <v>45.138888888888893</v>
      </c>
      <c r="CV60" s="52">
        <v>50</v>
      </c>
      <c r="CW60" s="52">
        <v>0.94545454545454544</v>
      </c>
      <c r="CX60" s="52">
        <v>0.94</v>
      </c>
      <c r="CY60" s="52">
        <v>-5.4545454545454671E-3</v>
      </c>
      <c r="CZ60" s="52">
        <v>16.823939048191338</v>
      </c>
      <c r="DA60" s="52">
        <v>19.496255895940152</v>
      </c>
      <c r="DB60" s="52">
        <v>17.335082511020332</v>
      </c>
      <c r="DC60" s="52">
        <v>12.629206143265662</v>
      </c>
      <c r="DD60" s="50" t="s">
        <v>175</v>
      </c>
      <c r="DE60" s="23"/>
      <c r="DF60" s="23"/>
    </row>
    <row r="61" spans="1:110" x14ac:dyDescent="0.25">
      <c r="A61" s="50" t="s">
        <v>2687</v>
      </c>
      <c r="B61" s="50" t="s">
        <v>172</v>
      </c>
      <c r="C61" s="50" t="s">
        <v>106</v>
      </c>
      <c r="D61" s="50" t="s">
        <v>108</v>
      </c>
      <c r="E61" s="50" t="s">
        <v>119</v>
      </c>
      <c r="F61" s="50" t="s">
        <v>1453</v>
      </c>
      <c r="G61" s="50" t="s">
        <v>109</v>
      </c>
      <c r="H61" s="52">
        <v>652.86269085966114</v>
      </c>
      <c r="I61" s="52">
        <v>800</v>
      </c>
      <c r="J61" s="52">
        <v>81.607836357457643</v>
      </c>
      <c r="K61" s="52">
        <v>0</v>
      </c>
      <c r="L61" s="52">
        <v>685</v>
      </c>
      <c r="M61" s="52">
        <v>74.705624406932188</v>
      </c>
      <c r="N61" s="52">
        <v>99.607499209242917</v>
      </c>
      <c r="O61" s="52">
        <v>100</v>
      </c>
      <c r="P61" s="52">
        <v>207</v>
      </c>
      <c r="Q61" s="52">
        <v>63.295430692485652</v>
      </c>
      <c r="R61" s="52">
        <v>66.131650404733605</v>
      </c>
      <c r="S61" s="52">
        <v>75</v>
      </c>
      <c r="T61" s="52">
        <v>84.39390758998087</v>
      </c>
      <c r="U61" s="52">
        <v>100</v>
      </c>
      <c r="V61" s="52">
        <v>685</v>
      </c>
      <c r="W61" s="52">
        <v>61.314144880419711</v>
      </c>
      <c r="X61" s="52">
        <v>81.752193173892948</v>
      </c>
      <c r="Y61" s="52">
        <v>100</v>
      </c>
      <c r="Z61" s="52">
        <v>207</v>
      </c>
      <c r="AA61" s="52">
        <v>50.189663524757677</v>
      </c>
      <c r="AB61" s="52">
        <v>66.919551366343569</v>
      </c>
      <c r="AC61" s="52">
        <v>100</v>
      </c>
      <c r="AD61" s="52">
        <v>241</v>
      </c>
      <c r="AE61" s="52">
        <v>63.786687413554617</v>
      </c>
      <c r="AF61" s="52">
        <v>85.048916551406151</v>
      </c>
      <c r="AG61" s="52">
        <v>100</v>
      </c>
      <c r="AH61" s="52">
        <v>72</v>
      </c>
      <c r="AI61" s="52">
        <v>53.66701388888891</v>
      </c>
      <c r="AJ61" s="52">
        <v>68.098027613412228</v>
      </c>
      <c r="AK61" s="52">
        <v>71.556018518518556</v>
      </c>
      <c r="AL61" s="52">
        <v>100</v>
      </c>
      <c r="AM61" s="53">
        <v>11.7</v>
      </c>
      <c r="AN61" s="53">
        <v>15.94</v>
      </c>
      <c r="AO61" s="53">
        <v>14.43</v>
      </c>
      <c r="AP61" s="52">
        <v>0</v>
      </c>
      <c r="AQ61" s="52">
        <v>0.99145299145299148</v>
      </c>
      <c r="AR61" s="52">
        <v>0.97685185185185186</v>
      </c>
      <c r="AS61" s="52">
        <v>0.99794238683127567</v>
      </c>
      <c r="AT61" s="52">
        <v>0.99147727272727271</v>
      </c>
      <c r="AU61" s="52">
        <v>0.97706422018348627</v>
      </c>
      <c r="AV61" s="52">
        <v>0.99794238683127567</v>
      </c>
      <c r="AW61" s="52">
        <v>0.98785425101214575</v>
      </c>
      <c r="AX61" s="52">
        <v>0.97297297297297303</v>
      </c>
      <c r="AY61" s="52">
        <v>0.9942196531791907</v>
      </c>
      <c r="AZ61" s="52">
        <v>6.2857142857142861E-2</v>
      </c>
      <c r="BA61" s="52">
        <v>47.428571428571445</v>
      </c>
      <c r="BB61" s="52">
        <v>50</v>
      </c>
      <c r="BC61" s="52">
        <v>0.11940298507462686</v>
      </c>
      <c r="BD61" s="52">
        <v>36.119402985074629</v>
      </c>
      <c r="BE61" s="52">
        <v>50</v>
      </c>
      <c r="BF61" s="52"/>
      <c r="BG61" s="52"/>
      <c r="BH61" s="52"/>
      <c r="BI61" s="52"/>
      <c r="BJ61" s="52"/>
      <c r="BK61" s="52"/>
      <c r="BL61" s="52"/>
      <c r="BM61" s="52"/>
      <c r="BN61" s="52"/>
      <c r="BO61" s="52"/>
      <c r="BP61" s="52">
        <v>201</v>
      </c>
      <c r="BQ61" s="52">
        <v>210</v>
      </c>
      <c r="BR61" s="52">
        <v>0.95714285714285718</v>
      </c>
      <c r="BS61" s="52">
        <v>50</v>
      </c>
      <c r="BT61" s="52">
        <v>50</v>
      </c>
      <c r="BU61" s="54"/>
      <c r="BV61" s="54"/>
      <c r="BW61" s="52"/>
      <c r="BX61" s="52"/>
      <c r="BY61" s="52"/>
      <c r="BZ61" s="55"/>
      <c r="CA61" s="55"/>
      <c r="CB61" s="52"/>
      <c r="CC61" s="52"/>
      <c r="CD61" s="52"/>
      <c r="CE61" s="52"/>
      <c r="CF61" s="52"/>
      <c r="CG61" s="52"/>
      <c r="CH61" s="52"/>
      <c r="CI61" s="52"/>
      <c r="CJ61" s="52"/>
      <c r="CK61" s="52">
        <v>455</v>
      </c>
      <c r="CL61" s="52">
        <v>205</v>
      </c>
      <c r="CM61" s="52">
        <v>487</v>
      </c>
      <c r="CN61" s="52">
        <v>0.45054945054945056</v>
      </c>
      <c r="CO61" s="52">
        <v>0.93429158110882959</v>
      </c>
      <c r="CP61" s="52">
        <v>30.036630036630036</v>
      </c>
      <c r="CQ61" s="52">
        <v>50</v>
      </c>
      <c r="CR61" s="52"/>
      <c r="CS61" s="52"/>
      <c r="CT61" s="52"/>
      <c r="CU61" s="52"/>
      <c r="CV61" s="52"/>
      <c r="CW61" s="52"/>
      <c r="CX61" s="52"/>
      <c r="CY61" s="52"/>
      <c r="CZ61" s="52">
        <v>16.823939048191338</v>
      </c>
      <c r="DA61" s="52">
        <v>19.496255895940152</v>
      </c>
      <c r="DB61" s="52">
        <v>17.335082511020332</v>
      </c>
      <c r="DC61" s="52"/>
      <c r="DD61" s="50" t="s">
        <v>173</v>
      </c>
      <c r="DE61" s="23"/>
      <c r="DF61" s="23"/>
    </row>
    <row r="62" spans="1:110" x14ac:dyDescent="0.25">
      <c r="A62" s="50" t="s">
        <v>3594</v>
      </c>
      <c r="B62" s="50" t="s">
        <v>1701</v>
      </c>
      <c r="C62" s="50" t="s">
        <v>1212</v>
      </c>
      <c r="D62" s="50" t="s">
        <v>114</v>
      </c>
      <c r="E62" s="50" t="s">
        <v>137</v>
      </c>
      <c r="F62" s="50" t="s">
        <v>1453</v>
      </c>
      <c r="G62" s="50" t="s">
        <v>109</v>
      </c>
      <c r="H62" s="52">
        <v>582.57863838513595</v>
      </c>
      <c r="I62" s="52">
        <v>650</v>
      </c>
      <c r="J62" s="52">
        <v>89.627482828482457</v>
      </c>
      <c r="K62" s="52">
        <v>0</v>
      </c>
      <c r="L62" s="52">
        <v>151</v>
      </c>
      <c r="M62" s="52">
        <v>76.450636600739529</v>
      </c>
      <c r="N62" s="52">
        <v>100</v>
      </c>
      <c r="O62" s="52">
        <v>100</v>
      </c>
      <c r="P62" s="52">
        <v>31</v>
      </c>
      <c r="Q62" s="52">
        <v>63.957904247913035</v>
      </c>
      <c r="R62" s="52">
        <v>72.268868043868039</v>
      </c>
      <c r="S62" s="52">
        <v>75</v>
      </c>
      <c r="T62" s="52">
        <v>85.277205663884047</v>
      </c>
      <c r="U62" s="52">
        <v>100</v>
      </c>
      <c r="V62" s="52">
        <v>151</v>
      </c>
      <c r="W62" s="52">
        <v>68.897030873024249</v>
      </c>
      <c r="X62" s="52">
        <v>91.862707830698994</v>
      </c>
      <c r="Y62" s="52">
        <v>100</v>
      </c>
      <c r="Z62" s="52">
        <v>31</v>
      </c>
      <c r="AA62" s="52">
        <v>55.844757953628921</v>
      </c>
      <c r="AB62" s="52">
        <v>74.459677271505228</v>
      </c>
      <c r="AC62" s="52">
        <v>100</v>
      </c>
      <c r="AD62" s="52">
        <v>50</v>
      </c>
      <c r="AE62" s="52">
        <v>61.270000000000024</v>
      </c>
      <c r="AF62" s="52">
        <v>81.693333333333356</v>
      </c>
      <c r="AG62" s="52">
        <v>100</v>
      </c>
      <c r="AH62" s="52">
        <v>12</v>
      </c>
      <c r="AI62" s="52"/>
      <c r="AJ62" s="52">
        <v>65.247368421052641</v>
      </c>
      <c r="AK62" s="52"/>
      <c r="AL62" s="52">
        <v>0</v>
      </c>
      <c r="AM62" s="53">
        <v>11.04</v>
      </c>
      <c r="AN62" s="53">
        <v>16.420000000000002</v>
      </c>
      <c r="AO62" s="53"/>
      <c r="AP62" s="52">
        <v>1</v>
      </c>
      <c r="AQ62" s="52">
        <v>0.97452229299363058</v>
      </c>
      <c r="AR62" s="52">
        <v>0.91176470588235292</v>
      </c>
      <c r="AS62" s="52">
        <v>0.99186991869918695</v>
      </c>
      <c r="AT62" s="52">
        <v>0.97452229299363058</v>
      </c>
      <c r="AU62" s="52">
        <v>0.91176470588235292</v>
      </c>
      <c r="AV62" s="52">
        <v>0.99186991869918695</v>
      </c>
      <c r="AW62" s="52">
        <v>1</v>
      </c>
      <c r="AX62" s="52"/>
      <c r="AY62" s="52">
        <v>1</v>
      </c>
      <c r="AZ62" s="52">
        <v>1.8726591760299626E-2</v>
      </c>
      <c r="BA62" s="52">
        <v>50</v>
      </c>
      <c r="BB62" s="52">
        <v>50</v>
      </c>
      <c r="BC62" s="52">
        <v>5.3571428571428568E-2</v>
      </c>
      <c r="BD62" s="52">
        <v>49.285714285714292</v>
      </c>
      <c r="BE62" s="52">
        <v>50</v>
      </c>
      <c r="BF62" s="52"/>
      <c r="BG62" s="52"/>
      <c r="BH62" s="52"/>
      <c r="BI62" s="52"/>
      <c r="BJ62" s="52"/>
      <c r="BK62" s="52"/>
      <c r="BL62" s="52"/>
      <c r="BM62" s="52"/>
      <c r="BN62" s="52"/>
      <c r="BO62" s="52"/>
      <c r="BP62" s="52"/>
      <c r="BQ62" s="52"/>
      <c r="BR62" s="52"/>
      <c r="BS62" s="52"/>
      <c r="BT62" s="52"/>
      <c r="BU62" s="54"/>
      <c r="BV62" s="54"/>
      <c r="BW62" s="52"/>
      <c r="BX62" s="52"/>
      <c r="BY62" s="52"/>
      <c r="BZ62" s="55"/>
      <c r="CA62" s="55"/>
      <c r="CB62" s="52"/>
      <c r="CC62" s="52"/>
      <c r="CD62" s="52"/>
      <c r="CE62" s="52"/>
      <c r="CF62" s="52"/>
      <c r="CG62" s="52"/>
      <c r="CH62" s="52"/>
      <c r="CI62" s="52"/>
      <c r="CJ62" s="52"/>
      <c r="CK62" s="52">
        <v>56</v>
      </c>
      <c r="CL62" s="52">
        <v>43</v>
      </c>
      <c r="CM62" s="52">
        <v>58</v>
      </c>
      <c r="CN62" s="52">
        <v>0.7678571428571429</v>
      </c>
      <c r="CO62" s="52">
        <v>0.96551724137931039</v>
      </c>
      <c r="CP62" s="52">
        <v>50</v>
      </c>
      <c r="CQ62" s="52">
        <v>50</v>
      </c>
      <c r="CR62" s="52"/>
      <c r="CS62" s="52"/>
      <c r="CT62" s="52"/>
      <c r="CU62" s="52"/>
      <c r="CV62" s="52"/>
      <c r="CW62" s="52"/>
      <c r="CX62" s="52"/>
      <c r="CY62" s="52"/>
      <c r="CZ62" s="52">
        <v>16.823939048191338</v>
      </c>
      <c r="DA62" s="52">
        <v>19.496255895940152</v>
      </c>
      <c r="DB62" s="52">
        <v>17.335082511020332</v>
      </c>
      <c r="DC62" s="52"/>
      <c r="DD62" s="50" t="s">
        <v>1253</v>
      </c>
      <c r="DE62" s="23"/>
      <c r="DF62" s="23"/>
    </row>
    <row r="63" spans="1:110" x14ac:dyDescent="0.25">
      <c r="A63" s="50" t="s">
        <v>3170</v>
      </c>
      <c r="B63" s="50" t="s">
        <v>1702</v>
      </c>
      <c r="C63" s="50" t="s">
        <v>106</v>
      </c>
      <c r="D63" s="50" t="s">
        <v>137</v>
      </c>
      <c r="E63" s="50" t="s">
        <v>119</v>
      </c>
      <c r="F63" s="50" t="s">
        <v>2644</v>
      </c>
      <c r="G63" s="50" t="s">
        <v>109</v>
      </c>
      <c r="H63" s="52">
        <v>518.88827274684286</v>
      </c>
      <c r="I63" s="52">
        <v>800</v>
      </c>
      <c r="J63" s="52">
        <v>64.861034093355357</v>
      </c>
      <c r="K63" s="52">
        <v>1</v>
      </c>
      <c r="L63" s="52">
        <v>452</v>
      </c>
      <c r="M63" s="52">
        <v>63.009287627982182</v>
      </c>
      <c r="N63" s="52">
        <v>84.012383503976238</v>
      </c>
      <c r="O63" s="52">
        <v>100</v>
      </c>
      <c r="P63" s="52">
        <v>222</v>
      </c>
      <c r="Q63" s="52">
        <v>53.885541533074729</v>
      </c>
      <c r="R63" s="52">
        <v>55.661249474528759</v>
      </c>
      <c r="S63" s="52">
        <v>71.815686032631987</v>
      </c>
      <c r="T63" s="52">
        <v>71.847388710766296</v>
      </c>
      <c r="U63" s="52">
        <v>100</v>
      </c>
      <c r="V63" s="52">
        <v>451</v>
      </c>
      <c r="W63" s="52">
        <v>48.40147511400496</v>
      </c>
      <c r="X63" s="52">
        <v>64.535300152006613</v>
      </c>
      <c r="Y63" s="52">
        <v>100</v>
      </c>
      <c r="Z63" s="52">
        <v>222</v>
      </c>
      <c r="AA63" s="52">
        <v>40.9127889493205</v>
      </c>
      <c r="AB63" s="52">
        <v>54.550385265760667</v>
      </c>
      <c r="AC63" s="52">
        <v>100</v>
      </c>
      <c r="AD63" s="52">
        <v>216</v>
      </c>
      <c r="AE63" s="52">
        <v>51.448765432098767</v>
      </c>
      <c r="AF63" s="52">
        <v>68.598353909465033</v>
      </c>
      <c r="AG63" s="52">
        <v>100</v>
      </c>
      <c r="AH63" s="52">
        <v>96</v>
      </c>
      <c r="AI63" s="52">
        <v>42.926736111111119</v>
      </c>
      <c r="AJ63" s="52">
        <v>58.266388888888841</v>
      </c>
      <c r="AK63" s="52">
        <v>57.235648148148158</v>
      </c>
      <c r="AL63" s="52">
        <v>100</v>
      </c>
      <c r="AM63" s="53">
        <v>17.93</v>
      </c>
      <c r="AN63" s="53">
        <v>14.74</v>
      </c>
      <c r="AO63" s="53">
        <v>15.33</v>
      </c>
      <c r="AP63" s="52">
        <v>0</v>
      </c>
      <c r="AQ63" s="52">
        <v>1</v>
      </c>
      <c r="AR63" s="52">
        <v>1</v>
      </c>
      <c r="AS63" s="52">
        <v>1</v>
      </c>
      <c r="AT63" s="52">
        <v>0.99779249448123619</v>
      </c>
      <c r="AU63" s="52">
        <v>1</v>
      </c>
      <c r="AV63" s="52">
        <v>0.9956521739130435</v>
      </c>
      <c r="AW63" s="52">
        <v>0.99539170506912444</v>
      </c>
      <c r="AX63" s="52">
        <v>0.98969072164948457</v>
      </c>
      <c r="AY63" s="52">
        <v>1</v>
      </c>
      <c r="AZ63" s="52">
        <v>0.13686534216335541</v>
      </c>
      <c r="BA63" s="52">
        <v>32.626931567328917</v>
      </c>
      <c r="BB63" s="52">
        <v>50</v>
      </c>
      <c r="BC63" s="52">
        <v>0.20361990950226244</v>
      </c>
      <c r="BD63" s="52">
        <v>19.276018099547532</v>
      </c>
      <c r="BE63" s="52">
        <v>50</v>
      </c>
      <c r="BF63" s="52"/>
      <c r="BG63" s="52"/>
      <c r="BH63" s="52"/>
      <c r="BI63" s="52"/>
      <c r="BJ63" s="52"/>
      <c r="BK63" s="52"/>
      <c r="BL63" s="52"/>
      <c r="BM63" s="52"/>
      <c r="BN63" s="52"/>
      <c r="BO63" s="52"/>
      <c r="BP63" s="52">
        <v>103</v>
      </c>
      <c r="BQ63" s="52">
        <v>110</v>
      </c>
      <c r="BR63" s="52">
        <v>0.9363636363636364</v>
      </c>
      <c r="BS63" s="52">
        <v>49.806576402321092</v>
      </c>
      <c r="BT63" s="52">
        <v>50</v>
      </c>
      <c r="BU63" s="54"/>
      <c r="BV63" s="54"/>
      <c r="BW63" s="52"/>
      <c r="BX63" s="52"/>
      <c r="BY63" s="52"/>
      <c r="BZ63" s="55"/>
      <c r="CA63" s="55"/>
      <c r="CB63" s="52"/>
      <c r="CC63" s="52"/>
      <c r="CD63" s="52"/>
      <c r="CE63" s="52"/>
      <c r="CF63" s="52"/>
      <c r="CG63" s="52"/>
      <c r="CH63" s="52"/>
      <c r="CI63" s="52"/>
      <c r="CJ63" s="52"/>
      <c r="CK63" s="52">
        <v>187</v>
      </c>
      <c r="CL63" s="52">
        <v>92</v>
      </c>
      <c r="CM63" s="52">
        <v>237</v>
      </c>
      <c r="CN63" s="52">
        <v>0.49197860962566847</v>
      </c>
      <c r="CO63" s="52">
        <v>0.78902953586497893</v>
      </c>
      <c r="CP63" s="52">
        <v>16.399286987522281</v>
      </c>
      <c r="CQ63" s="52">
        <v>50</v>
      </c>
      <c r="CR63" s="52"/>
      <c r="CS63" s="52"/>
      <c r="CT63" s="52"/>
      <c r="CU63" s="52"/>
      <c r="CV63" s="52"/>
      <c r="CW63" s="52"/>
      <c r="CX63" s="52"/>
      <c r="CY63" s="52"/>
      <c r="CZ63" s="52">
        <v>16.823939048191338</v>
      </c>
      <c r="DA63" s="52">
        <v>19.496255895940152</v>
      </c>
      <c r="DB63" s="52">
        <v>17.335082511020332</v>
      </c>
      <c r="DC63" s="52"/>
      <c r="DD63" s="50" t="s">
        <v>769</v>
      </c>
      <c r="DE63" s="23"/>
      <c r="DF63" s="23"/>
    </row>
    <row r="64" spans="1:110" x14ac:dyDescent="0.25">
      <c r="A64" s="50" t="s">
        <v>3072</v>
      </c>
      <c r="B64" s="50" t="s">
        <v>1703</v>
      </c>
      <c r="C64" s="50" t="s">
        <v>106</v>
      </c>
      <c r="D64" s="50" t="s">
        <v>107</v>
      </c>
      <c r="E64" s="50" t="s">
        <v>137</v>
      </c>
      <c r="F64" s="50" t="s">
        <v>1454</v>
      </c>
      <c r="G64" s="50" t="s">
        <v>109</v>
      </c>
      <c r="H64" s="52">
        <v>552.65470993259771</v>
      </c>
      <c r="I64" s="52">
        <v>750</v>
      </c>
      <c r="J64" s="52">
        <v>73.687294657679686</v>
      </c>
      <c r="K64" s="52">
        <v>0</v>
      </c>
      <c r="L64" s="52">
        <v>140</v>
      </c>
      <c r="M64" s="52">
        <v>66.013528910216408</v>
      </c>
      <c r="N64" s="52">
        <v>88.018038546955211</v>
      </c>
      <c r="O64" s="52">
        <v>100</v>
      </c>
      <c r="P64" s="52">
        <v>86</v>
      </c>
      <c r="Q64" s="52">
        <v>59.839271945493259</v>
      </c>
      <c r="R64" s="52">
        <v>69.099515571737783</v>
      </c>
      <c r="S64" s="52">
        <v>75</v>
      </c>
      <c r="T64" s="52">
        <v>79.78569592732434</v>
      </c>
      <c r="U64" s="52">
        <v>100</v>
      </c>
      <c r="V64" s="52">
        <v>140</v>
      </c>
      <c r="W64" s="52">
        <v>58.083424044138326</v>
      </c>
      <c r="X64" s="52">
        <v>77.444565392184444</v>
      </c>
      <c r="Y64" s="52">
        <v>100</v>
      </c>
      <c r="Z64" s="52">
        <v>86</v>
      </c>
      <c r="AA64" s="52">
        <v>51.166343317506097</v>
      </c>
      <c r="AB64" s="52">
        <v>68.221791090008139</v>
      </c>
      <c r="AC64" s="52">
        <v>100</v>
      </c>
      <c r="AD64" s="52">
        <v>46</v>
      </c>
      <c r="AE64" s="52">
        <v>52.234057971014487</v>
      </c>
      <c r="AF64" s="52">
        <v>69.645410628019306</v>
      </c>
      <c r="AG64" s="52">
        <v>100</v>
      </c>
      <c r="AH64" s="52">
        <v>23</v>
      </c>
      <c r="AI64" s="52">
        <v>43.760869565217398</v>
      </c>
      <c r="AJ64" s="52">
        <v>60.707246376811597</v>
      </c>
      <c r="AK64" s="52">
        <v>58.34782608695653</v>
      </c>
      <c r="AL64" s="52">
        <v>100</v>
      </c>
      <c r="AM64" s="53">
        <v>15.16</v>
      </c>
      <c r="AN64" s="53">
        <v>17.93</v>
      </c>
      <c r="AO64" s="53">
        <v>16.940000000000001</v>
      </c>
      <c r="AP64" s="52">
        <v>0</v>
      </c>
      <c r="AQ64" s="52">
        <v>1</v>
      </c>
      <c r="AR64" s="52">
        <v>1</v>
      </c>
      <c r="AS64" s="52">
        <v>1</v>
      </c>
      <c r="AT64" s="52">
        <v>1</v>
      </c>
      <c r="AU64" s="52">
        <v>1</v>
      </c>
      <c r="AV64" s="52">
        <v>1</v>
      </c>
      <c r="AW64" s="52">
        <v>1</v>
      </c>
      <c r="AX64" s="52">
        <v>1</v>
      </c>
      <c r="AY64" s="52">
        <v>1</v>
      </c>
      <c r="AZ64" s="52">
        <v>5.9800664451827246E-2</v>
      </c>
      <c r="BA64" s="52">
        <v>48.039867109634571</v>
      </c>
      <c r="BB64" s="52">
        <v>50</v>
      </c>
      <c r="BC64" s="52">
        <v>9.0909090909090912E-2</v>
      </c>
      <c r="BD64" s="52">
        <v>41.818181818181827</v>
      </c>
      <c r="BE64" s="52">
        <v>50</v>
      </c>
      <c r="BF64" s="52"/>
      <c r="BG64" s="52"/>
      <c r="BH64" s="52"/>
      <c r="BI64" s="52"/>
      <c r="BJ64" s="52"/>
      <c r="BK64" s="52"/>
      <c r="BL64" s="52"/>
      <c r="BM64" s="52"/>
      <c r="BN64" s="52"/>
      <c r="BO64" s="52"/>
      <c r="BP64" s="52"/>
      <c r="BQ64" s="52"/>
      <c r="BR64" s="52"/>
      <c r="BS64" s="52"/>
      <c r="BT64" s="52"/>
      <c r="BU64" s="54"/>
      <c r="BV64" s="54"/>
      <c r="BW64" s="52"/>
      <c r="BX64" s="52"/>
      <c r="BY64" s="52"/>
      <c r="BZ64" s="55"/>
      <c r="CA64" s="55"/>
      <c r="CB64" s="52"/>
      <c r="CC64" s="52"/>
      <c r="CD64" s="52"/>
      <c r="CE64" s="52"/>
      <c r="CF64" s="52"/>
      <c r="CG64" s="52"/>
      <c r="CH64" s="52"/>
      <c r="CI64" s="52"/>
      <c r="CJ64" s="52"/>
      <c r="CK64" s="52">
        <v>50</v>
      </c>
      <c r="CL64" s="52">
        <v>16</v>
      </c>
      <c r="CM64" s="52">
        <v>47</v>
      </c>
      <c r="CN64" s="52">
        <v>0.32</v>
      </c>
      <c r="CO64" s="52">
        <v>1.0638297872340425</v>
      </c>
      <c r="CP64" s="52">
        <v>21.333333333333336</v>
      </c>
      <c r="CQ64" s="52">
        <v>50</v>
      </c>
      <c r="CR64" s="52"/>
      <c r="CS64" s="52"/>
      <c r="CT64" s="52"/>
      <c r="CU64" s="52"/>
      <c r="CV64" s="52"/>
      <c r="CW64" s="52"/>
      <c r="CX64" s="52"/>
      <c r="CY64" s="52"/>
      <c r="CZ64" s="52">
        <v>16.823939048191338</v>
      </c>
      <c r="DA64" s="52">
        <v>19.496255895940152</v>
      </c>
      <c r="DB64" s="52">
        <v>17.335082511020332</v>
      </c>
      <c r="DC64" s="52"/>
      <c r="DD64" s="50" t="s">
        <v>664</v>
      </c>
      <c r="DE64" s="23"/>
      <c r="DF64" s="23"/>
    </row>
    <row r="65" spans="1:110" x14ac:dyDescent="0.25">
      <c r="A65" s="50" t="s">
        <v>2710</v>
      </c>
      <c r="B65" s="50" t="s">
        <v>229</v>
      </c>
      <c r="C65" s="50" t="s">
        <v>106</v>
      </c>
      <c r="D65" s="50" t="s">
        <v>122</v>
      </c>
      <c r="E65" s="50" t="s">
        <v>123</v>
      </c>
      <c r="F65" s="50" t="s">
        <v>2644</v>
      </c>
      <c r="G65" s="50" t="s">
        <v>109</v>
      </c>
      <c r="H65" s="52">
        <v>372.14516872210942</v>
      </c>
      <c r="I65" s="52">
        <v>750</v>
      </c>
      <c r="J65" s="52">
        <v>49.619355829614584</v>
      </c>
      <c r="K65" s="52">
        <v>0</v>
      </c>
      <c r="L65" s="52">
        <v>22</v>
      </c>
      <c r="M65" s="52">
        <v>35.725806451612897</v>
      </c>
      <c r="N65" s="52">
        <v>47.634408602150529</v>
      </c>
      <c r="O65" s="52">
        <v>100</v>
      </c>
      <c r="P65" s="52">
        <v>22</v>
      </c>
      <c r="Q65" s="52">
        <v>35.725806451612897</v>
      </c>
      <c r="R65" s="52"/>
      <c r="S65" s="52"/>
      <c r="T65" s="52">
        <v>47.634408602150529</v>
      </c>
      <c r="U65" s="52">
        <v>100</v>
      </c>
      <c r="V65" s="52">
        <v>15</v>
      </c>
      <c r="W65" s="52"/>
      <c r="X65" s="52"/>
      <c r="Y65" s="52">
        <v>0</v>
      </c>
      <c r="Z65" s="52">
        <v>15</v>
      </c>
      <c r="AA65" s="52"/>
      <c r="AB65" s="52"/>
      <c r="AC65" s="52">
        <v>0</v>
      </c>
      <c r="AD65" s="52">
        <v>137</v>
      </c>
      <c r="AE65" s="52">
        <v>47.251824817518262</v>
      </c>
      <c r="AF65" s="52">
        <v>63.002433090024347</v>
      </c>
      <c r="AG65" s="52">
        <v>100</v>
      </c>
      <c r="AH65" s="52">
        <v>137</v>
      </c>
      <c r="AI65" s="52">
        <v>47.251824817518262</v>
      </c>
      <c r="AJ65" s="52"/>
      <c r="AK65" s="52">
        <v>63.002433090024347</v>
      </c>
      <c r="AL65" s="52">
        <v>100</v>
      </c>
      <c r="AM65" s="53"/>
      <c r="AN65" s="53"/>
      <c r="AO65" s="53"/>
      <c r="AP65" s="52">
        <v>1</v>
      </c>
      <c r="AQ65" s="52">
        <v>0.29333333333333333</v>
      </c>
      <c r="AR65" s="52">
        <v>0.29333333333333333</v>
      </c>
      <c r="AS65" s="52"/>
      <c r="AT65" s="52">
        <v>0.2</v>
      </c>
      <c r="AU65" s="52">
        <v>0.2</v>
      </c>
      <c r="AV65" s="52"/>
      <c r="AW65" s="52">
        <v>0.99275362318840576</v>
      </c>
      <c r="AX65" s="52">
        <v>0.99275362318840576</v>
      </c>
      <c r="AY65" s="52"/>
      <c r="AZ65" s="52">
        <v>4.0816326530612242E-2</v>
      </c>
      <c r="BA65" s="52">
        <v>50</v>
      </c>
      <c r="BB65" s="52">
        <v>50</v>
      </c>
      <c r="BC65" s="52">
        <v>4.0816326530612242E-2</v>
      </c>
      <c r="BD65" s="52">
        <v>50</v>
      </c>
      <c r="BE65" s="52">
        <v>50</v>
      </c>
      <c r="BF65" s="52"/>
      <c r="BG65" s="52">
        <v>75</v>
      </c>
      <c r="BH65" s="52">
        <v>0</v>
      </c>
      <c r="BI65" s="52">
        <v>0</v>
      </c>
      <c r="BJ65" s="52">
        <v>50</v>
      </c>
      <c r="BK65" s="52">
        <v>8</v>
      </c>
      <c r="BL65" s="52">
        <v>75</v>
      </c>
      <c r="BM65" s="52">
        <v>0.10666666666666667</v>
      </c>
      <c r="BN65" s="52">
        <v>7.1111111111111107</v>
      </c>
      <c r="BO65" s="52">
        <v>50</v>
      </c>
      <c r="BP65" s="52">
        <v>116</v>
      </c>
      <c r="BQ65" s="52">
        <v>141</v>
      </c>
      <c r="BR65" s="52">
        <v>0.82269503546099287</v>
      </c>
      <c r="BS65" s="52">
        <v>43.760374226648558</v>
      </c>
      <c r="BT65" s="52">
        <v>50</v>
      </c>
      <c r="BU65" s="54"/>
      <c r="BV65" s="54"/>
      <c r="BW65" s="52"/>
      <c r="BX65" s="52"/>
      <c r="BY65" s="52"/>
      <c r="BZ65" s="55"/>
      <c r="CA65" s="55"/>
      <c r="CB65" s="52"/>
      <c r="CC65" s="52"/>
      <c r="CD65" s="52"/>
      <c r="CE65" s="52"/>
      <c r="CF65" s="52"/>
      <c r="CG65" s="52"/>
      <c r="CH65" s="52"/>
      <c r="CI65" s="52"/>
      <c r="CJ65" s="52"/>
      <c r="CK65" s="52">
        <v>18</v>
      </c>
      <c r="CL65" s="52">
        <v>11</v>
      </c>
      <c r="CM65" s="52">
        <v>138</v>
      </c>
      <c r="CN65" s="52">
        <v>0.61111111111111116</v>
      </c>
      <c r="CO65" s="52">
        <v>0.13043478260869565</v>
      </c>
      <c r="CP65" s="52">
        <v>0</v>
      </c>
      <c r="CQ65" s="52">
        <v>50</v>
      </c>
      <c r="CR65" s="52"/>
      <c r="CS65" s="52">
        <v>343</v>
      </c>
      <c r="CT65" s="52">
        <v>0</v>
      </c>
      <c r="CU65" s="52">
        <v>0</v>
      </c>
      <c r="CV65" s="52">
        <v>50</v>
      </c>
      <c r="CW65" s="52"/>
      <c r="CX65" s="52"/>
      <c r="CY65" s="52"/>
      <c r="CZ65" s="52">
        <v>16.823939048191338</v>
      </c>
      <c r="DA65" s="52">
        <v>19.496255895940152</v>
      </c>
      <c r="DB65" s="52">
        <v>17.335082511020332</v>
      </c>
      <c r="DC65" s="52"/>
      <c r="DD65" s="50" t="s">
        <v>230</v>
      </c>
      <c r="DE65" s="23"/>
      <c r="DF65" s="23"/>
    </row>
    <row r="66" spans="1:110" x14ac:dyDescent="0.25">
      <c r="A66" s="50" t="s">
        <v>3402</v>
      </c>
      <c r="B66" s="50" t="s">
        <v>1704</v>
      </c>
      <c r="C66" s="50" t="s">
        <v>106</v>
      </c>
      <c r="D66" s="50" t="s">
        <v>107</v>
      </c>
      <c r="E66" s="50" t="s">
        <v>182</v>
      </c>
      <c r="F66" s="50" t="s">
        <v>1453</v>
      </c>
      <c r="G66" s="50" t="s">
        <v>109</v>
      </c>
      <c r="H66" s="52">
        <v>100</v>
      </c>
      <c r="I66" s="52">
        <v>100</v>
      </c>
      <c r="J66" s="52">
        <v>100</v>
      </c>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3"/>
      <c r="AN66" s="53"/>
      <c r="AO66" s="53"/>
      <c r="AP66" s="52"/>
      <c r="AQ66" s="52"/>
      <c r="AR66" s="52"/>
      <c r="AS66" s="52"/>
      <c r="AT66" s="52"/>
      <c r="AU66" s="52"/>
      <c r="AV66" s="52"/>
      <c r="AW66" s="52"/>
      <c r="AX66" s="52"/>
      <c r="AY66" s="52"/>
      <c r="AZ66" s="52">
        <v>0</v>
      </c>
      <c r="BA66" s="52">
        <v>50</v>
      </c>
      <c r="BB66" s="52">
        <v>50</v>
      </c>
      <c r="BC66" s="52">
        <v>0</v>
      </c>
      <c r="BD66" s="52">
        <v>50</v>
      </c>
      <c r="BE66" s="52">
        <v>50</v>
      </c>
      <c r="BF66" s="52"/>
      <c r="BG66" s="52"/>
      <c r="BH66" s="52"/>
      <c r="BI66" s="52"/>
      <c r="BJ66" s="52"/>
      <c r="BK66" s="52"/>
      <c r="BL66" s="52"/>
      <c r="BM66" s="52"/>
      <c r="BN66" s="52"/>
      <c r="BO66" s="52"/>
      <c r="BP66" s="52"/>
      <c r="BQ66" s="52"/>
      <c r="BR66" s="52"/>
      <c r="BS66" s="52"/>
      <c r="BT66" s="52"/>
      <c r="BU66" s="54"/>
      <c r="BV66" s="54"/>
      <c r="BW66" s="52"/>
      <c r="BX66" s="52"/>
      <c r="BY66" s="52"/>
      <c r="BZ66" s="55"/>
      <c r="CA66" s="55"/>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0" t="s">
        <v>1035</v>
      </c>
      <c r="DE66" s="23"/>
      <c r="DF66" s="23"/>
    </row>
    <row r="67" spans="1:110" x14ac:dyDescent="0.25">
      <c r="A67" s="50" t="s">
        <v>3166</v>
      </c>
      <c r="B67" s="50" t="s">
        <v>1705</v>
      </c>
      <c r="C67" s="50" t="s">
        <v>106</v>
      </c>
      <c r="D67" s="50" t="s">
        <v>107</v>
      </c>
      <c r="E67" s="50" t="s">
        <v>119</v>
      </c>
      <c r="F67" s="50" t="s">
        <v>1454</v>
      </c>
      <c r="G67" s="50" t="s">
        <v>109</v>
      </c>
      <c r="H67" s="52">
        <v>472.71882723138214</v>
      </c>
      <c r="I67" s="52">
        <v>800</v>
      </c>
      <c r="J67" s="52">
        <v>59.089853403922767</v>
      </c>
      <c r="K67" s="52">
        <v>0</v>
      </c>
      <c r="L67" s="52">
        <v>281</v>
      </c>
      <c r="M67" s="52">
        <v>55.933288546158785</v>
      </c>
      <c r="N67" s="52">
        <v>74.577718061545056</v>
      </c>
      <c r="O67" s="52">
        <v>100</v>
      </c>
      <c r="P67" s="52">
        <v>212</v>
      </c>
      <c r="Q67" s="52">
        <v>54.225251825919472</v>
      </c>
      <c r="R67" s="52">
        <v>50.477530628213074</v>
      </c>
      <c r="S67" s="52">
        <v>61.181169483705652</v>
      </c>
      <c r="T67" s="52">
        <v>72.300335767892633</v>
      </c>
      <c r="U67" s="52">
        <v>100</v>
      </c>
      <c r="V67" s="52">
        <v>281</v>
      </c>
      <c r="W67" s="52">
        <v>46.779788233128833</v>
      </c>
      <c r="X67" s="52">
        <v>62.373050977505109</v>
      </c>
      <c r="Y67" s="52">
        <v>100</v>
      </c>
      <c r="Z67" s="52">
        <v>212</v>
      </c>
      <c r="AA67" s="52">
        <v>45.576277736615573</v>
      </c>
      <c r="AB67" s="52">
        <v>60.768370315487431</v>
      </c>
      <c r="AC67" s="52">
        <v>100</v>
      </c>
      <c r="AD67" s="52">
        <v>93</v>
      </c>
      <c r="AE67" s="52">
        <v>42.09175627240144</v>
      </c>
      <c r="AF67" s="52">
        <v>56.122341696535251</v>
      </c>
      <c r="AG67" s="52">
        <v>100</v>
      </c>
      <c r="AH67" s="52">
        <v>77</v>
      </c>
      <c r="AI67" s="52">
        <v>41.857142857142868</v>
      </c>
      <c r="AJ67" s="52"/>
      <c r="AK67" s="52">
        <v>55.809523809523817</v>
      </c>
      <c r="AL67" s="52">
        <v>100</v>
      </c>
      <c r="AM67" s="53">
        <v>6.95</v>
      </c>
      <c r="AN67" s="53">
        <v>4.9000000000000004</v>
      </c>
      <c r="AO67" s="53"/>
      <c r="AP67" s="52">
        <v>0</v>
      </c>
      <c r="AQ67" s="52">
        <v>0.99348534201954397</v>
      </c>
      <c r="AR67" s="52">
        <v>0.99103139013452912</v>
      </c>
      <c r="AS67" s="52">
        <v>1</v>
      </c>
      <c r="AT67" s="52">
        <v>0.99352750809061485</v>
      </c>
      <c r="AU67" s="52">
        <v>0.99111111111111116</v>
      </c>
      <c r="AV67" s="52">
        <v>1</v>
      </c>
      <c r="AW67" s="52">
        <v>1</v>
      </c>
      <c r="AX67" s="52">
        <v>1</v>
      </c>
      <c r="AY67" s="52">
        <v>1</v>
      </c>
      <c r="AZ67" s="52">
        <v>0.24086021505376345</v>
      </c>
      <c r="BA67" s="52">
        <v>11.827956989247323</v>
      </c>
      <c r="BB67" s="52">
        <v>50</v>
      </c>
      <c r="BC67" s="52">
        <v>0.27710843373493976</v>
      </c>
      <c r="BD67" s="52">
        <v>4.5783132530120563</v>
      </c>
      <c r="BE67" s="52">
        <v>50</v>
      </c>
      <c r="BF67" s="52"/>
      <c r="BG67" s="52"/>
      <c r="BH67" s="52"/>
      <c r="BI67" s="52"/>
      <c r="BJ67" s="52"/>
      <c r="BK67" s="52"/>
      <c r="BL67" s="52"/>
      <c r="BM67" s="52"/>
      <c r="BN67" s="52"/>
      <c r="BO67" s="52"/>
      <c r="BP67" s="52">
        <v>42</v>
      </c>
      <c r="BQ67" s="52">
        <v>50</v>
      </c>
      <c r="BR67" s="52">
        <v>0.84</v>
      </c>
      <c r="BS67" s="52">
        <v>44.680851063829792</v>
      </c>
      <c r="BT67" s="52">
        <v>50</v>
      </c>
      <c r="BU67" s="54"/>
      <c r="BV67" s="54"/>
      <c r="BW67" s="52"/>
      <c r="BX67" s="52"/>
      <c r="BY67" s="52"/>
      <c r="BZ67" s="55"/>
      <c r="CA67" s="55"/>
      <c r="CB67" s="52"/>
      <c r="CC67" s="52"/>
      <c r="CD67" s="52"/>
      <c r="CE67" s="52"/>
      <c r="CF67" s="52"/>
      <c r="CG67" s="52"/>
      <c r="CH67" s="52"/>
      <c r="CI67" s="52"/>
      <c r="CJ67" s="52"/>
      <c r="CK67" s="52">
        <v>146</v>
      </c>
      <c r="CL67" s="52">
        <v>65</v>
      </c>
      <c r="CM67" s="52">
        <v>155</v>
      </c>
      <c r="CN67" s="52">
        <v>0.4452054794520548</v>
      </c>
      <c r="CO67" s="52">
        <v>0.9419354838709677</v>
      </c>
      <c r="CP67" s="52">
        <v>29.68036529680365</v>
      </c>
      <c r="CQ67" s="52">
        <v>50</v>
      </c>
      <c r="CR67" s="52"/>
      <c r="CS67" s="52"/>
      <c r="CT67" s="52"/>
      <c r="CU67" s="52"/>
      <c r="CV67" s="52"/>
      <c r="CW67" s="52"/>
      <c r="CX67" s="52"/>
      <c r="CY67" s="52"/>
      <c r="CZ67" s="52">
        <v>16.823939048191338</v>
      </c>
      <c r="DA67" s="52">
        <v>19.496255895940152</v>
      </c>
      <c r="DB67" s="52">
        <v>17.335082511020332</v>
      </c>
      <c r="DC67" s="52"/>
      <c r="DD67" s="50" t="s">
        <v>765</v>
      </c>
      <c r="DE67" s="23"/>
      <c r="DF67" s="23"/>
    </row>
    <row r="68" spans="1:110" x14ac:dyDescent="0.25">
      <c r="A68" s="50" t="s">
        <v>2707</v>
      </c>
      <c r="B68" s="50" t="s">
        <v>223</v>
      </c>
      <c r="C68" s="50" t="s">
        <v>106</v>
      </c>
      <c r="D68" s="50" t="s">
        <v>107</v>
      </c>
      <c r="E68" s="50" t="s">
        <v>119</v>
      </c>
      <c r="F68" s="50" t="s">
        <v>1454</v>
      </c>
      <c r="G68" s="50" t="s">
        <v>109</v>
      </c>
      <c r="H68" s="52">
        <v>505.49396020278061</v>
      </c>
      <c r="I68" s="52">
        <v>750</v>
      </c>
      <c r="J68" s="52">
        <v>67.399194693704075</v>
      </c>
      <c r="K68" s="52">
        <v>0</v>
      </c>
      <c r="L68" s="52">
        <v>225</v>
      </c>
      <c r="M68" s="52">
        <v>61.138138375041287</v>
      </c>
      <c r="N68" s="52">
        <v>81.517517833388382</v>
      </c>
      <c r="O68" s="52">
        <v>100</v>
      </c>
      <c r="P68" s="52">
        <v>225</v>
      </c>
      <c r="Q68" s="52">
        <v>61.138138375041287</v>
      </c>
      <c r="R68" s="52"/>
      <c r="S68" s="52"/>
      <c r="T68" s="52">
        <v>81.517517833388382</v>
      </c>
      <c r="U68" s="52">
        <v>100</v>
      </c>
      <c r="V68" s="52">
        <v>225</v>
      </c>
      <c r="W68" s="52">
        <v>46.680652180609542</v>
      </c>
      <c r="X68" s="52">
        <v>62.240869574146053</v>
      </c>
      <c r="Y68" s="52">
        <v>100</v>
      </c>
      <c r="Z68" s="52">
        <v>225</v>
      </c>
      <c r="AA68" s="52">
        <v>46.680652180609542</v>
      </c>
      <c r="AB68" s="52">
        <v>62.240869574146053</v>
      </c>
      <c r="AC68" s="52">
        <v>100</v>
      </c>
      <c r="AD68" s="52">
        <v>57</v>
      </c>
      <c r="AE68" s="52">
        <v>41.124561403508764</v>
      </c>
      <c r="AF68" s="52">
        <v>54.832748538011685</v>
      </c>
      <c r="AG68" s="52">
        <v>100</v>
      </c>
      <c r="AH68" s="52">
        <v>57</v>
      </c>
      <c r="AI68" s="52">
        <v>41.124561403508764</v>
      </c>
      <c r="AJ68" s="52"/>
      <c r="AK68" s="52">
        <v>54.832748538011685</v>
      </c>
      <c r="AL68" s="52">
        <v>100</v>
      </c>
      <c r="AM68" s="53"/>
      <c r="AN68" s="53"/>
      <c r="AO68" s="53"/>
      <c r="AP68" s="52">
        <v>0</v>
      </c>
      <c r="AQ68" s="52">
        <v>1</v>
      </c>
      <c r="AR68" s="52">
        <v>1</v>
      </c>
      <c r="AS68" s="52"/>
      <c r="AT68" s="52">
        <v>1</v>
      </c>
      <c r="AU68" s="52">
        <v>1</v>
      </c>
      <c r="AV68" s="52"/>
      <c r="AW68" s="52">
        <v>1</v>
      </c>
      <c r="AX68" s="52">
        <v>1</v>
      </c>
      <c r="AY68" s="52"/>
      <c r="AZ68" s="52">
        <v>0.10858585858585859</v>
      </c>
      <c r="BA68" s="52">
        <v>38.282828282828298</v>
      </c>
      <c r="BB68" s="52">
        <v>50</v>
      </c>
      <c r="BC68" s="52">
        <v>0.10858585858585859</v>
      </c>
      <c r="BD68" s="52">
        <v>38.282828282828298</v>
      </c>
      <c r="BE68" s="52">
        <v>50</v>
      </c>
      <c r="BF68" s="52"/>
      <c r="BG68" s="52"/>
      <c r="BH68" s="52"/>
      <c r="BI68" s="52"/>
      <c r="BJ68" s="52"/>
      <c r="BK68" s="52"/>
      <c r="BL68" s="52"/>
      <c r="BM68" s="52"/>
      <c r="BN68" s="52"/>
      <c r="BO68" s="52"/>
      <c r="BP68" s="52"/>
      <c r="BQ68" s="52"/>
      <c r="BR68" s="52"/>
      <c r="BS68" s="52"/>
      <c r="BT68" s="52"/>
      <c r="BU68" s="54"/>
      <c r="BV68" s="54"/>
      <c r="BW68" s="52"/>
      <c r="BX68" s="52"/>
      <c r="BY68" s="52"/>
      <c r="BZ68" s="55"/>
      <c r="CA68" s="55"/>
      <c r="CB68" s="52"/>
      <c r="CC68" s="52"/>
      <c r="CD68" s="52"/>
      <c r="CE68" s="52"/>
      <c r="CF68" s="52"/>
      <c r="CG68" s="52"/>
      <c r="CH68" s="52"/>
      <c r="CI68" s="52"/>
      <c r="CJ68" s="52"/>
      <c r="CK68" s="52">
        <v>105</v>
      </c>
      <c r="CL68" s="52">
        <v>50</v>
      </c>
      <c r="CM68" s="52">
        <v>109</v>
      </c>
      <c r="CN68" s="52">
        <v>0.47619047619047616</v>
      </c>
      <c r="CO68" s="52">
        <v>0.96330275229357798</v>
      </c>
      <c r="CP68" s="52">
        <v>31.746031746031743</v>
      </c>
      <c r="CQ68" s="52">
        <v>50</v>
      </c>
      <c r="CR68" s="52"/>
      <c r="CS68" s="52"/>
      <c r="CT68" s="52"/>
      <c r="CU68" s="52"/>
      <c r="CV68" s="52"/>
      <c r="CW68" s="52"/>
      <c r="CX68" s="52"/>
      <c r="CY68" s="52"/>
      <c r="CZ68" s="52">
        <v>16.823939048191338</v>
      </c>
      <c r="DA68" s="52">
        <v>19.496255895940152</v>
      </c>
      <c r="DB68" s="52">
        <v>17.335082511020332</v>
      </c>
      <c r="DC68" s="52"/>
      <c r="DD68" s="50" t="s">
        <v>224</v>
      </c>
      <c r="DE68" s="23"/>
      <c r="DF68" s="23"/>
    </row>
    <row r="69" spans="1:110" x14ac:dyDescent="0.25">
      <c r="A69" s="50" t="s">
        <v>3395</v>
      </c>
      <c r="B69" s="50" t="s">
        <v>1706</v>
      </c>
      <c r="C69" s="50" t="s">
        <v>106</v>
      </c>
      <c r="D69" s="50" t="s">
        <v>107</v>
      </c>
      <c r="E69" s="50" t="s">
        <v>167</v>
      </c>
      <c r="F69" s="50" t="s">
        <v>1453</v>
      </c>
      <c r="G69" s="50" t="s">
        <v>109</v>
      </c>
      <c r="H69" s="52">
        <v>421.18530243649741</v>
      </c>
      <c r="I69" s="52">
        <v>500</v>
      </c>
      <c r="J69" s="52">
        <v>84.237060487299487</v>
      </c>
      <c r="K69" s="52">
        <v>0</v>
      </c>
      <c r="L69" s="52">
        <v>58</v>
      </c>
      <c r="M69" s="52">
        <v>65.265225933202345</v>
      </c>
      <c r="N69" s="52">
        <v>87.020301244269788</v>
      </c>
      <c r="O69" s="52">
        <v>100</v>
      </c>
      <c r="P69" s="52">
        <v>21</v>
      </c>
      <c r="Q69" s="52">
        <v>59.172981569838136</v>
      </c>
      <c r="R69" s="52">
        <v>63.574824824824844</v>
      </c>
      <c r="S69" s="52">
        <v>68.722986247544199</v>
      </c>
      <c r="T69" s="52">
        <v>78.897308759784181</v>
      </c>
      <c r="U69" s="52">
        <v>100</v>
      </c>
      <c r="V69" s="52">
        <v>58</v>
      </c>
      <c r="W69" s="52">
        <v>61.585249042145605</v>
      </c>
      <c r="X69" s="52">
        <v>82.113665389527483</v>
      </c>
      <c r="Y69" s="52">
        <v>100</v>
      </c>
      <c r="Z69" s="52">
        <v>21</v>
      </c>
      <c r="AA69" s="52">
        <v>58.079805996472672</v>
      </c>
      <c r="AB69" s="52">
        <v>77.439741328630234</v>
      </c>
      <c r="AC69" s="52">
        <v>100</v>
      </c>
      <c r="AD69" s="52"/>
      <c r="AE69" s="52"/>
      <c r="AF69" s="52"/>
      <c r="AG69" s="52">
        <v>0</v>
      </c>
      <c r="AH69" s="52"/>
      <c r="AI69" s="52"/>
      <c r="AJ69" s="52"/>
      <c r="AK69" s="52"/>
      <c r="AL69" s="52">
        <v>0</v>
      </c>
      <c r="AM69" s="53">
        <v>9.5500000000000007</v>
      </c>
      <c r="AN69" s="53">
        <v>5.49</v>
      </c>
      <c r="AO69" s="53"/>
      <c r="AP69" s="52">
        <v>0</v>
      </c>
      <c r="AQ69" s="52">
        <v>1</v>
      </c>
      <c r="AR69" s="52">
        <v>1</v>
      </c>
      <c r="AS69" s="52">
        <v>1</v>
      </c>
      <c r="AT69" s="52">
        <v>1</v>
      </c>
      <c r="AU69" s="52">
        <v>1</v>
      </c>
      <c r="AV69" s="52">
        <v>1</v>
      </c>
      <c r="AW69" s="52"/>
      <c r="AX69" s="52"/>
      <c r="AY69" s="52"/>
      <c r="AZ69" s="52">
        <v>4.6808510638297871E-2</v>
      </c>
      <c r="BA69" s="52">
        <v>50</v>
      </c>
      <c r="BB69" s="52">
        <v>50</v>
      </c>
      <c r="BC69" s="52">
        <v>7.1428571428571425E-2</v>
      </c>
      <c r="BD69" s="52">
        <v>45.71428571428573</v>
      </c>
      <c r="BE69" s="52">
        <v>50</v>
      </c>
      <c r="BF69" s="52"/>
      <c r="BG69" s="52"/>
      <c r="BH69" s="52"/>
      <c r="BI69" s="52"/>
      <c r="BJ69" s="52"/>
      <c r="BK69" s="52"/>
      <c r="BL69" s="52"/>
      <c r="BM69" s="52"/>
      <c r="BN69" s="52"/>
      <c r="BO69" s="52"/>
      <c r="BP69" s="52"/>
      <c r="BQ69" s="52"/>
      <c r="BR69" s="52"/>
      <c r="BS69" s="52"/>
      <c r="BT69" s="52"/>
      <c r="BU69" s="54"/>
      <c r="BV69" s="54"/>
      <c r="BW69" s="52"/>
      <c r="BX69" s="52"/>
      <c r="BY69" s="52"/>
      <c r="BZ69" s="55"/>
      <c r="CA69" s="55"/>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v>16.823939048191338</v>
      </c>
      <c r="DA69" s="52">
        <v>19.496255895940152</v>
      </c>
      <c r="DB69" s="52">
        <v>17.335082511020332</v>
      </c>
      <c r="DC69" s="52"/>
      <c r="DD69" s="50" t="s">
        <v>224</v>
      </c>
      <c r="DE69" s="23"/>
      <c r="DF69" s="23"/>
    </row>
    <row r="70" spans="1:110" x14ac:dyDescent="0.25">
      <c r="A70" s="50" t="s">
        <v>2731</v>
      </c>
      <c r="B70" s="50" t="s">
        <v>1707</v>
      </c>
      <c r="C70" s="50" t="s">
        <v>106</v>
      </c>
      <c r="D70" s="50" t="s">
        <v>107</v>
      </c>
      <c r="E70" s="50" t="s">
        <v>119</v>
      </c>
      <c r="F70" s="50" t="s">
        <v>1454</v>
      </c>
      <c r="G70" s="50" t="s">
        <v>109</v>
      </c>
      <c r="H70" s="52">
        <v>471.73056139813349</v>
      </c>
      <c r="I70" s="52">
        <v>800</v>
      </c>
      <c r="J70" s="52">
        <v>58.966320174766686</v>
      </c>
      <c r="K70" s="52">
        <v>0</v>
      </c>
      <c r="L70" s="52">
        <v>664</v>
      </c>
      <c r="M70" s="52">
        <v>51.891106873152907</v>
      </c>
      <c r="N70" s="52">
        <v>69.188142497537214</v>
      </c>
      <c r="O70" s="52">
        <v>100</v>
      </c>
      <c r="P70" s="52">
        <v>664</v>
      </c>
      <c r="Q70" s="52">
        <v>51.891106873152907</v>
      </c>
      <c r="R70" s="52"/>
      <c r="S70" s="52"/>
      <c r="T70" s="52">
        <v>69.188142497537214</v>
      </c>
      <c r="U70" s="52">
        <v>100</v>
      </c>
      <c r="V70" s="52">
        <v>662</v>
      </c>
      <c r="W70" s="52">
        <v>39.996126118125964</v>
      </c>
      <c r="X70" s="52">
        <v>53.328168157501288</v>
      </c>
      <c r="Y70" s="52">
        <v>100</v>
      </c>
      <c r="Z70" s="52">
        <v>662</v>
      </c>
      <c r="AA70" s="52">
        <v>39.996126118125964</v>
      </c>
      <c r="AB70" s="52">
        <v>53.328168157501288</v>
      </c>
      <c r="AC70" s="52">
        <v>100</v>
      </c>
      <c r="AD70" s="52">
        <v>248</v>
      </c>
      <c r="AE70" s="52">
        <v>41.254805107526892</v>
      </c>
      <c r="AF70" s="52">
        <v>55.006406810035855</v>
      </c>
      <c r="AG70" s="52">
        <v>100</v>
      </c>
      <c r="AH70" s="52">
        <v>248</v>
      </c>
      <c r="AI70" s="52">
        <v>41.254805107526892</v>
      </c>
      <c r="AJ70" s="52"/>
      <c r="AK70" s="52">
        <v>55.006406810035855</v>
      </c>
      <c r="AL70" s="52">
        <v>100</v>
      </c>
      <c r="AM70" s="53"/>
      <c r="AN70" s="53"/>
      <c r="AO70" s="53"/>
      <c r="AP70" s="52">
        <v>0</v>
      </c>
      <c r="AQ70" s="52">
        <v>0.97799174690508939</v>
      </c>
      <c r="AR70" s="52">
        <v>0.97799174690508939</v>
      </c>
      <c r="AS70" s="52"/>
      <c r="AT70" s="52">
        <v>0.99188092016238161</v>
      </c>
      <c r="AU70" s="52">
        <v>0.99188092016238161</v>
      </c>
      <c r="AV70" s="52"/>
      <c r="AW70" s="52">
        <v>1</v>
      </c>
      <c r="AX70" s="52">
        <v>1</v>
      </c>
      <c r="AY70" s="52"/>
      <c r="AZ70" s="52">
        <v>0.13932172318973418</v>
      </c>
      <c r="BA70" s="52">
        <v>32.135655362053186</v>
      </c>
      <c r="BB70" s="52">
        <v>50</v>
      </c>
      <c r="BC70" s="52">
        <v>0.13932172318973418</v>
      </c>
      <c r="BD70" s="52">
        <v>32.135655362053186</v>
      </c>
      <c r="BE70" s="52">
        <v>50</v>
      </c>
      <c r="BF70" s="52"/>
      <c r="BG70" s="52"/>
      <c r="BH70" s="52"/>
      <c r="BI70" s="52"/>
      <c r="BJ70" s="52"/>
      <c r="BK70" s="52"/>
      <c r="BL70" s="52"/>
      <c r="BM70" s="52"/>
      <c r="BN70" s="52"/>
      <c r="BO70" s="52"/>
      <c r="BP70" s="52">
        <v>150</v>
      </c>
      <c r="BQ70" s="52">
        <v>171</v>
      </c>
      <c r="BR70" s="52">
        <v>0.8771929824561403</v>
      </c>
      <c r="BS70" s="52">
        <v>46.65920119447555</v>
      </c>
      <c r="BT70" s="52">
        <v>50</v>
      </c>
      <c r="BU70" s="54"/>
      <c r="BV70" s="54"/>
      <c r="BW70" s="52"/>
      <c r="BX70" s="52"/>
      <c r="BY70" s="52"/>
      <c r="BZ70" s="55"/>
      <c r="CA70" s="55"/>
      <c r="CB70" s="52"/>
      <c r="CC70" s="52"/>
      <c r="CD70" s="52"/>
      <c r="CE70" s="52"/>
      <c r="CF70" s="52"/>
      <c r="CG70" s="52"/>
      <c r="CH70" s="52"/>
      <c r="CI70" s="52"/>
      <c r="CJ70" s="52"/>
      <c r="CK70" s="52">
        <v>307</v>
      </c>
      <c r="CL70" s="52">
        <v>53</v>
      </c>
      <c r="CM70" s="52">
        <v>348</v>
      </c>
      <c r="CN70" s="52">
        <v>0.17263843648208468</v>
      </c>
      <c r="CO70" s="52">
        <v>0.88218390804597702</v>
      </c>
      <c r="CP70" s="52">
        <v>5.7546145494028229</v>
      </c>
      <c r="CQ70" s="52">
        <v>50</v>
      </c>
      <c r="CR70" s="52"/>
      <c r="CS70" s="52"/>
      <c r="CT70" s="52"/>
      <c r="CU70" s="52"/>
      <c r="CV70" s="52"/>
      <c r="CW70" s="52"/>
      <c r="CX70" s="52"/>
      <c r="CY70" s="52"/>
      <c r="CZ70" s="52">
        <v>16.823939048191338</v>
      </c>
      <c r="DA70" s="52">
        <v>19.496255895940152</v>
      </c>
      <c r="DB70" s="52">
        <v>17.335082511020332</v>
      </c>
      <c r="DC70" s="52"/>
      <c r="DD70" s="50" t="s">
        <v>269</v>
      </c>
      <c r="DE70" s="23"/>
      <c r="DF70" s="23"/>
    </row>
    <row r="71" spans="1:110" x14ac:dyDescent="0.25">
      <c r="A71" s="50" t="s">
        <v>2694</v>
      </c>
      <c r="B71" s="50" t="s">
        <v>189</v>
      </c>
      <c r="C71" s="50" t="s">
        <v>106</v>
      </c>
      <c r="D71" s="50" t="s">
        <v>122</v>
      </c>
      <c r="E71" s="50" t="s">
        <v>123</v>
      </c>
      <c r="F71" s="50" t="s">
        <v>2644</v>
      </c>
      <c r="G71" s="50" t="s">
        <v>109</v>
      </c>
      <c r="H71" s="52">
        <v>969.91146185592856</v>
      </c>
      <c r="I71" s="52">
        <v>1250</v>
      </c>
      <c r="J71" s="52">
        <v>77.592916948474283</v>
      </c>
      <c r="K71" s="52">
        <v>0</v>
      </c>
      <c r="L71" s="52">
        <v>111</v>
      </c>
      <c r="M71" s="52">
        <v>68.31444347573381</v>
      </c>
      <c r="N71" s="52">
        <v>91.085924634311738</v>
      </c>
      <c r="O71" s="52">
        <v>100</v>
      </c>
      <c r="P71" s="52">
        <v>56</v>
      </c>
      <c r="Q71" s="52">
        <v>62.841301843317979</v>
      </c>
      <c r="R71" s="52">
        <v>55.697594501718221</v>
      </c>
      <c r="S71" s="52">
        <v>73.887096774193552</v>
      </c>
      <c r="T71" s="52">
        <v>83.7884024577573</v>
      </c>
      <c r="U71" s="52">
        <v>100</v>
      </c>
      <c r="V71" s="52">
        <v>109</v>
      </c>
      <c r="W71" s="52">
        <v>52.073856889141098</v>
      </c>
      <c r="X71" s="52">
        <v>69.431809185521459</v>
      </c>
      <c r="Y71" s="52">
        <v>100</v>
      </c>
      <c r="Z71" s="52">
        <v>54</v>
      </c>
      <c r="AA71" s="52">
        <v>48.383013024479219</v>
      </c>
      <c r="AB71" s="52">
        <v>64.510684032638949</v>
      </c>
      <c r="AC71" s="52">
        <v>100</v>
      </c>
      <c r="AD71" s="52">
        <v>134</v>
      </c>
      <c r="AE71" s="52">
        <v>52.042039800995035</v>
      </c>
      <c r="AF71" s="52">
        <v>69.389386401326718</v>
      </c>
      <c r="AG71" s="52">
        <v>100</v>
      </c>
      <c r="AH71" s="52">
        <v>67</v>
      </c>
      <c r="AI71" s="52">
        <v>45.849751243781107</v>
      </c>
      <c r="AJ71" s="52">
        <v>58.234328358208977</v>
      </c>
      <c r="AK71" s="52">
        <v>61.133001658374809</v>
      </c>
      <c r="AL71" s="52">
        <v>100</v>
      </c>
      <c r="AM71" s="53">
        <v>11.04</v>
      </c>
      <c r="AN71" s="53">
        <v>7.31</v>
      </c>
      <c r="AO71" s="53">
        <v>12.38</v>
      </c>
      <c r="AP71" s="52">
        <v>1</v>
      </c>
      <c r="AQ71" s="52">
        <v>0.98275862068965514</v>
      </c>
      <c r="AR71" s="52">
        <v>0.96610169491525422</v>
      </c>
      <c r="AS71" s="52">
        <v>1</v>
      </c>
      <c r="AT71" s="52">
        <v>0.97391304347826091</v>
      </c>
      <c r="AU71" s="52">
        <v>0.94827586206896552</v>
      </c>
      <c r="AV71" s="52">
        <v>1</v>
      </c>
      <c r="AW71" s="52">
        <v>0.97872340425531912</v>
      </c>
      <c r="AX71" s="52">
        <v>0.95774647887323938</v>
      </c>
      <c r="AY71" s="52">
        <v>1</v>
      </c>
      <c r="AZ71" s="52">
        <v>0.10196078431372549</v>
      </c>
      <c r="BA71" s="52">
        <v>39.607843137254918</v>
      </c>
      <c r="BB71" s="52">
        <v>50</v>
      </c>
      <c r="BC71" s="52">
        <v>0.15636363636363637</v>
      </c>
      <c r="BD71" s="52">
        <v>28.727272727272734</v>
      </c>
      <c r="BE71" s="52">
        <v>50</v>
      </c>
      <c r="BF71" s="52">
        <v>182</v>
      </c>
      <c r="BG71" s="52">
        <v>240</v>
      </c>
      <c r="BH71" s="52">
        <v>0.7583333333333333</v>
      </c>
      <c r="BI71" s="52">
        <v>50</v>
      </c>
      <c r="BJ71" s="52">
        <v>50</v>
      </c>
      <c r="BK71" s="52">
        <v>58</v>
      </c>
      <c r="BL71" s="52">
        <v>240</v>
      </c>
      <c r="BM71" s="52">
        <v>0.24166666666666667</v>
      </c>
      <c r="BN71" s="52">
        <v>16.111111111111111</v>
      </c>
      <c r="BO71" s="52">
        <v>50</v>
      </c>
      <c r="BP71" s="52">
        <v>103</v>
      </c>
      <c r="BQ71" s="52">
        <v>129</v>
      </c>
      <c r="BR71" s="52">
        <v>0.79844961240310075</v>
      </c>
      <c r="BS71" s="52">
        <v>42.470724063994723</v>
      </c>
      <c r="BT71" s="52">
        <v>50</v>
      </c>
      <c r="BU71" s="54">
        <v>120</v>
      </c>
      <c r="BV71" s="54">
        <v>133</v>
      </c>
      <c r="BW71" s="52">
        <v>0.90225563909774431</v>
      </c>
      <c r="BX71" s="52">
        <v>95.984642457206846</v>
      </c>
      <c r="BY71" s="52">
        <v>100</v>
      </c>
      <c r="BZ71" s="55">
        <v>87</v>
      </c>
      <c r="CA71" s="55">
        <v>96</v>
      </c>
      <c r="CB71" s="52">
        <v>0.90625</v>
      </c>
      <c r="CC71" s="52">
        <v>96.409574468085111</v>
      </c>
      <c r="CD71" s="52">
        <v>100</v>
      </c>
      <c r="CE71" s="52">
        <v>0</v>
      </c>
      <c r="CF71" s="52">
        <v>123</v>
      </c>
      <c r="CG71" s="52">
        <v>91</v>
      </c>
      <c r="CH71" s="52">
        <v>0.73983739837398377</v>
      </c>
      <c r="CI71" s="52">
        <v>98.644986449864504</v>
      </c>
      <c r="CJ71" s="52">
        <v>100</v>
      </c>
      <c r="CK71" s="52">
        <v>114</v>
      </c>
      <c r="CL71" s="52">
        <v>75</v>
      </c>
      <c r="CM71" s="52">
        <v>141</v>
      </c>
      <c r="CN71" s="52">
        <v>0.65789473684210531</v>
      </c>
      <c r="CO71" s="52">
        <v>0.80851063829787229</v>
      </c>
      <c r="CP71" s="52">
        <v>21.92982456140351</v>
      </c>
      <c r="CQ71" s="52">
        <v>50</v>
      </c>
      <c r="CR71" s="52">
        <v>249</v>
      </c>
      <c r="CS71" s="52">
        <v>510</v>
      </c>
      <c r="CT71" s="52">
        <v>0.48823529411764705</v>
      </c>
      <c r="CU71" s="52">
        <v>40.686274509803923</v>
      </c>
      <c r="CV71" s="52">
        <v>50</v>
      </c>
      <c r="CW71" s="52">
        <v>0.90625</v>
      </c>
      <c r="CX71" s="52">
        <v>0.94</v>
      </c>
      <c r="CY71" s="52">
        <v>3.3750000000000002E-2</v>
      </c>
      <c r="CZ71" s="52">
        <v>16.823939048191338</v>
      </c>
      <c r="DA71" s="52">
        <v>19.496255895940152</v>
      </c>
      <c r="DB71" s="52">
        <v>17.335082511020332</v>
      </c>
      <c r="DC71" s="52">
        <v>12.629206143265662</v>
      </c>
      <c r="DD71" s="50" t="s">
        <v>190</v>
      </c>
      <c r="DE71" s="22"/>
      <c r="DF71" s="22"/>
    </row>
    <row r="72" spans="1:110" x14ac:dyDescent="0.25">
      <c r="A72" s="50" t="s">
        <v>2697</v>
      </c>
      <c r="B72" s="50" t="s">
        <v>197</v>
      </c>
      <c r="C72" s="50" t="s">
        <v>106</v>
      </c>
      <c r="D72" s="50" t="s">
        <v>107</v>
      </c>
      <c r="E72" s="50" t="s">
        <v>119</v>
      </c>
      <c r="F72" s="50" t="s">
        <v>1453</v>
      </c>
      <c r="G72" s="50" t="s">
        <v>109</v>
      </c>
      <c r="H72" s="52">
        <v>662.44006749294908</v>
      </c>
      <c r="I72" s="52">
        <v>800</v>
      </c>
      <c r="J72" s="52">
        <v>82.805008436618635</v>
      </c>
      <c r="K72" s="52">
        <v>1</v>
      </c>
      <c r="L72" s="52">
        <v>353</v>
      </c>
      <c r="M72" s="52">
        <v>76.368752764390194</v>
      </c>
      <c r="N72" s="52">
        <v>100</v>
      </c>
      <c r="O72" s="52">
        <v>100</v>
      </c>
      <c r="P72" s="52">
        <v>95</v>
      </c>
      <c r="Q72" s="52">
        <v>63.108768732726432</v>
      </c>
      <c r="R72" s="52">
        <v>75</v>
      </c>
      <c r="S72" s="52">
        <v>75</v>
      </c>
      <c r="T72" s="52">
        <v>84.145024976968571</v>
      </c>
      <c r="U72" s="52">
        <v>100</v>
      </c>
      <c r="V72" s="52">
        <v>354</v>
      </c>
      <c r="W72" s="52">
        <v>69.894993759681299</v>
      </c>
      <c r="X72" s="52">
        <v>93.193325012908403</v>
      </c>
      <c r="Y72" s="52">
        <v>100</v>
      </c>
      <c r="Z72" s="52">
        <v>95</v>
      </c>
      <c r="AA72" s="52">
        <v>54.307681753072032</v>
      </c>
      <c r="AB72" s="52">
        <v>72.410242337429381</v>
      </c>
      <c r="AC72" s="52">
        <v>100</v>
      </c>
      <c r="AD72" s="52">
        <v>121</v>
      </c>
      <c r="AE72" s="52">
        <v>60.663636363636364</v>
      </c>
      <c r="AF72" s="52">
        <v>80.884848484848476</v>
      </c>
      <c r="AG72" s="52">
        <v>100</v>
      </c>
      <c r="AH72" s="52">
        <v>28</v>
      </c>
      <c r="AI72" s="52">
        <v>51.660714285714285</v>
      </c>
      <c r="AJ72" s="52">
        <v>63.374193548387119</v>
      </c>
      <c r="AK72" s="52">
        <v>68.88095238095238</v>
      </c>
      <c r="AL72" s="52">
        <v>100</v>
      </c>
      <c r="AM72" s="53">
        <v>11.89</v>
      </c>
      <c r="AN72" s="53">
        <v>20.69</v>
      </c>
      <c r="AO72" s="53">
        <v>11.71</v>
      </c>
      <c r="AP72" s="52">
        <v>0</v>
      </c>
      <c r="AQ72" s="52">
        <v>0.9916666666666667</v>
      </c>
      <c r="AR72" s="52">
        <v>1</v>
      </c>
      <c r="AS72" s="52">
        <v>0.98863636363636365</v>
      </c>
      <c r="AT72" s="52">
        <v>0.99444444444444446</v>
      </c>
      <c r="AU72" s="52">
        <v>1</v>
      </c>
      <c r="AV72" s="52">
        <v>0.99242424242424243</v>
      </c>
      <c r="AW72" s="52">
        <v>1</v>
      </c>
      <c r="AX72" s="52">
        <v>1</v>
      </c>
      <c r="AY72" s="52">
        <v>1</v>
      </c>
      <c r="AZ72" s="52">
        <v>5.8708414872798431E-2</v>
      </c>
      <c r="BA72" s="52">
        <v>48.258317025440327</v>
      </c>
      <c r="BB72" s="52">
        <v>50</v>
      </c>
      <c r="BC72" s="52">
        <v>0.171875</v>
      </c>
      <c r="BD72" s="52">
        <v>25.625000000000011</v>
      </c>
      <c r="BE72" s="52">
        <v>50</v>
      </c>
      <c r="BF72" s="52"/>
      <c r="BG72" s="52"/>
      <c r="BH72" s="52"/>
      <c r="BI72" s="52"/>
      <c r="BJ72" s="52"/>
      <c r="BK72" s="52"/>
      <c r="BL72" s="52"/>
      <c r="BM72" s="52"/>
      <c r="BN72" s="52"/>
      <c r="BO72" s="52"/>
      <c r="BP72" s="52">
        <v>59</v>
      </c>
      <c r="BQ72" s="52">
        <v>60</v>
      </c>
      <c r="BR72" s="52">
        <v>0.98333333333333328</v>
      </c>
      <c r="BS72" s="52">
        <v>50</v>
      </c>
      <c r="BT72" s="52">
        <v>50</v>
      </c>
      <c r="BU72" s="54"/>
      <c r="BV72" s="54"/>
      <c r="BW72" s="52"/>
      <c r="BX72" s="52"/>
      <c r="BY72" s="52"/>
      <c r="BZ72" s="55"/>
      <c r="CA72" s="55"/>
      <c r="CB72" s="52"/>
      <c r="CC72" s="52"/>
      <c r="CD72" s="52"/>
      <c r="CE72" s="52"/>
      <c r="CF72" s="52"/>
      <c r="CG72" s="52"/>
      <c r="CH72" s="52"/>
      <c r="CI72" s="52"/>
      <c r="CJ72" s="52"/>
      <c r="CK72" s="52">
        <v>181</v>
      </c>
      <c r="CL72" s="52">
        <v>106</v>
      </c>
      <c r="CM72" s="52">
        <v>190</v>
      </c>
      <c r="CN72" s="52">
        <v>0.58563535911602205</v>
      </c>
      <c r="CO72" s="52">
        <v>0.95263157894736838</v>
      </c>
      <c r="CP72" s="52">
        <v>39.042357274401468</v>
      </c>
      <c r="CQ72" s="52">
        <v>50</v>
      </c>
      <c r="CR72" s="52"/>
      <c r="CS72" s="52"/>
      <c r="CT72" s="52"/>
      <c r="CU72" s="52"/>
      <c r="CV72" s="52"/>
      <c r="CW72" s="52"/>
      <c r="CX72" s="52"/>
      <c r="CY72" s="52"/>
      <c r="CZ72" s="52">
        <v>16.823939048191338</v>
      </c>
      <c r="DA72" s="52">
        <v>19.496255895940152</v>
      </c>
      <c r="DB72" s="52">
        <v>17.335082511020332</v>
      </c>
      <c r="DC72" s="52"/>
      <c r="DD72" s="50" t="s">
        <v>198</v>
      </c>
      <c r="DE72" s="22"/>
      <c r="DF72" s="22"/>
    </row>
    <row r="73" spans="1:110" x14ac:dyDescent="0.25">
      <c r="A73" s="50" t="s">
        <v>2698</v>
      </c>
      <c r="B73" s="50" t="s">
        <v>199</v>
      </c>
      <c r="C73" s="50" t="s">
        <v>106</v>
      </c>
      <c r="D73" s="50" t="s">
        <v>122</v>
      </c>
      <c r="E73" s="50" t="s">
        <v>123</v>
      </c>
      <c r="F73" s="50" t="s">
        <v>1453</v>
      </c>
      <c r="G73" s="50" t="s">
        <v>109</v>
      </c>
      <c r="H73" s="52">
        <v>745.11370370239194</v>
      </c>
      <c r="I73" s="52">
        <v>850</v>
      </c>
      <c r="J73" s="52">
        <v>87.660435729693162</v>
      </c>
      <c r="K73" s="52">
        <v>0</v>
      </c>
      <c r="L73" s="52">
        <v>82</v>
      </c>
      <c r="M73" s="52">
        <v>79.146341463414657</v>
      </c>
      <c r="N73" s="52">
        <v>100</v>
      </c>
      <c r="O73" s="52">
        <v>100</v>
      </c>
      <c r="P73" s="52">
        <v>14</v>
      </c>
      <c r="Q73" s="52"/>
      <c r="R73" s="52">
        <v>67.568728522336755</v>
      </c>
      <c r="S73" s="52">
        <v>75</v>
      </c>
      <c r="T73" s="52"/>
      <c r="U73" s="52">
        <v>0</v>
      </c>
      <c r="V73" s="52">
        <v>82</v>
      </c>
      <c r="W73" s="52">
        <v>63.84167295281199</v>
      </c>
      <c r="X73" s="52">
        <v>85.122230603749315</v>
      </c>
      <c r="Y73" s="52">
        <v>100</v>
      </c>
      <c r="Z73" s="52">
        <v>14</v>
      </c>
      <c r="AA73" s="52"/>
      <c r="AB73" s="52"/>
      <c r="AC73" s="52">
        <v>0</v>
      </c>
      <c r="AD73" s="52">
        <v>67</v>
      </c>
      <c r="AE73" s="52">
        <v>65.419900497512458</v>
      </c>
      <c r="AF73" s="52">
        <v>87.226533996683273</v>
      </c>
      <c r="AG73" s="52">
        <v>100</v>
      </c>
      <c r="AH73" s="52">
        <v>10</v>
      </c>
      <c r="AI73" s="52"/>
      <c r="AJ73" s="52">
        <v>69.833918128654986</v>
      </c>
      <c r="AK73" s="52"/>
      <c r="AL73" s="52">
        <v>0</v>
      </c>
      <c r="AM73" s="53"/>
      <c r="AN73" s="53"/>
      <c r="AO73" s="53"/>
      <c r="AP73" s="52">
        <v>0</v>
      </c>
      <c r="AQ73" s="52">
        <v>0.97647058823529409</v>
      </c>
      <c r="AR73" s="52"/>
      <c r="AS73" s="52">
        <v>0.98571428571428577</v>
      </c>
      <c r="AT73" s="52">
        <v>0.97647058823529409</v>
      </c>
      <c r="AU73" s="52"/>
      <c r="AV73" s="52">
        <v>0.98571428571428577</v>
      </c>
      <c r="AW73" s="52">
        <v>1</v>
      </c>
      <c r="AX73" s="52"/>
      <c r="AY73" s="52">
        <v>1</v>
      </c>
      <c r="AZ73" s="52">
        <v>5.3459119496855348E-2</v>
      </c>
      <c r="BA73" s="52">
        <v>49.308176100628941</v>
      </c>
      <c r="BB73" s="52">
        <v>50</v>
      </c>
      <c r="BC73" s="52">
        <v>0.18571428571428572</v>
      </c>
      <c r="BD73" s="52">
        <v>22.857142857142865</v>
      </c>
      <c r="BE73" s="52">
        <v>50</v>
      </c>
      <c r="BF73" s="52">
        <v>152</v>
      </c>
      <c r="BG73" s="52">
        <v>165</v>
      </c>
      <c r="BH73" s="52">
        <v>0.92121212121212126</v>
      </c>
      <c r="BI73" s="52">
        <v>50</v>
      </c>
      <c r="BJ73" s="52">
        <v>50</v>
      </c>
      <c r="BK73" s="52">
        <v>83</v>
      </c>
      <c r="BL73" s="52">
        <v>165</v>
      </c>
      <c r="BM73" s="52">
        <v>0.50303030303030305</v>
      </c>
      <c r="BN73" s="52">
        <v>33.535353535353536</v>
      </c>
      <c r="BO73" s="52">
        <v>50</v>
      </c>
      <c r="BP73" s="52">
        <v>84</v>
      </c>
      <c r="BQ73" s="52">
        <v>86</v>
      </c>
      <c r="BR73" s="52">
        <v>0.97674418604651159</v>
      </c>
      <c r="BS73" s="52">
        <v>50</v>
      </c>
      <c r="BT73" s="52">
        <v>50</v>
      </c>
      <c r="BU73" s="54">
        <v>96</v>
      </c>
      <c r="BV73" s="54">
        <v>101</v>
      </c>
      <c r="BW73" s="52">
        <v>0.95049504950495045</v>
      </c>
      <c r="BX73" s="52">
        <v>100</v>
      </c>
      <c r="BY73" s="52">
        <v>100</v>
      </c>
      <c r="BZ73" s="55"/>
      <c r="CA73" s="55"/>
      <c r="CB73" s="52"/>
      <c r="CC73" s="52"/>
      <c r="CD73" s="52"/>
      <c r="CE73" s="52">
        <v>0</v>
      </c>
      <c r="CF73" s="52">
        <v>96</v>
      </c>
      <c r="CG73" s="52">
        <v>82</v>
      </c>
      <c r="CH73" s="52">
        <v>0.85416666666666663</v>
      </c>
      <c r="CI73" s="52">
        <v>100</v>
      </c>
      <c r="CJ73" s="52">
        <v>100</v>
      </c>
      <c r="CK73" s="52">
        <v>58</v>
      </c>
      <c r="CL73" s="52">
        <v>41</v>
      </c>
      <c r="CM73" s="52">
        <v>67</v>
      </c>
      <c r="CN73" s="52">
        <v>0.7068965517241379</v>
      </c>
      <c r="CO73" s="52">
        <v>0.86567164179104472</v>
      </c>
      <c r="CP73" s="52">
        <v>23.563218390804597</v>
      </c>
      <c r="CQ73" s="52">
        <v>50</v>
      </c>
      <c r="CR73" s="52">
        <v>166</v>
      </c>
      <c r="CS73" s="52">
        <v>318</v>
      </c>
      <c r="CT73" s="52">
        <v>0.5220125786163522</v>
      </c>
      <c r="CU73" s="52">
        <v>43.501048218029354</v>
      </c>
      <c r="CV73" s="52">
        <v>50</v>
      </c>
      <c r="CW73" s="52"/>
      <c r="CX73" s="52"/>
      <c r="CY73" s="52"/>
      <c r="CZ73" s="52">
        <v>16.823939048191338</v>
      </c>
      <c r="DA73" s="52">
        <v>19.496255895940152</v>
      </c>
      <c r="DB73" s="52">
        <v>17.335082511020332</v>
      </c>
      <c r="DC73" s="52">
        <v>12.629206143265662</v>
      </c>
      <c r="DD73" s="50" t="s">
        <v>200</v>
      </c>
      <c r="DE73" s="22"/>
      <c r="DF73" s="22"/>
    </row>
    <row r="74" spans="1:110" x14ac:dyDescent="0.25">
      <c r="A74" s="50" t="s">
        <v>3669</v>
      </c>
      <c r="B74" s="50" t="s">
        <v>1708</v>
      </c>
      <c r="C74" s="50" t="s">
        <v>1320</v>
      </c>
      <c r="D74" s="50" t="s">
        <v>114</v>
      </c>
      <c r="E74" s="50" t="s">
        <v>182</v>
      </c>
      <c r="F74" s="50" t="s">
        <v>1453</v>
      </c>
      <c r="G74" s="50" t="s">
        <v>109</v>
      </c>
      <c r="H74" s="52">
        <v>0.25974025974027093</v>
      </c>
      <c r="I74" s="52">
        <v>100</v>
      </c>
      <c r="J74" s="52">
        <v>0.25974025974027093</v>
      </c>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3"/>
      <c r="AN74" s="53"/>
      <c r="AO74" s="53"/>
      <c r="AP74" s="52"/>
      <c r="AQ74" s="52"/>
      <c r="AR74" s="52"/>
      <c r="AS74" s="52"/>
      <c r="AT74" s="52"/>
      <c r="AU74" s="52"/>
      <c r="AV74" s="52"/>
      <c r="AW74" s="52"/>
      <c r="AX74" s="52"/>
      <c r="AY74" s="52"/>
      <c r="AZ74" s="52">
        <v>0.30434782608695654</v>
      </c>
      <c r="BA74" s="52">
        <v>0</v>
      </c>
      <c r="BB74" s="52">
        <v>50</v>
      </c>
      <c r="BC74" s="52">
        <v>0.29870129870129869</v>
      </c>
      <c r="BD74" s="52">
        <v>0.25974025974027093</v>
      </c>
      <c r="BE74" s="52">
        <v>50</v>
      </c>
      <c r="BF74" s="52"/>
      <c r="BG74" s="52"/>
      <c r="BH74" s="52"/>
      <c r="BI74" s="52"/>
      <c r="BJ74" s="52"/>
      <c r="BK74" s="52"/>
      <c r="BL74" s="52"/>
      <c r="BM74" s="52"/>
      <c r="BN74" s="52"/>
      <c r="BO74" s="52"/>
      <c r="BP74" s="52"/>
      <c r="BQ74" s="52"/>
      <c r="BR74" s="52"/>
      <c r="BS74" s="52"/>
      <c r="BT74" s="52"/>
      <c r="BU74" s="54"/>
      <c r="BV74" s="54"/>
      <c r="BW74" s="52"/>
      <c r="BX74" s="52"/>
      <c r="BY74" s="52"/>
      <c r="BZ74" s="55"/>
      <c r="CA74" s="55"/>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0" t="s">
        <v>1362</v>
      </c>
      <c r="DE74" s="22"/>
      <c r="DF74" s="22"/>
    </row>
    <row r="75" spans="1:110" x14ac:dyDescent="0.25">
      <c r="A75" s="50" t="s">
        <v>3585</v>
      </c>
      <c r="B75" s="50" t="s">
        <v>1709</v>
      </c>
      <c r="C75" s="50" t="s">
        <v>1212</v>
      </c>
      <c r="D75" s="50" t="s">
        <v>114</v>
      </c>
      <c r="E75" s="50" t="s">
        <v>137</v>
      </c>
      <c r="F75" s="50" t="s">
        <v>2644</v>
      </c>
      <c r="G75" s="50" t="s">
        <v>109</v>
      </c>
      <c r="H75" s="52">
        <v>240.25394105927089</v>
      </c>
      <c r="I75" s="52">
        <v>250</v>
      </c>
      <c r="J75" s="52">
        <v>96.101576423708352</v>
      </c>
      <c r="K75" s="52">
        <v>0</v>
      </c>
      <c r="L75" s="52">
        <v>48</v>
      </c>
      <c r="M75" s="52">
        <v>73.111316645001509</v>
      </c>
      <c r="N75" s="52">
        <v>97.481755526668678</v>
      </c>
      <c r="O75" s="52">
        <v>100</v>
      </c>
      <c r="P75" s="52">
        <v>13</v>
      </c>
      <c r="Q75" s="52"/>
      <c r="R75" s="52">
        <v>75</v>
      </c>
      <c r="S75" s="52">
        <v>75</v>
      </c>
      <c r="T75" s="52"/>
      <c r="U75" s="52">
        <v>0</v>
      </c>
      <c r="V75" s="52">
        <v>48</v>
      </c>
      <c r="W75" s="52">
        <v>69.579139149451649</v>
      </c>
      <c r="X75" s="52">
        <v>92.772185532602208</v>
      </c>
      <c r="Y75" s="52">
        <v>100</v>
      </c>
      <c r="Z75" s="52">
        <v>13</v>
      </c>
      <c r="AA75" s="52"/>
      <c r="AB75" s="52"/>
      <c r="AC75" s="52">
        <v>0</v>
      </c>
      <c r="AD75" s="52">
        <v>15</v>
      </c>
      <c r="AE75" s="52"/>
      <c r="AF75" s="52"/>
      <c r="AG75" s="52">
        <v>0</v>
      </c>
      <c r="AH75" s="52">
        <v>3</v>
      </c>
      <c r="AI75" s="52"/>
      <c r="AJ75" s="52"/>
      <c r="AK75" s="52"/>
      <c r="AL75" s="52">
        <v>0</v>
      </c>
      <c r="AM75" s="53"/>
      <c r="AN75" s="53"/>
      <c r="AO75" s="53"/>
      <c r="AP75" s="52">
        <v>0</v>
      </c>
      <c r="AQ75" s="52">
        <v>1</v>
      </c>
      <c r="AR75" s="52"/>
      <c r="AS75" s="52">
        <v>1</v>
      </c>
      <c r="AT75" s="52">
        <v>1</v>
      </c>
      <c r="AU75" s="52"/>
      <c r="AV75" s="52">
        <v>1</v>
      </c>
      <c r="AW75" s="52"/>
      <c r="AX75" s="52"/>
      <c r="AY75" s="52"/>
      <c r="AZ75" s="52">
        <v>3.896103896103896E-2</v>
      </c>
      <c r="BA75" s="52">
        <v>50</v>
      </c>
      <c r="BB75" s="52">
        <v>50</v>
      </c>
      <c r="BC75" s="52"/>
      <c r="BD75" s="52"/>
      <c r="BE75" s="52"/>
      <c r="BF75" s="52"/>
      <c r="BG75" s="52"/>
      <c r="BH75" s="52"/>
      <c r="BI75" s="52"/>
      <c r="BJ75" s="52"/>
      <c r="BK75" s="52"/>
      <c r="BL75" s="52"/>
      <c r="BM75" s="52"/>
      <c r="BN75" s="52"/>
      <c r="BO75" s="52"/>
      <c r="BP75" s="52"/>
      <c r="BQ75" s="52"/>
      <c r="BR75" s="52"/>
      <c r="BS75" s="52"/>
      <c r="BT75" s="52"/>
      <c r="BU75" s="54"/>
      <c r="BV75" s="54"/>
      <c r="BW75" s="52"/>
      <c r="BX75" s="52"/>
      <c r="BY75" s="52"/>
      <c r="BZ75" s="55"/>
      <c r="CA75" s="55"/>
      <c r="CB75" s="52"/>
      <c r="CC75" s="52"/>
      <c r="CD75" s="52"/>
      <c r="CE75" s="52"/>
      <c r="CF75" s="52"/>
      <c r="CG75" s="52"/>
      <c r="CH75" s="52"/>
      <c r="CI75" s="52"/>
      <c r="CJ75" s="52"/>
      <c r="CK75" s="52">
        <v>13</v>
      </c>
      <c r="CL75" s="52">
        <v>9</v>
      </c>
      <c r="CM75" s="52">
        <v>13</v>
      </c>
      <c r="CN75" s="52"/>
      <c r="CO75" s="52"/>
      <c r="CP75" s="52">
        <v>0</v>
      </c>
      <c r="CQ75" s="52">
        <v>0</v>
      </c>
      <c r="CR75" s="52"/>
      <c r="CS75" s="52"/>
      <c r="CT75" s="52"/>
      <c r="CU75" s="52"/>
      <c r="CV75" s="52"/>
      <c r="CW75" s="52"/>
      <c r="CX75" s="52"/>
      <c r="CY75" s="52"/>
      <c r="CZ75" s="52">
        <v>16.823939048191338</v>
      </c>
      <c r="DA75" s="52">
        <v>19.496255895940152</v>
      </c>
      <c r="DB75" s="52">
        <v>17.335082511020332</v>
      </c>
      <c r="DC75" s="52"/>
      <c r="DD75" s="50" t="s">
        <v>1242</v>
      </c>
      <c r="DE75" s="22"/>
      <c r="DF75" s="22"/>
    </row>
    <row r="76" spans="1:110" x14ac:dyDescent="0.25">
      <c r="A76" s="50" t="s">
        <v>3312</v>
      </c>
      <c r="B76" s="50" t="s">
        <v>1711</v>
      </c>
      <c r="C76" s="50" t="s">
        <v>106</v>
      </c>
      <c r="D76" s="50" t="s">
        <v>107</v>
      </c>
      <c r="E76" s="50" t="s">
        <v>132</v>
      </c>
      <c r="F76" s="50" t="s">
        <v>1453</v>
      </c>
      <c r="G76" s="50" t="s">
        <v>109</v>
      </c>
      <c r="H76" s="52">
        <v>489.28336158951106</v>
      </c>
      <c r="I76" s="52">
        <v>550</v>
      </c>
      <c r="J76" s="52">
        <v>88.96061119809292</v>
      </c>
      <c r="K76" s="52">
        <v>0</v>
      </c>
      <c r="L76" s="52">
        <v>133</v>
      </c>
      <c r="M76" s="52">
        <v>80.587202276288622</v>
      </c>
      <c r="N76" s="52">
        <v>100</v>
      </c>
      <c r="O76" s="52">
        <v>100</v>
      </c>
      <c r="P76" s="52">
        <v>41</v>
      </c>
      <c r="Q76" s="52">
        <v>69.951292550061552</v>
      </c>
      <c r="R76" s="52">
        <v>73.979092566049061</v>
      </c>
      <c r="S76" s="52">
        <v>75</v>
      </c>
      <c r="T76" s="52">
        <v>93.268390066748736</v>
      </c>
      <c r="U76" s="52">
        <v>100</v>
      </c>
      <c r="V76" s="52">
        <v>133</v>
      </c>
      <c r="W76" s="52">
        <v>69.36930773208968</v>
      </c>
      <c r="X76" s="52">
        <v>92.492410309452907</v>
      </c>
      <c r="Y76" s="52">
        <v>100</v>
      </c>
      <c r="Z76" s="52">
        <v>41</v>
      </c>
      <c r="AA76" s="52">
        <v>59.02540029979054</v>
      </c>
      <c r="AB76" s="52">
        <v>78.700533733054058</v>
      </c>
      <c r="AC76" s="52">
        <v>100</v>
      </c>
      <c r="AD76" s="52"/>
      <c r="AE76" s="52"/>
      <c r="AF76" s="52"/>
      <c r="AG76" s="52">
        <v>0</v>
      </c>
      <c r="AH76" s="52"/>
      <c r="AI76" s="52"/>
      <c r="AJ76" s="52"/>
      <c r="AK76" s="52"/>
      <c r="AL76" s="52">
        <v>0</v>
      </c>
      <c r="AM76" s="53">
        <v>5.04</v>
      </c>
      <c r="AN76" s="53">
        <v>14.95</v>
      </c>
      <c r="AO76" s="53"/>
      <c r="AP76" s="52">
        <v>0</v>
      </c>
      <c r="AQ76" s="52">
        <v>0.99259259259259258</v>
      </c>
      <c r="AR76" s="52">
        <v>1</v>
      </c>
      <c r="AS76" s="52">
        <v>0.98936170212765961</v>
      </c>
      <c r="AT76" s="52">
        <v>0.99259259259259258</v>
      </c>
      <c r="AU76" s="52">
        <v>1</v>
      </c>
      <c r="AV76" s="52">
        <v>0.98936170212765961</v>
      </c>
      <c r="AW76" s="52"/>
      <c r="AX76" s="52"/>
      <c r="AY76" s="52"/>
      <c r="AZ76" s="52">
        <v>4.0625000000000001E-2</v>
      </c>
      <c r="BA76" s="52">
        <v>50</v>
      </c>
      <c r="BB76" s="52">
        <v>50</v>
      </c>
      <c r="BC76" s="52">
        <v>0.11392405063291139</v>
      </c>
      <c r="BD76" s="52">
        <v>37.215189873417742</v>
      </c>
      <c r="BE76" s="52">
        <v>50</v>
      </c>
      <c r="BF76" s="52"/>
      <c r="BG76" s="52"/>
      <c r="BH76" s="52"/>
      <c r="BI76" s="52"/>
      <c r="BJ76" s="52"/>
      <c r="BK76" s="52"/>
      <c r="BL76" s="52"/>
      <c r="BM76" s="52"/>
      <c r="BN76" s="52"/>
      <c r="BO76" s="52"/>
      <c r="BP76" s="52"/>
      <c r="BQ76" s="52"/>
      <c r="BR76" s="52"/>
      <c r="BS76" s="52"/>
      <c r="BT76" s="52"/>
      <c r="BU76" s="54"/>
      <c r="BV76" s="54"/>
      <c r="BW76" s="52"/>
      <c r="BX76" s="52"/>
      <c r="BY76" s="52"/>
      <c r="BZ76" s="55"/>
      <c r="CA76" s="55"/>
      <c r="CB76" s="52"/>
      <c r="CC76" s="52"/>
      <c r="CD76" s="52"/>
      <c r="CE76" s="52"/>
      <c r="CF76" s="52"/>
      <c r="CG76" s="52"/>
      <c r="CH76" s="52"/>
      <c r="CI76" s="52"/>
      <c r="CJ76" s="52"/>
      <c r="CK76" s="52">
        <v>78</v>
      </c>
      <c r="CL76" s="52">
        <v>44</v>
      </c>
      <c r="CM76" s="52">
        <v>76</v>
      </c>
      <c r="CN76" s="52">
        <v>0.5641025641025641</v>
      </c>
      <c r="CO76" s="52">
        <v>1.0263157894736843</v>
      </c>
      <c r="CP76" s="52">
        <v>37.606837606837608</v>
      </c>
      <c r="CQ76" s="52">
        <v>50</v>
      </c>
      <c r="CR76" s="52"/>
      <c r="CS76" s="52"/>
      <c r="CT76" s="52"/>
      <c r="CU76" s="52"/>
      <c r="CV76" s="52"/>
      <c r="CW76" s="52"/>
      <c r="CX76" s="52"/>
      <c r="CY76" s="52"/>
      <c r="CZ76" s="52">
        <v>16.823939048191338</v>
      </c>
      <c r="DA76" s="52">
        <v>19.496255895940152</v>
      </c>
      <c r="DB76" s="52">
        <v>17.335082511020332</v>
      </c>
      <c r="DC76" s="52"/>
      <c r="DD76" s="50" t="s">
        <v>935</v>
      </c>
      <c r="DE76" s="22"/>
      <c r="DF76" s="22"/>
    </row>
    <row r="77" spans="1:110" x14ac:dyDescent="0.25">
      <c r="A77" s="50" t="s">
        <v>3413</v>
      </c>
      <c r="B77" s="50" t="s">
        <v>1710</v>
      </c>
      <c r="C77" s="50" t="s">
        <v>106</v>
      </c>
      <c r="D77" s="50" t="s">
        <v>114</v>
      </c>
      <c r="E77" s="50" t="s">
        <v>137</v>
      </c>
      <c r="F77" s="50" t="s">
        <v>2644</v>
      </c>
      <c r="G77" s="50" t="s">
        <v>109</v>
      </c>
      <c r="H77" s="52">
        <v>580.39974007117655</v>
      </c>
      <c r="I77" s="52">
        <v>650</v>
      </c>
      <c r="J77" s="52">
        <v>89.292267703257934</v>
      </c>
      <c r="K77" s="52">
        <v>0</v>
      </c>
      <c r="L77" s="52">
        <v>255</v>
      </c>
      <c r="M77" s="52">
        <v>77.307384671084833</v>
      </c>
      <c r="N77" s="52">
        <v>100</v>
      </c>
      <c r="O77" s="52">
        <v>100</v>
      </c>
      <c r="P77" s="52">
        <v>49</v>
      </c>
      <c r="Q77" s="52">
        <v>61.287321398801922</v>
      </c>
      <c r="R77" s="52">
        <v>75</v>
      </c>
      <c r="S77" s="52">
        <v>75</v>
      </c>
      <c r="T77" s="52">
        <v>81.7164285317359</v>
      </c>
      <c r="U77" s="52">
        <v>100</v>
      </c>
      <c r="V77" s="52">
        <v>255</v>
      </c>
      <c r="W77" s="52">
        <v>73.471249389876817</v>
      </c>
      <c r="X77" s="52">
        <v>97.961665853169094</v>
      </c>
      <c r="Y77" s="52">
        <v>100</v>
      </c>
      <c r="Z77" s="52">
        <v>49</v>
      </c>
      <c r="AA77" s="52">
        <v>59.501240924710324</v>
      </c>
      <c r="AB77" s="52">
        <v>79.334987899613765</v>
      </c>
      <c r="AC77" s="52">
        <v>100</v>
      </c>
      <c r="AD77" s="52">
        <v>91</v>
      </c>
      <c r="AE77" s="52">
        <v>65.520512820512806</v>
      </c>
      <c r="AF77" s="52">
        <v>87.360683760683742</v>
      </c>
      <c r="AG77" s="52">
        <v>100</v>
      </c>
      <c r="AH77" s="52">
        <v>19</v>
      </c>
      <c r="AI77" s="52"/>
      <c r="AJ77" s="52">
        <v>69.172685185185188</v>
      </c>
      <c r="AK77" s="52"/>
      <c r="AL77" s="52">
        <v>0</v>
      </c>
      <c r="AM77" s="53">
        <v>13.71</v>
      </c>
      <c r="AN77" s="53">
        <v>15.49</v>
      </c>
      <c r="AO77" s="53"/>
      <c r="AP77" s="52">
        <v>0</v>
      </c>
      <c r="AQ77" s="52">
        <v>0.99613899613899615</v>
      </c>
      <c r="AR77" s="52">
        <v>1</v>
      </c>
      <c r="AS77" s="52">
        <v>0.99523809523809526</v>
      </c>
      <c r="AT77" s="52">
        <v>0.99616858237547889</v>
      </c>
      <c r="AU77" s="52">
        <v>1</v>
      </c>
      <c r="AV77" s="52">
        <v>0.99523809523809526</v>
      </c>
      <c r="AW77" s="52">
        <v>1</v>
      </c>
      <c r="AX77" s="52">
        <v>1</v>
      </c>
      <c r="AY77" s="52">
        <v>1</v>
      </c>
      <c r="AZ77" s="52">
        <v>3.9256198347107439E-2</v>
      </c>
      <c r="BA77" s="52">
        <v>50</v>
      </c>
      <c r="BB77" s="52">
        <v>50</v>
      </c>
      <c r="BC77" s="52">
        <v>0.12987012987012986</v>
      </c>
      <c r="BD77" s="52">
        <v>34.02597402597403</v>
      </c>
      <c r="BE77" s="52">
        <v>50</v>
      </c>
      <c r="BF77" s="52"/>
      <c r="BG77" s="52"/>
      <c r="BH77" s="52"/>
      <c r="BI77" s="52"/>
      <c r="BJ77" s="52"/>
      <c r="BK77" s="52"/>
      <c r="BL77" s="52"/>
      <c r="BM77" s="52"/>
      <c r="BN77" s="52"/>
      <c r="BO77" s="52"/>
      <c r="BP77" s="52"/>
      <c r="BQ77" s="52"/>
      <c r="BR77" s="52"/>
      <c r="BS77" s="52"/>
      <c r="BT77" s="52"/>
      <c r="BU77" s="54"/>
      <c r="BV77" s="54"/>
      <c r="BW77" s="52"/>
      <c r="BX77" s="52"/>
      <c r="BY77" s="52"/>
      <c r="BZ77" s="55"/>
      <c r="CA77" s="55"/>
      <c r="CB77" s="52"/>
      <c r="CC77" s="52"/>
      <c r="CD77" s="52"/>
      <c r="CE77" s="52"/>
      <c r="CF77" s="52"/>
      <c r="CG77" s="52"/>
      <c r="CH77" s="52"/>
      <c r="CI77" s="52"/>
      <c r="CJ77" s="52"/>
      <c r="CK77" s="52">
        <v>92</v>
      </c>
      <c r="CL77" s="52">
        <v>74</v>
      </c>
      <c r="CM77" s="52">
        <v>93</v>
      </c>
      <c r="CN77" s="52">
        <v>0.80434782608695654</v>
      </c>
      <c r="CO77" s="52">
        <v>0.989247311827957</v>
      </c>
      <c r="CP77" s="52">
        <v>50</v>
      </c>
      <c r="CQ77" s="52">
        <v>50</v>
      </c>
      <c r="CR77" s="52"/>
      <c r="CS77" s="52"/>
      <c r="CT77" s="52"/>
      <c r="CU77" s="52"/>
      <c r="CV77" s="52"/>
      <c r="CW77" s="52"/>
      <c r="CX77" s="52"/>
      <c r="CY77" s="52"/>
      <c r="CZ77" s="52">
        <v>16.823939048191338</v>
      </c>
      <c r="DA77" s="52">
        <v>19.496255895940152</v>
      </c>
      <c r="DB77" s="52">
        <v>17.335082511020332</v>
      </c>
      <c r="DC77" s="52"/>
      <c r="DD77" s="50" t="s">
        <v>935</v>
      </c>
      <c r="DE77" s="22"/>
      <c r="DF77" s="22"/>
    </row>
    <row r="78" spans="1:110" x14ac:dyDescent="0.25">
      <c r="A78" s="50" t="s">
        <v>3205</v>
      </c>
      <c r="B78" s="50" t="s">
        <v>1712</v>
      </c>
      <c r="C78" s="50" t="s">
        <v>106</v>
      </c>
      <c r="D78" s="50" t="s">
        <v>107</v>
      </c>
      <c r="E78" s="50" t="s">
        <v>108</v>
      </c>
      <c r="F78" s="50" t="s">
        <v>1453</v>
      </c>
      <c r="G78" s="50" t="s">
        <v>109</v>
      </c>
      <c r="H78" s="52">
        <v>557.17793054769163</v>
      </c>
      <c r="I78" s="52">
        <v>650</v>
      </c>
      <c r="J78" s="52">
        <v>85.719681622721794</v>
      </c>
      <c r="K78" s="52">
        <v>0</v>
      </c>
      <c r="L78" s="52">
        <v>63</v>
      </c>
      <c r="M78" s="52">
        <v>71.723538804971312</v>
      </c>
      <c r="N78" s="52">
        <v>95.631385073295078</v>
      </c>
      <c r="O78" s="52">
        <v>100</v>
      </c>
      <c r="P78" s="52">
        <v>21</v>
      </c>
      <c r="Q78" s="52">
        <v>59.692902227261662</v>
      </c>
      <c r="R78" s="52">
        <v>72.963730313667654</v>
      </c>
      <c r="S78" s="52">
        <v>75</v>
      </c>
      <c r="T78" s="52">
        <v>79.59053630301554</v>
      </c>
      <c r="U78" s="52">
        <v>100</v>
      </c>
      <c r="V78" s="52">
        <v>63</v>
      </c>
      <c r="W78" s="52">
        <v>66.623937389288272</v>
      </c>
      <c r="X78" s="52">
        <v>88.831916519051035</v>
      </c>
      <c r="Y78" s="52">
        <v>100</v>
      </c>
      <c r="Z78" s="52">
        <v>21</v>
      </c>
      <c r="AA78" s="52">
        <v>53.944351540529482</v>
      </c>
      <c r="AB78" s="52">
        <v>71.925802054039309</v>
      </c>
      <c r="AC78" s="52">
        <v>100</v>
      </c>
      <c r="AD78" s="52">
        <v>20</v>
      </c>
      <c r="AE78" s="52">
        <v>56.283333333333339</v>
      </c>
      <c r="AF78" s="52">
        <v>75.044444444444451</v>
      </c>
      <c r="AG78" s="52">
        <v>100</v>
      </c>
      <c r="AH78" s="52">
        <v>6</v>
      </c>
      <c r="AI78" s="52"/>
      <c r="AJ78" s="52"/>
      <c r="AK78" s="52"/>
      <c r="AL78" s="52">
        <v>0</v>
      </c>
      <c r="AM78" s="53">
        <v>15.3</v>
      </c>
      <c r="AN78" s="53">
        <v>19.010000000000002</v>
      </c>
      <c r="AO78" s="53"/>
      <c r="AP78" s="52">
        <v>0</v>
      </c>
      <c r="AQ78" s="52">
        <v>1</v>
      </c>
      <c r="AR78" s="52">
        <v>1</v>
      </c>
      <c r="AS78" s="52">
        <v>1</v>
      </c>
      <c r="AT78" s="52">
        <v>1</v>
      </c>
      <c r="AU78" s="52">
        <v>1</v>
      </c>
      <c r="AV78" s="52">
        <v>1</v>
      </c>
      <c r="AW78" s="52">
        <v>1</v>
      </c>
      <c r="AX78" s="52"/>
      <c r="AY78" s="52"/>
      <c r="AZ78" s="52">
        <v>1.9801980198019802E-2</v>
      </c>
      <c r="BA78" s="52">
        <v>50</v>
      </c>
      <c r="BB78" s="52">
        <v>50</v>
      </c>
      <c r="BC78" s="52">
        <v>0</v>
      </c>
      <c r="BD78" s="52">
        <v>50</v>
      </c>
      <c r="BE78" s="52">
        <v>50</v>
      </c>
      <c r="BF78" s="52"/>
      <c r="BG78" s="52"/>
      <c r="BH78" s="52"/>
      <c r="BI78" s="52"/>
      <c r="BJ78" s="52"/>
      <c r="BK78" s="52"/>
      <c r="BL78" s="52"/>
      <c r="BM78" s="52"/>
      <c r="BN78" s="52"/>
      <c r="BO78" s="52"/>
      <c r="BP78" s="52"/>
      <c r="BQ78" s="52"/>
      <c r="BR78" s="52"/>
      <c r="BS78" s="52"/>
      <c r="BT78" s="52"/>
      <c r="BU78" s="54"/>
      <c r="BV78" s="54"/>
      <c r="BW78" s="52"/>
      <c r="BX78" s="52"/>
      <c r="BY78" s="52"/>
      <c r="BZ78" s="55"/>
      <c r="CA78" s="55"/>
      <c r="CB78" s="52"/>
      <c r="CC78" s="52"/>
      <c r="CD78" s="52"/>
      <c r="CE78" s="52"/>
      <c r="CF78" s="52"/>
      <c r="CG78" s="52"/>
      <c r="CH78" s="52"/>
      <c r="CI78" s="52"/>
      <c r="CJ78" s="52"/>
      <c r="CK78" s="52">
        <v>26</v>
      </c>
      <c r="CL78" s="52">
        <v>18</v>
      </c>
      <c r="CM78" s="52">
        <v>26</v>
      </c>
      <c r="CN78" s="52">
        <v>0.69230769230769229</v>
      </c>
      <c r="CO78" s="52">
        <v>1</v>
      </c>
      <c r="CP78" s="52">
        <v>46.153846153846153</v>
      </c>
      <c r="CQ78" s="52">
        <v>50</v>
      </c>
      <c r="CR78" s="52"/>
      <c r="CS78" s="52"/>
      <c r="CT78" s="52"/>
      <c r="CU78" s="52"/>
      <c r="CV78" s="52"/>
      <c r="CW78" s="52"/>
      <c r="CX78" s="52"/>
      <c r="CY78" s="52"/>
      <c r="CZ78" s="52">
        <v>16.823939048191338</v>
      </c>
      <c r="DA78" s="52">
        <v>19.496255895940152</v>
      </c>
      <c r="DB78" s="52">
        <v>17.335082511020332</v>
      </c>
      <c r="DC78" s="52"/>
      <c r="DD78" s="50" t="s">
        <v>808</v>
      </c>
      <c r="DE78" s="22"/>
      <c r="DF78" s="22"/>
    </row>
    <row r="79" spans="1:110" x14ac:dyDescent="0.25">
      <c r="A79" s="50" t="s">
        <v>3042</v>
      </c>
      <c r="B79" s="50" t="s">
        <v>1713</v>
      </c>
      <c r="C79" s="50" t="s">
        <v>106</v>
      </c>
      <c r="D79" s="50" t="s">
        <v>114</v>
      </c>
      <c r="E79" s="50" t="s">
        <v>137</v>
      </c>
      <c r="F79" s="50" t="s">
        <v>1454</v>
      </c>
      <c r="G79" s="50" t="s">
        <v>109</v>
      </c>
      <c r="H79" s="52">
        <v>531.50259075204713</v>
      </c>
      <c r="I79" s="52">
        <v>750</v>
      </c>
      <c r="J79" s="52">
        <v>70.867012100272959</v>
      </c>
      <c r="K79" s="52">
        <v>1</v>
      </c>
      <c r="L79" s="52">
        <v>193</v>
      </c>
      <c r="M79" s="52">
        <v>64.62369031969537</v>
      </c>
      <c r="N79" s="52">
        <v>86.164920426260494</v>
      </c>
      <c r="O79" s="52">
        <v>100</v>
      </c>
      <c r="P79" s="52">
        <v>100</v>
      </c>
      <c r="Q79" s="52">
        <v>55.959375601500334</v>
      </c>
      <c r="R79" s="52">
        <v>66.146358103347353</v>
      </c>
      <c r="S79" s="52">
        <v>73.940157758614788</v>
      </c>
      <c r="T79" s="52">
        <v>74.612500802000454</v>
      </c>
      <c r="U79" s="52">
        <v>100</v>
      </c>
      <c r="V79" s="52">
        <v>193</v>
      </c>
      <c r="W79" s="52">
        <v>57.25926238385334</v>
      </c>
      <c r="X79" s="52">
        <v>76.34568317847112</v>
      </c>
      <c r="Y79" s="52">
        <v>100</v>
      </c>
      <c r="Z79" s="52">
        <v>100</v>
      </c>
      <c r="AA79" s="52">
        <v>48.994263364723899</v>
      </c>
      <c r="AB79" s="52">
        <v>65.325684486298528</v>
      </c>
      <c r="AC79" s="52">
        <v>100</v>
      </c>
      <c r="AD79" s="52">
        <v>70</v>
      </c>
      <c r="AE79" s="52">
        <v>51.762857142857143</v>
      </c>
      <c r="AF79" s="52">
        <v>69.017142857142858</v>
      </c>
      <c r="AG79" s="52">
        <v>100</v>
      </c>
      <c r="AH79" s="52">
        <v>38</v>
      </c>
      <c r="AI79" s="52">
        <v>45.042105263157907</v>
      </c>
      <c r="AJ79" s="52">
        <v>59.743749999999991</v>
      </c>
      <c r="AK79" s="52">
        <v>60.056140350877207</v>
      </c>
      <c r="AL79" s="52">
        <v>100</v>
      </c>
      <c r="AM79" s="53">
        <v>17.98</v>
      </c>
      <c r="AN79" s="53">
        <v>17.149999999999999</v>
      </c>
      <c r="AO79" s="53">
        <v>14.7</v>
      </c>
      <c r="AP79" s="52">
        <v>0</v>
      </c>
      <c r="AQ79" s="52">
        <v>1</v>
      </c>
      <c r="AR79" s="52">
        <v>1</v>
      </c>
      <c r="AS79" s="52">
        <v>1</v>
      </c>
      <c r="AT79" s="52">
        <v>1</v>
      </c>
      <c r="AU79" s="52">
        <v>1</v>
      </c>
      <c r="AV79" s="52">
        <v>1</v>
      </c>
      <c r="AW79" s="52">
        <v>1</v>
      </c>
      <c r="AX79" s="52">
        <v>1</v>
      </c>
      <c r="AY79" s="52">
        <v>1</v>
      </c>
      <c r="AZ79" s="52">
        <v>0.11407766990291263</v>
      </c>
      <c r="BA79" s="52">
        <v>37.184466019417471</v>
      </c>
      <c r="BB79" s="52">
        <v>50</v>
      </c>
      <c r="BC79" s="52">
        <v>0.15789473684210525</v>
      </c>
      <c r="BD79" s="52">
        <v>28.421052631578945</v>
      </c>
      <c r="BE79" s="52">
        <v>50</v>
      </c>
      <c r="BF79" s="52"/>
      <c r="BG79" s="52"/>
      <c r="BH79" s="52"/>
      <c r="BI79" s="52"/>
      <c r="BJ79" s="52"/>
      <c r="BK79" s="52"/>
      <c r="BL79" s="52"/>
      <c r="BM79" s="52"/>
      <c r="BN79" s="52"/>
      <c r="BO79" s="52"/>
      <c r="BP79" s="52"/>
      <c r="BQ79" s="52"/>
      <c r="BR79" s="52"/>
      <c r="BS79" s="52"/>
      <c r="BT79" s="52"/>
      <c r="BU79" s="54"/>
      <c r="BV79" s="54"/>
      <c r="BW79" s="52"/>
      <c r="BX79" s="52"/>
      <c r="BY79" s="52"/>
      <c r="BZ79" s="55"/>
      <c r="CA79" s="55"/>
      <c r="CB79" s="52"/>
      <c r="CC79" s="52"/>
      <c r="CD79" s="52"/>
      <c r="CE79" s="52"/>
      <c r="CF79" s="52"/>
      <c r="CG79" s="52"/>
      <c r="CH79" s="52"/>
      <c r="CI79" s="52"/>
      <c r="CJ79" s="52"/>
      <c r="CK79" s="52">
        <v>64</v>
      </c>
      <c r="CL79" s="52">
        <v>33</v>
      </c>
      <c r="CM79" s="52">
        <v>69</v>
      </c>
      <c r="CN79" s="52">
        <v>0.515625</v>
      </c>
      <c r="CO79" s="52">
        <v>0.92753623188405798</v>
      </c>
      <c r="CP79" s="52">
        <v>34.375</v>
      </c>
      <c r="CQ79" s="52">
        <v>50</v>
      </c>
      <c r="CR79" s="52"/>
      <c r="CS79" s="52"/>
      <c r="CT79" s="52"/>
      <c r="CU79" s="52"/>
      <c r="CV79" s="52"/>
      <c r="CW79" s="52"/>
      <c r="CX79" s="52"/>
      <c r="CY79" s="52"/>
      <c r="CZ79" s="52">
        <v>16.823939048191338</v>
      </c>
      <c r="DA79" s="52">
        <v>19.496255895940152</v>
      </c>
      <c r="DB79" s="52">
        <v>17.335082511020332</v>
      </c>
      <c r="DC79" s="52"/>
      <c r="DD79" s="50" t="s">
        <v>631</v>
      </c>
      <c r="DE79" s="22"/>
      <c r="DF79" s="22"/>
    </row>
    <row r="80" spans="1:110" x14ac:dyDescent="0.25">
      <c r="A80" s="50" t="s">
        <v>2819</v>
      </c>
      <c r="B80" s="50" t="s">
        <v>1714</v>
      </c>
      <c r="C80" s="50" t="s">
        <v>106</v>
      </c>
      <c r="D80" s="50" t="s">
        <v>107</v>
      </c>
      <c r="E80" s="50" t="s">
        <v>137</v>
      </c>
      <c r="F80" s="50" t="s">
        <v>1453</v>
      </c>
      <c r="G80" s="50" t="s">
        <v>109</v>
      </c>
      <c r="H80" s="52">
        <v>587.28075044216087</v>
      </c>
      <c r="I80" s="52">
        <v>750</v>
      </c>
      <c r="J80" s="52">
        <v>78.304100058954788</v>
      </c>
      <c r="K80" s="52">
        <v>0</v>
      </c>
      <c r="L80" s="52">
        <v>176</v>
      </c>
      <c r="M80" s="52">
        <v>68.462310959126711</v>
      </c>
      <c r="N80" s="52">
        <v>91.28308127883561</v>
      </c>
      <c r="O80" s="52">
        <v>100</v>
      </c>
      <c r="P80" s="52">
        <v>87</v>
      </c>
      <c r="Q80" s="52">
        <v>63.236183246545345</v>
      </c>
      <c r="R80" s="52">
        <v>64.430722579598964</v>
      </c>
      <c r="S80" s="52">
        <v>73.570997599515223</v>
      </c>
      <c r="T80" s="52">
        <v>84.314910995393788</v>
      </c>
      <c r="U80" s="52">
        <v>100</v>
      </c>
      <c r="V80" s="52">
        <v>176</v>
      </c>
      <c r="W80" s="52">
        <v>60.39255223630223</v>
      </c>
      <c r="X80" s="52">
        <v>80.523402981736297</v>
      </c>
      <c r="Y80" s="52">
        <v>100</v>
      </c>
      <c r="Z80" s="52">
        <v>87</v>
      </c>
      <c r="AA80" s="52">
        <v>56.261550390860734</v>
      </c>
      <c r="AB80" s="52">
        <v>75.01540052114764</v>
      </c>
      <c r="AC80" s="52">
        <v>100</v>
      </c>
      <c r="AD80" s="52">
        <v>54</v>
      </c>
      <c r="AE80" s="52">
        <v>51.353703703703701</v>
      </c>
      <c r="AF80" s="52">
        <v>68.471604938271597</v>
      </c>
      <c r="AG80" s="52">
        <v>100</v>
      </c>
      <c r="AH80" s="52">
        <v>25</v>
      </c>
      <c r="AI80" s="52">
        <v>50.159999999999982</v>
      </c>
      <c r="AJ80" s="52">
        <v>52.382758620689643</v>
      </c>
      <c r="AK80" s="52">
        <v>66.879999999999967</v>
      </c>
      <c r="AL80" s="52">
        <v>100</v>
      </c>
      <c r="AM80" s="53">
        <v>10.33</v>
      </c>
      <c r="AN80" s="53">
        <v>8.16</v>
      </c>
      <c r="AO80" s="53">
        <v>2.2200000000000002</v>
      </c>
      <c r="AP80" s="52">
        <v>0</v>
      </c>
      <c r="AQ80" s="52">
        <v>1</v>
      </c>
      <c r="AR80" s="52">
        <v>1</v>
      </c>
      <c r="AS80" s="52">
        <v>1</v>
      </c>
      <c r="AT80" s="52">
        <v>0.99470899470899465</v>
      </c>
      <c r="AU80" s="52">
        <v>0.98958333333333337</v>
      </c>
      <c r="AV80" s="52">
        <v>1</v>
      </c>
      <c r="AW80" s="52">
        <v>1</v>
      </c>
      <c r="AX80" s="52">
        <v>1</v>
      </c>
      <c r="AY80" s="52">
        <v>1</v>
      </c>
      <c r="AZ80" s="52">
        <v>4.619565217391304E-2</v>
      </c>
      <c r="BA80" s="52">
        <v>50</v>
      </c>
      <c r="BB80" s="52">
        <v>50</v>
      </c>
      <c r="BC80" s="52">
        <v>7.1038251366120214E-2</v>
      </c>
      <c r="BD80" s="52">
        <v>45.792349726775967</v>
      </c>
      <c r="BE80" s="52">
        <v>50</v>
      </c>
      <c r="BF80" s="52"/>
      <c r="BG80" s="52"/>
      <c r="BH80" s="52"/>
      <c r="BI80" s="52"/>
      <c r="BJ80" s="52"/>
      <c r="BK80" s="52"/>
      <c r="BL80" s="52"/>
      <c r="BM80" s="52"/>
      <c r="BN80" s="52"/>
      <c r="BO80" s="52"/>
      <c r="BP80" s="52"/>
      <c r="BQ80" s="52"/>
      <c r="BR80" s="52"/>
      <c r="BS80" s="52"/>
      <c r="BT80" s="52"/>
      <c r="BU80" s="54"/>
      <c r="BV80" s="54"/>
      <c r="BW80" s="52"/>
      <c r="BX80" s="52"/>
      <c r="BY80" s="52"/>
      <c r="BZ80" s="55"/>
      <c r="CA80" s="55"/>
      <c r="CB80" s="52"/>
      <c r="CC80" s="52"/>
      <c r="CD80" s="52"/>
      <c r="CE80" s="52"/>
      <c r="CF80" s="52"/>
      <c r="CG80" s="52"/>
      <c r="CH80" s="52"/>
      <c r="CI80" s="52"/>
      <c r="CJ80" s="52"/>
      <c r="CK80" s="52">
        <v>56</v>
      </c>
      <c r="CL80" s="52">
        <v>21</v>
      </c>
      <c r="CM80" s="52">
        <v>59</v>
      </c>
      <c r="CN80" s="52">
        <v>0.375</v>
      </c>
      <c r="CO80" s="52">
        <v>0.94915254237288138</v>
      </c>
      <c r="CP80" s="52">
        <v>25</v>
      </c>
      <c r="CQ80" s="52">
        <v>50</v>
      </c>
      <c r="CR80" s="52"/>
      <c r="CS80" s="52"/>
      <c r="CT80" s="52"/>
      <c r="CU80" s="52"/>
      <c r="CV80" s="52"/>
      <c r="CW80" s="52"/>
      <c r="CX80" s="52"/>
      <c r="CY80" s="52"/>
      <c r="CZ80" s="52">
        <v>16.823939048191338</v>
      </c>
      <c r="DA80" s="52">
        <v>19.496255895940152</v>
      </c>
      <c r="DB80" s="52">
        <v>17.335082511020332</v>
      </c>
      <c r="DC80" s="52"/>
      <c r="DD80" s="50" t="s">
        <v>377</v>
      </c>
      <c r="DE80" s="22"/>
      <c r="DF80" s="22"/>
    </row>
    <row r="81" spans="1:110" x14ac:dyDescent="0.25">
      <c r="A81" s="50" t="s">
        <v>3485</v>
      </c>
      <c r="B81" s="50" t="s">
        <v>1715</v>
      </c>
      <c r="C81" s="50" t="s">
        <v>106</v>
      </c>
      <c r="D81" s="50" t="s">
        <v>107</v>
      </c>
      <c r="E81" s="50" t="s">
        <v>137</v>
      </c>
      <c r="F81" s="50" t="s">
        <v>2644</v>
      </c>
      <c r="G81" s="50" t="s">
        <v>109</v>
      </c>
      <c r="H81" s="52">
        <v>582.43906720180371</v>
      </c>
      <c r="I81" s="52">
        <v>650</v>
      </c>
      <c r="J81" s="52">
        <v>89.606010338739026</v>
      </c>
      <c r="K81" s="52">
        <v>0</v>
      </c>
      <c r="L81" s="52">
        <v>183</v>
      </c>
      <c r="M81" s="52">
        <v>80.13596458375153</v>
      </c>
      <c r="N81" s="52">
        <v>100</v>
      </c>
      <c r="O81" s="52">
        <v>100</v>
      </c>
      <c r="P81" s="52">
        <v>33</v>
      </c>
      <c r="Q81" s="52">
        <v>63.202022837053335</v>
      </c>
      <c r="R81" s="52">
        <v>75</v>
      </c>
      <c r="S81" s="52">
        <v>75</v>
      </c>
      <c r="T81" s="52">
        <v>84.269363782737784</v>
      </c>
      <c r="U81" s="52">
        <v>100</v>
      </c>
      <c r="V81" s="52">
        <v>183</v>
      </c>
      <c r="W81" s="52">
        <v>73.313974884330065</v>
      </c>
      <c r="X81" s="52">
        <v>97.751966512440092</v>
      </c>
      <c r="Y81" s="52">
        <v>100</v>
      </c>
      <c r="Z81" s="52">
        <v>33</v>
      </c>
      <c r="AA81" s="52">
        <v>58.247858664525332</v>
      </c>
      <c r="AB81" s="52">
        <v>77.663811552700452</v>
      </c>
      <c r="AC81" s="52">
        <v>100</v>
      </c>
      <c r="AD81" s="52">
        <v>66</v>
      </c>
      <c r="AE81" s="52">
        <v>67.55</v>
      </c>
      <c r="AF81" s="52">
        <v>90.066666666666663</v>
      </c>
      <c r="AG81" s="52">
        <v>100</v>
      </c>
      <c r="AH81" s="52">
        <v>9</v>
      </c>
      <c r="AI81" s="52"/>
      <c r="AJ81" s="52">
        <v>70.515789473684222</v>
      </c>
      <c r="AK81" s="52"/>
      <c r="AL81" s="52">
        <v>0</v>
      </c>
      <c r="AM81" s="53">
        <v>11.79</v>
      </c>
      <c r="AN81" s="53">
        <v>16.75</v>
      </c>
      <c r="AO81" s="53"/>
      <c r="AP81" s="52">
        <v>0</v>
      </c>
      <c r="AQ81" s="52">
        <v>1</v>
      </c>
      <c r="AR81" s="52">
        <v>1</v>
      </c>
      <c r="AS81" s="52">
        <v>1</v>
      </c>
      <c r="AT81" s="52">
        <v>1</v>
      </c>
      <c r="AU81" s="52">
        <v>1</v>
      </c>
      <c r="AV81" s="52">
        <v>1</v>
      </c>
      <c r="AW81" s="52">
        <v>1</v>
      </c>
      <c r="AX81" s="52"/>
      <c r="AY81" s="52">
        <v>1</v>
      </c>
      <c r="AZ81" s="52">
        <v>5.1428571428571428E-2</v>
      </c>
      <c r="BA81" s="52">
        <v>49.714285714285737</v>
      </c>
      <c r="BB81" s="52">
        <v>50</v>
      </c>
      <c r="BC81" s="52">
        <v>0.13513513513513514</v>
      </c>
      <c r="BD81" s="52">
        <v>32.97297297297299</v>
      </c>
      <c r="BE81" s="52">
        <v>50</v>
      </c>
      <c r="BF81" s="52"/>
      <c r="BG81" s="52"/>
      <c r="BH81" s="52"/>
      <c r="BI81" s="52"/>
      <c r="BJ81" s="52"/>
      <c r="BK81" s="52"/>
      <c r="BL81" s="52"/>
      <c r="BM81" s="52"/>
      <c r="BN81" s="52"/>
      <c r="BO81" s="52"/>
      <c r="BP81" s="52"/>
      <c r="BQ81" s="52"/>
      <c r="BR81" s="52"/>
      <c r="BS81" s="52"/>
      <c r="BT81" s="52"/>
      <c r="BU81" s="54"/>
      <c r="BV81" s="54"/>
      <c r="BW81" s="52"/>
      <c r="BX81" s="52"/>
      <c r="BY81" s="52"/>
      <c r="BZ81" s="55"/>
      <c r="CA81" s="55"/>
      <c r="CB81" s="52"/>
      <c r="CC81" s="52"/>
      <c r="CD81" s="52"/>
      <c r="CE81" s="52"/>
      <c r="CF81" s="52"/>
      <c r="CG81" s="52"/>
      <c r="CH81" s="52"/>
      <c r="CI81" s="52"/>
      <c r="CJ81" s="52"/>
      <c r="CK81" s="52">
        <v>59</v>
      </c>
      <c r="CL81" s="52">
        <v>51</v>
      </c>
      <c r="CM81" s="52">
        <v>59</v>
      </c>
      <c r="CN81" s="52">
        <v>0.86440677966101698</v>
      </c>
      <c r="CO81" s="52">
        <v>1</v>
      </c>
      <c r="CP81" s="52">
        <v>50</v>
      </c>
      <c r="CQ81" s="52">
        <v>50</v>
      </c>
      <c r="CR81" s="52"/>
      <c r="CS81" s="52"/>
      <c r="CT81" s="52"/>
      <c r="CU81" s="52"/>
      <c r="CV81" s="52"/>
      <c r="CW81" s="52"/>
      <c r="CX81" s="52"/>
      <c r="CY81" s="52"/>
      <c r="CZ81" s="52">
        <v>16.823939048191338</v>
      </c>
      <c r="DA81" s="52">
        <v>19.496255895940152</v>
      </c>
      <c r="DB81" s="52">
        <v>17.335082511020332</v>
      </c>
      <c r="DC81" s="52"/>
      <c r="DD81" s="50" t="s">
        <v>1123</v>
      </c>
      <c r="DE81" s="22"/>
      <c r="DF81" s="22"/>
    </row>
    <row r="82" spans="1:110" x14ac:dyDescent="0.25">
      <c r="A82" s="50" t="s">
        <v>3291</v>
      </c>
      <c r="B82" s="50" t="s">
        <v>1716</v>
      </c>
      <c r="C82" s="50" t="s">
        <v>106</v>
      </c>
      <c r="D82" s="50" t="s">
        <v>114</v>
      </c>
      <c r="E82" s="50" t="s">
        <v>137</v>
      </c>
      <c r="F82" s="50" t="s">
        <v>1453</v>
      </c>
      <c r="G82" s="50" t="s">
        <v>109</v>
      </c>
      <c r="H82" s="52">
        <v>598.33291132204192</v>
      </c>
      <c r="I82" s="52">
        <v>650</v>
      </c>
      <c r="J82" s="52">
        <v>92.051217126467989</v>
      </c>
      <c r="K82" s="52">
        <v>0</v>
      </c>
      <c r="L82" s="52">
        <v>215</v>
      </c>
      <c r="M82" s="52">
        <v>85.748202702122455</v>
      </c>
      <c r="N82" s="52">
        <v>100</v>
      </c>
      <c r="O82" s="52">
        <v>100</v>
      </c>
      <c r="P82" s="52">
        <v>28</v>
      </c>
      <c r="Q82" s="52">
        <v>67.766179678778741</v>
      </c>
      <c r="R82" s="52">
        <v>75</v>
      </c>
      <c r="S82" s="52">
        <v>75</v>
      </c>
      <c r="T82" s="52">
        <v>90.354906238371655</v>
      </c>
      <c r="U82" s="52">
        <v>100</v>
      </c>
      <c r="V82" s="52">
        <v>214</v>
      </c>
      <c r="W82" s="52">
        <v>74.656866440744935</v>
      </c>
      <c r="X82" s="52">
        <v>99.542488587659918</v>
      </c>
      <c r="Y82" s="52">
        <v>100</v>
      </c>
      <c r="Z82" s="52">
        <v>27</v>
      </c>
      <c r="AA82" s="52">
        <v>57.529039774410151</v>
      </c>
      <c r="AB82" s="52">
        <v>76.705386365880202</v>
      </c>
      <c r="AC82" s="52">
        <v>100</v>
      </c>
      <c r="AD82" s="52">
        <v>74</v>
      </c>
      <c r="AE82" s="52">
        <v>66.019819819819844</v>
      </c>
      <c r="AF82" s="52">
        <v>88.026426426426468</v>
      </c>
      <c r="AG82" s="52">
        <v>100</v>
      </c>
      <c r="AH82" s="52">
        <v>14</v>
      </c>
      <c r="AI82" s="52"/>
      <c r="AJ82" s="52">
        <v>69.807222222222251</v>
      </c>
      <c r="AK82" s="52"/>
      <c r="AL82" s="52">
        <v>0</v>
      </c>
      <c r="AM82" s="53">
        <v>7.23</v>
      </c>
      <c r="AN82" s="53">
        <v>17.47</v>
      </c>
      <c r="AO82" s="53"/>
      <c r="AP82" s="52">
        <v>1</v>
      </c>
      <c r="AQ82" s="52">
        <v>0.99549549549549554</v>
      </c>
      <c r="AR82" s="52">
        <v>0.96875</v>
      </c>
      <c r="AS82" s="52">
        <v>1</v>
      </c>
      <c r="AT82" s="52">
        <v>0.99103139013452912</v>
      </c>
      <c r="AU82" s="52">
        <v>0.93939393939393945</v>
      </c>
      <c r="AV82" s="52">
        <v>1</v>
      </c>
      <c r="AW82" s="52">
        <v>1</v>
      </c>
      <c r="AX82" s="52"/>
      <c r="AY82" s="52">
        <v>1</v>
      </c>
      <c r="AZ82" s="52">
        <v>2.030456852791878E-2</v>
      </c>
      <c r="BA82" s="52">
        <v>50</v>
      </c>
      <c r="BB82" s="52">
        <v>50</v>
      </c>
      <c r="BC82" s="52">
        <v>3.7037037037037035E-2</v>
      </c>
      <c r="BD82" s="52">
        <v>50</v>
      </c>
      <c r="BE82" s="52">
        <v>50</v>
      </c>
      <c r="BF82" s="52"/>
      <c r="BG82" s="52"/>
      <c r="BH82" s="52"/>
      <c r="BI82" s="52"/>
      <c r="BJ82" s="52"/>
      <c r="BK82" s="52"/>
      <c r="BL82" s="52"/>
      <c r="BM82" s="52"/>
      <c r="BN82" s="52"/>
      <c r="BO82" s="52"/>
      <c r="BP82" s="52"/>
      <c r="BQ82" s="52"/>
      <c r="BR82" s="52"/>
      <c r="BS82" s="52"/>
      <c r="BT82" s="52"/>
      <c r="BU82" s="54"/>
      <c r="BV82" s="54"/>
      <c r="BW82" s="52"/>
      <c r="BX82" s="52"/>
      <c r="BY82" s="52"/>
      <c r="BZ82" s="55"/>
      <c r="CA82" s="55"/>
      <c r="CB82" s="52"/>
      <c r="CC82" s="52"/>
      <c r="CD82" s="52"/>
      <c r="CE82" s="52"/>
      <c r="CF82" s="52"/>
      <c r="CG82" s="52"/>
      <c r="CH82" s="52"/>
      <c r="CI82" s="52"/>
      <c r="CJ82" s="52"/>
      <c r="CK82" s="52">
        <v>90</v>
      </c>
      <c r="CL82" s="52">
        <v>59</v>
      </c>
      <c r="CM82" s="52">
        <v>92</v>
      </c>
      <c r="CN82" s="52">
        <v>0.65555555555555556</v>
      </c>
      <c r="CO82" s="52">
        <v>0.97826086956521741</v>
      </c>
      <c r="CP82" s="52">
        <v>43.703703703703702</v>
      </c>
      <c r="CQ82" s="52">
        <v>50</v>
      </c>
      <c r="CR82" s="52"/>
      <c r="CS82" s="52"/>
      <c r="CT82" s="52"/>
      <c r="CU82" s="52"/>
      <c r="CV82" s="52"/>
      <c r="CW82" s="52"/>
      <c r="CX82" s="52"/>
      <c r="CY82" s="52"/>
      <c r="CZ82" s="52">
        <v>16.823939048191338</v>
      </c>
      <c r="DA82" s="52">
        <v>19.496255895940152</v>
      </c>
      <c r="DB82" s="52">
        <v>17.335082511020332</v>
      </c>
      <c r="DC82" s="52"/>
      <c r="DD82" s="50" t="s">
        <v>909</v>
      </c>
      <c r="DE82" s="22"/>
      <c r="DF82" s="22"/>
    </row>
    <row r="83" spans="1:110" x14ac:dyDescent="0.25">
      <c r="A83" s="50" t="s">
        <v>2704</v>
      </c>
      <c r="B83" s="50" t="s">
        <v>215</v>
      </c>
      <c r="C83" s="50" t="s">
        <v>106</v>
      </c>
      <c r="D83" s="50" t="s">
        <v>122</v>
      </c>
      <c r="E83" s="50" t="s">
        <v>123</v>
      </c>
      <c r="F83" s="50" t="s">
        <v>2644</v>
      </c>
      <c r="G83" s="50" t="s">
        <v>109</v>
      </c>
      <c r="H83" s="52">
        <v>939.14107111098588</v>
      </c>
      <c r="I83" s="52">
        <v>1250</v>
      </c>
      <c r="J83" s="52">
        <v>75.131285688878862</v>
      </c>
      <c r="K83" s="52">
        <v>0</v>
      </c>
      <c r="L83" s="52">
        <v>228</v>
      </c>
      <c r="M83" s="52">
        <v>54.074017087970837</v>
      </c>
      <c r="N83" s="52">
        <v>72.098689450627788</v>
      </c>
      <c r="O83" s="52">
        <v>100</v>
      </c>
      <c r="P83" s="52">
        <v>63</v>
      </c>
      <c r="Q83" s="52">
        <v>44.53444842692155</v>
      </c>
      <c r="R83" s="52">
        <v>46.364261168384878</v>
      </c>
      <c r="S83" s="52">
        <v>57.716397849462382</v>
      </c>
      <c r="T83" s="52">
        <v>59.379264569228731</v>
      </c>
      <c r="U83" s="52">
        <v>100</v>
      </c>
      <c r="V83" s="52">
        <v>226</v>
      </c>
      <c r="W83" s="52">
        <v>42.835203600644711</v>
      </c>
      <c r="X83" s="52">
        <v>57.113604800859619</v>
      </c>
      <c r="Y83" s="52">
        <v>100</v>
      </c>
      <c r="Z83" s="52">
        <v>61</v>
      </c>
      <c r="AA83" s="52">
        <v>33.289392146921301</v>
      </c>
      <c r="AB83" s="52">
        <v>44.385856195895066</v>
      </c>
      <c r="AC83" s="52">
        <v>100</v>
      </c>
      <c r="AD83" s="52">
        <v>250</v>
      </c>
      <c r="AE83" s="52">
        <v>61.189333333333288</v>
      </c>
      <c r="AF83" s="52">
        <v>81.585777777777707</v>
      </c>
      <c r="AG83" s="52">
        <v>100</v>
      </c>
      <c r="AH83" s="52">
        <v>86</v>
      </c>
      <c r="AI83" s="52">
        <v>50.723643410852738</v>
      </c>
      <c r="AJ83" s="52">
        <v>66.677439024390253</v>
      </c>
      <c r="AK83" s="52">
        <v>67.63152454780365</v>
      </c>
      <c r="AL83" s="52">
        <v>100</v>
      </c>
      <c r="AM83" s="53">
        <v>13.18</v>
      </c>
      <c r="AN83" s="53">
        <v>13.07</v>
      </c>
      <c r="AO83" s="53">
        <v>15.95</v>
      </c>
      <c r="AP83" s="52">
        <v>1</v>
      </c>
      <c r="AQ83" s="52">
        <v>0.93877551020408168</v>
      </c>
      <c r="AR83" s="52">
        <v>0.90277777777777779</v>
      </c>
      <c r="AS83" s="52">
        <v>0.95375722543352603</v>
      </c>
      <c r="AT83" s="52">
        <v>0.93061224489795913</v>
      </c>
      <c r="AU83" s="52">
        <v>0.875</v>
      </c>
      <c r="AV83" s="52">
        <v>0.95375722543352603</v>
      </c>
      <c r="AW83" s="52">
        <v>0.99601593625498008</v>
      </c>
      <c r="AX83" s="52">
        <v>0.9885057471264368</v>
      </c>
      <c r="AY83" s="52">
        <v>1</v>
      </c>
      <c r="AZ83" s="52">
        <v>0.13691128148959475</v>
      </c>
      <c r="BA83" s="52">
        <v>32.617743702081057</v>
      </c>
      <c r="BB83" s="52">
        <v>50</v>
      </c>
      <c r="BC83" s="52">
        <v>0.15555555555555556</v>
      </c>
      <c r="BD83" s="52">
        <v>28.888888888888896</v>
      </c>
      <c r="BE83" s="52">
        <v>50</v>
      </c>
      <c r="BF83" s="52">
        <v>439</v>
      </c>
      <c r="BG83" s="52">
        <v>473</v>
      </c>
      <c r="BH83" s="52">
        <v>0.92811839323467227</v>
      </c>
      <c r="BI83" s="52">
        <v>50</v>
      </c>
      <c r="BJ83" s="52">
        <v>50</v>
      </c>
      <c r="BK83" s="52">
        <v>197</v>
      </c>
      <c r="BL83" s="52">
        <v>473</v>
      </c>
      <c r="BM83" s="52">
        <v>0.41649048625792812</v>
      </c>
      <c r="BN83" s="52">
        <v>27.766032417195209</v>
      </c>
      <c r="BO83" s="52">
        <v>50</v>
      </c>
      <c r="BP83" s="52">
        <v>203</v>
      </c>
      <c r="BQ83" s="52">
        <v>207</v>
      </c>
      <c r="BR83" s="52">
        <v>0.98067632850241548</v>
      </c>
      <c r="BS83" s="52">
        <v>50</v>
      </c>
      <c r="BT83" s="52">
        <v>50</v>
      </c>
      <c r="BU83" s="54">
        <v>271</v>
      </c>
      <c r="BV83" s="54">
        <v>292</v>
      </c>
      <c r="BW83" s="52">
        <v>0.92808219178082196</v>
      </c>
      <c r="BX83" s="52">
        <v>98.732148061789573</v>
      </c>
      <c r="BY83" s="52">
        <v>100</v>
      </c>
      <c r="BZ83" s="55">
        <v>78</v>
      </c>
      <c r="CA83" s="55">
        <v>81</v>
      </c>
      <c r="CB83" s="52">
        <v>0.96296296296296291</v>
      </c>
      <c r="CC83" s="52">
        <v>100</v>
      </c>
      <c r="CD83" s="52">
        <v>100</v>
      </c>
      <c r="CE83" s="52">
        <v>0</v>
      </c>
      <c r="CF83" s="52">
        <v>281</v>
      </c>
      <c r="CG83" s="52">
        <v>207</v>
      </c>
      <c r="CH83" s="52">
        <v>0.73665480427046259</v>
      </c>
      <c r="CI83" s="52">
        <v>98.220640569395016</v>
      </c>
      <c r="CJ83" s="52">
        <v>100</v>
      </c>
      <c r="CK83" s="52">
        <v>242</v>
      </c>
      <c r="CL83" s="52">
        <v>100</v>
      </c>
      <c r="CM83" s="52">
        <v>234</v>
      </c>
      <c r="CN83" s="52">
        <v>0.41322314049586778</v>
      </c>
      <c r="CO83" s="52">
        <v>1.0341880341880343</v>
      </c>
      <c r="CP83" s="52">
        <v>27.548209366391184</v>
      </c>
      <c r="CQ83" s="52">
        <v>50</v>
      </c>
      <c r="CR83" s="52">
        <v>473</v>
      </c>
      <c r="CS83" s="52">
        <v>913</v>
      </c>
      <c r="CT83" s="52">
        <v>0.51807228915662651</v>
      </c>
      <c r="CU83" s="52">
        <v>43.172690763052216</v>
      </c>
      <c r="CV83" s="52">
        <v>50</v>
      </c>
      <c r="CW83" s="52">
        <v>0.96296296296296291</v>
      </c>
      <c r="CX83" s="52">
        <v>0.94</v>
      </c>
      <c r="CY83" s="52">
        <v>-2.2962962962962904E-2</v>
      </c>
      <c r="CZ83" s="52">
        <v>16.823939048191338</v>
      </c>
      <c r="DA83" s="52">
        <v>19.496255895940152</v>
      </c>
      <c r="DB83" s="52">
        <v>17.335082511020332</v>
      </c>
      <c r="DC83" s="52">
        <v>12.629206143265662</v>
      </c>
      <c r="DD83" s="50" t="s">
        <v>216</v>
      </c>
      <c r="DE83" s="22"/>
      <c r="DF83" s="22"/>
    </row>
    <row r="84" spans="1:110" x14ac:dyDescent="0.25">
      <c r="A84" s="50" t="s">
        <v>3665</v>
      </c>
      <c r="B84" s="50" t="s">
        <v>1717</v>
      </c>
      <c r="C84" s="50" t="s">
        <v>1320</v>
      </c>
      <c r="D84" s="50" t="s">
        <v>107</v>
      </c>
      <c r="E84" s="50" t="s">
        <v>167</v>
      </c>
      <c r="F84" s="50" t="s">
        <v>2644</v>
      </c>
      <c r="G84" s="50" t="s">
        <v>109</v>
      </c>
      <c r="H84" s="52">
        <v>67.368421052631589</v>
      </c>
      <c r="I84" s="52">
        <v>100</v>
      </c>
      <c r="J84" s="52">
        <v>67.368421052631589</v>
      </c>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3"/>
      <c r="AN84" s="53"/>
      <c r="AO84" s="53"/>
      <c r="AP84" s="52"/>
      <c r="AQ84" s="52"/>
      <c r="AR84" s="52"/>
      <c r="AS84" s="52"/>
      <c r="AT84" s="52"/>
      <c r="AU84" s="52"/>
      <c r="AV84" s="52"/>
      <c r="AW84" s="52"/>
      <c r="AX84" s="52"/>
      <c r="AY84" s="52"/>
      <c r="AZ84" s="52">
        <v>0.10526315789473684</v>
      </c>
      <c r="BA84" s="52">
        <v>38.947368421052644</v>
      </c>
      <c r="BB84" s="52">
        <v>50</v>
      </c>
      <c r="BC84" s="52">
        <v>0.15789473684210525</v>
      </c>
      <c r="BD84" s="52">
        <v>28.421052631578945</v>
      </c>
      <c r="BE84" s="52">
        <v>50</v>
      </c>
      <c r="BF84" s="52"/>
      <c r="BG84" s="52"/>
      <c r="BH84" s="52"/>
      <c r="BI84" s="52"/>
      <c r="BJ84" s="52"/>
      <c r="BK84" s="52"/>
      <c r="BL84" s="52"/>
      <c r="BM84" s="52"/>
      <c r="BN84" s="52"/>
      <c r="BO84" s="52"/>
      <c r="BP84" s="52"/>
      <c r="BQ84" s="52"/>
      <c r="BR84" s="52"/>
      <c r="BS84" s="52"/>
      <c r="BT84" s="52"/>
      <c r="BU84" s="54"/>
      <c r="BV84" s="54"/>
      <c r="BW84" s="52"/>
      <c r="BX84" s="52"/>
      <c r="BY84" s="52"/>
      <c r="BZ84" s="55"/>
      <c r="CA84" s="55"/>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0" t="s">
        <v>1354</v>
      </c>
      <c r="DE84" s="22"/>
      <c r="DF84" s="22"/>
    </row>
    <row r="85" spans="1:110" x14ac:dyDescent="0.25">
      <c r="A85" s="50" t="s">
        <v>2994</v>
      </c>
      <c r="B85" s="50" t="s">
        <v>1718</v>
      </c>
      <c r="C85" s="50" t="s">
        <v>106</v>
      </c>
      <c r="D85" s="50" t="s">
        <v>107</v>
      </c>
      <c r="E85" s="50" t="s">
        <v>119</v>
      </c>
      <c r="F85" s="50" t="s">
        <v>1454</v>
      </c>
      <c r="G85" s="50" t="s">
        <v>109</v>
      </c>
      <c r="H85" s="52">
        <v>504.01738983747367</v>
      </c>
      <c r="I85" s="52">
        <v>750</v>
      </c>
      <c r="J85" s="52">
        <v>67.202318644996495</v>
      </c>
      <c r="K85" s="52">
        <v>0</v>
      </c>
      <c r="L85" s="52">
        <v>129</v>
      </c>
      <c r="M85" s="52">
        <v>58.077925618470339</v>
      </c>
      <c r="N85" s="52">
        <v>77.437234157960461</v>
      </c>
      <c r="O85" s="52">
        <v>100</v>
      </c>
      <c r="P85" s="52">
        <v>105</v>
      </c>
      <c r="Q85" s="52">
        <v>55.930076097065822</v>
      </c>
      <c r="R85" s="52">
        <v>58.027267040150811</v>
      </c>
      <c r="S85" s="52">
        <v>67.474767274615104</v>
      </c>
      <c r="T85" s="52">
        <v>74.573434796087767</v>
      </c>
      <c r="U85" s="52">
        <v>100</v>
      </c>
      <c r="V85" s="52">
        <v>129</v>
      </c>
      <c r="W85" s="52">
        <v>48.199875269431878</v>
      </c>
      <c r="X85" s="52">
        <v>64.266500359242514</v>
      </c>
      <c r="Y85" s="52">
        <v>100</v>
      </c>
      <c r="Z85" s="52">
        <v>105</v>
      </c>
      <c r="AA85" s="52">
        <v>45.953614293267556</v>
      </c>
      <c r="AB85" s="52">
        <v>61.271485724356744</v>
      </c>
      <c r="AC85" s="52">
        <v>100</v>
      </c>
      <c r="AD85" s="52">
        <v>43</v>
      </c>
      <c r="AE85" s="52">
        <v>46.165891472868211</v>
      </c>
      <c r="AF85" s="52">
        <v>61.554521963824286</v>
      </c>
      <c r="AG85" s="52">
        <v>100</v>
      </c>
      <c r="AH85" s="52">
        <v>31</v>
      </c>
      <c r="AI85" s="52">
        <v>43.337634408602142</v>
      </c>
      <c r="AJ85" s="52"/>
      <c r="AK85" s="52">
        <v>57.783512544802853</v>
      </c>
      <c r="AL85" s="52">
        <v>100</v>
      </c>
      <c r="AM85" s="53">
        <v>11.54</v>
      </c>
      <c r="AN85" s="53">
        <v>12.07</v>
      </c>
      <c r="AO85" s="53"/>
      <c r="AP85" s="52">
        <v>0</v>
      </c>
      <c r="AQ85" s="52">
        <v>1</v>
      </c>
      <c r="AR85" s="52">
        <v>1</v>
      </c>
      <c r="AS85" s="52">
        <v>1</v>
      </c>
      <c r="AT85" s="52">
        <v>1</v>
      </c>
      <c r="AU85" s="52">
        <v>1</v>
      </c>
      <c r="AV85" s="52">
        <v>1</v>
      </c>
      <c r="AW85" s="52">
        <v>1</v>
      </c>
      <c r="AX85" s="52">
        <v>1</v>
      </c>
      <c r="AY85" s="52"/>
      <c r="AZ85" s="52">
        <v>9.6774193548387094E-2</v>
      </c>
      <c r="BA85" s="52">
        <v>40.645161290322584</v>
      </c>
      <c r="BB85" s="52">
        <v>50</v>
      </c>
      <c r="BC85" s="52">
        <v>0.11042944785276074</v>
      </c>
      <c r="BD85" s="52">
        <v>37.914110429447852</v>
      </c>
      <c r="BE85" s="52">
        <v>50</v>
      </c>
      <c r="BF85" s="52"/>
      <c r="BG85" s="52"/>
      <c r="BH85" s="52"/>
      <c r="BI85" s="52"/>
      <c r="BJ85" s="52"/>
      <c r="BK85" s="52"/>
      <c r="BL85" s="52"/>
      <c r="BM85" s="52"/>
      <c r="BN85" s="52"/>
      <c r="BO85" s="52"/>
      <c r="BP85" s="52"/>
      <c r="BQ85" s="52"/>
      <c r="BR85" s="52"/>
      <c r="BS85" s="52"/>
      <c r="BT85" s="52"/>
      <c r="BU85" s="54"/>
      <c r="BV85" s="54"/>
      <c r="BW85" s="52"/>
      <c r="BX85" s="52"/>
      <c r="BY85" s="52"/>
      <c r="BZ85" s="55"/>
      <c r="CA85" s="55"/>
      <c r="CB85" s="52"/>
      <c r="CC85" s="52"/>
      <c r="CD85" s="52"/>
      <c r="CE85" s="52"/>
      <c r="CF85" s="52"/>
      <c r="CG85" s="52"/>
      <c r="CH85" s="52"/>
      <c r="CI85" s="52"/>
      <c r="CJ85" s="52"/>
      <c r="CK85" s="52">
        <v>56</v>
      </c>
      <c r="CL85" s="52">
        <v>24</v>
      </c>
      <c r="CM85" s="52">
        <v>56</v>
      </c>
      <c r="CN85" s="52">
        <v>0.42857142857142855</v>
      </c>
      <c r="CO85" s="52">
        <v>1</v>
      </c>
      <c r="CP85" s="52">
        <v>28.571428571428569</v>
      </c>
      <c r="CQ85" s="52">
        <v>50</v>
      </c>
      <c r="CR85" s="52"/>
      <c r="CS85" s="52"/>
      <c r="CT85" s="52"/>
      <c r="CU85" s="52"/>
      <c r="CV85" s="52"/>
      <c r="CW85" s="52"/>
      <c r="CX85" s="52"/>
      <c r="CY85" s="52"/>
      <c r="CZ85" s="52">
        <v>16.823939048191338</v>
      </c>
      <c r="DA85" s="52">
        <v>19.496255895940152</v>
      </c>
      <c r="DB85" s="52">
        <v>17.335082511020332</v>
      </c>
      <c r="DC85" s="52"/>
      <c r="DD85" s="50" t="s">
        <v>575</v>
      </c>
      <c r="DE85" s="22"/>
      <c r="DF85" s="22"/>
    </row>
    <row r="86" spans="1:110" x14ac:dyDescent="0.25">
      <c r="A86" s="50" t="s">
        <v>2993</v>
      </c>
      <c r="B86" s="50" t="s">
        <v>1719</v>
      </c>
      <c r="C86" s="50" t="s">
        <v>106</v>
      </c>
      <c r="D86" s="50" t="s">
        <v>107</v>
      </c>
      <c r="E86" s="50" t="s">
        <v>119</v>
      </c>
      <c r="F86" s="50" t="s">
        <v>1454</v>
      </c>
      <c r="G86" s="50" t="s">
        <v>109</v>
      </c>
      <c r="H86" s="52">
        <v>617.75798152558832</v>
      </c>
      <c r="I86" s="52">
        <v>800</v>
      </c>
      <c r="J86" s="52">
        <v>77.21974769069854</v>
      </c>
      <c r="K86" s="52">
        <v>0</v>
      </c>
      <c r="L86" s="52">
        <v>200</v>
      </c>
      <c r="M86" s="52">
        <v>64.357166820639861</v>
      </c>
      <c r="N86" s="52">
        <v>85.809555760853158</v>
      </c>
      <c r="O86" s="52">
        <v>100</v>
      </c>
      <c r="P86" s="52">
        <v>135</v>
      </c>
      <c r="Q86" s="52">
        <v>59.77593335080671</v>
      </c>
      <c r="R86" s="52">
        <v>67.239484700405697</v>
      </c>
      <c r="S86" s="52">
        <v>73.872036334908742</v>
      </c>
      <c r="T86" s="52">
        <v>79.701244467742285</v>
      </c>
      <c r="U86" s="52">
        <v>100</v>
      </c>
      <c r="V86" s="52">
        <v>200</v>
      </c>
      <c r="W86" s="52">
        <v>57.486703035764343</v>
      </c>
      <c r="X86" s="52">
        <v>76.648937381019124</v>
      </c>
      <c r="Y86" s="52">
        <v>100</v>
      </c>
      <c r="Z86" s="52">
        <v>135</v>
      </c>
      <c r="AA86" s="52">
        <v>52.790919271307388</v>
      </c>
      <c r="AB86" s="52">
        <v>70.387892361743184</v>
      </c>
      <c r="AC86" s="52">
        <v>100</v>
      </c>
      <c r="AD86" s="52">
        <v>72</v>
      </c>
      <c r="AE86" s="52">
        <v>52.932407407407439</v>
      </c>
      <c r="AF86" s="52">
        <v>70.57654320987659</v>
      </c>
      <c r="AG86" s="52">
        <v>100</v>
      </c>
      <c r="AH86" s="52">
        <v>55</v>
      </c>
      <c r="AI86" s="52">
        <v>51.193333333333349</v>
      </c>
      <c r="AJ86" s="52"/>
      <c r="AK86" s="52">
        <v>68.25777777777779</v>
      </c>
      <c r="AL86" s="52">
        <v>100</v>
      </c>
      <c r="AM86" s="53">
        <v>14.09</v>
      </c>
      <c r="AN86" s="53">
        <v>14.44</v>
      </c>
      <c r="AO86" s="53"/>
      <c r="AP86" s="52">
        <v>0</v>
      </c>
      <c r="AQ86" s="52">
        <v>1</v>
      </c>
      <c r="AR86" s="52">
        <v>1</v>
      </c>
      <c r="AS86" s="52">
        <v>1</v>
      </c>
      <c r="AT86" s="52">
        <v>1</v>
      </c>
      <c r="AU86" s="52">
        <v>1</v>
      </c>
      <c r="AV86" s="52">
        <v>1</v>
      </c>
      <c r="AW86" s="52">
        <v>1</v>
      </c>
      <c r="AX86" s="52">
        <v>1</v>
      </c>
      <c r="AY86" s="52"/>
      <c r="AZ86" s="52">
        <v>7.7441077441077436E-2</v>
      </c>
      <c r="BA86" s="52">
        <v>44.511784511784526</v>
      </c>
      <c r="BB86" s="52">
        <v>50</v>
      </c>
      <c r="BC86" s="52">
        <v>0.10752688172043011</v>
      </c>
      <c r="BD86" s="52">
        <v>38.494623655913983</v>
      </c>
      <c r="BE86" s="52">
        <v>50</v>
      </c>
      <c r="BF86" s="52"/>
      <c r="BG86" s="52"/>
      <c r="BH86" s="52"/>
      <c r="BI86" s="52"/>
      <c r="BJ86" s="52"/>
      <c r="BK86" s="52"/>
      <c r="BL86" s="52"/>
      <c r="BM86" s="52"/>
      <c r="BN86" s="52"/>
      <c r="BO86" s="52"/>
      <c r="BP86" s="52">
        <v>29</v>
      </c>
      <c r="BQ86" s="52">
        <v>32</v>
      </c>
      <c r="BR86" s="52">
        <v>0.90625</v>
      </c>
      <c r="BS86" s="52">
        <v>48.204787234042556</v>
      </c>
      <c r="BT86" s="52">
        <v>50</v>
      </c>
      <c r="BU86" s="54"/>
      <c r="BV86" s="54"/>
      <c r="BW86" s="52"/>
      <c r="BX86" s="52"/>
      <c r="BY86" s="52"/>
      <c r="BZ86" s="55"/>
      <c r="CA86" s="55"/>
      <c r="CB86" s="52"/>
      <c r="CC86" s="52"/>
      <c r="CD86" s="52"/>
      <c r="CE86" s="52"/>
      <c r="CF86" s="52"/>
      <c r="CG86" s="52"/>
      <c r="CH86" s="52"/>
      <c r="CI86" s="52"/>
      <c r="CJ86" s="52"/>
      <c r="CK86" s="52">
        <v>91</v>
      </c>
      <c r="CL86" s="52">
        <v>48</v>
      </c>
      <c r="CM86" s="52">
        <v>97</v>
      </c>
      <c r="CN86" s="52">
        <v>0.52747252747252749</v>
      </c>
      <c r="CO86" s="52">
        <v>0.93814432989690721</v>
      </c>
      <c r="CP86" s="52">
        <v>35.164835164835168</v>
      </c>
      <c r="CQ86" s="52">
        <v>50</v>
      </c>
      <c r="CR86" s="52"/>
      <c r="CS86" s="52"/>
      <c r="CT86" s="52"/>
      <c r="CU86" s="52"/>
      <c r="CV86" s="52"/>
      <c r="CW86" s="52"/>
      <c r="CX86" s="52"/>
      <c r="CY86" s="52"/>
      <c r="CZ86" s="52">
        <v>16.823939048191338</v>
      </c>
      <c r="DA86" s="52">
        <v>19.496255895940152</v>
      </c>
      <c r="DB86" s="52">
        <v>17.335082511020332</v>
      </c>
      <c r="DC86" s="52"/>
      <c r="DD86" s="50" t="s">
        <v>574</v>
      </c>
      <c r="DE86" s="22"/>
      <c r="DF86" s="22"/>
    </row>
    <row r="87" spans="1:110" x14ac:dyDescent="0.25">
      <c r="A87" s="50" t="s">
        <v>3670</v>
      </c>
      <c r="B87" s="50" t="s">
        <v>1720</v>
      </c>
      <c r="C87" s="50" t="s">
        <v>1365</v>
      </c>
      <c r="D87" s="50" t="s">
        <v>119</v>
      </c>
      <c r="E87" s="50" t="s">
        <v>123</v>
      </c>
      <c r="F87" s="50" t="s">
        <v>2644</v>
      </c>
      <c r="G87" s="50" t="s">
        <v>109</v>
      </c>
      <c r="H87" s="52">
        <v>0</v>
      </c>
      <c r="I87" s="52">
        <v>0</v>
      </c>
      <c r="J87" s="52">
        <v>0</v>
      </c>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3"/>
      <c r="AN87" s="53"/>
      <c r="AO87" s="53"/>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4"/>
      <c r="BV87" s="54"/>
      <c r="BW87" s="52"/>
      <c r="BX87" s="52"/>
      <c r="BY87" s="52"/>
      <c r="BZ87" s="55"/>
      <c r="CA87" s="55"/>
      <c r="CB87" s="52"/>
      <c r="CC87" s="52"/>
      <c r="CD87" s="52"/>
      <c r="CE87" s="52"/>
      <c r="CF87" s="52"/>
      <c r="CG87" s="52"/>
      <c r="CH87" s="52"/>
      <c r="CI87" s="52"/>
      <c r="CJ87" s="52"/>
      <c r="CK87" s="52"/>
      <c r="CL87" s="52"/>
      <c r="CM87" s="52">
        <v>1</v>
      </c>
      <c r="CN87" s="52"/>
      <c r="CO87" s="52"/>
      <c r="CP87" s="52">
        <v>0</v>
      </c>
      <c r="CQ87" s="52">
        <v>0</v>
      </c>
      <c r="CR87" s="52"/>
      <c r="CS87" s="52"/>
      <c r="CT87" s="52"/>
      <c r="CU87" s="52"/>
      <c r="CV87" s="52"/>
      <c r="CW87" s="52"/>
      <c r="CX87" s="52"/>
      <c r="CY87" s="52"/>
      <c r="CZ87" s="52"/>
      <c r="DA87" s="52"/>
      <c r="DB87" s="52"/>
      <c r="DC87" s="52"/>
      <c r="DD87" s="50" t="s">
        <v>1364</v>
      </c>
      <c r="DE87" s="22"/>
      <c r="DF87" s="22"/>
    </row>
    <row r="88" spans="1:110" x14ac:dyDescent="0.25">
      <c r="A88" s="50" t="s">
        <v>2719</v>
      </c>
      <c r="B88" s="50" t="s">
        <v>247</v>
      </c>
      <c r="C88" s="50" t="s">
        <v>106</v>
      </c>
      <c r="D88" s="50" t="s">
        <v>122</v>
      </c>
      <c r="E88" s="50" t="s">
        <v>231</v>
      </c>
      <c r="F88" s="50" t="s">
        <v>2644</v>
      </c>
      <c r="G88" s="50" t="s">
        <v>109</v>
      </c>
      <c r="H88" s="52">
        <v>189.65941043083899</v>
      </c>
      <c r="I88" s="52">
        <v>450</v>
      </c>
      <c r="J88" s="52">
        <v>42.146535651297548</v>
      </c>
      <c r="K88" s="52">
        <v>0</v>
      </c>
      <c r="L88" s="52"/>
      <c r="M88" s="52"/>
      <c r="N88" s="52"/>
      <c r="O88" s="52">
        <v>0</v>
      </c>
      <c r="P88" s="52"/>
      <c r="Q88" s="52"/>
      <c r="R88" s="52"/>
      <c r="S88" s="52"/>
      <c r="T88" s="52"/>
      <c r="U88" s="52">
        <v>0</v>
      </c>
      <c r="V88" s="52"/>
      <c r="W88" s="52"/>
      <c r="X88" s="52"/>
      <c r="Y88" s="52">
        <v>0</v>
      </c>
      <c r="Z88" s="52"/>
      <c r="AA88" s="52"/>
      <c r="AB88" s="52"/>
      <c r="AC88" s="52">
        <v>0</v>
      </c>
      <c r="AD88" s="52">
        <v>98</v>
      </c>
      <c r="AE88" s="52">
        <v>35.794897959183672</v>
      </c>
      <c r="AF88" s="52">
        <v>47.726530612244893</v>
      </c>
      <c r="AG88" s="52">
        <v>100</v>
      </c>
      <c r="AH88" s="52">
        <v>98</v>
      </c>
      <c r="AI88" s="52">
        <v>35.794897959183672</v>
      </c>
      <c r="AJ88" s="52"/>
      <c r="AK88" s="52">
        <v>47.726530612244893</v>
      </c>
      <c r="AL88" s="52">
        <v>100</v>
      </c>
      <c r="AM88" s="53"/>
      <c r="AN88" s="53"/>
      <c r="AO88" s="53"/>
      <c r="AP88" s="52">
        <v>0</v>
      </c>
      <c r="AQ88" s="52"/>
      <c r="AR88" s="52"/>
      <c r="AS88" s="52"/>
      <c r="AT88" s="52"/>
      <c r="AU88" s="52"/>
      <c r="AV88" s="52"/>
      <c r="AW88" s="52">
        <v>0.97029702970297027</v>
      </c>
      <c r="AX88" s="52">
        <v>0.97029702970297027</v>
      </c>
      <c r="AY88" s="52"/>
      <c r="AZ88" s="52">
        <v>0.19047619047619047</v>
      </c>
      <c r="BA88" s="52">
        <v>21.904761904761916</v>
      </c>
      <c r="BB88" s="52">
        <v>50</v>
      </c>
      <c r="BC88" s="52">
        <v>0.19047619047619047</v>
      </c>
      <c r="BD88" s="52">
        <v>21.904761904761916</v>
      </c>
      <c r="BE88" s="52">
        <v>50</v>
      </c>
      <c r="BF88" s="52"/>
      <c r="BG88" s="52"/>
      <c r="BH88" s="52"/>
      <c r="BI88" s="52"/>
      <c r="BJ88" s="52"/>
      <c r="BK88" s="52"/>
      <c r="BL88" s="52"/>
      <c r="BM88" s="52"/>
      <c r="BN88" s="52"/>
      <c r="BO88" s="52"/>
      <c r="BP88" s="52">
        <v>110</v>
      </c>
      <c r="BQ88" s="52">
        <v>111</v>
      </c>
      <c r="BR88" s="52">
        <v>0.99099099099099097</v>
      </c>
      <c r="BS88" s="52">
        <v>50</v>
      </c>
      <c r="BT88" s="52">
        <v>50</v>
      </c>
      <c r="BU88" s="54"/>
      <c r="BV88" s="54"/>
      <c r="BW88" s="52"/>
      <c r="BX88" s="52"/>
      <c r="BY88" s="52"/>
      <c r="BZ88" s="55"/>
      <c r="CA88" s="55"/>
      <c r="CB88" s="52"/>
      <c r="CC88" s="52"/>
      <c r="CD88" s="52"/>
      <c r="CE88" s="52"/>
      <c r="CF88" s="52"/>
      <c r="CG88" s="52"/>
      <c r="CH88" s="52"/>
      <c r="CI88" s="52"/>
      <c r="CJ88" s="52"/>
      <c r="CK88" s="52">
        <v>0</v>
      </c>
      <c r="CL88" s="52"/>
      <c r="CM88" s="52">
        <v>99</v>
      </c>
      <c r="CN88" s="52"/>
      <c r="CO88" s="52">
        <v>0</v>
      </c>
      <c r="CP88" s="52">
        <v>0</v>
      </c>
      <c r="CQ88" s="52">
        <v>50</v>
      </c>
      <c r="CR88" s="52">
        <v>1</v>
      </c>
      <c r="CS88" s="52">
        <v>210</v>
      </c>
      <c r="CT88" s="52">
        <v>4.7619047619047623E-3</v>
      </c>
      <c r="CU88" s="52">
        <v>0.39682539682539691</v>
      </c>
      <c r="CV88" s="52">
        <v>50</v>
      </c>
      <c r="CW88" s="52"/>
      <c r="CX88" s="52"/>
      <c r="CY88" s="52"/>
      <c r="CZ88" s="52">
        <v>16.823939048191338</v>
      </c>
      <c r="DA88" s="52">
        <v>19.496255895940152</v>
      </c>
      <c r="DB88" s="52">
        <v>17.335082511020332</v>
      </c>
      <c r="DC88" s="52"/>
      <c r="DD88" s="50" t="s">
        <v>248</v>
      </c>
      <c r="DE88" s="22"/>
      <c r="DF88" s="22"/>
    </row>
    <row r="89" spans="1:110" x14ac:dyDescent="0.25">
      <c r="A89" s="50" t="s">
        <v>3237</v>
      </c>
      <c r="B89" s="50" t="s">
        <v>1721</v>
      </c>
      <c r="C89" s="50" t="s">
        <v>106</v>
      </c>
      <c r="D89" s="50" t="s">
        <v>122</v>
      </c>
      <c r="E89" s="50" t="s">
        <v>123</v>
      </c>
      <c r="F89" s="50" t="s">
        <v>2644</v>
      </c>
      <c r="G89" s="50" t="s">
        <v>109</v>
      </c>
      <c r="H89" s="52">
        <v>901.03542934076131</v>
      </c>
      <c r="I89" s="52">
        <v>1250</v>
      </c>
      <c r="J89" s="52">
        <v>72.082834347260899</v>
      </c>
      <c r="K89" s="52">
        <v>0</v>
      </c>
      <c r="L89" s="52">
        <v>382</v>
      </c>
      <c r="M89" s="52">
        <v>51.99233425284767</v>
      </c>
      <c r="N89" s="52">
        <v>69.323112337130226</v>
      </c>
      <c r="O89" s="52">
        <v>100</v>
      </c>
      <c r="P89" s="52">
        <v>186</v>
      </c>
      <c r="Q89" s="52">
        <v>43.400229313600796</v>
      </c>
      <c r="R89" s="52">
        <v>47.275930990953086</v>
      </c>
      <c r="S89" s="52">
        <v>60.146066491112556</v>
      </c>
      <c r="T89" s="52">
        <v>57.866972418134402</v>
      </c>
      <c r="U89" s="52">
        <v>100</v>
      </c>
      <c r="V89" s="52">
        <v>382</v>
      </c>
      <c r="W89" s="52">
        <v>40.33841300684287</v>
      </c>
      <c r="X89" s="52">
        <v>53.784550675790499</v>
      </c>
      <c r="Y89" s="52">
        <v>100</v>
      </c>
      <c r="Z89" s="52">
        <v>186</v>
      </c>
      <c r="AA89" s="52">
        <v>33.027910184877257</v>
      </c>
      <c r="AB89" s="52">
        <v>44.03721357983634</v>
      </c>
      <c r="AC89" s="52">
        <v>100</v>
      </c>
      <c r="AD89" s="52">
        <v>426</v>
      </c>
      <c r="AE89" s="52">
        <v>53.591862284819975</v>
      </c>
      <c r="AF89" s="52">
        <v>71.455816379759966</v>
      </c>
      <c r="AG89" s="52">
        <v>100</v>
      </c>
      <c r="AH89" s="52">
        <v>227</v>
      </c>
      <c r="AI89" s="52">
        <v>46.469750367107203</v>
      </c>
      <c r="AJ89" s="52">
        <v>61.716080402010057</v>
      </c>
      <c r="AK89" s="52">
        <v>61.959667156142942</v>
      </c>
      <c r="AL89" s="52">
        <v>100</v>
      </c>
      <c r="AM89" s="53">
        <v>16.739999999999998</v>
      </c>
      <c r="AN89" s="53">
        <v>14.24</v>
      </c>
      <c r="AO89" s="53">
        <v>15.24</v>
      </c>
      <c r="AP89" s="52">
        <v>0</v>
      </c>
      <c r="AQ89" s="52">
        <v>0.97487437185929648</v>
      </c>
      <c r="AR89" s="52">
        <v>0.95918367346938771</v>
      </c>
      <c r="AS89" s="52">
        <v>0.99009900990099009</v>
      </c>
      <c r="AT89" s="52">
        <v>0.97487437185929648</v>
      </c>
      <c r="AU89" s="52">
        <v>0.95918367346938771</v>
      </c>
      <c r="AV89" s="52">
        <v>0.99009900990099009</v>
      </c>
      <c r="AW89" s="52">
        <v>0.98663697104677062</v>
      </c>
      <c r="AX89" s="52">
        <v>0.98360655737704916</v>
      </c>
      <c r="AY89" s="52">
        <v>0.99024390243902438</v>
      </c>
      <c r="AZ89" s="52">
        <v>8.5900473933649288E-2</v>
      </c>
      <c r="BA89" s="52">
        <v>42.819905213270147</v>
      </c>
      <c r="BB89" s="52">
        <v>50</v>
      </c>
      <c r="BC89" s="52">
        <v>0.10034207525655645</v>
      </c>
      <c r="BD89" s="52">
        <v>39.931584948688716</v>
      </c>
      <c r="BE89" s="52">
        <v>50</v>
      </c>
      <c r="BF89" s="52">
        <v>693</v>
      </c>
      <c r="BG89" s="52">
        <v>822</v>
      </c>
      <c r="BH89" s="52">
        <v>0.84306569343065696</v>
      </c>
      <c r="BI89" s="52">
        <v>50</v>
      </c>
      <c r="BJ89" s="52">
        <v>50</v>
      </c>
      <c r="BK89" s="52">
        <v>245</v>
      </c>
      <c r="BL89" s="52">
        <v>822</v>
      </c>
      <c r="BM89" s="52">
        <v>0.2980535279805353</v>
      </c>
      <c r="BN89" s="52">
        <v>19.870235198702353</v>
      </c>
      <c r="BO89" s="52">
        <v>50</v>
      </c>
      <c r="BP89" s="52">
        <v>372</v>
      </c>
      <c r="BQ89" s="52">
        <v>421</v>
      </c>
      <c r="BR89" s="52">
        <v>0.88361045130641325</v>
      </c>
      <c r="BS89" s="52">
        <v>47.0005559205539</v>
      </c>
      <c r="BT89" s="52">
        <v>50</v>
      </c>
      <c r="BU89" s="54">
        <v>343</v>
      </c>
      <c r="BV89" s="54">
        <v>395</v>
      </c>
      <c r="BW89" s="52">
        <v>0.8683544303797468</v>
      </c>
      <c r="BX89" s="52">
        <v>92.378130891462433</v>
      </c>
      <c r="BY89" s="52">
        <v>100</v>
      </c>
      <c r="BZ89" s="55">
        <v>196</v>
      </c>
      <c r="CA89" s="55">
        <v>223</v>
      </c>
      <c r="CB89" s="52">
        <v>0.87892376681614348</v>
      </c>
      <c r="CC89" s="52">
        <v>93.50252838469612</v>
      </c>
      <c r="CD89" s="52">
        <v>100</v>
      </c>
      <c r="CE89" s="52">
        <v>0</v>
      </c>
      <c r="CF89" s="52">
        <v>361</v>
      </c>
      <c r="CG89" s="52">
        <v>275</v>
      </c>
      <c r="CH89" s="52">
        <v>0.76177285318559562</v>
      </c>
      <c r="CI89" s="52">
        <v>100</v>
      </c>
      <c r="CJ89" s="52">
        <v>100</v>
      </c>
      <c r="CK89" s="52">
        <v>313</v>
      </c>
      <c r="CL89" s="52">
        <v>170</v>
      </c>
      <c r="CM89" s="52">
        <v>446</v>
      </c>
      <c r="CN89" s="52">
        <v>0.54313099041533541</v>
      </c>
      <c r="CO89" s="52">
        <v>0.7017937219730942</v>
      </c>
      <c r="CP89" s="52">
        <v>18.104366347177848</v>
      </c>
      <c r="CQ89" s="52">
        <v>50</v>
      </c>
      <c r="CR89" s="52">
        <v>790</v>
      </c>
      <c r="CS89" s="52">
        <v>1688</v>
      </c>
      <c r="CT89" s="52">
        <v>0.46800947867298576</v>
      </c>
      <c r="CU89" s="52">
        <v>39.000789889415479</v>
      </c>
      <c r="CV89" s="52">
        <v>50</v>
      </c>
      <c r="CW89" s="52">
        <v>0.87892376681614348</v>
      </c>
      <c r="CX89" s="52">
        <v>0.9336283185840708</v>
      </c>
      <c r="CY89" s="52">
        <v>5.4704551767927254E-2</v>
      </c>
      <c r="CZ89" s="52">
        <v>16.823939048191338</v>
      </c>
      <c r="DA89" s="52">
        <v>19.496255895940152</v>
      </c>
      <c r="DB89" s="52">
        <v>17.335082511020332</v>
      </c>
      <c r="DC89" s="52">
        <v>12.629206143265662</v>
      </c>
      <c r="DD89" s="50" t="s">
        <v>845</v>
      </c>
      <c r="DE89" s="22"/>
      <c r="DF89" s="22"/>
    </row>
    <row r="90" spans="1:110" x14ac:dyDescent="0.25">
      <c r="A90" s="50" t="s">
        <v>2749</v>
      </c>
      <c r="B90" s="50" t="s">
        <v>1722</v>
      </c>
      <c r="C90" s="50" t="s">
        <v>106</v>
      </c>
      <c r="D90" s="50" t="s">
        <v>122</v>
      </c>
      <c r="E90" s="50" t="s">
        <v>123</v>
      </c>
      <c r="F90" s="50" t="s">
        <v>2644</v>
      </c>
      <c r="G90" s="50" t="s">
        <v>109</v>
      </c>
      <c r="H90" s="52">
        <v>888.41284349711964</v>
      </c>
      <c r="I90" s="52">
        <v>1250</v>
      </c>
      <c r="J90" s="52">
        <v>71.073027479769564</v>
      </c>
      <c r="K90" s="52">
        <v>1</v>
      </c>
      <c r="L90" s="52">
        <v>262</v>
      </c>
      <c r="M90" s="52">
        <v>59.862648430873612</v>
      </c>
      <c r="N90" s="52">
        <v>79.81686457449814</v>
      </c>
      <c r="O90" s="52">
        <v>100</v>
      </c>
      <c r="P90" s="52">
        <v>117</v>
      </c>
      <c r="Q90" s="52">
        <v>50.025518487884078</v>
      </c>
      <c r="R90" s="52">
        <v>54.011968242682755</v>
      </c>
      <c r="S90" s="52">
        <v>67.800194660734149</v>
      </c>
      <c r="T90" s="52">
        <v>66.70069131717878</v>
      </c>
      <c r="U90" s="52">
        <v>100</v>
      </c>
      <c r="V90" s="52">
        <v>264</v>
      </c>
      <c r="W90" s="52">
        <v>47.961387934326069</v>
      </c>
      <c r="X90" s="52">
        <v>63.948517245768087</v>
      </c>
      <c r="Y90" s="52">
        <v>100</v>
      </c>
      <c r="Z90" s="52">
        <v>119</v>
      </c>
      <c r="AA90" s="52">
        <v>40.58883209641246</v>
      </c>
      <c r="AB90" s="52">
        <v>54.118442795216616</v>
      </c>
      <c r="AC90" s="52">
        <v>100</v>
      </c>
      <c r="AD90" s="52">
        <v>291</v>
      </c>
      <c r="AE90" s="52">
        <v>54.322107674684993</v>
      </c>
      <c r="AF90" s="52">
        <v>72.429476899579996</v>
      </c>
      <c r="AG90" s="52">
        <v>100</v>
      </c>
      <c r="AH90" s="52">
        <v>145</v>
      </c>
      <c r="AI90" s="52">
        <v>45.921839080459748</v>
      </c>
      <c r="AJ90" s="52">
        <v>62.664840182648405</v>
      </c>
      <c r="AK90" s="52">
        <v>61.229118773946333</v>
      </c>
      <c r="AL90" s="52">
        <v>100</v>
      </c>
      <c r="AM90" s="53">
        <v>17.77</v>
      </c>
      <c r="AN90" s="53">
        <v>13.42</v>
      </c>
      <c r="AO90" s="53">
        <v>16.739999999999998</v>
      </c>
      <c r="AP90" s="52">
        <v>0</v>
      </c>
      <c r="AQ90" s="52">
        <v>0.97508896797153022</v>
      </c>
      <c r="AR90" s="52">
        <v>0.97692307692307689</v>
      </c>
      <c r="AS90" s="52">
        <v>0.97350993377483441</v>
      </c>
      <c r="AT90" s="52">
        <v>0.97526501766784457</v>
      </c>
      <c r="AU90" s="52">
        <v>0.97727272727272729</v>
      </c>
      <c r="AV90" s="52">
        <v>0.97350993377483441</v>
      </c>
      <c r="AW90" s="52">
        <v>0.99350649350649356</v>
      </c>
      <c r="AX90" s="52">
        <v>0.98717948717948723</v>
      </c>
      <c r="AY90" s="52">
        <v>1</v>
      </c>
      <c r="AZ90" s="52">
        <v>0.15472027972027971</v>
      </c>
      <c r="BA90" s="52">
        <v>29.055944055944071</v>
      </c>
      <c r="BB90" s="52">
        <v>50</v>
      </c>
      <c r="BC90" s="52">
        <v>0.24822695035460993</v>
      </c>
      <c r="BD90" s="52">
        <v>10.354609929078018</v>
      </c>
      <c r="BE90" s="52">
        <v>50</v>
      </c>
      <c r="BF90" s="52">
        <v>335</v>
      </c>
      <c r="BG90" s="52">
        <v>551</v>
      </c>
      <c r="BH90" s="52">
        <v>0.60798548094373861</v>
      </c>
      <c r="BI90" s="52">
        <v>40.53236539624924</v>
      </c>
      <c r="BJ90" s="52">
        <v>50</v>
      </c>
      <c r="BK90" s="52">
        <v>173</v>
      </c>
      <c r="BL90" s="52">
        <v>551</v>
      </c>
      <c r="BM90" s="52">
        <v>0.31397459165154262</v>
      </c>
      <c r="BN90" s="52">
        <v>20.931639443436175</v>
      </c>
      <c r="BO90" s="52">
        <v>50</v>
      </c>
      <c r="BP90" s="52">
        <v>238</v>
      </c>
      <c r="BQ90" s="52">
        <v>316</v>
      </c>
      <c r="BR90" s="52">
        <v>0.75316455696202533</v>
      </c>
      <c r="BS90" s="52">
        <v>40.06194451925667</v>
      </c>
      <c r="BT90" s="52">
        <v>50</v>
      </c>
      <c r="BU90" s="54">
        <v>274</v>
      </c>
      <c r="BV90" s="54">
        <v>330</v>
      </c>
      <c r="BW90" s="52">
        <v>0.83030303030303032</v>
      </c>
      <c r="BX90" s="52">
        <v>88.330109606705349</v>
      </c>
      <c r="BY90" s="52">
        <v>100</v>
      </c>
      <c r="BZ90" s="55">
        <v>133</v>
      </c>
      <c r="CA90" s="55">
        <v>159</v>
      </c>
      <c r="CB90" s="52">
        <v>0.83647798742138368</v>
      </c>
      <c r="CC90" s="52">
        <v>88.987019938445073</v>
      </c>
      <c r="CD90" s="52">
        <v>100</v>
      </c>
      <c r="CE90" s="52">
        <v>0</v>
      </c>
      <c r="CF90" s="52">
        <v>287</v>
      </c>
      <c r="CG90" s="52">
        <v>182</v>
      </c>
      <c r="CH90" s="52">
        <v>0.63414634146341464</v>
      </c>
      <c r="CI90" s="52">
        <v>84.552845528455293</v>
      </c>
      <c r="CJ90" s="52">
        <v>100</v>
      </c>
      <c r="CK90" s="52">
        <v>277</v>
      </c>
      <c r="CL90" s="52">
        <v>182</v>
      </c>
      <c r="CM90" s="52">
        <v>278</v>
      </c>
      <c r="CN90" s="52">
        <v>0.65703971119133575</v>
      </c>
      <c r="CO90" s="52">
        <v>0.99640287769784175</v>
      </c>
      <c r="CP90" s="52">
        <v>43.802647412755718</v>
      </c>
      <c r="CQ90" s="52">
        <v>50</v>
      </c>
      <c r="CR90" s="52">
        <v>598</v>
      </c>
      <c r="CS90" s="52">
        <v>1144</v>
      </c>
      <c r="CT90" s="52">
        <v>0.52272727272727271</v>
      </c>
      <c r="CU90" s="52">
        <v>43.560606060606062</v>
      </c>
      <c r="CV90" s="52">
        <v>50</v>
      </c>
      <c r="CW90" s="52">
        <v>0.83647798742138368</v>
      </c>
      <c r="CX90" s="52">
        <v>0.94</v>
      </c>
      <c r="CY90" s="52">
        <v>0.10352201257861637</v>
      </c>
      <c r="CZ90" s="52">
        <v>16.823939048191338</v>
      </c>
      <c r="DA90" s="52">
        <v>19.496255895940152</v>
      </c>
      <c r="DB90" s="52">
        <v>17.335082511020332</v>
      </c>
      <c r="DC90" s="52">
        <v>12.629206143265662</v>
      </c>
      <c r="DD90" s="50" t="s">
        <v>288</v>
      </c>
      <c r="DE90" s="22"/>
      <c r="DF90" s="22"/>
    </row>
    <row r="91" spans="1:110" x14ac:dyDescent="0.25">
      <c r="A91" s="50" t="s">
        <v>2750</v>
      </c>
      <c r="B91" s="50" t="s">
        <v>1723</v>
      </c>
      <c r="C91" s="50" t="s">
        <v>106</v>
      </c>
      <c r="D91" s="50" t="s">
        <v>122</v>
      </c>
      <c r="E91" s="50" t="s">
        <v>123</v>
      </c>
      <c r="F91" s="50" t="s">
        <v>2644</v>
      </c>
      <c r="G91" s="50" t="s">
        <v>109</v>
      </c>
      <c r="H91" s="52">
        <v>918.61090658362195</v>
      </c>
      <c r="I91" s="52">
        <v>1250</v>
      </c>
      <c r="J91" s="52">
        <v>73.488872526689747</v>
      </c>
      <c r="K91" s="52">
        <v>0</v>
      </c>
      <c r="L91" s="52">
        <v>301</v>
      </c>
      <c r="M91" s="52">
        <v>62.264074947308238</v>
      </c>
      <c r="N91" s="52">
        <v>83.018766596410984</v>
      </c>
      <c r="O91" s="52">
        <v>100</v>
      </c>
      <c r="P91" s="52">
        <v>121</v>
      </c>
      <c r="Q91" s="52">
        <v>52.989491691104597</v>
      </c>
      <c r="R91" s="52">
        <v>52.251531033423561</v>
      </c>
      <c r="S91" s="52">
        <v>68.498655913978467</v>
      </c>
      <c r="T91" s="52">
        <v>70.652655588139453</v>
      </c>
      <c r="U91" s="52">
        <v>100</v>
      </c>
      <c r="V91" s="52">
        <v>298</v>
      </c>
      <c r="W91" s="52">
        <v>46.68452531961838</v>
      </c>
      <c r="X91" s="52">
        <v>62.246033759491169</v>
      </c>
      <c r="Y91" s="52">
        <v>100</v>
      </c>
      <c r="Z91" s="52">
        <v>119</v>
      </c>
      <c r="AA91" s="52">
        <v>38.310625968600505</v>
      </c>
      <c r="AB91" s="52">
        <v>51.080834624800673</v>
      </c>
      <c r="AC91" s="52">
        <v>100</v>
      </c>
      <c r="AD91" s="52">
        <v>311</v>
      </c>
      <c r="AE91" s="52">
        <v>57.109217577706289</v>
      </c>
      <c r="AF91" s="52">
        <v>76.145623436941719</v>
      </c>
      <c r="AG91" s="52">
        <v>100</v>
      </c>
      <c r="AH91" s="52">
        <v>134</v>
      </c>
      <c r="AI91" s="52">
        <v>49.524626865671642</v>
      </c>
      <c r="AJ91" s="52">
        <v>62.851224105461398</v>
      </c>
      <c r="AK91" s="52">
        <v>66.032835820895514</v>
      </c>
      <c r="AL91" s="52">
        <v>100</v>
      </c>
      <c r="AM91" s="53">
        <v>15.5</v>
      </c>
      <c r="AN91" s="53">
        <v>13.94</v>
      </c>
      <c r="AO91" s="53">
        <v>13.32</v>
      </c>
      <c r="AP91" s="52">
        <v>1</v>
      </c>
      <c r="AQ91" s="52">
        <v>0.98070739549839225</v>
      </c>
      <c r="AR91" s="52">
        <v>0.9538461538461539</v>
      </c>
      <c r="AS91" s="52">
        <v>1</v>
      </c>
      <c r="AT91" s="52">
        <v>0.97115384615384615</v>
      </c>
      <c r="AU91" s="52">
        <v>0.93893129770992367</v>
      </c>
      <c r="AV91" s="52">
        <v>0.99447513812154698</v>
      </c>
      <c r="AW91" s="52">
        <v>0.98427672955974843</v>
      </c>
      <c r="AX91" s="52">
        <v>0.97142857142857142</v>
      </c>
      <c r="AY91" s="52">
        <v>0.9943820224719101</v>
      </c>
      <c r="AZ91" s="52">
        <v>0.12707641196013289</v>
      </c>
      <c r="BA91" s="52">
        <v>34.584717607973438</v>
      </c>
      <c r="BB91" s="52">
        <v>50</v>
      </c>
      <c r="BC91" s="52">
        <v>0.23076923076923078</v>
      </c>
      <c r="BD91" s="52">
        <v>13.846153846153841</v>
      </c>
      <c r="BE91" s="52">
        <v>50</v>
      </c>
      <c r="BF91" s="52">
        <v>324</v>
      </c>
      <c r="BG91" s="52">
        <v>602</v>
      </c>
      <c r="BH91" s="52">
        <v>0.53820598006644516</v>
      </c>
      <c r="BI91" s="52">
        <v>35.880398671096344</v>
      </c>
      <c r="BJ91" s="52">
        <v>50</v>
      </c>
      <c r="BK91" s="52">
        <v>179</v>
      </c>
      <c r="BL91" s="52">
        <v>602</v>
      </c>
      <c r="BM91" s="52">
        <v>0.29734219269102991</v>
      </c>
      <c r="BN91" s="52">
        <v>19.822812846068661</v>
      </c>
      <c r="BO91" s="52">
        <v>50</v>
      </c>
      <c r="BP91" s="52">
        <v>271</v>
      </c>
      <c r="BQ91" s="52">
        <v>327</v>
      </c>
      <c r="BR91" s="52">
        <v>0.82874617737003053</v>
      </c>
      <c r="BS91" s="52">
        <v>44.082243477129282</v>
      </c>
      <c r="BT91" s="52">
        <v>50</v>
      </c>
      <c r="BU91" s="54">
        <v>295</v>
      </c>
      <c r="BV91" s="54">
        <v>350</v>
      </c>
      <c r="BW91" s="52">
        <v>0.84285714285714286</v>
      </c>
      <c r="BX91" s="52">
        <v>89.665653495440736</v>
      </c>
      <c r="BY91" s="52">
        <v>100</v>
      </c>
      <c r="BZ91" s="55">
        <v>102</v>
      </c>
      <c r="CA91" s="55">
        <v>122</v>
      </c>
      <c r="CB91" s="52">
        <v>0.83606557377049184</v>
      </c>
      <c r="CC91" s="52">
        <v>88.943146145797016</v>
      </c>
      <c r="CD91" s="52">
        <v>100</v>
      </c>
      <c r="CE91" s="52">
        <v>0</v>
      </c>
      <c r="CF91" s="52">
        <v>309</v>
      </c>
      <c r="CG91" s="52">
        <v>208</v>
      </c>
      <c r="CH91" s="52">
        <v>0.67313915857605178</v>
      </c>
      <c r="CI91" s="52">
        <v>89.751887810140246</v>
      </c>
      <c r="CJ91" s="52">
        <v>100</v>
      </c>
      <c r="CK91" s="52">
        <v>294</v>
      </c>
      <c r="CL91" s="52">
        <v>189</v>
      </c>
      <c r="CM91" s="52">
        <v>277</v>
      </c>
      <c r="CN91" s="52">
        <v>0.6428571428571429</v>
      </c>
      <c r="CO91" s="52">
        <v>1.0613718411552346</v>
      </c>
      <c r="CP91" s="52">
        <v>42.857142857142861</v>
      </c>
      <c r="CQ91" s="52">
        <v>50</v>
      </c>
      <c r="CR91" s="52">
        <v>744</v>
      </c>
      <c r="CS91" s="52">
        <v>1204</v>
      </c>
      <c r="CT91" s="52">
        <v>0.61794019933554822</v>
      </c>
      <c r="CU91" s="52">
        <v>50</v>
      </c>
      <c r="CV91" s="52">
        <v>50</v>
      </c>
      <c r="CW91" s="52">
        <v>0.83606557377049184</v>
      </c>
      <c r="CX91" s="52">
        <v>0.94</v>
      </c>
      <c r="CY91" s="52">
        <v>0.10393442622950815</v>
      </c>
      <c r="CZ91" s="52">
        <v>16.823939048191338</v>
      </c>
      <c r="DA91" s="52">
        <v>19.496255895940152</v>
      </c>
      <c r="DB91" s="52">
        <v>17.335082511020332</v>
      </c>
      <c r="DC91" s="52">
        <v>12.629206143265662</v>
      </c>
      <c r="DD91" s="50" t="s">
        <v>289</v>
      </c>
      <c r="DE91" s="22"/>
      <c r="DF91" s="22"/>
    </row>
    <row r="92" spans="1:110" x14ac:dyDescent="0.25">
      <c r="A92" s="50" t="s">
        <v>3498</v>
      </c>
      <c r="B92" s="50" t="s">
        <v>1724</v>
      </c>
      <c r="C92" s="50" t="s">
        <v>106</v>
      </c>
      <c r="D92" s="50" t="s">
        <v>108</v>
      </c>
      <c r="E92" s="50" t="s">
        <v>119</v>
      </c>
      <c r="F92" s="50" t="s">
        <v>2644</v>
      </c>
      <c r="G92" s="50" t="s">
        <v>109</v>
      </c>
      <c r="H92" s="52">
        <v>711.02535819146533</v>
      </c>
      <c r="I92" s="52">
        <v>800</v>
      </c>
      <c r="J92" s="52">
        <v>88.878169773933166</v>
      </c>
      <c r="K92" s="52">
        <v>0</v>
      </c>
      <c r="L92" s="52">
        <v>415</v>
      </c>
      <c r="M92" s="52">
        <v>77.739869570718724</v>
      </c>
      <c r="N92" s="52">
        <v>100</v>
      </c>
      <c r="O92" s="52">
        <v>100</v>
      </c>
      <c r="P92" s="52">
        <v>107</v>
      </c>
      <c r="Q92" s="52">
        <v>65.481709350321566</v>
      </c>
      <c r="R92" s="52">
        <v>73.332297981095948</v>
      </c>
      <c r="S92" s="52">
        <v>75</v>
      </c>
      <c r="T92" s="52">
        <v>87.308945800428745</v>
      </c>
      <c r="U92" s="52">
        <v>100</v>
      </c>
      <c r="V92" s="52">
        <v>414</v>
      </c>
      <c r="W92" s="52">
        <v>68.639030643582089</v>
      </c>
      <c r="X92" s="52">
        <v>91.518707524776119</v>
      </c>
      <c r="Y92" s="52">
        <v>100</v>
      </c>
      <c r="Z92" s="52">
        <v>107</v>
      </c>
      <c r="AA92" s="52">
        <v>55.173300992958204</v>
      </c>
      <c r="AB92" s="52">
        <v>73.564401323944267</v>
      </c>
      <c r="AC92" s="52">
        <v>100</v>
      </c>
      <c r="AD92" s="52">
        <v>135</v>
      </c>
      <c r="AE92" s="52">
        <v>66.896296296296313</v>
      </c>
      <c r="AF92" s="52">
        <v>89.195061728395089</v>
      </c>
      <c r="AG92" s="52">
        <v>100</v>
      </c>
      <c r="AH92" s="52">
        <v>38</v>
      </c>
      <c r="AI92" s="52">
        <v>55.463157894736838</v>
      </c>
      <c r="AJ92" s="52">
        <v>71.375257731958754</v>
      </c>
      <c r="AK92" s="52">
        <v>73.95087719298246</v>
      </c>
      <c r="AL92" s="52">
        <v>100</v>
      </c>
      <c r="AM92" s="53">
        <v>9.51</v>
      </c>
      <c r="AN92" s="53">
        <v>18.149999999999999</v>
      </c>
      <c r="AO92" s="53">
        <v>15.91</v>
      </c>
      <c r="AP92" s="52">
        <v>0</v>
      </c>
      <c r="AQ92" s="52">
        <v>1</v>
      </c>
      <c r="AR92" s="52">
        <v>1</v>
      </c>
      <c r="AS92" s="52">
        <v>1</v>
      </c>
      <c r="AT92" s="52">
        <v>0.99759036144578317</v>
      </c>
      <c r="AU92" s="52">
        <v>1</v>
      </c>
      <c r="AV92" s="52">
        <v>0.99675324675324672</v>
      </c>
      <c r="AW92" s="52">
        <v>1</v>
      </c>
      <c r="AX92" s="52">
        <v>1</v>
      </c>
      <c r="AY92" s="52">
        <v>1</v>
      </c>
      <c r="AZ92" s="52">
        <v>1.9370460048426151E-2</v>
      </c>
      <c r="BA92" s="52">
        <v>50</v>
      </c>
      <c r="BB92" s="52">
        <v>50</v>
      </c>
      <c r="BC92" s="52">
        <v>2.0408163265306121E-2</v>
      </c>
      <c r="BD92" s="52">
        <v>50</v>
      </c>
      <c r="BE92" s="52">
        <v>50</v>
      </c>
      <c r="BF92" s="52"/>
      <c r="BG92" s="52"/>
      <c r="BH92" s="52"/>
      <c r="BI92" s="52"/>
      <c r="BJ92" s="52"/>
      <c r="BK92" s="52"/>
      <c r="BL92" s="52"/>
      <c r="BM92" s="52"/>
      <c r="BN92" s="52"/>
      <c r="BO92" s="52"/>
      <c r="BP92" s="52">
        <v>124</v>
      </c>
      <c r="BQ92" s="52">
        <v>126</v>
      </c>
      <c r="BR92" s="52">
        <v>0.98412698412698407</v>
      </c>
      <c r="BS92" s="52">
        <v>50</v>
      </c>
      <c r="BT92" s="52">
        <v>50</v>
      </c>
      <c r="BU92" s="54"/>
      <c r="BV92" s="54"/>
      <c r="BW92" s="52"/>
      <c r="BX92" s="52"/>
      <c r="BY92" s="52"/>
      <c r="BZ92" s="55"/>
      <c r="CA92" s="55"/>
      <c r="CB92" s="52"/>
      <c r="CC92" s="52"/>
      <c r="CD92" s="52"/>
      <c r="CE92" s="52"/>
      <c r="CF92" s="52"/>
      <c r="CG92" s="52"/>
      <c r="CH92" s="52"/>
      <c r="CI92" s="52"/>
      <c r="CJ92" s="52"/>
      <c r="CK92" s="52">
        <v>277</v>
      </c>
      <c r="CL92" s="52">
        <v>189</v>
      </c>
      <c r="CM92" s="52">
        <v>274</v>
      </c>
      <c r="CN92" s="52">
        <v>0.68231046931407946</v>
      </c>
      <c r="CO92" s="52">
        <v>1.0109489051094891</v>
      </c>
      <c r="CP92" s="52">
        <v>45.487364620938628</v>
      </c>
      <c r="CQ92" s="52">
        <v>50</v>
      </c>
      <c r="CR92" s="52"/>
      <c r="CS92" s="52"/>
      <c r="CT92" s="52"/>
      <c r="CU92" s="52"/>
      <c r="CV92" s="52"/>
      <c r="CW92" s="52"/>
      <c r="CX92" s="52"/>
      <c r="CY92" s="52"/>
      <c r="CZ92" s="52">
        <v>16.823939048191338</v>
      </c>
      <c r="DA92" s="52">
        <v>19.496255895940152</v>
      </c>
      <c r="DB92" s="52">
        <v>17.335082511020332</v>
      </c>
      <c r="DC92" s="52"/>
      <c r="DD92" s="50" t="s">
        <v>1135</v>
      </c>
      <c r="DE92" s="22"/>
      <c r="DF92" s="22"/>
    </row>
    <row r="93" spans="1:110" x14ac:dyDescent="0.25">
      <c r="A93" s="50" t="s">
        <v>2864</v>
      </c>
      <c r="B93" s="50" t="s">
        <v>1725</v>
      </c>
      <c r="C93" s="50" t="s">
        <v>106</v>
      </c>
      <c r="D93" s="50" t="s">
        <v>107</v>
      </c>
      <c r="E93" s="50" t="s">
        <v>132</v>
      </c>
      <c r="F93" s="50" t="s">
        <v>1453</v>
      </c>
      <c r="G93" s="50" t="s">
        <v>109</v>
      </c>
      <c r="H93" s="52">
        <v>441.91051448798828</v>
      </c>
      <c r="I93" s="52">
        <v>550</v>
      </c>
      <c r="J93" s="52">
        <v>80.347366270543318</v>
      </c>
      <c r="K93" s="52">
        <v>0</v>
      </c>
      <c r="L93" s="52">
        <v>153</v>
      </c>
      <c r="M93" s="52">
        <v>68.312153596450088</v>
      </c>
      <c r="N93" s="52">
        <v>91.082871461933451</v>
      </c>
      <c r="O93" s="52">
        <v>100</v>
      </c>
      <c r="P93" s="52">
        <v>79</v>
      </c>
      <c r="Q93" s="52">
        <v>62.923538931551278</v>
      </c>
      <c r="R93" s="52">
        <v>72.050671550671581</v>
      </c>
      <c r="S93" s="52">
        <v>74.064863846815044</v>
      </c>
      <c r="T93" s="52">
        <v>83.898051908735042</v>
      </c>
      <c r="U93" s="52">
        <v>100</v>
      </c>
      <c r="V93" s="52">
        <v>153</v>
      </c>
      <c r="W93" s="52">
        <v>64.226531970813014</v>
      </c>
      <c r="X93" s="52">
        <v>85.635375961084009</v>
      </c>
      <c r="Y93" s="52">
        <v>100</v>
      </c>
      <c r="Z93" s="52">
        <v>79</v>
      </c>
      <c r="AA93" s="52">
        <v>56.897591098540438</v>
      </c>
      <c r="AB93" s="52">
        <v>75.863454798053922</v>
      </c>
      <c r="AC93" s="52">
        <v>100</v>
      </c>
      <c r="AD93" s="52"/>
      <c r="AE93" s="52"/>
      <c r="AF93" s="52"/>
      <c r="AG93" s="52">
        <v>0</v>
      </c>
      <c r="AH93" s="52"/>
      <c r="AI93" s="52"/>
      <c r="AJ93" s="52"/>
      <c r="AK93" s="52"/>
      <c r="AL93" s="52">
        <v>0</v>
      </c>
      <c r="AM93" s="53">
        <v>11.14</v>
      </c>
      <c r="AN93" s="53">
        <v>15.15</v>
      </c>
      <c r="AO93" s="53"/>
      <c r="AP93" s="52">
        <v>0</v>
      </c>
      <c r="AQ93" s="52">
        <v>0.99378881987577639</v>
      </c>
      <c r="AR93" s="52">
        <v>0.9885057471264368</v>
      </c>
      <c r="AS93" s="52">
        <v>1</v>
      </c>
      <c r="AT93" s="52">
        <v>0.99382716049382713</v>
      </c>
      <c r="AU93" s="52">
        <v>0.9885057471264368</v>
      </c>
      <c r="AV93" s="52">
        <v>1</v>
      </c>
      <c r="AW93" s="52"/>
      <c r="AX93" s="52"/>
      <c r="AY93" s="52"/>
      <c r="AZ93" s="52">
        <v>8.076009501187649E-2</v>
      </c>
      <c r="BA93" s="52">
        <v>43.847980997624703</v>
      </c>
      <c r="BB93" s="52">
        <v>50</v>
      </c>
      <c r="BC93" s="52">
        <v>0.11965811965811966</v>
      </c>
      <c r="BD93" s="52">
        <v>36.068376068376075</v>
      </c>
      <c r="BE93" s="52">
        <v>50</v>
      </c>
      <c r="BF93" s="52"/>
      <c r="BG93" s="52"/>
      <c r="BH93" s="52"/>
      <c r="BI93" s="52"/>
      <c r="BJ93" s="52"/>
      <c r="BK93" s="52"/>
      <c r="BL93" s="52"/>
      <c r="BM93" s="52"/>
      <c r="BN93" s="52"/>
      <c r="BO93" s="52"/>
      <c r="BP93" s="52"/>
      <c r="BQ93" s="52"/>
      <c r="BR93" s="52"/>
      <c r="BS93" s="52"/>
      <c r="BT93" s="52"/>
      <c r="BU93" s="54"/>
      <c r="BV93" s="54"/>
      <c r="BW93" s="52"/>
      <c r="BX93" s="52"/>
      <c r="BY93" s="52"/>
      <c r="BZ93" s="55"/>
      <c r="CA93" s="55"/>
      <c r="CB93" s="52"/>
      <c r="CC93" s="52"/>
      <c r="CD93" s="52"/>
      <c r="CE93" s="52"/>
      <c r="CF93" s="52"/>
      <c r="CG93" s="52"/>
      <c r="CH93" s="52"/>
      <c r="CI93" s="52"/>
      <c r="CJ93" s="52"/>
      <c r="CK93" s="52">
        <v>81</v>
      </c>
      <c r="CL93" s="52">
        <v>31</v>
      </c>
      <c r="CM93" s="52">
        <v>82</v>
      </c>
      <c r="CN93" s="52">
        <v>0.38271604938271603</v>
      </c>
      <c r="CO93" s="52">
        <v>0.98780487804878048</v>
      </c>
      <c r="CP93" s="52">
        <v>25.514403292181072</v>
      </c>
      <c r="CQ93" s="52">
        <v>50</v>
      </c>
      <c r="CR93" s="52"/>
      <c r="CS93" s="52"/>
      <c r="CT93" s="52"/>
      <c r="CU93" s="52"/>
      <c r="CV93" s="52"/>
      <c r="CW93" s="52"/>
      <c r="CX93" s="52"/>
      <c r="CY93" s="52"/>
      <c r="CZ93" s="52">
        <v>16.823939048191338</v>
      </c>
      <c r="DA93" s="52">
        <v>19.496255895940152</v>
      </c>
      <c r="DB93" s="52">
        <v>17.335082511020332</v>
      </c>
      <c r="DC93" s="52"/>
      <c r="DD93" s="50" t="s">
        <v>431</v>
      </c>
      <c r="DE93" s="22"/>
      <c r="DF93" s="22"/>
    </row>
    <row r="94" spans="1:110" x14ac:dyDescent="0.25">
      <c r="A94" s="50" t="s">
        <v>2806</v>
      </c>
      <c r="B94" s="50" t="s">
        <v>1726</v>
      </c>
      <c r="C94" s="50" t="s">
        <v>106</v>
      </c>
      <c r="D94" s="50" t="s">
        <v>108</v>
      </c>
      <c r="E94" s="50" t="s">
        <v>119</v>
      </c>
      <c r="F94" s="50" t="s">
        <v>2644</v>
      </c>
      <c r="G94" s="50" t="s">
        <v>109</v>
      </c>
      <c r="H94" s="52">
        <v>558.27278929226395</v>
      </c>
      <c r="I94" s="52">
        <v>800</v>
      </c>
      <c r="J94" s="52">
        <v>69.784098661532994</v>
      </c>
      <c r="K94" s="52">
        <v>0</v>
      </c>
      <c r="L94" s="52">
        <v>927</v>
      </c>
      <c r="M94" s="52">
        <v>59.883295038815774</v>
      </c>
      <c r="N94" s="52">
        <v>79.844393385087699</v>
      </c>
      <c r="O94" s="52">
        <v>100</v>
      </c>
      <c r="P94" s="52">
        <v>567</v>
      </c>
      <c r="Q94" s="52">
        <v>54.367538887723988</v>
      </c>
      <c r="R94" s="52">
        <v>56.908844839126729</v>
      </c>
      <c r="S94" s="52">
        <v>68.570610976785346</v>
      </c>
      <c r="T94" s="52">
        <v>72.490051850298656</v>
      </c>
      <c r="U94" s="52">
        <v>100</v>
      </c>
      <c r="V94" s="52">
        <v>891</v>
      </c>
      <c r="W94" s="52">
        <v>49.309370845841151</v>
      </c>
      <c r="X94" s="52">
        <v>65.745827794454868</v>
      </c>
      <c r="Y94" s="52">
        <v>100</v>
      </c>
      <c r="Z94" s="52">
        <v>538</v>
      </c>
      <c r="AA94" s="52">
        <v>44.323098876269015</v>
      </c>
      <c r="AB94" s="52">
        <v>59.097465168358688</v>
      </c>
      <c r="AC94" s="52">
        <v>100</v>
      </c>
      <c r="AD94" s="52">
        <v>365</v>
      </c>
      <c r="AE94" s="52">
        <v>52.094292237442907</v>
      </c>
      <c r="AF94" s="52">
        <v>69.459056316590534</v>
      </c>
      <c r="AG94" s="52">
        <v>100</v>
      </c>
      <c r="AH94" s="52">
        <v>213</v>
      </c>
      <c r="AI94" s="52">
        <v>47.269874804381871</v>
      </c>
      <c r="AJ94" s="52">
        <v>58.854824561403518</v>
      </c>
      <c r="AK94" s="52">
        <v>63.026499739175826</v>
      </c>
      <c r="AL94" s="52">
        <v>100</v>
      </c>
      <c r="AM94" s="53">
        <v>14.2</v>
      </c>
      <c r="AN94" s="53">
        <v>12.58</v>
      </c>
      <c r="AO94" s="53">
        <v>11.58</v>
      </c>
      <c r="AP94" s="52">
        <v>1</v>
      </c>
      <c r="AQ94" s="52">
        <v>0.8814338235294118</v>
      </c>
      <c r="AR94" s="52">
        <v>0.90697674418604646</v>
      </c>
      <c r="AS94" s="52">
        <v>0.84424379232505642</v>
      </c>
      <c r="AT94" s="52">
        <v>0.84995425434583716</v>
      </c>
      <c r="AU94" s="52">
        <v>0.86328725038402454</v>
      </c>
      <c r="AV94" s="52">
        <v>0.83031674208144801</v>
      </c>
      <c r="AW94" s="52">
        <v>0.99728260869565222</v>
      </c>
      <c r="AX94" s="52">
        <v>1</v>
      </c>
      <c r="AY94" s="52">
        <v>0.99346405228758172</v>
      </c>
      <c r="AZ94" s="52">
        <v>5.1376146788990829E-2</v>
      </c>
      <c r="BA94" s="52">
        <v>49.72477064220184</v>
      </c>
      <c r="BB94" s="52">
        <v>50</v>
      </c>
      <c r="BC94" s="52">
        <v>7.0660522273425494E-2</v>
      </c>
      <c r="BD94" s="52">
        <v>45.867895545314916</v>
      </c>
      <c r="BE94" s="52">
        <v>50</v>
      </c>
      <c r="BF94" s="52"/>
      <c r="BG94" s="52"/>
      <c r="BH94" s="52"/>
      <c r="BI94" s="52"/>
      <c r="BJ94" s="52"/>
      <c r="BK94" s="52"/>
      <c r="BL94" s="52"/>
      <c r="BM94" s="52"/>
      <c r="BN94" s="52"/>
      <c r="BO94" s="52"/>
      <c r="BP94" s="52">
        <v>317</v>
      </c>
      <c r="BQ94" s="52">
        <v>366</v>
      </c>
      <c r="BR94" s="52">
        <v>0.86612021857923494</v>
      </c>
      <c r="BS94" s="52">
        <v>46.0702243925125</v>
      </c>
      <c r="BT94" s="52">
        <v>50</v>
      </c>
      <c r="BU94" s="54"/>
      <c r="BV94" s="54"/>
      <c r="BW94" s="52"/>
      <c r="BX94" s="52"/>
      <c r="BY94" s="52"/>
      <c r="BZ94" s="55"/>
      <c r="CA94" s="55"/>
      <c r="CB94" s="52"/>
      <c r="CC94" s="52"/>
      <c r="CD94" s="52"/>
      <c r="CE94" s="52"/>
      <c r="CF94" s="52"/>
      <c r="CG94" s="52"/>
      <c r="CH94" s="52"/>
      <c r="CI94" s="52"/>
      <c r="CJ94" s="52"/>
      <c r="CK94" s="52">
        <v>643</v>
      </c>
      <c r="CL94" s="52">
        <v>134</v>
      </c>
      <c r="CM94" s="52">
        <v>722</v>
      </c>
      <c r="CN94" s="52">
        <v>0.20839813374805599</v>
      </c>
      <c r="CO94" s="52">
        <v>0.89058171745152359</v>
      </c>
      <c r="CP94" s="52">
        <v>6.9466044582685331</v>
      </c>
      <c r="CQ94" s="52">
        <v>50</v>
      </c>
      <c r="CR94" s="52"/>
      <c r="CS94" s="52"/>
      <c r="CT94" s="52"/>
      <c r="CU94" s="52"/>
      <c r="CV94" s="52"/>
      <c r="CW94" s="52"/>
      <c r="CX94" s="52"/>
      <c r="CY94" s="52"/>
      <c r="CZ94" s="52">
        <v>16.823939048191338</v>
      </c>
      <c r="DA94" s="52">
        <v>19.496255895940152</v>
      </c>
      <c r="DB94" s="52">
        <v>17.335082511020332</v>
      </c>
      <c r="DC94" s="52"/>
      <c r="DD94" s="50" t="s">
        <v>361</v>
      </c>
      <c r="DE94" s="22"/>
      <c r="DF94" s="22"/>
    </row>
    <row r="95" spans="1:110" x14ac:dyDescent="0.25">
      <c r="A95" s="50" t="s">
        <v>2754</v>
      </c>
      <c r="B95" s="50" t="s">
        <v>1727</v>
      </c>
      <c r="C95" s="50" t="s">
        <v>106</v>
      </c>
      <c r="D95" s="50" t="s">
        <v>122</v>
      </c>
      <c r="E95" s="50" t="s">
        <v>123</v>
      </c>
      <c r="F95" s="50" t="s">
        <v>2644</v>
      </c>
      <c r="G95" s="50" t="s">
        <v>109</v>
      </c>
      <c r="H95" s="52">
        <v>992.54476050341839</v>
      </c>
      <c r="I95" s="52">
        <v>1250</v>
      </c>
      <c r="J95" s="52">
        <v>79.403580840273463</v>
      </c>
      <c r="K95" s="52">
        <v>1</v>
      </c>
      <c r="L95" s="52">
        <v>186</v>
      </c>
      <c r="M95" s="52">
        <v>53.726321925463424</v>
      </c>
      <c r="N95" s="52">
        <v>71.635095900617898</v>
      </c>
      <c r="O95" s="52">
        <v>100</v>
      </c>
      <c r="P95" s="52">
        <v>36</v>
      </c>
      <c r="Q95" s="52">
        <v>35.16216148944644</v>
      </c>
      <c r="R95" s="52">
        <v>62.745662302616331</v>
      </c>
      <c r="S95" s="52">
        <v>58.181720430107504</v>
      </c>
      <c r="T95" s="52">
        <v>46.882881985928584</v>
      </c>
      <c r="U95" s="52">
        <v>100</v>
      </c>
      <c r="V95" s="52">
        <v>201</v>
      </c>
      <c r="W95" s="52">
        <v>58.178893618961332</v>
      </c>
      <c r="X95" s="52">
        <v>77.571858158615115</v>
      </c>
      <c r="Y95" s="52">
        <v>100</v>
      </c>
      <c r="Z95" s="52">
        <v>38</v>
      </c>
      <c r="AA95" s="52">
        <v>38.589859528546455</v>
      </c>
      <c r="AB95" s="52">
        <v>51.453146038061938</v>
      </c>
      <c r="AC95" s="52">
        <v>100</v>
      </c>
      <c r="AD95" s="52">
        <v>225</v>
      </c>
      <c r="AE95" s="52">
        <v>70.67703703703701</v>
      </c>
      <c r="AF95" s="52">
        <v>94.236049382716018</v>
      </c>
      <c r="AG95" s="52">
        <v>100</v>
      </c>
      <c r="AH95" s="52">
        <v>46</v>
      </c>
      <c r="AI95" s="52">
        <v>55.294927536231882</v>
      </c>
      <c r="AJ95" s="52">
        <v>74.629981378026088</v>
      </c>
      <c r="AK95" s="52">
        <v>73.726570048309171</v>
      </c>
      <c r="AL95" s="52">
        <v>100</v>
      </c>
      <c r="AM95" s="53">
        <v>23.01</v>
      </c>
      <c r="AN95" s="53">
        <v>24.15</v>
      </c>
      <c r="AO95" s="53">
        <v>19.329999999999998</v>
      </c>
      <c r="AP95" s="52">
        <v>1</v>
      </c>
      <c r="AQ95" s="52">
        <v>0.86238532110091748</v>
      </c>
      <c r="AR95" s="52">
        <v>0.88372093023255816</v>
      </c>
      <c r="AS95" s="52">
        <v>0.8571428571428571</v>
      </c>
      <c r="AT95" s="52">
        <v>0.93577981651376152</v>
      </c>
      <c r="AU95" s="52">
        <v>0.95348837209302328</v>
      </c>
      <c r="AV95" s="52">
        <v>0.93142857142857138</v>
      </c>
      <c r="AW95" s="52">
        <v>0.9826086956521739</v>
      </c>
      <c r="AX95" s="52">
        <v>0.95918367346938771</v>
      </c>
      <c r="AY95" s="52">
        <v>0.98895027624309395</v>
      </c>
      <c r="AZ95" s="52">
        <v>6.0066740823136816E-2</v>
      </c>
      <c r="BA95" s="52">
        <v>47.986651835372648</v>
      </c>
      <c r="BB95" s="52">
        <v>50</v>
      </c>
      <c r="BC95" s="52">
        <v>0.11333333333333333</v>
      </c>
      <c r="BD95" s="52">
        <v>37.33333333333335</v>
      </c>
      <c r="BE95" s="52">
        <v>50</v>
      </c>
      <c r="BF95" s="52">
        <v>342</v>
      </c>
      <c r="BG95" s="52">
        <v>447</v>
      </c>
      <c r="BH95" s="52">
        <v>0.7651006711409396</v>
      </c>
      <c r="BI95" s="52">
        <v>50</v>
      </c>
      <c r="BJ95" s="52">
        <v>50</v>
      </c>
      <c r="BK95" s="52">
        <v>270</v>
      </c>
      <c r="BL95" s="52">
        <v>447</v>
      </c>
      <c r="BM95" s="52">
        <v>0.60402684563758391</v>
      </c>
      <c r="BN95" s="52">
        <v>40.26845637583893</v>
      </c>
      <c r="BO95" s="52">
        <v>50</v>
      </c>
      <c r="BP95" s="52">
        <v>201</v>
      </c>
      <c r="BQ95" s="52">
        <v>221</v>
      </c>
      <c r="BR95" s="52">
        <v>0.9095022624434389</v>
      </c>
      <c r="BS95" s="52">
        <v>48.377779917204201</v>
      </c>
      <c r="BT95" s="52">
        <v>50</v>
      </c>
      <c r="BU95" s="54">
        <v>225</v>
      </c>
      <c r="BV95" s="54">
        <v>231</v>
      </c>
      <c r="BW95" s="52">
        <v>0.97402597402597402</v>
      </c>
      <c r="BX95" s="52">
        <v>100</v>
      </c>
      <c r="BY95" s="52">
        <v>100</v>
      </c>
      <c r="BZ95" s="55">
        <v>28</v>
      </c>
      <c r="CA95" s="55">
        <v>30</v>
      </c>
      <c r="CB95" s="52">
        <v>0.93333333333333324</v>
      </c>
      <c r="CC95" s="52">
        <v>99.290780141843967</v>
      </c>
      <c r="CD95" s="52">
        <v>100</v>
      </c>
      <c r="CE95" s="52">
        <v>0</v>
      </c>
      <c r="CF95" s="52">
        <v>227</v>
      </c>
      <c r="CG95" s="52">
        <v>194</v>
      </c>
      <c r="CH95" s="52">
        <v>0.85462555066079293</v>
      </c>
      <c r="CI95" s="52">
        <v>100</v>
      </c>
      <c r="CJ95" s="52">
        <v>100</v>
      </c>
      <c r="CK95" s="52">
        <v>209</v>
      </c>
      <c r="CL95" s="52">
        <v>141</v>
      </c>
      <c r="CM95" s="52">
        <v>231</v>
      </c>
      <c r="CN95" s="52">
        <v>0.67464114832535882</v>
      </c>
      <c r="CO95" s="52">
        <v>0.90476190476190477</v>
      </c>
      <c r="CP95" s="52">
        <v>44.976076555023923</v>
      </c>
      <c r="CQ95" s="52">
        <v>50</v>
      </c>
      <c r="CR95" s="52">
        <v>95</v>
      </c>
      <c r="CS95" s="52">
        <v>899</v>
      </c>
      <c r="CT95" s="52">
        <v>0.10567296996662959</v>
      </c>
      <c r="CU95" s="52">
        <v>8.8060808305524674</v>
      </c>
      <c r="CV95" s="52">
        <v>50</v>
      </c>
      <c r="CW95" s="52">
        <v>0.93333333333333324</v>
      </c>
      <c r="CX95" s="52">
        <v>0.94</v>
      </c>
      <c r="CY95" s="52">
        <v>6.6666666666667139E-3</v>
      </c>
      <c r="CZ95" s="52">
        <v>16.823939048191338</v>
      </c>
      <c r="DA95" s="52">
        <v>19.496255895940152</v>
      </c>
      <c r="DB95" s="52">
        <v>17.335082511020332</v>
      </c>
      <c r="DC95" s="52">
        <v>12.629206143265662</v>
      </c>
      <c r="DD95" s="50" t="s">
        <v>294</v>
      </c>
      <c r="DE95" s="22"/>
      <c r="DF95" s="22"/>
    </row>
    <row r="96" spans="1:110" x14ac:dyDescent="0.25">
      <c r="A96" s="50" t="s">
        <v>3671</v>
      </c>
      <c r="B96" s="50" t="s">
        <v>1728</v>
      </c>
      <c r="C96" s="50" t="s">
        <v>1365</v>
      </c>
      <c r="D96" s="50" t="s">
        <v>140</v>
      </c>
      <c r="E96" s="50" t="s">
        <v>123</v>
      </c>
      <c r="F96" s="50" t="s">
        <v>2644</v>
      </c>
      <c r="G96" s="50" t="s">
        <v>109</v>
      </c>
      <c r="H96" s="52">
        <v>0</v>
      </c>
      <c r="I96" s="52">
        <v>0</v>
      </c>
      <c r="J96" s="52">
        <v>0</v>
      </c>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3"/>
      <c r="AN96" s="53"/>
      <c r="AO96" s="53"/>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4"/>
      <c r="BV96" s="54"/>
      <c r="BW96" s="52"/>
      <c r="BX96" s="52"/>
      <c r="BY96" s="52"/>
      <c r="BZ96" s="55"/>
      <c r="CA96" s="55"/>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0" t="s">
        <v>1366</v>
      </c>
      <c r="DE96" s="22"/>
      <c r="DF96" s="22"/>
    </row>
    <row r="97" spans="1:110" x14ac:dyDescent="0.25">
      <c r="A97" s="50" t="s">
        <v>2755</v>
      </c>
      <c r="B97" s="50" t="s">
        <v>1729</v>
      </c>
      <c r="C97" s="50" t="s">
        <v>106</v>
      </c>
      <c r="D97" s="50" t="s">
        <v>107</v>
      </c>
      <c r="E97" s="50" t="s">
        <v>132</v>
      </c>
      <c r="F97" s="50" t="s">
        <v>1453</v>
      </c>
      <c r="G97" s="50" t="s">
        <v>109</v>
      </c>
      <c r="H97" s="52">
        <v>477.78716181304674</v>
      </c>
      <c r="I97" s="52">
        <v>550</v>
      </c>
      <c r="J97" s="52">
        <v>86.870393056917578</v>
      </c>
      <c r="K97" s="52">
        <v>0</v>
      </c>
      <c r="L97" s="52">
        <v>169</v>
      </c>
      <c r="M97" s="52">
        <v>77.563335630085589</v>
      </c>
      <c r="N97" s="52">
        <v>100</v>
      </c>
      <c r="O97" s="52">
        <v>100</v>
      </c>
      <c r="P97" s="52">
        <v>51</v>
      </c>
      <c r="Q97" s="52">
        <v>68.1605383890019</v>
      </c>
      <c r="R97" s="52">
        <v>70.992002269544599</v>
      </c>
      <c r="S97" s="52">
        <v>75</v>
      </c>
      <c r="T97" s="52">
        <v>90.880717852002533</v>
      </c>
      <c r="U97" s="52">
        <v>100</v>
      </c>
      <c r="V97" s="52">
        <v>170</v>
      </c>
      <c r="W97" s="52">
        <v>66.19525664966838</v>
      </c>
      <c r="X97" s="52">
        <v>88.26034219955784</v>
      </c>
      <c r="Y97" s="52">
        <v>100</v>
      </c>
      <c r="Z97" s="52">
        <v>52</v>
      </c>
      <c r="AA97" s="52">
        <v>55.310333896872358</v>
      </c>
      <c r="AB97" s="52">
        <v>73.747111862496467</v>
      </c>
      <c r="AC97" s="52">
        <v>100</v>
      </c>
      <c r="AD97" s="52"/>
      <c r="AE97" s="52"/>
      <c r="AF97" s="52"/>
      <c r="AG97" s="52">
        <v>0</v>
      </c>
      <c r="AH97" s="52"/>
      <c r="AI97" s="52"/>
      <c r="AJ97" s="52"/>
      <c r="AK97" s="52"/>
      <c r="AL97" s="52">
        <v>0</v>
      </c>
      <c r="AM97" s="53">
        <v>6.83</v>
      </c>
      <c r="AN97" s="53">
        <v>15.68</v>
      </c>
      <c r="AO97" s="53"/>
      <c r="AP97" s="52">
        <v>0</v>
      </c>
      <c r="AQ97" s="52">
        <v>0.98870056497175141</v>
      </c>
      <c r="AR97" s="52">
        <v>0.9821428571428571</v>
      </c>
      <c r="AS97" s="52">
        <v>0.99173553719008267</v>
      </c>
      <c r="AT97" s="52">
        <v>0.99435028248587576</v>
      </c>
      <c r="AU97" s="52">
        <v>1</v>
      </c>
      <c r="AV97" s="52">
        <v>0.99173553719008267</v>
      </c>
      <c r="AW97" s="52"/>
      <c r="AX97" s="52"/>
      <c r="AY97" s="52"/>
      <c r="AZ97" s="52">
        <v>4.6116504854368932E-2</v>
      </c>
      <c r="BA97" s="52">
        <v>50</v>
      </c>
      <c r="BB97" s="52">
        <v>50</v>
      </c>
      <c r="BC97" s="52">
        <v>9.7222222222222224E-2</v>
      </c>
      <c r="BD97" s="52">
        <v>40.555555555555571</v>
      </c>
      <c r="BE97" s="52">
        <v>50</v>
      </c>
      <c r="BF97" s="52"/>
      <c r="BG97" s="52"/>
      <c r="BH97" s="52"/>
      <c r="BI97" s="52"/>
      <c r="BJ97" s="52"/>
      <c r="BK97" s="52"/>
      <c r="BL97" s="52"/>
      <c r="BM97" s="52"/>
      <c r="BN97" s="52"/>
      <c r="BO97" s="52"/>
      <c r="BP97" s="52"/>
      <c r="BQ97" s="52"/>
      <c r="BR97" s="52"/>
      <c r="BS97" s="52"/>
      <c r="BT97" s="52"/>
      <c r="BU97" s="54"/>
      <c r="BV97" s="54"/>
      <c r="BW97" s="52"/>
      <c r="BX97" s="52"/>
      <c r="BY97" s="52"/>
      <c r="BZ97" s="55"/>
      <c r="CA97" s="55"/>
      <c r="CB97" s="52"/>
      <c r="CC97" s="52"/>
      <c r="CD97" s="52"/>
      <c r="CE97" s="52"/>
      <c r="CF97" s="52"/>
      <c r="CG97" s="52"/>
      <c r="CH97" s="52"/>
      <c r="CI97" s="52"/>
      <c r="CJ97" s="52"/>
      <c r="CK97" s="52">
        <v>99</v>
      </c>
      <c r="CL97" s="52">
        <v>51</v>
      </c>
      <c r="CM97" s="52">
        <v>99</v>
      </c>
      <c r="CN97" s="52">
        <v>0.51515151515151514</v>
      </c>
      <c r="CO97" s="52">
        <v>1</v>
      </c>
      <c r="CP97" s="52">
        <v>34.343434343434339</v>
      </c>
      <c r="CQ97" s="52">
        <v>50</v>
      </c>
      <c r="CR97" s="52"/>
      <c r="CS97" s="52"/>
      <c r="CT97" s="52"/>
      <c r="CU97" s="52"/>
      <c r="CV97" s="52"/>
      <c r="CW97" s="52"/>
      <c r="CX97" s="52"/>
      <c r="CY97" s="52"/>
      <c r="CZ97" s="52">
        <v>16.823939048191338</v>
      </c>
      <c r="DA97" s="52">
        <v>19.496255895940152</v>
      </c>
      <c r="DB97" s="52">
        <v>17.335082511020332</v>
      </c>
      <c r="DC97" s="52"/>
      <c r="DD97" s="50" t="s">
        <v>296</v>
      </c>
      <c r="DE97" s="22"/>
      <c r="DF97" s="22"/>
    </row>
    <row r="98" spans="1:110" x14ac:dyDescent="0.25">
      <c r="A98" s="50" t="s">
        <v>2756</v>
      </c>
      <c r="B98" s="50" t="s">
        <v>1730</v>
      </c>
      <c r="C98" s="50" t="s">
        <v>106</v>
      </c>
      <c r="D98" s="50" t="s">
        <v>137</v>
      </c>
      <c r="E98" s="50" t="s">
        <v>119</v>
      </c>
      <c r="F98" s="50" t="s">
        <v>1453</v>
      </c>
      <c r="G98" s="50" t="s">
        <v>109</v>
      </c>
      <c r="H98" s="52">
        <v>623.27019992015323</v>
      </c>
      <c r="I98" s="52">
        <v>800</v>
      </c>
      <c r="J98" s="52">
        <v>77.908774990019154</v>
      </c>
      <c r="K98" s="52">
        <v>0</v>
      </c>
      <c r="L98" s="52">
        <v>356</v>
      </c>
      <c r="M98" s="52">
        <v>73.354643391781977</v>
      </c>
      <c r="N98" s="52">
        <v>97.806191189042636</v>
      </c>
      <c r="O98" s="52">
        <v>100</v>
      </c>
      <c r="P98" s="52">
        <v>125</v>
      </c>
      <c r="Q98" s="52">
        <v>62.819866382721294</v>
      </c>
      <c r="R98" s="52">
        <v>62.882775860699013</v>
      </c>
      <c r="S98" s="52">
        <v>75</v>
      </c>
      <c r="T98" s="52">
        <v>83.759821843628387</v>
      </c>
      <c r="U98" s="52">
        <v>100</v>
      </c>
      <c r="V98" s="52">
        <v>356</v>
      </c>
      <c r="W98" s="52">
        <v>57.661399484098176</v>
      </c>
      <c r="X98" s="52">
        <v>76.881865978797563</v>
      </c>
      <c r="Y98" s="52">
        <v>100</v>
      </c>
      <c r="Z98" s="52">
        <v>125</v>
      </c>
      <c r="AA98" s="52">
        <v>48.012295940139829</v>
      </c>
      <c r="AB98" s="52">
        <v>64.01639458685311</v>
      </c>
      <c r="AC98" s="52">
        <v>100</v>
      </c>
      <c r="AD98" s="52">
        <v>173</v>
      </c>
      <c r="AE98" s="52">
        <v>61.106165703275551</v>
      </c>
      <c r="AF98" s="52">
        <v>81.474887604367396</v>
      </c>
      <c r="AG98" s="52">
        <v>100</v>
      </c>
      <c r="AH98" s="52">
        <v>61</v>
      </c>
      <c r="AI98" s="52">
        <v>53.599453551912575</v>
      </c>
      <c r="AJ98" s="52">
        <v>65.194642857142881</v>
      </c>
      <c r="AK98" s="52">
        <v>71.465938069216762</v>
      </c>
      <c r="AL98" s="52">
        <v>100</v>
      </c>
      <c r="AM98" s="53">
        <v>12.18</v>
      </c>
      <c r="AN98" s="53">
        <v>14.87</v>
      </c>
      <c r="AO98" s="53">
        <v>11.59</v>
      </c>
      <c r="AP98" s="52">
        <v>0</v>
      </c>
      <c r="AQ98" s="52">
        <v>0.98913043478260865</v>
      </c>
      <c r="AR98" s="52">
        <v>0.97777777777777775</v>
      </c>
      <c r="AS98" s="52">
        <v>0.99570815450643779</v>
      </c>
      <c r="AT98" s="52">
        <v>0.98913043478260865</v>
      </c>
      <c r="AU98" s="52">
        <v>0.97777777777777775</v>
      </c>
      <c r="AV98" s="52">
        <v>0.99570815450643779</v>
      </c>
      <c r="AW98" s="52">
        <v>0.994413407821229</v>
      </c>
      <c r="AX98" s="52">
        <v>1</v>
      </c>
      <c r="AY98" s="52">
        <v>0.99122807017543857</v>
      </c>
      <c r="AZ98" s="52">
        <v>5.675675675675676E-2</v>
      </c>
      <c r="BA98" s="52">
        <v>48.648648648648667</v>
      </c>
      <c r="BB98" s="52">
        <v>50</v>
      </c>
      <c r="BC98" s="52">
        <v>0.125</v>
      </c>
      <c r="BD98" s="52">
        <v>35.000000000000007</v>
      </c>
      <c r="BE98" s="52">
        <v>50</v>
      </c>
      <c r="BF98" s="52"/>
      <c r="BG98" s="52"/>
      <c r="BH98" s="52"/>
      <c r="BI98" s="52"/>
      <c r="BJ98" s="52"/>
      <c r="BK98" s="52"/>
      <c r="BL98" s="52"/>
      <c r="BM98" s="52"/>
      <c r="BN98" s="52"/>
      <c r="BO98" s="52"/>
      <c r="BP98" s="52">
        <v>68</v>
      </c>
      <c r="BQ98" s="52">
        <v>79</v>
      </c>
      <c r="BR98" s="52">
        <v>0.86075949367088611</v>
      </c>
      <c r="BS98" s="52">
        <v>45.785079450579055</v>
      </c>
      <c r="BT98" s="52">
        <v>50</v>
      </c>
      <c r="BU98" s="54"/>
      <c r="BV98" s="54"/>
      <c r="BW98" s="52"/>
      <c r="BX98" s="52"/>
      <c r="BY98" s="52"/>
      <c r="BZ98" s="55"/>
      <c r="CA98" s="55"/>
      <c r="CB98" s="52"/>
      <c r="CC98" s="52"/>
      <c r="CD98" s="52"/>
      <c r="CE98" s="52"/>
      <c r="CF98" s="52"/>
      <c r="CG98" s="52"/>
      <c r="CH98" s="52"/>
      <c r="CI98" s="52"/>
      <c r="CJ98" s="52"/>
      <c r="CK98" s="52">
        <v>170</v>
      </c>
      <c r="CL98" s="52">
        <v>47</v>
      </c>
      <c r="CM98" s="52">
        <v>181</v>
      </c>
      <c r="CN98" s="52">
        <v>0.27647058823529413</v>
      </c>
      <c r="CO98" s="52">
        <v>0.93922651933701662</v>
      </c>
      <c r="CP98" s="52">
        <v>18.43137254901961</v>
      </c>
      <c r="CQ98" s="52">
        <v>50</v>
      </c>
      <c r="CR98" s="52"/>
      <c r="CS98" s="52"/>
      <c r="CT98" s="52"/>
      <c r="CU98" s="52"/>
      <c r="CV98" s="52"/>
      <c r="CW98" s="52"/>
      <c r="CX98" s="52"/>
      <c r="CY98" s="52"/>
      <c r="CZ98" s="52">
        <v>16.823939048191338</v>
      </c>
      <c r="DA98" s="52">
        <v>19.496255895940152</v>
      </c>
      <c r="DB98" s="52">
        <v>17.335082511020332</v>
      </c>
      <c r="DC98" s="52"/>
      <c r="DD98" s="50" t="s">
        <v>297</v>
      </c>
      <c r="DE98" s="22"/>
      <c r="DF98" s="22"/>
    </row>
    <row r="99" spans="1:110" x14ac:dyDescent="0.25">
      <c r="A99" s="50" t="s">
        <v>3220</v>
      </c>
      <c r="B99" s="50" t="s">
        <v>1731</v>
      </c>
      <c r="C99" s="50" t="s">
        <v>106</v>
      </c>
      <c r="D99" s="50" t="s">
        <v>107</v>
      </c>
      <c r="E99" s="50" t="s">
        <v>137</v>
      </c>
      <c r="F99" s="50" t="s">
        <v>1453</v>
      </c>
      <c r="G99" s="50" t="s">
        <v>109</v>
      </c>
      <c r="H99" s="52">
        <v>600.82344013556531</v>
      </c>
      <c r="I99" s="52">
        <v>750</v>
      </c>
      <c r="J99" s="52">
        <v>80.109792018075382</v>
      </c>
      <c r="K99" s="52">
        <v>0</v>
      </c>
      <c r="L99" s="52">
        <v>208</v>
      </c>
      <c r="M99" s="52">
        <v>67.46766808683337</v>
      </c>
      <c r="N99" s="52">
        <v>89.956890782444503</v>
      </c>
      <c r="O99" s="52">
        <v>100</v>
      </c>
      <c r="P99" s="52">
        <v>138</v>
      </c>
      <c r="Q99" s="52">
        <v>62.092589142055893</v>
      </c>
      <c r="R99" s="52">
        <v>70.653155372798253</v>
      </c>
      <c r="S99" s="52">
        <v>75</v>
      </c>
      <c r="T99" s="52">
        <v>82.790118856074528</v>
      </c>
      <c r="U99" s="52">
        <v>100</v>
      </c>
      <c r="V99" s="52">
        <v>208</v>
      </c>
      <c r="W99" s="52">
        <v>61.013875224812743</v>
      </c>
      <c r="X99" s="52">
        <v>81.351833633083658</v>
      </c>
      <c r="Y99" s="52">
        <v>100</v>
      </c>
      <c r="Z99" s="52">
        <v>138</v>
      </c>
      <c r="AA99" s="52">
        <v>56.124385294675157</v>
      </c>
      <c r="AB99" s="52">
        <v>74.832513726233543</v>
      </c>
      <c r="AC99" s="52">
        <v>100</v>
      </c>
      <c r="AD99" s="52">
        <v>72</v>
      </c>
      <c r="AE99" s="52">
        <v>56.375</v>
      </c>
      <c r="AF99" s="52">
        <v>75.166666666666671</v>
      </c>
      <c r="AG99" s="52">
        <v>100</v>
      </c>
      <c r="AH99" s="52">
        <v>46</v>
      </c>
      <c r="AI99" s="52">
        <v>51.102173913043472</v>
      </c>
      <c r="AJ99" s="52">
        <v>65.703846153846129</v>
      </c>
      <c r="AK99" s="52">
        <v>68.136231884057963</v>
      </c>
      <c r="AL99" s="52">
        <v>100</v>
      </c>
      <c r="AM99" s="53">
        <v>12.9</v>
      </c>
      <c r="AN99" s="53">
        <v>14.52</v>
      </c>
      <c r="AO99" s="53">
        <v>14.6</v>
      </c>
      <c r="AP99" s="52">
        <v>0</v>
      </c>
      <c r="AQ99" s="52">
        <v>1</v>
      </c>
      <c r="AR99" s="52">
        <v>1</v>
      </c>
      <c r="AS99" s="52">
        <v>1</v>
      </c>
      <c r="AT99" s="52">
        <v>1</v>
      </c>
      <c r="AU99" s="52">
        <v>1</v>
      </c>
      <c r="AV99" s="52">
        <v>1</v>
      </c>
      <c r="AW99" s="52">
        <v>1</v>
      </c>
      <c r="AX99" s="52">
        <v>1</v>
      </c>
      <c r="AY99" s="52">
        <v>1</v>
      </c>
      <c r="AZ99" s="52">
        <v>6.741573033707865E-2</v>
      </c>
      <c r="BA99" s="52">
        <v>46.51685393258429</v>
      </c>
      <c r="BB99" s="52">
        <v>50</v>
      </c>
      <c r="BC99" s="52">
        <v>7.371794871794872E-2</v>
      </c>
      <c r="BD99" s="52">
        <v>45.25641025641027</v>
      </c>
      <c r="BE99" s="52">
        <v>50</v>
      </c>
      <c r="BF99" s="52"/>
      <c r="BG99" s="52"/>
      <c r="BH99" s="52"/>
      <c r="BI99" s="52"/>
      <c r="BJ99" s="52"/>
      <c r="BK99" s="52"/>
      <c r="BL99" s="52"/>
      <c r="BM99" s="52"/>
      <c r="BN99" s="52"/>
      <c r="BO99" s="52"/>
      <c r="BP99" s="52"/>
      <c r="BQ99" s="52"/>
      <c r="BR99" s="52"/>
      <c r="BS99" s="52"/>
      <c r="BT99" s="52"/>
      <c r="BU99" s="54"/>
      <c r="BV99" s="54"/>
      <c r="BW99" s="52"/>
      <c r="BX99" s="52"/>
      <c r="BY99" s="52"/>
      <c r="BZ99" s="55"/>
      <c r="CA99" s="55"/>
      <c r="CB99" s="52"/>
      <c r="CC99" s="52"/>
      <c r="CD99" s="52"/>
      <c r="CE99" s="52"/>
      <c r="CF99" s="52"/>
      <c r="CG99" s="52"/>
      <c r="CH99" s="52"/>
      <c r="CI99" s="52"/>
      <c r="CJ99" s="52"/>
      <c r="CK99" s="52">
        <v>67</v>
      </c>
      <c r="CL99" s="52">
        <v>37</v>
      </c>
      <c r="CM99" s="52">
        <v>68</v>
      </c>
      <c r="CN99" s="52">
        <v>0.55223880597014929</v>
      </c>
      <c r="CO99" s="52">
        <v>0.98529411764705888</v>
      </c>
      <c r="CP99" s="52">
        <v>36.815920398009958</v>
      </c>
      <c r="CQ99" s="52">
        <v>50</v>
      </c>
      <c r="CR99" s="52"/>
      <c r="CS99" s="52"/>
      <c r="CT99" s="52"/>
      <c r="CU99" s="52"/>
      <c r="CV99" s="52"/>
      <c r="CW99" s="52"/>
      <c r="CX99" s="52"/>
      <c r="CY99" s="52"/>
      <c r="CZ99" s="52">
        <v>16.823939048191338</v>
      </c>
      <c r="DA99" s="52">
        <v>19.496255895940152</v>
      </c>
      <c r="DB99" s="52">
        <v>17.335082511020332</v>
      </c>
      <c r="DC99" s="52"/>
      <c r="DD99" s="50" t="s">
        <v>828</v>
      </c>
      <c r="DE99" s="22"/>
      <c r="DF99" s="22"/>
    </row>
    <row r="100" spans="1:110" x14ac:dyDescent="0.25">
      <c r="A100" s="50" t="s">
        <v>3277</v>
      </c>
      <c r="B100" s="50" t="s">
        <v>1732</v>
      </c>
      <c r="C100" s="50" t="s">
        <v>106</v>
      </c>
      <c r="D100" s="50" t="s">
        <v>137</v>
      </c>
      <c r="E100" s="50" t="s">
        <v>108</v>
      </c>
      <c r="F100" s="50" t="s">
        <v>2644</v>
      </c>
      <c r="G100" s="50" t="s">
        <v>109</v>
      </c>
      <c r="H100" s="52">
        <v>617.86282074363316</v>
      </c>
      <c r="I100" s="52">
        <v>750</v>
      </c>
      <c r="J100" s="52">
        <v>82.381709432484413</v>
      </c>
      <c r="K100" s="52">
        <v>0</v>
      </c>
      <c r="L100" s="52">
        <v>211</v>
      </c>
      <c r="M100" s="52">
        <v>82.38536485514598</v>
      </c>
      <c r="N100" s="52">
        <v>100</v>
      </c>
      <c r="O100" s="52">
        <v>100</v>
      </c>
      <c r="P100" s="52">
        <v>48</v>
      </c>
      <c r="Q100" s="52">
        <v>70.582477302204936</v>
      </c>
      <c r="R100" s="52">
        <v>75</v>
      </c>
      <c r="S100" s="52">
        <v>75</v>
      </c>
      <c r="T100" s="52">
        <v>94.109969736273243</v>
      </c>
      <c r="U100" s="52">
        <v>100</v>
      </c>
      <c r="V100" s="52">
        <v>211</v>
      </c>
      <c r="W100" s="52">
        <v>75.096219077261722</v>
      </c>
      <c r="X100" s="52">
        <v>100</v>
      </c>
      <c r="Y100" s="52">
        <v>100</v>
      </c>
      <c r="Z100" s="52">
        <v>48</v>
      </c>
      <c r="AA100" s="52">
        <v>62.873875900191699</v>
      </c>
      <c r="AB100" s="52">
        <v>83.831834533588932</v>
      </c>
      <c r="AC100" s="52">
        <v>100</v>
      </c>
      <c r="AD100" s="52">
        <v>107</v>
      </c>
      <c r="AE100" s="52">
        <v>60.037383177570085</v>
      </c>
      <c r="AF100" s="52">
        <v>80.049844236760109</v>
      </c>
      <c r="AG100" s="52">
        <v>100</v>
      </c>
      <c r="AH100" s="52">
        <v>28</v>
      </c>
      <c r="AI100" s="52">
        <v>54.646428571428586</v>
      </c>
      <c r="AJ100" s="52">
        <v>61.948101265822778</v>
      </c>
      <c r="AK100" s="52">
        <v>72.861904761904782</v>
      </c>
      <c r="AL100" s="52">
        <v>100</v>
      </c>
      <c r="AM100" s="53">
        <v>4.41</v>
      </c>
      <c r="AN100" s="53">
        <v>12.12</v>
      </c>
      <c r="AO100" s="53">
        <v>7.3</v>
      </c>
      <c r="AP100" s="52">
        <v>0</v>
      </c>
      <c r="AQ100" s="52">
        <v>0.99069767441860468</v>
      </c>
      <c r="AR100" s="52">
        <v>1</v>
      </c>
      <c r="AS100" s="52">
        <v>0.98795180722891562</v>
      </c>
      <c r="AT100" s="52">
        <v>0.9907407407407407</v>
      </c>
      <c r="AU100" s="52">
        <v>1</v>
      </c>
      <c r="AV100" s="52">
        <v>0.9880239520958084</v>
      </c>
      <c r="AW100" s="52">
        <v>1</v>
      </c>
      <c r="AX100" s="52">
        <v>1</v>
      </c>
      <c r="AY100" s="52">
        <v>1</v>
      </c>
      <c r="AZ100" s="52">
        <v>5.5555555555555552E-2</v>
      </c>
      <c r="BA100" s="52">
        <v>48.8888888888889</v>
      </c>
      <c r="BB100" s="52">
        <v>50</v>
      </c>
      <c r="BC100" s="52">
        <v>0.18367346938775511</v>
      </c>
      <c r="BD100" s="52">
        <v>23.26530612244899</v>
      </c>
      <c r="BE100" s="52">
        <v>50</v>
      </c>
      <c r="BF100" s="52"/>
      <c r="BG100" s="52"/>
      <c r="BH100" s="52"/>
      <c r="BI100" s="52"/>
      <c r="BJ100" s="52"/>
      <c r="BK100" s="52"/>
      <c r="BL100" s="52"/>
      <c r="BM100" s="52"/>
      <c r="BN100" s="52"/>
      <c r="BO100" s="52"/>
      <c r="BP100" s="52"/>
      <c r="BQ100" s="52"/>
      <c r="BR100" s="52"/>
      <c r="BS100" s="52"/>
      <c r="BT100" s="52"/>
      <c r="BU100" s="54"/>
      <c r="BV100" s="54"/>
      <c r="BW100" s="52"/>
      <c r="BX100" s="52"/>
      <c r="BY100" s="52"/>
      <c r="BZ100" s="55"/>
      <c r="CA100" s="55"/>
      <c r="CB100" s="52"/>
      <c r="CC100" s="52"/>
      <c r="CD100" s="52"/>
      <c r="CE100" s="52"/>
      <c r="CF100" s="52"/>
      <c r="CG100" s="52"/>
      <c r="CH100" s="52"/>
      <c r="CI100" s="52"/>
      <c r="CJ100" s="52"/>
      <c r="CK100" s="52">
        <v>92</v>
      </c>
      <c r="CL100" s="52">
        <v>41</v>
      </c>
      <c r="CM100" s="52">
        <v>107</v>
      </c>
      <c r="CN100" s="52">
        <v>0.44565217391304346</v>
      </c>
      <c r="CO100" s="52">
        <v>0.85981308411214952</v>
      </c>
      <c r="CP100" s="52">
        <v>14.855072463768115</v>
      </c>
      <c r="CQ100" s="52">
        <v>50</v>
      </c>
      <c r="CR100" s="52"/>
      <c r="CS100" s="52"/>
      <c r="CT100" s="52"/>
      <c r="CU100" s="52"/>
      <c r="CV100" s="52"/>
      <c r="CW100" s="52"/>
      <c r="CX100" s="52"/>
      <c r="CY100" s="52"/>
      <c r="CZ100" s="52">
        <v>16.823939048191338</v>
      </c>
      <c r="DA100" s="52">
        <v>19.496255895940152</v>
      </c>
      <c r="DB100" s="52">
        <v>17.335082511020332</v>
      </c>
      <c r="DC100" s="52"/>
      <c r="DD100" s="50" t="s">
        <v>891</v>
      </c>
      <c r="DE100" s="22"/>
      <c r="DF100" s="22"/>
    </row>
    <row r="101" spans="1:110" x14ac:dyDescent="0.25">
      <c r="A101" s="50" t="s">
        <v>2708</v>
      </c>
      <c r="B101" s="50" t="s">
        <v>225</v>
      </c>
      <c r="C101" s="50" t="s">
        <v>106</v>
      </c>
      <c r="D101" s="50" t="s">
        <v>107</v>
      </c>
      <c r="E101" s="50" t="s">
        <v>108</v>
      </c>
      <c r="F101" s="50" t="s">
        <v>1454</v>
      </c>
      <c r="G101" s="50" t="s">
        <v>109</v>
      </c>
      <c r="H101" s="52">
        <v>416.34909588782921</v>
      </c>
      <c r="I101" s="52">
        <v>750</v>
      </c>
      <c r="J101" s="52">
        <v>55.513212785043898</v>
      </c>
      <c r="K101" s="52">
        <v>0</v>
      </c>
      <c r="L101" s="52">
        <v>178</v>
      </c>
      <c r="M101" s="52">
        <v>49.258068317104559</v>
      </c>
      <c r="N101" s="52">
        <v>65.67742442280607</v>
      </c>
      <c r="O101" s="52">
        <v>100</v>
      </c>
      <c r="P101" s="52">
        <v>178</v>
      </c>
      <c r="Q101" s="52">
        <v>49.258068317104559</v>
      </c>
      <c r="R101" s="52"/>
      <c r="S101" s="52"/>
      <c r="T101" s="52">
        <v>65.67742442280607</v>
      </c>
      <c r="U101" s="52">
        <v>100</v>
      </c>
      <c r="V101" s="52">
        <v>175</v>
      </c>
      <c r="W101" s="52">
        <v>40.144503041833879</v>
      </c>
      <c r="X101" s="52">
        <v>53.526004055778508</v>
      </c>
      <c r="Y101" s="52">
        <v>100</v>
      </c>
      <c r="Z101" s="52">
        <v>175</v>
      </c>
      <c r="AA101" s="52">
        <v>40.144503041833879</v>
      </c>
      <c r="AB101" s="52">
        <v>53.526004055778508</v>
      </c>
      <c r="AC101" s="52">
        <v>100</v>
      </c>
      <c r="AD101" s="52">
        <v>40</v>
      </c>
      <c r="AE101" s="52">
        <v>32.184166666666677</v>
      </c>
      <c r="AF101" s="52">
        <v>42.912222222222233</v>
      </c>
      <c r="AG101" s="52">
        <v>100</v>
      </c>
      <c r="AH101" s="52">
        <v>40</v>
      </c>
      <c r="AI101" s="52">
        <v>32.184166666666677</v>
      </c>
      <c r="AJ101" s="52"/>
      <c r="AK101" s="52">
        <v>42.912222222222233</v>
      </c>
      <c r="AL101" s="52">
        <v>100</v>
      </c>
      <c r="AM101" s="53"/>
      <c r="AN101" s="53"/>
      <c r="AO101" s="53"/>
      <c r="AP101" s="52">
        <v>0</v>
      </c>
      <c r="AQ101" s="52">
        <v>1</v>
      </c>
      <c r="AR101" s="52">
        <v>1</v>
      </c>
      <c r="AS101" s="52"/>
      <c r="AT101" s="52">
        <v>0.98461538461538467</v>
      </c>
      <c r="AU101" s="52">
        <v>0.98461538461538467</v>
      </c>
      <c r="AV101" s="52"/>
      <c r="AW101" s="52">
        <v>1</v>
      </c>
      <c r="AX101" s="52">
        <v>1</v>
      </c>
      <c r="AY101" s="52"/>
      <c r="AZ101" s="52">
        <v>0.13988095238095238</v>
      </c>
      <c r="BA101" s="52">
        <v>32.023809523809547</v>
      </c>
      <c r="BB101" s="52">
        <v>50</v>
      </c>
      <c r="BC101" s="52">
        <v>0.13988095238095238</v>
      </c>
      <c r="BD101" s="52">
        <v>32.023809523809547</v>
      </c>
      <c r="BE101" s="52">
        <v>50</v>
      </c>
      <c r="BF101" s="52"/>
      <c r="BG101" s="52"/>
      <c r="BH101" s="52"/>
      <c r="BI101" s="52"/>
      <c r="BJ101" s="52"/>
      <c r="BK101" s="52"/>
      <c r="BL101" s="52"/>
      <c r="BM101" s="52"/>
      <c r="BN101" s="52"/>
      <c r="BO101" s="52"/>
      <c r="BP101" s="52"/>
      <c r="BQ101" s="52"/>
      <c r="BR101" s="52"/>
      <c r="BS101" s="52"/>
      <c r="BT101" s="52"/>
      <c r="BU101" s="54"/>
      <c r="BV101" s="54"/>
      <c r="BW101" s="52"/>
      <c r="BX101" s="52"/>
      <c r="BY101" s="52"/>
      <c r="BZ101" s="55"/>
      <c r="CA101" s="55"/>
      <c r="CB101" s="52"/>
      <c r="CC101" s="52"/>
      <c r="CD101" s="52"/>
      <c r="CE101" s="52"/>
      <c r="CF101" s="52"/>
      <c r="CG101" s="52"/>
      <c r="CH101" s="52"/>
      <c r="CI101" s="52"/>
      <c r="CJ101" s="52"/>
      <c r="CK101" s="52">
        <v>95</v>
      </c>
      <c r="CL101" s="52">
        <v>40</v>
      </c>
      <c r="CM101" s="52">
        <v>96</v>
      </c>
      <c r="CN101" s="52">
        <v>0.42105263157894735</v>
      </c>
      <c r="CO101" s="52">
        <v>0.98958333333333337</v>
      </c>
      <c r="CP101" s="52">
        <v>28.07017543859649</v>
      </c>
      <c r="CQ101" s="52">
        <v>50</v>
      </c>
      <c r="CR101" s="52"/>
      <c r="CS101" s="52"/>
      <c r="CT101" s="52"/>
      <c r="CU101" s="52"/>
      <c r="CV101" s="52"/>
      <c r="CW101" s="52"/>
      <c r="CX101" s="52"/>
      <c r="CY101" s="52"/>
      <c r="CZ101" s="52">
        <v>16.823939048191338</v>
      </c>
      <c r="DA101" s="52">
        <v>19.496255895940152</v>
      </c>
      <c r="DB101" s="52">
        <v>17.335082511020332</v>
      </c>
      <c r="DC101" s="52"/>
      <c r="DD101" s="50" t="s">
        <v>226</v>
      </c>
      <c r="DE101" s="22"/>
      <c r="DF101" s="22"/>
    </row>
    <row r="102" spans="1:110" x14ac:dyDescent="0.25">
      <c r="A102" s="50" t="s">
        <v>3043</v>
      </c>
      <c r="B102" s="50" t="s">
        <v>1733</v>
      </c>
      <c r="C102" s="50" t="s">
        <v>106</v>
      </c>
      <c r="D102" s="50" t="s">
        <v>107</v>
      </c>
      <c r="E102" s="50" t="s">
        <v>137</v>
      </c>
      <c r="F102" s="50" t="s">
        <v>2644</v>
      </c>
      <c r="G102" s="50" t="s">
        <v>109</v>
      </c>
      <c r="H102" s="52">
        <v>524.58306645914047</v>
      </c>
      <c r="I102" s="52">
        <v>650</v>
      </c>
      <c r="J102" s="52">
        <v>80.705087147560079</v>
      </c>
      <c r="K102" s="52">
        <v>1</v>
      </c>
      <c r="L102" s="52">
        <v>160</v>
      </c>
      <c r="M102" s="52">
        <v>70.614471180817148</v>
      </c>
      <c r="N102" s="52">
        <v>94.152628241089531</v>
      </c>
      <c r="O102" s="52">
        <v>100</v>
      </c>
      <c r="P102" s="52">
        <v>53</v>
      </c>
      <c r="Q102" s="52">
        <v>57.786892399971002</v>
      </c>
      <c r="R102" s="52">
        <v>72.09442322531946</v>
      </c>
      <c r="S102" s="52">
        <v>75</v>
      </c>
      <c r="T102" s="52">
        <v>77.049189866627998</v>
      </c>
      <c r="U102" s="52">
        <v>100</v>
      </c>
      <c r="V102" s="52">
        <v>157</v>
      </c>
      <c r="W102" s="52">
        <v>66.670430264379306</v>
      </c>
      <c r="X102" s="52">
        <v>88.893907019172403</v>
      </c>
      <c r="Y102" s="52">
        <v>100</v>
      </c>
      <c r="Z102" s="52">
        <v>51</v>
      </c>
      <c r="AA102" s="52">
        <v>55.397033129876256</v>
      </c>
      <c r="AB102" s="52">
        <v>73.862710839835017</v>
      </c>
      <c r="AC102" s="52">
        <v>100</v>
      </c>
      <c r="AD102" s="52">
        <v>52</v>
      </c>
      <c r="AE102" s="52">
        <v>61.007692307692324</v>
      </c>
      <c r="AF102" s="52">
        <v>81.34358974358976</v>
      </c>
      <c r="AG102" s="52">
        <v>100</v>
      </c>
      <c r="AH102" s="52">
        <v>10</v>
      </c>
      <c r="AI102" s="52"/>
      <c r="AJ102" s="52">
        <v>64.725396825396828</v>
      </c>
      <c r="AK102" s="52"/>
      <c r="AL102" s="52">
        <v>0</v>
      </c>
      <c r="AM102" s="53">
        <v>17.21</v>
      </c>
      <c r="AN102" s="53">
        <v>16.690000000000001</v>
      </c>
      <c r="AO102" s="53"/>
      <c r="AP102" s="52">
        <v>1</v>
      </c>
      <c r="AQ102" s="52">
        <v>0.98787878787878791</v>
      </c>
      <c r="AR102" s="52">
        <v>0.96551724137931039</v>
      </c>
      <c r="AS102" s="52">
        <v>1</v>
      </c>
      <c r="AT102" s="52">
        <v>0.97575757575757571</v>
      </c>
      <c r="AU102" s="52">
        <v>0.94827586206896552</v>
      </c>
      <c r="AV102" s="52">
        <v>0.99065420560747663</v>
      </c>
      <c r="AW102" s="52">
        <v>1</v>
      </c>
      <c r="AX102" s="52"/>
      <c r="AY102" s="52">
        <v>1</v>
      </c>
      <c r="AZ102" s="52">
        <v>7.3089700996677748E-2</v>
      </c>
      <c r="BA102" s="52">
        <v>45.382059800664457</v>
      </c>
      <c r="BB102" s="52">
        <v>50</v>
      </c>
      <c r="BC102" s="52">
        <v>0.11711711711711711</v>
      </c>
      <c r="BD102" s="52">
        <v>36.576576576576578</v>
      </c>
      <c r="BE102" s="52">
        <v>50</v>
      </c>
      <c r="BF102" s="52"/>
      <c r="BG102" s="52"/>
      <c r="BH102" s="52"/>
      <c r="BI102" s="52"/>
      <c r="BJ102" s="52"/>
      <c r="BK102" s="52"/>
      <c r="BL102" s="52"/>
      <c r="BM102" s="52"/>
      <c r="BN102" s="52"/>
      <c r="BO102" s="52"/>
      <c r="BP102" s="52"/>
      <c r="BQ102" s="52"/>
      <c r="BR102" s="52"/>
      <c r="BS102" s="52"/>
      <c r="BT102" s="52"/>
      <c r="BU102" s="54"/>
      <c r="BV102" s="54"/>
      <c r="BW102" s="52"/>
      <c r="BX102" s="52"/>
      <c r="BY102" s="52"/>
      <c r="BZ102" s="55"/>
      <c r="CA102" s="55"/>
      <c r="CB102" s="52"/>
      <c r="CC102" s="52"/>
      <c r="CD102" s="52"/>
      <c r="CE102" s="52"/>
      <c r="CF102" s="52"/>
      <c r="CG102" s="52"/>
      <c r="CH102" s="52"/>
      <c r="CI102" s="52"/>
      <c r="CJ102" s="52"/>
      <c r="CK102" s="52">
        <v>61</v>
      </c>
      <c r="CL102" s="52">
        <v>25</v>
      </c>
      <c r="CM102" s="52">
        <v>67</v>
      </c>
      <c r="CN102" s="52">
        <v>0.4098360655737705</v>
      </c>
      <c r="CO102" s="52">
        <v>0.91044776119402981</v>
      </c>
      <c r="CP102" s="52">
        <v>27.322404371584703</v>
      </c>
      <c r="CQ102" s="52">
        <v>50</v>
      </c>
      <c r="CR102" s="52"/>
      <c r="CS102" s="52"/>
      <c r="CT102" s="52"/>
      <c r="CU102" s="52"/>
      <c r="CV102" s="52"/>
      <c r="CW102" s="52"/>
      <c r="CX102" s="52"/>
      <c r="CY102" s="52"/>
      <c r="CZ102" s="52">
        <v>16.823939048191338</v>
      </c>
      <c r="DA102" s="52">
        <v>19.496255895940152</v>
      </c>
      <c r="DB102" s="52">
        <v>17.335082511020332</v>
      </c>
      <c r="DC102" s="52"/>
      <c r="DD102" s="50" t="s">
        <v>632</v>
      </c>
      <c r="DE102" s="22"/>
      <c r="DF102" s="22"/>
    </row>
    <row r="103" spans="1:110" x14ac:dyDescent="0.25">
      <c r="A103" s="50" t="s">
        <v>3443</v>
      </c>
      <c r="B103" s="50" t="s">
        <v>1734</v>
      </c>
      <c r="C103" s="50" t="s">
        <v>106</v>
      </c>
      <c r="D103" s="50" t="s">
        <v>107</v>
      </c>
      <c r="E103" s="50" t="s">
        <v>137</v>
      </c>
      <c r="F103" s="50" t="s">
        <v>1454</v>
      </c>
      <c r="G103" s="50" t="s">
        <v>109</v>
      </c>
      <c r="H103" s="52">
        <v>414.4668346997309</v>
      </c>
      <c r="I103" s="52">
        <v>750</v>
      </c>
      <c r="J103" s="52">
        <v>55.262244626630789</v>
      </c>
      <c r="K103" s="52">
        <v>0</v>
      </c>
      <c r="L103" s="52">
        <v>189</v>
      </c>
      <c r="M103" s="52">
        <v>51.840260403506157</v>
      </c>
      <c r="N103" s="52">
        <v>69.120347204674886</v>
      </c>
      <c r="O103" s="52">
        <v>100</v>
      </c>
      <c r="P103" s="52">
        <v>173</v>
      </c>
      <c r="Q103" s="52">
        <v>51.475286367684568</v>
      </c>
      <c r="R103" s="52"/>
      <c r="S103" s="52"/>
      <c r="T103" s="52">
        <v>68.633715156912757</v>
      </c>
      <c r="U103" s="52">
        <v>100</v>
      </c>
      <c r="V103" s="52">
        <v>188</v>
      </c>
      <c r="W103" s="52">
        <v>42.781868289846983</v>
      </c>
      <c r="X103" s="52">
        <v>57.042491053129311</v>
      </c>
      <c r="Y103" s="52">
        <v>100</v>
      </c>
      <c r="Z103" s="52">
        <v>172</v>
      </c>
      <c r="AA103" s="52">
        <v>42.585091944103532</v>
      </c>
      <c r="AB103" s="52">
        <v>56.780122592138035</v>
      </c>
      <c r="AC103" s="52">
        <v>100</v>
      </c>
      <c r="AD103" s="52">
        <v>69</v>
      </c>
      <c r="AE103" s="52">
        <v>34.301932367149767</v>
      </c>
      <c r="AF103" s="52">
        <v>45.735909822866354</v>
      </c>
      <c r="AG103" s="52">
        <v>100</v>
      </c>
      <c r="AH103" s="52">
        <v>63</v>
      </c>
      <c r="AI103" s="52">
        <v>34.274603174603179</v>
      </c>
      <c r="AJ103" s="52"/>
      <c r="AK103" s="52">
        <v>45.69947089947091</v>
      </c>
      <c r="AL103" s="52">
        <v>100</v>
      </c>
      <c r="AM103" s="53"/>
      <c r="AN103" s="53"/>
      <c r="AO103" s="53"/>
      <c r="AP103" s="52">
        <v>0</v>
      </c>
      <c r="AQ103" s="52">
        <v>1</v>
      </c>
      <c r="AR103" s="52">
        <v>1</v>
      </c>
      <c r="AS103" s="52">
        <v>1</v>
      </c>
      <c r="AT103" s="52">
        <v>1</v>
      </c>
      <c r="AU103" s="52">
        <v>1</v>
      </c>
      <c r="AV103" s="52">
        <v>1</v>
      </c>
      <c r="AW103" s="52">
        <v>1</v>
      </c>
      <c r="AX103" s="52">
        <v>1</v>
      </c>
      <c r="AY103" s="52"/>
      <c r="AZ103" s="52">
        <v>0.16341030195381884</v>
      </c>
      <c r="BA103" s="52">
        <v>27.31793960923623</v>
      </c>
      <c r="BB103" s="52">
        <v>50</v>
      </c>
      <c r="BC103" s="52">
        <v>0.15581854043392504</v>
      </c>
      <c r="BD103" s="52">
        <v>28.836291913214993</v>
      </c>
      <c r="BE103" s="52">
        <v>50</v>
      </c>
      <c r="BF103" s="52"/>
      <c r="BG103" s="52"/>
      <c r="BH103" s="52"/>
      <c r="BI103" s="52"/>
      <c r="BJ103" s="52"/>
      <c r="BK103" s="52"/>
      <c r="BL103" s="52"/>
      <c r="BM103" s="52"/>
      <c r="BN103" s="52"/>
      <c r="BO103" s="52"/>
      <c r="BP103" s="52"/>
      <c r="BQ103" s="52"/>
      <c r="BR103" s="52"/>
      <c r="BS103" s="52"/>
      <c r="BT103" s="52"/>
      <c r="BU103" s="54"/>
      <c r="BV103" s="54"/>
      <c r="BW103" s="52"/>
      <c r="BX103" s="52"/>
      <c r="BY103" s="52"/>
      <c r="BZ103" s="55"/>
      <c r="CA103" s="55"/>
      <c r="CB103" s="52"/>
      <c r="CC103" s="52"/>
      <c r="CD103" s="52"/>
      <c r="CE103" s="52"/>
      <c r="CF103" s="52"/>
      <c r="CG103" s="52"/>
      <c r="CH103" s="52"/>
      <c r="CI103" s="52"/>
      <c r="CJ103" s="52"/>
      <c r="CK103" s="52">
        <v>61</v>
      </c>
      <c r="CL103" s="52">
        <v>28</v>
      </c>
      <c r="CM103" s="52">
        <v>78</v>
      </c>
      <c r="CN103" s="52">
        <v>0.45901639344262296</v>
      </c>
      <c r="CO103" s="52">
        <v>0.78205128205128205</v>
      </c>
      <c r="CP103" s="52">
        <v>15.300546448087433</v>
      </c>
      <c r="CQ103" s="52">
        <v>50</v>
      </c>
      <c r="CR103" s="52"/>
      <c r="CS103" s="52"/>
      <c r="CT103" s="52"/>
      <c r="CU103" s="52"/>
      <c r="CV103" s="52"/>
      <c r="CW103" s="52"/>
      <c r="CX103" s="52"/>
      <c r="CY103" s="52"/>
      <c r="CZ103" s="52">
        <v>16.823939048191338</v>
      </c>
      <c r="DA103" s="52">
        <v>19.496255895940152</v>
      </c>
      <c r="DB103" s="52">
        <v>17.335082511020332</v>
      </c>
      <c r="DC103" s="52"/>
      <c r="DD103" s="50" t="s">
        <v>1079</v>
      </c>
      <c r="DE103" s="22"/>
      <c r="DF103" s="22"/>
    </row>
    <row r="104" spans="1:110" x14ac:dyDescent="0.25">
      <c r="A104" s="50" t="s">
        <v>3486</v>
      </c>
      <c r="B104" s="50" t="s">
        <v>1735</v>
      </c>
      <c r="C104" s="50" t="s">
        <v>106</v>
      </c>
      <c r="D104" s="50" t="s">
        <v>114</v>
      </c>
      <c r="E104" s="50" t="s">
        <v>137</v>
      </c>
      <c r="F104" s="50" t="s">
        <v>2644</v>
      </c>
      <c r="G104" s="50" t="s">
        <v>109</v>
      </c>
      <c r="H104" s="52">
        <v>633.81191843634008</v>
      </c>
      <c r="I104" s="52">
        <v>650</v>
      </c>
      <c r="J104" s="52">
        <v>97.509525913283085</v>
      </c>
      <c r="K104" s="52">
        <v>0</v>
      </c>
      <c r="L104" s="52">
        <v>250</v>
      </c>
      <c r="M104" s="52">
        <v>88.372770110476011</v>
      </c>
      <c r="N104" s="52">
        <v>100</v>
      </c>
      <c r="O104" s="52">
        <v>100</v>
      </c>
      <c r="P104" s="52">
        <v>34</v>
      </c>
      <c r="Q104" s="52">
        <v>79.342526092572626</v>
      </c>
      <c r="R104" s="52">
        <v>75</v>
      </c>
      <c r="S104" s="52">
        <v>75</v>
      </c>
      <c r="T104" s="52">
        <v>100</v>
      </c>
      <c r="U104" s="52">
        <v>100</v>
      </c>
      <c r="V104" s="52">
        <v>250</v>
      </c>
      <c r="W104" s="52">
        <v>82.407254496254524</v>
      </c>
      <c r="X104" s="52">
        <v>100</v>
      </c>
      <c r="Y104" s="52">
        <v>100</v>
      </c>
      <c r="Z104" s="52">
        <v>34</v>
      </c>
      <c r="AA104" s="52">
        <v>72.069284661196406</v>
      </c>
      <c r="AB104" s="52">
        <v>96.092379548261874</v>
      </c>
      <c r="AC104" s="52">
        <v>100</v>
      </c>
      <c r="AD104" s="52">
        <v>89</v>
      </c>
      <c r="AE104" s="52">
        <v>68.224719101123569</v>
      </c>
      <c r="AF104" s="52">
        <v>90.966292134831434</v>
      </c>
      <c r="AG104" s="52">
        <v>100</v>
      </c>
      <c r="AH104" s="52">
        <v>10</v>
      </c>
      <c r="AI104" s="52"/>
      <c r="AJ104" s="52">
        <v>68.543459915611791</v>
      </c>
      <c r="AK104" s="52"/>
      <c r="AL104" s="52">
        <v>0</v>
      </c>
      <c r="AM104" s="53">
        <v>-4.34</v>
      </c>
      <c r="AN104" s="53">
        <v>2.93</v>
      </c>
      <c r="AO104" s="53"/>
      <c r="AP104" s="52">
        <v>0</v>
      </c>
      <c r="AQ104" s="52">
        <v>0.99606299212598426</v>
      </c>
      <c r="AR104" s="52">
        <v>1</v>
      </c>
      <c r="AS104" s="52">
        <v>0.99545454545454548</v>
      </c>
      <c r="AT104" s="52">
        <v>0.99606299212598426</v>
      </c>
      <c r="AU104" s="52">
        <v>1</v>
      </c>
      <c r="AV104" s="52">
        <v>0.99545454545454548</v>
      </c>
      <c r="AW104" s="52">
        <v>1</v>
      </c>
      <c r="AX104" s="52"/>
      <c r="AY104" s="52">
        <v>1</v>
      </c>
      <c r="AZ104" s="52">
        <v>2.6030368763557483E-2</v>
      </c>
      <c r="BA104" s="52">
        <v>50</v>
      </c>
      <c r="BB104" s="52">
        <v>50</v>
      </c>
      <c r="BC104" s="52">
        <v>3.3333333333333333E-2</v>
      </c>
      <c r="BD104" s="52">
        <v>50</v>
      </c>
      <c r="BE104" s="52">
        <v>50</v>
      </c>
      <c r="BF104" s="52"/>
      <c r="BG104" s="52"/>
      <c r="BH104" s="52"/>
      <c r="BI104" s="52"/>
      <c r="BJ104" s="52"/>
      <c r="BK104" s="52"/>
      <c r="BL104" s="52"/>
      <c r="BM104" s="52"/>
      <c r="BN104" s="52"/>
      <c r="BO104" s="52"/>
      <c r="BP104" s="52"/>
      <c r="BQ104" s="52"/>
      <c r="BR104" s="52"/>
      <c r="BS104" s="52"/>
      <c r="BT104" s="52"/>
      <c r="BU104" s="54"/>
      <c r="BV104" s="54"/>
      <c r="BW104" s="52"/>
      <c r="BX104" s="52"/>
      <c r="BY104" s="52"/>
      <c r="BZ104" s="55"/>
      <c r="CA104" s="55"/>
      <c r="CB104" s="52"/>
      <c r="CC104" s="52"/>
      <c r="CD104" s="52"/>
      <c r="CE104" s="52"/>
      <c r="CF104" s="52"/>
      <c r="CG104" s="52"/>
      <c r="CH104" s="52"/>
      <c r="CI104" s="52"/>
      <c r="CJ104" s="52"/>
      <c r="CK104" s="52">
        <v>77</v>
      </c>
      <c r="CL104" s="52">
        <v>54</v>
      </c>
      <c r="CM104" s="52">
        <v>77</v>
      </c>
      <c r="CN104" s="52">
        <v>0.70129870129870131</v>
      </c>
      <c r="CO104" s="52">
        <v>1</v>
      </c>
      <c r="CP104" s="52">
        <v>46.753246753246749</v>
      </c>
      <c r="CQ104" s="52">
        <v>50</v>
      </c>
      <c r="CR104" s="52"/>
      <c r="CS104" s="52"/>
      <c r="CT104" s="52"/>
      <c r="CU104" s="52"/>
      <c r="CV104" s="52"/>
      <c r="CW104" s="52"/>
      <c r="CX104" s="52"/>
      <c r="CY104" s="52"/>
      <c r="CZ104" s="52">
        <v>16.823939048191338</v>
      </c>
      <c r="DA104" s="52">
        <v>19.496255895940152</v>
      </c>
      <c r="DB104" s="52">
        <v>17.335082511020332</v>
      </c>
      <c r="DC104" s="52"/>
      <c r="DD104" s="50" t="s">
        <v>1124</v>
      </c>
      <c r="DE104" s="22"/>
      <c r="DF104" s="22"/>
    </row>
    <row r="105" spans="1:110" x14ac:dyDescent="0.25">
      <c r="A105" s="50" t="s">
        <v>3002</v>
      </c>
      <c r="B105" s="50" t="s">
        <v>1736</v>
      </c>
      <c r="C105" s="50" t="s">
        <v>106</v>
      </c>
      <c r="D105" s="50" t="s">
        <v>122</v>
      </c>
      <c r="E105" s="50" t="s">
        <v>249</v>
      </c>
      <c r="F105" s="50" t="s">
        <v>1454</v>
      </c>
      <c r="G105" s="50" t="s">
        <v>109</v>
      </c>
      <c r="H105" s="52">
        <v>193.81520974982095</v>
      </c>
      <c r="I105" s="52">
        <v>450</v>
      </c>
      <c r="J105" s="52">
        <v>43.070046611071319</v>
      </c>
      <c r="K105" s="52">
        <v>0</v>
      </c>
      <c r="L105" s="52"/>
      <c r="M105" s="52"/>
      <c r="N105" s="52"/>
      <c r="O105" s="52">
        <v>0</v>
      </c>
      <c r="P105" s="52"/>
      <c r="Q105" s="52"/>
      <c r="R105" s="52"/>
      <c r="S105" s="52"/>
      <c r="T105" s="52"/>
      <c r="U105" s="52">
        <v>0</v>
      </c>
      <c r="V105" s="52"/>
      <c r="W105" s="52"/>
      <c r="X105" s="52"/>
      <c r="Y105" s="52">
        <v>0</v>
      </c>
      <c r="Z105" s="52"/>
      <c r="AA105" s="52"/>
      <c r="AB105" s="52"/>
      <c r="AC105" s="52">
        <v>0</v>
      </c>
      <c r="AD105" s="52">
        <v>160</v>
      </c>
      <c r="AE105" s="52">
        <v>34.915833333333346</v>
      </c>
      <c r="AF105" s="52">
        <v>46.554444444444457</v>
      </c>
      <c r="AG105" s="52">
        <v>100</v>
      </c>
      <c r="AH105" s="52">
        <v>149</v>
      </c>
      <c r="AI105" s="52">
        <v>33.689038031319939</v>
      </c>
      <c r="AJ105" s="52"/>
      <c r="AK105" s="52">
        <v>44.918717375093252</v>
      </c>
      <c r="AL105" s="52">
        <v>100</v>
      </c>
      <c r="AM105" s="53"/>
      <c r="AN105" s="53"/>
      <c r="AO105" s="53"/>
      <c r="AP105" s="52">
        <v>1</v>
      </c>
      <c r="AQ105" s="52"/>
      <c r="AR105" s="52"/>
      <c r="AS105" s="52"/>
      <c r="AT105" s="52"/>
      <c r="AU105" s="52"/>
      <c r="AV105" s="52"/>
      <c r="AW105" s="52">
        <v>0.93567251461988299</v>
      </c>
      <c r="AX105" s="52">
        <v>0.93710691823899372</v>
      </c>
      <c r="AY105" s="52"/>
      <c r="AZ105" s="52">
        <v>0.52051835853131745</v>
      </c>
      <c r="BA105" s="52">
        <v>0</v>
      </c>
      <c r="BB105" s="52">
        <v>50</v>
      </c>
      <c r="BC105" s="52">
        <v>0.54205607476635509</v>
      </c>
      <c r="BD105" s="52">
        <v>0</v>
      </c>
      <c r="BE105" s="52">
        <v>50</v>
      </c>
      <c r="BF105" s="52"/>
      <c r="BG105" s="52"/>
      <c r="BH105" s="52"/>
      <c r="BI105" s="52"/>
      <c r="BJ105" s="52"/>
      <c r="BK105" s="52"/>
      <c r="BL105" s="52"/>
      <c r="BM105" s="52"/>
      <c r="BN105" s="52"/>
      <c r="BO105" s="52"/>
      <c r="BP105" s="52">
        <v>141</v>
      </c>
      <c r="BQ105" s="52">
        <v>324</v>
      </c>
      <c r="BR105" s="52">
        <v>0.43518518518518517</v>
      </c>
      <c r="BS105" s="52">
        <v>23.148148148148149</v>
      </c>
      <c r="BT105" s="52">
        <v>50</v>
      </c>
      <c r="BU105" s="54"/>
      <c r="BV105" s="54"/>
      <c r="BW105" s="52"/>
      <c r="BX105" s="52"/>
      <c r="BY105" s="52"/>
      <c r="BZ105" s="55"/>
      <c r="CA105" s="55"/>
      <c r="CB105" s="52"/>
      <c r="CC105" s="52"/>
      <c r="CD105" s="52"/>
      <c r="CE105" s="52"/>
      <c r="CF105" s="52"/>
      <c r="CG105" s="52"/>
      <c r="CH105" s="52"/>
      <c r="CI105" s="52"/>
      <c r="CJ105" s="52"/>
      <c r="CK105" s="52">
        <v>153</v>
      </c>
      <c r="CL105" s="52">
        <v>67</v>
      </c>
      <c r="CM105" s="52">
        <v>140</v>
      </c>
      <c r="CN105" s="52">
        <v>0.43790849673202614</v>
      </c>
      <c r="CO105" s="52">
        <v>1.0928571428571427</v>
      </c>
      <c r="CP105" s="52">
        <v>29.193899782135073</v>
      </c>
      <c r="CQ105" s="52">
        <v>50</v>
      </c>
      <c r="CR105" s="52">
        <v>286</v>
      </c>
      <c r="CS105" s="52">
        <v>463</v>
      </c>
      <c r="CT105" s="52">
        <v>0.6177105831533477</v>
      </c>
      <c r="CU105" s="52">
        <v>50</v>
      </c>
      <c r="CV105" s="52">
        <v>50</v>
      </c>
      <c r="CW105" s="52"/>
      <c r="CX105" s="52"/>
      <c r="CY105" s="52"/>
      <c r="CZ105" s="52">
        <v>16.823939048191338</v>
      </c>
      <c r="DA105" s="52">
        <v>19.496255895940152</v>
      </c>
      <c r="DB105" s="52">
        <v>17.335082511020332</v>
      </c>
      <c r="DC105" s="52"/>
      <c r="DD105" s="50" t="s">
        <v>582</v>
      </c>
      <c r="DE105" s="22"/>
      <c r="DF105" s="22"/>
    </row>
    <row r="106" spans="1:110" x14ac:dyDescent="0.25">
      <c r="A106" s="50" t="s">
        <v>3008</v>
      </c>
      <c r="B106" s="50" t="s">
        <v>1737</v>
      </c>
      <c r="C106" s="50" t="s">
        <v>106</v>
      </c>
      <c r="D106" s="50" t="s">
        <v>231</v>
      </c>
      <c r="E106" s="50" t="s">
        <v>123</v>
      </c>
      <c r="F106" s="50" t="s">
        <v>1454</v>
      </c>
      <c r="G106" s="50" t="s">
        <v>109</v>
      </c>
      <c r="H106" s="52">
        <v>486.01130224121329</v>
      </c>
      <c r="I106" s="52">
        <v>950</v>
      </c>
      <c r="J106" s="52">
        <v>51.159084446443501</v>
      </c>
      <c r="K106" s="52">
        <v>0</v>
      </c>
      <c r="L106" s="52">
        <v>118</v>
      </c>
      <c r="M106" s="52">
        <v>42.341621863799283</v>
      </c>
      <c r="N106" s="52">
        <v>56.455495818399051</v>
      </c>
      <c r="O106" s="52">
        <v>100</v>
      </c>
      <c r="P106" s="52">
        <v>115</v>
      </c>
      <c r="Q106" s="52">
        <v>41.99019011999377</v>
      </c>
      <c r="R106" s="52"/>
      <c r="S106" s="52"/>
      <c r="T106" s="52">
        <v>55.986920159991691</v>
      </c>
      <c r="U106" s="52">
        <v>100</v>
      </c>
      <c r="V106" s="52">
        <v>90</v>
      </c>
      <c r="W106" s="52">
        <v>29.91504390988927</v>
      </c>
      <c r="X106" s="52">
        <v>39.886725213185692</v>
      </c>
      <c r="Y106" s="52">
        <v>100</v>
      </c>
      <c r="Z106" s="52">
        <v>87</v>
      </c>
      <c r="AA106" s="52">
        <v>29.3433266184777</v>
      </c>
      <c r="AB106" s="52">
        <v>39.124435491303601</v>
      </c>
      <c r="AC106" s="52">
        <v>100</v>
      </c>
      <c r="AD106" s="52"/>
      <c r="AE106" s="52"/>
      <c r="AF106" s="52"/>
      <c r="AG106" s="52">
        <v>0</v>
      </c>
      <c r="AH106" s="52"/>
      <c r="AI106" s="52"/>
      <c r="AJ106" s="52"/>
      <c r="AK106" s="52"/>
      <c r="AL106" s="52">
        <v>0</v>
      </c>
      <c r="AM106" s="53"/>
      <c r="AN106" s="53"/>
      <c r="AO106" s="53"/>
      <c r="AP106" s="52">
        <v>1</v>
      </c>
      <c r="AQ106" s="52">
        <v>0.74269005847953218</v>
      </c>
      <c r="AR106" s="52">
        <v>0.74096385542168675</v>
      </c>
      <c r="AS106" s="52"/>
      <c r="AT106" s="52">
        <v>0.57627118644067798</v>
      </c>
      <c r="AU106" s="52">
        <v>0.57058823529411762</v>
      </c>
      <c r="AV106" s="52"/>
      <c r="AW106" s="52"/>
      <c r="AX106" s="52"/>
      <c r="AY106" s="52"/>
      <c r="AZ106" s="52">
        <v>0.5292397660818714</v>
      </c>
      <c r="BA106" s="52">
        <v>0</v>
      </c>
      <c r="BB106" s="52">
        <v>50</v>
      </c>
      <c r="BC106" s="52">
        <v>0.5285285285285285</v>
      </c>
      <c r="BD106" s="52">
        <v>0</v>
      </c>
      <c r="BE106" s="52">
        <v>50</v>
      </c>
      <c r="BF106" s="52">
        <v>182</v>
      </c>
      <c r="BG106" s="52">
        <v>342</v>
      </c>
      <c r="BH106" s="52">
        <v>0.53216374269005851</v>
      </c>
      <c r="BI106" s="52">
        <v>35.477582846003905</v>
      </c>
      <c r="BJ106" s="52">
        <v>50</v>
      </c>
      <c r="BK106" s="52">
        <v>24</v>
      </c>
      <c r="BL106" s="52">
        <v>342</v>
      </c>
      <c r="BM106" s="52">
        <v>7.0175438596491224E-2</v>
      </c>
      <c r="BN106" s="52">
        <v>4.6783625730994149</v>
      </c>
      <c r="BO106" s="52">
        <v>50</v>
      </c>
      <c r="BP106" s="52"/>
      <c r="BQ106" s="52"/>
      <c r="BR106" s="52"/>
      <c r="BS106" s="52"/>
      <c r="BT106" s="52"/>
      <c r="BU106" s="54">
        <v>148</v>
      </c>
      <c r="BV106" s="54">
        <v>202</v>
      </c>
      <c r="BW106" s="52">
        <v>0.73267326732673266</v>
      </c>
      <c r="BX106" s="52">
        <v>77.943964609226882</v>
      </c>
      <c r="BY106" s="52">
        <v>100</v>
      </c>
      <c r="BZ106" s="55">
        <v>191</v>
      </c>
      <c r="CA106" s="55">
        <v>246</v>
      </c>
      <c r="CB106" s="52">
        <v>0.77642276422764223</v>
      </c>
      <c r="CC106" s="52">
        <v>82.59816640719599</v>
      </c>
      <c r="CD106" s="52">
        <v>100</v>
      </c>
      <c r="CE106" s="52">
        <v>0</v>
      </c>
      <c r="CF106" s="52">
        <v>152</v>
      </c>
      <c r="CG106" s="52">
        <v>50</v>
      </c>
      <c r="CH106" s="52">
        <v>0.32894736842105265</v>
      </c>
      <c r="CI106" s="52">
        <v>43.859649122807021</v>
      </c>
      <c r="CJ106" s="52">
        <v>100</v>
      </c>
      <c r="CK106" s="52"/>
      <c r="CL106" s="52"/>
      <c r="CM106" s="52"/>
      <c r="CN106" s="52"/>
      <c r="CO106" s="52"/>
      <c r="CP106" s="52"/>
      <c r="CQ106" s="52"/>
      <c r="CR106" s="52">
        <v>233</v>
      </c>
      <c r="CS106" s="52">
        <v>342</v>
      </c>
      <c r="CT106" s="52">
        <v>0.68128654970760238</v>
      </c>
      <c r="CU106" s="52">
        <v>50</v>
      </c>
      <c r="CV106" s="52">
        <v>50</v>
      </c>
      <c r="CW106" s="52">
        <v>0.77642276422764223</v>
      </c>
      <c r="CX106" s="52"/>
      <c r="CY106" s="52"/>
      <c r="CZ106" s="52">
        <v>16.823939048191338</v>
      </c>
      <c r="DA106" s="52">
        <v>19.496255895940152</v>
      </c>
      <c r="DB106" s="52">
        <v>17.335082511020332</v>
      </c>
      <c r="DC106" s="52">
        <v>12.629206143265662</v>
      </c>
      <c r="DD106" s="50" t="s">
        <v>588</v>
      </c>
      <c r="DE106" s="22"/>
      <c r="DF106" s="22"/>
    </row>
    <row r="107" spans="1:110" x14ac:dyDescent="0.25">
      <c r="A107" s="50" t="s">
        <v>3690</v>
      </c>
      <c r="B107" s="50" t="s">
        <v>1738</v>
      </c>
      <c r="C107" s="50" t="s">
        <v>1389</v>
      </c>
      <c r="D107" s="50" t="s">
        <v>122</v>
      </c>
      <c r="E107" s="50" t="s">
        <v>123</v>
      </c>
      <c r="F107" s="50" t="s">
        <v>1454</v>
      </c>
      <c r="G107" s="50" t="s">
        <v>109</v>
      </c>
      <c r="H107" s="52">
        <v>918.00723449926988</v>
      </c>
      <c r="I107" s="52">
        <v>1250</v>
      </c>
      <c r="J107" s="52">
        <v>73.440578759941587</v>
      </c>
      <c r="K107" s="52">
        <v>0</v>
      </c>
      <c r="L107" s="52">
        <v>193</v>
      </c>
      <c r="M107" s="52">
        <v>60.306493397960907</v>
      </c>
      <c r="N107" s="52">
        <v>80.40865786394788</v>
      </c>
      <c r="O107" s="52">
        <v>100</v>
      </c>
      <c r="P107" s="52">
        <v>135</v>
      </c>
      <c r="Q107" s="52">
        <v>60.18951612903227</v>
      </c>
      <c r="R107" s="52">
        <v>51.704045336709463</v>
      </c>
      <c r="S107" s="52">
        <v>60.578768075639601</v>
      </c>
      <c r="T107" s="52">
        <v>80.252688172043037</v>
      </c>
      <c r="U107" s="52">
        <v>100</v>
      </c>
      <c r="V107" s="52">
        <v>192</v>
      </c>
      <c r="W107" s="52">
        <v>50.225694444444429</v>
      </c>
      <c r="X107" s="52">
        <v>66.967592592592567</v>
      </c>
      <c r="Y107" s="52">
        <v>100</v>
      </c>
      <c r="Z107" s="52">
        <v>135</v>
      </c>
      <c r="AA107" s="52">
        <v>49.60150184548808</v>
      </c>
      <c r="AB107" s="52">
        <v>66.135335793984112</v>
      </c>
      <c r="AC107" s="52">
        <v>100</v>
      </c>
      <c r="AD107" s="52">
        <v>193</v>
      </c>
      <c r="AE107" s="52">
        <v>46.511571675302264</v>
      </c>
      <c r="AF107" s="52">
        <v>62.015428900403016</v>
      </c>
      <c r="AG107" s="52">
        <v>100</v>
      </c>
      <c r="AH107" s="52">
        <v>141</v>
      </c>
      <c r="AI107" s="52">
        <v>46.067375886524836</v>
      </c>
      <c r="AJ107" s="52">
        <v>47.716025641025631</v>
      </c>
      <c r="AK107" s="52">
        <v>61.423167848699777</v>
      </c>
      <c r="AL107" s="52">
        <v>100</v>
      </c>
      <c r="AM107" s="53">
        <v>0.38</v>
      </c>
      <c r="AN107" s="53">
        <v>2.1</v>
      </c>
      <c r="AO107" s="53">
        <v>1.64</v>
      </c>
      <c r="AP107" s="52">
        <v>0</v>
      </c>
      <c r="AQ107" s="52">
        <v>1</v>
      </c>
      <c r="AR107" s="52">
        <v>1</v>
      </c>
      <c r="AS107" s="52">
        <v>1</v>
      </c>
      <c r="AT107" s="52">
        <v>0.99481865284974091</v>
      </c>
      <c r="AU107" s="52">
        <v>1</v>
      </c>
      <c r="AV107" s="52">
        <v>0.98275862068965514</v>
      </c>
      <c r="AW107" s="52">
        <v>1</v>
      </c>
      <c r="AX107" s="52">
        <v>1</v>
      </c>
      <c r="AY107" s="52">
        <v>1</v>
      </c>
      <c r="AZ107" s="52">
        <v>0.14432989690721648</v>
      </c>
      <c r="BA107" s="52">
        <v>31.134020618556725</v>
      </c>
      <c r="BB107" s="52">
        <v>50</v>
      </c>
      <c r="BC107" s="52">
        <v>0.1431159420289855</v>
      </c>
      <c r="BD107" s="52">
        <v>31.376811594202913</v>
      </c>
      <c r="BE107" s="52">
        <v>50</v>
      </c>
      <c r="BF107" s="52">
        <v>381</v>
      </c>
      <c r="BG107" s="52">
        <v>381</v>
      </c>
      <c r="BH107" s="52">
        <v>1</v>
      </c>
      <c r="BI107" s="52">
        <v>50</v>
      </c>
      <c r="BJ107" s="52">
        <v>50</v>
      </c>
      <c r="BK107" s="52">
        <v>30</v>
      </c>
      <c r="BL107" s="52">
        <v>381</v>
      </c>
      <c r="BM107" s="52">
        <v>7.874015748031496E-2</v>
      </c>
      <c r="BN107" s="52">
        <v>5.2493438320209975</v>
      </c>
      <c r="BO107" s="52">
        <v>50</v>
      </c>
      <c r="BP107" s="52">
        <v>203</v>
      </c>
      <c r="BQ107" s="52">
        <v>204</v>
      </c>
      <c r="BR107" s="52">
        <v>0.99509803921568629</v>
      </c>
      <c r="BS107" s="52">
        <v>50</v>
      </c>
      <c r="BT107" s="52">
        <v>50</v>
      </c>
      <c r="BU107" s="54">
        <v>170</v>
      </c>
      <c r="BV107" s="54">
        <v>185</v>
      </c>
      <c r="BW107" s="52">
        <v>0.91891891891891897</v>
      </c>
      <c r="BX107" s="52">
        <v>97.757331799885009</v>
      </c>
      <c r="BY107" s="52">
        <v>100</v>
      </c>
      <c r="BZ107" s="55">
        <v>160</v>
      </c>
      <c r="CA107" s="55">
        <v>170</v>
      </c>
      <c r="CB107" s="52">
        <v>0.94117647058823517</v>
      </c>
      <c r="CC107" s="52">
        <v>100</v>
      </c>
      <c r="CD107" s="52">
        <v>100</v>
      </c>
      <c r="CE107" s="52">
        <v>0</v>
      </c>
      <c r="CF107" s="52">
        <v>170</v>
      </c>
      <c r="CG107" s="52">
        <v>93</v>
      </c>
      <c r="CH107" s="52">
        <v>0.54705882352941182</v>
      </c>
      <c r="CI107" s="52">
        <v>72.941176470588246</v>
      </c>
      <c r="CJ107" s="52">
        <v>100</v>
      </c>
      <c r="CK107" s="52">
        <v>189</v>
      </c>
      <c r="CL107" s="52">
        <v>35</v>
      </c>
      <c r="CM107" s="52">
        <v>191</v>
      </c>
      <c r="CN107" s="52">
        <v>0.18518518518518517</v>
      </c>
      <c r="CO107" s="52">
        <v>0.98952879581151831</v>
      </c>
      <c r="CP107" s="52">
        <v>12.345679012345679</v>
      </c>
      <c r="CQ107" s="52">
        <v>50</v>
      </c>
      <c r="CR107" s="52">
        <v>775</v>
      </c>
      <c r="CS107" s="52">
        <v>776</v>
      </c>
      <c r="CT107" s="52">
        <v>0.99871134020618557</v>
      </c>
      <c r="CU107" s="52">
        <v>50</v>
      </c>
      <c r="CV107" s="52">
        <v>50</v>
      </c>
      <c r="CW107" s="52">
        <v>0.94117647058823517</v>
      </c>
      <c r="CX107" s="52">
        <v>0.94</v>
      </c>
      <c r="CY107" s="52">
        <v>-1.176470588235219E-3</v>
      </c>
      <c r="CZ107" s="52">
        <v>16.823939048191338</v>
      </c>
      <c r="DA107" s="52">
        <v>19.496255895940152</v>
      </c>
      <c r="DB107" s="52">
        <v>17.335082511020332</v>
      </c>
      <c r="DC107" s="52">
        <v>12.629206143265662</v>
      </c>
      <c r="DD107" s="50" t="s">
        <v>1388</v>
      </c>
      <c r="DE107" s="22"/>
      <c r="DF107" s="22"/>
    </row>
    <row r="108" spans="1:110" x14ac:dyDescent="0.25">
      <c r="A108" s="50" t="s">
        <v>3303</v>
      </c>
      <c r="B108" s="50" t="s">
        <v>1739</v>
      </c>
      <c r="C108" s="50" t="s">
        <v>106</v>
      </c>
      <c r="D108" s="50" t="s">
        <v>114</v>
      </c>
      <c r="E108" s="50" t="s">
        <v>137</v>
      </c>
      <c r="F108" s="50" t="s">
        <v>2644</v>
      </c>
      <c r="G108" s="50" t="s">
        <v>109</v>
      </c>
      <c r="H108" s="52">
        <v>609.89904902984017</v>
      </c>
      <c r="I108" s="52">
        <v>750</v>
      </c>
      <c r="J108" s="52">
        <v>81.319873203978688</v>
      </c>
      <c r="K108" s="52">
        <v>0</v>
      </c>
      <c r="L108" s="52">
        <v>248</v>
      </c>
      <c r="M108" s="52">
        <v>71.258741933471953</v>
      </c>
      <c r="N108" s="52">
        <v>95.011655911295932</v>
      </c>
      <c r="O108" s="52">
        <v>100</v>
      </c>
      <c r="P108" s="52">
        <v>94</v>
      </c>
      <c r="Q108" s="52">
        <v>61.746063391699678</v>
      </c>
      <c r="R108" s="52">
        <v>70.913785351285355</v>
      </c>
      <c r="S108" s="52">
        <v>75</v>
      </c>
      <c r="T108" s="52">
        <v>82.328084522266238</v>
      </c>
      <c r="U108" s="52">
        <v>100</v>
      </c>
      <c r="V108" s="52">
        <v>248</v>
      </c>
      <c r="W108" s="52">
        <v>64.828125842742779</v>
      </c>
      <c r="X108" s="52">
        <v>86.437501123657029</v>
      </c>
      <c r="Y108" s="52">
        <v>100</v>
      </c>
      <c r="Z108" s="52">
        <v>94</v>
      </c>
      <c r="AA108" s="52">
        <v>54.858002818109206</v>
      </c>
      <c r="AB108" s="52">
        <v>73.144003757478941</v>
      </c>
      <c r="AC108" s="52">
        <v>100</v>
      </c>
      <c r="AD108" s="52">
        <v>92</v>
      </c>
      <c r="AE108" s="52">
        <v>53.465579710144937</v>
      </c>
      <c r="AF108" s="52">
        <v>71.287439613526587</v>
      </c>
      <c r="AG108" s="52">
        <v>100</v>
      </c>
      <c r="AH108" s="52">
        <v>32</v>
      </c>
      <c r="AI108" s="52">
        <v>46.32604166666664</v>
      </c>
      <c r="AJ108" s="52">
        <v>57.273333333333341</v>
      </c>
      <c r="AK108" s="52">
        <v>61.76805555555552</v>
      </c>
      <c r="AL108" s="52">
        <v>100</v>
      </c>
      <c r="AM108" s="53">
        <v>13.25</v>
      </c>
      <c r="AN108" s="53">
        <v>16.05</v>
      </c>
      <c r="AO108" s="53">
        <v>10.94</v>
      </c>
      <c r="AP108" s="52">
        <v>0</v>
      </c>
      <c r="AQ108" s="52">
        <v>0.9882352941176471</v>
      </c>
      <c r="AR108" s="52">
        <v>0.98979591836734693</v>
      </c>
      <c r="AS108" s="52">
        <v>0.98726114649681529</v>
      </c>
      <c r="AT108" s="52">
        <v>0.9882352941176471</v>
      </c>
      <c r="AU108" s="52">
        <v>0.98979591836734693</v>
      </c>
      <c r="AV108" s="52">
        <v>0.98726114649681529</v>
      </c>
      <c r="AW108" s="52">
        <v>1</v>
      </c>
      <c r="AX108" s="52">
        <v>1</v>
      </c>
      <c r="AY108" s="52">
        <v>1</v>
      </c>
      <c r="AZ108" s="52">
        <v>3.386454183266932E-2</v>
      </c>
      <c r="BA108" s="52">
        <v>50</v>
      </c>
      <c r="BB108" s="52">
        <v>50</v>
      </c>
      <c r="BC108" s="52">
        <v>8.1761006289308172E-2</v>
      </c>
      <c r="BD108" s="52">
        <v>43.647798742138377</v>
      </c>
      <c r="BE108" s="52">
        <v>50</v>
      </c>
      <c r="BF108" s="52"/>
      <c r="BG108" s="52"/>
      <c r="BH108" s="52"/>
      <c r="BI108" s="52"/>
      <c r="BJ108" s="52"/>
      <c r="BK108" s="52"/>
      <c r="BL108" s="52"/>
      <c r="BM108" s="52"/>
      <c r="BN108" s="52"/>
      <c r="BO108" s="52"/>
      <c r="BP108" s="52"/>
      <c r="BQ108" s="52"/>
      <c r="BR108" s="52"/>
      <c r="BS108" s="52"/>
      <c r="BT108" s="52"/>
      <c r="BU108" s="54"/>
      <c r="BV108" s="54"/>
      <c r="BW108" s="52"/>
      <c r="BX108" s="52"/>
      <c r="BY108" s="52"/>
      <c r="BZ108" s="55"/>
      <c r="CA108" s="55"/>
      <c r="CB108" s="52"/>
      <c r="CC108" s="52"/>
      <c r="CD108" s="52"/>
      <c r="CE108" s="52"/>
      <c r="CF108" s="52"/>
      <c r="CG108" s="52"/>
      <c r="CH108" s="52"/>
      <c r="CI108" s="52"/>
      <c r="CJ108" s="52"/>
      <c r="CK108" s="52">
        <v>85</v>
      </c>
      <c r="CL108" s="52">
        <v>59</v>
      </c>
      <c r="CM108" s="52">
        <v>85</v>
      </c>
      <c r="CN108" s="52">
        <v>0.69411764705882351</v>
      </c>
      <c r="CO108" s="52">
        <v>1</v>
      </c>
      <c r="CP108" s="52">
        <v>46.274509803921568</v>
      </c>
      <c r="CQ108" s="52">
        <v>50</v>
      </c>
      <c r="CR108" s="52"/>
      <c r="CS108" s="52"/>
      <c r="CT108" s="52"/>
      <c r="CU108" s="52"/>
      <c r="CV108" s="52"/>
      <c r="CW108" s="52"/>
      <c r="CX108" s="52"/>
      <c r="CY108" s="52"/>
      <c r="CZ108" s="52">
        <v>16.823939048191338</v>
      </c>
      <c r="DA108" s="52">
        <v>19.496255895940152</v>
      </c>
      <c r="DB108" s="52">
        <v>17.335082511020332</v>
      </c>
      <c r="DC108" s="52"/>
      <c r="DD108" s="50" t="s">
        <v>925</v>
      </c>
      <c r="DE108" s="22"/>
      <c r="DF108" s="22"/>
    </row>
    <row r="109" spans="1:110" x14ac:dyDescent="0.25">
      <c r="A109" s="50" t="s">
        <v>3444</v>
      </c>
      <c r="B109" s="50" t="s">
        <v>1740</v>
      </c>
      <c r="C109" s="50" t="s">
        <v>106</v>
      </c>
      <c r="D109" s="50" t="s">
        <v>107</v>
      </c>
      <c r="E109" s="50" t="s">
        <v>137</v>
      </c>
      <c r="F109" s="50" t="s">
        <v>1454</v>
      </c>
      <c r="G109" s="50" t="s">
        <v>109</v>
      </c>
      <c r="H109" s="52">
        <v>441.96224592596195</v>
      </c>
      <c r="I109" s="52">
        <v>750</v>
      </c>
      <c r="J109" s="52">
        <v>58.928299456794932</v>
      </c>
      <c r="K109" s="52">
        <v>0</v>
      </c>
      <c r="L109" s="52">
        <v>208</v>
      </c>
      <c r="M109" s="52">
        <v>56.884044710473979</v>
      </c>
      <c r="N109" s="52">
        <v>75.845392947298635</v>
      </c>
      <c r="O109" s="52">
        <v>100</v>
      </c>
      <c r="P109" s="52">
        <v>187</v>
      </c>
      <c r="Q109" s="52">
        <v>55.399769783486413</v>
      </c>
      <c r="R109" s="52">
        <v>58.368398487446086</v>
      </c>
      <c r="S109" s="52">
        <v>70.101159536506159</v>
      </c>
      <c r="T109" s="52">
        <v>73.866359711315226</v>
      </c>
      <c r="U109" s="52">
        <v>100</v>
      </c>
      <c r="V109" s="52">
        <v>208</v>
      </c>
      <c r="W109" s="52">
        <v>47.039520349015497</v>
      </c>
      <c r="X109" s="52">
        <v>62.719360465353994</v>
      </c>
      <c r="Y109" s="52">
        <v>100</v>
      </c>
      <c r="Z109" s="52">
        <v>187</v>
      </c>
      <c r="AA109" s="52">
        <v>45.767293392293347</v>
      </c>
      <c r="AB109" s="52">
        <v>61.023057856391127</v>
      </c>
      <c r="AC109" s="52">
        <v>100</v>
      </c>
      <c r="AD109" s="52">
        <v>76</v>
      </c>
      <c r="AE109" s="52">
        <v>39.725438596491237</v>
      </c>
      <c r="AF109" s="52">
        <v>52.967251461988319</v>
      </c>
      <c r="AG109" s="52">
        <v>100</v>
      </c>
      <c r="AH109" s="52">
        <v>70</v>
      </c>
      <c r="AI109" s="52">
        <v>38.919047619047625</v>
      </c>
      <c r="AJ109" s="52"/>
      <c r="AK109" s="52">
        <v>51.8920634920635</v>
      </c>
      <c r="AL109" s="52">
        <v>100</v>
      </c>
      <c r="AM109" s="53">
        <v>14.7</v>
      </c>
      <c r="AN109" s="53">
        <v>12.6</v>
      </c>
      <c r="AO109" s="53"/>
      <c r="AP109" s="52">
        <v>0</v>
      </c>
      <c r="AQ109" s="52">
        <v>0.99559471365638763</v>
      </c>
      <c r="AR109" s="52">
        <v>0.99502487562189057</v>
      </c>
      <c r="AS109" s="52">
        <v>1</v>
      </c>
      <c r="AT109" s="52">
        <v>0.99559471365638763</v>
      </c>
      <c r="AU109" s="52">
        <v>0.99502487562189057</v>
      </c>
      <c r="AV109" s="52">
        <v>1</v>
      </c>
      <c r="AW109" s="52">
        <v>1</v>
      </c>
      <c r="AX109" s="52">
        <v>1</v>
      </c>
      <c r="AY109" s="52"/>
      <c r="AZ109" s="52">
        <v>0.20816326530612245</v>
      </c>
      <c r="BA109" s="52">
        <v>18.367346938775508</v>
      </c>
      <c r="BB109" s="52">
        <v>50</v>
      </c>
      <c r="BC109" s="52">
        <v>0.20785219399538107</v>
      </c>
      <c r="BD109" s="52">
        <v>18.429561200923803</v>
      </c>
      <c r="BE109" s="52">
        <v>50</v>
      </c>
      <c r="BF109" s="52"/>
      <c r="BG109" s="52"/>
      <c r="BH109" s="52"/>
      <c r="BI109" s="52"/>
      <c r="BJ109" s="52"/>
      <c r="BK109" s="52"/>
      <c r="BL109" s="52"/>
      <c r="BM109" s="52"/>
      <c r="BN109" s="52"/>
      <c r="BO109" s="52"/>
      <c r="BP109" s="52"/>
      <c r="BQ109" s="52"/>
      <c r="BR109" s="52"/>
      <c r="BS109" s="52"/>
      <c r="BT109" s="52"/>
      <c r="BU109" s="54"/>
      <c r="BV109" s="54"/>
      <c r="BW109" s="52"/>
      <c r="BX109" s="52"/>
      <c r="BY109" s="52"/>
      <c r="BZ109" s="55"/>
      <c r="CA109" s="55"/>
      <c r="CB109" s="52"/>
      <c r="CC109" s="52"/>
      <c r="CD109" s="52"/>
      <c r="CE109" s="52"/>
      <c r="CF109" s="52"/>
      <c r="CG109" s="52"/>
      <c r="CH109" s="52"/>
      <c r="CI109" s="52"/>
      <c r="CJ109" s="52"/>
      <c r="CK109" s="52">
        <v>72</v>
      </c>
      <c r="CL109" s="52">
        <v>29</v>
      </c>
      <c r="CM109" s="52">
        <v>75</v>
      </c>
      <c r="CN109" s="52">
        <v>0.40277777777777779</v>
      </c>
      <c r="CO109" s="52">
        <v>0.96</v>
      </c>
      <c r="CP109" s="52">
        <v>26.851851851851855</v>
      </c>
      <c r="CQ109" s="52">
        <v>50</v>
      </c>
      <c r="CR109" s="52"/>
      <c r="CS109" s="52"/>
      <c r="CT109" s="52"/>
      <c r="CU109" s="52"/>
      <c r="CV109" s="52"/>
      <c r="CW109" s="52"/>
      <c r="CX109" s="52"/>
      <c r="CY109" s="52"/>
      <c r="CZ109" s="52">
        <v>16.823939048191338</v>
      </c>
      <c r="DA109" s="52">
        <v>19.496255895940152</v>
      </c>
      <c r="DB109" s="52">
        <v>17.335082511020332</v>
      </c>
      <c r="DC109" s="52"/>
      <c r="DD109" s="50" t="s">
        <v>1080</v>
      </c>
      <c r="DE109" s="22"/>
      <c r="DF109" s="22"/>
    </row>
    <row r="110" spans="1:110" x14ac:dyDescent="0.25">
      <c r="A110" s="50" t="s">
        <v>3390</v>
      </c>
      <c r="B110" s="50" t="s">
        <v>1741</v>
      </c>
      <c r="C110" s="50" t="s">
        <v>106</v>
      </c>
      <c r="D110" s="50" t="s">
        <v>122</v>
      </c>
      <c r="E110" s="50" t="s">
        <v>123</v>
      </c>
      <c r="F110" s="50" t="s">
        <v>2644</v>
      </c>
      <c r="G110" s="50" t="s">
        <v>109</v>
      </c>
      <c r="H110" s="52">
        <v>952.61761069412319</v>
      </c>
      <c r="I110" s="52">
        <v>1250</v>
      </c>
      <c r="J110" s="52">
        <v>76.209408855529858</v>
      </c>
      <c r="K110" s="52">
        <v>0</v>
      </c>
      <c r="L110" s="52">
        <v>289</v>
      </c>
      <c r="M110" s="52">
        <v>70.168365765028369</v>
      </c>
      <c r="N110" s="52">
        <v>93.557821020037821</v>
      </c>
      <c r="O110" s="52">
        <v>100</v>
      </c>
      <c r="P110" s="52">
        <v>114</v>
      </c>
      <c r="Q110" s="52">
        <v>63.92215305288309</v>
      </c>
      <c r="R110" s="52">
        <v>57.338917525773212</v>
      </c>
      <c r="S110" s="52">
        <v>74.237327188940142</v>
      </c>
      <c r="T110" s="52">
        <v>85.22953740384412</v>
      </c>
      <c r="U110" s="52">
        <v>100</v>
      </c>
      <c r="V110" s="52">
        <v>289</v>
      </c>
      <c r="W110" s="52">
        <v>53.90120770361915</v>
      </c>
      <c r="X110" s="52">
        <v>71.868276938158871</v>
      </c>
      <c r="Y110" s="52">
        <v>100</v>
      </c>
      <c r="Z110" s="52">
        <v>113</v>
      </c>
      <c r="AA110" s="52">
        <v>48.546898600087161</v>
      </c>
      <c r="AB110" s="52">
        <v>64.729198133449557</v>
      </c>
      <c r="AC110" s="52">
        <v>100</v>
      </c>
      <c r="AD110" s="52">
        <v>225</v>
      </c>
      <c r="AE110" s="52">
        <v>55.602962962962913</v>
      </c>
      <c r="AF110" s="52">
        <v>74.137283950617217</v>
      </c>
      <c r="AG110" s="52">
        <v>100</v>
      </c>
      <c r="AH110" s="52">
        <v>96</v>
      </c>
      <c r="AI110" s="52">
        <v>49.419791666666704</v>
      </c>
      <c r="AJ110" s="52">
        <v>60.204392764857879</v>
      </c>
      <c r="AK110" s="52">
        <v>65.893055555555605</v>
      </c>
      <c r="AL110" s="52">
        <v>100</v>
      </c>
      <c r="AM110" s="53">
        <v>10.31</v>
      </c>
      <c r="AN110" s="53">
        <v>8.7899999999999991</v>
      </c>
      <c r="AO110" s="53">
        <v>10.78</v>
      </c>
      <c r="AP110" s="52">
        <v>1</v>
      </c>
      <c r="AQ110" s="52">
        <v>0.97377049180327868</v>
      </c>
      <c r="AR110" s="52">
        <v>0.967741935483871</v>
      </c>
      <c r="AS110" s="52">
        <v>0.97790055248618779</v>
      </c>
      <c r="AT110" s="52">
        <v>0.97697368421052633</v>
      </c>
      <c r="AU110" s="52">
        <v>0.95967741935483875</v>
      </c>
      <c r="AV110" s="52">
        <v>0.98888888888888893</v>
      </c>
      <c r="AW110" s="52">
        <v>0.96202531645569622</v>
      </c>
      <c r="AX110" s="52">
        <v>0.93333333333333335</v>
      </c>
      <c r="AY110" s="52">
        <v>0.98484848484848486</v>
      </c>
      <c r="AZ110" s="52">
        <v>0.12250712250712251</v>
      </c>
      <c r="BA110" s="52">
        <v>35.498575498575512</v>
      </c>
      <c r="BB110" s="52">
        <v>50</v>
      </c>
      <c r="BC110" s="52">
        <v>0.16590909090909092</v>
      </c>
      <c r="BD110" s="52">
        <v>26.818181818181827</v>
      </c>
      <c r="BE110" s="52">
        <v>50</v>
      </c>
      <c r="BF110" s="52">
        <v>262</v>
      </c>
      <c r="BG110" s="52">
        <v>550</v>
      </c>
      <c r="BH110" s="52">
        <v>0.47636363636363638</v>
      </c>
      <c r="BI110" s="52">
        <v>31.757575757575758</v>
      </c>
      <c r="BJ110" s="52">
        <v>50</v>
      </c>
      <c r="BK110" s="52">
        <v>163</v>
      </c>
      <c r="BL110" s="52">
        <v>550</v>
      </c>
      <c r="BM110" s="52">
        <v>0.29636363636363638</v>
      </c>
      <c r="BN110" s="52">
        <v>19.757575757575761</v>
      </c>
      <c r="BO110" s="52">
        <v>50</v>
      </c>
      <c r="BP110" s="52">
        <v>253</v>
      </c>
      <c r="BQ110" s="52">
        <v>268</v>
      </c>
      <c r="BR110" s="52">
        <v>0.94402985074626866</v>
      </c>
      <c r="BS110" s="52">
        <v>50</v>
      </c>
      <c r="BT110" s="52">
        <v>50</v>
      </c>
      <c r="BU110" s="54">
        <v>327</v>
      </c>
      <c r="BV110" s="54">
        <v>334</v>
      </c>
      <c r="BW110" s="52">
        <v>0.97904191616766467</v>
      </c>
      <c r="BX110" s="52">
        <v>100</v>
      </c>
      <c r="BY110" s="52">
        <v>100</v>
      </c>
      <c r="BZ110" s="55">
        <v>95</v>
      </c>
      <c r="CA110" s="55">
        <v>119</v>
      </c>
      <c r="CB110" s="52">
        <v>0.79831932773109249</v>
      </c>
      <c r="CC110" s="52">
        <v>84.927588056499204</v>
      </c>
      <c r="CD110" s="52">
        <v>100</v>
      </c>
      <c r="CE110" s="52">
        <v>1</v>
      </c>
      <c r="CF110" s="52">
        <v>329</v>
      </c>
      <c r="CG110" s="52">
        <v>255</v>
      </c>
      <c r="CH110" s="52">
        <v>0.77507598784194531</v>
      </c>
      <c r="CI110" s="52">
        <v>100</v>
      </c>
      <c r="CJ110" s="52">
        <v>100</v>
      </c>
      <c r="CK110" s="52">
        <v>208</v>
      </c>
      <c r="CL110" s="52">
        <v>125</v>
      </c>
      <c r="CM110" s="52">
        <v>237</v>
      </c>
      <c r="CN110" s="52">
        <v>0.60096153846153844</v>
      </c>
      <c r="CO110" s="52">
        <v>0.87763713080168781</v>
      </c>
      <c r="CP110" s="52">
        <v>20.032051282051281</v>
      </c>
      <c r="CQ110" s="52">
        <v>50</v>
      </c>
      <c r="CR110" s="52">
        <v>359</v>
      </c>
      <c r="CS110" s="52">
        <v>1053</v>
      </c>
      <c r="CT110" s="52">
        <v>0.34093067426400758</v>
      </c>
      <c r="CU110" s="52">
        <v>28.41088952200063</v>
      </c>
      <c r="CV110" s="52">
        <v>50</v>
      </c>
      <c r="CW110" s="52">
        <v>0.79831932773109249</v>
      </c>
      <c r="CX110" s="52">
        <v>0.94</v>
      </c>
      <c r="CY110" s="52">
        <v>0.14168067226890757</v>
      </c>
      <c r="CZ110" s="52">
        <v>16.823939048191338</v>
      </c>
      <c r="DA110" s="52">
        <v>19.496255895940152</v>
      </c>
      <c r="DB110" s="52">
        <v>17.335082511020332</v>
      </c>
      <c r="DC110" s="52">
        <v>12.629206143265662</v>
      </c>
      <c r="DD110" s="50" t="s">
        <v>1020</v>
      </c>
      <c r="DE110" s="22"/>
      <c r="DF110" s="22"/>
    </row>
    <row r="111" spans="1:110" x14ac:dyDescent="0.25">
      <c r="A111" s="50" t="s">
        <v>2972</v>
      </c>
      <c r="B111" s="50" t="s">
        <v>1742</v>
      </c>
      <c r="C111" s="50" t="s">
        <v>106</v>
      </c>
      <c r="D111" s="50" t="s">
        <v>107</v>
      </c>
      <c r="E111" s="50" t="s">
        <v>119</v>
      </c>
      <c r="F111" s="50" t="s">
        <v>1454</v>
      </c>
      <c r="G111" s="50" t="s">
        <v>109</v>
      </c>
      <c r="H111" s="52">
        <v>358.77085706067248</v>
      </c>
      <c r="I111" s="52">
        <v>800</v>
      </c>
      <c r="J111" s="52">
        <v>44.84635713258406</v>
      </c>
      <c r="K111" s="52">
        <v>0</v>
      </c>
      <c r="L111" s="52">
        <v>307</v>
      </c>
      <c r="M111" s="52">
        <v>42.39888511463117</v>
      </c>
      <c r="N111" s="52">
        <v>56.531846819508225</v>
      </c>
      <c r="O111" s="52">
        <v>100</v>
      </c>
      <c r="P111" s="52">
        <v>304</v>
      </c>
      <c r="Q111" s="52">
        <v>42.465576472116865</v>
      </c>
      <c r="R111" s="52"/>
      <c r="S111" s="52"/>
      <c r="T111" s="52">
        <v>56.620768629489149</v>
      </c>
      <c r="U111" s="52">
        <v>100</v>
      </c>
      <c r="V111" s="52">
        <v>305</v>
      </c>
      <c r="W111" s="52">
        <v>31.737997399883366</v>
      </c>
      <c r="X111" s="52">
        <v>42.317329866511159</v>
      </c>
      <c r="Y111" s="52">
        <v>100</v>
      </c>
      <c r="Z111" s="52">
        <v>302</v>
      </c>
      <c r="AA111" s="52">
        <v>31.765889038324126</v>
      </c>
      <c r="AB111" s="52">
        <v>42.354518717765501</v>
      </c>
      <c r="AC111" s="52">
        <v>100</v>
      </c>
      <c r="AD111" s="52">
        <v>116</v>
      </c>
      <c r="AE111" s="52">
        <v>34.867313218390798</v>
      </c>
      <c r="AF111" s="52">
        <v>46.489750957854397</v>
      </c>
      <c r="AG111" s="52">
        <v>100</v>
      </c>
      <c r="AH111" s="52">
        <v>114</v>
      </c>
      <c r="AI111" s="52">
        <v>35.022295321637422</v>
      </c>
      <c r="AJ111" s="52"/>
      <c r="AK111" s="52">
        <v>46.696393762183227</v>
      </c>
      <c r="AL111" s="52">
        <v>100</v>
      </c>
      <c r="AM111" s="53"/>
      <c r="AN111" s="53"/>
      <c r="AO111" s="53"/>
      <c r="AP111" s="52">
        <v>0</v>
      </c>
      <c r="AQ111" s="52">
        <v>0.97345132743362828</v>
      </c>
      <c r="AR111" s="52">
        <v>0.9731343283582089</v>
      </c>
      <c r="AS111" s="52"/>
      <c r="AT111" s="52">
        <v>0.96875</v>
      </c>
      <c r="AU111" s="52">
        <v>0.9683908045977011</v>
      </c>
      <c r="AV111" s="52"/>
      <c r="AW111" s="52">
        <v>0.97560975609756095</v>
      </c>
      <c r="AX111" s="52">
        <v>0.97520661157024791</v>
      </c>
      <c r="AY111" s="52"/>
      <c r="AZ111" s="52">
        <v>0.34586466165413532</v>
      </c>
      <c r="BA111" s="52">
        <v>0</v>
      </c>
      <c r="BB111" s="52">
        <v>50</v>
      </c>
      <c r="BC111" s="52">
        <v>0.34476190476190477</v>
      </c>
      <c r="BD111" s="52">
        <v>0</v>
      </c>
      <c r="BE111" s="52">
        <v>50</v>
      </c>
      <c r="BF111" s="52"/>
      <c r="BG111" s="52"/>
      <c r="BH111" s="52"/>
      <c r="BI111" s="52"/>
      <c r="BJ111" s="52"/>
      <c r="BK111" s="52"/>
      <c r="BL111" s="52"/>
      <c r="BM111" s="52"/>
      <c r="BN111" s="52"/>
      <c r="BO111" s="52"/>
      <c r="BP111" s="52">
        <v>40</v>
      </c>
      <c r="BQ111" s="52">
        <v>49</v>
      </c>
      <c r="BR111" s="52">
        <v>0.81632653061224492</v>
      </c>
      <c r="BS111" s="52">
        <v>43.421623968736434</v>
      </c>
      <c r="BT111" s="52">
        <v>50</v>
      </c>
      <c r="BU111" s="54"/>
      <c r="BV111" s="54"/>
      <c r="BW111" s="52"/>
      <c r="BX111" s="52"/>
      <c r="BY111" s="52"/>
      <c r="BZ111" s="55"/>
      <c r="CA111" s="55"/>
      <c r="CB111" s="52"/>
      <c r="CC111" s="52"/>
      <c r="CD111" s="52"/>
      <c r="CE111" s="52"/>
      <c r="CF111" s="52"/>
      <c r="CG111" s="52"/>
      <c r="CH111" s="52"/>
      <c r="CI111" s="52"/>
      <c r="CJ111" s="52"/>
      <c r="CK111" s="52">
        <v>189</v>
      </c>
      <c r="CL111" s="52">
        <v>69</v>
      </c>
      <c r="CM111" s="52">
        <v>184</v>
      </c>
      <c r="CN111" s="52">
        <v>0.36507936507936506</v>
      </c>
      <c r="CO111" s="52">
        <v>1.0271739130434783</v>
      </c>
      <c r="CP111" s="52">
        <v>24.338624338624339</v>
      </c>
      <c r="CQ111" s="52">
        <v>50</v>
      </c>
      <c r="CR111" s="52"/>
      <c r="CS111" s="52"/>
      <c r="CT111" s="52"/>
      <c r="CU111" s="52"/>
      <c r="CV111" s="52"/>
      <c r="CW111" s="52"/>
      <c r="CX111" s="52"/>
      <c r="CY111" s="52"/>
      <c r="CZ111" s="52">
        <v>16.823939048191338</v>
      </c>
      <c r="DA111" s="52">
        <v>19.496255895940152</v>
      </c>
      <c r="DB111" s="52">
        <v>17.335082511020332</v>
      </c>
      <c r="DC111" s="52"/>
      <c r="DD111" s="50" t="s">
        <v>553</v>
      </c>
      <c r="DE111" s="22"/>
      <c r="DF111" s="22"/>
    </row>
    <row r="112" spans="1:110" x14ac:dyDescent="0.25">
      <c r="A112" s="50" t="s">
        <v>3609</v>
      </c>
      <c r="B112" s="50" t="s">
        <v>1743</v>
      </c>
      <c r="C112" s="50" t="s">
        <v>1212</v>
      </c>
      <c r="D112" s="50" t="s">
        <v>107</v>
      </c>
      <c r="E112" s="50" t="s">
        <v>132</v>
      </c>
      <c r="F112" s="50" t="s">
        <v>2644</v>
      </c>
      <c r="G112" s="50" t="s">
        <v>109</v>
      </c>
      <c r="H112" s="52">
        <v>489.66284583863887</v>
      </c>
      <c r="I112" s="52">
        <v>550</v>
      </c>
      <c r="J112" s="52">
        <v>89.029608334297976</v>
      </c>
      <c r="K112" s="52">
        <v>0</v>
      </c>
      <c r="L112" s="52">
        <v>105</v>
      </c>
      <c r="M112" s="52">
        <v>76.319980768649089</v>
      </c>
      <c r="N112" s="52">
        <v>100</v>
      </c>
      <c r="O112" s="52">
        <v>100</v>
      </c>
      <c r="P112" s="52">
        <v>27</v>
      </c>
      <c r="Q112" s="52">
        <v>63.671527377710795</v>
      </c>
      <c r="R112" s="52">
        <v>74.178568819594446</v>
      </c>
      <c r="S112" s="52">
        <v>75</v>
      </c>
      <c r="T112" s="52">
        <v>84.895369836947737</v>
      </c>
      <c r="U112" s="52">
        <v>100</v>
      </c>
      <c r="V112" s="52">
        <v>105</v>
      </c>
      <c r="W112" s="52">
        <v>69.876664825474336</v>
      </c>
      <c r="X112" s="52">
        <v>93.168886433965781</v>
      </c>
      <c r="Y112" s="52">
        <v>100</v>
      </c>
      <c r="Z112" s="52">
        <v>27</v>
      </c>
      <c r="AA112" s="52">
        <v>57.448942175794031</v>
      </c>
      <c r="AB112" s="52">
        <v>76.598589567725369</v>
      </c>
      <c r="AC112" s="52">
        <v>100</v>
      </c>
      <c r="AD112" s="52"/>
      <c r="AE112" s="52"/>
      <c r="AF112" s="52"/>
      <c r="AG112" s="52">
        <v>0</v>
      </c>
      <c r="AH112" s="52"/>
      <c r="AI112" s="52"/>
      <c r="AJ112" s="52"/>
      <c r="AK112" s="52"/>
      <c r="AL112" s="52">
        <v>0</v>
      </c>
      <c r="AM112" s="53">
        <v>11.32</v>
      </c>
      <c r="AN112" s="53">
        <v>16.72</v>
      </c>
      <c r="AO112" s="53"/>
      <c r="AP112" s="52">
        <v>0</v>
      </c>
      <c r="AQ112" s="52">
        <v>1</v>
      </c>
      <c r="AR112" s="52">
        <v>1</v>
      </c>
      <c r="AS112" s="52">
        <v>1</v>
      </c>
      <c r="AT112" s="52">
        <v>1</v>
      </c>
      <c r="AU112" s="52">
        <v>1</v>
      </c>
      <c r="AV112" s="52">
        <v>1</v>
      </c>
      <c r="AW112" s="52"/>
      <c r="AX112" s="52"/>
      <c r="AY112" s="52"/>
      <c r="AZ112" s="52">
        <v>4.5627376425855515E-2</v>
      </c>
      <c r="BA112" s="52">
        <v>50</v>
      </c>
      <c r="BB112" s="52">
        <v>50</v>
      </c>
      <c r="BC112" s="52">
        <v>0.125</v>
      </c>
      <c r="BD112" s="52">
        <v>35.000000000000007</v>
      </c>
      <c r="BE112" s="52">
        <v>50</v>
      </c>
      <c r="BF112" s="52"/>
      <c r="BG112" s="52"/>
      <c r="BH112" s="52"/>
      <c r="BI112" s="52"/>
      <c r="BJ112" s="52"/>
      <c r="BK112" s="52"/>
      <c r="BL112" s="52"/>
      <c r="BM112" s="52"/>
      <c r="BN112" s="52"/>
      <c r="BO112" s="52"/>
      <c r="BP112" s="52"/>
      <c r="BQ112" s="52"/>
      <c r="BR112" s="52"/>
      <c r="BS112" s="52"/>
      <c r="BT112" s="52"/>
      <c r="BU112" s="54"/>
      <c r="BV112" s="54"/>
      <c r="BW112" s="52"/>
      <c r="BX112" s="52"/>
      <c r="BY112" s="52"/>
      <c r="BZ112" s="55"/>
      <c r="CA112" s="55"/>
      <c r="CB112" s="52"/>
      <c r="CC112" s="52"/>
      <c r="CD112" s="52"/>
      <c r="CE112" s="52"/>
      <c r="CF112" s="52"/>
      <c r="CG112" s="52"/>
      <c r="CH112" s="52"/>
      <c r="CI112" s="52"/>
      <c r="CJ112" s="52"/>
      <c r="CK112" s="52">
        <v>58</v>
      </c>
      <c r="CL112" s="52">
        <v>46</v>
      </c>
      <c r="CM112" s="52">
        <v>58</v>
      </c>
      <c r="CN112" s="52">
        <v>0.7931034482758621</v>
      </c>
      <c r="CO112" s="52">
        <v>1</v>
      </c>
      <c r="CP112" s="52">
        <v>50</v>
      </c>
      <c r="CQ112" s="52">
        <v>50</v>
      </c>
      <c r="CR112" s="52"/>
      <c r="CS112" s="52"/>
      <c r="CT112" s="52"/>
      <c r="CU112" s="52"/>
      <c r="CV112" s="52"/>
      <c r="CW112" s="52"/>
      <c r="CX112" s="52"/>
      <c r="CY112" s="52"/>
      <c r="CZ112" s="52">
        <v>16.823939048191338</v>
      </c>
      <c r="DA112" s="52">
        <v>19.496255895940152</v>
      </c>
      <c r="DB112" s="52">
        <v>17.335082511020332</v>
      </c>
      <c r="DC112" s="52"/>
      <c r="DD112" s="50" t="s">
        <v>1271</v>
      </c>
      <c r="DE112" s="22"/>
      <c r="DF112" s="22"/>
    </row>
    <row r="113" spans="1:110" x14ac:dyDescent="0.25">
      <c r="A113" s="50" t="s">
        <v>2885</v>
      </c>
      <c r="B113" s="50" t="s">
        <v>1744</v>
      </c>
      <c r="C113" s="50" t="s">
        <v>106</v>
      </c>
      <c r="D113" s="50" t="s">
        <v>107</v>
      </c>
      <c r="E113" s="50" t="s">
        <v>137</v>
      </c>
      <c r="F113" s="50" t="s">
        <v>2644</v>
      </c>
      <c r="G113" s="50" t="s">
        <v>109</v>
      </c>
      <c r="H113" s="52">
        <v>592.98850618463644</v>
      </c>
      <c r="I113" s="52">
        <v>650</v>
      </c>
      <c r="J113" s="52">
        <v>91.229000951482533</v>
      </c>
      <c r="K113" s="52">
        <v>0</v>
      </c>
      <c r="L113" s="52">
        <v>198</v>
      </c>
      <c r="M113" s="52">
        <v>82.479528076904785</v>
      </c>
      <c r="N113" s="52">
        <v>100</v>
      </c>
      <c r="O113" s="52">
        <v>100</v>
      </c>
      <c r="P113" s="52">
        <v>28</v>
      </c>
      <c r="Q113" s="52">
        <v>62.821176323491876</v>
      </c>
      <c r="R113" s="52">
        <v>75</v>
      </c>
      <c r="S113" s="52">
        <v>75</v>
      </c>
      <c r="T113" s="52">
        <v>83.761568431322502</v>
      </c>
      <c r="U113" s="52">
        <v>100</v>
      </c>
      <c r="V113" s="52">
        <v>197</v>
      </c>
      <c r="W113" s="52">
        <v>75.833698413647653</v>
      </c>
      <c r="X113" s="52">
        <v>100</v>
      </c>
      <c r="Y113" s="52">
        <v>100</v>
      </c>
      <c r="Z113" s="52">
        <v>28</v>
      </c>
      <c r="AA113" s="52">
        <v>57.711801774301776</v>
      </c>
      <c r="AB113" s="52">
        <v>76.949069032402377</v>
      </c>
      <c r="AC113" s="52">
        <v>100</v>
      </c>
      <c r="AD113" s="52">
        <v>62</v>
      </c>
      <c r="AE113" s="52">
        <v>66.372580645161293</v>
      </c>
      <c r="AF113" s="52">
        <v>88.49677419354839</v>
      </c>
      <c r="AG113" s="52">
        <v>100</v>
      </c>
      <c r="AH113" s="52">
        <v>9</v>
      </c>
      <c r="AI113" s="52"/>
      <c r="AJ113" s="52">
        <v>69.037106918239004</v>
      </c>
      <c r="AK113" s="52"/>
      <c r="AL113" s="52">
        <v>0</v>
      </c>
      <c r="AM113" s="53">
        <v>12.17</v>
      </c>
      <c r="AN113" s="53">
        <v>17.28</v>
      </c>
      <c r="AO113" s="53"/>
      <c r="AP113" s="52">
        <v>0</v>
      </c>
      <c r="AQ113" s="52">
        <v>0.99497487437185927</v>
      </c>
      <c r="AR113" s="52">
        <v>0.96551724137931039</v>
      </c>
      <c r="AS113" s="52">
        <v>1</v>
      </c>
      <c r="AT113" s="52">
        <v>0.98994974874371855</v>
      </c>
      <c r="AU113" s="52">
        <v>0.96551724137931039</v>
      </c>
      <c r="AV113" s="52">
        <v>0.99411764705882355</v>
      </c>
      <c r="AW113" s="52">
        <v>0.98412698412698407</v>
      </c>
      <c r="AX113" s="52"/>
      <c r="AY113" s="52">
        <v>1</v>
      </c>
      <c r="AZ113" s="52">
        <v>2.3076923076923078E-2</v>
      </c>
      <c r="BA113" s="52">
        <v>50</v>
      </c>
      <c r="BB113" s="52">
        <v>50</v>
      </c>
      <c r="BC113" s="52">
        <v>3.5714285714285712E-2</v>
      </c>
      <c r="BD113" s="52">
        <v>50</v>
      </c>
      <c r="BE113" s="52">
        <v>50</v>
      </c>
      <c r="BF113" s="52"/>
      <c r="BG113" s="52"/>
      <c r="BH113" s="52"/>
      <c r="BI113" s="52"/>
      <c r="BJ113" s="52"/>
      <c r="BK113" s="52"/>
      <c r="BL113" s="52"/>
      <c r="BM113" s="52"/>
      <c r="BN113" s="52"/>
      <c r="BO113" s="52"/>
      <c r="BP113" s="52"/>
      <c r="BQ113" s="52"/>
      <c r="BR113" s="52"/>
      <c r="BS113" s="52"/>
      <c r="BT113" s="52"/>
      <c r="BU113" s="54"/>
      <c r="BV113" s="54"/>
      <c r="BW113" s="52"/>
      <c r="BX113" s="52"/>
      <c r="BY113" s="52"/>
      <c r="BZ113" s="55"/>
      <c r="CA113" s="55"/>
      <c r="CB113" s="52"/>
      <c r="CC113" s="52"/>
      <c r="CD113" s="52"/>
      <c r="CE113" s="52"/>
      <c r="CF113" s="52"/>
      <c r="CG113" s="52"/>
      <c r="CH113" s="52"/>
      <c r="CI113" s="52"/>
      <c r="CJ113" s="52"/>
      <c r="CK113" s="52">
        <v>67</v>
      </c>
      <c r="CL113" s="52">
        <v>44</v>
      </c>
      <c r="CM113" s="52">
        <v>71</v>
      </c>
      <c r="CN113" s="52">
        <v>0.65671641791044777</v>
      </c>
      <c r="CO113" s="52">
        <v>0.94366197183098588</v>
      </c>
      <c r="CP113" s="52">
        <v>43.781094527363187</v>
      </c>
      <c r="CQ113" s="52">
        <v>50</v>
      </c>
      <c r="CR113" s="52"/>
      <c r="CS113" s="52"/>
      <c r="CT113" s="52"/>
      <c r="CU113" s="52"/>
      <c r="CV113" s="52"/>
      <c r="CW113" s="52"/>
      <c r="CX113" s="52"/>
      <c r="CY113" s="52"/>
      <c r="CZ113" s="52">
        <v>16.823939048191338</v>
      </c>
      <c r="DA113" s="52">
        <v>19.496255895940152</v>
      </c>
      <c r="DB113" s="52">
        <v>17.335082511020332</v>
      </c>
      <c r="DC113" s="52"/>
      <c r="DD113" s="50" t="s">
        <v>455</v>
      </c>
      <c r="DE113" s="22"/>
      <c r="DF113" s="22"/>
    </row>
    <row r="114" spans="1:110" x14ac:dyDescent="0.25">
      <c r="A114" s="50" t="s">
        <v>2987</v>
      </c>
      <c r="B114" s="50" t="s">
        <v>1745</v>
      </c>
      <c r="C114" s="50" t="s">
        <v>106</v>
      </c>
      <c r="D114" s="50" t="s">
        <v>107</v>
      </c>
      <c r="E114" s="50" t="s">
        <v>119</v>
      </c>
      <c r="F114" s="50" t="s">
        <v>1454</v>
      </c>
      <c r="G114" s="50" t="s">
        <v>109</v>
      </c>
      <c r="H114" s="52">
        <v>445.77262908269785</v>
      </c>
      <c r="I114" s="52">
        <v>800</v>
      </c>
      <c r="J114" s="52">
        <v>55.721578635337231</v>
      </c>
      <c r="K114" s="52">
        <v>0</v>
      </c>
      <c r="L114" s="52">
        <v>380</v>
      </c>
      <c r="M114" s="52">
        <v>51.106577986882115</v>
      </c>
      <c r="N114" s="52">
        <v>68.142103982509482</v>
      </c>
      <c r="O114" s="52">
        <v>100</v>
      </c>
      <c r="P114" s="52">
        <v>379</v>
      </c>
      <c r="Q114" s="52">
        <v>51.134621278461829</v>
      </c>
      <c r="R114" s="52"/>
      <c r="S114" s="52"/>
      <c r="T114" s="52">
        <v>68.179495037949096</v>
      </c>
      <c r="U114" s="52">
        <v>100</v>
      </c>
      <c r="V114" s="52">
        <v>379</v>
      </c>
      <c r="W114" s="52">
        <v>41.703295390483966</v>
      </c>
      <c r="X114" s="52">
        <v>55.604393853978621</v>
      </c>
      <c r="Y114" s="52">
        <v>100</v>
      </c>
      <c r="Z114" s="52">
        <v>378</v>
      </c>
      <c r="AA114" s="52">
        <v>41.74588290698604</v>
      </c>
      <c r="AB114" s="52">
        <v>55.661177209314715</v>
      </c>
      <c r="AC114" s="52">
        <v>100</v>
      </c>
      <c r="AD114" s="52">
        <v>124</v>
      </c>
      <c r="AE114" s="52">
        <v>41.758602150537634</v>
      </c>
      <c r="AF114" s="52">
        <v>55.678136200716843</v>
      </c>
      <c r="AG114" s="52">
        <v>100</v>
      </c>
      <c r="AH114" s="52">
        <v>123</v>
      </c>
      <c r="AI114" s="52">
        <v>41.719512195121951</v>
      </c>
      <c r="AJ114" s="52"/>
      <c r="AK114" s="52">
        <v>55.626016260162601</v>
      </c>
      <c r="AL114" s="52">
        <v>100</v>
      </c>
      <c r="AM114" s="53"/>
      <c r="AN114" s="53"/>
      <c r="AO114" s="53"/>
      <c r="AP114" s="52">
        <v>0</v>
      </c>
      <c r="AQ114" s="52">
        <v>0.98792270531400961</v>
      </c>
      <c r="AR114" s="52">
        <v>0.98780487804878048</v>
      </c>
      <c r="AS114" s="52"/>
      <c r="AT114" s="52">
        <v>0.98181818181818181</v>
      </c>
      <c r="AU114" s="52">
        <v>0.98165137614678899</v>
      </c>
      <c r="AV114" s="52"/>
      <c r="AW114" s="52">
        <v>1</v>
      </c>
      <c r="AX114" s="52">
        <v>1</v>
      </c>
      <c r="AY114" s="52"/>
      <c r="AZ114" s="52">
        <v>0.25189681335356601</v>
      </c>
      <c r="BA114" s="52">
        <v>9.6206373292868186</v>
      </c>
      <c r="BB114" s="52">
        <v>50</v>
      </c>
      <c r="BC114" s="52">
        <v>0.25312499999999999</v>
      </c>
      <c r="BD114" s="52">
        <v>9.375</v>
      </c>
      <c r="BE114" s="52">
        <v>50</v>
      </c>
      <c r="BF114" s="52"/>
      <c r="BG114" s="52"/>
      <c r="BH114" s="52"/>
      <c r="BI114" s="52"/>
      <c r="BJ114" s="52"/>
      <c r="BK114" s="52"/>
      <c r="BL114" s="52"/>
      <c r="BM114" s="52"/>
      <c r="BN114" s="52"/>
      <c r="BO114" s="52"/>
      <c r="BP114" s="52">
        <v>53</v>
      </c>
      <c r="BQ114" s="52">
        <v>72</v>
      </c>
      <c r="BR114" s="52">
        <v>0.73611111111111116</v>
      </c>
      <c r="BS114" s="52">
        <v>39.1548463356974</v>
      </c>
      <c r="BT114" s="52">
        <v>50</v>
      </c>
      <c r="BU114" s="54"/>
      <c r="BV114" s="54"/>
      <c r="BW114" s="52"/>
      <c r="BX114" s="52"/>
      <c r="BY114" s="52"/>
      <c r="BZ114" s="55"/>
      <c r="CA114" s="55"/>
      <c r="CB114" s="52"/>
      <c r="CC114" s="52"/>
      <c r="CD114" s="52"/>
      <c r="CE114" s="52"/>
      <c r="CF114" s="52"/>
      <c r="CG114" s="52"/>
      <c r="CH114" s="52"/>
      <c r="CI114" s="52"/>
      <c r="CJ114" s="52"/>
      <c r="CK114" s="52">
        <v>239</v>
      </c>
      <c r="CL114" s="52">
        <v>103</v>
      </c>
      <c r="CM114" s="52">
        <v>216</v>
      </c>
      <c r="CN114" s="52">
        <v>0.43096234309623432</v>
      </c>
      <c r="CO114" s="52">
        <v>1.1064814814814814</v>
      </c>
      <c r="CP114" s="52">
        <v>28.730822873082289</v>
      </c>
      <c r="CQ114" s="52">
        <v>50</v>
      </c>
      <c r="CR114" s="52"/>
      <c r="CS114" s="52"/>
      <c r="CT114" s="52"/>
      <c r="CU114" s="52"/>
      <c r="CV114" s="52"/>
      <c r="CW114" s="52"/>
      <c r="CX114" s="52"/>
      <c r="CY114" s="52"/>
      <c r="CZ114" s="52">
        <v>16.823939048191338</v>
      </c>
      <c r="DA114" s="52">
        <v>19.496255895940152</v>
      </c>
      <c r="DB114" s="52">
        <v>17.335082511020332</v>
      </c>
      <c r="DC114" s="52"/>
      <c r="DD114" s="50" t="s">
        <v>568</v>
      </c>
      <c r="DE114" s="22"/>
      <c r="DF114" s="22"/>
    </row>
    <row r="115" spans="1:110" x14ac:dyDescent="0.25">
      <c r="A115" s="50" t="s">
        <v>2908</v>
      </c>
      <c r="B115" s="50" t="s">
        <v>1746</v>
      </c>
      <c r="C115" s="50" t="s">
        <v>106</v>
      </c>
      <c r="D115" s="50" t="s">
        <v>114</v>
      </c>
      <c r="E115" s="50" t="s">
        <v>137</v>
      </c>
      <c r="F115" s="50" t="s">
        <v>2644</v>
      </c>
      <c r="G115" s="50" t="s">
        <v>109</v>
      </c>
      <c r="H115" s="52">
        <v>569.18590941835669</v>
      </c>
      <c r="I115" s="52">
        <v>650</v>
      </c>
      <c r="J115" s="52">
        <v>87.567062987439499</v>
      </c>
      <c r="K115" s="52">
        <v>0</v>
      </c>
      <c r="L115" s="52">
        <v>253</v>
      </c>
      <c r="M115" s="52">
        <v>81.251862756746632</v>
      </c>
      <c r="N115" s="52">
        <v>100</v>
      </c>
      <c r="O115" s="52">
        <v>100</v>
      </c>
      <c r="P115" s="52">
        <v>51</v>
      </c>
      <c r="Q115" s="52">
        <v>66.904459907424851</v>
      </c>
      <c r="R115" s="52">
        <v>75</v>
      </c>
      <c r="S115" s="52">
        <v>75</v>
      </c>
      <c r="T115" s="52">
        <v>89.205946543233139</v>
      </c>
      <c r="U115" s="52">
        <v>100</v>
      </c>
      <c r="V115" s="52">
        <v>253</v>
      </c>
      <c r="W115" s="52">
        <v>75.913194369716095</v>
      </c>
      <c r="X115" s="52">
        <v>100</v>
      </c>
      <c r="Y115" s="52">
        <v>100</v>
      </c>
      <c r="Z115" s="52">
        <v>51</v>
      </c>
      <c r="AA115" s="52">
        <v>60.429146421793469</v>
      </c>
      <c r="AB115" s="52">
        <v>80.572195229057968</v>
      </c>
      <c r="AC115" s="52">
        <v>100</v>
      </c>
      <c r="AD115" s="52">
        <v>77</v>
      </c>
      <c r="AE115" s="52">
        <v>66.204761904761895</v>
      </c>
      <c r="AF115" s="52">
        <v>88.273015873015865</v>
      </c>
      <c r="AG115" s="52">
        <v>100</v>
      </c>
      <c r="AH115" s="52">
        <v>11</v>
      </c>
      <c r="AI115" s="52"/>
      <c r="AJ115" s="52">
        <v>68.183333333333337</v>
      </c>
      <c r="AK115" s="52"/>
      <c r="AL115" s="52">
        <v>0</v>
      </c>
      <c r="AM115" s="53">
        <v>8.09</v>
      </c>
      <c r="AN115" s="53">
        <v>14.57</v>
      </c>
      <c r="AO115" s="53"/>
      <c r="AP115" s="52">
        <v>0</v>
      </c>
      <c r="AQ115" s="52">
        <v>1</v>
      </c>
      <c r="AR115" s="52">
        <v>1</v>
      </c>
      <c r="AS115" s="52">
        <v>1</v>
      </c>
      <c r="AT115" s="52">
        <v>1</v>
      </c>
      <c r="AU115" s="52">
        <v>1</v>
      </c>
      <c r="AV115" s="52">
        <v>1</v>
      </c>
      <c r="AW115" s="52">
        <v>1</v>
      </c>
      <c r="AX115" s="52"/>
      <c r="AY115" s="52">
        <v>1</v>
      </c>
      <c r="AZ115" s="52">
        <v>3.6559139784946237E-2</v>
      </c>
      <c r="BA115" s="52">
        <v>50</v>
      </c>
      <c r="BB115" s="52">
        <v>50</v>
      </c>
      <c r="BC115" s="52">
        <v>0.1276595744680851</v>
      </c>
      <c r="BD115" s="52">
        <v>34.468085106382993</v>
      </c>
      <c r="BE115" s="52">
        <v>50</v>
      </c>
      <c r="BF115" s="52"/>
      <c r="BG115" s="52"/>
      <c r="BH115" s="52"/>
      <c r="BI115" s="52"/>
      <c r="BJ115" s="52"/>
      <c r="BK115" s="52"/>
      <c r="BL115" s="52"/>
      <c r="BM115" s="52"/>
      <c r="BN115" s="52"/>
      <c r="BO115" s="52"/>
      <c r="BP115" s="52"/>
      <c r="BQ115" s="52"/>
      <c r="BR115" s="52"/>
      <c r="BS115" s="52"/>
      <c r="BT115" s="52"/>
      <c r="BU115" s="54"/>
      <c r="BV115" s="54"/>
      <c r="BW115" s="52"/>
      <c r="BX115" s="52"/>
      <c r="BY115" s="52"/>
      <c r="BZ115" s="55"/>
      <c r="CA115" s="55"/>
      <c r="CB115" s="52"/>
      <c r="CC115" s="52"/>
      <c r="CD115" s="52"/>
      <c r="CE115" s="52"/>
      <c r="CF115" s="52"/>
      <c r="CG115" s="52"/>
      <c r="CH115" s="52"/>
      <c r="CI115" s="52"/>
      <c r="CJ115" s="52"/>
      <c r="CK115" s="52">
        <v>80</v>
      </c>
      <c r="CL115" s="52">
        <v>32</v>
      </c>
      <c r="CM115" s="52">
        <v>80</v>
      </c>
      <c r="CN115" s="52">
        <v>0.4</v>
      </c>
      <c r="CO115" s="52">
        <v>1</v>
      </c>
      <c r="CP115" s="52">
        <v>26.666666666666668</v>
      </c>
      <c r="CQ115" s="52">
        <v>50</v>
      </c>
      <c r="CR115" s="52"/>
      <c r="CS115" s="52"/>
      <c r="CT115" s="52"/>
      <c r="CU115" s="52"/>
      <c r="CV115" s="52"/>
      <c r="CW115" s="52"/>
      <c r="CX115" s="52"/>
      <c r="CY115" s="52"/>
      <c r="CZ115" s="52">
        <v>16.823939048191338</v>
      </c>
      <c r="DA115" s="52">
        <v>19.496255895940152</v>
      </c>
      <c r="DB115" s="52">
        <v>17.335082511020332</v>
      </c>
      <c r="DC115" s="52"/>
      <c r="DD115" s="50" t="s">
        <v>481</v>
      </c>
      <c r="DE115" s="22"/>
      <c r="DF115" s="22"/>
    </row>
    <row r="116" spans="1:110" x14ac:dyDescent="0.25">
      <c r="A116" s="50" t="s">
        <v>3082</v>
      </c>
      <c r="B116" s="50" t="s">
        <v>1747</v>
      </c>
      <c r="C116" s="50" t="s">
        <v>106</v>
      </c>
      <c r="D116" s="50" t="s">
        <v>114</v>
      </c>
      <c r="E116" s="50" t="s">
        <v>137</v>
      </c>
      <c r="F116" s="50" t="s">
        <v>1453</v>
      </c>
      <c r="G116" s="50" t="s">
        <v>109</v>
      </c>
      <c r="H116" s="52">
        <v>576.97647777843656</v>
      </c>
      <c r="I116" s="52">
        <v>750</v>
      </c>
      <c r="J116" s="52">
        <v>76.93019703712487</v>
      </c>
      <c r="K116" s="52">
        <v>0</v>
      </c>
      <c r="L116" s="52">
        <v>256</v>
      </c>
      <c r="M116" s="52">
        <v>71.902663050369071</v>
      </c>
      <c r="N116" s="52">
        <v>95.870217400492095</v>
      </c>
      <c r="O116" s="52">
        <v>100</v>
      </c>
      <c r="P116" s="52">
        <v>78</v>
      </c>
      <c r="Q116" s="52">
        <v>61.345715098789242</v>
      </c>
      <c r="R116" s="52">
        <v>67.845047487603608</v>
      </c>
      <c r="S116" s="52">
        <v>75</v>
      </c>
      <c r="T116" s="52">
        <v>81.794286798385656</v>
      </c>
      <c r="U116" s="52">
        <v>100</v>
      </c>
      <c r="V116" s="52">
        <v>256</v>
      </c>
      <c r="W116" s="52">
        <v>63.11138278130462</v>
      </c>
      <c r="X116" s="52">
        <v>84.148510375072831</v>
      </c>
      <c r="Y116" s="52">
        <v>100</v>
      </c>
      <c r="Z116" s="52">
        <v>78</v>
      </c>
      <c r="AA116" s="52">
        <v>52.308917169494102</v>
      </c>
      <c r="AB116" s="52">
        <v>69.745222892658802</v>
      </c>
      <c r="AC116" s="52">
        <v>100</v>
      </c>
      <c r="AD116" s="52">
        <v>83</v>
      </c>
      <c r="AE116" s="52">
        <v>57.937751004016107</v>
      </c>
      <c r="AF116" s="52">
        <v>77.250334672021481</v>
      </c>
      <c r="AG116" s="52">
        <v>100</v>
      </c>
      <c r="AH116" s="52">
        <v>22</v>
      </c>
      <c r="AI116" s="52">
        <v>48.833333333333343</v>
      </c>
      <c r="AJ116" s="52">
        <v>61.221311475409841</v>
      </c>
      <c r="AK116" s="52">
        <v>65.111111111111114</v>
      </c>
      <c r="AL116" s="52">
        <v>100</v>
      </c>
      <c r="AM116" s="53">
        <v>13.65</v>
      </c>
      <c r="AN116" s="53">
        <v>15.53</v>
      </c>
      <c r="AO116" s="53">
        <v>12.38</v>
      </c>
      <c r="AP116" s="52">
        <v>0</v>
      </c>
      <c r="AQ116" s="52">
        <v>0.99616858237547889</v>
      </c>
      <c r="AR116" s="52">
        <v>1</v>
      </c>
      <c r="AS116" s="52">
        <v>0.99444444444444446</v>
      </c>
      <c r="AT116" s="52">
        <v>0.99616858237547889</v>
      </c>
      <c r="AU116" s="52">
        <v>1</v>
      </c>
      <c r="AV116" s="52">
        <v>0.99444444444444446</v>
      </c>
      <c r="AW116" s="52">
        <v>1</v>
      </c>
      <c r="AX116" s="52">
        <v>1</v>
      </c>
      <c r="AY116" s="52">
        <v>1</v>
      </c>
      <c r="AZ116" s="52">
        <v>1.9157088122605363E-2</v>
      </c>
      <c r="BA116" s="52">
        <v>50</v>
      </c>
      <c r="BB116" s="52">
        <v>50</v>
      </c>
      <c r="BC116" s="52">
        <v>6.5789473684210523E-2</v>
      </c>
      <c r="BD116" s="52">
        <v>46.842105263157904</v>
      </c>
      <c r="BE116" s="52">
        <v>50</v>
      </c>
      <c r="BF116" s="52"/>
      <c r="BG116" s="52"/>
      <c r="BH116" s="52"/>
      <c r="BI116" s="52"/>
      <c r="BJ116" s="52"/>
      <c r="BK116" s="52"/>
      <c r="BL116" s="52"/>
      <c r="BM116" s="52"/>
      <c r="BN116" s="52"/>
      <c r="BO116" s="52"/>
      <c r="BP116" s="52"/>
      <c r="BQ116" s="52"/>
      <c r="BR116" s="52"/>
      <c r="BS116" s="52"/>
      <c r="BT116" s="52"/>
      <c r="BU116" s="54"/>
      <c r="BV116" s="54"/>
      <c r="BW116" s="52"/>
      <c r="BX116" s="52"/>
      <c r="BY116" s="52"/>
      <c r="BZ116" s="55"/>
      <c r="CA116" s="55"/>
      <c r="CB116" s="52"/>
      <c r="CC116" s="52"/>
      <c r="CD116" s="52"/>
      <c r="CE116" s="52"/>
      <c r="CF116" s="52"/>
      <c r="CG116" s="52"/>
      <c r="CH116" s="52"/>
      <c r="CI116" s="52"/>
      <c r="CJ116" s="52"/>
      <c r="CK116" s="52">
        <v>59</v>
      </c>
      <c r="CL116" s="52">
        <v>22</v>
      </c>
      <c r="CM116" s="52">
        <v>87</v>
      </c>
      <c r="CN116" s="52">
        <v>0.3728813559322034</v>
      </c>
      <c r="CO116" s="52">
        <v>0.67816091954022983</v>
      </c>
      <c r="CP116" s="52">
        <v>6.2146892655367232</v>
      </c>
      <c r="CQ116" s="52">
        <v>50</v>
      </c>
      <c r="CR116" s="52"/>
      <c r="CS116" s="52"/>
      <c r="CT116" s="52"/>
      <c r="CU116" s="52"/>
      <c r="CV116" s="52"/>
      <c r="CW116" s="52"/>
      <c r="CX116" s="52"/>
      <c r="CY116" s="52"/>
      <c r="CZ116" s="52">
        <v>16.823939048191338</v>
      </c>
      <c r="DA116" s="52">
        <v>19.496255895940152</v>
      </c>
      <c r="DB116" s="52">
        <v>17.335082511020332</v>
      </c>
      <c r="DC116" s="52"/>
      <c r="DD116" s="50" t="s">
        <v>675</v>
      </c>
      <c r="DE116" s="22"/>
      <c r="DF116" s="22"/>
    </row>
    <row r="117" spans="1:110" x14ac:dyDescent="0.25">
      <c r="A117" s="50" t="s">
        <v>2953</v>
      </c>
      <c r="B117" s="50" t="s">
        <v>1748</v>
      </c>
      <c r="C117" s="50" t="s">
        <v>106</v>
      </c>
      <c r="D117" s="50" t="s">
        <v>114</v>
      </c>
      <c r="E117" s="50" t="s">
        <v>132</v>
      </c>
      <c r="F117" s="50" t="s">
        <v>2644</v>
      </c>
      <c r="G117" s="50" t="s">
        <v>109</v>
      </c>
      <c r="H117" s="52">
        <v>521.86052582199659</v>
      </c>
      <c r="I117" s="52">
        <v>550</v>
      </c>
      <c r="J117" s="52">
        <v>94.88373196763574</v>
      </c>
      <c r="K117" s="52">
        <v>0</v>
      </c>
      <c r="L117" s="52">
        <v>131</v>
      </c>
      <c r="M117" s="52">
        <v>84.324377985060238</v>
      </c>
      <c r="N117" s="52">
        <v>100</v>
      </c>
      <c r="O117" s="52">
        <v>100</v>
      </c>
      <c r="P117" s="52">
        <v>20</v>
      </c>
      <c r="Q117" s="52">
        <v>67.651931810534876</v>
      </c>
      <c r="R117" s="52">
        <v>75</v>
      </c>
      <c r="S117" s="52">
        <v>75</v>
      </c>
      <c r="T117" s="52">
        <v>90.202575747379825</v>
      </c>
      <c r="U117" s="52">
        <v>100</v>
      </c>
      <c r="V117" s="52">
        <v>131</v>
      </c>
      <c r="W117" s="52">
        <v>78.447729962997158</v>
      </c>
      <c r="X117" s="52">
        <v>100</v>
      </c>
      <c r="Y117" s="52">
        <v>100</v>
      </c>
      <c r="Z117" s="52">
        <v>20</v>
      </c>
      <c r="AA117" s="52">
        <v>61.243462555962559</v>
      </c>
      <c r="AB117" s="52">
        <v>81.65795007461675</v>
      </c>
      <c r="AC117" s="52">
        <v>100</v>
      </c>
      <c r="AD117" s="52"/>
      <c r="AE117" s="52"/>
      <c r="AF117" s="52"/>
      <c r="AG117" s="52">
        <v>0</v>
      </c>
      <c r="AH117" s="52"/>
      <c r="AI117" s="52"/>
      <c r="AJ117" s="52"/>
      <c r="AK117" s="52"/>
      <c r="AL117" s="52">
        <v>0</v>
      </c>
      <c r="AM117" s="53">
        <v>7.34</v>
      </c>
      <c r="AN117" s="53">
        <v>13.75</v>
      </c>
      <c r="AO117" s="53"/>
      <c r="AP117" s="52">
        <v>0</v>
      </c>
      <c r="AQ117" s="52">
        <v>1</v>
      </c>
      <c r="AR117" s="52">
        <v>1</v>
      </c>
      <c r="AS117" s="52">
        <v>1</v>
      </c>
      <c r="AT117" s="52">
        <v>1</v>
      </c>
      <c r="AU117" s="52">
        <v>1</v>
      </c>
      <c r="AV117" s="52">
        <v>1</v>
      </c>
      <c r="AW117" s="52"/>
      <c r="AX117" s="52"/>
      <c r="AY117" s="52"/>
      <c r="AZ117" s="52">
        <v>1.5151515151515152E-2</v>
      </c>
      <c r="BA117" s="52">
        <v>50</v>
      </c>
      <c r="BB117" s="52">
        <v>50</v>
      </c>
      <c r="BC117" s="52">
        <v>2.2727272727272728E-2</v>
      </c>
      <c r="BD117" s="52">
        <v>50</v>
      </c>
      <c r="BE117" s="52">
        <v>50</v>
      </c>
      <c r="BF117" s="52"/>
      <c r="BG117" s="52"/>
      <c r="BH117" s="52"/>
      <c r="BI117" s="52"/>
      <c r="BJ117" s="52"/>
      <c r="BK117" s="52"/>
      <c r="BL117" s="52"/>
      <c r="BM117" s="52"/>
      <c r="BN117" s="52"/>
      <c r="BO117" s="52"/>
      <c r="BP117" s="52"/>
      <c r="BQ117" s="52"/>
      <c r="BR117" s="52"/>
      <c r="BS117" s="52"/>
      <c r="BT117" s="52"/>
      <c r="BU117" s="54"/>
      <c r="BV117" s="54"/>
      <c r="BW117" s="52"/>
      <c r="BX117" s="52"/>
      <c r="BY117" s="52"/>
      <c r="BZ117" s="55"/>
      <c r="CA117" s="55"/>
      <c r="CB117" s="52"/>
      <c r="CC117" s="52"/>
      <c r="CD117" s="52"/>
      <c r="CE117" s="52"/>
      <c r="CF117" s="52"/>
      <c r="CG117" s="52"/>
      <c r="CH117" s="52"/>
      <c r="CI117" s="52"/>
      <c r="CJ117" s="52"/>
      <c r="CK117" s="52">
        <v>75</v>
      </c>
      <c r="CL117" s="52">
        <v>64</v>
      </c>
      <c r="CM117" s="52">
        <v>75</v>
      </c>
      <c r="CN117" s="52">
        <v>0.85333333333333339</v>
      </c>
      <c r="CO117" s="52">
        <v>1</v>
      </c>
      <c r="CP117" s="52">
        <v>50</v>
      </c>
      <c r="CQ117" s="52">
        <v>50</v>
      </c>
      <c r="CR117" s="52"/>
      <c r="CS117" s="52"/>
      <c r="CT117" s="52"/>
      <c r="CU117" s="52"/>
      <c r="CV117" s="52"/>
      <c r="CW117" s="52"/>
      <c r="CX117" s="52"/>
      <c r="CY117" s="52"/>
      <c r="CZ117" s="52">
        <v>16.823939048191338</v>
      </c>
      <c r="DA117" s="52">
        <v>19.496255895940152</v>
      </c>
      <c r="DB117" s="52">
        <v>17.335082511020332</v>
      </c>
      <c r="DC117" s="52"/>
      <c r="DD117" s="50" t="s">
        <v>531</v>
      </c>
      <c r="DE117" s="22"/>
      <c r="DF117" s="22"/>
    </row>
    <row r="118" spans="1:110" x14ac:dyDescent="0.25">
      <c r="A118" s="50" t="s">
        <v>2758</v>
      </c>
      <c r="B118" s="50" t="s">
        <v>1749</v>
      </c>
      <c r="C118" s="50" t="s">
        <v>106</v>
      </c>
      <c r="D118" s="50" t="s">
        <v>107</v>
      </c>
      <c r="E118" s="50" t="s">
        <v>132</v>
      </c>
      <c r="F118" s="50" t="s">
        <v>1453</v>
      </c>
      <c r="G118" s="50" t="s">
        <v>109</v>
      </c>
      <c r="H118" s="52">
        <v>476.54155379994643</v>
      </c>
      <c r="I118" s="52">
        <v>550</v>
      </c>
      <c r="J118" s="52">
        <v>86.643918872717535</v>
      </c>
      <c r="K118" s="52">
        <v>0</v>
      </c>
      <c r="L118" s="52">
        <v>83</v>
      </c>
      <c r="M118" s="52">
        <v>71.938095083852559</v>
      </c>
      <c r="N118" s="52">
        <v>95.917460111803408</v>
      </c>
      <c r="O118" s="52">
        <v>100</v>
      </c>
      <c r="P118" s="52">
        <v>28</v>
      </c>
      <c r="Q118" s="52">
        <v>66.40977047938398</v>
      </c>
      <c r="R118" s="52">
        <v>64.195411070411069</v>
      </c>
      <c r="S118" s="52">
        <v>74.752514882491113</v>
      </c>
      <c r="T118" s="52">
        <v>88.54636063917863</v>
      </c>
      <c r="U118" s="52">
        <v>100</v>
      </c>
      <c r="V118" s="52">
        <v>83</v>
      </c>
      <c r="W118" s="52">
        <v>62.923576479299378</v>
      </c>
      <c r="X118" s="52">
        <v>83.898101972399175</v>
      </c>
      <c r="Y118" s="52">
        <v>100</v>
      </c>
      <c r="Z118" s="52">
        <v>28</v>
      </c>
      <c r="AA118" s="52">
        <v>60.425329961044255</v>
      </c>
      <c r="AB118" s="52">
        <v>80.567106614725674</v>
      </c>
      <c r="AC118" s="52">
        <v>100</v>
      </c>
      <c r="AD118" s="52"/>
      <c r="AE118" s="52"/>
      <c r="AF118" s="52"/>
      <c r="AG118" s="52">
        <v>0</v>
      </c>
      <c r="AH118" s="52"/>
      <c r="AI118" s="52"/>
      <c r="AJ118" s="52"/>
      <c r="AK118" s="52"/>
      <c r="AL118" s="52">
        <v>0</v>
      </c>
      <c r="AM118" s="53">
        <v>8.34</v>
      </c>
      <c r="AN118" s="53">
        <v>3.77</v>
      </c>
      <c r="AO118" s="53"/>
      <c r="AP118" s="52">
        <v>0</v>
      </c>
      <c r="AQ118" s="52">
        <v>0.98863636363636365</v>
      </c>
      <c r="AR118" s="52">
        <v>1</v>
      </c>
      <c r="AS118" s="52">
        <v>0.9821428571428571</v>
      </c>
      <c r="AT118" s="52">
        <v>0.98863636363636365</v>
      </c>
      <c r="AU118" s="52">
        <v>1</v>
      </c>
      <c r="AV118" s="52">
        <v>0.9821428571428571</v>
      </c>
      <c r="AW118" s="52"/>
      <c r="AX118" s="52"/>
      <c r="AY118" s="52"/>
      <c r="AZ118" s="52">
        <v>3.3492822966507178E-2</v>
      </c>
      <c r="BA118" s="52">
        <v>50</v>
      </c>
      <c r="BB118" s="52">
        <v>50</v>
      </c>
      <c r="BC118" s="52">
        <v>5.4794520547945202E-2</v>
      </c>
      <c r="BD118" s="52">
        <v>49.041095890410965</v>
      </c>
      <c r="BE118" s="52">
        <v>50</v>
      </c>
      <c r="BF118" s="52"/>
      <c r="BG118" s="52"/>
      <c r="BH118" s="52"/>
      <c r="BI118" s="52"/>
      <c r="BJ118" s="52"/>
      <c r="BK118" s="52"/>
      <c r="BL118" s="52"/>
      <c r="BM118" s="52"/>
      <c r="BN118" s="52"/>
      <c r="BO118" s="52"/>
      <c r="BP118" s="52"/>
      <c r="BQ118" s="52"/>
      <c r="BR118" s="52"/>
      <c r="BS118" s="52"/>
      <c r="BT118" s="52"/>
      <c r="BU118" s="54"/>
      <c r="BV118" s="54"/>
      <c r="BW118" s="52"/>
      <c r="BX118" s="52"/>
      <c r="BY118" s="52"/>
      <c r="BZ118" s="55"/>
      <c r="CA118" s="55"/>
      <c r="CB118" s="52"/>
      <c r="CC118" s="52"/>
      <c r="CD118" s="52"/>
      <c r="CE118" s="52"/>
      <c r="CF118" s="52"/>
      <c r="CG118" s="52"/>
      <c r="CH118" s="52"/>
      <c r="CI118" s="52"/>
      <c r="CJ118" s="52"/>
      <c r="CK118" s="52">
        <v>49</v>
      </c>
      <c r="CL118" s="52">
        <v>21</v>
      </c>
      <c r="CM118" s="52">
        <v>51</v>
      </c>
      <c r="CN118" s="52">
        <v>0.42857142857142855</v>
      </c>
      <c r="CO118" s="52">
        <v>0.96078431372549022</v>
      </c>
      <c r="CP118" s="52">
        <v>28.571428571428569</v>
      </c>
      <c r="CQ118" s="52">
        <v>50</v>
      </c>
      <c r="CR118" s="52"/>
      <c r="CS118" s="52"/>
      <c r="CT118" s="52"/>
      <c r="CU118" s="52"/>
      <c r="CV118" s="52"/>
      <c r="CW118" s="52"/>
      <c r="CX118" s="52"/>
      <c r="CY118" s="52"/>
      <c r="CZ118" s="52">
        <v>16.823939048191338</v>
      </c>
      <c r="DA118" s="52">
        <v>19.496255895940152</v>
      </c>
      <c r="DB118" s="52">
        <v>17.335082511020332</v>
      </c>
      <c r="DC118" s="52"/>
      <c r="DD118" s="50" t="s">
        <v>301</v>
      </c>
      <c r="DE118" s="22"/>
      <c r="DF118" s="22"/>
    </row>
    <row r="119" spans="1:110" x14ac:dyDescent="0.25">
      <c r="A119" s="50" t="s">
        <v>2763</v>
      </c>
      <c r="B119" s="50" t="s">
        <v>1750</v>
      </c>
      <c r="C119" s="50" t="s">
        <v>106</v>
      </c>
      <c r="D119" s="50" t="s">
        <v>122</v>
      </c>
      <c r="E119" s="50" t="s">
        <v>123</v>
      </c>
      <c r="F119" s="50" t="s">
        <v>2644</v>
      </c>
      <c r="G119" s="50" t="s">
        <v>109</v>
      </c>
      <c r="H119" s="52">
        <v>811.86527837874314</v>
      </c>
      <c r="I119" s="52">
        <v>950</v>
      </c>
      <c r="J119" s="52">
        <v>85.459502987236121</v>
      </c>
      <c r="K119" s="52">
        <v>0</v>
      </c>
      <c r="L119" s="52">
        <v>97</v>
      </c>
      <c r="M119" s="52">
        <v>81.569462919853663</v>
      </c>
      <c r="N119" s="52">
        <v>100</v>
      </c>
      <c r="O119" s="52">
        <v>100</v>
      </c>
      <c r="P119" s="52">
        <v>19</v>
      </c>
      <c r="Q119" s="52"/>
      <c r="R119" s="52">
        <v>72.831747290510194</v>
      </c>
      <c r="S119" s="52">
        <v>75</v>
      </c>
      <c r="T119" s="52"/>
      <c r="U119" s="52">
        <v>0</v>
      </c>
      <c r="V119" s="52">
        <v>97</v>
      </c>
      <c r="W119" s="52">
        <v>68.547844262585485</v>
      </c>
      <c r="X119" s="52">
        <v>91.397125683447314</v>
      </c>
      <c r="Y119" s="52">
        <v>100</v>
      </c>
      <c r="Z119" s="52">
        <v>19</v>
      </c>
      <c r="AA119" s="52"/>
      <c r="AB119" s="52"/>
      <c r="AC119" s="52">
        <v>0</v>
      </c>
      <c r="AD119" s="52">
        <v>120</v>
      </c>
      <c r="AE119" s="52">
        <v>68.98527777777781</v>
      </c>
      <c r="AF119" s="52">
        <v>91.980370370370409</v>
      </c>
      <c r="AG119" s="52">
        <v>100</v>
      </c>
      <c r="AH119" s="52">
        <v>30</v>
      </c>
      <c r="AI119" s="52">
        <v>56.552222222222213</v>
      </c>
      <c r="AJ119" s="52">
        <v>73.129629629629648</v>
      </c>
      <c r="AK119" s="52">
        <v>75.402962962962945</v>
      </c>
      <c r="AL119" s="52">
        <v>100</v>
      </c>
      <c r="AM119" s="53"/>
      <c r="AN119" s="53"/>
      <c r="AO119" s="53">
        <v>16.57</v>
      </c>
      <c r="AP119" s="52">
        <v>0</v>
      </c>
      <c r="AQ119" s="52">
        <v>1</v>
      </c>
      <c r="AR119" s="52"/>
      <c r="AS119" s="52">
        <v>1</v>
      </c>
      <c r="AT119" s="52">
        <v>1</v>
      </c>
      <c r="AU119" s="52"/>
      <c r="AV119" s="52">
        <v>1</v>
      </c>
      <c r="AW119" s="52">
        <v>0.99186991869918695</v>
      </c>
      <c r="AX119" s="52">
        <v>0.967741935483871</v>
      </c>
      <c r="AY119" s="52">
        <v>1</v>
      </c>
      <c r="AZ119" s="52">
        <v>2.3109243697478993E-2</v>
      </c>
      <c r="BA119" s="52">
        <v>50</v>
      </c>
      <c r="BB119" s="52">
        <v>50</v>
      </c>
      <c r="BC119" s="52">
        <v>6.9767441860465115E-2</v>
      </c>
      <c r="BD119" s="52">
        <v>46.04651162790698</v>
      </c>
      <c r="BE119" s="52">
        <v>50</v>
      </c>
      <c r="BF119" s="52">
        <v>77</v>
      </c>
      <c r="BG119" s="52">
        <v>222</v>
      </c>
      <c r="BH119" s="52">
        <v>0.34684684684684686</v>
      </c>
      <c r="BI119" s="52">
        <v>23.123123123123122</v>
      </c>
      <c r="BJ119" s="52">
        <v>50</v>
      </c>
      <c r="BK119" s="52">
        <v>141</v>
      </c>
      <c r="BL119" s="52">
        <v>222</v>
      </c>
      <c r="BM119" s="52">
        <v>0.63513513513513509</v>
      </c>
      <c r="BN119" s="52">
        <v>42.342342342342334</v>
      </c>
      <c r="BO119" s="52">
        <v>50</v>
      </c>
      <c r="BP119" s="52">
        <v>53</v>
      </c>
      <c r="BQ119" s="52">
        <v>129</v>
      </c>
      <c r="BR119" s="52">
        <v>0.41085271317829458</v>
      </c>
      <c r="BS119" s="52">
        <v>21.853867722249714</v>
      </c>
      <c r="BT119" s="52">
        <v>50</v>
      </c>
      <c r="BU119" s="54">
        <v>128</v>
      </c>
      <c r="BV119" s="54">
        <v>135</v>
      </c>
      <c r="BW119" s="52">
        <v>0.94814814814814818</v>
      </c>
      <c r="BX119" s="52">
        <v>100</v>
      </c>
      <c r="BY119" s="52">
        <v>100</v>
      </c>
      <c r="BZ119" s="55"/>
      <c r="CA119" s="55"/>
      <c r="CB119" s="52"/>
      <c r="CC119" s="52"/>
      <c r="CD119" s="52"/>
      <c r="CE119" s="52">
        <v>0</v>
      </c>
      <c r="CF119" s="52">
        <v>134</v>
      </c>
      <c r="CG119" s="52">
        <v>106</v>
      </c>
      <c r="CH119" s="52">
        <v>0.79104477611940294</v>
      </c>
      <c r="CI119" s="52">
        <v>100</v>
      </c>
      <c r="CJ119" s="52">
        <v>100</v>
      </c>
      <c r="CK119" s="52">
        <v>115</v>
      </c>
      <c r="CL119" s="52">
        <v>65</v>
      </c>
      <c r="CM119" s="52">
        <v>126</v>
      </c>
      <c r="CN119" s="52">
        <v>0.56521739130434778</v>
      </c>
      <c r="CO119" s="52">
        <v>0.91269841269841268</v>
      </c>
      <c r="CP119" s="52">
        <v>37.681159420289852</v>
      </c>
      <c r="CQ119" s="52">
        <v>50</v>
      </c>
      <c r="CR119" s="52">
        <v>183</v>
      </c>
      <c r="CS119" s="52">
        <v>476</v>
      </c>
      <c r="CT119" s="52">
        <v>0.38445378151260506</v>
      </c>
      <c r="CU119" s="52">
        <v>32.037815126050425</v>
      </c>
      <c r="CV119" s="52">
        <v>50</v>
      </c>
      <c r="CW119" s="52"/>
      <c r="CX119" s="52"/>
      <c r="CY119" s="52"/>
      <c r="CZ119" s="52">
        <v>16.823939048191338</v>
      </c>
      <c r="DA119" s="52">
        <v>19.496255895940152</v>
      </c>
      <c r="DB119" s="52">
        <v>17.335082511020332</v>
      </c>
      <c r="DC119" s="52">
        <v>12.629206143265662</v>
      </c>
      <c r="DD119" s="50" t="s">
        <v>307</v>
      </c>
      <c r="DE119" s="22"/>
      <c r="DF119" s="22"/>
    </row>
    <row r="120" spans="1:110" x14ac:dyDescent="0.25">
      <c r="A120" s="50" t="s">
        <v>2761</v>
      </c>
      <c r="B120" s="50" t="s">
        <v>1751</v>
      </c>
      <c r="C120" s="50" t="s">
        <v>106</v>
      </c>
      <c r="D120" s="50" t="s">
        <v>132</v>
      </c>
      <c r="E120" s="50" t="s">
        <v>108</v>
      </c>
      <c r="F120" s="50" t="s">
        <v>1453</v>
      </c>
      <c r="G120" s="50" t="s">
        <v>109</v>
      </c>
      <c r="H120" s="52">
        <v>579.32447251273891</v>
      </c>
      <c r="I120" s="52">
        <v>750</v>
      </c>
      <c r="J120" s="52">
        <v>77.243263001698523</v>
      </c>
      <c r="K120" s="52">
        <v>1</v>
      </c>
      <c r="L120" s="52">
        <v>403</v>
      </c>
      <c r="M120" s="52">
        <v>78.152621484934997</v>
      </c>
      <c r="N120" s="52">
        <v>100</v>
      </c>
      <c r="O120" s="52">
        <v>100</v>
      </c>
      <c r="P120" s="52">
        <v>76</v>
      </c>
      <c r="Q120" s="52">
        <v>60.747724033956821</v>
      </c>
      <c r="R120" s="52">
        <v>73.009856998520888</v>
      </c>
      <c r="S120" s="52">
        <v>75</v>
      </c>
      <c r="T120" s="52">
        <v>80.996965378609104</v>
      </c>
      <c r="U120" s="52">
        <v>100</v>
      </c>
      <c r="V120" s="52">
        <v>401</v>
      </c>
      <c r="W120" s="52">
        <v>68.870570804026585</v>
      </c>
      <c r="X120" s="52">
        <v>91.827427738702113</v>
      </c>
      <c r="Y120" s="52">
        <v>100</v>
      </c>
      <c r="Z120" s="52">
        <v>76</v>
      </c>
      <c r="AA120" s="52">
        <v>51.1696758933601</v>
      </c>
      <c r="AB120" s="52">
        <v>68.226234524480134</v>
      </c>
      <c r="AC120" s="52">
        <v>100</v>
      </c>
      <c r="AD120" s="52">
        <v>131</v>
      </c>
      <c r="AE120" s="52">
        <v>61.110178117048328</v>
      </c>
      <c r="AF120" s="52">
        <v>81.480237489397766</v>
      </c>
      <c r="AG120" s="52">
        <v>100</v>
      </c>
      <c r="AH120" s="52">
        <v>21</v>
      </c>
      <c r="AI120" s="52">
        <v>49.534920634920638</v>
      </c>
      <c r="AJ120" s="52">
        <v>63.319999999999958</v>
      </c>
      <c r="AK120" s="52">
        <v>66.046560846560851</v>
      </c>
      <c r="AL120" s="52">
        <v>100</v>
      </c>
      <c r="AM120" s="53">
        <v>14.25</v>
      </c>
      <c r="AN120" s="53">
        <v>21.84</v>
      </c>
      <c r="AO120" s="53">
        <v>13.78</v>
      </c>
      <c r="AP120" s="52">
        <v>0</v>
      </c>
      <c r="AQ120" s="52">
        <v>0.99759036144578317</v>
      </c>
      <c r="AR120" s="52">
        <v>1</v>
      </c>
      <c r="AS120" s="52">
        <v>0.9970149253731343</v>
      </c>
      <c r="AT120" s="52">
        <v>0.99516908212560384</v>
      </c>
      <c r="AU120" s="52">
        <v>1</v>
      </c>
      <c r="AV120" s="52">
        <v>0.99401197604790414</v>
      </c>
      <c r="AW120" s="52">
        <v>0.99242424242424243</v>
      </c>
      <c r="AX120" s="52">
        <v>1</v>
      </c>
      <c r="AY120" s="52">
        <v>0.99099099099099097</v>
      </c>
      <c r="AZ120" s="52">
        <v>0.14734299516908211</v>
      </c>
      <c r="BA120" s="52">
        <v>30.531400966183586</v>
      </c>
      <c r="BB120" s="52">
        <v>50</v>
      </c>
      <c r="BC120" s="52">
        <v>0.24675324675324675</v>
      </c>
      <c r="BD120" s="52">
        <v>10.649350649350664</v>
      </c>
      <c r="BE120" s="52">
        <v>50</v>
      </c>
      <c r="BF120" s="52"/>
      <c r="BG120" s="52"/>
      <c r="BH120" s="52"/>
      <c r="BI120" s="52"/>
      <c r="BJ120" s="52"/>
      <c r="BK120" s="52"/>
      <c r="BL120" s="52"/>
      <c r="BM120" s="52"/>
      <c r="BN120" s="52"/>
      <c r="BO120" s="52"/>
      <c r="BP120" s="52"/>
      <c r="BQ120" s="52"/>
      <c r="BR120" s="52"/>
      <c r="BS120" s="52"/>
      <c r="BT120" s="52"/>
      <c r="BU120" s="54"/>
      <c r="BV120" s="54"/>
      <c r="BW120" s="52"/>
      <c r="BX120" s="52"/>
      <c r="BY120" s="52"/>
      <c r="BZ120" s="55"/>
      <c r="CA120" s="55"/>
      <c r="CB120" s="52"/>
      <c r="CC120" s="52"/>
      <c r="CD120" s="52"/>
      <c r="CE120" s="52"/>
      <c r="CF120" s="52"/>
      <c r="CG120" s="52"/>
      <c r="CH120" s="52"/>
      <c r="CI120" s="52"/>
      <c r="CJ120" s="52"/>
      <c r="CK120" s="52">
        <v>269</v>
      </c>
      <c r="CL120" s="52">
        <v>200</v>
      </c>
      <c r="CM120" s="52">
        <v>282</v>
      </c>
      <c r="CN120" s="52">
        <v>0.74349442379182151</v>
      </c>
      <c r="CO120" s="52">
        <v>0.95390070921985815</v>
      </c>
      <c r="CP120" s="52">
        <v>49.566294919454769</v>
      </c>
      <c r="CQ120" s="52">
        <v>50</v>
      </c>
      <c r="CR120" s="52"/>
      <c r="CS120" s="52"/>
      <c r="CT120" s="52"/>
      <c r="CU120" s="52"/>
      <c r="CV120" s="52"/>
      <c r="CW120" s="52"/>
      <c r="CX120" s="52"/>
      <c r="CY120" s="52"/>
      <c r="CZ120" s="52">
        <v>16.823939048191338</v>
      </c>
      <c r="DA120" s="52">
        <v>19.496255895940152</v>
      </c>
      <c r="DB120" s="52">
        <v>17.335082511020332</v>
      </c>
      <c r="DC120" s="52"/>
      <c r="DD120" s="50" t="s">
        <v>305</v>
      </c>
      <c r="DE120" s="22"/>
      <c r="DF120" s="22"/>
    </row>
    <row r="121" spans="1:110" x14ac:dyDescent="0.25">
      <c r="A121" s="50" t="s">
        <v>2762</v>
      </c>
      <c r="B121" s="50" t="s">
        <v>1752</v>
      </c>
      <c r="C121" s="50" t="s">
        <v>106</v>
      </c>
      <c r="D121" s="50" t="s">
        <v>140</v>
      </c>
      <c r="E121" s="50" t="s">
        <v>119</v>
      </c>
      <c r="F121" s="50" t="s">
        <v>2644</v>
      </c>
      <c r="G121" s="50" t="s">
        <v>109</v>
      </c>
      <c r="H121" s="52">
        <v>639.89399067822433</v>
      </c>
      <c r="I121" s="52">
        <v>800</v>
      </c>
      <c r="J121" s="52">
        <v>79.986748834778041</v>
      </c>
      <c r="K121" s="52">
        <v>1</v>
      </c>
      <c r="L121" s="52">
        <v>269</v>
      </c>
      <c r="M121" s="52">
        <v>76.550115910351934</v>
      </c>
      <c r="N121" s="52">
        <v>100</v>
      </c>
      <c r="O121" s="52">
        <v>100</v>
      </c>
      <c r="P121" s="52">
        <v>53</v>
      </c>
      <c r="Q121" s="52">
        <v>58.41936522611428</v>
      </c>
      <c r="R121" s="52">
        <v>72.413765103286977</v>
      </c>
      <c r="S121" s="52">
        <v>75</v>
      </c>
      <c r="T121" s="52">
        <v>77.892486968152369</v>
      </c>
      <c r="U121" s="52">
        <v>100</v>
      </c>
      <c r="V121" s="52">
        <v>266</v>
      </c>
      <c r="W121" s="52">
        <v>68.190398598918136</v>
      </c>
      <c r="X121" s="52">
        <v>90.920531465224187</v>
      </c>
      <c r="Y121" s="52">
        <v>100</v>
      </c>
      <c r="Z121" s="52">
        <v>51</v>
      </c>
      <c r="AA121" s="52">
        <v>50.38601039422597</v>
      </c>
      <c r="AB121" s="52">
        <v>67.181347192301288</v>
      </c>
      <c r="AC121" s="52">
        <v>100</v>
      </c>
      <c r="AD121" s="52">
        <v>126</v>
      </c>
      <c r="AE121" s="52">
        <v>66.850462962962965</v>
      </c>
      <c r="AF121" s="52">
        <v>89.133950617283958</v>
      </c>
      <c r="AG121" s="52">
        <v>100</v>
      </c>
      <c r="AH121" s="52">
        <v>21</v>
      </c>
      <c r="AI121" s="52">
        <v>54.288492063492043</v>
      </c>
      <c r="AJ121" s="52">
        <v>69.362857142857152</v>
      </c>
      <c r="AK121" s="52">
        <v>72.384656084656058</v>
      </c>
      <c r="AL121" s="52">
        <v>100</v>
      </c>
      <c r="AM121" s="53">
        <v>16.579999999999998</v>
      </c>
      <c r="AN121" s="53">
        <v>22.02</v>
      </c>
      <c r="AO121" s="53">
        <v>15.07</v>
      </c>
      <c r="AP121" s="52">
        <v>1</v>
      </c>
      <c r="AQ121" s="52">
        <v>0.99272727272727268</v>
      </c>
      <c r="AR121" s="52">
        <v>0.98148148148148151</v>
      </c>
      <c r="AS121" s="52">
        <v>0.99547511312217196</v>
      </c>
      <c r="AT121" s="52">
        <v>0.98181818181818181</v>
      </c>
      <c r="AU121" s="52">
        <v>0.94444444444444442</v>
      </c>
      <c r="AV121" s="52">
        <v>0.99095022624434392</v>
      </c>
      <c r="AW121" s="52">
        <v>1</v>
      </c>
      <c r="AX121" s="52">
        <v>1</v>
      </c>
      <c r="AY121" s="52">
        <v>1</v>
      </c>
      <c r="AZ121" s="52">
        <v>5.0909090909090911E-2</v>
      </c>
      <c r="BA121" s="52">
        <v>49.818181818181827</v>
      </c>
      <c r="BB121" s="52">
        <v>50</v>
      </c>
      <c r="BC121" s="52">
        <v>0.15686274509803921</v>
      </c>
      <c r="BD121" s="52">
        <v>28.627450980392169</v>
      </c>
      <c r="BE121" s="52">
        <v>50</v>
      </c>
      <c r="BF121" s="52"/>
      <c r="BG121" s="52"/>
      <c r="BH121" s="52"/>
      <c r="BI121" s="52"/>
      <c r="BJ121" s="52"/>
      <c r="BK121" s="52"/>
      <c r="BL121" s="52"/>
      <c r="BM121" s="52"/>
      <c r="BN121" s="52"/>
      <c r="BO121" s="52"/>
      <c r="BP121" s="52">
        <v>54</v>
      </c>
      <c r="BQ121" s="52">
        <v>124</v>
      </c>
      <c r="BR121" s="52">
        <v>0.43548387096774194</v>
      </c>
      <c r="BS121" s="52">
        <v>23.164035689773506</v>
      </c>
      <c r="BT121" s="52">
        <v>50</v>
      </c>
      <c r="BU121" s="54"/>
      <c r="BV121" s="54"/>
      <c r="BW121" s="52"/>
      <c r="BX121" s="52"/>
      <c r="BY121" s="52"/>
      <c r="BZ121" s="55"/>
      <c r="CA121" s="55"/>
      <c r="CB121" s="52"/>
      <c r="CC121" s="52"/>
      <c r="CD121" s="52"/>
      <c r="CE121" s="52"/>
      <c r="CF121" s="52"/>
      <c r="CG121" s="52"/>
      <c r="CH121" s="52"/>
      <c r="CI121" s="52"/>
      <c r="CJ121" s="52"/>
      <c r="CK121" s="52">
        <v>121</v>
      </c>
      <c r="CL121" s="52">
        <v>74</v>
      </c>
      <c r="CM121" s="52">
        <v>128</v>
      </c>
      <c r="CN121" s="52">
        <v>0.61157024793388426</v>
      </c>
      <c r="CO121" s="52">
        <v>0.9453125</v>
      </c>
      <c r="CP121" s="52">
        <v>40.771349862258951</v>
      </c>
      <c r="CQ121" s="52">
        <v>50</v>
      </c>
      <c r="CR121" s="52"/>
      <c r="CS121" s="52"/>
      <c r="CT121" s="52"/>
      <c r="CU121" s="52"/>
      <c r="CV121" s="52"/>
      <c r="CW121" s="52"/>
      <c r="CX121" s="52"/>
      <c r="CY121" s="52"/>
      <c r="CZ121" s="52">
        <v>16.823939048191338</v>
      </c>
      <c r="DA121" s="52">
        <v>19.496255895940152</v>
      </c>
      <c r="DB121" s="52">
        <v>17.335082511020332</v>
      </c>
      <c r="DC121" s="52"/>
      <c r="DD121" s="50" t="s">
        <v>306</v>
      </c>
      <c r="DE121" s="22"/>
      <c r="DF121" s="22"/>
    </row>
    <row r="122" spans="1:110" x14ac:dyDescent="0.25">
      <c r="A122" s="50" t="s">
        <v>2998</v>
      </c>
      <c r="B122" s="50" t="s">
        <v>1753</v>
      </c>
      <c r="C122" s="50" t="s">
        <v>106</v>
      </c>
      <c r="D122" s="50" t="s">
        <v>231</v>
      </c>
      <c r="E122" s="50" t="s">
        <v>123</v>
      </c>
      <c r="F122" s="50" t="s">
        <v>2644</v>
      </c>
      <c r="G122" s="50" t="s">
        <v>109</v>
      </c>
      <c r="H122" s="52">
        <v>251.64161421477684</v>
      </c>
      <c r="I122" s="52">
        <v>650</v>
      </c>
      <c r="J122" s="52">
        <v>38.714094494581055</v>
      </c>
      <c r="K122" s="52">
        <v>0</v>
      </c>
      <c r="L122" s="52">
        <v>26</v>
      </c>
      <c r="M122" s="52">
        <v>54.061724565756826</v>
      </c>
      <c r="N122" s="52">
        <v>72.082299421009097</v>
      </c>
      <c r="O122" s="52">
        <v>100</v>
      </c>
      <c r="P122" s="52">
        <v>22</v>
      </c>
      <c r="Q122" s="52">
        <v>53.951612903225808</v>
      </c>
      <c r="R122" s="52"/>
      <c r="S122" s="52"/>
      <c r="T122" s="52">
        <v>71.935483870967744</v>
      </c>
      <c r="U122" s="52">
        <v>100</v>
      </c>
      <c r="V122" s="52">
        <v>26</v>
      </c>
      <c r="W122" s="52">
        <v>38.658472112080361</v>
      </c>
      <c r="X122" s="52">
        <v>51.544629482773821</v>
      </c>
      <c r="Y122" s="52">
        <v>100</v>
      </c>
      <c r="Z122" s="52">
        <v>22</v>
      </c>
      <c r="AA122" s="52">
        <v>38.487972508591064</v>
      </c>
      <c r="AB122" s="52">
        <v>51.317296678121416</v>
      </c>
      <c r="AC122" s="52">
        <v>100</v>
      </c>
      <c r="AD122" s="52"/>
      <c r="AE122" s="52"/>
      <c r="AF122" s="52"/>
      <c r="AG122" s="52">
        <v>0</v>
      </c>
      <c r="AH122" s="52"/>
      <c r="AI122" s="52"/>
      <c r="AJ122" s="52"/>
      <c r="AK122" s="52"/>
      <c r="AL122" s="52">
        <v>0</v>
      </c>
      <c r="AM122" s="53"/>
      <c r="AN122" s="53"/>
      <c r="AO122" s="53"/>
      <c r="AP122" s="52">
        <v>0</v>
      </c>
      <c r="AQ122" s="52">
        <v>1</v>
      </c>
      <c r="AR122" s="52">
        <v>1</v>
      </c>
      <c r="AS122" s="52"/>
      <c r="AT122" s="52">
        <v>1</v>
      </c>
      <c r="AU122" s="52">
        <v>1</v>
      </c>
      <c r="AV122" s="52"/>
      <c r="AW122" s="52"/>
      <c r="AX122" s="52"/>
      <c r="AY122" s="52"/>
      <c r="AZ122" s="52">
        <v>0.30952380952380953</v>
      </c>
      <c r="BA122" s="52">
        <v>0</v>
      </c>
      <c r="BB122" s="52">
        <v>50</v>
      </c>
      <c r="BC122" s="52">
        <v>0.3125</v>
      </c>
      <c r="BD122" s="52">
        <v>0</v>
      </c>
      <c r="BE122" s="52">
        <v>50</v>
      </c>
      <c r="BF122" s="52"/>
      <c r="BG122" s="52">
        <v>42</v>
      </c>
      <c r="BH122" s="52">
        <v>0</v>
      </c>
      <c r="BI122" s="52">
        <v>0</v>
      </c>
      <c r="BJ122" s="52">
        <v>50</v>
      </c>
      <c r="BK122" s="52">
        <v>3</v>
      </c>
      <c r="BL122" s="52">
        <v>42</v>
      </c>
      <c r="BM122" s="52">
        <v>7.1428571428571425E-2</v>
      </c>
      <c r="BN122" s="52">
        <v>4.7619047619047619</v>
      </c>
      <c r="BO122" s="52">
        <v>50</v>
      </c>
      <c r="BP122" s="52"/>
      <c r="BQ122" s="52"/>
      <c r="BR122" s="52"/>
      <c r="BS122" s="52"/>
      <c r="BT122" s="52"/>
      <c r="BU122" s="54"/>
      <c r="BV122" s="54"/>
      <c r="BW122" s="52"/>
      <c r="BX122" s="52"/>
      <c r="BY122" s="52"/>
      <c r="BZ122" s="55"/>
      <c r="CA122" s="55"/>
      <c r="CB122" s="52"/>
      <c r="CC122" s="52"/>
      <c r="CD122" s="52"/>
      <c r="CE122" s="52"/>
      <c r="CF122" s="52"/>
      <c r="CG122" s="52"/>
      <c r="CH122" s="52"/>
      <c r="CI122" s="52"/>
      <c r="CJ122" s="52"/>
      <c r="CK122" s="52"/>
      <c r="CL122" s="52"/>
      <c r="CM122" s="52"/>
      <c r="CN122" s="52"/>
      <c r="CO122" s="52"/>
      <c r="CP122" s="52"/>
      <c r="CQ122" s="52"/>
      <c r="CR122" s="52"/>
      <c r="CS122" s="52">
        <v>42</v>
      </c>
      <c r="CT122" s="52">
        <v>0</v>
      </c>
      <c r="CU122" s="52">
        <v>0</v>
      </c>
      <c r="CV122" s="52">
        <v>50</v>
      </c>
      <c r="CW122" s="52"/>
      <c r="CX122" s="52"/>
      <c r="CY122" s="52"/>
      <c r="CZ122" s="52">
        <v>16.823939048191338</v>
      </c>
      <c r="DA122" s="52">
        <v>19.496255895940152</v>
      </c>
      <c r="DB122" s="52">
        <v>17.335082511020332</v>
      </c>
      <c r="DC122" s="52"/>
      <c r="DD122" s="50" t="s">
        <v>578</v>
      </c>
      <c r="DE122" s="22"/>
      <c r="DF122" s="22"/>
    </row>
    <row r="123" spans="1:110" x14ac:dyDescent="0.25">
      <c r="A123" s="50" t="s">
        <v>3007</v>
      </c>
      <c r="B123" s="50" t="s">
        <v>1754</v>
      </c>
      <c r="C123" s="50" t="s">
        <v>106</v>
      </c>
      <c r="D123" s="50" t="s">
        <v>107</v>
      </c>
      <c r="E123" s="50" t="s">
        <v>123</v>
      </c>
      <c r="F123" s="50" t="s">
        <v>1454</v>
      </c>
      <c r="G123" s="50" t="s">
        <v>109</v>
      </c>
      <c r="H123" s="52">
        <v>926.25362703733765</v>
      </c>
      <c r="I123" s="52">
        <v>1250</v>
      </c>
      <c r="J123" s="52">
        <v>74.100290162987008</v>
      </c>
      <c r="K123" s="52">
        <v>0</v>
      </c>
      <c r="L123" s="52">
        <v>329</v>
      </c>
      <c r="M123" s="52">
        <v>57.723807551944169</v>
      </c>
      <c r="N123" s="52">
        <v>76.965076735925564</v>
      </c>
      <c r="O123" s="52">
        <v>100</v>
      </c>
      <c r="P123" s="52">
        <v>242</v>
      </c>
      <c r="Q123" s="52">
        <v>54.202092307958637</v>
      </c>
      <c r="R123" s="52">
        <v>58.00940341206725</v>
      </c>
      <c r="S123" s="52">
        <v>67.519843058202795</v>
      </c>
      <c r="T123" s="52">
        <v>72.269456410611525</v>
      </c>
      <c r="U123" s="52">
        <v>100</v>
      </c>
      <c r="V123" s="52">
        <v>328</v>
      </c>
      <c r="W123" s="52">
        <v>50.488648147502076</v>
      </c>
      <c r="X123" s="52">
        <v>67.318197530002763</v>
      </c>
      <c r="Y123" s="52">
        <v>100</v>
      </c>
      <c r="Z123" s="52">
        <v>241</v>
      </c>
      <c r="AA123" s="52">
        <v>47.773686703447432</v>
      </c>
      <c r="AB123" s="52">
        <v>63.698248937929911</v>
      </c>
      <c r="AC123" s="52">
        <v>100</v>
      </c>
      <c r="AD123" s="52">
        <v>145</v>
      </c>
      <c r="AE123" s="52">
        <v>48.25586206896552</v>
      </c>
      <c r="AF123" s="52">
        <v>64.341149425287355</v>
      </c>
      <c r="AG123" s="52">
        <v>100</v>
      </c>
      <c r="AH123" s="52">
        <v>116</v>
      </c>
      <c r="AI123" s="52">
        <v>46.323275862068975</v>
      </c>
      <c r="AJ123" s="52">
        <v>55.986206896551721</v>
      </c>
      <c r="AK123" s="52">
        <v>61.764367816091969</v>
      </c>
      <c r="AL123" s="52">
        <v>100</v>
      </c>
      <c r="AM123" s="53">
        <v>13.31</v>
      </c>
      <c r="AN123" s="53">
        <v>10.23</v>
      </c>
      <c r="AO123" s="53">
        <v>9.66</v>
      </c>
      <c r="AP123" s="52">
        <v>0</v>
      </c>
      <c r="AQ123" s="52">
        <v>0.99120234604105573</v>
      </c>
      <c r="AR123" s="52">
        <v>0.98799999999999999</v>
      </c>
      <c r="AS123" s="52">
        <v>1</v>
      </c>
      <c r="AT123" s="52">
        <v>0.98830409356725146</v>
      </c>
      <c r="AU123" s="52">
        <v>0.98406374501992033</v>
      </c>
      <c r="AV123" s="52">
        <v>1</v>
      </c>
      <c r="AW123" s="52">
        <v>0.98675496688741726</v>
      </c>
      <c r="AX123" s="52">
        <v>0.98347107438016534</v>
      </c>
      <c r="AY123" s="52">
        <v>1</v>
      </c>
      <c r="AZ123" s="52">
        <v>4.4701986754966887E-2</v>
      </c>
      <c r="BA123" s="52">
        <v>50</v>
      </c>
      <c r="BB123" s="52">
        <v>50</v>
      </c>
      <c r="BC123" s="52">
        <v>5.6737588652482268E-2</v>
      </c>
      <c r="BD123" s="52">
        <v>48.652482269503558</v>
      </c>
      <c r="BE123" s="52">
        <v>50</v>
      </c>
      <c r="BF123" s="52">
        <v>56</v>
      </c>
      <c r="BG123" s="52">
        <v>77</v>
      </c>
      <c r="BH123" s="52">
        <v>0.72727272727272729</v>
      </c>
      <c r="BI123" s="52">
        <v>48.484848484848484</v>
      </c>
      <c r="BJ123" s="52">
        <v>50</v>
      </c>
      <c r="BK123" s="52">
        <v>8</v>
      </c>
      <c r="BL123" s="52">
        <v>77</v>
      </c>
      <c r="BM123" s="52">
        <v>0.1038961038961039</v>
      </c>
      <c r="BN123" s="52">
        <v>6.9264069264069263</v>
      </c>
      <c r="BO123" s="52">
        <v>50</v>
      </c>
      <c r="BP123" s="52">
        <v>110</v>
      </c>
      <c r="BQ123" s="52">
        <v>120</v>
      </c>
      <c r="BR123" s="52">
        <v>0.91666666666666663</v>
      </c>
      <c r="BS123" s="52">
        <v>48.758865248226954</v>
      </c>
      <c r="BT123" s="52">
        <v>50</v>
      </c>
      <c r="BU123" s="54">
        <v>52</v>
      </c>
      <c r="BV123" s="54">
        <v>54</v>
      </c>
      <c r="BW123" s="52">
        <v>0.96296296296296291</v>
      </c>
      <c r="BX123" s="52">
        <v>100</v>
      </c>
      <c r="BY123" s="52">
        <v>100</v>
      </c>
      <c r="BZ123" s="55">
        <v>25</v>
      </c>
      <c r="CA123" s="55">
        <v>25</v>
      </c>
      <c r="CB123" s="52">
        <v>1</v>
      </c>
      <c r="CC123" s="52">
        <v>100</v>
      </c>
      <c r="CD123" s="52">
        <v>100</v>
      </c>
      <c r="CE123" s="52">
        <v>0</v>
      </c>
      <c r="CF123" s="52">
        <v>53</v>
      </c>
      <c r="CG123" s="52">
        <v>49</v>
      </c>
      <c r="CH123" s="52">
        <v>0.92452830188679247</v>
      </c>
      <c r="CI123" s="52">
        <v>100</v>
      </c>
      <c r="CJ123" s="52">
        <v>100</v>
      </c>
      <c r="CK123" s="52">
        <v>145</v>
      </c>
      <c r="CL123" s="52">
        <v>55</v>
      </c>
      <c r="CM123" s="52">
        <v>212</v>
      </c>
      <c r="CN123" s="52">
        <v>0.37931034482758619</v>
      </c>
      <c r="CO123" s="52">
        <v>0.68396226415094341</v>
      </c>
      <c r="CP123" s="52">
        <v>6.3218390804597693</v>
      </c>
      <c r="CQ123" s="52">
        <v>50</v>
      </c>
      <c r="CR123" s="52">
        <v>24</v>
      </c>
      <c r="CS123" s="52">
        <v>186</v>
      </c>
      <c r="CT123" s="52">
        <v>0.12903225806451613</v>
      </c>
      <c r="CU123" s="52">
        <v>10.75268817204301</v>
      </c>
      <c r="CV123" s="52">
        <v>50</v>
      </c>
      <c r="CW123" s="52">
        <v>1</v>
      </c>
      <c r="CX123" s="52"/>
      <c r="CY123" s="52"/>
      <c r="CZ123" s="52">
        <v>16.823939048191338</v>
      </c>
      <c r="DA123" s="52">
        <v>19.496255895940152</v>
      </c>
      <c r="DB123" s="52">
        <v>17.335082511020332</v>
      </c>
      <c r="DC123" s="52">
        <v>12.629206143265662</v>
      </c>
      <c r="DD123" s="50" t="s">
        <v>587</v>
      </c>
      <c r="DE123" s="22"/>
      <c r="DF123" s="22"/>
    </row>
    <row r="124" spans="1:110" x14ac:dyDescent="0.25">
      <c r="A124" s="50" t="s">
        <v>2786</v>
      </c>
      <c r="B124" s="50" t="s">
        <v>1755</v>
      </c>
      <c r="C124" s="50" t="s">
        <v>106</v>
      </c>
      <c r="D124" s="50" t="s">
        <v>108</v>
      </c>
      <c r="E124" s="50" t="s">
        <v>119</v>
      </c>
      <c r="F124" s="50" t="s">
        <v>2644</v>
      </c>
      <c r="G124" s="50" t="s">
        <v>109</v>
      </c>
      <c r="H124" s="52">
        <v>650.18687282450185</v>
      </c>
      <c r="I124" s="52">
        <v>800</v>
      </c>
      <c r="J124" s="52">
        <v>81.273359103062731</v>
      </c>
      <c r="K124" s="52">
        <v>0</v>
      </c>
      <c r="L124" s="52">
        <v>370</v>
      </c>
      <c r="M124" s="52">
        <v>75.167557002459446</v>
      </c>
      <c r="N124" s="52">
        <v>100</v>
      </c>
      <c r="O124" s="52">
        <v>100</v>
      </c>
      <c r="P124" s="52">
        <v>102</v>
      </c>
      <c r="Q124" s="52">
        <v>63.570096876803689</v>
      </c>
      <c r="R124" s="52">
        <v>68.058176739833769</v>
      </c>
      <c r="S124" s="52">
        <v>75</v>
      </c>
      <c r="T124" s="52">
        <v>84.76012916907159</v>
      </c>
      <c r="U124" s="52">
        <v>100</v>
      </c>
      <c r="V124" s="52">
        <v>365</v>
      </c>
      <c r="W124" s="52">
        <v>64.119689612136881</v>
      </c>
      <c r="X124" s="52">
        <v>85.492919482849175</v>
      </c>
      <c r="Y124" s="52">
        <v>100</v>
      </c>
      <c r="Z124" s="52">
        <v>99</v>
      </c>
      <c r="AA124" s="52">
        <v>53.537491875092726</v>
      </c>
      <c r="AB124" s="52">
        <v>71.38332250012364</v>
      </c>
      <c r="AC124" s="52">
        <v>100</v>
      </c>
      <c r="AD124" s="52">
        <v>116</v>
      </c>
      <c r="AE124" s="52">
        <v>61.321839080459789</v>
      </c>
      <c r="AF124" s="52">
        <v>81.762452107279714</v>
      </c>
      <c r="AG124" s="52">
        <v>100</v>
      </c>
      <c r="AH124" s="52">
        <v>36</v>
      </c>
      <c r="AI124" s="52">
        <v>52.82037037037037</v>
      </c>
      <c r="AJ124" s="52">
        <v>65.14749999999998</v>
      </c>
      <c r="AK124" s="52">
        <v>70.427160493827159</v>
      </c>
      <c r="AL124" s="52">
        <v>100</v>
      </c>
      <c r="AM124" s="53">
        <v>11.42</v>
      </c>
      <c r="AN124" s="53">
        <v>14.52</v>
      </c>
      <c r="AO124" s="53">
        <v>12.32</v>
      </c>
      <c r="AP124" s="52">
        <v>1</v>
      </c>
      <c r="AQ124" s="52">
        <v>0.97662337662337662</v>
      </c>
      <c r="AR124" s="52">
        <v>0.97247706422018354</v>
      </c>
      <c r="AS124" s="52">
        <v>0.97826086956521741</v>
      </c>
      <c r="AT124" s="52">
        <v>0.96363636363636362</v>
      </c>
      <c r="AU124" s="52">
        <v>0.94495412844036697</v>
      </c>
      <c r="AV124" s="52">
        <v>0.97101449275362317</v>
      </c>
      <c r="AW124" s="52">
        <v>0.98319327731092432</v>
      </c>
      <c r="AX124" s="52">
        <v>0.97297297297297303</v>
      </c>
      <c r="AY124" s="52">
        <v>0.98780487804878048</v>
      </c>
      <c r="AZ124" s="52">
        <v>6.2015503875968991E-2</v>
      </c>
      <c r="BA124" s="52">
        <v>47.596899224806208</v>
      </c>
      <c r="BB124" s="52">
        <v>50</v>
      </c>
      <c r="BC124" s="52">
        <v>8.4112149532710276E-2</v>
      </c>
      <c r="BD124" s="52">
        <v>43.177570093457952</v>
      </c>
      <c r="BE124" s="52">
        <v>50</v>
      </c>
      <c r="BF124" s="52"/>
      <c r="BG124" s="52"/>
      <c r="BH124" s="52"/>
      <c r="BI124" s="52"/>
      <c r="BJ124" s="52"/>
      <c r="BK124" s="52"/>
      <c r="BL124" s="52"/>
      <c r="BM124" s="52"/>
      <c r="BN124" s="52"/>
      <c r="BO124" s="52"/>
      <c r="BP124" s="52">
        <v>125</v>
      </c>
      <c r="BQ124" s="52">
        <v>132</v>
      </c>
      <c r="BR124" s="52">
        <v>0.94696969696969702</v>
      </c>
      <c r="BS124" s="52">
        <v>50</v>
      </c>
      <c r="BT124" s="52">
        <v>50</v>
      </c>
      <c r="BU124" s="54"/>
      <c r="BV124" s="54"/>
      <c r="BW124" s="52"/>
      <c r="BX124" s="52"/>
      <c r="BY124" s="52"/>
      <c r="BZ124" s="55"/>
      <c r="CA124" s="55"/>
      <c r="CB124" s="52"/>
      <c r="CC124" s="52"/>
      <c r="CD124" s="52"/>
      <c r="CE124" s="52"/>
      <c r="CF124" s="52"/>
      <c r="CG124" s="52"/>
      <c r="CH124" s="52"/>
      <c r="CI124" s="52"/>
      <c r="CJ124" s="52"/>
      <c r="CK124" s="52">
        <v>216</v>
      </c>
      <c r="CL124" s="52">
        <v>101</v>
      </c>
      <c r="CM124" s="52">
        <v>250</v>
      </c>
      <c r="CN124" s="52">
        <v>0.46759259259259262</v>
      </c>
      <c r="CO124" s="52">
        <v>0.86399999999999999</v>
      </c>
      <c r="CP124" s="52">
        <v>15.586419753086419</v>
      </c>
      <c r="CQ124" s="52">
        <v>50</v>
      </c>
      <c r="CR124" s="52"/>
      <c r="CS124" s="52"/>
      <c r="CT124" s="52"/>
      <c r="CU124" s="52"/>
      <c r="CV124" s="52"/>
      <c r="CW124" s="52"/>
      <c r="CX124" s="52"/>
      <c r="CY124" s="52"/>
      <c r="CZ124" s="52">
        <v>16.823939048191338</v>
      </c>
      <c r="DA124" s="52">
        <v>19.496255895940152</v>
      </c>
      <c r="DB124" s="52">
        <v>17.335082511020332</v>
      </c>
      <c r="DC124" s="52"/>
      <c r="DD124" s="50" t="s">
        <v>339</v>
      </c>
      <c r="DE124" s="22"/>
      <c r="DF124" s="22"/>
    </row>
    <row r="125" spans="1:110" x14ac:dyDescent="0.25">
      <c r="A125" s="50" t="s">
        <v>2853</v>
      </c>
      <c r="B125" s="50" t="s">
        <v>1756</v>
      </c>
      <c r="C125" s="50" t="s">
        <v>106</v>
      </c>
      <c r="D125" s="50" t="s">
        <v>167</v>
      </c>
      <c r="E125" s="50" t="s">
        <v>119</v>
      </c>
      <c r="F125" s="50" t="s">
        <v>2644</v>
      </c>
      <c r="G125" s="50" t="s">
        <v>109</v>
      </c>
      <c r="H125" s="52">
        <v>604.43540349447755</v>
      </c>
      <c r="I125" s="52">
        <v>800</v>
      </c>
      <c r="J125" s="52">
        <v>75.554425436809694</v>
      </c>
      <c r="K125" s="52">
        <v>0</v>
      </c>
      <c r="L125" s="52">
        <v>262</v>
      </c>
      <c r="M125" s="52">
        <v>71.056484621246327</v>
      </c>
      <c r="N125" s="52">
        <v>94.741979494995093</v>
      </c>
      <c r="O125" s="52">
        <v>100</v>
      </c>
      <c r="P125" s="52">
        <v>120</v>
      </c>
      <c r="Q125" s="52">
        <v>63.833760657071103</v>
      </c>
      <c r="R125" s="52">
        <v>66.352309054898868</v>
      </c>
      <c r="S125" s="52">
        <v>75</v>
      </c>
      <c r="T125" s="52">
        <v>85.111680876094809</v>
      </c>
      <c r="U125" s="52">
        <v>100</v>
      </c>
      <c r="V125" s="52">
        <v>262</v>
      </c>
      <c r="W125" s="52">
        <v>61.347439546033193</v>
      </c>
      <c r="X125" s="52">
        <v>81.796586061377596</v>
      </c>
      <c r="Y125" s="52">
        <v>100</v>
      </c>
      <c r="Z125" s="52">
        <v>120</v>
      </c>
      <c r="AA125" s="52">
        <v>55.425010627208806</v>
      </c>
      <c r="AB125" s="52">
        <v>73.900014169611737</v>
      </c>
      <c r="AC125" s="52">
        <v>100</v>
      </c>
      <c r="AD125" s="52">
        <v>85</v>
      </c>
      <c r="AE125" s="52">
        <v>54.646274509803909</v>
      </c>
      <c r="AF125" s="52">
        <v>72.861699346405217</v>
      </c>
      <c r="AG125" s="52">
        <v>100</v>
      </c>
      <c r="AH125" s="52">
        <v>38</v>
      </c>
      <c r="AI125" s="52">
        <v>49.056140350877186</v>
      </c>
      <c r="AJ125" s="52">
        <v>59.165957446808527</v>
      </c>
      <c r="AK125" s="52">
        <v>65.40818713450291</v>
      </c>
      <c r="AL125" s="52">
        <v>100</v>
      </c>
      <c r="AM125" s="53">
        <v>11.16</v>
      </c>
      <c r="AN125" s="53">
        <v>10.92</v>
      </c>
      <c r="AO125" s="53">
        <v>10.1</v>
      </c>
      <c r="AP125" s="52">
        <v>0</v>
      </c>
      <c r="AQ125" s="52">
        <v>0.99619771863117867</v>
      </c>
      <c r="AR125" s="52">
        <v>0.99173553719008267</v>
      </c>
      <c r="AS125" s="52">
        <v>1</v>
      </c>
      <c r="AT125" s="52">
        <v>0.99619771863117867</v>
      </c>
      <c r="AU125" s="52">
        <v>0.99173553719008267</v>
      </c>
      <c r="AV125" s="52">
        <v>1</v>
      </c>
      <c r="AW125" s="52">
        <v>0.98837209302325579</v>
      </c>
      <c r="AX125" s="52">
        <v>0.97435897435897434</v>
      </c>
      <c r="AY125" s="52">
        <v>1</v>
      </c>
      <c r="AZ125" s="52">
        <v>0.15648854961832062</v>
      </c>
      <c r="BA125" s="52">
        <v>28.702290076335888</v>
      </c>
      <c r="BB125" s="52">
        <v>50</v>
      </c>
      <c r="BC125" s="52">
        <v>0.1864406779661017</v>
      </c>
      <c r="BD125" s="52">
        <v>22.711864406779682</v>
      </c>
      <c r="BE125" s="52">
        <v>50</v>
      </c>
      <c r="BF125" s="52"/>
      <c r="BG125" s="52"/>
      <c r="BH125" s="52"/>
      <c r="BI125" s="52"/>
      <c r="BJ125" s="52"/>
      <c r="BK125" s="52"/>
      <c r="BL125" s="52"/>
      <c r="BM125" s="52"/>
      <c r="BN125" s="52"/>
      <c r="BO125" s="52"/>
      <c r="BP125" s="52">
        <v>37</v>
      </c>
      <c r="BQ125" s="52">
        <v>37</v>
      </c>
      <c r="BR125" s="52">
        <v>1</v>
      </c>
      <c r="BS125" s="52">
        <v>50</v>
      </c>
      <c r="BT125" s="52">
        <v>50</v>
      </c>
      <c r="BU125" s="54"/>
      <c r="BV125" s="54"/>
      <c r="BW125" s="52"/>
      <c r="BX125" s="52"/>
      <c r="BY125" s="52"/>
      <c r="BZ125" s="55"/>
      <c r="CA125" s="55"/>
      <c r="CB125" s="52"/>
      <c r="CC125" s="52"/>
      <c r="CD125" s="52"/>
      <c r="CE125" s="52"/>
      <c r="CF125" s="52"/>
      <c r="CG125" s="52"/>
      <c r="CH125" s="52"/>
      <c r="CI125" s="52"/>
      <c r="CJ125" s="52"/>
      <c r="CK125" s="52">
        <v>121</v>
      </c>
      <c r="CL125" s="52">
        <v>53</v>
      </c>
      <c r="CM125" s="52">
        <v>126</v>
      </c>
      <c r="CN125" s="52">
        <v>0.43801652892561982</v>
      </c>
      <c r="CO125" s="52">
        <v>0.96031746031746035</v>
      </c>
      <c r="CP125" s="52">
        <v>29.201101928374655</v>
      </c>
      <c r="CQ125" s="52">
        <v>50</v>
      </c>
      <c r="CR125" s="52"/>
      <c r="CS125" s="52"/>
      <c r="CT125" s="52"/>
      <c r="CU125" s="52"/>
      <c r="CV125" s="52"/>
      <c r="CW125" s="52"/>
      <c r="CX125" s="52"/>
      <c r="CY125" s="52"/>
      <c r="CZ125" s="52">
        <v>16.823939048191338</v>
      </c>
      <c r="DA125" s="52">
        <v>19.496255895940152</v>
      </c>
      <c r="DB125" s="52">
        <v>17.335082511020332</v>
      </c>
      <c r="DC125" s="52"/>
      <c r="DD125" s="50" t="s">
        <v>417</v>
      </c>
      <c r="DE125" s="22"/>
      <c r="DF125" s="22"/>
    </row>
    <row r="126" spans="1:110" x14ac:dyDescent="0.25">
      <c r="A126" s="50" t="s">
        <v>2949</v>
      </c>
      <c r="B126" s="50" t="s">
        <v>1757</v>
      </c>
      <c r="C126" s="50" t="s">
        <v>106</v>
      </c>
      <c r="D126" s="50" t="s">
        <v>108</v>
      </c>
      <c r="E126" s="50" t="s">
        <v>119</v>
      </c>
      <c r="F126" s="50" t="s">
        <v>2644</v>
      </c>
      <c r="G126" s="50" t="s">
        <v>109</v>
      </c>
      <c r="H126" s="52">
        <v>642.13088390763971</v>
      </c>
      <c r="I126" s="52">
        <v>800</v>
      </c>
      <c r="J126" s="52">
        <v>80.266360488454964</v>
      </c>
      <c r="K126" s="52">
        <v>0</v>
      </c>
      <c r="L126" s="52">
        <v>442</v>
      </c>
      <c r="M126" s="52">
        <v>69.125095622784357</v>
      </c>
      <c r="N126" s="52">
        <v>92.166794163712467</v>
      </c>
      <c r="O126" s="52">
        <v>100</v>
      </c>
      <c r="P126" s="52">
        <v>166</v>
      </c>
      <c r="Q126" s="52">
        <v>59.033192039931656</v>
      </c>
      <c r="R126" s="52">
        <v>69.191556309296502</v>
      </c>
      <c r="S126" s="52">
        <v>75</v>
      </c>
      <c r="T126" s="52">
        <v>78.710922719908865</v>
      </c>
      <c r="U126" s="52">
        <v>100</v>
      </c>
      <c r="V126" s="52">
        <v>443</v>
      </c>
      <c r="W126" s="52">
        <v>63.35333312819246</v>
      </c>
      <c r="X126" s="52">
        <v>84.471110837589947</v>
      </c>
      <c r="Y126" s="52">
        <v>100</v>
      </c>
      <c r="Z126" s="52">
        <v>167</v>
      </c>
      <c r="AA126" s="52">
        <v>53.704533140260025</v>
      </c>
      <c r="AB126" s="52">
        <v>71.606044187013367</v>
      </c>
      <c r="AC126" s="52">
        <v>100</v>
      </c>
      <c r="AD126" s="52">
        <v>151</v>
      </c>
      <c r="AE126" s="52">
        <v>58.666666666666629</v>
      </c>
      <c r="AF126" s="52">
        <v>78.222222222222172</v>
      </c>
      <c r="AG126" s="52">
        <v>100</v>
      </c>
      <c r="AH126" s="52">
        <v>52</v>
      </c>
      <c r="AI126" s="52">
        <v>52.214743589743577</v>
      </c>
      <c r="AJ126" s="52">
        <v>62.055555555555543</v>
      </c>
      <c r="AK126" s="52">
        <v>69.619658119658098</v>
      </c>
      <c r="AL126" s="52">
        <v>100</v>
      </c>
      <c r="AM126" s="53">
        <v>15.96</v>
      </c>
      <c r="AN126" s="53">
        <v>15.48</v>
      </c>
      <c r="AO126" s="53">
        <v>9.84</v>
      </c>
      <c r="AP126" s="52">
        <v>0</v>
      </c>
      <c r="AQ126" s="52">
        <v>0.99568965517241381</v>
      </c>
      <c r="AR126" s="52">
        <v>0.994413407821229</v>
      </c>
      <c r="AS126" s="52">
        <v>0.99649122807017543</v>
      </c>
      <c r="AT126" s="52">
        <v>0.99356223175965663</v>
      </c>
      <c r="AU126" s="52">
        <v>0.98895027624309395</v>
      </c>
      <c r="AV126" s="52">
        <v>0.99649122807017543</v>
      </c>
      <c r="AW126" s="52">
        <v>1</v>
      </c>
      <c r="AX126" s="52">
        <v>1</v>
      </c>
      <c r="AY126" s="52">
        <v>1</v>
      </c>
      <c r="AZ126" s="52">
        <v>7.5107296137339061E-2</v>
      </c>
      <c r="BA126" s="52">
        <v>44.978540772532199</v>
      </c>
      <c r="BB126" s="52">
        <v>50</v>
      </c>
      <c r="BC126" s="52">
        <v>0.13529411764705881</v>
      </c>
      <c r="BD126" s="52">
        <v>32.941176470588253</v>
      </c>
      <c r="BE126" s="52">
        <v>50</v>
      </c>
      <c r="BF126" s="52"/>
      <c r="BG126" s="52"/>
      <c r="BH126" s="52"/>
      <c r="BI126" s="52"/>
      <c r="BJ126" s="52"/>
      <c r="BK126" s="52"/>
      <c r="BL126" s="52"/>
      <c r="BM126" s="52"/>
      <c r="BN126" s="52"/>
      <c r="BO126" s="52"/>
      <c r="BP126" s="52">
        <v>140</v>
      </c>
      <c r="BQ126" s="52">
        <v>142</v>
      </c>
      <c r="BR126" s="52">
        <v>0.9859154929577465</v>
      </c>
      <c r="BS126" s="52">
        <v>50</v>
      </c>
      <c r="BT126" s="52">
        <v>50</v>
      </c>
      <c r="BU126" s="54"/>
      <c r="BV126" s="54"/>
      <c r="BW126" s="52"/>
      <c r="BX126" s="52"/>
      <c r="BY126" s="52"/>
      <c r="BZ126" s="55"/>
      <c r="CA126" s="55"/>
      <c r="CB126" s="52"/>
      <c r="CC126" s="52"/>
      <c r="CD126" s="52"/>
      <c r="CE126" s="52"/>
      <c r="CF126" s="52"/>
      <c r="CG126" s="52"/>
      <c r="CH126" s="52"/>
      <c r="CI126" s="52"/>
      <c r="CJ126" s="52"/>
      <c r="CK126" s="52">
        <v>296</v>
      </c>
      <c r="CL126" s="52">
        <v>175</v>
      </c>
      <c r="CM126" s="52">
        <v>318</v>
      </c>
      <c r="CN126" s="52">
        <v>0.59121621621621623</v>
      </c>
      <c r="CO126" s="52">
        <v>0.9308176100628931</v>
      </c>
      <c r="CP126" s="52">
        <v>39.414414414414416</v>
      </c>
      <c r="CQ126" s="52">
        <v>50</v>
      </c>
      <c r="CR126" s="52"/>
      <c r="CS126" s="52"/>
      <c r="CT126" s="52"/>
      <c r="CU126" s="52"/>
      <c r="CV126" s="52"/>
      <c r="CW126" s="52"/>
      <c r="CX126" s="52"/>
      <c r="CY126" s="52"/>
      <c r="CZ126" s="52">
        <v>16.823939048191338</v>
      </c>
      <c r="DA126" s="52">
        <v>19.496255895940152</v>
      </c>
      <c r="DB126" s="52">
        <v>17.335082511020332</v>
      </c>
      <c r="DC126" s="52"/>
      <c r="DD126" s="50" t="s">
        <v>526</v>
      </c>
      <c r="DE126" s="22"/>
      <c r="DF126" s="22"/>
    </row>
    <row r="127" spans="1:110" x14ac:dyDescent="0.25">
      <c r="A127" s="50" t="s">
        <v>2691</v>
      </c>
      <c r="B127" s="50" t="s">
        <v>183</v>
      </c>
      <c r="C127" s="50" t="s">
        <v>106</v>
      </c>
      <c r="D127" s="50" t="s">
        <v>137</v>
      </c>
      <c r="E127" s="50" t="s">
        <v>108</v>
      </c>
      <c r="F127" s="50" t="s">
        <v>2644</v>
      </c>
      <c r="G127" s="50" t="s">
        <v>109</v>
      </c>
      <c r="H127" s="52">
        <v>575.5965979411767</v>
      </c>
      <c r="I127" s="52">
        <v>750</v>
      </c>
      <c r="J127" s="52">
        <v>76.746213058823571</v>
      </c>
      <c r="K127" s="52">
        <v>0</v>
      </c>
      <c r="L127" s="52">
        <v>198</v>
      </c>
      <c r="M127" s="52">
        <v>67.259638756785307</v>
      </c>
      <c r="N127" s="52">
        <v>89.679518342380405</v>
      </c>
      <c r="O127" s="52">
        <v>100</v>
      </c>
      <c r="P127" s="52">
        <v>124</v>
      </c>
      <c r="Q127" s="52">
        <v>64.46459388031181</v>
      </c>
      <c r="R127" s="52">
        <v>59.157213894056007</v>
      </c>
      <c r="S127" s="52">
        <v>71.943227468713872</v>
      </c>
      <c r="T127" s="52">
        <v>85.952791840415742</v>
      </c>
      <c r="U127" s="52">
        <v>100</v>
      </c>
      <c r="V127" s="52">
        <v>198</v>
      </c>
      <c r="W127" s="52">
        <v>55.566972955861836</v>
      </c>
      <c r="X127" s="52">
        <v>74.089297274482448</v>
      </c>
      <c r="Y127" s="52">
        <v>100</v>
      </c>
      <c r="Z127" s="52">
        <v>124</v>
      </c>
      <c r="AA127" s="52">
        <v>53.424409815326598</v>
      </c>
      <c r="AB127" s="52">
        <v>71.232546420435455</v>
      </c>
      <c r="AC127" s="52">
        <v>100</v>
      </c>
      <c r="AD127" s="52">
        <v>108</v>
      </c>
      <c r="AE127" s="52">
        <v>50.372530864197508</v>
      </c>
      <c r="AF127" s="52">
        <v>67.163374485596677</v>
      </c>
      <c r="AG127" s="52">
        <v>100</v>
      </c>
      <c r="AH127" s="52">
        <v>67</v>
      </c>
      <c r="AI127" s="52">
        <v>49.790049751243792</v>
      </c>
      <c r="AJ127" s="52">
        <v>51.324390243902421</v>
      </c>
      <c r="AK127" s="52">
        <v>66.386733001658399</v>
      </c>
      <c r="AL127" s="52">
        <v>100</v>
      </c>
      <c r="AM127" s="53">
        <v>7.47</v>
      </c>
      <c r="AN127" s="53">
        <v>5.73</v>
      </c>
      <c r="AO127" s="53">
        <v>1.53</v>
      </c>
      <c r="AP127" s="52">
        <v>0</v>
      </c>
      <c r="AQ127" s="52">
        <v>1</v>
      </c>
      <c r="AR127" s="52">
        <v>1</v>
      </c>
      <c r="AS127" s="52">
        <v>1</v>
      </c>
      <c r="AT127" s="52">
        <v>1</v>
      </c>
      <c r="AU127" s="52">
        <v>1</v>
      </c>
      <c r="AV127" s="52">
        <v>1</v>
      </c>
      <c r="AW127" s="52">
        <v>0.99122807017543857</v>
      </c>
      <c r="AX127" s="52">
        <v>0.98571428571428577</v>
      </c>
      <c r="AY127" s="52">
        <v>1</v>
      </c>
      <c r="AZ127" s="52">
        <v>5.7142857142857141E-2</v>
      </c>
      <c r="BA127" s="52">
        <v>48.571428571428577</v>
      </c>
      <c r="BB127" s="52">
        <v>50</v>
      </c>
      <c r="BC127" s="52">
        <v>5.9259259259259262E-2</v>
      </c>
      <c r="BD127" s="52">
        <v>48.148148148148159</v>
      </c>
      <c r="BE127" s="52">
        <v>50</v>
      </c>
      <c r="BF127" s="52"/>
      <c r="BG127" s="52"/>
      <c r="BH127" s="52"/>
      <c r="BI127" s="52"/>
      <c r="BJ127" s="52"/>
      <c r="BK127" s="52"/>
      <c r="BL127" s="52"/>
      <c r="BM127" s="52"/>
      <c r="BN127" s="52"/>
      <c r="BO127" s="52"/>
      <c r="BP127" s="52"/>
      <c r="BQ127" s="52"/>
      <c r="BR127" s="52"/>
      <c r="BS127" s="52"/>
      <c r="BT127" s="52"/>
      <c r="BU127" s="54"/>
      <c r="BV127" s="54"/>
      <c r="BW127" s="52"/>
      <c r="BX127" s="52"/>
      <c r="BY127" s="52"/>
      <c r="BZ127" s="55"/>
      <c r="CA127" s="55"/>
      <c r="CB127" s="52"/>
      <c r="CC127" s="52"/>
      <c r="CD127" s="52"/>
      <c r="CE127" s="52"/>
      <c r="CF127" s="52"/>
      <c r="CG127" s="52"/>
      <c r="CH127" s="52"/>
      <c r="CI127" s="52"/>
      <c r="CJ127" s="52"/>
      <c r="CK127" s="52">
        <v>93</v>
      </c>
      <c r="CL127" s="52">
        <v>34</v>
      </c>
      <c r="CM127" s="52">
        <v>95</v>
      </c>
      <c r="CN127" s="52">
        <v>0.36559139784946237</v>
      </c>
      <c r="CO127" s="52">
        <v>0.97894736842105268</v>
      </c>
      <c r="CP127" s="52">
        <v>24.372759856630825</v>
      </c>
      <c r="CQ127" s="52">
        <v>50</v>
      </c>
      <c r="CR127" s="52"/>
      <c r="CS127" s="52"/>
      <c r="CT127" s="52"/>
      <c r="CU127" s="52"/>
      <c r="CV127" s="52"/>
      <c r="CW127" s="52"/>
      <c r="CX127" s="52"/>
      <c r="CY127" s="52"/>
      <c r="CZ127" s="52">
        <v>16.823939048191338</v>
      </c>
      <c r="DA127" s="52">
        <v>19.496255895940152</v>
      </c>
      <c r="DB127" s="52">
        <v>17.335082511020332</v>
      </c>
      <c r="DC127" s="52"/>
      <c r="DD127" s="50" t="s">
        <v>184</v>
      </c>
      <c r="DE127" s="22"/>
      <c r="DF127" s="22"/>
    </row>
    <row r="128" spans="1:110" x14ac:dyDescent="0.25">
      <c r="A128" s="50" t="s">
        <v>2693</v>
      </c>
      <c r="B128" s="50" t="s">
        <v>187</v>
      </c>
      <c r="C128" s="50" t="s">
        <v>106</v>
      </c>
      <c r="D128" s="50" t="s">
        <v>140</v>
      </c>
      <c r="E128" s="50" t="s">
        <v>119</v>
      </c>
      <c r="F128" s="50" t="s">
        <v>1454</v>
      </c>
      <c r="G128" s="50" t="s">
        <v>109</v>
      </c>
      <c r="H128" s="52">
        <v>574.95439370189433</v>
      </c>
      <c r="I128" s="52">
        <v>800</v>
      </c>
      <c r="J128" s="52">
        <v>71.869299212736792</v>
      </c>
      <c r="K128" s="52">
        <v>0</v>
      </c>
      <c r="L128" s="52">
        <v>200</v>
      </c>
      <c r="M128" s="52">
        <v>59.311529022309315</v>
      </c>
      <c r="N128" s="52">
        <v>79.082038696412411</v>
      </c>
      <c r="O128" s="52">
        <v>100</v>
      </c>
      <c r="P128" s="52">
        <v>129</v>
      </c>
      <c r="Q128" s="52">
        <v>55.000106982342793</v>
      </c>
      <c r="R128" s="52">
        <v>56.313685183728062</v>
      </c>
      <c r="S128" s="52">
        <v>67.144957799149907</v>
      </c>
      <c r="T128" s="52">
        <v>73.333475976457052</v>
      </c>
      <c r="U128" s="52">
        <v>100</v>
      </c>
      <c r="V128" s="52">
        <v>200</v>
      </c>
      <c r="W128" s="52">
        <v>49.774134466170068</v>
      </c>
      <c r="X128" s="52">
        <v>66.365512621560086</v>
      </c>
      <c r="Y128" s="52">
        <v>100</v>
      </c>
      <c r="Z128" s="52">
        <v>129</v>
      </c>
      <c r="AA128" s="52">
        <v>46.174846861932735</v>
      </c>
      <c r="AB128" s="52">
        <v>61.566462482576981</v>
      </c>
      <c r="AC128" s="52">
        <v>100</v>
      </c>
      <c r="AD128" s="52">
        <v>104</v>
      </c>
      <c r="AE128" s="52">
        <v>51.38621794871797</v>
      </c>
      <c r="AF128" s="52">
        <v>68.514957264957303</v>
      </c>
      <c r="AG128" s="52">
        <v>100</v>
      </c>
      <c r="AH128" s="52">
        <v>71</v>
      </c>
      <c r="AI128" s="52">
        <v>50.119718309859145</v>
      </c>
      <c r="AJ128" s="52">
        <v>54.111111111111107</v>
      </c>
      <c r="AK128" s="52">
        <v>66.826291079812194</v>
      </c>
      <c r="AL128" s="52">
        <v>100</v>
      </c>
      <c r="AM128" s="53">
        <v>12.14</v>
      </c>
      <c r="AN128" s="53">
        <v>10.130000000000001</v>
      </c>
      <c r="AO128" s="53">
        <v>3.99</v>
      </c>
      <c r="AP128" s="52">
        <v>0</v>
      </c>
      <c r="AQ128" s="52">
        <v>0.99052132701421802</v>
      </c>
      <c r="AR128" s="52">
        <v>1</v>
      </c>
      <c r="AS128" s="52">
        <v>0.97499999999999998</v>
      </c>
      <c r="AT128" s="52">
        <v>0.99061032863849763</v>
      </c>
      <c r="AU128" s="52">
        <v>1</v>
      </c>
      <c r="AV128" s="52">
        <v>0.97499999999999998</v>
      </c>
      <c r="AW128" s="52">
        <v>1</v>
      </c>
      <c r="AX128" s="52">
        <v>1</v>
      </c>
      <c r="AY128" s="52">
        <v>1</v>
      </c>
      <c r="AZ128" s="52">
        <v>7.0422535211267609E-2</v>
      </c>
      <c r="BA128" s="52">
        <v>45.91549295774648</v>
      </c>
      <c r="BB128" s="52">
        <v>50</v>
      </c>
      <c r="BC128" s="52">
        <v>9.5588235294117641E-2</v>
      </c>
      <c r="BD128" s="52">
        <v>40.882352941176478</v>
      </c>
      <c r="BE128" s="52">
        <v>50</v>
      </c>
      <c r="BF128" s="52"/>
      <c r="BG128" s="52"/>
      <c r="BH128" s="52"/>
      <c r="BI128" s="52"/>
      <c r="BJ128" s="52"/>
      <c r="BK128" s="52"/>
      <c r="BL128" s="52"/>
      <c r="BM128" s="52"/>
      <c r="BN128" s="52"/>
      <c r="BO128" s="52"/>
      <c r="BP128" s="52">
        <v>90</v>
      </c>
      <c r="BQ128" s="52">
        <v>100</v>
      </c>
      <c r="BR128" s="52">
        <v>0.9</v>
      </c>
      <c r="BS128" s="52">
        <v>47.872340425531917</v>
      </c>
      <c r="BT128" s="52">
        <v>50</v>
      </c>
      <c r="BU128" s="54"/>
      <c r="BV128" s="54"/>
      <c r="BW128" s="52"/>
      <c r="BX128" s="52"/>
      <c r="BY128" s="52"/>
      <c r="BZ128" s="55"/>
      <c r="CA128" s="55"/>
      <c r="CB128" s="52"/>
      <c r="CC128" s="52"/>
      <c r="CD128" s="52"/>
      <c r="CE128" s="52"/>
      <c r="CF128" s="52"/>
      <c r="CG128" s="52"/>
      <c r="CH128" s="52"/>
      <c r="CI128" s="52"/>
      <c r="CJ128" s="52"/>
      <c r="CK128" s="52">
        <v>103</v>
      </c>
      <c r="CL128" s="52">
        <v>38</v>
      </c>
      <c r="CM128" s="52">
        <v>109</v>
      </c>
      <c r="CN128" s="52">
        <v>0.36893203883495146</v>
      </c>
      <c r="CO128" s="52">
        <v>0.94495412844036697</v>
      </c>
      <c r="CP128" s="52">
        <v>24.595469255663431</v>
      </c>
      <c r="CQ128" s="52">
        <v>50</v>
      </c>
      <c r="CR128" s="52"/>
      <c r="CS128" s="52"/>
      <c r="CT128" s="52"/>
      <c r="CU128" s="52"/>
      <c r="CV128" s="52"/>
      <c r="CW128" s="52"/>
      <c r="CX128" s="52"/>
      <c r="CY128" s="52"/>
      <c r="CZ128" s="52">
        <v>16.823939048191338</v>
      </c>
      <c r="DA128" s="52">
        <v>19.496255895940152</v>
      </c>
      <c r="DB128" s="52">
        <v>17.335082511020332</v>
      </c>
      <c r="DC128" s="52"/>
      <c r="DD128" s="50" t="s">
        <v>188</v>
      </c>
      <c r="DE128" s="22"/>
      <c r="DF128" s="22"/>
    </row>
    <row r="129" spans="1:110" x14ac:dyDescent="0.25">
      <c r="A129" s="50" t="s">
        <v>3508</v>
      </c>
      <c r="B129" s="50" t="s">
        <v>1758</v>
      </c>
      <c r="C129" s="50" t="s">
        <v>106</v>
      </c>
      <c r="D129" s="50" t="s">
        <v>137</v>
      </c>
      <c r="E129" s="50" t="s">
        <v>108</v>
      </c>
      <c r="F129" s="50" t="s">
        <v>1453</v>
      </c>
      <c r="G129" s="50" t="s">
        <v>109</v>
      </c>
      <c r="H129" s="52">
        <v>522.63947972775247</v>
      </c>
      <c r="I129" s="52">
        <v>750</v>
      </c>
      <c r="J129" s="52">
        <v>69.685263963700322</v>
      </c>
      <c r="K129" s="52">
        <v>0</v>
      </c>
      <c r="L129" s="52">
        <v>823</v>
      </c>
      <c r="M129" s="52">
        <v>65.108346096000261</v>
      </c>
      <c r="N129" s="52">
        <v>86.811128128000348</v>
      </c>
      <c r="O129" s="52">
        <v>100</v>
      </c>
      <c r="P129" s="52">
        <v>586</v>
      </c>
      <c r="Q129" s="52">
        <v>61.073162183178923</v>
      </c>
      <c r="R129" s="52">
        <v>66.52791570846199</v>
      </c>
      <c r="S129" s="52">
        <v>75</v>
      </c>
      <c r="T129" s="52">
        <v>81.43088291090524</v>
      </c>
      <c r="U129" s="52">
        <v>100</v>
      </c>
      <c r="V129" s="52">
        <v>823</v>
      </c>
      <c r="W129" s="52">
        <v>57.303094915104865</v>
      </c>
      <c r="X129" s="52">
        <v>76.404126553473148</v>
      </c>
      <c r="Y129" s="52">
        <v>100</v>
      </c>
      <c r="Z129" s="52">
        <v>586</v>
      </c>
      <c r="AA129" s="52">
        <v>53.572237358747124</v>
      </c>
      <c r="AB129" s="52">
        <v>71.429649811662827</v>
      </c>
      <c r="AC129" s="52">
        <v>100</v>
      </c>
      <c r="AD129" s="52">
        <v>430</v>
      </c>
      <c r="AE129" s="52">
        <v>52.118255813953375</v>
      </c>
      <c r="AF129" s="52">
        <v>69.491007751937843</v>
      </c>
      <c r="AG129" s="52">
        <v>100</v>
      </c>
      <c r="AH129" s="52">
        <v>304</v>
      </c>
      <c r="AI129" s="52">
        <v>47.633497807017577</v>
      </c>
      <c r="AJ129" s="52">
        <v>62.938624338624287</v>
      </c>
      <c r="AK129" s="52">
        <v>63.511330409356773</v>
      </c>
      <c r="AL129" s="52">
        <v>100</v>
      </c>
      <c r="AM129" s="53">
        <v>13.92</v>
      </c>
      <c r="AN129" s="53">
        <v>12.95</v>
      </c>
      <c r="AO129" s="53">
        <v>15.3</v>
      </c>
      <c r="AP129" s="52">
        <v>0</v>
      </c>
      <c r="AQ129" s="52">
        <v>0.99648711943793911</v>
      </c>
      <c r="AR129" s="52">
        <v>0.99511400651465798</v>
      </c>
      <c r="AS129" s="52">
        <v>1</v>
      </c>
      <c r="AT129" s="52">
        <v>0.9953757225433526</v>
      </c>
      <c r="AU129" s="52">
        <v>0.99360000000000004</v>
      </c>
      <c r="AV129" s="52">
        <v>1</v>
      </c>
      <c r="AW129" s="52">
        <v>1</v>
      </c>
      <c r="AX129" s="52">
        <v>1</v>
      </c>
      <c r="AY129" s="52">
        <v>1</v>
      </c>
      <c r="AZ129" s="52">
        <v>0.14585764294049008</v>
      </c>
      <c r="BA129" s="52">
        <v>30.828471411901994</v>
      </c>
      <c r="BB129" s="52">
        <v>50</v>
      </c>
      <c r="BC129" s="52">
        <v>0.16585365853658537</v>
      </c>
      <c r="BD129" s="52">
        <v>26.829268292682929</v>
      </c>
      <c r="BE129" s="52">
        <v>50</v>
      </c>
      <c r="BF129" s="52"/>
      <c r="BG129" s="52"/>
      <c r="BH129" s="52"/>
      <c r="BI129" s="52"/>
      <c r="BJ129" s="52"/>
      <c r="BK129" s="52"/>
      <c r="BL129" s="52"/>
      <c r="BM129" s="52"/>
      <c r="BN129" s="52"/>
      <c r="BO129" s="52"/>
      <c r="BP129" s="52"/>
      <c r="BQ129" s="52"/>
      <c r="BR129" s="52"/>
      <c r="BS129" s="52"/>
      <c r="BT129" s="52"/>
      <c r="BU129" s="54"/>
      <c r="BV129" s="54"/>
      <c r="BW129" s="52"/>
      <c r="BX129" s="52"/>
      <c r="BY129" s="52"/>
      <c r="BZ129" s="55"/>
      <c r="CA129" s="55"/>
      <c r="CB129" s="52"/>
      <c r="CC129" s="52"/>
      <c r="CD129" s="52"/>
      <c r="CE129" s="52"/>
      <c r="CF129" s="52"/>
      <c r="CG129" s="52"/>
      <c r="CH129" s="52"/>
      <c r="CI129" s="52"/>
      <c r="CJ129" s="52"/>
      <c r="CK129" s="52">
        <v>415</v>
      </c>
      <c r="CL129" s="52">
        <v>99</v>
      </c>
      <c r="CM129" s="52">
        <v>419</v>
      </c>
      <c r="CN129" s="52">
        <v>0.23855421686746989</v>
      </c>
      <c r="CO129" s="52">
        <v>0.99045346062052508</v>
      </c>
      <c r="CP129" s="52">
        <v>15.903614457831324</v>
      </c>
      <c r="CQ129" s="52">
        <v>50</v>
      </c>
      <c r="CR129" s="52"/>
      <c r="CS129" s="52"/>
      <c r="CT129" s="52"/>
      <c r="CU129" s="52"/>
      <c r="CV129" s="52"/>
      <c r="CW129" s="52"/>
      <c r="CX129" s="52"/>
      <c r="CY129" s="52"/>
      <c r="CZ129" s="52">
        <v>16.823939048191338</v>
      </c>
      <c r="DA129" s="52">
        <v>19.496255895940152</v>
      </c>
      <c r="DB129" s="52">
        <v>17.335082511020332</v>
      </c>
      <c r="DC129" s="52"/>
      <c r="DD129" s="50" t="s">
        <v>1145</v>
      </c>
      <c r="DE129" s="22"/>
      <c r="DF129" s="22"/>
    </row>
    <row r="130" spans="1:110" x14ac:dyDescent="0.25">
      <c r="A130" s="50" t="s">
        <v>3457</v>
      </c>
      <c r="B130" s="50" t="s">
        <v>1759</v>
      </c>
      <c r="C130" s="50" t="s">
        <v>106</v>
      </c>
      <c r="D130" s="50" t="s">
        <v>107</v>
      </c>
      <c r="E130" s="50" t="s">
        <v>119</v>
      </c>
      <c r="F130" s="50" t="s">
        <v>1454</v>
      </c>
      <c r="G130" s="50" t="s">
        <v>109</v>
      </c>
      <c r="H130" s="52">
        <v>510.37096665836538</v>
      </c>
      <c r="I130" s="52">
        <v>750</v>
      </c>
      <c r="J130" s="52">
        <v>68.049462221115391</v>
      </c>
      <c r="K130" s="52">
        <v>0</v>
      </c>
      <c r="L130" s="52">
        <v>261</v>
      </c>
      <c r="M130" s="52">
        <v>58.880700878261983</v>
      </c>
      <c r="N130" s="52">
        <v>78.507601171015978</v>
      </c>
      <c r="O130" s="52">
        <v>100</v>
      </c>
      <c r="P130" s="52">
        <v>209</v>
      </c>
      <c r="Q130" s="52">
        <v>55.911489275042079</v>
      </c>
      <c r="R130" s="52">
        <v>62.011432013329781</v>
      </c>
      <c r="S130" s="52">
        <v>70.814647514280438</v>
      </c>
      <c r="T130" s="52">
        <v>74.548652366722763</v>
      </c>
      <c r="U130" s="52">
        <v>100</v>
      </c>
      <c r="V130" s="52">
        <v>261</v>
      </c>
      <c r="W130" s="52">
        <v>50.069322639951821</v>
      </c>
      <c r="X130" s="52">
        <v>66.759096853269099</v>
      </c>
      <c r="Y130" s="52">
        <v>100</v>
      </c>
      <c r="Z130" s="52">
        <v>209</v>
      </c>
      <c r="AA130" s="52">
        <v>47.098080116431944</v>
      </c>
      <c r="AB130" s="52">
        <v>62.79744015524259</v>
      </c>
      <c r="AC130" s="52">
        <v>100</v>
      </c>
      <c r="AD130" s="52">
        <v>50</v>
      </c>
      <c r="AE130" s="52">
        <v>43.472000000000001</v>
      </c>
      <c r="AF130" s="52">
        <v>57.962666666666671</v>
      </c>
      <c r="AG130" s="52">
        <v>100</v>
      </c>
      <c r="AH130" s="52">
        <v>43</v>
      </c>
      <c r="AI130" s="52">
        <v>40.84496124031007</v>
      </c>
      <c r="AJ130" s="52"/>
      <c r="AK130" s="52">
        <v>54.459948320413432</v>
      </c>
      <c r="AL130" s="52">
        <v>100</v>
      </c>
      <c r="AM130" s="53">
        <v>14.9</v>
      </c>
      <c r="AN130" s="53">
        <v>14.91</v>
      </c>
      <c r="AO130" s="53"/>
      <c r="AP130" s="52">
        <v>0</v>
      </c>
      <c r="AQ130" s="52">
        <v>0.99298245614035086</v>
      </c>
      <c r="AR130" s="52">
        <v>0.99561403508771928</v>
      </c>
      <c r="AS130" s="52">
        <v>0.98245614035087714</v>
      </c>
      <c r="AT130" s="52">
        <v>0.99298245614035086</v>
      </c>
      <c r="AU130" s="52">
        <v>0.99561403508771928</v>
      </c>
      <c r="AV130" s="52">
        <v>0.98245614035087714</v>
      </c>
      <c r="AW130" s="52">
        <v>1</v>
      </c>
      <c r="AX130" s="52">
        <v>1</v>
      </c>
      <c r="AY130" s="52"/>
      <c r="AZ130" s="52">
        <v>9.2105263157894732E-2</v>
      </c>
      <c r="BA130" s="52">
        <v>41.578947368421069</v>
      </c>
      <c r="BB130" s="52">
        <v>50</v>
      </c>
      <c r="BC130" s="52">
        <v>0.1111111111111111</v>
      </c>
      <c r="BD130" s="52">
        <v>37.777777777777771</v>
      </c>
      <c r="BE130" s="52">
        <v>50</v>
      </c>
      <c r="BF130" s="52"/>
      <c r="BG130" s="52"/>
      <c r="BH130" s="52"/>
      <c r="BI130" s="52"/>
      <c r="BJ130" s="52"/>
      <c r="BK130" s="52"/>
      <c r="BL130" s="52"/>
      <c r="BM130" s="52"/>
      <c r="BN130" s="52"/>
      <c r="BO130" s="52"/>
      <c r="BP130" s="52"/>
      <c r="BQ130" s="52"/>
      <c r="BR130" s="52"/>
      <c r="BS130" s="52"/>
      <c r="BT130" s="52"/>
      <c r="BU130" s="54"/>
      <c r="BV130" s="54"/>
      <c r="BW130" s="52"/>
      <c r="BX130" s="52"/>
      <c r="BY130" s="52"/>
      <c r="BZ130" s="55"/>
      <c r="CA130" s="55"/>
      <c r="CB130" s="52"/>
      <c r="CC130" s="52"/>
      <c r="CD130" s="52"/>
      <c r="CE130" s="52"/>
      <c r="CF130" s="52"/>
      <c r="CG130" s="52"/>
      <c r="CH130" s="52"/>
      <c r="CI130" s="52"/>
      <c r="CJ130" s="52"/>
      <c r="CK130" s="52">
        <v>126</v>
      </c>
      <c r="CL130" s="52">
        <v>68</v>
      </c>
      <c r="CM130" s="52">
        <v>124</v>
      </c>
      <c r="CN130" s="52">
        <v>0.53968253968253965</v>
      </c>
      <c r="CO130" s="52">
        <v>1.0161290322580645</v>
      </c>
      <c r="CP130" s="52">
        <v>35.978835978835974</v>
      </c>
      <c r="CQ130" s="52">
        <v>50</v>
      </c>
      <c r="CR130" s="52"/>
      <c r="CS130" s="52"/>
      <c r="CT130" s="52"/>
      <c r="CU130" s="52"/>
      <c r="CV130" s="52"/>
      <c r="CW130" s="52"/>
      <c r="CX130" s="52"/>
      <c r="CY130" s="52"/>
      <c r="CZ130" s="52">
        <v>16.823939048191338</v>
      </c>
      <c r="DA130" s="52">
        <v>19.496255895940152</v>
      </c>
      <c r="DB130" s="52">
        <v>17.335082511020332</v>
      </c>
      <c r="DC130" s="52"/>
      <c r="DD130" s="50" t="s">
        <v>1092</v>
      </c>
      <c r="DE130" s="22"/>
      <c r="DF130" s="22"/>
    </row>
    <row r="131" spans="1:110" x14ac:dyDescent="0.25">
      <c r="A131" s="50" t="s">
        <v>3066</v>
      </c>
      <c r="B131" s="50" t="s">
        <v>1760</v>
      </c>
      <c r="C131" s="50" t="s">
        <v>106</v>
      </c>
      <c r="D131" s="50" t="s">
        <v>1693</v>
      </c>
      <c r="E131" s="50" t="s">
        <v>137</v>
      </c>
      <c r="F131" s="50" t="s">
        <v>1454</v>
      </c>
      <c r="G131" s="50" t="s">
        <v>109</v>
      </c>
      <c r="H131" s="52">
        <v>540.12996722250728</v>
      </c>
      <c r="I131" s="52">
        <v>750</v>
      </c>
      <c r="J131" s="52">
        <v>72.017328963000978</v>
      </c>
      <c r="K131" s="52">
        <v>0</v>
      </c>
      <c r="L131" s="52">
        <v>305</v>
      </c>
      <c r="M131" s="52">
        <v>64.792057046434792</v>
      </c>
      <c r="N131" s="52">
        <v>86.389409395246389</v>
      </c>
      <c r="O131" s="52">
        <v>100</v>
      </c>
      <c r="P131" s="52">
        <v>254</v>
      </c>
      <c r="Q131" s="52">
        <v>62.343960076803057</v>
      </c>
      <c r="R131" s="52">
        <v>67.241244449577792</v>
      </c>
      <c r="S131" s="52">
        <v>75</v>
      </c>
      <c r="T131" s="52">
        <v>83.125280102404076</v>
      </c>
      <c r="U131" s="52">
        <v>100</v>
      </c>
      <c r="V131" s="52">
        <v>305</v>
      </c>
      <c r="W131" s="52">
        <v>55.571859564482494</v>
      </c>
      <c r="X131" s="52">
        <v>74.095812752643326</v>
      </c>
      <c r="Y131" s="52">
        <v>100</v>
      </c>
      <c r="Z131" s="52">
        <v>254</v>
      </c>
      <c r="AA131" s="52">
        <v>53.228794095427936</v>
      </c>
      <c r="AB131" s="52">
        <v>70.971725460570582</v>
      </c>
      <c r="AC131" s="52">
        <v>100</v>
      </c>
      <c r="AD131" s="52">
        <v>99</v>
      </c>
      <c r="AE131" s="52">
        <v>51.385185185185172</v>
      </c>
      <c r="AF131" s="52">
        <v>68.513580246913563</v>
      </c>
      <c r="AG131" s="52">
        <v>100</v>
      </c>
      <c r="AH131" s="52">
        <v>84</v>
      </c>
      <c r="AI131" s="52">
        <v>49.513095238095254</v>
      </c>
      <c r="AJ131" s="52"/>
      <c r="AK131" s="52">
        <v>66.017460317460348</v>
      </c>
      <c r="AL131" s="52">
        <v>100</v>
      </c>
      <c r="AM131" s="53">
        <v>12.65</v>
      </c>
      <c r="AN131" s="53">
        <v>14.01</v>
      </c>
      <c r="AO131" s="53"/>
      <c r="AP131" s="52">
        <v>0</v>
      </c>
      <c r="AQ131" s="52">
        <v>0.99388379204892963</v>
      </c>
      <c r="AR131" s="52">
        <v>0.9926739926739927</v>
      </c>
      <c r="AS131" s="52">
        <v>1</v>
      </c>
      <c r="AT131" s="52">
        <v>0.99085365853658536</v>
      </c>
      <c r="AU131" s="52">
        <v>0.98905109489051091</v>
      </c>
      <c r="AV131" s="52">
        <v>1</v>
      </c>
      <c r="AW131" s="52">
        <v>0.98095238095238091</v>
      </c>
      <c r="AX131" s="52">
        <v>0.9887640449438202</v>
      </c>
      <c r="AY131" s="52"/>
      <c r="AZ131" s="52">
        <v>0.12387791741472172</v>
      </c>
      <c r="BA131" s="52">
        <v>35.224416517055658</v>
      </c>
      <c r="BB131" s="52">
        <v>50</v>
      </c>
      <c r="BC131" s="52">
        <v>0.14008620689655171</v>
      </c>
      <c r="BD131" s="52">
        <v>31.982758620689665</v>
      </c>
      <c r="BE131" s="52">
        <v>50</v>
      </c>
      <c r="BF131" s="52"/>
      <c r="BG131" s="52"/>
      <c r="BH131" s="52"/>
      <c r="BI131" s="52"/>
      <c r="BJ131" s="52"/>
      <c r="BK131" s="52"/>
      <c r="BL131" s="52"/>
      <c r="BM131" s="52"/>
      <c r="BN131" s="52"/>
      <c r="BO131" s="52"/>
      <c r="BP131" s="52"/>
      <c r="BQ131" s="52"/>
      <c r="BR131" s="52"/>
      <c r="BS131" s="52"/>
      <c r="BT131" s="52"/>
      <c r="BU131" s="54"/>
      <c r="BV131" s="54"/>
      <c r="BW131" s="52"/>
      <c r="BX131" s="52"/>
      <c r="BY131" s="52"/>
      <c r="BZ131" s="55"/>
      <c r="CA131" s="55"/>
      <c r="CB131" s="52"/>
      <c r="CC131" s="52"/>
      <c r="CD131" s="52"/>
      <c r="CE131" s="52"/>
      <c r="CF131" s="52"/>
      <c r="CG131" s="52"/>
      <c r="CH131" s="52"/>
      <c r="CI131" s="52"/>
      <c r="CJ131" s="52"/>
      <c r="CK131" s="52">
        <v>112</v>
      </c>
      <c r="CL131" s="52">
        <v>40</v>
      </c>
      <c r="CM131" s="52">
        <v>117</v>
      </c>
      <c r="CN131" s="52">
        <v>0.35714285714285715</v>
      </c>
      <c r="CO131" s="52">
        <v>0.95726495726495731</v>
      </c>
      <c r="CP131" s="52">
        <v>23.80952380952381</v>
      </c>
      <c r="CQ131" s="52">
        <v>50</v>
      </c>
      <c r="CR131" s="52"/>
      <c r="CS131" s="52"/>
      <c r="CT131" s="52"/>
      <c r="CU131" s="52"/>
      <c r="CV131" s="52"/>
      <c r="CW131" s="52"/>
      <c r="CX131" s="52"/>
      <c r="CY131" s="52"/>
      <c r="CZ131" s="52">
        <v>16.823939048191338</v>
      </c>
      <c r="DA131" s="52">
        <v>19.496255895940152</v>
      </c>
      <c r="DB131" s="52">
        <v>17.335082511020332</v>
      </c>
      <c r="DC131" s="52"/>
      <c r="DD131" s="50" t="s">
        <v>657</v>
      </c>
      <c r="DE131" s="22"/>
      <c r="DF131" s="22"/>
    </row>
    <row r="132" spans="1:110" x14ac:dyDescent="0.25">
      <c r="A132" s="50" t="s">
        <v>2947</v>
      </c>
      <c r="B132" s="50" t="s">
        <v>1761</v>
      </c>
      <c r="C132" s="50" t="s">
        <v>106</v>
      </c>
      <c r="D132" s="50" t="s">
        <v>107</v>
      </c>
      <c r="E132" s="50" t="s">
        <v>137</v>
      </c>
      <c r="F132" s="50" t="s">
        <v>1454</v>
      </c>
      <c r="G132" s="50" t="s">
        <v>109</v>
      </c>
      <c r="H132" s="52">
        <v>524.55139819737633</v>
      </c>
      <c r="I132" s="52">
        <v>750</v>
      </c>
      <c r="J132" s="52">
        <v>69.940186426316842</v>
      </c>
      <c r="K132" s="52">
        <v>0</v>
      </c>
      <c r="L132" s="52">
        <v>160</v>
      </c>
      <c r="M132" s="52">
        <v>62.676062064542499</v>
      </c>
      <c r="N132" s="52">
        <v>83.568082752723328</v>
      </c>
      <c r="O132" s="52">
        <v>100</v>
      </c>
      <c r="P132" s="52">
        <v>118</v>
      </c>
      <c r="Q132" s="52">
        <v>58.536050426255429</v>
      </c>
      <c r="R132" s="52">
        <v>69.599718668171022</v>
      </c>
      <c r="S132" s="52">
        <v>74.30752333401567</v>
      </c>
      <c r="T132" s="52">
        <v>78.048067235007238</v>
      </c>
      <c r="U132" s="52">
        <v>100</v>
      </c>
      <c r="V132" s="52">
        <v>160</v>
      </c>
      <c r="W132" s="52">
        <v>57.892469701844696</v>
      </c>
      <c r="X132" s="52">
        <v>77.189959602459595</v>
      </c>
      <c r="Y132" s="52">
        <v>100</v>
      </c>
      <c r="Z132" s="52">
        <v>118</v>
      </c>
      <c r="AA132" s="52">
        <v>53.725482781626852</v>
      </c>
      <c r="AB132" s="52">
        <v>71.633977042169136</v>
      </c>
      <c r="AC132" s="52">
        <v>100</v>
      </c>
      <c r="AD132" s="52">
        <v>55</v>
      </c>
      <c r="AE132" s="52">
        <v>53.906666666666688</v>
      </c>
      <c r="AF132" s="52">
        <v>71.875555555555579</v>
      </c>
      <c r="AG132" s="52">
        <v>100</v>
      </c>
      <c r="AH132" s="52">
        <v>42</v>
      </c>
      <c r="AI132" s="52">
        <v>50.346825396825395</v>
      </c>
      <c r="AJ132" s="52"/>
      <c r="AK132" s="52">
        <v>67.129100529100526</v>
      </c>
      <c r="AL132" s="52">
        <v>100</v>
      </c>
      <c r="AM132" s="53">
        <v>15.77</v>
      </c>
      <c r="AN132" s="53">
        <v>15.87</v>
      </c>
      <c r="AO132" s="53"/>
      <c r="AP132" s="52">
        <v>0</v>
      </c>
      <c r="AQ132" s="52">
        <v>0.99401197604790414</v>
      </c>
      <c r="AR132" s="52">
        <v>0.99193548387096775</v>
      </c>
      <c r="AS132" s="52">
        <v>1</v>
      </c>
      <c r="AT132" s="52">
        <v>0.98816568047337283</v>
      </c>
      <c r="AU132" s="52">
        <v>0.98412698412698407</v>
      </c>
      <c r="AV132" s="52">
        <v>1</v>
      </c>
      <c r="AW132" s="52">
        <v>1</v>
      </c>
      <c r="AX132" s="52">
        <v>1</v>
      </c>
      <c r="AY132" s="52"/>
      <c r="AZ132" s="52">
        <v>0.11174785100286533</v>
      </c>
      <c r="BA132" s="52">
        <v>37.650429799426945</v>
      </c>
      <c r="BB132" s="52">
        <v>50</v>
      </c>
      <c r="BC132" s="52">
        <v>0.14396887159533073</v>
      </c>
      <c r="BD132" s="52">
        <v>31.206225680933873</v>
      </c>
      <c r="BE132" s="52">
        <v>50</v>
      </c>
      <c r="BF132" s="52"/>
      <c r="BG132" s="52"/>
      <c r="BH132" s="52"/>
      <c r="BI132" s="52"/>
      <c r="BJ132" s="52"/>
      <c r="BK132" s="52"/>
      <c r="BL132" s="52"/>
      <c r="BM132" s="52"/>
      <c r="BN132" s="52"/>
      <c r="BO132" s="52"/>
      <c r="BP132" s="52"/>
      <c r="BQ132" s="52"/>
      <c r="BR132" s="52"/>
      <c r="BS132" s="52"/>
      <c r="BT132" s="52"/>
      <c r="BU132" s="54"/>
      <c r="BV132" s="54"/>
      <c r="BW132" s="52"/>
      <c r="BX132" s="52"/>
      <c r="BY132" s="52"/>
      <c r="BZ132" s="55"/>
      <c r="CA132" s="55"/>
      <c r="CB132" s="52"/>
      <c r="CC132" s="52"/>
      <c r="CD132" s="52"/>
      <c r="CE132" s="52"/>
      <c r="CF132" s="52"/>
      <c r="CG132" s="52"/>
      <c r="CH132" s="52"/>
      <c r="CI132" s="52"/>
      <c r="CJ132" s="52"/>
      <c r="CK132" s="52">
        <v>48</v>
      </c>
      <c r="CL132" s="52">
        <v>9</v>
      </c>
      <c r="CM132" s="52">
        <v>54</v>
      </c>
      <c r="CN132" s="52">
        <v>0.1875</v>
      </c>
      <c r="CO132" s="52">
        <v>0.88888888888888884</v>
      </c>
      <c r="CP132" s="52">
        <v>6.25</v>
      </c>
      <c r="CQ132" s="52">
        <v>50</v>
      </c>
      <c r="CR132" s="52"/>
      <c r="CS132" s="52"/>
      <c r="CT132" s="52"/>
      <c r="CU132" s="52"/>
      <c r="CV132" s="52"/>
      <c r="CW132" s="52"/>
      <c r="CX132" s="52"/>
      <c r="CY132" s="52"/>
      <c r="CZ132" s="52">
        <v>16.823939048191338</v>
      </c>
      <c r="DA132" s="52">
        <v>19.496255895940152</v>
      </c>
      <c r="DB132" s="52">
        <v>17.335082511020332</v>
      </c>
      <c r="DC132" s="52"/>
      <c r="DD132" s="50" t="s">
        <v>524</v>
      </c>
      <c r="DE132" s="22"/>
      <c r="DF132" s="22"/>
    </row>
    <row r="133" spans="1:110" x14ac:dyDescent="0.25">
      <c r="A133" s="50" t="s">
        <v>2681</v>
      </c>
      <c r="B133" s="50" t="s">
        <v>155</v>
      </c>
      <c r="C133" s="50" t="s">
        <v>106</v>
      </c>
      <c r="D133" s="50" t="s">
        <v>108</v>
      </c>
      <c r="E133" s="50" t="s">
        <v>119</v>
      </c>
      <c r="F133" s="50" t="s">
        <v>1453</v>
      </c>
      <c r="G133" s="50" t="s">
        <v>109</v>
      </c>
      <c r="H133" s="52">
        <v>658.66137399399747</v>
      </c>
      <c r="I133" s="52">
        <v>800</v>
      </c>
      <c r="J133" s="52">
        <v>82.332671749249684</v>
      </c>
      <c r="K133" s="52">
        <v>1</v>
      </c>
      <c r="L133" s="52">
        <v>697</v>
      </c>
      <c r="M133" s="52">
        <v>72.191300165299126</v>
      </c>
      <c r="N133" s="52">
        <v>96.255066887065496</v>
      </c>
      <c r="O133" s="52">
        <v>100</v>
      </c>
      <c r="P133" s="52">
        <v>155</v>
      </c>
      <c r="Q133" s="52">
        <v>56.049305452050447</v>
      </c>
      <c r="R133" s="52">
        <v>68.926288412388146</v>
      </c>
      <c r="S133" s="52">
        <v>75</v>
      </c>
      <c r="T133" s="52">
        <v>74.732407269400596</v>
      </c>
      <c r="U133" s="52">
        <v>100</v>
      </c>
      <c r="V133" s="52">
        <v>695</v>
      </c>
      <c r="W133" s="52">
        <v>63.958636223433324</v>
      </c>
      <c r="X133" s="52">
        <v>85.278181631244436</v>
      </c>
      <c r="Y133" s="52">
        <v>100</v>
      </c>
      <c r="Z133" s="52">
        <v>154</v>
      </c>
      <c r="AA133" s="52">
        <v>46.507338598598515</v>
      </c>
      <c r="AB133" s="52">
        <v>62.009784798131349</v>
      </c>
      <c r="AC133" s="52">
        <v>100</v>
      </c>
      <c r="AD133" s="52">
        <v>242</v>
      </c>
      <c r="AE133" s="52">
        <v>65.053030303030255</v>
      </c>
      <c r="AF133" s="52">
        <v>86.737373737373673</v>
      </c>
      <c r="AG133" s="52">
        <v>100</v>
      </c>
      <c r="AH133" s="52">
        <v>54</v>
      </c>
      <c r="AI133" s="52">
        <v>52.236419753086416</v>
      </c>
      <c r="AJ133" s="52">
        <v>68.734397163120548</v>
      </c>
      <c r="AK133" s="52">
        <v>69.648559670781879</v>
      </c>
      <c r="AL133" s="52">
        <v>100</v>
      </c>
      <c r="AM133" s="53">
        <v>18.95</v>
      </c>
      <c r="AN133" s="53">
        <v>22.41</v>
      </c>
      <c r="AO133" s="53">
        <v>16.489999999999998</v>
      </c>
      <c r="AP133" s="52">
        <v>0</v>
      </c>
      <c r="AQ133" s="52">
        <v>1</v>
      </c>
      <c r="AR133" s="52">
        <v>1</v>
      </c>
      <c r="AS133" s="52">
        <v>1</v>
      </c>
      <c r="AT133" s="52">
        <v>0.99857954545454541</v>
      </c>
      <c r="AU133" s="52">
        <v>0.99375000000000002</v>
      </c>
      <c r="AV133" s="52">
        <v>1</v>
      </c>
      <c r="AW133" s="52">
        <v>1</v>
      </c>
      <c r="AX133" s="52">
        <v>1</v>
      </c>
      <c r="AY133" s="52">
        <v>1</v>
      </c>
      <c r="AZ133" s="52">
        <v>0.03</v>
      </c>
      <c r="BA133" s="52">
        <v>50</v>
      </c>
      <c r="BB133" s="52">
        <v>50</v>
      </c>
      <c r="BC133" s="52">
        <v>0.08</v>
      </c>
      <c r="BD133" s="52">
        <v>44.000000000000021</v>
      </c>
      <c r="BE133" s="52">
        <v>50</v>
      </c>
      <c r="BF133" s="52"/>
      <c r="BG133" s="52"/>
      <c r="BH133" s="52"/>
      <c r="BI133" s="52"/>
      <c r="BJ133" s="52"/>
      <c r="BK133" s="52"/>
      <c r="BL133" s="52"/>
      <c r="BM133" s="52"/>
      <c r="BN133" s="52"/>
      <c r="BO133" s="52"/>
      <c r="BP133" s="52">
        <v>216</v>
      </c>
      <c r="BQ133" s="52">
        <v>221</v>
      </c>
      <c r="BR133" s="52">
        <v>0.9773755656108597</v>
      </c>
      <c r="BS133" s="52">
        <v>50</v>
      </c>
      <c r="BT133" s="52">
        <v>50</v>
      </c>
      <c r="BU133" s="54"/>
      <c r="BV133" s="54"/>
      <c r="BW133" s="52"/>
      <c r="BX133" s="52"/>
      <c r="BY133" s="52"/>
      <c r="BZ133" s="55"/>
      <c r="CA133" s="55"/>
      <c r="CB133" s="52"/>
      <c r="CC133" s="52"/>
      <c r="CD133" s="52"/>
      <c r="CE133" s="52"/>
      <c r="CF133" s="52"/>
      <c r="CG133" s="52"/>
      <c r="CH133" s="52"/>
      <c r="CI133" s="52"/>
      <c r="CJ133" s="52"/>
      <c r="CK133" s="52">
        <v>440</v>
      </c>
      <c r="CL133" s="52">
        <v>264</v>
      </c>
      <c r="CM133" s="52">
        <v>486</v>
      </c>
      <c r="CN133" s="52">
        <v>0.6</v>
      </c>
      <c r="CO133" s="52">
        <v>0.90534979423868311</v>
      </c>
      <c r="CP133" s="52">
        <v>40</v>
      </c>
      <c r="CQ133" s="52">
        <v>50</v>
      </c>
      <c r="CR133" s="52"/>
      <c r="CS133" s="52"/>
      <c r="CT133" s="52"/>
      <c r="CU133" s="52"/>
      <c r="CV133" s="52"/>
      <c r="CW133" s="52"/>
      <c r="CX133" s="52"/>
      <c r="CY133" s="52"/>
      <c r="CZ133" s="52">
        <v>16.823939048191338</v>
      </c>
      <c r="DA133" s="52">
        <v>19.496255895940152</v>
      </c>
      <c r="DB133" s="52">
        <v>17.335082511020332</v>
      </c>
      <c r="DC133" s="52"/>
      <c r="DD133" s="50" t="s">
        <v>156</v>
      </c>
      <c r="DE133" s="22"/>
      <c r="DF133" s="22"/>
    </row>
    <row r="134" spans="1:110" x14ac:dyDescent="0.25">
      <c r="A134" s="50" t="s">
        <v>3168</v>
      </c>
      <c r="B134" s="50" t="s">
        <v>1762</v>
      </c>
      <c r="C134" s="50" t="s">
        <v>106</v>
      </c>
      <c r="D134" s="50" t="s">
        <v>107</v>
      </c>
      <c r="E134" s="50" t="s">
        <v>119</v>
      </c>
      <c r="F134" s="50" t="s">
        <v>1454</v>
      </c>
      <c r="G134" s="50" t="s">
        <v>109</v>
      </c>
      <c r="H134" s="52">
        <v>420.9684750602155</v>
      </c>
      <c r="I134" s="52">
        <v>800</v>
      </c>
      <c r="J134" s="52">
        <v>52.621059382526937</v>
      </c>
      <c r="K134" s="52">
        <v>0</v>
      </c>
      <c r="L134" s="52">
        <v>203</v>
      </c>
      <c r="M134" s="52">
        <v>52.27918737410441</v>
      </c>
      <c r="N134" s="52">
        <v>69.705583165472547</v>
      </c>
      <c r="O134" s="52">
        <v>100</v>
      </c>
      <c r="P134" s="52">
        <v>166</v>
      </c>
      <c r="Q134" s="52">
        <v>49.518901052296897</v>
      </c>
      <c r="R134" s="52">
        <v>49.896290776466941</v>
      </c>
      <c r="S134" s="52">
        <v>64.663174655727317</v>
      </c>
      <c r="T134" s="52">
        <v>66.025201403062525</v>
      </c>
      <c r="U134" s="52">
        <v>100</v>
      </c>
      <c r="V134" s="52">
        <v>202</v>
      </c>
      <c r="W134" s="52">
        <v>42.545150528724996</v>
      </c>
      <c r="X134" s="52">
        <v>56.726867371633325</v>
      </c>
      <c r="Y134" s="52">
        <v>100</v>
      </c>
      <c r="Z134" s="52">
        <v>166</v>
      </c>
      <c r="AA134" s="52">
        <v>40.950927342467708</v>
      </c>
      <c r="AB134" s="52">
        <v>54.601236456623617</v>
      </c>
      <c r="AC134" s="52">
        <v>100</v>
      </c>
      <c r="AD134" s="52">
        <v>68</v>
      </c>
      <c r="AE134" s="52">
        <v>34.857598039215681</v>
      </c>
      <c r="AF134" s="52">
        <v>46.476797385620912</v>
      </c>
      <c r="AG134" s="52">
        <v>100</v>
      </c>
      <c r="AH134" s="52">
        <v>64</v>
      </c>
      <c r="AI134" s="52">
        <v>35.082552083333319</v>
      </c>
      <c r="AJ134" s="52"/>
      <c r="AK134" s="52">
        <v>46.776736111111092</v>
      </c>
      <c r="AL134" s="52">
        <v>100</v>
      </c>
      <c r="AM134" s="53">
        <v>15.14</v>
      </c>
      <c r="AN134" s="53">
        <v>8.94</v>
      </c>
      <c r="AO134" s="53"/>
      <c r="AP134" s="52">
        <v>0</v>
      </c>
      <c r="AQ134" s="52">
        <v>0.9856459330143541</v>
      </c>
      <c r="AR134" s="52">
        <v>0.98245614035087714</v>
      </c>
      <c r="AS134" s="52">
        <v>1</v>
      </c>
      <c r="AT134" s="52">
        <v>0.99514563106796117</v>
      </c>
      <c r="AU134" s="52">
        <v>1</v>
      </c>
      <c r="AV134" s="52">
        <v>0.97368421052631582</v>
      </c>
      <c r="AW134" s="52">
        <v>1</v>
      </c>
      <c r="AX134" s="52">
        <v>1</v>
      </c>
      <c r="AY134" s="52"/>
      <c r="AZ134" s="52">
        <v>0.28307692307692306</v>
      </c>
      <c r="BA134" s="52">
        <v>3.3846153846154077</v>
      </c>
      <c r="BB134" s="52">
        <v>50</v>
      </c>
      <c r="BC134" s="52">
        <v>0.30830039525691699</v>
      </c>
      <c r="BD134" s="52">
        <v>0</v>
      </c>
      <c r="BE134" s="52">
        <v>50</v>
      </c>
      <c r="BF134" s="52"/>
      <c r="BG134" s="52"/>
      <c r="BH134" s="52"/>
      <c r="BI134" s="52"/>
      <c r="BJ134" s="52"/>
      <c r="BK134" s="52"/>
      <c r="BL134" s="52"/>
      <c r="BM134" s="52"/>
      <c r="BN134" s="52"/>
      <c r="BO134" s="52"/>
      <c r="BP134" s="52">
        <v>38</v>
      </c>
      <c r="BQ134" s="52">
        <v>44</v>
      </c>
      <c r="BR134" s="52">
        <v>0.86363636363636365</v>
      </c>
      <c r="BS134" s="52">
        <v>45.938104448742749</v>
      </c>
      <c r="BT134" s="52">
        <v>50</v>
      </c>
      <c r="BU134" s="54"/>
      <c r="BV134" s="54"/>
      <c r="BW134" s="52"/>
      <c r="BX134" s="52"/>
      <c r="BY134" s="52"/>
      <c r="BZ134" s="55"/>
      <c r="CA134" s="55"/>
      <c r="CB134" s="52"/>
      <c r="CC134" s="52"/>
      <c r="CD134" s="52"/>
      <c r="CE134" s="52"/>
      <c r="CF134" s="52"/>
      <c r="CG134" s="52"/>
      <c r="CH134" s="52"/>
      <c r="CI134" s="52"/>
      <c r="CJ134" s="52"/>
      <c r="CK134" s="52">
        <v>100</v>
      </c>
      <c r="CL134" s="52">
        <v>47</v>
      </c>
      <c r="CM134" s="52">
        <v>100</v>
      </c>
      <c r="CN134" s="52">
        <v>0.47</v>
      </c>
      <c r="CO134" s="52">
        <v>1</v>
      </c>
      <c r="CP134" s="52">
        <v>31.333333333333329</v>
      </c>
      <c r="CQ134" s="52">
        <v>50</v>
      </c>
      <c r="CR134" s="52"/>
      <c r="CS134" s="52"/>
      <c r="CT134" s="52"/>
      <c r="CU134" s="52"/>
      <c r="CV134" s="52"/>
      <c r="CW134" s="52"/>
      <c r="CX134" s="52"/>
      <c r="CY134" s="52"/>
      <c r="CZ134" s="52">
        <v>16.823939048191338</v>
      </c>
      <c r="DA134" s="52">
        <v>19.496255895940152</v>
      </c>
      <c r="DB134" s="52">
        <v>17.335082511020332</v>
      </c>
      <c r="DC134" s="52"/>
      <c r="DD134" s="50" t="s">
        <v>767</v>
      </c>
      <c r="DE134" s="22"/>
      <c r="DF134" s="22"/>
    </row>
    <row r="135" spans="1:110" x14ac:dyDescent="0.25">
      <c r="A135" s="50" t="s">
        <v>2751</v>
      </c>
      <c r="B135" s="50" t="s">
        <v>1763</v>
      </c>
      <c r="C135" s="50" t="s">
        <v>106</v>
      </c>
      <c r="D135" s="50" t="s">
        <v>107</v>
      </c>
      <c r="E135" s="50" t="s">
        <v>1693</v>
      </c>
      <c r="F135" s="50" t="s">
        <v>2644</v>
      </c>
      <c r="G135" s="50" t="s">
        <v>109</v>
      </c>
      <c r="H135" s="52">
        <v>100</v>
      </c>
      <c r="I135" s="52">
        <v>100</v>
      </c>
      <c r="J135" s="52">
        <v>100</v>
      </c>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3"/>
      <c r="AN135" s="53"/>
      <c r="AO135" s="53"/>
      <c r="AP135" s="52"/>
      <c r="AQ135" s="52"/>
      <c r="AR135" s="52"/>
      <c r="AS135" s="52"/>
      <c r="AT135" s="52"/>
      <c r="AU135" s="52"/>
      <c r="AV135" s="52"/>
      <c r="AW135" s="52"/>
      <c r="AX135" s="52"/>
      <c r="AY135" s="52"/>
      <c r="AZ135" s="52">
        <v>2.2875816993464051E-2</v>
      </c>
      <c r="BA135" s="52">
        <v>50</v>
      </c>
      <c r="BB135" s="52">
        <v>50</v>
      </c>
      <c r="BC135" s="52">
        <v>4.8387096774193547E-2</v>
      </c>
      <c r="BD135" s="52">
        <v>50</v>
      </c>
      <c r="BE135" s="52">
        <v>50</v>
      </c>
      <c r="BF135" s="52"/>
      <c r="BG135" s="52"/>
      <c r="BH135" s="52"/>
      <c r="BI135" s="52"/>
      <c r="BJ135" s="52"/>
      <c r="BK135" s="52"/>
      <c r="BL135" s="52"/>
      <c r="BM135" s="52"/>
      <c r="BN135" s="52"/>
      <c r="BO135" s="52"/>
      <c r="BP135" s="52"/>
      <c r="BQ135" s="52"/>
      <c r="BR135" s="52"/>
      <c r="BS135" s="52"/>
      <c r="BT135" s="52"/>
      <c r="BU135" s="54"/>
      <c r="BV135" s="54"/>
      <c r="BW135" s="52"/>
      <c r="BX135" s="52"/>
      <c r="BY135" s="52"/>
      <c r="BZ135" s="55"/>
      <c r="CA135" s="55"/>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0" t="s">
        <v>291</v>
      </c>
      <c r="DE135" s="22"/>
      <c r="DF135" s="22"/>
    </row>
    <row r="136" spans="1:110" x14ac:dyDescent="0.25">
      <c r="A136" s="50" t="s">
        <v>3427</v>
      </c>
      <c r="B136" s="50" t="s">
        <v>1764</v>
      </c>
      <c r="C136" s="50" t="s">
        <v>106</v>
      </c>
      <c r="D136" s="50" t="s">
        <v>107</v>
      </c>
      <c r="E136" s="50" t="s">
        <v>137</v>
      </c>
      <c r="F136" s="50" t="s">
        <v>2644</v>
      </c>
      <c r="G136" s="50" t="s">
        <v>109</v>
      </c>
      <c r="H136" s="52">
        <v>545.00510994467709</v>
      </c>
      <c r="I136" s="52">
        <v>750</v>
      </c>
      <c r="J136" s="52">
        <v>72.667347992623604</v>
      </c>
      <c r="K136" s="52">
        <v>1</v>
      </c>
      <c r="L136" s="52">
        <v>238</v>
      </c>
      <c r="M136" s="52">
        <v>65.005481201890362</v>
      </c>
      <c r="N136" s="52">
        <v>86.673974935853821</v>
      </c>
      <c r="O136" s="52">
        <v>100</v>
      </c>
      <c r="P136" s="52">
        <v>89</v>
      </c>
      <c r="Q136" s="52">
        <v>52.458959912750686</v>
      </c>
      <c r="R136" s="52">
        <v>60.39279076348042</v>
      </c>
      <c r="S136" s="52">
        <v>72.499712039027472</v>
      </c>
      <c r="T136" s="52">
        <v>69.945279883667581</v>
      </c>
      <c r="U136" s="52">
        <v>100</v>
      </c>
      <c r="V136" s="52">
        <v>234</v>
      </c>
      <c r="W136" s="52">
        <v>52.925632163345838</v>
      </c>
      <c r="X136" s="52">
        <v>70.567509551127785</v>
      </c>
      <c r="Y136" s="52">
        <v>100</v>
      </c>
      <c r="Z136" s="52">
        <v>89</v>
      </c>
      <c r="AA136" s="52">
        <v>40.76003669121647</v>
      </c>
      <c r="AB136" s="52">
        <v>54.346715588288632</v>
      </c>
      <c r="AC136" s="52">
        <v>100</v>
      </c>
      <c r="AD136" s="52">
        <v>82</v>
      </c>
      <c r="AE136" s="52">
        <v>54.382926829268278</v>
      </c>
      <c r="AF136" s="52">
        <v>72.510569105691033</v>
      </c>
      <c r="AG136" s="52">
        <v>100</v>
      </c>
      <c r="AH136" s="52">
        <v>28</v>
      </c>
      <c r="AI136" s="52">
        <v>42.271428571428558</v>
      </c>
      <c r="AJ136" s="52">
        <v>60.662962962962986</v>
      </c>
      <c r="AK136" s="52">
        <v>56.361904761904746</v>
      </c>
      <c r="AL136" s="52">
        <v>100</v>
      </c>
      <c r="AM136" s="53">
        <v>20.04</v>
      </c>
      <c r="AN136" s="53">
        <v>19.63</v>
      </c>
      <c r="AO136" s="53">
        <v>18.39</v>
      </c>
      <c r="AP136" s="52">
        <v>1</v>
      </c>
      <c r="AQ136" s="52">
        <v>0.9642857142857143</v>
      </c>
      <c r="AR136" s="52">
        <v>0.95918367346938771</v>
      </c>
      <c r="AS136" s="52">
        <v>0.96753246753246758</v>
      </c>
      <c r="AT136" s="52">
        <v>0.94881889763779526</v>
      </c>
      <c r="AU136" s="52">
        <v>0.96</v>
      </c>
      <c r="AV136" s="52">
        <v>0.94155844155844159</v>
      </c>
      <c r="AW136" s="52">
        <v>1</v>
      </c>
      <c r="AX136" s="52">
        <v>1</v>
      </c>
      <c r="AY136" s="52">
        <v>1</v>
      </c>
      <c r="AZ136" s="52">
        <v>1.0964912280701754E-2</v>
      </c>
      <c r="BA136" s="52">
        <v>50</v>
      </c>
      <c r="BB136" s="52">
        <v>50</v>
      </c>
      <c r="BC136" s="52">
        <v>2.185792349726776E-2</v>
      </c>
      <c r="BD136" s="52">
        <v>50</v>
      </c>
      <c r="BE136" s="52">
        <v>50</v>
      </c>
      <c r="BF136" s="52"/>
      <c r="BG136" s="52"/>
      <c r="BH136" s="52"/>
      <c r="BI136" s="52"/>
      <c r="BJ136" s="52"/>
      <c r="BK136" s="52"/>
      <c r="BL136" s="52"/>
      <c r="BM136" s="52"/>
      <c r="BN136" s="52"/>
      <c r="BO136" s="52"/>
      <c r="BP136" s="52"/>
      <c r="BQ136" s="52"/>
      <c r="BR136" s="52"/>
      <c r="BS136" s="52"/>
      <c r="BT136" s="52"/>
      <c r="BU136" s="54"/>
      <c r="BV136" s="54"/>
      <c r="BW136" s="52"/>
      <c r="BX136" s="52"/>
      <c r="BY136" s="52"/>
      <c r="BZ136" s="55"/>
      <c r="CA136" s="55"/>
      <c r="CB136" s="52"/>
      <c r="CC136" s="52"/>
      <c r="CD136" s="52"/>
      <c r="CE136" s="52"/>
      <c r="CF136" s="52"/>
      <c r="CG136" s="52"/>
      <c r="CH136" s="52"/>
      <c r="CI136" s="52"/>
      <c r="CJ136" s="52"/>
      <c r="CK136" s="52">
        <v>79</v>
      </c>
      <c r="CL136" s="52">
        <v>41</v>
      </c>
      <c r="CM136" s="52">
        <v>85</v>
      </c>
      <c r="CN136" s="52">
        <v>0.51898734177215189</v>
      </c>
      <c r="CO136" s="52">
        <v>0.92941176470588238</v>
      </c>
      <c r="CP136" s="52">
        <v>34.599156118143462</v>
      </c>
      <c r="CQ136" s="52">
        <v>50</v>
      </c>
      <c r="CR136" s="52"/>
      <c r="CS136" s="52"/>
      <c r="CT136" s="52"/>
      <c r="CU136" s="52"/>
      <c r="CV136" s="52"/>
      <c r="CW136" s="52"/>
      <c r="CX136" s="52"/>
      <c r="CY136" s="52"/>
      <c r="CZ136" s="52">
        <v>16.823939048191338</v>
      </c>
      <c r="DA136" s="52">
        <v>19.496255895940152</v>
      </c>
      <c r="DB136" s="52">
        <v>17.335082511020332</v>
      </c>
      <c r="DC136" s="52"/>
      <c r="DD136" s="50" t="s">
        <v>1061</v>
      </c>
      <c r="DE136" s="22"/>
      <c r="DF136" s="22"/>
    </row>
    <row r="137" spans="1:110" x14ac:dyDescent="0.25">
      <c r="A137" s="50" t="s">
        <v>2831</v>
      </c>
      <c r="B137" s="50" t="s">
        <v>1768</v>
      </c>
      <c r="C137" s="50" t="s">
        <v>106</v>
      </c>
      <c r="D137" s="50" t="s">
        <v>132</v>
      </c>
      <c r="E137" s="50" t="s">
        <v>137</v>
      </c>
      <c r="F137" s="50" t="s">
        <v>1453</v>
      </c>
      <c r="G137" s="50" t="s">
        <v>109</v>
      </c>
      <c r="H137" s="52">
        <v>611.28988998377861</v>
      </c>
      <c r="I137" s="52">
        <v>750</v>
      </c>
      <c r="J137" s="52">
        <v>81.505318664503818</v>
      </c>
      <c r="K137" s="52">
        <v>0</v>
      </c>
      <c r="L137" s="52">
        <v>269</v>
      </c>
      <c r="M137" s="52">
        <v>75.597988092908892</v>
      </c>
      <c r="N137" s="52">
        <v>100</v>
      </c>
      <c r="O137" s="52">
        <v>100</v>
      </c>
      <c r="P137" s="52">
        <v>59</v>
      </c>
      <c r="Q137" s="52">
        <v>63.679360265069462</v>
      </c>
      <c r="R137" s="52">
        <v>71.514919314919325</v>
      </c>
      <c r="S137" s="52">
        <v>75</v>
      </c>
      <c r="T137" s="52">
        <v>84.905813686759274</v>
      </c>
      <c r="U137" s="52">
        <v>100</v>
      </c>
      <c r="V137" s="52">
        <v>268</v>
      </c>
      <c r="W137" s="52">
        <v>68.308235330623404</v>
      </c>
      <c r="X137" s="52">
        <v>91.077647107497867</v>
      </c>
      <c r="Y137" s="52">
        <v>100</v>
      </c>
      <c r="Z137" s="52">
        <v>58</v>
      </c>
      <c r="AA137" s="52">
        <v>56.697827801276077</v>
      </c>
      <c r="AB137" s="52">
        <v>75.597103735034764</v>
      </c>
      <c r="AC137" s="52">
        <v>100</v>
      </c>
      <c r="AD137" s="52">
        <v>148</v>
      </c>
      <c r="AE137" s="52">
        <v>61.225900900900868</v>
      </c>
      <c r="AF137" s="52">
        <v>81.634534534534481</v>
      </c>
      <c r="AG137" s="52">
        <v>100</v>
      </c>
      <c r="AH137" s="52">
        <v>30</v>
      </c>
      <c r="AI137" s="52">
        <v>53.349999999999987</v>
      </c>
      <c r="AJ137" s="52">
        <v>63.228248587570569</v>
      </c>
      <c r="AK137" s="52">
        <v>71.133333333333312</v>
      </c>
      <c r="AL137" s="52">
        <v>100</v>
      </c>
      <c r="AM137" s="53">
        <v>11.32</v>
      </c>
      <c r="AN137" s="53">
        <v>14.81</v>
      </c>
      <c r="AO137" s="53">
        <v>9.8699999999999992</v>
      </c>
      <c r="AP137" s="52">
        <v>0</v>
      </c>
      <c r="AQ137" s="52">
        <v>0.96808510638297873</v>
      </c>
      <c r="AR137" s="52">
        <v>0.984375</v>
      </c>
      <c r="AS137" s="52">
        <v>0.96330275229357798</v>
      </c>
      <c r="AT137" s="52">
        <v>0.96453900709219853</v>
      </c>
      <c r="AU137" s="52">
        <v>0.96875</v>
      </c>
      <c r="AV137" s="52">
        <v>0.96330275229357798</v>
      </c>
      <c r="AW137" s="52">
        <v>1</v>
      </c>
      <c r="AX137" s="52">
        <v>1</v>
      </c>
      <c r="AY137" s="52">
        <v>1</v>
      </c>
      <c r="AZ137" s="52">
        <v>4.6263345195729534E-2</v>
      </c>
      <c r="BA137" s="52">
        <v>50</v>
      </c>
      <c r="BB137" s="52">
        <v>50</v>
      </c>
      <c r="BC137" s="52">
        <v>9.6774193548387094E-2</v>
      </c>
      <c r="BD137" s="52">
        <v>40.645161290322584</v>
      </c>
      <c r="BE137" s="52">
        <v>50</v>
      </c>
      <c r="BF137" s="52"/>
      <c r="BG137" s="52"/>
      <c r="BH137" s="52"/>
      <c r="BI137" s="52"/>
      <c r="BJ137" s="52"/>
      <c r="BK137" s="52"/>
      <c r="BL137" s="52"/>
      <c r="BM137" s="52"/>
      <c r="BN137" s="52"/>
      <c r="BO137" s="52"/>
      <c r="BP137" s="52"/>
      <c r="BQ137" s="52"/>
      <c r="BR137" s="52"/>
      <c r="BS137" s="52"/>
      <c r="BT137" s="52"/>
      <c r="BU137" s="54"/>
      <c r="BV137" s="54"/>
      <c r="BW137" s="52"/>
      <c r="BX137" s="52"/>
      <c r="BY137" s="52"/>
      <c r="BZ137" s="55"/>
      <c r="CA137" s="55"/>
      <c r="CB137" s="52"/>
      <c r="CC137" s="52"/>
      <c r="CD137" s="52"/>
      <c r="CE137" s="52"/>
      <c r="CF137" s="52"/>
      <c r="CG137" s="52"/>
      <c r="CH137" s="52"/>
      <c r="CI137" s="52"/>
      <c r="CJ137" s="52"/>
      <c r="CK137" s="52">
        <v>135</v>
      </c>
      <c r="CL137" s="52">
        <v>33</v>
      </c>
      <c r="CM137" s="52">
        <v>131</v>
      </c>
      <c r="CN137" s="52">
        <v>0.24444444444444444</v>
      </c>
      <c r="CO137" s="52">
        <v>1.0305343511450382</v>
      </c>
      <c r="CP137" s="52">
        <v>16.296296296296294</v>
      </c>
      <c r="CQ137" s="52">
        <v>50</v>
      </c>
      <c r="CR137" s="52"/>
      <c r="CS137" s="52"/>
      <c r="CT137" s="52"/>
      <c r="CU137" s="52"/>
      <c r="CV137" s="52"/>
      <c r="CW137" s="52"/>
      <c r="CX137" s="52"/>
      <c r="CY137" s="52"/>
      <c r="CZ137" s="52">
        <v>16.823939048191338</v>
      </c>
      <c r="DA137" s="52">
        <v>19.496255895940152</v>
      </c>
      <c r="DB137" s="52">
        <v>17.335082511020332</v>
      </c>
      <c r="DC137" s="52"/>
      <c r="DD137" s="50" t="s">
        <v>393</v>
      </c>
      <c r="DE137" s="22"/>
      <c r="DF137" s="22"/>
    </row>
    <row r="138" spans="1:110" x14ac:dyDescent="0.25">
      <c r="A138" s="50" t="s">
        <v>2867</v>
      </c>
      <c r="B138" s="50" t="s">
        <v>1767</v>
      </c>
      <c r="C138" s="50" t="s">
        <v>106</v>
      </c>
      <c r="D138" s="50" t="s">
        <v>107</v>
      </c>
      <c r="E138" s="50" t="s">
        <v>132</v>
      </c>
      <c r="F138" s="50" t="s">
        <v>1453</v>
      </c>
      <c r="G138" s="50" t="s">
        <v>109</v>
      </c>
      <c r="H138" s="52">
        <v>494.27807286997586</v>
      </c>
      <c r="I138" s="52">
        <v>550</v>
      </c>
      <c r="J138" s="52">
        <v>89.868740521813791</v>
      </c>
      <c r="K138" s="52">
        <v>0</v>
      </c>
      <c r="L138" s="52">
        <v>138</v>
      </c>
      <c r="M138" s="52">
        <v>82.09149298081249</v>
      </c>
      <c r="N138" s="52">
        <v>100</v>
      </c>
      <c r="O138" s="52">
        <v>100</v>
      </c>
      <c r="P138" s="52">
        <v>24</v>
      </c>
      <c r="Q138" s="52">
        <v>74.064002678875752</v>
      </c>
      <c r="R138" s="52">
        <v>75</v>
      </c>
      <c r="S138" s="52">
        <v>75</v>
      </c>
      <c r="T138" s="52">
        <v>98.752003571834337</v>
      </c>
      <c r="U138" s="52">
        <v>100</v>
      </c>
      <c r="V138" s="52">
        <v>138</v>
      </c>
      <c r="W138" s="52">
        <v>74.284275037898198</v>
      </c>
      <c r="X138" s="52">
        <v>99.045700050530925</v>
      </c>
      <c r="Y138" s="52">
        <v>100</v>
      </c>
      <c r="Z138" s="52">
        <v>24</v>
      </c>
      <c r="AA138" s="52">
        <v>66.002518315018321</v>
      </c>
      <c r="AB138" s="52">
        <v>88.003357753357761</v>
      </c>
      <c r="AC138" s="52">
        <v>100</v>
      </c>
      <c r="AD138" s="52"/>
      <c r="AE138" s="52"/>
      <c r="AF138" s="52"/>
      <c r="AG138" s="52">
        <v>0</v>
      </c>
      <c r="AH138" s="52"/>
      <c r="AI138" s="52"/>
      <c r="AJ138" s="52"/>
      <c r="AK138" s="52"/>
      <c r="AL138" s="52">
        <v>0</v>
      </c>
      <c r="AM138" s="53">
        <v>0.93</v>
      </c>
      <c r="AN138" s="53">
        <v>8.99</v>
      </c>
      <c r="AO138" s="53"/>
      <c r="AP138" s="52">
        <v>0</v>
      </c>
      <c r="AQ138" s="52">
        <v>1</v>
      </c>
      <c r="AR138" s="52">
        <v>1</v>
      </c>
      <c r="AS138" s="52">
        <v>1</v>
      </c>
      <c r="AT138" s="52">
        <v>1</v>
      </c>
      <c r="AU138" s="52">
        <v>1</v>
      </c>
      <c r="AV138" s="52">
        <v>1</v>
      </c>
      <c r="AW138" s="52"/>
      <c r="AX138" s="52"/>
      <c r="AY138" s="52"/>
      <c r="AZ138" s="52">
        <v>3.8922155688622756E-2</v>
      </c>
      <c r="BA138" s="52">
        <v>50</v>
      </c>
      <c r="BB138" s="52">
        <v>50</v>
      </c>
      <c r="BC138" s="52">
        <v>0.10344827586206896</v>
      </c>
      <c r="BD138" s="52">
        <v>39.310344827586221</v>
      </c>
      <c r="BE138" s="52">
        <v>50</v>
      </c>
      <c r="BF138" s="52"/>
      <c r="BG138" s="52"/>
      <c r="BH138" s="52"/>
      <c r="BI138" s="52"/>
      <c r="BJ138" s="52"/>
      <c r="BK138" s="52"/>
      <c r="BL138" s="52"/>
      <c r="BM138" s="52"/>
      <c r="BN138" s="52"/>
      <c r="BO138" s="52"/>
      <c r="BP138" s="52"/>
      <c r="BQ138" s="52"/>
      <c r="BR138" s="52"/>
      <c r="BS138" s="52"/>
      <c r="BT138" s="52"/>
      <c r="BU138" s="54"/>
      <c r="BV138" s="54"/>
      <c r="BW138" s="52"/>
      <c r="BX138" s="52"/>
      <c r="BY138" s="52"/>
      <c r="BZ138" s="55"/>
      <c r="CA138" s="55"/>
      <c r="CB138" s="52"/>
      <c r="CC138" s="52"/>
      <c r="CD138" s="52"/>
      <c r="CE138" s="52"/>
      <c r="CF138" s="52"/>
      <c r="CG138" s="52"/>
      <c r="CH138" s="52"/>
      <c r="CI138" s="52"/>
      <c r="CJ138" s="52"/>
      <c r="CK138" s="52">
        <v>80</v>
      </c>
      <c r="CL138" s="52">
        <v>23</v>
      </c>
      <c r="CM138" s="52">
        <v>82</v>
      </c>
      <c r="CN138" s="52">
        <v>0.28749999999999998</v>
      </c>
      <c r="CO138" s="52">
        <v>0.97560975609756095</v>
      </c>
      <c r="CP138" s="52">
        <v>19.166666666666664</v>
      </c>
      <c r="CQ138" s="52">
        <v>50</v>
      </c>
      <c r="CR138" s="52"/>
      <c r="CS138" s="52"/>
      <c r="CT138" s="52"/>
      <c r="CU138" s="52"/>
      <c r="CV138" s="52"/>
      <c r="CW138" s="52"/>
      <c r="CX138" s="52"/>
      <c r="CY138" s="52"/>
      <c r="CZ138" s="52">
        <v>16.823939048191338</v>
      </c>
      <c r="DA138" s="52">
        <v>19.496255895940152</v>
      </c>
      <c r="DB138" s="52">
        <v>17.335082511020332</v>
      </c>
      <c r="DC138" s="52"/>
      <c r="DD138" s="50" t="s">
        <v>393</v>
      </c>
      <c r="DE138" s="22"/>
      <c r="DF138" s="22"/>
    </row>
    <row r="139" spans="1:110" x14ac:dyDescent="0.25">
      <c r="A139" s="50" t="s">
        <v>3033</v>
      </c>
      <c r="B139" s="50" t="s">
        <v>1769</v>
      </c>
      <c r="C139" s="50" t="s">
        <v>106</v>
      </c>
      <c r="D139" s="50" t="s">
        <v>107</v>
      </c>
      <c r="E139" s="50" t="s">
        <v>167</v>
      </c>
      <c r="F139" s="50" t="s">
        <v>1453</v>
      </c>
      <c r="G139" s="50" t="s">
        <v>109</v>
      </c>
      <c r="H139" s="52">
        <v>296.86258722490606</v>
      </c>
      <c r="I139" s="52">
        <v>300</v>
      </c>
      <c r="J139" s="52">
        <v>98.95419574163536</v>
      </c>
      <c r="K139" s="52">
        <v>0</v>
      </c>
      <c r="L139" s="52">
        <v>69</v>
      </c>
      <c r="M139" s="52">
        <v>80.590245152472875</v>
      </c>
      <c r="N139" s="52">
        <v>100</v>
      </c>
      <c r="O139" s="52">
        <v>100</v>
      </c>
      <c r="P139" s="52">
        <v>16</v>
      </c>
      <c r="Q139" s="52"/>
      <c r="R139" s="52">
        <v>74.299004192872118</v>
      </c>
      <c r="S139" s="52">
        <v>75</v>
      </c>
      <c r="T139" s="52"/>
      <c r="U139" s="52">
        <v>0</v>
      </c>
      <c r="V139" s="52">
        <v>69</v>
      </c>
      <c r="W139" s="52">
        <v>72.646940418679549</v>
      </c>
      <c r="X139" s="52">
        <v>96.862587224906065</v>
      </c>
      <c r="Y139" s="52">
        <v>100</v>
      </c>
      <c r="Z139" s="52">
        <v>16</v>
      </c>
      <c r="AA139" s="52"/>
      <c r="AB139" s="52"/>
      <c r="AC139" s="52">
        <v>0</v>
      </c>
      <c r="AD139" s="52"/>
      <c r="AE139" s="52"/>
      <c r="AF139" s="52"/>
      <c r="AG139" s="52">
        <v>0</v>
      </c>
      <c r="AH139" s="52"/>
      <c r="AI139" s="52"/>
      <c r="AJ139" s="52"/>
      <c r="AK139" s="52"/>
      <c r="AL139" s="52">
        <v>0</v>
      </c>
      <c r="AM139" s="53"/>
      <c r="AN139" s="53"/>
      <c r="AO139" s="53"/>
      <c r="AP139" s="52">
        <v>0</v>
      </c>
      <c r="AQ139" s="52">
        <v>1</v>
      </c>
      <c r="AR139" s="52"/>
      <c r="AS139" s="52">
        <v>1</v>
      </c>
      <c r="AT139" s="52">
        <v>1</v>
      </c>
      <c r="AU139" s="52"/>
      <c r="AV139" s="52">
        <v>1</v>
      </c>
      <c r="AW139" s="52"/>
      <c r="AX139" s="52"/>
      <c r="AY139" s="52"/>
      <c r="AZ139" s="52">
        <v>2.4489795918367346E-2</v>
      </c>
      <c r="BA139" s="52">
        <v>50</v>
      </c>
      <c r="BB139" s="52">
        <v>50</v>
      </c>
      <c r="BC139" s="52">
        <v>0.04</v>
      </c>
      <c r="BD139" s="52">
        <v>50</v>
      </c>
      <c r="BE139" s="52">
        <v>50</v>
      </c>
      <c r="BF139" s="52"/>
      <c r="BG139" s="52"/>
      <c r="BH139" s="52"/>
      <c r="BI139" s="52"/>
      <c r="BJ139" s="52"/>
      <c r="BK139" s="52"/>
      <c r="BL139" s="52"/>
      <c r="BM139" s="52"/>
      <c r="BN139" s="52"/>
      <c r="BO139" s="52"/>
      <c r="BP139" s="52"/>
      <c r="BQ139" s="52"/>
      <c r="BR139" s="52"/>
      <c r="BS139" s="52"/>
      <c r="BT139" s="52"/>
      <c r="BU139" s="54"/>
      <c r="BV139" s="54"/>
      <c r="BW139" s="52"/>
      <c r="BX139" s="52"/>
      <c r="BY139" s="52"/>
      <c r="BZ139" s="55"/>
      <c r="CA139" s="55"/>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v>16.823939048191338</v>
      </c>
      <c r="DA139" s="52">
        <v>19.496255895940152</v>
      </c>
      <c r="DB139" s="52">
        <v>17.335082511020332</v>
      </c>
      <c r="DC139" s="52"/>
      <c r="DD139" s="50" t="s">
        <v>393</v>
      </c>
      <c r="DE139" s="22"/>
      <c r="DF139" s="22"/>
    </row>
    <row r="140" spans="1:110" x14ac:dyDescent="0.25">
      <c r="A140" s="50" t="s">
        <v>3529</v>
      </c>
      <c r="B140" s="50" t="s">
        <v>1765</v>
      </c>
      <c r="C140" s="50" t="s">
        <v>106</v>
      </c>
      <c r="D140" s="50" t="s">
        <v>107</v>
      </c>
      <c r="E140" s="50" t="s">
        <v>132</v>
      </c>
      <c r="F140" s="50" t="s">
        <v>1453</v>
      </c>
      <c r="G140" s="50" t="s">
        <v>109</v>
      </c>
      <c r="H140" s="52">
        <v>469.23084275501162</v>
      </c>
      <c r="I140" s="52">
        <v>550</v>
      </c>
      <c r="J140" s="52">
        <v>85.314698682729386</v>
      </c>
      <c r="K140" s="52">
        <v>0</v>
      </c>
      <c r="L140" s="52">
        <v>81</v>
      </c>
      <c r="M140" s="52">
        <v>68.061770542034196</v>
      </c>
      <c r="N140" s="52">
        <v>90.749027389378938</v>
      </c>
      <c r="O140" s="52">
        <v>100</v>
      </c>
      <c r="P140" s="52">
        <v>29</v>
      </c>
      <c r="Q140" s="52">
        <v>60.10537680379619</v>
      </c>
      <c r="R140" s="52">
        <v>66.582365729000344</v>
      </c>
      <c r="S140" s="52">
        <v>72.498990126820772</v>
      </c>
      <c r="T140" s="52">
        <v>80.140502405061582</v>
      </c>
      <c r="U140" s="52">
        <v>100</v>
      </c>
      <c r="V140" s="52">
        <v>81</v>
      </c>
      <c r="W140" s="52">
        <v>62.789234713617432</v>
      </c>
      <c r="X140" s="52">
        <v>83.718979618156581</v>
      </c>
      <c r="Y140" s="52">
        <v>100</v>
      </c>
      <c r="Z140" s="52">
        <v>29</v>
      </c>
      <c r="AA140" s="52">
        <v>55.987758410172212</v>
      </c>
      <c r="AB140" s="52">
        <v>74.650344546896292</v>
      </c>
      <c r="AC140" s="52">
        <v>100</v>
      </c>
      <c r="AD140" s="52"/>
      <c r="AE140" s="52"/>
      <c r="AF140" s="52"/>
      <c r="AG140" s="52">
        <v>0</v>
      </c>
      <c r="AH140" s="52"/>
      <c r="AI140" s="52"/>
      <c r="AJ140" s="52"/>
      <c r="AK140" s="52"/>
      <c r="AL140" s="52">
        <v>0</v>
      </c>
      <c r="AM140" s="53">
        <v>12.39</v>
      </c>
      <c r="AN140" s="53">
        <v>10.59</v>
      </c>
      <c r="AO140" s="53"/>
      <c r="AP140" s="52">
        <v>0</v>
      </c>
      <c r="AQ140" s="52">
        <v>1</v>
      </c>
      <c r="AR140" s="52">
        <v>1</v>
      </c>
      <c r="AS140" s="52">
        <v>1</v>
      </c>
      <c r="AT140" s="52">
        <v>1</v>
      </c>
      <c r="AU140" s="52">
        <v>1</v>
      </c>
      <c r="AV140" s="52">
        <v>1</v>
      </c>
      <c r="AW140" s="52"/>
      <c r="AX140" s="52"/>
      <c r="AY140" s="52"/>
      <c r="AZ140" s="52">
        <v>6.1904761904761907E-2</v>
      </c>
      <c r="BA140" s="52">
        <v>47.61904761904762</v>
      </c>
      <c r="BB140" s="52">
        <v>50</v>
      </c>
      <c r="BC140" s="52">
        <v>8.8235294117647065E-2</v>
      </c>
      <c r="BD140" s="52">
        <v>42.352941176470594</v>
      </c>
      <c r="BE140" s="52">
        <v>50</v>
      </c>
      <c r="BF140" s="52"/>
      <c r="BG140" s="52"/>
      <c r="BH140" s="52"/>
      <c r="BI140" s="52"/>
      <c r="BJ140" s="52"/>
      <c r="BK140" s="52"/>
      <c r="BL140" s="52"/>
      <c r="BM140" s="52"/>
      <c r="BN140" s="52"/>
      <c r="BO140" s="52"/>
      <c r="BP140" s="52"/>
      <c r="BQ140" s="52"/>
      <c r="BR140" s="52"/>
      <c r="BS140" s="52"/>
      <c r="BT140" s="52"/>
      <c r="BU140" s="54"/>
      <c r="BV140" s="54"/>
      <c r="BW140" s="52"/>
      <c r="BX140" s="52"/>
      <c r="BY140" s="52"/>
      <c r="BZ140" s="55"/>
      <c r="CA140" s="55"/>
      <c r="CB140" s="52"/>
      <c r="CC140" s="52"/>
      <c r="CD140" s="52"/>
      <c r="CE140" s="52"/>
      <c r="CF140" s="52"/>
      <c r="CG140" s="52"/>
      <c r="CH140" s="52"/>
      <c r="CI140" s="52"/>
      <c r="CJ140" s="52"/>
      <c r="CK140" s="52">
        <v>33</v>
      </c>
      <c r="CL140" s="52">
        <v>26</v>
      </c>
      <c r="CM140" s="52">
        <v>35</v>
      </c>
      <c r="CN140" s="52">
        <v>0.78787878787878785</v>
      </c>
      <c r="CO140" s="52">
        <v>0.94285714285714284</v>
      </c>
      <c r="CP140" s="52">
        <v>50</v>
      </c>
      <c r="CQ140" s="52">
        <v>50</v>
      </c>
      <c r="CR140" s="52"/>
      <c r="CS140" s="52"/>
      <c r="CT140" s="52"/>
      <c r="CU140" s="52"/>
      <c r="CV140" s="52"/>
      <c r="CW140" s="52"/>
      <c r="CX140" s="52"/>
      <c r="CY140" s="52"/>
      <c r="CZ140" s="52">
        <v>16.823939048191338</v>
      </c>
      <c r="DA140" s="52">
        <v>19.496255895940152</v>
      </c>
      <c r="DB140" s="52">
        <v>17.335082511020332</v>
      </c>
      <c r="DC140" s="52"/>
      <c r="DD140" s="50" t="s">
        <v>393</v>
      </c>
      <c r="DE140" s="22"/>
      <c r="DF140" s="22"/>
    </row>
    <row r="141" spans="1:110" x14ac:dyDescent="0.25">
      <c r="A141" s="50" t="s">
        <v>3615</v>
      </c>
      <c r="B141" s="50" t="s">
        <v>1766</v>
      </c>
      <c r="C141" s="50" t="s">
        <v>1212</v>
      </c>
      <c r="D141" s="50" t="s">
        <v>107</v>
      </c>
      <c r="E141" s="50" t="s">
        <v>107</v>
      </c>
      <c r="F141" s="50" t="s">
        <v>2644</v>
      </c>
      <c r="G141" s="50" t="s">
        <v>109</v>
      </c>
      <c r="H141" s="52">
        <v>323.18730158730159</v>
      </c>
      <c r="I141" s="52">
        <v>350</v>
      </c>
      <c r="J141" s="52">
        <v>92.339229024943307</v>
      </c>
      <c r="K141" s="52">
        <v>0</v>
      </c>
      <c r="L141" s="52">
        <v>76</v>
      </c>
      <c r="M141" s="52">
        <v>79.202573099415204</v>
      </c>
      <c r="N141" s="52">
        <v>100</v>
      </c>
      <c r="O141" s="52">
        <v>100</v>
      </c>
      <c r="P141" s="52">
        <v>15</v>
      </c>
      <c r="Q141" s="52"/>
      <c r="R141" s="52">
        <v>75</v>
      </c>
      <c r="S141" s="52">
        <v>75</v>
      </c>
      <c r="T141" s="52"/>
      <c r="U141" s="52">
        <v>0</v>
      </c>
      <c r="V141" s="52">
        <v>76</v>
      </c>
      <c r="W141" s="52">
        <v>79.046777546777577</v>
      </c>
      <c r="X141" s="52">
        <v>100</v>
      </c>
      <c r="Y141" s="52">
        <v>100</v>
      </c>
      <c r="Z141" s="52">
        <v>15</v>
      </c>
      <c r="AA141" s="52"/>
      <c r="AB141" s="52"/>
      <c r="AC141" s="52">
        <v>0</v>
      </c>
      <c r="AD141" s="52">
        <v>77</v>
      </c>
      <c r="AE141" s="52">
        <v>62.390476190476178</v>
      </c>
      <c r="AF141" s="52">
        <v>83.187301587301576</v>
      </c>
      <c r="AG141" s="52">
        <v>100</v>
      </c>
      <c r="AH141" s="52">
        <v>16</v>
      </c>
      <c r="AI141" s="52"/>
      <c r="AJ141" s="52">
        <v>66.216393442622973</v>
      </c>
      <c r="AK141" s="52"/>
      <c r="AL141" s="52">
        <v>0</v>
      </c>
      <c r="AM141" s="53"/>
      <c r="AN141" s="53"/>
      <c r="AO141" s="53"/>
      <c r="AP141" s="52">
        <v>0</v>
      </c>
      <c r="AQ141" s="52">
        <v>0.98750000000000004</v>
      </c>
      <c r="AR141" s="52"/>
      <c r="AS141" s="52">
        <v>1</v>
      </c>
      <c r="AT141" s="52">
        <v>0.98750000000000004</v>
      </c>
      <c r="AU141" s="52"/>
      <c r="AV141" s="52">
        <v>1</v>
      </c>
      <c r="AW141" s="52">
        <v>0.98750000000000004</v>
      </c>
      <c r="AX141" s="52"/>
      <c r="AY141" s="52">
        <v>1</v>
      </c>
      <c r="AZ141" s="52">
        <v>0.1</v>
      </c>
      <c r="BA141" s="52">
        <v>40.000000000000007</v>
      </c>
      <c r="BB141" s="52">
        <v>50</v>
      </c>
      <c r="BC141" s="52"/>
      <c r="BD141" s="52"/>
      <c r="BE141" s="52"/>
      <c r="BF141" s="52"/>
      <c r="BG141" s="52"/>
      <c r="BH141" s="52"/>
      <c r="BI141" s="52"/>
      <c r="BJ141" s="52"/>
      <c r="BK141" s="52"/>
      <c r="BL141" s="52"/>
      <c r="BM141" s="52"/>
      <c r="BN141" s="52"/>
      <c r="BO141" s="52"/>
      <c r="BP141" s="52"/>
      <c r="BQ141" s="52"/>
      <c r="BR141" s="52"/>
      <c r="BS141" s="52"/>
      <c r="BT141" s="52"/>
      <c r="BU141" s="54"/>
      <c r="BV141" s="54"/>
      <c r="BW141" s="52"/>
      <c r="BX141" s="52"/>
      <c r="BY141" s="52"/>
      <c r="BZ141" s="55"/>
      <c r="CA141" s="55"/>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v>16.823939048191338</v>
      </c>
      <c r="DA141" s="52">
        <v>19.496255895940152</v>
      </c>
      <c r="DB141" s="52">
        <v>17.335082511020332</v>
      </c>
      <c r="DC141" s="52"/>
      <c r="DD141" s="50" t="s">
        <v>393</v>
      </c>
      <c r="DE141" s="22"/>
      <c r="DF141" s="22"/>
    </row>
    <row r="142" spans="1:110" x14ac:dyDescent="0.25">
      <c r="A142" s="50" t="s">
        <v>2737</v>
      </c>
      <c r="B142" s="50" t="s">
        <v>1770</v>
      </c>
      <c r="C142" s="50" t="s">
        <v>106</v>
      </c>
      <c r="D142" s="50" t="s">
        <v>122</v>
      </c>
      <c r="E142" s="50" t="s">
        <v>123</v>
      </c>
      <c r="F142" s="50" t="s">
        <v>2644</v>
      </c>
      <c r="G142" s="50" t="s">
        <v>109</v>
      </c>
      <c r="H142" s="52">
        <v>759.34380293215827</v>
      </c>
      <c r="I142" s="52">
        <v>1250</v>
      </c>
      <c r="J142" s="52">
        <v>60.747504234572659</v>
      </c>
      <c r="K142" s="52">
        <v>0</v>
      </c>
      <c r="L142" s="52">
        <v>349</v>
      </c>
      <c r="M142" s="52">
        <v>53.340089708434768</v>
      </c>
      <c r="N142" s="52">
        <v>71.120119611246352</v>
      </c>
      <c r="O142" s="52">
        <v>100</v>
      </c>
      <c r="P142" s="52">
        <v>349</v>
      </c>
      <c r="Q142" s="52">
        <v>53.340089708434768</v>
      </c>
      <c r="R142" s="52"/>
      <c r="S142" s="52"/>
      <c r="T142" s="52">
        <v>71.120119611246352</v>
      </c>
      <c r="U142" s="52">
        <v>100</v>
      </c>
      <c r="V142" s="52">
        <v>350</v>
      </c>
      <c r="W142" s="52">
        <v>38.280936017018526</v>
      </c>
      <c r="X142" s="52">
        <v>51.041248022691363</v>
      </c>
      <c r="Y142" s="52">
        <v>100</v>
      </c>
      <c r="Z142" s="52">
        <v>350</v>
      </c>
      <c r="AA142" s="52">
        <v>38.280936017018526</v>
      </c>
      <c r="AB142" s="52">
        <v>51.041248022691363</v>
      </c>
      <c r="AC142" s="52">
        <v>100</v>
      </c>
      <c r="AD142" s="52">
        <v>324</v>
      </c>
      <c r="AE142" s="52">
        <v>37.765534979423869</v>
      </c>
      <c r="AF142" s="52">
        <v>50.354046639231818</v>
      </c>
      <c r="AG142" s="52">
        <v>100</v>
      </c>
      <c r="AH142" s="52">
        <v>324</v>
      </c>
      <c r="AI142" s="52">
        <v>37.765534979423869</v>
      </c>
      <c r="AJ142" s="52"/>
      <c r="AK142" s="52">
        <v>50.354046639231818</v>
      </c>
      <c r="AL142" s="52">
        <v>100</v>
      </c>
      <c r="AM142" s="53"/>
      <c r="AN142" s="53"/>
      <c r="AO142" s="53"/>
      <c r="AP142" s="52">
        <v>1</v>
      </c>
      <c r="AQ142" s="52">
        <v>0.8571428571428571</v>
      </c>
      <c r="AR142" s="52">
        <v>0.8571428571428571</v>
      </c>
      <c r="AS142" s="52"/>
      <c r="AT142" s="52">
        <v>0.85812356979405036</v>
      </c>
      <c r="AU142" s="52">
        <v>0.85812356979405036</v>
      </c>
      <c r="AV142" s="52"/>
      <c r="AW142" s="52">
        <v>0.97916666666666663</v>
      </c>
      <c r="AX142" s="52">
        <v>0.97916666666666663</v>
      </c>
      <c r="AY142" s="52"/>
      <c r="AZ142" s="52">
        <v>0.19105199516324062</v>
      </c>
      <c r="BA142" s="52">
        <v>21.789600967351895</v>
      </c>
      <c r="BB142" s="52">
        <v>50</v>
      </c>
      <c r="BC142" s="52">
        <v>0.19105199516324062</v>
      </c>
      <c r="BD142" s="52">
        <v>21.789600967351895</v>
      </c>
      <c r="BE142" s="52">
        <v>50</v>
      </c>
      <c r="BF142" s="52">
        <v>273</v>
      </c>
      <c r="BG142" s="52">
        <v>858</v>
      </c>
      <c r="BH142" s="52">
        <v>0.31818181818181818</v>
      </c>
      <c r="BI142" s="52">
        <v>21.212121212121211</v>
      </c>
      <c r="BJ142" s="52">
        <v>50</v>
      </c>
      <c r="BK142" s="52">
        <v>96</v>
      </c>
      <c r="BL142" s="52">
        <v>858</v>
      </c>
      <c r="BM142" s="52">
        <v>0.11188811188811189</v>
      </c>
      <c r="BN142" s="52">
        <v>7.4592074592074589</v>
      </c>
      <c r="BO142" s="52">
        <v>50</v>
      </c>
      <c r="BP142" s="52">
        <v>379</v>
      </c>
      <c r="BQ142" s="52">
        <v>445</v>
      </c>
      <c r="BR142" s="52">
        <v>0.85168539325842696</v>
      </c>
      <c r="BS142" s="52">
        <v>45.302414535022713</v>
      </c>
      <c r="BT142" s="52">
        <v>50</v>
      </c>
      <c r="BU142" s="54">
        <v>453</v>
      </c>
      <c r="BV142" s="54">
        <v>562</v>
      </c>
      <c r="BW142" s="52">
        <v>0.80604982206405695</v>
      </c>
      <c r="BX142" s="52">
        <v>85.749981070644367</v>
      </c>
      <c r="BY142" s="52">
        <v>100</v>
      </c>
      <c r="BZ142" s="55">
        <v>475</v>
      </c>
      <c r="CA142" s="55">
        <v>565</v>
      </c>
      <c r="CB142" s="52">
        <v>0.84070796460176989</v>
      </c>
      <c r="CC142" s="52">
        <v>89.437017510826593</v>
      </c>
      <c r="CD142" s="52">
        <v>100</v>
      </c>
      <c r="CE142" s="52">
        <v>0</v>
      </c>
      <c r="CF142" s="52">
        <v>476</v>
      </c>
      <c r="CG142" s="52">
        <v>293</v>
      </c>
      <c r="CH142" s="52">
        <v>0.61554621848739499</v>
      </c>
      <c r="CI142" s="52">
        <v>82.072829131652668</v>
      </c>
      <c r="CJ142" s="52">
        <v>100</v>
      </c>
      <c r="CK142" s="52">
        <v>102</v>
      </c>
      <c r="CL142" s="52">
        <v>55</v>
      </c>
      <c r="CM142" s="52">
        <v>357</v>
      </c>
      <c r="CN142" s="52">
        <v>0.53921568627450978</v>
      </c>
      <c r="CO142" s="52">
        <v>0.2857142857142857</v>
      </c>
      <c r="CP142" s="52">
        <v>0</v>
      </c>
      <c r="CQ142" s="52">
        <v>50</v>
      </c>
      <c r="CR142" s="52">
        <v>784</v>
      </c>
      <c r="CS142" s="52">
        <v>1654</v>
      </c>
      <c r="CT142" s="52">
        <v>0.4740024183796856</v>
      </c>
      <c r="CU142" s="52">
        <v>39.500201531640464</v>
      </c>
      <c r="CV142" s="52">
        <v>50</v>
      </c>
      <c r="CW142" s="52">
        <v>0.84070796460176989</v>
      </c>
      <c r="CX142" s="52"/>
      <c r="CY142" s="52"/>
      <c r="CZ142" s="52">
        <v>16.823939048191338</v>
      </c>
      <c r="DA142" s="52">
        <v>19.496255895940152</v>
      </c>
      <c r="DB142" s="52">
        <v>17.335082511020332</v>
      </c>
      <c r="DC142" s="52">
        <v>12.629206143265662</v>
      </c>
      <c r="DD142" s="50" t="s">
        <v>275</v>
      </c>
      <c r="DE142" s="22"/>
      <c r="DF142" s="22"/>
    </row>
    <row r="143" spans="1:110" x14ac:dyDescent="0.25">
      <c r="A143" s="50" t="s">
        <v>2933</v>
      </c>
      <c r="B143" s="50" t="s">
        <v>1771</v>
      </c>
      <c r="C143" s="50" t="s">
        <v>106</v>
      </c>
      <c r="D143" s="50" t="s">
        <v>108</v>
      </c>
      <c r="E143" s="50" t="s">
        <v>119</v>
      </c>
      <c r="F143" s="50" t="s">
        <v>2644</v>
      </c>
      <c r="G143" s="50" t="s">
        <v>109</v>
      </c>
      <c r="H143" s="52">
        <v>675.76631256781127</v>
      </c>
      <c r="I143" s="52">
        <v>800</v>
      </c>
      <c r="J143" s="52">
        <v>84.470789070976409</v>
      </c>
      <c r="K143" s="52">
        <v>1</v>
      </c>
      <c r="L143" s="52">
        <v>564</v>
      </c>
      <c r="M143" s="52">
        <v>80.865321154954614</v>
      </c>
      <c r="N143" s="52">
        <v>100</v>
      </c>
      <c r="O143" s="52">
        <v>100</v>
      </c>
      <c r="P143" s="52">
        <v>120</v>
      </c>
      <c r="Q143" s="52">
        <v>63.175086912839468</v>
      </c>
      <c r="R143" s="52">
        <v>74.885466760252356</v>
      </c>
      <c r="S143" s="52">
        <v>75</v>
      </c>
      <c r="T143" s="52">
        <v>84.233449217119301</v>
      </c>
      <c r="U143" s="52">
        <v>100</v>
      </c>
      <c r="V143" s="52">
        <v>564</v>
      </c>
      <c r="W143" s="52">
        <v>70.532986609514026</v>
      </c>
      <c r="X143" s="52">
        <v>94.043982146018706</v>
      </c>
      <c r="Y143" s="52">
        <v>100</v>
      </c>
      <c r="Z143" s="52">
        <v>120</v>
      </c>
      <c r="AA143" s="52">
        <v>54.428810051782165</v>
      </c>
      <c r="AB143" s="52">
        <v>72.571746735709553</v>
      </c>
      <c r="AC143" s="52">
        <v>100</v>
      </c>
      <c r="AD143" s="52">
        <v>189</v>
      </c>
      <c r="AE143" s="52">
        <v>62.521031746031738</v>
      </c>
      <c r="AF143" s="52">
        <v>83.361375661375646</v>
      </c>
      <c r="AG143" s="52">
        <v>100</v>
      </c>
      <c r="AH143" s="52">
        <v>44</v>
      </c>
      <c r="AI143" s="52">
        <v>52.172916666666659</v>
      </c>
      <c r="AJ143" s="52">
        <v>65.661149425287334</v>
      </c>
      <c r="AK143" s="52">
        <v>69.563888888888883</v>
      </c>
      <c r="AL143" s="52">
        <v>100</v>
      </c>
      <c r="AM143" s="53">
        <v>11.82</v>
      </c>
      <c r="AN143" s="53">
        <v>20.45</v>
      </c>
      <c r="AO143" s="53">
        <v>13.48</v>
      </c>
      <c r="AP143" s="52">
        <v>0</v>
      </c>
      <c r="AQ143" s="52">
        <v>0.99477351916376311</v>
      </c>
      <c r="AR143" s="52">
        <v>0.98399999999999999</v>
      </c>
      <c r="AS143" s="52">
        <v>0.99777282850779514</v>
      </c>
      <c r="AT143" s="52">
        <v>0.99653379549393417</v>
      </c>
      <c r="AU143" s="52">
        <v>0.9921875</v>
      </c>
      <c r="AV143" s="52">
        <v>0.99777282850779514</v>
      </c>
      <c r="AW143" s="52">
        <v>0.99476439790575921</v>
      </c>
      <c r="AX143" s="52">
        <v>1</v>
      </c>
      <c r="AY143" s="52">
        <v>0.99315068493150682</v>
      </c>
      <c r="AZ143" s="52">
        <v>3.1195840554592721E-2</v>
      </c>
      <c r="BA143" s="52">
        <v>50</v>
      </c>
      <c r="BB143" s="52">
        <v>50</v>
      </c>
      <c r="BC143" s="52">
        <v>6.5040650406504072E-2</v>
      </c>
      <c r="BD143" s="52">
        <v>46.991869918699187</v>
      </c>
      <c r="BE143" s="52">
        <v>50</v>
      </c>
      <c r="BF143" s="52"/>
      <c r="BG143" s="52"/>
      <c r="BH143" s="52"/>
      <c r="BI143" s="52"/>
      <c r="BJ143" s="52"/>
      <c r="BK143" s="52"/>
      <c r="BL143" s="52"/>
      <c r="BM143" s="52"/>
      <c r="BN143" s="52"/>
      <c r="BO143" s="52"/>
      <c r="BP143" s="52">
        <v>175</v>
      </c>
      <c r="BQ143" s="52">
        <v>181</v>
      </c>
      <c r="BR143" s="52">
        <v>0.96685082872928174</v>
      </c>
      <c r="BS143" s="52">
        <v>50</v>
      </c>
      <c r="BT143" s="52">
        <v>50</v>
      </c>
      <c r="BU143" s="54"/>
      <c r="BV143" s="54"/>
      <c r="BW143" s="52"/>
      <c r="BX143" s="52"/>
      <c r="BY143" s="52"/>
      <c r="BZ143" s="55"/>
      <c r="CA143" s="55"/>
      <c r="CB143" s="52"/>
      <c r="CC143" s="52"/>
      <c r="CD143" s="52"/>
      <c r="CE143" s="52"/>
      <c r="CF143" s="52"/>
      <c r="CG143" s="52"/>
      <c r="CH143" s="52"/>
      <c r="CI143" s="52"/>
      <c r="CJ143" s="52"/>
      <c r="CK143" s="52">
        <v>335</v>
      </c>
      <c r="CL143" s="52">
        <v>276</v>
      </c>
      <c r="CM143" s="52">
        <v>386</v>
      </c>
      <c r="CN143" s="52">
        <v>0.82388059701492533</v>
      </c>
      <c r="CO143" s="52">
        <v>0.86787564766839376</v>
      </c>
      <c r="CP143" s="52">
        <v>25</v>
      </c>
      <c r="CQ143" s="52">
        <v>50</v>
      </c>
      <c r="CR143" s="52"/>
      <c r="CS143" s="52"/>
      <c r="CT143" s="52"/>
      <c r="CU143" s="52"/>
      <c r="CV143" s="52"/>
      <c r="CW143" s="52"/>
      <c r="CX143" s="52"/>
      <c r="CY143" s="52"/>
      <c r="CZ143" s="52">
        <v>16.823939048191338</v>
      </c>
      <c r="DA143" s="52">
        <v>19.496255895940152</v>
      </c>
      <c r="DB143" s="52">
        <v>17.335082511020332</v>
      </c>
      <c r="DC143" s="52"/>
      <c r="DD143" s="50" t="s">
        <v>508</v>
      </c>
      <c r="DE143" s="22"/>
      <c r="DF143" s="22"/>
    </row>
    <row r="144" spans="1:110" x14ac:dyDescent="0.25">
      <c r="A144" s="50" t="s">
        <v>3317</v>
      </c>
      <c r="B144" s="50" t="s">
        <v>1772</v>
      </c>
      <c r="C144" s="50" t="s">
        <v>106</v>
      </c>
      <c r="D144" s="50" t="s">
        <v>107</v>
      </c>
      <c r="E144" s="50" t="s">
        <v>108</v>
      </c>
      <c r="F144" s="50" t="s">
        <v>1453</v>
      </c>
      <c r="G144" s="50" t="s">
        <v>109</v>
      </c>
      <c r="H144" s="52">
        <v>596.10493396394384</v>
      </c>
      <c r="I144" s="52">
        <v>650</v>
      </c>
      <c r="J144" s="52">
        <v>91.708451379068279</v>
      </c>
      <c r="K144" s="52">
        <v>0</v>
      </c>
      <c r="L144" s="52">
        <v>207</v>
      </c>
      <c r="M144" s="52">
        <v>84.563281157092462</v>
      </c>
      <c r="N144" s="52">
        <v>100</v>
      </c>
      <c r="O144" s="52">
        <v>100</v>
      </c>
      <c r="P144" s="52">
        <v>49</v>
      </c>
      <c r="Q144" s="52">
        <v>73.71650508621056</v>
      </c>
      <c r="R144" s="52">
        <v>75</v>
      </c>
      <c r="S144" s="52">
        <v>75</v>
      </c>
      <c r="T144" s="52">
        <v>98.288673448280747</v>
      </c>
      <c r="U144" s="52">
        <v>100</v>
      </c>
      <c r="V144" s="52">
        <v>205</v>
      </c>
      <c r="W144" s="52">
        <v>74.20597429625029</v>
      </c>
      <c r="X144" s="52">
        <v>98.941299061667053</v>
      </c>
      <c r="Y144" s="52">
        <v>100</v>
      </c>
      <c r="Z144" s="52">
        <v>49</v>
      </c>
      <c r="AA144" s="52">
        <v>62.239164371817452</v>
      </c>
      <c r="AB144" s="52">
        <v>82.985552495756593</v>
      </c>
      <c r="AC144" s="52">
        <v>100</v>
      </c>
      <c r="AD144" s="52">
        <v>53</v>
      </c>
      <c r="AE144" s="52">
        <v>69.389937106918239</v>
      </c>
      <c r="AF144" s="52">
        <v>92.519916142557662</v>
      </c>
      <c r="AG144" s="52">
        <v>100</v>
      </c>
      <c r="AH144" s="52">
        <v>10</v>
      </c>
      <c r="AI144" s="52"/>
      <c r="AJ144" s="52">
        <v>70.724031007751947</v>
      </c>
      <c r="AK144" s="52"/>
      <c r="AL144" s="52">
        <v>0</v>
      </c>
      <c r="AM144" s="53">
        <v>1.28</v>
      </c>
      <c r="AN144" s="53">
        <v>12.76</v>
      </c>
      <c r="AO144" s="53"/>
      <c r="AP144" s="52">
        <v>0</v>
      </c>
      <c r="AQ144" s="52">
        <v>0.99528301886792447</v>
      </c>
      <c r="AR144" s="52">
        <v>1</v>
      </c>
      <c r="AS144" s="52">
        <v>0.99386503067484666</v>
      </c>
      <c r="AT144" s="52">
        <v>0.99523809523809526</v>
      </c>
      <c r="AU144" s="52">
        <v>1</v>
      </c>
      <c r="AV144" s="52">
        <v>0.99378881987577639</v>
      </c>
      <c r="AW144" s="52">
        <v>1</v>
      </c>
      <c r="AX144" s="52"/>
      <c r="AY144" s="52">
        <v>1</v>
      </c>
      <c r="AZ144" s="52">
        <v>2.1108179419525065E-2</v>
      </c>
      <c r="BA144" s="52">
        <v>50</v>
      </c>
      <c r="BB144" s="52">
        <v>50</v>
      </c>
      <c r="BC144" s="52">
        <v>8.0645161290322578E-2</v>
      </c>
      <c r="BD144" s="52">
        <v>43.870967741935488</v>
      </c>
      <c r="BE144" s="52">
        <v>50</v>
      </c>
      <c r="BF144" s="52"/>
      <c r="BG144" s="52"/>
      <c r="BH144" s="52"/>
      <c r="BI144" s="52"/>
      <c r="BJ144" s="52"/>
      <c r="BK144" s="52"/>
      <c r="BL144" s="52"/>
      <c r="BM144" s="52"/>
      <c r="BN144" s="52"/>
      <c r="BO144" s="52"/>
      <c r="BP144" s="52"/>
      <c r="BQ144" s="52"/>
      <c r="BR144" s="52"/>
      <c r="BS144" s="52"/>
      <c r="BT144" s="52"/>
      <c r="BU144" s="54"/>
      <c r="BV144" s="54"/>
      <c r="BW144" s="52"/>
      <c r="BX144" s="52"/>
      <c r="BY144" s="52"/>
      <c r="BZ144" s="55"/>
      <c r="CA144" s="55"/>
      <c r="CB144" s="52"/>
      <c r="CC144" s="52"/>
      <c r="CD144" s="52"/>
      <c r="CE144" s="52"/>
      <c r="CF144" s="52"/>
      <c r="CG144" s="52"/>
      <c r="CH144" s="52"/>
      <c r="CI144" s="52"/>
      <c r="CJ144" s="52"/>
      <c r="CK144" s="52">
        <v>113</v>
      </c>
      <c r="CL144" s="52">
        <v>50</v>
      </c>
      <c r="CM144" s="52">
        <v>115</v>
      </c>
      <c r="CN144" s="52">
        <v>0.44247787610619471</v>
      </c>
      <c r="CO144" s="52">
        <v>0.9826086956521739</v>
      </c>
      <c r="CP144" s="52">
        <v>29.498525073746311</v>
      </c>
      <c r="CQ144" s="52">
        <v>50</v>
      </c>
      <c r="CR144" s="52"/>
      <c r="CS144" s="52"/>
      <c r="CT144" s="52"/>
      <c r="CU144" s="52"/>
      <c r="CV144" s="52"/>
      <c r="CW144" s="52"/>
      <c r="CX144" s="52"/>
      <c r="CY144" s="52"/>
      <c r="CZ144" s="52">
        <v>16.823939048191338</v>
      </c>
      <c r="DA144" s="52">
        <v>19.496255895940152</v>
      </c>
      <c r="DB144" s="52">
        <v>17.335082511020332</v>
      </c>
      <c r="DC144" s="52"/>
      <c r="DD144" s="50" t="s">
        <v>941</v>
      </c>
      <c r="DE144" s="22"/>
      <c r="DF144" s="22"/>
    </row>
    <row r="145" spans="1:110" x14ac:dyDescent="0.25">
      <c r="A145" s="50" t="s">
        <v>2717</v>
      </c>
      <c r="B145" s="50" t="s">
        <v>244</v>
      </c>
      <c r="C145" s="50" t="s">
        <v>106</v>
      </c>
      <c r="D145" s="50" t="s">
        <v>107</v>
      </c>
      <c r="E145" s="50" t="s">
        <v>119</v>
      </c>
      <c r="F145" s="50" t="s">
        <v>1454</v>
      </c>
      <c r="G145" s="50" t="s">
        <v>109</v>
      </c>
      <c r="H145" s="52">
        <v>446.02609704739058</v>
      </c>
      <c r="I145" s="52">
        <v>800</v>
      </c>
      <c r="J145" s="52">
        <v>55.753262130923822</v>
      </c>
      <c r="K145" s="52">
        <v>0</v>
      </c>
      <c r="L145" s="52">
        <v>684</v>
      </c>
      <c r="M145" s="52">
        <v>45.973231561641569</v>
      </c>
      <c r="N145" s="52">
        <v>61.297642082188766</v>
      </c>
      <c r="O145" s="52">
        <v>100</v>
      </c>
      <c r="P145" s="52">
        <v>684</v>
      </c>
      <c r="Q145" s="52">
        <v>45.973231561641569</v>
      </c>
      <c r="R145" s="52"/>
      <c r="S145" s="52"/>
      <c r="T145" s="52">
        <v>61.297642082188766</v>
      </c>
      <c r="U145" s="52">
        <v>100</v>
      </c>
      <c r="V145" s="52">
        <v>682</v>
      </c>
      <c r="W145" s="52">
        <v>36.161813288640921</v>
      </c>
      <c r="X145" s="52">
        <v>48.215751051521224</v>
      </c>
      <c r="Y145" s="52">
        <v>100</v>
      </c>
      <c r="Z145" s="52">
        <v>682</v>
      </c>
      <c r="AA145" s="52">
        <v>36.161813288640921</v>
      </c>
      <c r="AB145" s="52">
        <v>48.215751051521224</v>
      </c>
      <c r="AC145" s="52">
        <v>100</v>
      </c>
      <c r="AD145" s="52">
        <v>257</v>
      </c>
      <c r="AE145" s="52">
        <v>36.129150453955901</v>
      </c>
      <c r="AF145" s="52">
        <v>48.172200605274533</v>
      </c>
      <c r="AG145" s="52">
        <v>100</v>
      </c>
      <c r="AH145" s="52">
        <v>257</v>
      </c>
      <c r="AI145" s="52">
        <v>36.129150453955901</v>
      </c>
      <c r="AJ145" s="52"/>
      <c r="AK145" s="52">
        <v>48.172200605274533</v>
      </c>
      <c r="AL145" s="52">
        <v>100</v>
      </c>
      <c r="AM145" s="53"/>
      <c r="AN145" s="53"/>
      <c r="AO145" s="53"/>
      <c r="AP145" s="52">
        <v>0</v>
      </c>
      <c r="AQ145" s="52">
        <v>0.99593495934959353</v>
      </c>
      <c r="AR145" s="52">
        <v>0.99593495934959353</v>
      </c>
      <c r="AS145" s="52"/>
      <c r="AT145" s="52">
        <v>0.99385749385749389</v>
      </c>
      <c r="AU145" s="52">
        <v>0.99385749385749389</v>
      </c>
      <c r="AV145" s="52"/>
      <c r="AW145" s="52">
        <v>0.99624060150375937</v>
      </c>
      <c r="AX145" s="52">
        <v>0.99624060150375937</v>
      </c>
      <c r="AY145" s="52"/>
      <c r="AZ145" s="52">
        <v>0.13979416809605488</v>
      </c>
      <c r="BA145" s="52">
        <v>32.041166380789043</v>
      </c>
      <c r="BB145" s="52">
        <v>50</v>
      </c>
      <c r="BC145" s="52">
        <v>0.13979416809605488</v>
      </c>
      <c r="BD145" s="52">
        <v>32.041166380789043</v>
      </c>
      <c r="BE145" s="52">
        <v>50</v>
      </c>
      <c r="BF145" s="52"/>
      <c r="BG145" s="52"/>
      <c r="BH145" s="52"/>
      <c r="BI145" s="52"/>
      <c r="BJ145" s="52"/>
      <c r="BK145" s="52"/>
      <c r="BL145" s="52"/>
      <c r="BM145" s="52"/>
      <c r="BN145" s="52"/>
      <c r="BO145" s="52"/>
      <c r="BP145" s="52">
        <v>99</v>
      </c>
      <c r="BQ145" s="52">
        <v>106</v>
      </c>
      <c r="BR145" s="52">
        <v>0.93396226415094341</v>
      </c>
      <c r="BS145" s="52">
        <v>49.678843837816139</v>
      </c>
      <c r="BT145" s="52">
        <v>50</v>
      </c>
      <c r="BU145" s="54"/>
      <c r="BV145" s="54"/>
      <c r="BW145" s="52"/>
      <c r="BX145" s="52"/>
      <c r="BY145" s="52"/>
      <c r="BZ145" s="55"/>
      <c r="CA145" s="55"/>
      <c r="CB145" s="52"/>
      <c r="CC145" s="52"/>
      <c r="CD145" s="52"/>
      <c r="CE145" s="52"/>
      <c r="CF145" s="52"/>
      <c r="CG145" s="52"/>
      <c r="CH145" s="52"/>
      <c r="CI145" s="52"/>
      <c r="CJ145" s="52"/>
      <c r="CK145" s="52">
        <v>367</v>
      </c>
      <c r="CL145" s="52">
        <v>93</v>
      </c>
      <c r="CM145" s="52">
        <v>400</v>
      </c>
      <c r="CN145" s="52">
        <v>0.25340599455040874</v>
      </c>
      <c r="CO145" s="52">
        <v>0.91749999999999998</v>
      </c>
      <c r="CP145" s="52">
        <v>16.893732970027251</v>
      </c>
      <c r="CQ145" s="52">
        <v>50</v>
      </c>
      <c r="CR145" s="52"/>
      <c r="CS145" s="52"/>
      <c r="CT145" s="52"/>
      <c r="CU145" s="52"/>
      <c r="CV145" s="52"/>
      <c r="CW145" s="52"/>
      <c r="CX145" s="52"/>
      <c r="CY145" s="52"/>
      <c r="CZ145" s="52">
        <v>16.823939048191338</v>
      </c>
      <c r="DA145" s="52">
        <v>19.496255895940152</v>
      </c>
      <c r="DB145" s="52">
        <v>17.335082511020332</v>
      </c>
      <c r="DC145" s="52"/>
      <c r="DD145" s="50" t="s">
        <v>245</v>
      </c>
      <c r="DE145" s="22"/>
      <c r="DF145" s="22"/>
    </row>
    <row r="146" spans="1:110" x14ac:dyDescent="0.25">
      <c r="A146" s="50" t="s">
        <v>3114</v>
      </c>
      <c r="B146" s="50" t="s">
        <v>1773</v>
      </c>
      <c r="C146" s="50" t="s">
        <v>106</v>
      </c>
      <c r="D146" s="50" t="s">
        <v>107</v>
      </c>
      <c r="E146" s="50" t="s">
        <v>137</v>
      </c>
      <c r="F146" s="50" t="s">
        <v>1454</v>
      </c>
      <c r="G146" s="50" t="s">
        <v>109</v>
      </c>
      <c r="H146" s="52">
        <v>454.99636957869649</v>
      </c>
      <c r="I146" s="52">
        <v>750</v>
      </c>
      <c r="J146" s="52">
        <v>60.666182610492868</v>
      </c>
      <c r="K146" s="52">
        <v>0</v>
      </c>
      <c r="L146" s="52">
        <v>188</v>
      </c>
      <c r="M146" s="52">
        <v>56.143711002834181</v>
      </c>
      <c r="N146" s="52">
        <v>74.858281337112246</v>
      </c>
      <c r="O146" s="52">
        <v>100</v>
      </c>
      <c r="P146" s="52">
        <v>161</v>
      </c>
      <c r="Q146" s="52">
        <v>54.706005912779482</v>
      </c>
      <c r="R146" s="52">
        <v>58.331894623561311</v>
      </c>
      <c r="S146" s="52">
        <v>64.71669320649363</v>
      </c>
      <c r="T146" s="52">
        <v>72.941341217039309</v>
      </c>
      <c r="U146" s="52">
        <v>100</v>
      </c>
      <c r="V146" s="52">
        <v>188</v>
      </c>
      <c r="W146" s="52">
        <v>47.357850624472952</v>
      </c>
      <c r="X146" s="52">
        <v>63.143800832630603</v>
      </c>
      <c r="Y146" s="52">
        <v>100</v>
      </c>
      <c r="Z146" s="52">
        <v>161</v>
      </c>
      <c r="AA146" s="52">
        <v>45.517482997296653</v>
      </c>
      <c r="AB146" s="52">
        <v>60.689977329728876</v>
      </c>
      <c r="AC146" s="52">
        <v>100</v>
      </c>
      <c r="AD146" s="52">
        <v>66</v>
      </c>
      <c r="AE146" s="52">
        <v>40.166666666666657</v>
      </c>
      <c r="AF146" s="52">
        <v>53.555555555555543</v>
      </c>
      <c r="AG146" s="52">
        <v>100</v>
      </c>
      <c r="AH146" s="52">
        <v>59</v>
      </c>
      <c r="AI146" s="52">
        <v>40.084745762711862</v>
      </c>
      <c r="AJ146" s="52"/>
      <c r="AK146" s="52">
        <v>53.446327683615813</v>
      </c>
      <c r="AL146" s="52">
        <v>100</v>
      </c>
      <c r="AM146" s="53">
        <v>10.01</v>
      </c>
      <c r="AN146" s="53">
        <v>12.81</v>
      </c>
      <c r="AO146" s="53"/>
      <c r="AP146" s="52">
        <v>0</v>
      </c>
      <c r="AQ146" s="52">
        <v>1</v>
      </c>
      <c r="AR146" s="52">
        <v>1</v>
      </c>
      <c r="AS146" s="52">
        <v>1</v>
      </c>
      <c r="AT146" s="52">
        <v>1</v>
      </c>
      <c r="AU146" s="52">
        <v>1</v>
      </c>
      <c r="AV146" s="52">
        <v>1</v>
      </c>
      <c r="AW146" s="52">
        <v>0.98611111111111116</v>
      </c>
      <c r="AX146" s="52">
        <v>0.98461538461538467</v>
      </c>
      <c r="AY146" s="52"/>
      <c r="AZ146" s="52">
        <v>0.14314115308151093</v>
      </c>
      <c r="BA146" s="52">
        <v>31.371769383697814</v>
      </c>
      <c r="BB146" s="52">
        <v>50</v>
      </c>
      <c r="BC146" s="52">
        <v>0.15625</v>
      </c>
      <c r="BD146" s="52">
        <v>28.750000000000007</v>
      </c>
      <c r="BE146" s="52">
        <v>50</v>
      </c>
      <c r="BF146" s="52"/>
      <c r="BG146" s="52"/>
      <c r="BH146" s="52"/>
      <c r="BI146" s="52"/>
      <c r="BJ146" s="52"/>
      <c r="BK146" s="52"/>
      <c r="BL146" s="52"/>
      <c r="BM146" s="52"/>
      <c r="BN146" s="52"/>
      <c r="BO146" s="52"/>
      <c r="BP146" s="52"/>
      <c r="BQ146" s="52"/>
      <c r="BR146" s="52"/>
      <c r="BS146" s="52"/>
      <c r="BT146" s="52"/>
      <c r="BU146" s="54"/>
      <c r="BV146" s="54"/>
      <c r="BW146" s="52"/>
      <c r="BX146" s="52"/>
      <c r="BY146" s="52"/>
      <c r="BZ146" s="55"/>
      <c r="CA146" s="55"/>
      <c r="CB146" s="52"/>
      <c r="CC146" s="52"/>
      <c r="CD146" s="52"/>
      <c r="CE146" s="52"/>
      <c r="CF146" s="52"/>
      <c r="CG146" s="52"/>
      <c r="CH146" s="52"/>
      <c r="CI146" s="52"/>
      <c r="CJ146" s="52"/>
      <c r="CK146" s="52">
        <v>78</v>
      </c>
      <c r="CL146" s="52">
        <v>19</v>
      </c>
      <c r="CM146" s="52">
        <v>75</v>
      </c>
      <c r="CN146" s="52">
        <v>0.24358974358974358</v>
      </c>
      <c r="CO146" s="52">
        <v>1.04</v>
      </c>
      <c r="CP146" s="52">
        <v>16.239316239316238</v>
      </c>
      <c r="CQ146" s="52">
        <v>50</v>
      </c>
      <c r="CR146" s="52"/>
      <c r="CS146" s="52"/>
      <c r="CT146" s="52"/>
      <c r="CU146" s="52"/>
      <c r="CV146" s="52"/>
      <c r="CW146" s="52"/>
      <c r="CX146" s="52"/>
      <c r="CY146" s="52"/>
      <c r="CZ146" s="52">
        <v>16.823939048191338</v>
      </c>
      <c r="DA146" s="52">
        <v>19.496255895940152</v>
      </c>
      <c r="DB146" s="52">
        <v>17.335082511020332</v>
      </c>
      <c r="DC146" s="52"/>
      <c r="DD146" s="50" t="s">
        <v>711</v>
      </c>
      <c r="DE146" s="22"/>
      <c r="DF146" s="22"/>
    </row>
    <row r="147" spans="1:110" x14ac:dyDescent="0.25">
      <c r="A147" s="50" t="s">
        <v>3378</v>
      </c>
      <c r="B147" s="50" t="s">
        <v>1774</v>
      </c>
      <c r="C147" s="50" t="s">
        <v>106</v>
      </c>
      <c r="D147" s="50" t="s">
        <v>114</v>
      </c>
      <c r="E147" s="50" t="s">
        <v>108</v>
      </c>
      <c r="F147" s="50" t="s">
        <v>2644</v>
      </c>
      <c r="G147" s="50" t="s">
        <v>109</v>
      </c>
      <c r="H147" s="52">
        <v>588.16918439308722</v>
      </c>
      <c r="I147" s="52">
        <v>750</v>
      </c>
      <c r="J147" s="52">
        <v>78.422557919078301</v>
      </c>
      <c r="K147" s="52">
        <v>0</v>
      </c>
      <c r="L147" s="52">
        <v>280</v>
      </c>
      <c r="M147" s="52">
        <v>65.124852758784172</v>
      </c>
      <c r="N147" s="52">
        <v>86.833137011712225</v>
      </c>
      <c r="O147" s="52">
        <v>100</v>
      </c>
      <c r="P147" s="52">
        <v>147</v>
      </c>
      <c r="Q147" s="52">
        <v>61.006103602466858</v>
      </c>
      <c r="R147" s="52">
        <v>59.184188870044117</v>
      </c>
      <c r="S147" s="52">
        <v>69.677154457871737</v>
      </c>
      <c r="T147" s="52">
        <v>81.341471469955806</v>
      </c>
      <c r="U147" s="52">
        <v>100</v>
      </c>
      <c r="V147" s="52">
        <v>279</v>
      </c>
      <c r="W147" s="52">
        <v>54.643445897902602</v>
      </c>
      <c r="X147" s="52">
        <v>72.857927863870131</v>
      </c>
      <c r="Y147" s="52">
        <v>100</v>
      </c>
      <c r="Z147" s="52">
        <v>147</v>
      </c>
      <c r="AA147" s="52">
        <v>50.566044045367363</v>
      </c>
      <c r="AB147" s="52">
        <v>67.421392060489822</v>
      </c>
      <c r="AC147" s="52">
        <v>100</v>
      </c>
      <c r="AD147" s="52">
        <v>68</v>
      </c>
      <c r="AE147" s="52">
        <v>53.166666666666686</v>
      </c>
      <c r="AF147" s="52">
        <v>70.888888888888914</v>
      </c>
      <c r="AG147" s="52">
        <v>100</v>
      </c>
      <c r="AH147" s="52">
        <v>37</v>
      </c>
      <c r="AI147" s="52">
        <v>48.845945945945935</v>
      </c>
      <c r="AJ147" s="52">
        <v>58.323655913978477</v>
      </c>
      <c r="AK147" s="52">
        <v>65.127927927927914</v>
      </c>
      <c r="AL147" s="52">
        <v>100</v>
      </c>
      <c r="AM147" s="53">
        <v>8.67</v>
      </c>
      <c r="AN147" s="53">
        <v>8.61</v>
      </c>
      <c r="AO147" s="53">
        <v>9.4700000000000006</v>
      </c>
      <c r="AP147" s="52">
        <v>0</v>
      </c>
      <c r="AQ147" s="52">
        <v>0.98657718120805371</v>
      </c>
      <c r="AR147" s="52">
        <v>0.98076923076923073</v>
      </c>
      <c r="AS147" s="52">
        <v>0.99295774647887325</v>
      </c>
      <c r="AT147" s="52">
        <v>0.98322147651006708</v>
      </c>
      <c r="AU147" s="52">
        <v>0.98076923076923073</v>
      </c>
      <c r="AV147" s="52">
        <v>0.9859154929577465</v>
      </c>
      <c r="AW147" s="52">
        <v>1</v>
      </c>
      <c r="AX147" s="52">
        <v>1</v>
      </c>
      <c r="AY147" s="52">
        <v>1</v>
      </c>
      <c r="AZ147" s="52">
        <v>5.4744525547445258E-2</v>
      </c>
      <c r="BA147" s="52">
        <v>49.05109489051096</v>
      </c>
      <c r="BB147" s="52">
        <v>50</v>
      </c>
      <c r="BC147" s="52">
        <v>7.1661237785016291E-2</v>
      </c>
      <c r="BD147" s="52">
        <v>45.667752442996743</v>
      </c>
      <c r="BE147" s="52">
        <v>50</v>
      </c>
      <c r="BF147" s="52"/>
      <c r="BG147" s="52"/>
      <c r="BH147" s="52"/>
      <c r="BI147" s="52"/>
      <c r="BJ147" s="52"/>
      <c r="BK147" s="52"/>
      <c r="BL147" s="52"/>
      <c r="BM147" s="52"/>
      <c r="BN147" s="52"/>
      <c r="BO147" s="52"/>
      <c r="BP147" s="52"/>
      <c r="BQ147" s="52"/>
      <c r="BR147" s="52"/>
      <c r="BS147" s="52"/>
      <c r="BT147" s="52"/>
      <c r="BU147" s="54"/>
      <c r="BV147" s="54"/>
      <c r="BW147" s="52"/>
      <c r="BX147" s="52"/>
      <c r="BY147" s="52"/>
      <c r="BZ147" s="55"/>
      <c r="CA147" s="55"/>
      <c r="CB147" s="52"/>
      <c r="CC147" s="52"/>
      <c r="CD147" s="52"/>
      <c r="CE147" s="52"/>
      <c r="CF147" s="52"/>
      <c r="CG147" s="52"/>
      <c r="CH147" s="52"/>
      <c r="CI147" s="52"/>
      <c r="CJ147" s="52"/>
      <c r="CK147" s="52">
        <v>147</v>
      </c>
      <c r="CL147" s="52">
        <v>108</v>
      </c>
      <c r="CM147" s="52">
        <v>153</v>
      </c>
      <c r="CN147" s="52">
        <v>0.73469387755102045</v>
      </c>
      <c r="CO147" s="52">
        <v>0.96078431372549022</v>
      </c>
      <c r="CP147" s="52">
        <v>48.979591836734699</v>
      </c>
      <c r="CQ147" s="52">
        <v>50</v>
      </c>
      <c r="CR147" s="52"/>
      <c r="CS147" s="52"/>
      <c r="CT147" s="52"/>
      <c r="CU147" s="52"/>
      <c r="CV147" s="52"/>
      <c r="CW147" s="52"/>
      <c r="CX147" s="52"/>
      <c r="CY147" s="52"/>
      <c r="CZ147" s="52">
        <v>16.823939048191338</v>
      </c>
      <c r="DA147" s="52">
        <v>19.496255895940152</v>
      </c>
      <c r="DB147" s="52">
        <v>17.335082511020332</v>
      </c>
      <c r="DC147" s="52"/>
      <c r="DD147" s="50" t="s">
        <v>1009</v>
      </c>
      <c r="DE147" s="22"/>
      <c r="DF147" s="22"/>
    </row>
    <row r="148" spans="1:110" x14ac:dyDescent="0.25">
      <c r="A148" s="50" t="s">
        <v>2764</v>
      </c>
      <c r="B148" s="50" t="s">
        <v>1775</v>
      </c>
      <c r="C148" s="50" t="s">
        <v>106</v>
      </c>
      <c r="D148" s="50" t="s">
        <v>107</v>
      </c>
      <c r="E148" s="50" t="s">
        <v>108</v>
      </c>
      <c r="F148" s="50" t="s">
        <v>1453</v>
      </c>
      <c r="G148" s="50" t="s">
        <v>109</v>
      </c>
      <c r="H148" s="52">
        <v>500.39530531483399</v>
      </c>
      <c r="I148" s="52">
        <v>650</v>
      </c>
      <c r="J148" s="52">
        <v>76.983893125359074</v>
      </c>
      <c r="K148" s="52">
        <v>1</v>
      </c>
      <c r="L148" s="52">
        <v>58</v>
      </c>
      <c r="M148" s="52">
        <v>68.569394290358304</v>
      </c>
      <c r="N148" s="52">
        <v>91.425859053811081</v>
      </c>
      <c r="O148" s="52">
        <v>100</v>
      </c>
      <c r="P148" s="52">
        <v>31</v>
      </c>
      <c r="Q148" s="52">
        <v>58.11816470465525</v>
      </c>
      <c r="R148" s="52">
        <v>63.555928591877844</v>
      </c>
      <c r="S148" s="52">
        <v>75</v>
      </c>
      <c r="T148" s="52">
        <v>77.490886272873666</v>
      </c>
      <c r="U148" s="52">
        <v>100</v>
      </c>
      <c r="V148" s="52">
        <v>58</v>
      </c>
      <c r="W148" s="52">
        <v>57.085797395688509</v>
      </c>
      <c r="X148" s="52">
        <v>76.114396527584688</v>
      </c>
      <c r="Y148" s="52">
        <v>100</v>
      </c>
      <c r="Z148" s="52">
        <v>30</v>
      </c>
      <c r="AA148" s="52">
        <v>51.047008279245119</v>
      </c>
      <c r="AB148" s="52">
        <v>68.062677705660164</v>
      </c>
      <c r="AC148" s="52">
        <v>100</v>
      </c>
      <c r="AD148" s="52">
        <v>21</v>
      </c>
      <c r="AE148" s="52">
        <v>55.523809523809526</v>
      </c>
      <c r="AF148" s="52">
        <v>74.031746031746039</v>
      </c>
      <c r="AG148" s="52">
        <v>100</v>
      </c>
      <c r="AH148" s="52">
        <v>12</v>
      </c>
      <c r="AI148" s="52"/>
      <c r="AJ148" s="52"/>
      <c r="AK148" s="52"/>
      <c r="AL148" s="52">
        <v>0</v>
      </c>
      <c r="AM148" s="53">
        <v>16.88</v>
      </c>
      <c r="AN148" s="53">
        <v>12.5</v>
      </c>
      <c r="AO148" s="53"/>
      <c r="AP148" s="52">
        <v>1</v>
      </c>
      <c r="AQ148" s="52">
        <v>0.77333333333333332</v>
      </c>
      <c r="AR148" s="52">
        <v>0.79487179487179482</v>
      </c>
      <c r="AS148" s="52">
        <v>0.75</v>
      </c>
      <c r="AT148" s="52">
        <v>0.77333333333333332</v>
      </c>
      <c r="AU148" s="52">
        <v>0.76923076923076927</v>
      </c>
      <c r="AV148" s="52">
        <v>0.77777777777777779</v>
      </c>
      <c r="AW148" s="52">
        <v>1</v>
      </c>
      <c r="AX148" s="52"/>
      <c r="AY148" s="52"/>
      <c r="AZ148" s="52">
        <v>0.11428571428571428</v>
      </c>
      <c r="BA148" s="52">
        <v>37.142857142857146</v>
      </c>
      <c r="BB148" s="52">
        <v>50</v>
      </c>
      <c r="BC148" s="52">
        <v>8.1967213114754092E-2</v>
      </c>
      <c r="BD148" s="52">
        <v>43.606557377049192</v>
      </c>
      <c r="BE148" s="52">
        <v>50</v>
      </c>
      <c r="BF148" s="52"/>
      <c r="BG148" s="52"/>
      <c r="BH148" s="52"/>
      <c r="BI148" s="52"/>
      <c r="BJ148" s="52"/>
      <c r="BK148" s="52"/>
      <c r="BL148" s="52"/>
      <c r="BM148" s="52"/>
      <c r="BN148" s="52"/>
      <c r="BO148" s="52"/>
      <c r="BP148" s="52"/>
      <c r="BQ148" s="52"/>
      <c r="BR148" s="52"/>
      <c r="BS148" s="52"/>
      <c r="BT148" s="52"/>
      <c r="BU148" s="54"/>
      <c r="BV148" s="54"/>
      <c r="BW148" s="52"/>
      <c r="BX148" s="52"/>
      <c r="BY148" s="52"/>
      <c r="BZ148" s="55"/>
      <c r="CA148" s="55"/>
      <c r="CB148" s="52"/>
      <c r="CC148" s="52"/>
      <c r="CD148" s="52"/>
      <c r="CE148" s="52"/>
      <c r="CF148" s="52"/>
      <c r="CG148" s="52"/>
      <c r="CH148" s="52"/>
      <c r="CI148" s="52"/>
      <c r="CJ148" s="52"/>
      <c r="CK148" s="52">
        <v>41</v>
      </c>
      <c r="CL148" s="52">
        <v>20</v>
      </c>
      <c r="CM148" s="52">
        <v>37</v>
      </c>
      <c r="CN148" s="52">
        <v>0.48780487804878048</v>
      </c>
      <c r="CO148" s="52">
        <v>1.1081081081081081</v>
      </c>
      <c r="CP148" s="52">
        <v>32.520325203252028</v>
      </c>
      <c r="CQ148" s="52">
        <v>50</v>
      </c>
      <c r="CR148" s="52"/>
      <c r="CS148" s="52"/>
      <c r="CT148" s="52"/>
      <c r="CU148" s="52"/>
      <c r="CV148" s="52"/>
      <c r="CW148" s="52"/>
      <c r="CX148" s="52"/>
      <c r="CY148" s="52"/>
      <c r="CZ148" s="52">
        <v>16.823939048191338</v>
      </c>
      <c r="DA148" s="52">
        <v>19.496255895940152</v>
      </c>
      <c r="DB148" s="52">
        <v>17.335082511020332</v>
      </c>
      <c r="DC148" s="52"/>
      <c r="DD148" s="50" t="s">
        <v>309</v>
      </c>
      <c r="DE148" s="22"/>
      <c r="DF148" s="22"/>
    </row>
    <row r="149" spans="1:110" x14ac:dyDescent="0.25">
      <c r="A149" s="50" t="s">
        <v>2765</v>
      </c>
      <c r="B149" s="50" t="s">
        <v>1776</v>
      </c>
      <c r="C149" s="50" t="s">
        <v>106</v>
      </c>
      <c r="D149" s="50" t="s">
        <v>114</v>
      </c>
      <c r="E149" s="50" t="s">
        <v>108</v>
      </c>
      <c r="F149" s="50" t="s">
        <v>2644</v>
      </c>
      <c r="G149" s="50" t="s">
        <v>109</v>
      </c>
      <c r="H149" s="52">
        <v>571.01441220821096</v>
      </c>
      <c r="I149" s="52">
        <v>650</v>
      </c>
      <c r="J149" s="52">
        <v>87.848371108955533</v>
      </c>
      <c r="K149" s="52">
        <v>1</v>
      </c>
      <c r="L149" s="52">
        <v>208</v>
      </c>
      <c r="M149" s="52">
        <v>80.075723062965935</v>
      </c>
      <c r="N149" s="52">
        <v>100</v>
      </c>
      <c r="O149" s="52">
        <v>100</v>
      </c>
      <c r="P149" s="52">
        <v>38</v>
      </c>
      <c r="Q149" s="52">
        <v>64.846092926872743</v>
      </c>
      <c r="R149" s="52">
        <v>75</v>
      </c>
      <c r="S149" s="52">
        <v>75</v>
      </c>
      <c r="T149" s="52">
        <v>86.461457235830323</v>
      </c>
      <c r="U149" s="52">
        <v>100</v>
      </c>
      <c r="V149" s="52">
        <v>208</v>
      </c>
      <c r="W149" s="52">
        <v>71.86045939490397</v>
      </c>
      <c r="X149" s="52">
        <v>95.813945859871964</v>
      </c>
      <c r="Y149" s="52">
        <v>100</v>
      </c>
      <c r="Z149" s="52">
        <v>38</v>
      </c>
      <c r="AA149" s="52">
        <v>54.777471120095768</v>
      </c>
      <c r="AB149" s="52">
        <v>73.036628160127691</v>
      </c>
      <c r="AC149" s="52">
        <v>100</v>
      </c>
      <c r="AD149" s="52">
        <v>64</v>
      </c>
      <c r="AE149" s="52">
        <v>64.395833333333343</v>
      </c>
      <c r="AF149" s="52">
        <v>85.861111111111114</v>
      </c>
      <c r="AG149" s="52">
        <v>100</v>
      </c>
      <c r="AH149" s="52">
        <v>14</v>
      </c>
      <c r="AI149" s="52"/>
      <c r="AJ149" s="52">
        <v>66.923999999999992</v>
      </c>
      <c r="AK149" s="52"/>
      <c r="AL149" s="52">
        <v>0</v>
      </c>
      <c r="AM149" s="53">
        <v>10.15</v>
      </c>
      <c r="AN149" s="53">
        <v>20.22</v>
      </c>
      <c r="AO149" s="53"/>
      <c r="AP149" s="52">
        <v>0</v>
      </c>
      <c r="AQ149" s="52">
        <v>0.9859154929577465</v>
      </c>
      <c r="AR149" s="52">
        <v>1</v>
      </c>
      <c r="AS149" s="52">
        <v>0.98285714285714287</v>
      </c>
      <c r="AT149" s="52">
        <v>0.98598130841121501</v>
      </c>
      <c r="AU149" s="52">
        <v>1</v>
      </c>
      <c r="AV149" s="52">
        <v>0.98285714285714287</v>
      </c>
      <c r="AW149" s="52">
        <v>1</v>
      </c>
      <c r="AX149" s="52"/>
      <c r="AY149" s="52">
        <v>1</v>
      </c>
      <c r="AZ149" s="52">
        <v>5.7306590257879654E-3</v>
      </c>
      <c r="BA149" s="52">
        <v>50</v>
      </c>
      <c r="BB149" s="52">
        <v>50</v>
      </c>
      <c r="BC149" s="52">
        <v>1.7241379310344827E-2</v>
      </c>
      <c r="BD149" s="52">
        <v>50</v>
      </c>
      <c r="BE149" s="52">
        <v>50</v>
      </c>
      <c r="BF149" s="52"/>
      <c r="BG149" s="52"/>
      <c r="BH149" s="52"/>
      <c r="BI149" s="52"/>
      <c r="BJ149" s="52"/>
      <c r="BK149" s="52"/>
      <c r="BL149" s="52"/>
      <c r="BM149" s="52"/>
      <c r="BN149" s="52"/>
      <c r="BO149" s="52"/>
      <c r="BP149" s="52"/>
      <c r="BQ149" s="52"/>
      <c r="BR149" s="52"/>
      <c r="BS149" s="52"/>
      <c r="BT149" s="52"/>
      <c r="BU149" s="54"/>
      <c r="BV149" s="54"/>
      <c r="BW149" s="52"/>
      <c r="BX149" s="52"/>
      <c r="BY149" s="52"/>
      <c r="BZ149" s="55"/>
      <c r="CA149" s="55"/>
      <c r="CB149" s="52"/>
      <c r="CC149" s="52"/>
      <c r="CD149" s="52"/>
      <c r="CE149" s="52"/>
      <c r="CF149" s="52"/>
      <c r="CG149" s="52"/>
      <c r="CH149" s="52"/>
      <c r="CI149" s="52"/>
      <c r="CJ149" s="52"/>
      <c r="CK149" s="52">
        <v>105</v>
      </c>
      <c r="CL149" s="52">
        <v>47</v>
      </c>
      <c r="CM149" s="52">
        <v>107</v>
      </c>
      <c r="CN149" s="52">
        <v>0.44761904761904764</v>
      </c>
      <c r="CO149" s="52">
        <v>0.98130841121495327</v>
      </c>
      <c r="CP149" s="52">
        <v>29.841269841269842</v>
      </c>
      <c r="CQ149" s="52">
        <v>50</v>
      </c>
      <c r="CR149" s="52"/>
      <c r="CS149" s="52"/>
      <c r="CT149" s="52"/>
      <c r="CU149" s="52"/>
      <c r="CV149" s="52"/>
      <c r="CW149" s="52"/>
      <c r="CX149" s="52"/>
      <c r="CY149" s="52"/>
      <c r="CZ149" s="52">
        <v>16.823939048191338</v>
      </c>
      <c r="DA149" s="52">
        <v>19.496255895940152</v>
      </c>
      <c r="DB149" s="52">
        <v>17.335082511020332</v>
      </c>
      <c r="DC149" s="52"/>
      <c r="DD149" s="50" t="s">
        <v>311</v>
      </c>
      <c r="DE149" s="22"/>
      <c r="DF149" s="22"/>
    </row>
    <row r="150" spans="1:110" x14ac:dyDescent="0.25">
      <c r="A150" s="50" t="s">
        <v>2945</v>
      </c>
      <c r="B150" s="50" t="s">
        <v>1777</v>
      </c>
      <c r="C150" s="50" t="s">
        <v>106</v>
      </c>
      <c r="D150" s="50" t="s">
        <v>107</v>
      </c>
      <c r="E150" s="50" t="s">
        <v>137</v>
      </c>
      <c r="F150" s="50" t="s">
        <v>2644</v>
      </c>
      <c r="G150" s="50" t="s">
        <v>109</v>
      </c>
      <c r="H150" s="52">
        <v>576.10436793050064</v>
      </c>
      <c r="I150" s="52">
        <v>650</v>
      </c>
      <c r="J150" s="52">
        <v>88.631441220077022</v>
      </c>
      <c r="K150" s="52">
        <v>0</v>
      </c>
      <c r="L150" s="52">
        <v>105</v>
      </c>
      <c r="M150" s="52">
        <v>75.197633367730319</v>
      </c>
      <c r="N150" s="52">
        <v>100</v>
      </c>
      <c r="O150" s="52">
        <v>100</v>
      </c>
      <c r="P150" s="52">
        <v>58</v>
      </c>
      <c r="Q150" s="52">
        <v>73.390646491236581</v>
      </c>
      <c r="R150" s="52">
        <v>73.639903873946409</v>
      </c>
      <c r="S150" s="52">
        <v>75</v>
      </c>
      <c r="T150" s="52">
        <v>97.854195321648774</v>
      </c>
      <c r="U150" s="52">
        <v>100</v>
      </c>
      <c r="V150" s="52">
        <v>105</v>
      </c>
      <c r="W150" s="52">
        <v>70.314264932122072</v>
      </c>
      <c r="X150" s="52">
        <v>93.752353242829429</v>
      </c>
      <c r="Y150" s="52">
        <v>100</v>
      </c>
      <c r="Z150" s="52">
        <v>58</v>
      </c>
      <c r="AA150" s="52">
        <v>67.619350617195451</v>
      </c>
      <c r="AB150" s="52">
        <v>90.159134156260606</v>
      </c>
      <c r="AC150" s="52">
        <v>100</v>
      </c>
      <c r="AD150" s="52">
        <v>32</v>
      </c>
      <c r="AE150" s="52">
        <v>60.85520833333333</v>
      </c>
      <c r="AF150" s="52">
        <v>81.140277777777769</v>
      </c>
      <c r="AG150" s="52">
        <v>100</v>
      </c>
      <c r="AH150" s="52">
        <v>17</v>
      </c>
      <c r="AI150" s="52"/>
      <c r="AJ150" s="52"/>
      <c r="AK150" s="52"/>
      <c r="AL150" s="52">
        <v>0</v>
      </c>
      <c r="AM150" s="53">
        <v>1.6</v>
      </c>
      <c r="AN150" s="53">
        <v>6.02</v>
      </c>
      <c r="AO150" s="53"/>
      <c r="AP150" s="52">
        <v>0</v>
      </c>
      <c r="AQ150" s="52">
        <v>0.97599999999999998</v>
      </c>
      <c r="AR150" s="52">
        <v>0.97222222222222221</v>
      </c>
      <c r="AS150" s="52">
        <v>0.98113207547169812</v>
      </c>
      <c r="AT150" s="52">
        <v>0.97599999999999998</v>
      </c>
      <c r="AU150" s="52">
        <v>0.97222222222222221</v>
      </c>
      <c r="AV150" s="52">
        <v>0.98113207547169812</v>
      </c>
      <c r="AW150" s="52">
        <v>0.97222222222222221</v>
      </c>
      <c r="AX150" s="52"/>
      <c r="AY150" s="52"/>
      <c r="AZ150" s="52">
        <v>8.3333333333333329E-2</v>
      </c>
      <c r="BA150" s="52">
        <v>43.333333333333329</v>
      </c>
      <c r="BB150" s="52">
        <v>50</v>
      </c>
      <c r="BC150" s="52">
        <v>0.10218978102189781</v>
      </c>
      <c r="BD150" s="52">
        <v>39.562043795620447</v>
      </c>
      <c r="BE150" s="52">
        <v>50</v>
      </c>
      <c r="BF150" s="52"/>
      <c r="BG150" s="52"/>
      <c r="BH150" s="52"/>
      <c r="BI150" s="52"/>
      <c r="BJ150" s="52"/>
      <c r="BK150" s="52"/>
      <c r="BL150" s="52"/>
      <c r="BM150" s="52"/>
      <c r="BN150" s="52"/>
      <c r="BO150" s="52"/>
      <c r="BP150" s="52"/>
      <c r="BQ150" s="52"/>
      <c r="BR150" s="52"/>
      <c r="BS150" s="52"/>
      <c r="BT150" s="52"/>
      <c r="BU150" s="54"/>
      <c r="BV150" s="54"/>
      <c r="BW150" s="52"/>
      <c r="BX150" s="52"/>
      <c r="BY150" s="52"/>
      <c r="BZ150" s="55"/>
      <c r="CA150" s="55"/>
      <c r="CB150" s="52"/>
      <c r="CC150" s="52"/>
      <c r="CD150" s="52"/>
      <c r="CE150" s="52"/>
      <c r="CF150" s="52"/>
      <c r="CG150" s="52"/>
      <c r="CH150" s="52"/>
      <c r="CI150" s="52"/>
      <c r="CJ150" s="52"/>
      <c r="CK150" s="52">
        <v>44</v>
      </c>
      <c r="CL150" s="52">
        <v>20</v>
      </c>
      <c r="CM150" s="52">
        <v>44</v>
      </c>
      <c r="CN150" s="52">
        <v>0.45454545454545453</v>
      </c>
      <c r="CO150" s="52">
        <v>1</v>
      </c>
      <c r="CP150" s="52">
        <v>30.303030303030305</v>
      </c>
      <c r="CQ150" s="52">
        <v>50</v>
      </c>
      <c r="CR150" s="52"/>
      <c r="CS150" s="52"/>
      <c r="CT150" s="52"/>
      <c r="CU150" s="52"/>
      <c r="CV150" s="52"/>
      <c r="CW150" s="52"/>
      <c r="CX150" s="52"/>
      <c r="CY150" s="52"/>
      <c r="CZ150" s="52">
        <v>16.823939048191338</v>
      </c>
      <c r="DA150" s="52">
        <v>19.496255895940152</v>
      </c>
      <c r="DB150" s="52">
        <v>17.335082511020332</v>
      </c>
      <c r="DC150" s="52"/>
      <c r="DD150" s="50" t="s">
        <v>522</v>
      </c>
      <c r="DE150" s="22"/>
      <c r="DF150" s="22"/>
    </row>
    <row r="151" spans="1:110" x14ac:dyDescent="0.25">
      <c r="A151" s="50" t="s">
        <v>3541</v>
      </c>
      <c r="B151" s="50" t="s">
        <v>1778</v>
      </c>
      <c r="C151" s="50" t="s">
        <v>106</v>
      </c>
      <c r="D151" s="50" t="s">
        <v>114</v>
      </c>
      <c r="E151" s="50" t="s">
        <v>119</v>
      </c>
      <c r="F151" s="50" t="s">
        <v>1454</v>
      </c>
      <c r="G151" s="50" t="s">
        <v>109</v>
      </c>
      <c r="H151" s="52">
        <v>594.96689581130033</v>
      </c>
      <c r="I151" s="52">
        <v>750</v>
      </c>
      <c r="J151" s="52">
        <v>79.328919441506713</v>
      </c>
      <c r="K151" s="52">
        <v>0</v>
      </c>
      <c r="L151" s="52">
        <v>240</v>
      </c>
      <c r="M151" s="52">
        <v>67.453849972480342</v>
      </c>
      <c r="N151" s="52">
        <v>89.938466629973789</v>
      </c>
      <c r="O151" s="52">
        <v>100</v>
      </c>
      <c r="P151" s="52">
        <v>137</v>
      </c>
      <c r="Q151" s="52">
        <v>60.795603487513034</v>
      </c>
      <c r="R151" s="52">
        <v>67.431007370327791</v>
      </c>
      <c r="S151" s="52">
        <v>75</v>
      </c>
      <c r="T151" s="52">
        <v>81.060804650017388</v>
      </c>
      <c r="U151" s="52">
        <v>100</v>
      </c>
      <c r="V151" s="52">
        <v>240</v>
      </c>
      <c r="W151" s="52">
        <v>59.258028649010022</v>
      </c>
      <c r="X151" s="52">
        <v>79.010704865346696</v>
      </c>
      <c r="Y151" s="52">
        <v>100</v>
      </c>
      <c r="Z151" s="52">
        <v>137</v>
      </c>
      <c r="AA151" s="52">
        <v>53.113380413274768</v>
      </c>
      <c r="AB151" s="52">
        <v>70.817840551033029</v>
      </c>
      <c r="AC151" s="52">
        <v>100</v>
      </c>
      <c r="AD151" s="52">
        <v>58</v>
      </c>
      <c r="AE151" s="52">
        <v>54.310919540229882</v>
      </c>
      <c r="AF151" s="52">
        <v>72.414559386973181</v>
      </c>
      <c r="AG151" s="52">
        <v>100</v>
      </c>
      <c r="AH151" s="52">
        <v>34</v>
      </c>
      <c r="AI151" s="52">
        <v>48.91764705882354</v>
      </c>
      <c r="AJ151" s="52">
        <v>61.951388888888893</v>
      </c>
      <c r="AK151" s="52">
        <v>65.22352941176473</v>
      </c>
      <c r="AL151" s="52">
        <v>100</v>
      </c>
      <c r="AM151" s="53">
        <v>14.2</v>
      </c>
      <c r="AN151" s="53">
        <v>14.31</v>
      </c>
      <c r="AO151" s="53">
        <v>13.03</v>
      </c>
      <c r="AP151" s="52">
        <v>0</v>
      </c>
      <c r="AQ151" s="52">
        <v>0.99585062240663902</v>
      </c>
      <c r="AR151" s="52">
        <v>0.99275362318840576</v>
      </c>
      <c r="AS151" s="52">
        <v>1</v>
      </c>
      <c r="AT151" s="52">
        <v>0.99585062240663902</v>
      </c>
      <c r="AU151" s="52">
        <v>0.99275362318840576</v>
      </c>
      <c r="AV151" s="52">
        <v>1</v>
      </c>
      <c r="AW151" s="52">
        <v>1</v>
      </c>
      <c r="AX151" s="52">
        <v>1</v>
      </c>
      <c r="AY151" s="52">
        <v>1</v>
      </c>
      <c r="AZ151" s="52">
        <v>5.4761904761904762E-2</v>
      </c>
      <c r="BA151" s="52">
        <v>49.047619047619051</v>
      </c>
      <c r="BB151" s="52">
        <v>50</v>
      </c>
      <c r="BC151" s="52">
        <v>8.6776859504132234E-2</v>
      </c>
      <c r="BD151" s="52">
        <v>42.644628099173552</v>
      </c>
      <c r="BE151" s="52">
        <v>50</v>
      </c>
      <c r="BF151" s="52"/>
      <c r="BG151" s="52"/>
      <c r="BH151" s="52"/>
      <c r="BI151" s="52"/>
      <c r="BJ151" s="52"/>
      <c r="BK151" s="52"/>
      <c r="BL151" s="52"/>
      <c r="BM151" s="52"/>
      <c r="BN151" s="52"/>
      <c r="BO151" s="52"/>
      <c r="BP151" s="52"/>
      <c r="BQ151" s="52"/>
      <c r="BR151" s="52"/>
      <c r="BS151" s="52"/>
      <c r="BT151" s="52"/>
      <c r="BU151" s="54"/>
      <c r="BV151" s="54"/>
      <c r="BW151" s="52"/>
      <c r="BX151" s="52"/>
      <c r="BY151" s="52"/>
      <c r="BZ151" s="55"/>
      <c r="CA151" s="55"/>
      <c r="CB151" s="52"/>
      <c r="CC151" s="52"/>
      <c r="CD151" s="52"/>
      <c r="CE151" s="52"/>
      <c r="CF151" s="52"/>
      <c r="CG151" s="52"/>
      <c r="CH151" s="52"/>
      <c r="CI151" s="52"/>
      <c r="CJ151" s="52"/>
      <c r="CK151" s="52">
        <v>61</v>
      </c>
      <c r="CL151" s="52">
        <v>41</v>
      </c>
      <c r="CM151" s="52">
        <v>62</v>
      </c>
      <c r="CN151" s="52">
        <v>0.67213114754098358</v>
      </c>
      <c r="CO151" s="52">
        <v>0.9838709677419355</v>
      </c>
      <c r="CP151" s="52">
        <v>44.808743169398909</v>
      </c>
      <c r="CQ151" s="52">
        <v>50</v>
      </c>
      <c r="CR151" s="52"/>
      <c r="CS151" s="52"/>
      <c r="CT151" s="52"/>
      <c r="CU151" s="52"/>
      <c r="CV151" s="52"/>
      <c r="CW151" s="52"/>
      <c r="CX151" s="52"/>
      <c r="CY151" s="52"/>
      <c r="CZ151" s="52">
        <v>16.823939048191338</v>
      </c>
      <c r="DA151" s="52">
        <v>19.496255895940152</v>
      </c>
      <c r="DB151" s="52">
        <v>17.335082511020332</v>
      </c>
      <c r="DC151" s="52"/>
      <c r="DD151" s="50" t="s">
        <v>1183</v>
      </c>
      <c r="DE151" s="22"/>
      <c r="DF151" s="22"/>
    </row>
    <row r="152" spans="1:110" x14ac:dyDescent="0.25">
      <c r="A152" s="50" t="s">
        <v>3524</v>
      </c>
      <c r="B152" s="50" t="s">
        <v>1779</v>
      </c>
      <c r="C152" s="50" t="s">
        <v>106</v>
      </c>
      <c r="D152" s="50" t="s">
        <v>114</v>
      </c>
      <c r="E152" s="50" t="s">
        <v>108</v>
      </c>
      <c r="F152" s="50" t="s">
        <v>1453</v>
      </c>
      <c r="G152" s="50" t="s">
        <v>109</v>
      </c>
      <c r="H152" s="52">
        <v>624.36534198965899</v>
      </c>
      <c r="I152" s="52">
        <v>750</v>
      </c>
      <c r="J152" s="52">
        <v>83.248712265287864</v>
      </c>
      <c r="K152" s="52">
        <v>0</v>
      </c>
      <c r="L152" s="52">
        <v>176</v>
      </c>
      <c r="M152" s="52">
        <v>72.258220090576984</v>
      </c>
      <c r="N152" s="52">
        <v>96.344293454102655</v>
      </c>
      <c r="O152" s="52">
        <v>100</v>
      </c>
      <c r="P152" s="52">
        <v>82</v>
      </c>
      <c r="Q152" s="52">
        <v>63.374782120046547</v>
      </c>
      <c r="R152" s="52">
        <v>71.801522604924031</v>
      </c>
      <c r="S152" s="52">
        <v>75</v>
      </c>
      <c r="T152" s="52">
        <v>84.499709493395386</v>
      </c>
      <c r="U152" s="52">
        <v>100</v>
      </c>
      <c r="V152" s="52">
        <v>176</v>
      </c>
      <c r="W152" s="52">
        <v>64.562086766856496</v>
      </c>
      <c r="X152" s="52">
        <v>86.082782355808661</v>
      </c>
      <c r="Y152" s="52">
        <v>100</v>
      </c>
      <c r="Z152" s="52">
        <v>82</v>
      </c>
      <c r="AA152" s="52">
        <v>56.263221293949798</v>
      </c>
      <c r="AB152" s="52">
        <v>75.017628391933073</v>
      </c>
      <c r="AC152" s="52">
        <v>100</v>
      </c>
      <c r="AD152" s="52">
        <v>47</v>
      </c>
      <c r="AE152" s="52">
        <v>60.585815602836909</v>
      </c>
      <c r="AF152" s="52">
        <v>80.781087470449208</v>
      </c>
      <c r="AG152" s="52">
        <v>100</v>
      </c>
      <c r="AH152" s="52">
        <v>24</v>
      </c>
      <c r="AI152" s="52">
        <v>58.024999999999984</v>
      </c>
      <c r="AJ152" s="52">
        <v>63.257971014492725</v>
      </c>
      <c r="AK152" s="52">
        <v>77.366666666666646</v>
      </c>
      <c r="AL152" s="52">
        <v>100</v>
      </c>
      <c r="AM152" s="53">
        <v>11.62</v>
      </c>
      <c r="AN152" s="53">
        <v>15.53</v>
      </c>
      <c r="AO152" s="53">
        <v>5.23</v>
      </c>
      <c r="AP152" s="52">
        <v>0</v>
      </c>
      <c r="AQ152" s="52">
        <v>0.99456521739130432</v>
      </c>
      <c r="AR152" s="52">
        <v>1</v>
      </c>
      <c r="AS152" s="52">
        <v>0.98979591836734693</v>
      </c>
      <c r="AT152" s="52">
        <v>0.99459459459459465</v>
      </c>
      <c r="AU152" s="52">
        <v>1</v>
      </c>
      <c r="AV152" s="52">
        <v>0.98979591836734693</v>
      </c>
      <c r="AW152" s="52">
        <v>1</v>
      </c>
      <c r="AX152" s="52">
        <v>1</v>
      </c>
      <c r="AY152" s="52">
        <v>1</v>
      </c>
      <c r="AZ152" s="52">
        <v>4.1009463722397478E-2</v>
      </c>
      <c r="BA152" s="52">
        <v>50</v>
      </c>
      <c r="BB152" s="52">
        <v>50</v>
      </c>
      <c r="BC152" s="52">
        <v>8.59375E-2</v>
      </c>
      <c r="BD152" s="52">
        <v>42.812500000000014</v>
      </c>
      <c r="BE152" s="52">
        <v>50</v>
      </c>
      <c r="BF152" s="52"/>
      <c r="BG152" s="52"/>
      <c r="BH152" s="52"/>
      <c r="BI152" s="52"/>
      <c r="BJ152" s="52"/>
      <c r="BK152" s="52"/>
      <c r="BL152" s="52"/>
      <c r="BM152" s="52"/>
      <c r="BN152" s="52"/>
      <c r="BO152" s="52"/>
      <c r="BP152" s="52"/>
      <c r="BQ152" s="52"/>
      <c r="BR152" s="52"/>
      <c r="BS152" s="52"/>
      <c r="BT152" s="52"/>
      <c r="BU152" s="54"/>
      <c r="BV152" s="54"/>
      <c r="BW152" s="52"/>
      <c r="BX152" s="52"/>
      <c r="BY152" s="52"/>
      <c r="BZ152" s="55"/>
      <c r="CA152" s="55"/>
      <c r="CB152" s="52"/>
      <c r="CC152" s="52"/>
      <c r="CD152" s="52"/>
      <c r="CE152" s="52"/>
      <c r="CF152" s="52"/>
      <c r="CG152" s="52"/>
      <c r="CH152" s="52"/>
      <c r="CI152" s="52"/>
      <c r="CJ152" s="52"/>
      <c r="CK152" s="52">
        <v>89</v>
      </c>
      <c r="CL152" s="52">
        <v>42</v>
      </c>
      <c r="CM152" s="52">
        <v>91</v>
      </c>
      <c r="CN152" s="52">
        <v>0.47191011235955055</v>
      </c>
      <c r="CO152" s="52">
        <v>0.97802197802197799</v>
      </c>
      <c r="CP152" s="52">
        <v>31.460674157303369</v>
      </c>
      <c r="CQ152" s="52">
        <v>50</v>
      </c>
      <c r="CR152" s="52"/>
      <c r="CS152" s="52"/>
      <c r="CT152" s="52"/>
      <c r="CU152" s="52"/>
      <c r="CV152" s="52"/>
      <c r="CW152" s="52"/>
      <c r="CX152" s="52"/>
      <c r="CY152" s="52"/>
      <c r="CZ152" s="52">
        <v>16.823939048191338</v>
      </c>
      <c r="DA152" s="52">
        <v>19.496255895940152</v>
      </c>
      <c r="DB152" s="52">
        <v>17.335082511020332</v>
      </c>
      <c r="DC152" s="52"/>
      <c r="DD152" s="50" t="s">
        <v>1164</v>
      </c>
      <c r="DE152" s="22"/>
      <c r="DF152" s="22"/>
    </row>
    <row r="153" spans="1:110" x14ac:dyDescent="0.25">
      <c r="A153" s="50" t="s">
        <v>3487</v>
      </c>
      <c r="B153" s="50" t="s">
        <v>1780</v>
      </c>
      <c r="C153" s="50" t="s">
        <v>106</v>
      </c>
      <c r="D153" s="50" t="s">
        <v>107</v>
      </c>
      <c r="E153" s="50" t="s">
        <v>137</v>
      </c>
      <c r="F153" s="50" t="s">
        <v>1453</v>
      </c>
      <c r="G153" s="50" t="s">
        <v>109</v>
      </c>
      <c r="H153" s="52">
        <v>635.8345301171214</v>
      </c>
      <c r="I153" s="52">
        <v>750</v>
      </c>
      <c r="J153" s="52">
        <v>84.777937348949521</v>
      </c>
      <c r="K153" s="52">
        <v>0</v>
      </c>
      <c r="L153" s="52">
        <v>144</v>
      </c>
      <c r="M153" s="52">
        <v>73.468277914598417</v>
      </c>
      <c r="N153" s="52">
        <v>97.957703886131213</v>
      </c>
      <c r="O153" s="52">
        <v>100</v>
      </c>
      <c r="P153" s="52">
        <v>90</v>
      </c>
      <c r="Q153" s="52">
        <v>67.936866983729431</v>
      </c>
      <c r="R153" s="52">
        <v>74.600882144863618</v>
      </c>
      <c r="S153" s="52">
        <v>75</v>
      </c>
      <c r="T153" s="52">
        <v>90.582489311639236</v>
      </c>
      <c r="U153" s="52">
        <v>100</v>
      </c>
      <c r="V153" s="52">
        <v>144</v>
      </c>
      <c r="W153" s="52">
        <v>65.838123895415563</v>
      </c>
      <c r="X153" s="52">
        <v>87.784165193887418</v>
      </c>
      <c r="Y153" s="52">
        <v>100</v>
      </c>
      <c r="Z153" s="52">
        <v>90</v>
      </c>
      <c r="AA153" s="52">
        <v>60.580468945746723</v>
      </c>
      <c r="AB153" s="52">
        <v>80.77395859432896</v>
      </c>
      <c r="AC153" s="52">
        <v>100</v>
      </c>
      <c r="AD153" s="52">
        <v>54</v>
      </c>
      <c r="AE153" s="52">
        <v>57.172839506172842</v>
      </c>
      <c r="AF153" s="52">
        <v>76.230452674897123</v>
      </c>
      <c r="AG153" s="52">
        <v>100</v>
      </c>
      <c r="AH153" s="52">
        <v>37</v>
      </c>
      <c r="AI153" s="52">
        <v>51.491891891891889</v>
      </c>
      <c r="AJ153" s="52"/>
      <c r="AK153" s="52">
        <v>68.655855855855847</v>
      </c>
      <c r="AL153" s="52">
        <v>100</v>
      </c>
      <c r="AM153" s="53">
        <v>7.06</v>
      </c>
      <c r="AN153" s="53">
        <v>14.02</v>
      </c>
      <c r="AO153" s="53"/>
      <c r="AP153" s="52">
        <v>0</v>
      </c>
      <c r="AQ153" s="52">
        <v>0.99328859060402686</v>
      </c>
      <c r="AR153" s="52">
        <v>0.98947368421052628</v>
      </c>
      <c r="AS153" s="52">
        <v>1</v>
      </c>
      <c r="AT153" s="52">
        <v>0.99333333333333329</v>
      </c>
      <c r="AU153" s="52">
        <v>0.98958333333333337</v>
      </c>
      <c r="AV153" s="52">
        <v>1</v>
      </c>
      <c r="AW153" s="52">
        <v>1</v>
      </c>
      <c r="AX153" s="52">
        <v>1</v>
      </c>
      <c r="AY153" s="52"/>
      <c r="AZ153" s="52">
        <v>4.9668874172185427E-2</v>
      </c>
      <c r="BA153" s="52">
        <v>50</v>
      </c>
      <c r="BB153" s="52">
        <v>50</v>
      </c>
      <c r="BC153" s="52">
        <v>5.0561797752808987E-2</v>
      </c>
      <c r="BD153" s="52">
        <v>49.887640449438209</v>
      </c>
      <c r="BE153" s="52">
        <v>50</v>
      </c>
      <c r="BF153" s="52"/>
      <c r="BG153" s="52"/>
      <c r="BH153" s="52"/>
      <c r="BI153" s="52"/>
      <c r="BJ153" s="52"/>
      <c r="BK153" s="52"/>
      <c r="BL153" s="52"/>
      <c r="BM153" s="52"/>
      <c r="BN153" s="52"/>
      <c r="BO153" s="52"/>
      <c r="BP153" s="52"/>
      <c r="BQ153" s="52"/>
      <c r="BR153" s="52"/>
      <c r="BS153" s="52"/>
      <c r="BT153" s="52"/>
      <c r="BU153" s="54"/>
      <c r="BV153" s="54"/>
      <c r="BW153" s="52"/>
      <c r="BX153" s="52"/>
      <c r="BY153" s="52"/>
      <c r="BZ153" s="55"/>
      <c r="CA153" s="55"/>
      <c r="CB153" s="52"/>
      <c r="CC153" s="52"/>
      <c r="CD153" s="52"/>
      <c r="CE153" s="52"/>
      <c r="CF153" s="52"/>
      <c r="CG153" s="52"/>
      <c r="CH153" s="52"/>
      <c r="CI153" s="52"/>
      <c r="CJ153" s="52"/>
      <c r="CK153" s="52">
        <v>53</v>
      </c>
      <c r="CL153" s="52">
        <v>27</v>
      </c>
      <c r="CM153" s="52">
        <v>54</v>
      </c>
      <c r="CN153" s="52">
        <v>0.50943396226415094</v>
      </c>
      <c r="CO153" s="52">
        <v>0.98148148148148151</v>
      </c>
      <c r="CP153" s="52">
        <v>33.962264150943398</v>
      </c>
      <c r="CQ153" s="52">
        <v>50</v>
      </c>
      <c r="CR153" s="52"/>
      <c r="CS153" s="52"/>
      <c r="CT153" s="52"/>
      <c r="CU153" s="52"/>
      <c r="CV153" s="52"/>
      <c r="CW153" s="52"/>
      <c r="CX153" s="52"/>
      <c r="CY153" s="52"/>
      <c r="CZ153" s="52">
        <v>16.823939048191338</v>
      </c>
      <c r="DA153" s="52">
        <v>19.496255895940152</v>
      </c>
      <c r="DB153" s="52">
        <v>17.335082511020332</v>
      </c>
      <c r="DC153" s="52"/>
      <c r="DD153" s="50" t="s">
        <v>1125</v>
      </c>
      <c r="DE153" s="22"/>
      <c r="DF153" s="22"/>
    </row>
    <row r="154" spans="1:110" x14ac:dyDescent="0.25">
      <c r="A154" s="50" t="s">
        <v>3304</v>
      </c>
      <c r="B154" s="50" t="s">
        <v>1781</v>
      </c>
      <c r="C154" s="50" t="s">
        <v>106</v>
      </c>
      <c r="D154" s="50" t="s">
        <v>107</v>
      </c>
      <c r="E154" s="50" t="s">
        <v>137</v>
      </c>
      <c r="F154" s="50" t="s">
        <v>1453</v>
      </c>
      <c r="G154" s="50" t="s">
        <v>109</v>
      </c>
      <c r="H154" s="52">
        <v>635.40425076447013</v>
      </c>
      <c r="I154" s="52">
        <v>750</v>
      </c>
      <c r="J154" s="52">
        <v>84.720566768596015</v>
      </c>
      <c r="K154" s="52">
        <v>0</v>
      </c>
      <c r="L154" s="52">
        <v>241</v>
      </c>
      <c r="M154" s="52">
        <v>70.240985272611795</v>
      </c>
      <c r="N154" s="52">
        <v>93.654647030149064</v>
      </c>
      <c r="O154" s="52">
        <v>100</v>
      </c>
      <c r="P154" s="52">
        <v>110</v>
      </c>
      <c r="Q154" s="52">
        <v>62.912924058673212</v>
      </c>
      <c r="R154" s="52">
        <v>70.330839910038421</v>
      </c>
      <c r="S154" s="52">
        <v>75</v>
      </c>
      <c r="T154" s="52">
        <v>83.883898744897607</v>
      </c>
      <c r="U154" s="52">
        <v>100</v>
      </c>
      <c r="V154" s="52">
        <v>241</v>
      </c>
      <c r="W154" s="52">
        <v>64.926726479112389</v>
      </c>
      <c r="X154" s="52">
        <v>86.568968638816528</v>
      </c>
      <c r="Y154" s="52">
        <v>100</v>
      </c>
      <c r="Z154" s="52">
        <v>110</v>
      </c>
      <c r="AA154" s="52">
        <v>58.490918665918663</v>
      </c>
      <c r="AB154" s="52">
        <v>77.987891554558217</v>
      </c>
      <c r="AC154" s="52">
        <v>100</v>
      </c>
      <c r="AD154" s="52">
        <v>84</v>
      </c>
      <c r="AE154" s="52">
        <v>58.937301587301604</v>
      </c>
      <c r="AF154" s="52">
        <v>78.583068783068811</v>
      </c>
      <c r="AG154" s="52">
        <v>100</v>
      </c>
      <c r="AH154" s="52">
        <v>37</v>
      </c>
      <c r="AI154" s="52">
        <v>53.840540540540538</v>
      </c>
      <c r="AJ154" s="52">
        <v>62.949645390070913</v>
      </c>
      <c r="AK154" s="52">
        <v>71.787387387387383</v>
      </c>
      <c r="AL154" s="52">
        <v>100</v>
      </c>
      <c r="AM154" s="53">
        <v>12.08</v>
      </c>
      <c r="AN154" s="53">
        <v>11.83</v>
      </c>
      <c r="AO154" s="53">
        <v>9.1</v>
      </c>
      <c r="AP154" s="52">
        <v>0</v>
      </c>
      <c r="AQ154" s="52">
        <v>0.99598393574297184</v>
      </c>
      <c r="AR154" s="52">
        <v>0.9910714285714286</v>
      </c>
      <c r="AS154" s="52">
        <v>1</v>
      </c>
      <c r="AT154" s="52">
        <v>0.99598393574297184</v>
      </c>
      <c r="AU154" s="52">
        <v>0.9910714285714286</v>
      </c>
      <c r="AV154" s="52">
        <v>1</v>
      </c>
      <c r="AW154" s="52">
        <v>1</v>
      </c>
      <c r="AX154" s="52">
        <v>1</v>
      </c>
      <c r="AY154" s="52">
        <v>1</v>
      </c>
      <c r="AZ154" s="52">
        <v>4.9504950495049507E-2</v>
      </c>
      <c r="BA154" s="52">
        <v>50</v>
      </c>
      <c r="BB154" s="52">
        <v>50</v>
      </c>
      <c r="BC154" s="52">
        <v>8.5308056872037921E-2</v>
      </c>
      <c r="BD154" s="52">
        <v>42.938388625592431</v>
      </c>
      <c r="BE154" s="52">
        <v>50</v>
      </c>
      <c r="BF154" s="52"/>
      <c r="BG154" s="52"/>
      <c r="BH154" s="52"/>
      <c r="BI154" s="52"/>
      <c r="BJ154" s="52"/>
      <c r="BK154" s="52"/>
      <c r="BL154" s="52"/>
      <c r="BM154" s="52"/>
      <c r="BN154" s="52"/>
      <c r="BO154" s="52"/>
      <c r="BP154" s="52"/>
      <c r="BQ154" s="52"/>
      <c r="BR154" s="52"/>
      <c r="BS154" s="52"/>
      <c r="BT154" s="52"/>
      <c r="BU154" s="54"/>
      <c r="BV154" s="54"/>
      <c r="BW154" s="52"/>
      <c r="BX154" s="52"/>
      <c r="BY154" s="52"/>
      <c r="BZ154" s="55"/>
      <c r="CA154" s="55"/>
      <c r="CB154" s="52"/>
      <c r="CC154" s="52"/>
      <c r="CD154" s="52"/>
      <c r="CE154" s="52"/>
      <c r="CF154" s="52"/>
      <c r="CG154" s="52"/>
      <c r="CH154" s="52"/>
      <c r="CI154" s="52"/>
      <c r="CJ154" s="52"/>
      <c r="CK154" s="52">
        <v>99</v>
      </c>
      <c r="CL154" s="52">
        <v>83</v>
      </c>
      <c r="CM154" s="52">
        <v>93</v>
      </c>
      <c r="CN154" s="52">
        <v>0.83838383838383834</v>
      </c>
      <c r="CO154" s="52">
        <v>1.064516129032258</v>
      </c>
      <c r="CP154" s="52">
        <v>50</v>
      </c>
      <c r="CQ154" s="52">
        <v>50</v>
      </c>
      <c r="CR154" s="52"/>
      <c r="CS154" s="52"/>
      <c r="CT154" s="52"/>
      <c r="CU154" s="52"/>
      <c r="CV154" s="52"/>
      <c r="CW154" s="52"/>
      <c r="CX154" s="52"/>
      <c r="CY154" s="52"/>
      <c r="CZ154" s="52">
        <v>16.823939048191338</v>
      </c>
      <c r="DA154" s="52">
        <v>19.496255895940152</v>
      </c>
      <c r="DB154" s="52">
        <v>17.335082511020332</v>
      </c>
      <c r="DC154" s="52"/>
      <c r="DD154" s="50" t="s">
        <v>926</v>
      </c>
      <c r="DE154" s="22"/>
      <c r="DF154" s="22"/>
    </row>
    <row r="155" spans="1:110" x14ac:dyDescent="0.25">
      <c r="A155" s="50" t="s">
        <v>2760</v>
      </c>
      <c r="B155" s="50" t="s">
        <v>1782</v>
      </c>
      <c r="C155" s="50" t="s">
        <v>106</v>
      </c>
      <c r="D155" s="50" t="s">
        <v>107</v>
      </c>
      <c r="E155" s="50" t="s">
        <v>167</v>
      </c>
      <c r="F155" s="50" t="s">
        <v>1453</v>
      </c>
      <c r="G155" s="50" t="s">
        <v>109</v>
      </c>
      <c r="H155" s="52">
        <v>413.81445694803983</v>
      </c>
      <c r="I155" s="52">
        <v>500</v>
      </c>
      <c r="J155" s="52">
        <v>82.762891389607958</v>
      </c>
      <c r="K155" s="52">
        <v>0</v>
      </c>
      <c r="L155" s="52">
        <v>116</v>
      </c>
      <c r="M155" s="52">
        <v>80.972098021061512</v>
      </c>
      <c r="N155" s="52">
        <v>100</v>
      </c>
      <c r="O155" s="52">
        <v>100</v>
      </c>
      <c r="P155" s="52">
        <v>25</v>
      </c>
      <c r="Q155" s="52">
        <v>72.283422833442472</v>
      </c>
      <c r="R155" s="52">
        <v>75</v>
      </c>
      <c r="S155" s="52">
        <v>75</v>
      </c>
      <c r="T155" s="52">
        <v>96.37789711125663</v>
      </c>
      <c r="U155" s="52">
        <v>100</v>
      </c>
      <c r="V155" s="52">
        <v>116</v>
      </c>
      <c r="W155" s="52">
        <v>74.152538314176269</v>
      </c>
      <c r="X155" s="52">
        <v>98.870051085568349</v>
      </c>
      <c r="Y155" s="52">
        <v>100</v>
      </c>
      <c r="Z155" s="52">
        <v>25</v>
      </c>
      <c r="AA155" s="52">
        <v>63.608518518518522</v>
      </c>
      <c r="AB155" s="52">
        <v>84.811358024691359</v>
      </c>
      <c r="AC155" s="52">
        <v>100</v>
      </c>
      <c r="AD155" s="52"/>
      <c r="AE155" s="52"/>
      <c r="AF155" s="52"/>
      <c r="AG155" s="52">
        <v>0</v>
      </c>
      <c r="AH155" s="52"/>
      <c r="AI155" s="52"/>
      <c r="AJ155" s="52"/>
      <c r="AK155" s="52"/>
      <c r="AL155" s="52">
        <v>0</v>
      </c>
      <c r="AM155" s="53">
        <v>2.71</v>
      </c>
      <c r="AN155" s="53">
        <v>11.39</v>
      </c>
      <c r="AO155" s="53"/>
      <c r="AP155" s="52">
        <v>0</v>
      </c>
      <c r="AQ155" s="52">
        <v>0.99152542372881358</v>
      </c>
      <c r="AR155" s="52">
        <v>1</v>
      </c>
      <c r="AS155" s="52">
        <v>0.989247311827957</v>
      </c>
      <c r="AT155" s="52">
        <v>0.99152542372881358</v>
      </c>
      <c r="AU155" s="52">
        <v>1</v>
      </c>
      <c r="AV155" s="52">
        <v>0.989247311827957</v>
      </c>
      <c r="AW155" s="52"/>
      <c r="AX155" s="52"/>
      <c r="AY155" s="52"/>
      <c r="AZ155" s="52">
        <v>0.14386792452830188</v>
      </c>
      <c r="BA155" s="52">
        <v>31.226415094339632</v>
      </c>
      <c r="BB155" s="52">
        <v>50</v>
      </c>
      <c r="BC155" s="52">
        <v>0.28735632183908044</v>
      </c>
      <c r="BD155" s="52">
        <v>2.5287356321839205</v>
      </c>
      <c r="BE155" s="52">
        <v>50</v>
      </c>
      <c r="BF155" s="52"/>
      <c r="BG155" s="52"/>
      <c r="BH155" s="52"/>
      <c r="BI155" s="52"/>
      <c r="BJ155" s="52"/>
      <c r="BK155" s="52"/>
      <c r="BL155" s="52"/>
      <c r="BM155" s="52"/>
      <c r="BN155" s="52"/>
      <c r="BO155" s="52"/>
      <c r="BP155" s="52"/>
      <c r="BQ155" s="52"/>
      <c r="BR155" s="52"/>
      <c r="BS155" s="52"/>
      <c r="BT155" s="52"/>
      <c r="BU155" s="54"/>
      <c r="BV155" s="54"/>
      <c r="BW155" s="52"/>
      <c r="BX155" s="52"/>
      <c r="BY155" s="52"/>
      <c r="BZ155" s="55"/>
      <c r="CA155" s="55"/>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v>16.823939048191338</v>
      </c>
      <c r="DA155" s="52">
        <v>19.496255895940152</v>
      </c>
      <c r="DB155" s="52">
        <v>17.335082511020332</v>
      </c>
      <c r="DC155" s="52"/>
      <c r="DD155" s="50" t="s">
        <v>304</v>
      </c>
      <c r="DE155" s="22"/>
      <c r="DF155" s="22"/>
    </row>
    <row r="156" spans="1:110" x14ac:dyDescent="0.25">
      <c r="A156" s="50" t="s">
        <v>3672</v>
      </c>
      <c r="B156" s="50" t="s">
        <v>1783</v>
      </c>
      <c r="C156" s="50" t="s">
        <v>1365</v>
      </c>
      <c r="D156" s="50" t="s">
        <v>140</v>
      </c>
      <c r="E156" s="50" t="s">
        <v>123</v>
      </c>
      <c r="F156" s="50" t="s">
        <v>2644</v>
      </c>
      <c r="G156" s="50" t="s">
        <v>109</v>
      </c>
      <c r="H156" s="52">
        <v>0</v>
      </c>
      <c r="I156" s="52">
        <v>0</v>
      </c>
      <c r="J156" s="52">
        <v>0</v>
      </c>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3"/>
      <c r="AN156" s="53"/>
      <c r="AO156" s="53"/>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4"/>
      <c r="BV156" s="54"/>
      <c r="BW156" s="52"/>
      <c r="BX156" s="52"/>
      <c r="BY156" s="52"/>
      <c r="BZ156" s="55"/>
      <c r="CA156" s="55"/>
      <c r="CB156" s="52"/>
      <c r="CC156" s="52"/>
      <c r="CD156" s="52"/>
      <c r="CE156" s="52"/>
      <c r="CF156" s="52"/>
      <c r="CG156" s="52"/>
      <c r="CH156" s="52"/>
      <c r="CI156" s="52"/>
      <c r="CJ156" s="52"/>
      <c r="CK156" s="52"/>
      <c r="CL156" s="52"/>
      <c r="CM156" s="52">
        <v>2</v>
      </c>
      <c r="CN156" s="52"/>
      <c r="CO156" s="52"/>
      <c r="CP156" s="52">
        <v>0</v>
      </c>
      <c r="CQ156" s="52">
        <v>0</v>
      </c>
      <c r="CR156" s="52"/>
      <c r="CS156" s="52"/>
      <c r="CT156" s="52"/>
      <c r="CU156" s="52"/>
      <c r="CV156" s="52"/>
      <c r="CW156" s="52"/>
      <c r="CX156" s="52"/>
      <c r="CY156" s="52"/>
      <c r="CZ156" s="52"/>
      <c r="DA156" s="52"/>
      <c r="DB156" s="52"/>
      <c r="DC156" s="52"/>
      <c r="DD156" s="50" t="s">
        <v>1367</v>
      </c>
      <c r="DE156" s="22"/>
      <c r="DF156" s="22"/>
    </row>
    <row r="157" spans="1:110" x14ac:dyDescent="0.25">
      <c r="A157" s="50" t="s">
        <v>2771</v>
      </c>
      <c r="B157" s="50" t="s">
        <v>1784</v>
      </c>
      <c r="C157" s="50" t="s">
        <v>106</v>
      </c>
      <c r="D157" s="50" t="s">
        <v>122</v>
      </c>
      <c r="E157" s="50" t="s">
        <v>123</v>
      </c>
      <c r="F157" s="50" t="s">
        <v>2644</v>
      </c>
      <c r="G157" s="50" t="s">
        <v>109</v>
      </c>
      <c r="H157" s="52">
        <v>1042.1409549956122</v>
      </c>
      <c r="I157" s="52">
        <v>1250</v>
      </c>
      <c r="J157" s="52">
        <v>83.371276399648977</v>
      </c>
      <c r="K157" s="52">
        <v>1</v>
      </c>
      <c r="L157" s="52">
        <v>359</v>
      </c>
      <c r="M157" s="52">
        <v>74.641478469663809</v>
      </c>
      <c r="N157" s="52">
        <v>99.521971292885084</v>
      </c>
      <c r="O157" s="52">
        <v>100</v>
      </c>
      <c r="P157" s="52">
        <v>70</v>
      </c>
      <c r="Q157" s="52">
        <v>53.944706861239126</v>
      </c>
      <c r="R157" s="52">
        <v>69.139163325696813</v>
      </c>
      <c r="S157" s="52">
        <v>75</v>
      </c>
      <c r="T157" s="52">
        <v>71.926275814985502</v>
      </c>
      <c r="U157" s="52">
        <v>100</v>
      </c>
      <c r="V157" s="52">
        <v>357</v>
      </c>
      <c r="W157" s="52">
        <v>64.333875589181829</v>
      </c>
      <c r="X157" s="52">
        <v>85.778500785575773</v>
      </c>
      <c r="Y157" s="52">
        <v>100</v>
      </c>
      <c r="Z157" s="52">
        <v>69</v>
      </c>
      <c r="AA157" s="52">
        <v>44.27702242807576</v>
      </c>
      <c r="AB157" s="52">
        <v>59.036029904101014</v>
      </c>
      <c r="AC157" s="52">
        <v>100</v>
      </c>
      <c r="AD157" s="52">
        <v>392</v>
      </c>
      <c r="AE157" s="52">
        <v>66.48732993197271</v>
      </c>
      <c r="AF157" s="52">
        <v>88.649773242630275</v>
      </c>
      <c r="AG157" s="52">
        <v>100</v>
      </c>
      <c r="AH157" s="52">
        <v>74</v>
      </c>
      <c r="AI157" s="52">
        <v>52.175675675675684</v>
      </c>
      <c r="AJ157" s="52">
        <v>69.817714884695974</v>
      </c>
      <c r="AK157" s="52">
        <v>69.567567567567579</v>
      </c>
      <c r="AL157" s="52">
        <v>100</v>
      </c>
      <c r="AM157" s="53">
        <v>21.05</v>
      </c>
      <c r="AN157" s="53">
        <v>24.86</v>
      </c>
      <c r="AO157" s="53">
        <v>17.64</v>
      </c>
      <c r="AP157" s="52">
        <v>1</v>
      </c>
      <c r="AQ157" s="52">
        <v>0.97050938337801607</v>
      </c>
      <c r="AR157" s="52">
        <v>0.93506493506493504</v>
      </c>
      <c r="AS157" s="52">
        <v>0.97972972972972971</v>
      </c>
      <c r="AT157" s="52">
        <v>0.9651474530831099</v>
      </c>
      <c r="AU157" s="52">
        <v>0.92207792207792205</v>
      </c>
      <c r="AV157" s="52">
        <v>0.97635135135135132</v>
      </c>
      <c r="AW157" s="52">
        <v>0.9974619289340102</v>
      </c>
      <c r="AX157" s="52">
        <v>0.98666666666666669</v>
      </c>
      <c r="AY157" s="52">
        <v>1</v>
      </c>
      <c r="AZ157" s="52">
        <v>8.2109479305740987E-2</v>
      </c>
      <c r="BA157" s="52">
        <v>43.578104138851813</v>
      </c>
      <c r="BB157" s="52">
        <v>50</v>
      </c>
      <c r="BC157" s="52">
        <v>0.18939393939393939</v>
      </c>
      <c r="BD157" s="52">
        <v>22.121212121212121</v>
      </c>
      <c r="BE157" s="52">
        <v>50</v>
      </c>
      <c r="BF157" s="52">
        <v>586</v>
      </c>
      <c r="BG157" s="52">
        <v>759</v>
      </c>
      <c r="BH157" s="52">
        <v>0.77206851119894593</v>
      </c>
      <c r="BI157" s="52">
        <v>50</v>
      </c>
      <c r="BJ157" s="52">
        <v>50</v>
      </c>
      <c r="BK157" s="52">
        <v>451</v>
      </c>
      <c r="BL157" s="52">
        <v>759</v>
      </c>
      <c r="BM157" s="52">
        <v>0.59420289855072461</v>
      </c>
      <c r="BN157" s="52">
        <v>39.613526570048307</v>
      </c>
      <c r="BO157" s="52">
        <v>50</v>
      </c>
      <c r="BP157" s="52">
        <v>315</v>
      </c>
      <c r="BQ157" s="52">
        <v>348</v>
      </c>
      <c r="BR157" s="52">
        <v>0.90517241379310343</v>
      </c>
      <c r="BS157" s="52">
        <v>48.147468818782102</v>
      </c>
      <c r="BT157" s="52">
        <v>50</v>
      </c>
      <c r="BU157" s="54">
        <v>360</v>
      </c>
      <c r="BV157" s="54">
        <v>366</v>
      </c>
      <c r="BW157" s="52">
        <v>0.98360655737704916</v>
      </c>
      <c r="BX157" s="52">
        <v>100</v>
      </c>
      <c r="BY157" s="52">
        <v>100</v>
      </c>
      <c r="BZ157" s="55">
        <v>72</v>
      </c>
      <c r="CA157" s="55">
        <v>73</v>
      </c>
      <c r="CB157" s="52">
        <v>0.98630136986301364</v>
      </c>
      <c r="CC157" s="52">
        <v>100</v>
      </c>
      <c r="CD157" s="52">
        <v>100</v>
      </c>
      <c r="CE157" s="52">
        <v>0</v>
      </c>
      <c r="CF157" s="52">
        <v>366</v>
      </c>
      <c r="CG157" s="52">
        <v>311</v>
      </c>
      <c r="CH157" s="52">
        <v>0.84972677595628421</v>
      </c>
      <c r="CI157" s="52">
        <v>100</v>
      </c>
      <c r="CJ157" s="52">
        <v>100</v>
      </c>
      <c r="CK157" s="52">
        <v>373</v>
      </c>
      <c r="CL157" s="52">
        <v>254</v>
      </c>
      <c r="CM157" s="52">
        <v>391</v>
      </c>
      <c r="CN157" s="52">
        <v>0.68096514745308312</v>
      </c>
      <c r="CO157" s="52">
        <v>0.95396419437340152</v>
      </c>
      <c r="CP157" s="52">
        <v>45.397676496872208</v>
      </c>
      <c r="CQ157" s="52">
        <v>50</v>
      </c>
      <c r="CR157" s="52">
        <v>338</v>
      </c>
      <c r="CS157" s="52">
        <v>1498</v>
      </c>
      <c r="CT157" s="52">
        <v>0.22563417890520696</v>
      </c>
      <c r="CU157" s="52">
        <v>18.80284824210058</v>
      </c>
      <c r="CV157" s="52">
        <v>50</v>
      </c>
      <c r="CW157" s="52">
        <v>0.98630136986301364</v>
      </c>
      <c r="CX157" s="52">
        <v>0.94</v>
      </c>
      <c r="CY157" s="52">
        <v>-4.6301369863013662E-2</v>
      </c>
      <c r="CZ157" s="52">
        <v>16.823939048191338</v>
      </c>
      <c r="DA157" s="52">
        <v>19.496255895940152</v>
      </c>
      <c r="DB157" s="52">
        <v>17.335082511020332</v>
      </c>
      <c r="DC157" s="52">
        <v>12.629206143265662</v>
      </c>
      <c r="DD157" s="50" t="s">
        <v>317</v>
      </c>
      <c r="DE157" s="22"/>
      <c r="DF157" s="22"/>
    </row>
    <row r="158" spans="1:110" x14ac:dyDescent="0.25">
      <c r="A158" s="50" t="s">
        <v>2772</v>
      </c>
      <c r="B158" s="50" t="s">
        <v>1785</v>
      </c>
      <c r="C158" s="50" t="s">
        <v>106</v>
      </c>
      <c r="D158" s="50" t="s">
        <v>107</v>
      </c>
      <c r="E158" s="50" t="s">
        <v>108</v>
      </c>
      <c r="F158" s="50" t="s">
        <v>1453</v>
      </c>
      <c r="G158" s="50" t="s">
        <v>109</v>
      </c>
      <c r="H158" s="52">
        <v>604.88525162775625</v>
      </c>
      <c r="I158" s="52">
        <v>650</v>
      </c>
      <c r="J158" s="52">
        <v>93.059269481193269</v>
      </c>
      <c r="K158" s="52">
        <v>0</v>
      </c>
      <c r="L158" s="52">
        <v>135</v>
      </c>
      <c r="M158" s="52">
        <v>83.172029831296285</v>
      </c>
      <c r="N158" s="52">
        <v>100</v>
      </c>
      <c r="O158" s="52">
        <v>100</v>
      </c>
      <c r="P158" s="52">
        <v>42</v>
      </c>
      <c r="Q158" s="52">
        <v>73.984272360441452</v>
      </c>
      <c r="R158" s="52">
        <v>75</v>
      </c>
      <c r="S158" s="52">
        <v>75</v>
      </c>
      <c r="T158" s="52">
        <v>98.645696480588612</v>
      </c>
      <c r="U158" s="52">
        <v>100</v>
      </c>
      <c r="V158" s="52">
        <v>135</v>
      </c>
      <c r="W158" s="52">
        <v>74.379231059884077</v>
      </c>
      <c r="X158" s="52">
        <v>99.172308079845436</v>
      </c>
      <c r="Y158" s="52">
        <v>100</v>
      </c>
      <c r="Z158" s="52">
        <v>42</v>
      </c>
      <c r="AA158" s="52">
        <v>68.272253482309864</v>
      </c>
      <c r="AB158" s="52">
        <v>91.02967130974649</v>
      </c>
      <c r="AC158" s="52">
        <v>100</v>
      </c>
      <c r="AD158" s="52">
        <v>40</v>
      </c>
      <c r="AE158" s="52">
        <v>63.543333333333329</v>
      </c>
      <c r="AF158" s="52">
        <v>84.72444444444443</v>
      </c>
      <c r="AG158" s="52">
        <v>100</v>
      </c>
      <c r="AH158" s="52">
        <v>9</v>
      </c>
      <c r="AI158" s="52"/>
      <c r="AJ158" s="52">
        <v>66.260215053763446</v>
      </c>
      <c r="AK158" s="52"/>
      <c r="AL158" s="52">
        <v>0</v>
      </c>
      <c r="AM158" s="53">
        <v>1.01</v>
      </c>
      <c r="AN158" s="53">
        <v>6.72</v>
      </c>
      <c r="AO158" s="53"/>
      <c r="AP158" s="52">
        <v>0</v>
      </c>
      <c r="AQ158" s="52">
        <v>1</v>
      </c>
      <c r="AR158" s="52">
        <v>1</v>
      </c>
      <c r="AS158" s="52">
        <v>1</v>
      </c>
      <c r="AT158" s="52">
        <v>1</v>
      </c>
      <c r="AU158" s="52">
        <v>1</v>
      </c>
      <c r="AV158" s="52">
        <v>1</v>
      </c>
      <c r="AW158" s="52">
        <v>1</v>
      </c>
      <c r="AX158" s="52"/>
      <c r="AY158" s="52">
        <v>1</v>
      </c>
      <c r="AZ158" s="52">
        <v>2.2624434389140271E-2</v>
      </c>
      <c r="BA158" s="52">
        <v>50</v>
      </c>
      <c r="BB158" s="52">
        <v>50</v>
      </c>
      <c r="BC158" s="52">
        <v>4.6153846153846156E-2</v>
      </c>
      <c r="BD158" s="52">
        <v>50</v>
      </c>
      <c r="BE158" s="52">
        <v>50</v>
      </c>
      <c r="BF158" s="52"/>
      <c r="BG158" s="52"/>
      <c r="BH158" s="52"/>
      <c r="BI158" s="52"/>
      <c r="BJ158" s="52"/>
      <c r="BK158" s="52"/>
      <c r="BL158" s="52"/>
      <c r="BM158" s="52"/>
      <c r="BN158" s="52"/>
      <c r="BO158" s="52"/>
      <c r="BP158" s="52"/>
      <c r="BQ158" s="52"/>
      <c r="BR158" s="52"/>
      <c r="BS158" s="52"/>
      <c r="BT158" s="52"/>
      <c r="BU158" s="54"/>
      <c r="BV158" s="54"/>
      <c r="BW158" s="52"/>
      <c r="BX158" s="52"/>
      <c r="BY158" s="52"/>
      <c r="BZ158" s="55"/>
      <c r="CA158" s="55"/>
      <c r="CB158" s="52"/>
      <c r="CC158" s="52"/>
      <c r="CD158" s="52"/>
      <c r="CE158" s="52"/>
      <c r="CF158" s="52"/>
      <c r="CG158" s="52"/>
      <c r="CH158" s="52"/>
      <c r="CI158" s="52"/>
      <c r="CJ158" s="52"/>
      <c r="CK158" s="52">
        <v>66</v>
      </c>
      <c r="CL158" s="52">
        <v>31</v>
      </c>
      <c r="CM158" s="52">
        <v>69</v>
      </c>
      <c r="CN158" s="52">
        <v>0.46969696969696972</v>
      </c>
      <c r="CO158" s="52">
        <v>0.95652173913043481</v>
      </c>
      <c r="CP158" s="52">
        <v>31.313131313131315</v>
      </c>
      <c r="CQ158" s="52">
        <v>50</v>
      </c>
      <c r="CR158" s="52"/>
      <c r="CS158" s="52"/>
      <c r="CT158" s="52"/>
      <c r="CU158" s="52"/>
      <c r="CV158" s="52"/>
      <c r="CW158" s="52"/>
      <c r="CX158" s="52"/>
      <c r="CY158" s="52"/>
      <c r="CZ158" s="52">
        <v>16.823939048191338</v>
      </c>
      <c r="DA158" s="52">
        <v>19.496255895940152</v>
      </c>
      <c r="DB158" s="52">
        <v>17.335082511020332</v>
      </c>
      <c r="DC158" s="52"/>
      <c r="DD158" s="50" t="s">
        <v>319</v>
      </c>
      <c r="DE158" s="22"/>
      <c r="DF158" s="22"/>
    </row>
    <row r="159" spans="1:110" x14ac:dyDescent="0.25">
      <c r="A159" s="50" t="s">
        <v>3687</v>
      </c>
      <c r="B159" s="50" t="s">
        <v>1786</v>
      </c>
      <c r="C159" s="50" t="s">
        <v>1365</v>
      </c>
      <c r="D159" s="50" t="s">
        <v>132</v>
      </c>
      <c r="E159" s="50" t="s">
        <v>123</v>
      </c>
      <c r="F159" s="50" t="s">
        <v>2644</v>
      </c>
      <c r="G159" s="50" t="s">
        <v>109</v>
      </c>
      <c r="H159" s="52">
        <v>187.71385786485311</v>
      </c>
      <c r="I159" s="52">
        <v>200</v>
      </c>
      <c r="J159" s="52">
        <v>93.856928932426555</v>
      </c>
      <c r="K159" s="52"/>
      <c r="L159" s="52">
        <v>1</v>
      </c>
      <c r="M159" s="52"/>
      <c r="N159" s="52"/>
      <c r="O159" s="52">
        <v>0</v>
      </c>
      <c r="P159" s="52">
        <v>1</v>
      </c>
      <c r="Q159" s="52"/>
      <c r="R159" s="52"/>
      <c r="S159" s="52"/>
      <c r="T159" s="52"/>
      <c r="U159" s="52">
        <v>0</v>
      </c>
      <c r="V159" s="52">
        <v>2</v>
      </c>
      <c r="W159" s="52"/>
      <c r="X159" s="52"/>
      <c r="Y159" s="52">
        <v>0</v>
      </c>
      <c r="Z159" s="52">
        <v>2</v>
      </c>
      <c r="AA159" s="52"/>
      <c r="AB159" s="52"/>
      <c r="AC159" s="52">
        <v>0</v>
      </c>
      <c r="AD159" s="52">
        <v>1</v>
      </c>
      <c r="AE159" s="52"/>
      <c r="AF159" s="52"/>
      <c r="AG159" s="52">
        <v>0</v>
      </c>
      <c r="AH159" s="52">
        <v>1</v>
      </c>
      <c r="AI159" s="52"/>
      <c r="AJ159" s="52"/>
      <c r="AK159" s="52"/>
      <c r="AL159" s="52">
        <v>0</v>
      </c>
      <c r="AM159" s="53"/>
      <c r="AN159" s="53"/>
      <c r="AO159" s="53"/>
      <c r="AP159" s="52">
        <v>0</v>
      </c>
      <c r="AQ159" s="52"/>
      <c r="AR159" s="52"/>
      <c r="AS159" s="52"/>
      <c r="AT159" s="52"/>
      <c r="AU159" s="52"/>
      <c r="AV159" s="52"/>
      <c r="AW159" s="52"/>
      <c r="AX159" s="52"/>
      <c r="AY159" s="52"/>
      <c r="AZ159" s="52">
        <v>6.4516129032258063E-2</v>
      </c>
      <c r="BA159" s="52">
        <v>47.096774193548406</v>
      </c>
      <c r="BB159" s="52">
        <v>50</v>
      </c>
      <c r="BC159" s="52">
        <v>6.4516129032258063E-2</v>
      </c>
      <c r="BD159" s="52">
        <v>47.096774193548406</v>
      </c>
      <c r="BE159" s="52">
        <v>50</v>
      </c>
      <c r="BF159" s="52"/>
      <c r="BG159" s="52"/>
      <c r="BH159" s="52"/>
      <c r="BI159" s="52"/>
      <c r="BJ159" s="52"/>
      <c r="BK159" s="52"/>
      <c r="BL159" s="52"/>
      <c r="BM159" s="52"/>
      <c r="BN159" s="52"/>
      <c r="BO159" s="52"/>
      <c r="BP159" s="52">
        <v>18</v>
      </c>
      <c r="BQ159" s="52">
        <v>22</v>
      </c>
      <c r="BR159" s="52">
        <v>0.81818181818181823</v>
      </c>
      <c r="BS159" s="52">
        <v>43.520309477756292</v>
      </c>
      <c r="BT159" s="52">
        <v>50</v>
      </c>
      <c r="BU159" s="54"/>
      <c r="BV159" s="54"/>
      <c r="BW159" s="52"/>
      <c r="BX159" s="52"/>
      <c r="BY159" s="52"/>
      <c r="BZ159" s="55"/>
      <c r="CA159" s="55"/>
      <c r="CB159" s="52"/>
      <c r="CC159" s="52"/>
      <c r="CD159" s="52"/>
      <c r="CE159" s="52"/>
      <c r="CF159" s="52"/>
      <c r="CG159" s="52"/>
      <c r="CH159" s="52"/>
      <c r="CI159" s="52"/>
      <c r="CJ159" s="52"/>
      <c r="CK159" s="52"/>
      <c r="CL159" s="52"/>
      <c r="CM159" s="52">
        <v>9</v>
      </c>
      <c r="CN159" s="52"/>
      <c r="CO159" s="52"/>
      <c r="CP159" s="52">
        <v>0</v>
      </c>
      <c r="CQ159" s="52">
        <v>0</v>
      </c>
      <c r="CR159" s="52">
        <v>27</v>
      </c>
      <c r="CS159" s="52">
        <v>27</v>
      </c>
      <c r="CT159" s="52">
        <v>1</v>
      </c>
      <c r="CU159" s="52">
        <v>50</v>
      </c>
      <c r="CV159" s="52">
        <v>50</v>
      </c>
      <c r="CW159" s="52"/>
      <c r="CX159" s="52"/>
      <c r="CY159" s="52"/>
      <c r="CZ159" s="52"/>
      <c r="DA159" s="52"/>
      <c r="DB159" s="52"/>
      <c r="DC159" s="52"/>
      <c r="DD159" s="50" t="s">
        <v>1384</v>
      </c>
      <c r="DE159" s="22"/>
      <c r="DF159" s="22"/>
    </row>
    <row r="160" spans="1:110" x14ac:dyDescent="0.25">
      <c r="A160" s="50" t="s">
        <v>2747</v>
      </c>
      <c r="B160" s="50" t="s">
        <v>1787</v>
      </c>
      <c r="C160" s="50" t="s">
        <v>106</v>
      </c>
      <c r="D160" s="50" t="s">
        <v>108</v>
      </c>
      <c r="E160" s="50" t="s">
        <v>119</v>
      </c>
      <c r="F160" s="50" t="s">
        <v>2644</v>
      </c>
      <c r="G160" s="50" t="s">
        <v>109</v>
      </c>
      <c r="H160" s="52">
        <v>603.72211766165628</v>
      </c>
      <c r="I160" s="52">
        <v>800</v>
      </c>
      <c r="J160" s="52">
        <v>75.465264707707036</v>
      </c>
      <c r="K160" s="52">
        <v>1</v>
      </c>
      <c r="L160" s="52">
        <v>727</v>
      </c>
      <c r="M160" s="52">
        <v>66.190168064943236</v>
      </c>
      <c r="N160" s="52">
        <v>88.253557419924306</v>
      </c>
      <c r="O160" s="52">
        <v>100</v>
      </c>
      <c r="P160" s="52">
        <v>380</v>
      </c>
      <c r="Q160" s="52">
        <v>57.577758200549951</v>
      </c>
      <c r="R160" s="52">
        <v>65.75743876113232</v>
      </c>
      <c r="S160" s="52">
        <v>75</v>
      </c>
      <c r="T160" s="52">
        <v>76.770344267399935</v>
      </c>
      <c r="U160" s="52">
        <v>100</v>
      </c>
      <c r="V160" s="52">
        <v>728</v>
      </c>
      <c r="W160" s="52">
        <v>56.589406187258845</v>
      </c>
      <c r="X160" s="52">
        <v>75.452541583011794</v>
      </c>
      <c r="Y160" s="52">
        <v>100</v>
      </c>
      <c r="Z160" s="52">
        <v>382</v>
      </c>
      <c r="AA160" s="52">
        <v>48.285376683174491</v>
      </c>
      <c r="AB160" s="52">
        <v>64.380502244232645</v>
      </c>
      <c r="AC160" s="52">
        <v>100</v>
      </c>
      <c r="AD160" s="52">
        <v>274</v>
      </c>
      <c r="AE160" s="52">
        <v>55.669099756690976</v>
      </c>
      <c r="AF160" s="52">
        <v>74.225466342254634</v>
      </c>
      <c r="AG160" s="52">
        <v>100</v>
      </c>
      <c r="AH160" s="52">
        <v>156</v>
      </c>
      <c r="AI160" s="52">
        <v>50.071153846153848</v>
      </c>
      <c r="AJ160" s="52">
        <v>63.069774011299415</v>
      </c>
      <c r="AK160" s="52">
        <v>66.761538461538464</v>
      </c>
      <c r="AL160" s="52">
        <v>100</v>
      </c>
      <c r="AM160" s="53">
        <v>17.420000000000002</v>
      </c>
      <c r="AN160" s="53">
        <v>17.47</v>
      </c>
      <c r="AO160" s="53">
        <v>12.99</v>
      </c>
      <c r="AP160" s="52">
        <v>0</v>
      </c>
      <c r="AQ160" s="52">
        <v>0.99461641991924632</v>
      </c>
      <c r="AR160" s="52">
        <v>0.98989898989898994</v>
      </c>
      <c r="AS160" s="52">
        <v>1</v>
      </c>
      <c r="AT160" s="52">
        <v>0.99597855227882037</v>
      </c>
      <c r="AU160" s="52">
        <v>0.9949874686716792</v>
      </c>
      <c r="AV160" s="52">
        <v>0.99711815561959649</v>
      </c>
      <c r="AW160" s="52">
        <v>0.99283154121863804</v>
      </c>
      <c r="AX160" s="52">
        <v>0.99375000000000002</v>
      </c>
      <c r="AY160" s="52">
        <v>0.99159663865546221</v>
      </c>
      <c r="AZ160" s="52">
        <v>9.6644295302013419E-2</v>
      </c>
      <c r="BA160" s="52">
        <v>40.671140939597315</v>
      </c>
      <c r="BB160" s="52">
        <v>50</v>
      </c>
      <c r="BC160" s="52">
        <v>0.17098445595854922</v>
      </c>
      <c r="BD160" s="52">
        <v>25.803108808290176</v>
      </c>
      <c r="BE160" s="52">
        <v>50</v>
      </c>
      <c r="BF160" s="52"/>
      <c r="BG160" s="52"/>
      <c r="BH160" s="52"/>
      <c r="BI160" s="52"/>
      <c r="BJ160" s="52"/>
      <c r="BK160" s="52"/>
      <c r="BL160" s="52"/>
      <c r="BM160" s="52"/>
      <c r="BN160" s="52"/>
      <c r="BO160" s="52"/>
      <c r="BP160" s="52">
        <v>178</v>
      </c>
      <c r="BQ160" s="52">
        <v>200</v>
      </c>
      <c r="BR160" s="52">
        <v>0.89</v>
      </c>
      <c r="BS160" s="52">
        <v>47.340425531914896</v>
      </c>
      <c r="BT160" s="52">
        <v>50</v>
      </c>
      <c r="BU160" s="54"/>
      <c r="BV160" s="54"/>
      <c r="BW160" s="52"/>
      <c r="BX160" s="52"/>
      <c r="BY160" s="52"/>
      <c r="BZ160" s="55"/>
      <c r="CA160" s="55"/>
      <c r="CB160" s="52"/>
      <c r="CC160" s="52"/>
      <c r="CD160" s="52"/>
      <c r="CE160" s="52"/>
      <c r="CF160" s="52"/>
      <c r="CG160" s="52"/>
      <c r="CH160" s="52"/>
      <c r="CI160" s="52"/>
      <c r="CJ160" s="52"/>
      <c r="CK160" s="52">
        <v>525</v>
      </c>
      <c r="CL160" s="52">
        <v>347</v>
      </c>
      <c r="CM160" s="52">
        <v>533</v>
      </c>
      <c r="CN160" s="52">
        <v>0.66095238095238096</v>
      </c>
      <c r="CO160" s="52">
        <v>0.98499061913696062</v>
      </c>
      <c r="CP160" s="52">
        <v>44.063492063492063</v>
      </c>
      <c r="CQ160" s="52">
        <v>50</v>
      </c>
      <c r="CR160" s="52"/>
      <c r="CS160" s="52"/>
      <c r="CT160" s="52"/>
      <c r="CU160" s="52"/>
      <c r="CV160" s="52"/>
      <c r="CW160" s="52"/>
      <c r="CX160" s="52"/>
      <c r="CY160" s="52"/>
      <c r="CZ160" s="52">
        <v>16.823939048191338</v>
      </c>
      <c r="DA160" s="52">
        <v>19.496255895940152</v>
      </c>
      <c r="DB160" s="52">
        <v>17.335082511020332</v>
      </c>
      <c r="DC160" s="52"/>
      <c r="DD160" s="50" t="s">
        <v>286</v>
      </c>
      <c r="DE160" s="22"/>
      <c r="DF160" s="22"/>
    </row>
    <row r="161" spans="1:110" x14ac:dyDescent="0.25">
      <c r="A161" s="50" t="s">
        <v>3164</v>
      </c>
      <c r="B161" s="50" t="s">
        <v>1788</v>
      </c>
      <c r="C161" s="50" t="s">
        <v>106</v>
      </c>
      <c r="D161" s="50" t="s">
        <v>107</v>
      </c>
      <c r="E161" s="50" t="s">
        <v>119</v>
      </c>
      <c r="F161" s="50" t="s">
        <v>1454</v>
      </c>
      <c r="G161" s="50" t="s">
        <v>109</v>
      </c>
      <c r="H161" s="52">
        <v>527.24588571972652</v>
      </c>
      <c r="I161" s="52">
        <v>800</v>
      </c>
      <c r="J161" s="52">
        <v>65.905735714965815</v>
      </c>
      <c r="K161" s="52">
        <v>0</v>
      </c>
      <c r="L161" s="52">
        <v>248</v>
      </c>
      <c r="M161" s="52">
        <v>58.413629649048289</v>
      </c>
      <c r="N161" s="52">
        <v>77.88483953206439</v>
      </c>
      <c r="O161" s="52">
        <v>100</v>
      </c>
      <c r="P161" s="52">
        <v>202</v>
      </c>
      <c r="Q161" s="52">
        <v>56.548466638384092</v>
      </c>
      <c r="R161" s="52">
        <v>52.331485557924708</v>
      </c>
      <c r="S161" s="52">
        <v>66.604128087182374</v>
      </c>
      <c r="T161" s="52">
        <v>75.39795551784546</v>
      </c>
      <c r="U161" s="52">
        <v>100</v>
      </c>
      <c r="V161" s="52">
        <v>248</v>
      </c>
      <c r="W161" s="52">
        <v>46.236266565644904</v>
      </c>
      <c r="X161" s="52">
        <v>61.648355420859872</v>
      </c>
      <c r="Y161" s="52">
        <v>100</v>
      </c>
      <c r="Z161" s="52">
        <v>202</v>
      </c>
      <c r="AA161" s="52">
        <v>44.848246399086136</v>
      </c>
      <c r="AB161" s="52">
        <v>59.797661865448184</v>
      </c>
      <c r="AC161" s="52">
        <v>100</v>
      </c>
      <c r="AD161" s="52">
        <v>73</v>
      </c>
      <c r="AE161" s="52">
        <v>45.667579908675805</v>
      </c>
      <c r="AF161" s="52">
        <v>60.890106544901066</v>
      </c>
      <c r="AG161" s="52">
        <v>100</v>
      </c>
      <c r="AH161" s="52">
        <v>53</v>
      </c>
      <c r="AI161" s="52">
        <v>43.474213836478</v>
      </c>
      <c r="AJ161" s="52">
        <v>51.480000000000004</v>
      </c>
      <c r="AK161" s="52">
        <v>57.965618448637336</v>
      </c>
      <c r="AL161" s="52">
        <v>100</v>
      </c>
      <c r="AM161" s="53">
        <v>10.050000000000001</v>
      </c>
      <c r="AN161" s="53">
        <v>7.48</v>
      </c>
      <c r="AO161" s="53">
        <v>8</v>
      </c>
      <c r="AP161" s="52">
        <v>0</v>
      </c>
      <c r="AQ161" s="52">
        <v>0.98473282442748089</v>
      </c>
      <c r="AR161" s="52">
        <v>0.98604651162790702</v>
      </c>
      <c r="AS161" s="52">
        <v>0.97872340425531912</v>
      </c>
      <c r="AT161" s="52">
        <v>0.98867924528301887</v>
      </c>
      <c r="AU161" s="52">
        <v>0.99082568807339455</v>
      </c>
      <c r="AV161" s="52">
        <v>0.97872340425531912</v>
      </c>
      <c r="AW161" s="52">
        <v>1</v>
      </c>
      <c r="AX161" s="52">
        <v>1</v>
      </c>
      <c r="AY161" s="52">
        <v>1</v>
      </c>
      <c r="AZ161" s="52">
        <v>0.16990291262135923</v>
      </c>
      <c r="BA161" s="52">
        <v>26.019417475728158</v>
      </c>
      <c r="BB161" s="52">
        <v>50</v>
      </c>
      <c r="BC161" s="52">
        <v>0.17971014492753623</v>
      </c>
      <c r="BD161" s="52">
        <v>24.057971014492765</v>
      </c>
      <c r="BE161" s="52">
        <v>50</v>
      </c>
      <c r="BF161" s="52"/>
      <c r="BG161" s="52"/>
      <c r="BH161" s="52"/>
      <c r="BI161" s="52"/>
      <c r="BJ161" s="52"/>
      <c r="BK161" s="52"/>
      <c r="BL161" s="52"/>
      <c r="BM161" s="52"/>
      <c r="BN161" s="52"/>
      <c r="BO161" s="52"/>
      <c r="BP161" s="52">
        <v>35</v>
      </c>
      <c r="BQ161" s="52">
        <v>37</v>
      </c>
      <c r="BR161" s="52">
        <v>0.94594594594594594</v>
      </c>
      <c r="BS161" s="52">
        <v>50</v>
      </c>
      <c r="BT161" s="52">
        <v>50</v>
      </c>
      <c r="BU161" s="54"/>
      <c r="BV161" s="54"/>
      <c r="BW161" s="52"/>
      <c r="BX161" s="52"/>
      <c r="BY161" s="52"/>
      <c r="BZ161" s="55"/>
      <c r="CA161" s="55"/>
      <c r="CB161" s="52"/>
      <c r="CC161" s="52"/>
      <c r="CD161" s="52"/>
      <c r="CE161" s="52"/>
      <c r="CF161" s="52"/>
      <c r="CG161" s="52"/>
      <c r="CH161" s="52"/>
      <c r="CI161" s="52"/>
      <c r="CJ161" s="52"/>
      <c r="CK161" s="52">
        <v>133</v>
      </c>
      <c r="CL161" s="52">
        <v>67</v>
      </c>
      <c r="CM161" s="52">
        <v>133</v>
      </c>
      <c r="CN161" s="52">
        <v>0.50375939849624063</v>
      </c>
      <c r="CO161" s="52">
        <v>1</v>
      </c>
      <c r="CP161" s="52">
        <v>33.583959899749374</v>
      </c>
      <c r="CQ161" s="52">
        <v>50</v>
      </c>
      <c r="CR161" s="52"/>
      <c r="CS161" s="52"/>
      <c r="CT161" s="52"/>
      <c r="CU161" s="52"/>
      <c r="CV161" s="52"/>
      <c r="CW161" s="52"/>
      <c r="CX161" s="52"/>
      <c r="CY161" s="52"/>
      <c r="CZ161" s="52">
        <v>16.823939048191338</v>
      </c>
      <c r="DA161" s="52">
        <v>19.496255895940152</v>
      </c>
      <c r="DB161" s="52">
        <v>17.335082511020332</v>
      </c>
      <c r="DC161" s="52"/>
      <c r="DD161" s="50" t="s">
        <v>763</v>
      </c>
      <c r="DE161" s="22"/>
      <c r="DF161" s="22"/>
    </row>
    <row r="162" spans="1:110" x14ac:dyDescent="0.25">
      <c r="A162" s="50" t="s">
        <v>2959</v>
      </c>
      <c r="B162" s="50" t="s">
        <v>1789</v>
      </c>
      <c r="C162" s="50" t="s">
        <v>106</v>
      </c>
      <c r="D162" s="50" t="s">
        <v>107</v>
      </c>
      <c r="E162" s="50" t="s">
        <v>108</v>
      </c>
      <c r="F162" s="50" t="s">
        <v>1454</v>
      </c>
      <c r="G162" s="50" t="s">
        <v>109</v>
      </c>
      <c r="H162" s="52">
        <v>486.53537768964412</v>
      </c>
      <c r="I162" s="52">
        <v>750</v>
      </c>
      <c r="J162" s="52">
        <v>64.871383691952545</v>
      </c>
      <c r="K162" s="52">
        <v>0</v>
      </c>
      <c r="L162" s="52">
        <v>168</v>
      </c>
      <c r="M162" s="52">
        <v>57.617717812931872</v>
      </c>
      <c r="N162" s="52">
        <v>76.823623750575834</v>
      </c>
      <c r="O162" s="52">
        <v>100</v>
      </c>
      <c r="P162" s="52">
        <v>154</v>
      </c>
      <c r="Q162" s="52">
        <v>56.804019337731596</v>
      </c>
      <c r="R162" s="52"/>
      <c r="S162" s="52"/>
      <c r="T162" s="52">
        <v>75.738692450308804</v>
      </c>
      <c r="U162" s="52">
        <v>100</v>
      </c>
      <c r="V162" s="52">
        <v>168</v>
      </c>
      <c r="W162" s="52">
        <v>49.241926325768766</v>
      </c>
      <c r="X162" s="52">
        <v>65.655901767691688</v>
      </c>
      <c r="Y162" s="52">
        <v>100</v>
      </c>
      <c r="Z162" s="52">
        <v>154</v>
      </c>
      <c r="AA162" s="52">
        <v>48.553043247122211</v>
      </c>
      <c r="AB162" s="52">
        <v>64.737390996162944</v>
      </c>
      <c r="AC162" s="52">
        <v>100</v>
      </c>
      <c r="AD162" s="52">
        <v>35</v>
      </c>
      <c r="AE162" s="52">
        <v>37.661904761904772</v>
      </c>
      <c r="AF162" s="52">
        <v>50.215873015873022</v>
      </c>
      <c r="AG162" s="52">
        <v>100</v>
      </c>
      <c r="AH162" s="52">
        <v>34</v>
      </c>
      <c r="AI162" s="52">
        <v>37.259803921568633</v>
      </c>
      <c r="AJ162" s="52"/>
      <c r="AK162" s="52">
        <v>49.679738562091508</v>
      </c>
      <c r="AL162" s="52">
        <v>100</v>
      </c>
      <c r="AM162" s="53"/>
      <c r="AN162" s="53"/>
      <c r="AO162" s="53"/>
      <c r="AP162" s="52">
        <v>0</v>
      </c>
      <c r="AQ162" s="52">
        <v>1</v>
      </c>
      <c r="AR162" s="52">
        <v>1</v>
      </c>
      <c r="AS162" s="52"/>
      <c r="AT162" s="52">
        <v>1</v>
      </c>
      <c r="AU162" s="52">
        <v>1</v>
      </c>
      <c r="AV162" s="52"/>
      <c r="AW162" s="52">
        <v>1</v>
      </c>
      <c r="AX162" s="52">
        <v>1</v>
      </c>
      <c r="AY162" s="52"/>
      <c r="AZ162" s="52">
        <v>0.12621359223300971</v>
      </c>
      <c r="BA162" s="52">
        <v>34.75728155339808</v>
      </c>
      <c r="BB162" s="52">
        <v>50</v>
      </c>
      <c r="BC162" s="52">
        <v>0.12820512820512819</v>
      </c>
      <c r="BD162" s="52">
        <v>34.358974358974372</v>
      </c>
      <c r="BE162" s="52">
        <v>50</v>
      </c>
      <c r="BF162" s="52"/>
      <c r="BG162" s="52"/>
      <c r="BH162" s="52"/>
      <c r="BI162" s="52"/>
      <c r="BJ162" s="52"/>
      <c r="BK162" s="52"/>
      <c r="BL162" s="52"/>
      <c r="BM162" s="52"/>
      <c r="BN162" s="52"/>
      <c r="BO162" s="52"/>
      <c r="BP162" s="52"/>
      <c r="BQ162" s="52"/>
      <c r="BR162" s="52"/>
      <c r="BS162" s="52"/>
      <c r="BT162" s="52"/>
      <c r="BU162" s="54"/>
      <c r="BV162" s="54"/>
      <c r="BW162" s="52"/>
      <c r="BX162" s="52"/>
      <c r="BY162" s="52"/>
      <c r="BZ162" s="55"/>
      <c r="CA162" s="55"/>
      <c r="CB162" s="52"/>
      <c r="CC162" s="52"/>
      <c r="CD162" s="52"/>
      <c r="CE162" s="52"/>
      <c r="CF162" s="52"/>
      <c r="CG162" s="52"/>
      <c r="CH162" s="52"/>
      <c r="CI162" s="52"/>
      <c r="CJ162" s="52"/>
      <c r="CK162" s="52">
        <v>81</v>
      </c>
      <c r="CL162" s="52">
        <v>42</v>
      </c>
      <c r="CM162" s="52">
        <v>87</v>
      </c>
      <c r="CN162" s="52">
        <v>0.51851851851851849</v>
      </c>
      <c r="CO162" s="52">
        <v>0.93103448275862066</v>
      </c>
      <c r="CP162" s="52">
        <v>34.567901234567898</v>
      </c>
      <c r="CQ162" s="52">
        <v>50</v>
      </c>
      <c r="CR162" s="52"/>
      <c r="CS162" s="52"/>
      <c r="CT162" s="52"/>
      <c r="CU162" s="52"/>
      <c r="CV162" s="52"/>
      <c r="CW162" s="52"/>
      <c r="CX162" s="52"/>
      <c r="CY162" s="52"/>
      <c r="CZ162" s="52">
        <v>16.823939048191338</v>
      </c>
      <c r="DA162" s="52">
        <v>19.496255895940152</v>
      </c>
      <c r="DB162" s="52">
        <v>17.335082511020332</v>
      </c>
      <c r="DC162" s="52"/>
      <c r="DD162" s="50" t="s">
        <v>538</v>
      </c>
      <c r="DE162" s="22"/>
      <c r="DF162" s="22"/>
    </row>
    <row r="163" spans="1:110" x14ac:dyDescent="0.25">
      <c r="A163" s="50" t="s">
        <v>3533</v>
      </c>
      <c r="B163" s="50" t="s">
        <v>1790</v>
      </c>
      <c r="C163" s="50" t="s">
        <v>106</v>
      </c>
      <c r="D163" s="50" t="s">
        <v>167</v>
      </c>
      <c r="E163" s="50" t="s">
        <v>137</v>
      </c>
      <c r="F163" s="50" t="s">
        <v>1453</v>
      </c>
      <c r="G163" s="50" t="s">
        <v>109</v>
      </c>
      <c r="H163" s="52">
        <v>658.65380945589027</v>
      </c>
      <c r="I163" s="52">
        <v>750</v>
      </c>
      <c r="J163" s="52">
        <v>87.820507927452041</v>
      </c>
      <c r="K163" s="52">
        <v>0</v>
      </c>
      <c r="L163" s="52">
        <v>965</v>
      </c>
      <c r="M163" s="52">
        <v>76.583544372466164</v>
      </c>
      <c r="N163" s="52">
        <v>100</v>
      </c>
      <c r="O163" s="52">
        <v>100</v>
      </c>
      <c r="P163" s="52">
        <v>156</v>
      </c>
      <c r="Q163" s="52">
        <v>61.091935824566335</v>
      </c>
      <c r="R163" s="52">
        <v>72.452656761680231</v>
      </c>
      <c r="S163" s="52">
        <v>75</v>
      </c>
      <c r="T163" s="52">
        <v>81.455914432755122</v>
      </c>
      <c r="U163" s="52">
        <v>100</v>
      </c>
      <c r="V163" s="52">
        <v>964</v>
      </c>
      <c r="W163" s="52">
        <v>69.415983850112468</v>
      </c>
      <c r="X163" s="52">
        <v>92.554645133483291</v>
      </c>
      <c r="Y163" s="52">
        <v>100</v>
      </c>
      <c r="Z163" s="52">
        <v>155</v>
      </c>
      <c r="AA163" s="52">
        <v>53.566510395542636</v>
      </c>
      <c r="AB163" s="52">
        <v>71.42201386072351</v>
      </c>
      <c r="AC163" s="52">
        <v>100</v>
      </c>
      <c r="AD163" s="52">
        <v>312</v>
      </c>
      <c r="AE163" s="52">
        <v>66.948397435897419</v>
      </c>
      <c r="AF163" s="52">
        <v>89.264529914529888</v>
      </c>
      <c r="AG163" s="52">
        <v>100</v>
      </c>
      <c r="AH163" s="52">
        <v>48</v>
      </c>
      <c r="AI163" s="52">
        <v>57.612500000000011</v>
      </c>
      <c r="AJ163" s="52">
        <v>68.645833333333414</v>
      </c>
      <c r="AK163" s="52">
        <v>76.816666666666677</v>
      </c>
      <c r="AL163" s="52">
        <v>100</v>
      </c>
      <c r="AM163" s="53">
        <v>13.9</v>
      </c>
      <c r="AN163" s="53">
        <v>18.88</v>
      </c>
      <c r="AO163" s="53">
        <v>11.03</v>
      </c>
      <c r="AP163" s="52">
        <v>0</v>
      </c>
      <c r="AQ163" s="52">
        <v>0.99285714285714288</v>
      </c>
      <c r="AR163" s="52">
        <v>1</v>
      </c>
      <c r="AS163" s="52">
        <v>0.99150485436893199</v>
      </c>
      <c r="AT163" s="52">
        <v>0.99287169042769863</v>
      </c>
      <c r="AU163" s="52">
        <v>0.99367088607594933</v>
      </c>
      <c r="AV163" s="52">
        <v>0.99271844660194175</v>
      </c>
      <c r="AW163" s="52">
        <v>0.99367088607594933</v>
      </c>
      <c r="AX163" s="52">
        <v>1</v>
      </c>
      <c r="AY163" s="52">
        <v>0.99248120300751874</v>
      </c>
      <c r="AZ163" s="52">
        <v>1.8311291963377416E-2</v>
      </c>
      <c r="BA163" s="52">
        <v>50</v>
      </c>
      <c r="BB163" s="52">
        <v>50</v>
      </c>
      <c r="BC163" s="52">
        <v>4.195804195804196E-2</v>
      </c>
      <c r="BD163" s="52">
        <v>50</v>
      </c>
      <c r="BE163" s="52">
        <v>50</v>
      </c>
      <c r="BF163" s="52"/>
      <c r="BG163" s="52"/>
      <c r="BH163" s="52"/>
      <c r="BI163" s="52"/>
      <c r="BJ163" s="52"/>
      <c r="BK163" s="52"/>
      <c r="BL163" s="52"/>
      <c r="BM163" s="52"/>
      <c r="BN163" s="52"/>
      <c r="BO163" s="52"/>
      <c r="BP163" s="52"/>
      <c r="BQ163" s="52"/>
      <c r="BR163" s="52"/>
      <c r="BS163" s="52"/>
      <c r="BT163" s="52"/>
      <c r="BU163" s="54"/>
      <c r="BV163" s="54"/>
      <c r="BW163" s="52"/>
      <c r="BX163" s="52"/>
      <c r="BY163" s="52"/>
      <c r="BZ163" s="55"/>
      <c r="CA163" s="55"/>
      <c r="CB163" s="52"/>
      <c r="CC163" s="52"/>
      <c r="CD163" s="52"/>
      <c r="CE163" s="52"/>
      <c r="CF163" s="52"/>
      <c r="CG163" s="52"/>
      <c r="CH163" s="52"/>
      <c r="CI163" s="52"/>
      <c r="CJ163" s="52"/>
      <c r="CK163" s="52">
        <v>338</v>
      </c>
      <c r="CL163" s="52">
        <v>239</v>
      </c>
      <c r="CM163" s="52">
        <v>341</v>
      </c>
      <c r="CN163" s="52">
        <v>0.70710059171597628</v>
      </c>
      <c r="CO163" s="52">
        <v>0.99120234604105573</v>
      </c>
      <c r="CP163" s="52">
        <v>47.140039447731752</v>
      </c>
      <c r="CQ163" s="52">
        <v>50</v>
      </c>
      <c r="CR163" s="52"/>
      <c r="CS163" s="52"/>
      <c r="CT163" s="52"/>
      <c r="CU163" s="52"/>
      <c r="CV163" s="52"/>
      <c r="CW163" s="52"/>
      <c r="CX163" s="52"/>
      <c r="CY163" s="52"/>
      <c r="CZ163" s="52">
        <v>16.823939048191338</v>
      </c>
      <c r="DA163" s="52">
        <v>19.496255895940152</v>
      </c>
      <c r="DB163" s="52">
        <v>17.335082511020332</v>
      </c>
      <c r="DC163" s="52"/>
      <c r="DD163" s="50" t="s">
        <v>1174</v>
      </c>
      <c r="DE163" s="22"/>
      <c r="DF163" s="22"/>
    </row>
    <row r="164" spans="1:110" x14ac:dyDescent="0.25">
      <c r="A164" s="50" t="s">
        <v>3112</v>
      </c>
      <c r="B164" s="50" t="s">
        <v>1791</v>
      </c>
      <c r="C164" s="50" t="s">
        <v>106</v>
      </c>
      <c r="D164" s="50" t="s">
        <v>140</v>
      </c>
      <c r="E164" s="50" t="s">
        <v>119</v>
      </c>
      <c r="F164" s="50" t="s">
        <v>1453</v>
      </c>
      <c r="G164" s="50" t="s">
        <v>109</v>
      </c>
      <c r="H164" s="52">
        <v>565.95086188121388</v>
      </c>
      <c r="I164" s="52">
        <v>800</v>
      </c>
      <c r="J164" s="52">
        <v>70.743857735151735</v>
      </c>
      <c r="K164" s="52">
        <v>0</v>
      </c>
      <c r="L164" s="52">
        <v>654</v>
      </c>
      <c r="M164" s="52">
        <v>62.456145639886188</v>
      </c>
      <c r="N164" s="52">
        <v>83.274860853181593</v>
      </c>
      <c r="O164" s="52">
        <v>100</v>
      </c>
      <c r="P164" s="52">
        <v>347</v>
      </c>
      <c r="Q164" s="52">
        <v>55.537323044646016</v>
      </c>
      <c r="R164" s="52">
        <v>58.478476303993091</v>
      </c>
      <c r="S164" s="52">
        <v>70.276443491835181</v>
      </c>
      <c r="T164" s="52">
        <v>74.049764059528016</v>
      </c>
      <c r="U164" s="52">
        <v>100</v>
      </c>
      <c r="V164" s="52">
        <v>653</v>
      </c>
      <c r="W164" s="52">
        <v>51.013427023060245</v>
      </c>
      <c r="X164" s="52">
        <v>68.01790269741366</v>
      </c>
      <c r="Y164" s="52">
        <v>100</v>
      </c>
      <c r="Z164" s="52">
        <v>346</v>
      </c>
      <c r="AA164" s="52">
        <v>44.389813932752773</v>
      </c>
      <c r="AB164" s="52">
        <v>59.1864185770037</v>
      </c>
      <c r="AC164" s="52">
        <v>100</v>
      </c>
      <c r="AD164" s="52">
        <v>331</v>
      </c>
      <c r="AE164" s="52">
        <v>54.550251762336373</v>
      </c>
      <c r="AF164" s="52">
        <v>72.733669016448502</v>
      </c>
      <c r="AG164" s="52">
        <v>100</v>
      </c>
      <c r="AH164" s="52">
        <v>170</v>
      </c>
      <c r="AI164" s="52">
        <v>49.713529411764682</v>
      </c>
      <c r="AJ164" s="52">
        <v>59.657349896480326</v>
      </c>
      <c r="AK164" s="52">
        <v>66.28470588235291</v>
      </c>
      <c r="AL164" s="52">
        <v>100</v>
      </c>
      <c r="AM164" s="53">
        <v>14.73</v>
      </c>
      <c r="AN164" s="53">
        <v>14.08</v>
      </c>
      <c r="AO164" s="53">
        <v>9.94</v>
      </c>
      <c r="AP164" s="52">
        <v>0</v>
      </c>
      <c r="AQ164" s="52">
        <v>0.99116347569955821</v>
      </c>
      <c r="AR164" s="52">
        <v>0.98637602179836514</v>
      </c>
      <c r="AS164" s="52">
        <v>0.99679487179487181</v>
      </c>
      <c r="AT164" s="52">
        <v>0.98970588235294121</v>
      </c>
      <c r="AU164" s="52">
        <v>0.98369565217391308</v>
      </c>
      <c r="AV164" s="52">
        <v>0.99679487179487181</v>
      </c>
      <c r="AW164" s="52">
        <v>0.99704142011834318</v>
      </c>
      <c r="AX164" s="52">
        <v>0.99431818181818177</v>
      </c>
      <c r="AY164" s="52">
        <v>1</v>
      </c>
      <c r="AZ164" s="52">
        <v>0.1251840942562592</v>
      </c>
      <c r="BA164" s="52">
        <v>34.96318114874817</v>
      </c>
      <c r="BB164" s="52">
        <v>50</v>
      </c>
      <c r="BC164" s="52">
        <v>0.19241192411924118</v>
      </c>
      <c r="BD164" s="52">
        <v>21.517615176151764</v>
      </c>
      <c r="BE164" s="52">
        <v>50</v>
      </c>
      <c r="BF164" s="52"/>
      <c r="BG164" s="52"/>
      <c r="BH164" s="52"/>
      <c r="BI164" s="52"/>
      <c r="BJ164" s="52"/>
      <c r="BK164" s="52"/>
      <c r="BL164" s="52"/>
      <c r="BM164" s="52"/>
      <c r="BN164" s="52"/>
      <c r="BO164" s="52"/>
      <c r="BP164" s="52">
        <v>237</v>
      </c>
      <c r="BQ164" s="52">
        <v>322</v>
      </c>
      <c r="BR164" s="52">
        <v>0.7360248447204969</v>
      </c>
      <c r="BS164" s="52">
        <v>39.150257697898773</v>
      </c>
      <c r="BT164" s="52">
        <v>50</v>
      </c>
      <c r="BU164" s="54"/>
      <c r="BV164" s="54"/>
      <c r="BW164" s="52"/>
      <c r="BX164" s="52"/>
      <c r="BY164" s="52"/>
      <c r="BZ164" s="55"/>
      <c r="CA164" s="55"/>
      <c r="CB164" s="52"/>
      <c r="CC164" s="52"/>
      <c r="CD164" s="52"/>
      <c r="CE164" s="52"/>
      <c r="CF164" s="52"/>
      <c r="CG164" s="52"/>
      <c r="CH164" s="52"/>
      <c r="CI164" s="52"/>
      <c r="CJ164" s="52"/>
      <c r="CK164" s="52">
        <v>315</v>
      </c>
      <c r="CL164" s="52">
        <v>221</v>
      </c>
      <c r="CM164" s="52">
        <v>338</v>
      </c>
      <c r="CN164" s="52">
        <v>0.70158730158730154</v>
      </c>
      <c r="CO164" s="52">
        <v>0.93195266272189348</v>
      </c>
      <c r="CP164" s="52">
        <v>46.772486772486772</v>
      </c>
      <c r="CQ164" s="52">
        <v>50</v>
      </c>
      <c r="CR164" s="52"/>
      <c r="CS164" s="52"/>
      <c r="CT164" s="52"/>
      <c r="CU164" s="52"/>
      <c r="CV164" s="52"/>
      <c r="CW164" s="52"/>
      <c r="CX164" s="52"/>
      <c r="CY164" s="52"/>
      <c r="CZ164" s="52">
        <v>16.823939048191338</v>
      </c>
      <c r="DA164" s="52">
        <v>19.496255895940152</v>
      </c>
      <c r="DB164" s="52">
        <v>17.335082511020332</v>
      </c>
      <c r="DC164" s="52"/>
      <c r="DD164" s="50" t="s">
        <v>708</v>
      </c>
      <c r="DE164" s="22"/>
      <c r="DF164" s="22"/>
    </row>
    <row r="165" spans="1:110" x14ac:dyDescent="0.25">
      <c r="A165" s="50" t="s">
        <v>3475</v>
      </c>
      <c r="B165" s="50" t="s">
        <v>1792</v>
      </c>
      <c r="C165" s="50" t="s">
        <v>106</v>
      </c>
      <c r="D165" s="50" t="s">
        <v>108</v>
      </c>
      <c r="E165" s="50" t="s">
        <v>119</v>
      </c>
      <c r="F165" s="50" t="s">
        <v>1453</v>
      </c>
      <c r="G165" s="50" t="s">
        <v>109</v>
      </c>
      <c r="H165" s="52">
        <v>642.21858242669168</v>
      </c>
      <c r="I165" s="52">
        <v>800</v>
      </c>
      <c r="J165" s="52">
        <v>80.27732280333646</v>
      </c>
      <c r="K165" s="52">
        <v>1</v>
      </c>
      <c r="L165" s="52">
        <v>650</v>
      </c>
      <c r="M165" s="52">
        <v>73.282516099458476</v>
      </c>
      <c r="N165" s="52">
        <v>97.710021465944635</v>
      </c>
      <c r="O165" s="52">
        <v>100</v>
      </c>
      <c r="P165" s="52">
        <v>192</v>
      </c>
      <c r="Q165" s="52">
        <v>59.90528114105684</v>
      </c>
      <c r="R165" s="52">
        <v>66.899792161266035</v>
      </c>
      <c r="S165" s="52">
        <v>75</v>
      </c>
      <c r="T165" s="52">
        <v>79.873708188075781</v>
      </c>
      <c r="U165" s="52">
        <v>100</v>
      </c>
      <c r="V165" s="52">
        <v>648</v>
      </c>
      <c r="W165" s="52">
        <v>61.10499548214456</v>
      </c>
      <c r="X165" s="52">
        <v>81.473327309526084</v>
      </c>
      <c r="Y165" s="52">
        <v>100</v>
      </c>
      <c r="Z165" s="52">
        <v>190</v>
      </c>
      <c r="AA165" s="52">
        <v>47.136485592472781</v>
      </c>
      <c r="AB165" s="52">
        <v>62.848647456630367</v>
      </c>
      <c r="AC165" s="52">
        <v>100</v>
      </c>
      <c r="AD165" s="52">
        <v>210</v>
      </c>
      <c r="AE165" s="52">
        <v>63.764642857142853</v>
      </c>
      <c r="AF165" s="52">
        <v>85.019523809523804</v>
      </c>
      <c r="AG165" s="52">
        <v>100</v>
      </c>
      <c r="AH165" s="52">
        <v>62</v>
      </c>
      <c r="AI165" s="52">
        <v>55.507123655913993</v>
      </c>
      <c r="AJ165" s="52">
        <v>67.223873873873899</v>
      </c>
      <c r="AK165" s="52">
        <v>74.009498207885329</v>
      </c>
      <c r="AL165" s="52">
        <v>100</v>
      </c>
      <c r="AM165" s="53">
        <v>15.09</v>
      </c>
      <c r="AN165" s="53">
        <v>19.760000000000002</v>
      </c>
      <c r="AO165" s="53">
        <v>11.71</v>
      </c>
      <c r="AP165" s="52">
        <v>0</v>
      </c>
      <c r="AQ165" s="52">
        <v>0.99698340874811464</v>
      </c>
      <c r="AR165" s="52">
        <v>0.99492385786802029</v>
      </c>
      <c r="AS165" s="52">
        <v>0.99785407725321884</v>
      </c>
      <c r="AT165" s="52">
        <v>0.99849397590361444</v>
      </c>
      <c r="AU165" s="52">
        <v>1</v>
      </c>
      <c r="AV165" s="52">
        <v>0.99785867237687365</v>
      </c>
      <c r="AW165" s="52">
        <v>1</v>
      </c>
      <c r="AX165" s="52">
        <v>1</v>
      </c>
      <c r="AY165" s="52">
        <v>1</v>
      </c>
      <c r="AZ165" s="52">
        <v>6.3253012048192767E-2</v>
      </c>
      <c r="BA165" s="52">
        <v>47.349397590361455</v>
      </c>
      <c r="BB165" s="52">
        <v>50</v>
      </c>
      <c r="BC165" s="52">
        <v>0.11734693877551021</v>
      </c>
      <c r="BD165" s="52">
        <v>36.530612244897974</v>
      </c>
      <c r="BE165" s="52">
        <v>50</v>
      </c>
      <c r="BF165" s="52"/>
      <c r="BG165" s="52"/>
      <c r="BH165" s="52"/>
      <c r="BI165" s="52"/>
      <c r="BJ165" s="52"/>
      <c r="BK165" s="52"/>
      <c r="BL165" s="52"/>
      <c r="BM165" s="52"/>
      <c r="BN165" s="52"/>
      <c r="BO165" s="52"/>
      <c r="BP165" s="52">
        <v>216</v>
      </c>
      <c r="BQ165" s="52">
        <v>221</v>
      </c>
      <c r="BR165" s="52">
        <v>0.9773755656108597</v>
      </c>
      <c r="BS165" s="52">
        <v>50</v>
      </c>
      <c r="BT165" s="52">
        <v>50</v>
      </c>
      <c r="BU165" s="54"/>
      <c r="BV165" s="54"/>
      <c r="BW165" s="52"/>
      <c r="BX165" s="52"/>
      <c r="BY165" s="52"/>
      <c r="BZ165" s="55"/>
      <c r="CA165" s="55"/>
      <c r="CB165" s="52"/>
      <c r="CC165" s="52"/>
      <c r="CD165" s="52"/>
      <c r="CE165" s="52"/>
      <c r="CF165" s="52"/>
      <c r="CG165" s="52"/>
      <c r="CH165" s="52"/>
      <c r="CI165" s="52"/>
      <c r="CJ165" s="52"/>
      <c r="CK165" s="52">
        <v>416</v>
      </c>
      <c r="CL165" s="52">
        <v>171</v>
      </c>
      <c r="CM165" s="52">
        <v>434</v>
      </c>
      <c r="CN165" s="52">
        <v>0.41105769230769229</v>
      </c>
      <c r="CO165" s="52">
        <v>0.95852534562211977</v>
      </c>
      <c r="CP165" s="52">
        <v>27.40384615384615</v>
      </c>
      <c r="CQ165" s="52">
        <v>50</v>
      </c>
      <c r="CR165" s="52"/>
      <c r="CS165" s="52"/>
      <c r="CT165" s="52"/>
      <c r="CU165" s="52"/>
      <c r="CV165" s="52"/>
      <c r="CW165" s="52"/>
      <c r="CX165" s="52"/>
      <c r="CY165" s="52"/>
      <c r="CZ165" s="52">
        <v>16.823939048191338</v>
      </c>
      <c r="DA165" s="52">
        <v>19.496255895940152</v>
      </c>
      <c r="DB165" s="52">
        <v>17.335082511020332</v>
      </c>
      <c r="DC165" s="52"/>
      <c r="DD165" s="50" t="s">
        <v>1110</v>
      </c>
      <c r="DE165" s="22"/>
      <c r="DF165" s="22"/>
    </row>
    <row r="166" spans="1:110" x14ac:dyDescent="0.25">
      <c r="A166" s="50" t="s">
        <v>2988</v>
      </c>
      <c r="B166" s="50" t="s">
        <v>1793</v>
      </c>
      <c r="C166" s="50" t="s">
        <v>106</v>
      </c>
      <c r="D166" s="50" t="s">
        <v>107</v>
      </c>
      <c r="E166" s="50" t="s">
        <v>119</v>
      </c>
      <c r="F166" s="50" t="s">
        <v>1454</v>
      </c>
      <c r="G166" s="50" t="s">
        <v>109</v>
      </c>
      <c r="H166" s="52">
        <v>336.22649437268404</v>
      </c>
      <c r="I166" s="52">
        <v>800</v>
      </c>
      <c r="J166" s="52">
        <v>42.028311796585506</v>
      </c>
      <c r="K166" s="52">
        <v>0</v>
      </c>
      <c r="L166" s="52">
        <v>157</v>
      </c>
      <c r="M166" s="52">
        <v>43.094689645600972</v>
      </c>
      <c r="N166" s="52">
        <v>57.45958619413463</v>
      </c>
      <c r="O166" s="52">
        <v>100</v>
      </c>
      <c r="P166" s="52">
        <v>155</v>
      </c>
      <c r="Q166" s="52">
        <v>43.061523143542999</v>
      </c>
      <c r="R166" s="52"/>
      <c r="S166" s="52"/>
      <c r="T166" s="52">
        <v>57.415364191390658</v>
      </c>
      <c r="U166" s="52">
        <v>100</v>
      </c>
      <c r="V166" s="52">
        <v>151</v>
      </c>
      <c r="W166" s="52">
        <v>35.466417959074732</v>
      </c>
      <c r="X166" s="52">
        <v>47.288557278766305</v>
      </c>
      <c r="Y166" s="52">
        <v>100</v>
      </c>
      <c r="Z166" s="52">
        <v>149</v>
      </c>
      <c r="AA166" s="52">
        <v>35.289669880199668</v>
      </c>
      <c r="AB166" s="52">
        <v>47.052893173599557</v>
      </c>
      <c r="AC166" s="52">
        <v>100</v>
      </c>
      <c r="AD166" s="52">
        <v>48</v>
      </c>
      <c r="AE166" s="52">
        <v>36.17777777777777</v>
      </c>
      <c r="AF166" s="52">
        <v>48.237037037037027</v>
      </c>
      <c r="AG166" s="52">
        <v>100</v>
      </c>
      <c r="AH166" s="52">
        <v>46</v>
      </c>
      <c r="AI166" s="52">
        <v>35.439130434782612</v>
      </c>
      <c r="AJ166" s="52"/>
      <c r="AK166" s="52">
        <v>47.252173913043485</v>
      </c>
      <c r="AL166" s="52">
        <v>100</v>
      </c>
      <c r="AM166" s="53"/>
      <c r="AN166" s="53"/>
      <c r="AO166" s="53"/>
      <c r="AP166" s="52">
        <v>1</v>
      </c>
      <c r="AQ166" s="52">
        <v>0.92817679558011046</v>
      </c>
      <c r="AR166" s="52">
        <v>0.92737430167597767</v>
      </c>
      <c r="AS166" s="52"/>
      <c r="AT166" s="52">
        <v>0.89839572192513373</v>
      </c>
      <c r="AU166" s="52">
        <v>0.89729729729729735</v>
      </c>
      <c r="AV166" s="52"/>
      <c r="AW166" s="52">
        <v>0.92592592592592593</v>
      </c>
      <c r="AX166" s="52">
        <v>0.92156862745098034</v>
      </c>
      <c r="AY166" s="52"/>
      <c r="AZ166" s="52">
        <v>0.38541666666666669</v>
      </c>
      <c r="BA166" s="52">
        <v>0</v>
      </c>
      <c r="BB166" s="52">
        <v>50</v>
      </c>
      <c r="BC166" s="52">
        <v>0.38732394366197181</v>
      </c>
      <c r="BD166" s="52">
        <v>0</v>
      </c>
      <c r="BE166" s="52">
        <v>50</v>
      </c>
      <c r="BF166" s="52"/>
      <c r="BG166" s="52"/>
      <c r="BH166" s="52"/>
      <c r="BI166" s="52"/>
      <c r="BJ166" s="52"/>
      <c r="BK166" s="52"/>
      <c r="BL166" s="52"/>
      <c r="BM166" s="52"/>
      <c r="BN166" s="52"/>
      <c r="BO166" s="52"/>
      <c r="BP166" s="52">
        <v>16</v>
      </c>
      <c r="BQ166" s="52">
        <v>27</v>
      </c>
      <c r="BR166" s="52">
        <v>0.59259259259259256</v>
      </c>
      <c r="BS166" s="52">
        <v>31.520882584712375</v>
      </c>
      <c r="BT166" s="52">
        <v>50</v>
      </c>
      <c r="BU166" s="54"/>
      <c r="BV166" s="54"/>
      <c r="BW166" s="52"/>
      <c r="BX166" s="52"/>
      <c r="BY166" s="52"/>
      <c r="BZ166" s="55"/>
      <c r="CA166" s="55"/>
      <c r="CB166" s="52"/>
      <c r="CC166" s="52"/>
      <c r="CD166" s="52"/>
      <c r="CE166" s="52"/>
      <c r="CF166" s="52"/>
      <c r="CG166" s="52"/>
      <c r="CH166" s="52"/>
      <c r="CI166" s="52"/>
      <c r="CJ166" s="52"/>
      <c r="CK166" s="52">
        <v>0</v>
      </c>
      <c r="CL166" s="52"/>
      <c r="CM166" s="52">
        <v>97</v>
      </c>
      <c r="CN166" s="52"/>
      <c r="CO166" s="52">
        <v>0</v>
      </c>
      <c r="CP166" s="52">
        <v>0</v>
      </c>
      <c r="CQ166" s="52">
        <v>50</v>
      </c>
      <c r="CR166" s="52"/>
      <c r="CS166" s="52"/>
      <c r="CT166" s="52"/>
      <c r="CU166" s="52"/>
      <c r="CV166" s="52"/>
      <c r="CW166" s="52"/>
      <c r="CX166" s="52"/>
      <c r="CY166" s="52"/>
      <c r="CZ166" s="52">
        <v>16.823939048191338</v>
      </c>
      <c r="DA166" s="52">
        <v>19.496255895940152</v>
      </c>
      <c r="DB166" s="52">
        <v>17.335082511020332</v>
      </c>
      <c r="DC166" s="52"/>
      <c r="DD166" s="50" t="s">
        <v>569</v>
      </c>
      <c r="DE166" s="22"/>
      <c r="DF166" s="22"/>
    </row>
    <row r="167" spans="1:110" x14ac:dyDescent="0.25">
      <c r="A167" s="50" t="s">
        <v>3003</v>
      </c>
      <c r="B167" s="50" t="s">
        <v>1794</v>
      </c>
      <c r="C167" s="50" t="s">
        <v>106</v>
      </c>
      <c r="D167" s="50" t="s">
        <v>108</v>
      </c>
      <c r="E167" s="50" t="s">
        <v>123</v>
      </c>
      <c r="F167" s="50" t="s">
        <v>1454</v>
      </c>
      <c r="G167" s="50" t="s">
        <v>109</v>
      </c>
      <c r="H167" s="52">
        <v>918.99159906356726</v>
      </c>
      <c r="I167" s="52">
        <v>1250</v>
      </c>
      <c r="J167" s="52">
        <v>73.519327925085378</v>
      </c>
      <c r="K167" s="52">
        <v>0</v>
      </c>
      <c r="L167" s="52">
        <v>317</v>
      </c>
      <c r="M167" s="52">
        <v>57.76308724819414</v>
      </c>
      <c r="N167" s="52">
        <v>77.017449664258848</v>
      </c>
      <c r="O167" s="52">
        <v>100</v>
      </c>
      <c r="P167" s="52">
        <v>189</v>
      </c>
      <c r="Q167" s="52">
        <v>53.000599355045203</v>
      </c>
      <c r="R167" s="52">
        <v>53.43171599799674</v>
      </c>
      <c r="S167" s="52">
        <v>64.795198277921884</v>
      </c>
      <c r="T167" s="52">
        <v>70.667465806726938</v>
      </c>
      <c r="U167" s="52">
        <v>100</v>
      </c>
      <c r="V167" s="52">
        <v>302</v>
      </c>
      <c r="W167" s="52">
        <v>46.898809444248378</v>
      </c>
      <c r="X167" s="52">
        <v>62.531745925664509</v>
      </c>
      <c r="Y167" s="52">
        <v>100</v>
      </c>
      <c r="Z167" s="52">
        <v>175</v>
      </c>
      <c r="AA167" s="52">
        <v>42.157785830956712</v>
      </c>
      <c r="AB167" s="52">
        <v>56.21038110794229</v>
      </c>
      <c r="AC167" s="52">
        <v>100</v>
      </c>
      <c r="AD167" s="52">
        <v>209</v>
      </c>
      <c r="AE167" s="52">
        <v>52.43859649122804</v>
      </c>
      <c r="AF167" s="52">
        <v>69.918128654970729</v>
      </c>
      <c r="AG167" s="52">
        <v>100</v>
      </c>
      <c r="AH167" s="52">
        <v>104</v>
      </c>
      <c r="AI167" s="52">
        <v>45.688782051282068</v>
      </c>
      <c r="AJ167" s="52">
        <v>59.124126984126988</v>
      </c>
      <c r="AK167" s="52">
        <v>60.918376068376091</v>
      </c>
      <c r="AL167" s="52">
        <v>100</v>
      </c>
      <c r="AM167" s="53">
        <v>11.79</v>
      </c>
      <c r="AN167" s="53">
        <v>11.27</v>
      </c>
      <c r="AO167" s="53">
        <v>13.43</v>
      </c>
      <c r="AP167" s="52">
        <v>1</v>
      </c>
      <c r="AQ167" s="52">
        <v>0.77696078431372551</v>
      </c>
      <c r="AR167" s="52">
        <v>0.79746835443037978</v>
      </c>
      <c r="AS167" s="52">
        <v>0.74853801169590639</v>
      </c>
      <c r="AT167" s="52">
        <v>0.74019607843137258</v>
      </c>
      <c r="AU167" s="52">
        <v>0.73839662447257381</v>
      </c>
      <c r="AV167" s="52">
        <v>0.74269005847953218</v>
      </c>
      <c r="AW167" s="52">
        <v>0.99523809523809526</v>
      </c>
      <c r="AX167" s="52">
        <v>0.99047619047619051</v>
      </c>
      <c r="AY167" s="52">
        <v>1</v>
      </c>
      <c r="AZ167" s="52">
        <v>7.7372262773722625E-2</v>
      </c>
      <c r="BA167" s="52">
        <v>44.525547445255469</v>
      </c>
      <c r="BB167" s="52">
        <v>50</v>
      </c>
      <c r="BC167" s="52">
        <v>0.10824742268041238</v>
      </c>
      <c r="BD167" s="52">
        <v>38.350515463917517</v>
      </c>
      <c r="BE167" s="52">
        <v>50</v>
      </c>
      <c r="BF167" s="52">
        <v>42</v>
      </c>
      <c r="BG167" s="52">
        <v>167</v>
      </c>
      <c r="BH167" s="52">
        <v>0.25149700598802394</v>
      </c>
      <c r="BI167" s="52">
        <v>16.766467065868262</v>
      </c>
      <c r="BJ167" s="52">
        <v>50</v>
      </c>
      <c r="BK167" s="52">
        <v>40</v>
      </c>
      <c r="BL167" s="52">
        <v>167</v>
      </c>
      <c r="BM167" s="52">
        <v>0.23952095808383234</v>
      </c>
      <c r="BN167" s="52">
        <v>15.968063872255488</v>
      </c>
      <c r="BO167" s="52">
        <v>50</v>
      </c>
      <c r="BP167" s="52">
        <v>175</v>
      </c>
      <c r="BQ167" s="52">
        <v>203</v>
      </c>
      <c r="BR167" s="52">
        <v>0.86206896551724133</v>
      </c>
      <c r="BS167" s="52">
        <v>45.854732208363899</v>
      </c>
      <c r="BT167" s="52">
        <v>50</v>
      </c>
      <c r="BU167" s="54">
        <v>80</v>
      </c>
      <c r="BV167" s="54">
        <v>84</v>
      </c>
      <c r="BW167" s="52">
        <v>0.95238095238095233</v>
      </c>
      <c r="BX167" s="52">
        <v>100</v>
      </c>
      <c r="BY167" s="52">
        <v>100</v>
      </c>
      <c r="BZ167" s="55">
        <v>49</v>
      </c>
      <c r="CA167" s="55">
        <v>50</v>
      </c>
      <c r="CB167" s="52">
        <v>0.98</v>
      </c>
      <c r="CC167" s="52">
        <v>100</v>
      </c>
      <c r="CD167" s="52">
        <v>100</v>
      </c>
      <c r="CE167" s="52">
        <v>0</v>
      </c>
      <c r="CF167" s="52">
        <v>81</v>
      </c>
      <c r="CG167" s="52">
        <v>75</v>
      </c>
      <c r="CH167" s="52">
        <v>0.92592592592592593</v>
      </c>
      <c r="CI167" s="52">
        <v>100</v>
      </c>
      <c r="CJ167" s="52">
        <v>100</v>
      </c>
      <c r="CK167" s="52">
        <v>203</v>
      </c>
      <c r="CL167" s="52">
        <v>125</v>
      </c>
      <c r="CM167" s="52">
        <v>307</v>
      </c>
      <c r="CN167" s="52">
        <v>0.61576354679802958</v>
      </c>
      <c r="CO167" s="52">
        <v>0.66123778501628661</v>
      </c>
      <c r="CP167" s="52">
        <v>10.262725779967159</v>
      </c>
      <c r="CQ167" s="52">
        <v>50</v>
      </c>
      <c r="CR167" s="52">
        <v>337</v>
      </c>
      <c r="CS167" s="52">
        <v>363</v>
      </c>
      <c r="CT167" s="52">
        <v>0.92837465564738297</v>
      </c>
      <c r="CU167" s="52">
        <v>50</v>
      </c>
      <c r="CV167" s="52">
        <v>50</v>
      </c>
      <c r="CW167" s="52">
        <v>0.98</v>
      </c>
      <c r="CX167" s="52">
        <v>0.94</v>
      </c>
      <c r="CY167" s="52">
        <v>-0.04</v>
      </c>
      <c r="CZ167" s="52">
        <v>16.823939048191338</v>
      </c>
      <c r="DA167" s="52">
        <v>19.496255895940152</v>
      </c>
      <c r="DB167" s="52">
        <v>17.335082511020332</v>
      </c>
      <c r="DC167" s="52">
        <v>12.629206143265662</v>
      </c>
      <c r="DD167" s="50" t="s">
        <v>583</v>
      </c>
      <c r="DE167" s="22"/>
      <c r="DF167" s="22"/>
    </row>
    <row r="168" spans="1:110" x14ac:dyDescent="0.25">
      <c r="A168" s="50" t="s">
        <v>2722</v>
      </c>
      <c r="B168" s="50" t="s">
        <v>254</v>
      </c>
      <c r="C168" s="50" t="s">
        <v>106</v>
      </c>
      <c r="D168" s="50" t="s">
        <v>107</v>
      </c>
      <c r="E168" s="50" t="s">
        <v>119</v>
      </c>
      <c r="F168" s="50" t="s">
        <v>1454</v>
      </c>
      <c r="G168" s="50" t="s">
        <v>109</v>
      </c>
      <c r="H168" s="52">
        <v>544.5016607790385</v>
      </c>
      <c r="I168" s="52">
        <v>750</v>
      </c>
      <c r="J168" s="52">
        <v>72.600221437205136</v>
      </c>
      <c r="K168" s="52">
        <v>0</v>
      </c>
      <c r="L168" s="52">
        <v>229</v>
      </c>
      <c r="M168" s="52">
        <v>65.766894752568987</v>
      </c>
      <c r="N168" s="52">
        <v>87.689193003425316</v>
      </c>
      <c r="O168" s="52">
        <v>100</v>
      </c>
      <c r="P168" s="52">
        <v>229</v>
      </c>
      <c r="Q168" s="52">
        <v>65.766894752568987</v>
      </c>
      <c r="R168" s="52"/>
      <c r="S168" s="52"/>
      <c r="T168" s="52">
        <v>87.689193003425316</v>
      </c>
      <c r="U168" s="52">
        <v>100</v>
      </c>
      <c r="V168" s="52">
        <v>229</v>
      </c>
      <c r="W168" s="52">
        <v>51.692405157282245</v>
      </c>
      <c r="X168" s="52">
        <v>68.923206876376327</v>
      </c>
      <c r="Y168" s="52">
        <v>100</v>
      </c>
      <c r="Z168" s="52">
        <v>229</v>
      </c>
      <c r="AA168" s="52">
        <v>51.692405157282245</v>
      </c>
      <c r="AB168" s="52">
        <v>68.923206876376327</v>
      </c>
      <c r="AC168" s="52">
        <v>100</v>
      </c>
      <c r="AD168" s="52">
        <v>60</v>
      </c>
      <c r="AE168" s="52">
        <v>41.55555555555555</v>
      </c>
      <c r="AF168" s="52">
        <v>55.407407407407405</v>
      </c>
      <c r="AG168" s="52">
        <v>100</v>
      </c>
      <c r="AH168" s="52">
        <v>60</v>
      </c>
      <c r="AI168" s="52">
        <v>41.55555555555555</v>
      </c>
      <c r="AJ168" s="52"/>
      <c r="AK168" s="52">
        <v>55.407407407407405</v>
      </c>
      <c r="AL168" s="52">
        <v>100</v>
      </c>
      <c r="AM168" s="53"/>
      <c r="AN168" s="53"/>
      <c r="AO168" s="53"/>
      <c r="AP168" s="52">
        <v>0</v>
      </c>
      <c r="AQ168" s="52">
        <v>0.99567099567099571</v>
      </c>
      <c r="AR168" s="52">
        <v>0.99567099567099571</v>
      </c>
      <c r="AS168" s="52"/>
      <c r="AT168" s="52">
        <v>0.99567099567099571</v>
      </c>
      <c r="AU168" s="52">
        <v>0.99567099567099571</v>
      </c>
      <c r="AV168" s="52"/>
      <c r="AW168" s="52">
        <v>1</v>
      </c>
      <c r="AX168" s="52">
        <v>1</v>
      </c>
      <c r="AY168" s="52"/>
      <c r="AZ168" s="52">
        <v>4.4444444444444446E-2</v>
      </c>
      <c r="BA168" s="52">
        <v>50</v>
      </c>
      <c r="BB168" s="52">
        <v>50</v>
      </c>
      <c r="BC168" s="52">
        <v>4.4444444444444446E-2</v>
      </c>
      <c r="BD168" s="52">
        <v>50</v>
      </c>
      <c r="BE168" s="52">
        <v>50</v>
      </c>
      <c r="BF168" s="52"/>
      <c r="BG168" s="52"/>
      <c r="BH168" s="52"/>
      <c r="BI168" s="52"/>
      <c r="BJ168" s="52"/>
      <c r="BK168" s="52"/>
      <c r="BL168" s="52"/>
      <c r="BM168" s="52"/>
      <c r="BN168" s="52"/>
      <c r="BO168" s="52"/>
      <c r="BP168" s="52"/>
      <c r="BQ168" s="52"/>
      <c r="BR168" s="52"/>
      <c r="BS168" s="52"/>
      <c r="BT168" s="52"/>
      <c r="BU168" s="54"/>
      <c r="BV168" s="54"/>
      <c r="BW168" s="52"/>
      <c r="BX168" s="52"/>
      <c r="BY168" s="52"/>
      <c r="BZ168" s="55"/>
      <c r="CA168" s="55"/>
      <c r="CB168" s="52"/>
      <c r="CC168" s="52"/>
      <c r="CD168" s="52"/>
      <c r="CE168" s="52"/>
      <c r="CF168" s="52"/>
      <c r="CG168" s="52"/>
      <c r="CH168" s="52"/>
      <c r="CI168" s="52"/>
      <c r="CJ168" s="52"/>
      <c r="CK168" s="52">
        <v>101</v>
      </c>
      <c r="CL168" s="52">
        <v>31</v>
      </c>
      <c r="CM168" s="52">
        <v>100</v>
      </c>
      <c r="CN168" s="52">
        <v>0.30693069306930693</v>
      </c>
      <c r="CO168" s="52">
        <v>1.01</v>
      </c>
      <c r="CP168" s="52">
        <v>20.462046204620464</v>
      </c>
      <c r="CQ168" s="52">
        <v>50</v>
      </c>
      <c r="CR168" s="52"/>
      <c r="CS168" s="52"/>
      <c r="CT168" s="52"/>
      <c r="CU168" s="52"/>
      <c r="CV168" s="52"/>
      <c r="CW168" s="52"/>
      <c r="CX168" s="52"/>
      <c r="CY168" s="52"/>
      <c r="CZ168" s="52">
        <v>16.823939048191338</v>
      </c>
      <c r="DA168" s="52">
        <v>19.496255895940152</v>
      </c>
      <c r="DB168" s="52">
        <v>17.335082511020332</v>
      </c>
      <c r="DC168" s="52"/>
      <c r="DD168" s="50" t="s">
        <v>255</v>
      </c>
      <c r="DE168" s="22"/>
      <c r="DF168" s="22"/>
    </row>
    <row r="169" spans="1:110" x14ac:dyDescent="0.25">
      <c r="A169" s="50" t="s">
        <v>2942</v>
      </c>
      <c r="B169" s="50" t="s">
        <v>1795</v>
      </c>
      <c r="C169" s="50" t="s">
        <v>106</v>
      </c>
      <c r="D169" s="50" t="s">
        <v>114</v>
      </c>
      <c r="E169" s="50" t="s">
        <v>137</v>
      </c>
      <c r="F169" s="50" t="s">
        <v>1454</v>
      </c>
      <c r="G169" s="50" t="s">
        <v>109</v>
      </c>
      <c r="H169" s="52">
        <v>550.59308090653576</v>
      </c>
      <c r="I169" s="52">
        <v>750</v>
      </c>
      <c r="J169" s="52">
        <v>73.412410787538093</v>
      </c>
      <c r="K169" s="52">
        <v>0</v>
      </c>
      <c r="L169" s="52">
        <v>159</v>
      </c>
      <c r="M169" s="52">
        <v>66.374499641169422</v>
      </c>
      <c r="N169" s="52">
        <v>88.499332854892572</v>
      </c>
      <c r="O169" s="52">
        <v>100</v>
      </c>
      <c r="P169" s="52">
        <v>125</v>
      </c>
      <c r="Q169" s="52">
        <v>62.705584641105062</v>
      </c>
      <c r="R169" s="52">
        <v>71.400446260740381</v>
      </c>
      <c r="S169" s="52">
        <v>75</v>
      </c>
      <c r="T169" s="52">
        <v>83.607446188140074</v>
      </c>
      <c r="U169" s="52">
        <v>100</v>
      </c>
      <c r="V169" s="52">
        <v>159</v>
      </c>
      <c r="W169" s="52">
        <v>56.332839067901958</v>
      </c>
      <c r="X169" s="52">
        <v>75.110452090535944</v>
      </c>
      <c r="Y169" s="52">
        <v>100</v>
      </c>
      <c r="Z169" s="52">
        <v>125</v>
      </c>
      <c r="AA169" s="52">
        <v>52.234449911449907</v>
      </c>
      <c r="AB169" s="52">
        <v>69.645933215266538</v>
      </c>
      <c r="AC169" s="52">
        <v>100</v>
      </c>
      <c r="AD169" s="52">
        <v>41</v>
      </c>
      <c r="AE169" s="52">
        <v>57.199999999999996</v>
      </c>
      <c r="AF169" s="52">
        <v>76.266666666666666</v>
      </c>
      <c r="AG169" s="52">
        <v>100</v>
      </c>
      <c r="AH169" s="52">
        <v>33</v>
      </c>
      <c r="AI169" s="52">
        <v>53.388888888888886</v>
      </c>
      <c r="AJ169" s="52"/>
      <c r="AK169" s="52">
        <v>71.18518518518519</v>
      </c>
      <c r="AL169" s="52">
        <v>100</v>
      </c>
      <c r="AM169" s="53">
        <v>12.29</v>
      </c>
      <c r="AN169" s="53">
        <v>19.16</v>
      </c>
      <c r="AO169" s="53"/>
      <c r="AP169" s="52">
        <v>0</v>
      </c>
      <c r="AQ169" s="52">
        <v>0.98837209302325579</v>
      </c>
      <c r="AR169" s="52">
        <v>0.99248120300751874</v>
      </c>
      <c r="AS169" s="52">
        <v>0.97435897435897434</v>
      </c>
      <c r="AT169" s="52">
        <v>0.98837209302325579</v>
      </c>
      <c r="AU169" s="52">
        <v>0.99248120300751874</v>
      </c>
      <c r="AV169" s="52">
        <v>0.97435897435897434</v>
      </c>
      <c r="AW169" s="52">
        <v>1</v>
      </c>
      <c r="AX169" s="52">
        <v>1</v>
      </c>
      <c r="AY169" s="52"/>
      <c r="AZ169" s="52">
        <v>0.11647727272727272</v>
      </c>
      <c r="BA169" s="52">
        <v>36.704545454545467</v>
      </c>
      <c r="BB169" s="52">
        <v>50</v>
      </c>
      <c r="BC169" s="52">
        <v>0.13409961685823754</v>
      </c>
      <c r="BD169" s="52">
        <v>33.180076628352495</v>
      </c>
      <c r="BE169" s="52">
        <v>50</v>
      </c>
      <c r="BF169" s="52"/>
      <c r="BG169" s="52"/>
      <c r="BH169" s="52"/>
      <c r="BI169" s="52"/>
      <c r="BJ169" s="52"/>
      <c r="BK169" s="52"/>
      <c r="BL169" s="52"/>
      <c r="BM169" s="52"/>
      <c r="BN169" s="52"/>
      <c r="BO169" s="52"/>
      <c r="BP169" s="52"/>
      <c r="BQ169" s="52"/>
      <c r="BR169" s="52"/>
      <c r="BS169" s="52"/>
      <c r="BT169" s="52"/>
      <c r="BU169" s="54"/>
      <c r="BV169" s="54"/>
      <c r="BW169" s="52"/>
      <c r="BX169" s="52"/>
      <c r="BY169" s="52"/>
      <c r="BZ169" s="55"/>
      <c r="CA169" s="55"/>
      <c r="CB169" s="52"/>
      <c r="CC169" s="52"/>
      <c r="CD169" s="52"/>
      <c r="CE169" s="52"/>
      <c r="CF169" s="52"/>
      <c r="CG169" s="52"/>
      <c r="CH169" s="52"/>
      <c r="CI169" s="52"/>
      <c r="CJ169" s="52"/>
      <c r="CK169" s="52">
        <v>61</v>
      </c>
      <c r="CL169" s="52">
        <v>30</v>
      </c>
      <c r="CM169" s="52">
        <v>70</v>
      </c>
      <c r="CN169" s="52">
        <v>0.49180327868852458</v>
      </c>
      <c r="CO169" s="52">
        <v>0.87142857142857144</v>
      </c>
      <c r="CP169" s="52">
        <v>16.393442622950818</v>
      </c>
      <c r="CQ169" s="52">
        <v>50</v>
      </c>
      <c r="CR169" s="52"/>
      <c r="CS169" s="52"/>
      <c r="CT169" s="52"/>
      <c r="CU169" s="52"/>
      <c r="CV169" s="52"/>
      <c r="CW169" s="52"/>
      <c r="CX169" s="52"/>
      <c r="CY169" s="52"/>
      <c r="CZ169" s="52">
        <v>16.823939048191338</v>
      </c>
      <c r="DA169" s="52">
        <v>19.496255895940152</v>
      </c>
      <c r="DB169" s="52">
        <v>17.335082511020332</v>
      </c>
      <c r="DC169" s="52"/>
      <c r="DD169" s="50" t="s">
        <v>519</v>
      </c>
      <c r="DE169" s="22"/>
      <c r="DF169" s="22"/>
    </row>
    <row r="170" spans="1:110" x14ac:dyDescent="0.25">
      <c r="A170" s="50" t="s">
        <v>3165</v>
      </c>
      <c r="B170" s="50" t="s">
        <v>1796</v>
      </c>
      <c r="C170" s="50" t="s">
        <v>106</v>
      </c>
      <c r="D170" s="50" t="s">
        <v>114</v>
      </c>
      <c r="E170" s="50" t="s">
        <v>119</v>
      </c>
      <c r="F170" s="50" t="s">
        <v>1454</v>
      </c>
      <c r="G170" s="50" t="s">
        <v>109</v>
      </c>
      <c r="H170" s="52">
        <v>382.33665485910615</v>
      </c>
      <c r="I170" s="52">
        <v>800</v>
      </c>
      <c r="J170" s="52">
        <v>47.792081857388268</v>
      </c>
      <c r="K170" s="52">
        <v>0</v>
      </c>
      <c r="L170" s="52">
        <v>311</v>
      </c>
      <c r="M170" s="52">
        <v>49.39629228168949</v>
      </c>
      <c r="N170" s="52">
        <v>65.861723042252649</v>
      </c>
      <c r="O170" s="52">
        <v>100</v>
      </c>
      <c r="P170" s="52">
        <v>273</v>
      </c>
      <c r="Q170" s="52">
        <v>48.512641101387921</v>
      </c>
      <c r="R170" s="52">
        <v>51.244124522695209</v>
      </c>
      <c r="S170" s="52">
        <v>55.744628392803406</v>
      </c>
      <c r="T170" s="52">
        <v>64.683521468517228</v>
      </c>
      <c r="U170" s="52">
        <v>100</v>
      </c>
      <c r="V170" s="52">
        <v>308</v>
      </c>
      <c r="W170" s="52">
        <v>43.772805189451311</v>
      </c>
      <c r="X170" s="52">
        <v>58.363740252601751</v>
      </c>
      <c r="Y170" s="52">
        <v>100</v>
      </c>
      <c r="Z170" s="52">
        <v>271</v>
      </c>
      <c r="AA170" s="52">
        <v>42.752735760189232</v>
      </c>
      <c r="AB170" s="52">
        <v>57.003647680252314</v>
      </c>
      <c r="AC170" s="52">
        <v>100</v>
      </c>
      <c r="AD170" s="52">
        <v>121</v>
      </c>
      <c r="AE170" s="52">
        <v>34.060606060606055</v>
      </c>
      <c r="AF170" s="52">
        <v>45.414141414141405</v>
      </c>
      <c r="AG170" s="52">
        <v>100</v>
      </c>
      <c r="AH170" s="52">
        <v>106</v>
      </c>
      <c r="AI170" s="52">
        <v>32.837421383647794</v>
      </c>
      <c r="AJ170" s="52"/>
      <c r="AK170" s="52">
        <v>43.783228511530389</v>
      </c>
      <c r="AL170" s="52">
        <v>100</v>
      </c>
      <c r="AM170" s="53">
        <v>7.23</v>
      </c>
      <c r="AN170" s="53">
        <v>8.49</v>
      </c>
      <c r="AO170" s="53"/>
      <c r="AP170" s="52">
        <v>0</v>
      </c>
      <c r="AQ170" s="52">
        <v>0.99688473520249221</v>
      </c>
      <c r="AR170" s="52">
        <v>0.99638989169675085</v>
      </c>
      <c r="AS170" s="52">
        <v>1</v>
      </c>
      <c r="AT170" s="52">
        <v>0.98870056497175141</v>
      </c>
      <c r="AU170" s="52">
        <v>0.98713826366559487</v>
      </c>
      <c r="AV170" s="52">
        <v>1</v>
      </c>
      <c r="AW170" s="52">
        <v>1</v>
      </c>
      <c r="AX170" s="52">
        <v>1</v>
      </c>
      <c r="AY170" s="52"/>
      <c r="AZ170" s="52">
        <v>0.37243947858472998</v>
      </c>
      <c r="BA170" s="52">
        <v>0</v>
      </c>
      <c r="BB170" s="52">
        <v>50</v>
      </c>
      <c r="BC170" s="52">
        <v>0.36734693877551022</v>
      </c>
      <c r="BD170" s="52">
        <v>0</v>
      </c>
      <c r="BE170" s="52">
        <v>50</v>
      </c>
      <c r="BF170" s="52"/>
      <c r="BG170" s="52"/>
      <c r="BH170" s="52"/>
      <c r="BI170" s="52"/>
      <c r="BJ170" s="52"/>
      <c r="BK170" s="52"/>
      <c r="BL170" s="52"/>
      <c r="BM170" s="52"/>
      <c r="BN170" s="52"/>
      <c r="BO170" s="52"/>
      <c r="BP170" s="52">
        <v>47</v>
      </c>
      <c r="BQ170" s="52">
        <v>57</v>
      </c>
      <c r="BR170" s="52">
        <v>0.82456140350877194</v>
      </c>
      <c r="BS170" s="52">
        <v>43.859649122807021</v>
      </c>
      <c r="BT170" s="52">
        <v>50</v>
      </c>
      <c r="BU170" s="54"/>
      <c r="BV170" s="54"/>
      <c r="BW170" s="52"/>
      <c r="BX170" s="52"/>
      <c r="BY170" s="52"/>
      <c r="BZ170" s="55"/>
      <c r="CA170" s="55"/>
      <c r="CB170" s="52"/>
      <c r="CC170" s="52"/>
      <c r="CD170" s="52"/>
      <c r="CE170" s="52"/>
      <c r="CF170" s="52"/>
      <c r="CG170" s="52"/>
      <c r="CH170" s="52"/>
      <c r="CI170" s="52"/>
      <c r="CJ170" s="52"/>
      <c r="CK170" s="52">
        <v>99</v>
      </c>
      <c r="CL170" s="52">
        <v>20</v>
      </c>
      <c r="CM170" s="52">
        <v>168</v>
      </c>
      <c r="CN170" s="52">
        <v>0.20202020202020202</v>
      </c>
      <c r="CO170" s="52">
        <v>0.5892857142857143</v>
      </c>
      <c r="CP170" s="52">
        <v>3.3670033670033668</v>
      </c>
      <c r="CQ170" s="52">
        <v>50</v>
      </c>
      <c r="CR170" s="52"/>
      <c r="CS170" s="52"/>
      <c r="CT170" s="52"/>
      <c r="CU170" s="52"/>
      <c r="CV170" s="52"/>
      <c r="CW170" s="52"/>
      <c r="CX170" s="52"/>
      <c r="CY170" s="52"/>
      <c r="CZ170" s="52">
        <v>16.823939048191338</v>
      </c>
      <c r="DA170" s="52">
        <v>19.496255895940152</v>
      </c>
      <c r="DB170" s="52">
        <v>17.335082511020332</v>
      </c>
      <c r="DC170" s="52"/>
      <c r="DD170" s="50" t="s">
        <v>764</v>
      </c>
      <c r="DE170" s="22"/>
      <c r="DF170" s="22"/>
    </row>
    <row r="171" spans="1:110" x14ac:dyDescent="0.25">
      <c r="A171" s="50" t="s">
        <v>3142</v>
      </c>
      <c r="B171" s="50" t="s">
        <v>1797</v>
      </c>
      <c r="C171" s="50" t="s">
        <v>106</v>
      </c>
      <c r="D171" s="50" t="s">
        <v>114</v>
      </c>
      <c r="E171" s="50" t="s">
        <v>119</v>
      </c>
      <c r="F171" s="50" t="s">
        <v>1454</v>
      </c>
      <c r="G171" s="50" t="s">
        <v>109</v>
      </c>
      <c r="H171" s="52">
        <v>436.91562010529043</v>
      </c>
      <c r="I171" s="52">
        <v>800</v>
      </c>
      <c r="J171" s="52">
        <v>54.614452513161304</v>
      </c>
      <c r="K171" s="52">
        <v>0</v>
      </c>
      <c r="L171" s="52">
        <v>353</v>
      </c>
      <c r="M171" s="52">
        <v>51.757432141419407</v>
      </c>
      <c r="N171" s="52">
        <v>69.009909521892538</v>
      </c>
      <c r="O171" s="52">
        <v>100</v>
      </c>
      <c r="P171" s="52">
        <v>306</v>
      </c>
      <c r="Q171" s="52">
        <v>50.292599982805505</v>
      </c>
      <c r="R171" s="52">
        <v>50.403954489885088</v>
      </c>
      <c r="S171" s="52">
        <v>61.294424493246069</v>
      </c>
      <c r="T171" s="52">
        <v>67.056799977074007</v>
      </c>
      <c r="U171" s="52">
        <v>100</v>
      </c>
      <c r="V171" s="52">
        <v>352</v>
      </c>
      <c r="W171" s="52">
        <v>43.223731022180694</v>
      </c>
      <c r="X171" s="52">
        <v>57.631641362907594</v>
      </c>
      <c r="Y171" s="52">
        <v>100</v>
      </c>
      <c r="Z171" s="52">
        <v>305</v>
      </c>
      <c r="AA171" s="52">
        <v>42.117270356665593</v>
      </c>
      <c r="AB171" s="52">
        <v>56.156360475554123</v>
      </c>
      <c r="AC171" s="52">
        <v>100</v>
      </c>
      <c r="AD171" s="52">
        <v>113</v>
      </c>
      <c r="AE171" s="52">
        <v>41.968731563421827</v>
      </c>
      <c r="AF171" s="52">
        <v>55.958308751229104</v>
      </c>
      <c r="AG171" s="52">
        <v>100</v>
      </c>
      <c r="AH171" s="52">
        <v>95</v>
      </c>
      <c r="AI171" s="52">
        <v>39.673333333333346</v>
      </c>
      <c r="AJ171" s="52"/>
      <c r="AK171" s="52">
        <v>52.897777777777797</v>
      </c>
      <c r="AL171" s="52">
        <v>100</v>
      </c>
      <c r="AM171" s="53">
        <v>11</v>
      </c>
      <c r="AN171" s="53">
        <v>8.2799999999999994</v>
      </c>
      <c r="AO171" s="53"/>
      <c r="AP171" s="52">
        <v>0</v>
      </c>
      <c r="AQ171" s="52">
        <v>0.99732620320855614</v>
      </c>
      <c r="AR171" s="52">
        <v>1</v>
      </c>
      <c r="AS171" s="52">
        <v>0.98039215686274506</v>
      </c>
      <c r="AT171" s="52">
        <v>0.9946666666666667</v>
      </c>
      <c r="AU171" s="52">
        <v>0.99691358024691357</v>
      </c>
      <c r="AV171" s="52">
        <v>0.98039215686274506</v>
      </c>
      <c r="AW171" s="52">
        <v>1</v>
      </c>
      <c r="AX171" s="52">
        <v>1</v>
      </c>
      <c r="AY171" s="52"/>
      <c r="AZ171" s="52">
        <v>0.23217247097844113</v>
      </c>
      <c r="BA171" s="52">
        <v>13.565505804311773</v>
      </c>
      <c r="BB171" s="52">
        <v>50</v>
      </c>
      <c r="BC171" s="52">
        <v>0.23346303501945526</v>
      </c>
      <c r="BD171" s="52">
        <v>13.307392996108947</v>
      </c>
      <c r="BE171" s="52">
        <v>50</v>
      </c>
      <c r="BF171" s="52"/>
      <c r="BG171" s="52"/>
      <c r="BH171" s="52"/>
      <c r="BI171" s="52"/>
      <c r="BJ171" s="52"/>
      <c r="BK171" s="52"/>
      <c r="BL171" s="52"/>
      <c r="BM171" s="52"/>
      <c r="BN171" s="52"/>
      <c r="BO171" s="52"/>
      <c r="BP171" s="52">
        <v>34</v>
      </c>
      <c r="BQ171" s="52">
        <v>48</v>
      </c>
      <c r="BR171" s="52">
        <v>0.70833333333333337</v>
      </c>
      <c r="BS171" s="52">
        <v>37.677304964539012</v>
      </c>
      <c r="BT171" s="52">
        <v>50</v>
      </c>
      <c r="BU171" s="54"/>
      <c r="BV171" s="54"/>
      <c r="BW171" s="52"/>
      <c r="BX171" s="52"/>
      <c r="BY171" s="52"/>
      <c r="BZ171" s="55"/>
      <c r="CA171" s="55"/>
      <c r="CB171" s="52"/>
      <c r="CC171" s="52"/>
      <c r="CD171" s="52"/>
      <c r="CE171" s="52"/>
      <c r="CF171" s="52"/>
      <c r="CG171" s="52"/>
      <c r="CH171" s="52"/>
      <c r="CI171" s="52"/>
      <c r="CJ171" s="52"/>
      <c r="CK171" s="52">
        <v>166</v>
      </c>
      <c r="CL171" s="52">
        <v>34</v>
      </c>
      <c r="CM171" s="52">
        <v>179</v>
      </c>
      <c r="CN171" s="52">
        <v>0.20481927710843373</v>
      </c>
      <c r="CO171" s="52">
        <v>0.92737430167597767</v>
      </c>
      <c r="CP171" s="52">
        <v>13.654618473895583</v>
      </c>
      <c r="CQ171" s="52">
        <v>50</v>
      </c>
      <c r="CR171" s="52"/>
      <c r="CS171" s="52"/>
      <c r="CT171" s="52"/>
      <c r="CU171" s="52"/>
      <c r="CV171" s="52"/>
      <c r="CW171" s="52"/>
      <c r="CX171" s="52"/>
      <c r="CY171" s="52"/>
      <c r="CZ171" s="52">
        <v>16.823939048191338</v>
      </c>
      <c r="DA171" s="52">
        <v>19.496255895940152</v>
      </c>
      <c r="DB171" s="52">
        <v>17.335082511020332</v>
      </c>
      <c r="DC171" s="52"/>
      <c r="DD171" s="50" t="s">
        <v>743</v>
      </c>
      <c r="DE171" s="22"/>
      <c r="DF171" s="22"/>
    </row>
    <row r="172" spans="1:110" x14ac:dyDescent="0.25">
      <c r="A172" s="50" t="s">
        <v>3214</v>
      </c>
      <c r="B172" s="50" t="s">
        <v>1798</v>
      </c>
      <c r="C172" s="50" t="s">
        <v>106</v>
      </c>
      <c r="D172" s="50" t="s">
        <v>114</v>
      </c>
      <c r="E172" s="50" t="s">
        <v>137</v>
      </c>
      <c r="F172" s="50" t="s">
        <v>1453</v>
      </c>
      <c r="G172" s="50" t="s">
        <v>109</v>
      </c>
      <c r="H172" s="52">
        <v>584.55835609128917</v>
      </c>
      <c r="I172" s="52">
        <v>750</v>
      </c>
      <c r="J172" s="52">
        <v>77.941114145505225</v>
      </c>
      <c r="K172" s="52">
        <v>0</v>
      </c>
      <c r="L172" s="52">
        <v>170</v>
      </c>
      <c r="M172" s="52">
        <v>71.659489423894897</v>
      </c>
      <c r="N172" s="52">
        <v>95.545985898526524</v>
      </c>
      <c r="O172" s="52">
        <v>100</v>
      </c>
      <c r="P172" s="52">
        <v>44</v>
      </c>
      <c r="Q172" s="52">
        <v>62.551633011802572</v>
      </c>
      <c r="R172" s="52">
        <v>63.41347764562051</v>
      </c>
      <c r="S172" s="52">
        <v>74.840010710657296</v>
      </c>
      <c r="T172" s="52">
        <v>83.402177349070101</v>
      </c>
      <c r="U172" s="52">
        <v>100</v>
      </c>
      <c r="V172" s="52">
        <v>170</v>
      </c>
      <c r="W172" s="52">
        <v>61.423715012685612</v>
      </c>
      <c r="X172" s="52">
        <v>81.898286683580807</v>
      </c>
      <c r="Y172" s="52">
        <v>100</v>
      </c>
      <c r="Z172" s="52">
        <v>44</v>
      </c>
      <c r="AA172" s="52">
        <v>55.725758382008387</v>
      </c>
      <c r="AB172" s="52">
        <v>74.301011176011173</v>
      </c>
      <c r="AC172" s="52">
        <v>100</v>
      </c>
      <c r="AD172" s="52">
        <v>66</v>
      </c>
      <c r="AE172" s="52">
        <v>53.144444444444474</v>
      </c>
      <c r="AF172" s="52">
        <v>70.859259259259304</v>
      </c>
      <c r="AG172" s="52">
        <v>100</v>
      </c>
      <c r="AH172" s="52">
        <v>21</v>
      </c>
      <c r="AI172" s="52">
        <v>46.898412698412692</v>
      </c>
      <c r="AJ172" s="52">
        <v>56.059259259259257</v>
      </c>
      <c r="AK172" s="52">
        <v>62.531216931216925</v>
      </c>
      <c r="AL172" s="52">
        <v>100</v>
      </c>
      <c r="AM172" s="53">
        <v>12.28</v>
      </c>
      <c r="AN172" s="53">
        <v>7.68</v>
      </c>
      <c r="AO172" s="53">
        <v>9.16</v>
      </c>
      <c r="AP172" s="52">
        <v>0</v>
      </c>
      <c r="AQ172" s="52">
        <v>0.9941860465116279</v>
      </c>
      <c r="AR172" s="52">
        <v>0.97826086956521741</v>
      </c>
      <c r="AS172" s="52">
        <v>1</v>
      </c>
      <c r="AT172" s="52">
        <v>0.9942196531791907</v>
      </c>
      <c r="AU172" s="52">
        <v>0.97872340425531912</v>
      </c>
      <c r="AV172" s="52">
        <v>1</v>
      </c>
      <c r="AW172" s="52">
        <v>1</v>
      </c>
      <c r="AX172" s="52">
        <v>1</v>
      </c>
      <c r="AY172" s="52">
        <v>1</v>
      </c>
      <c r="AZ172" s="52">
        <v>5.4380664652567974E-2</v>
      </c>
      <c r="BA172" s="52">
        <v>49.123867069486415</v>
      </c>
      <c r="BB172" s="52">
        <v>50</v>
      </c>
      <c r="BC172" s="52">
        <v>0.13793103448275862</v>
      </c>
      <c r="BD172" s="52">
        <v>32.413793103448278</v>
      </c>
      <c r="BE172" s="52">
        <v>50</v>
      </c>
      <c r="BF172" s="52"/>
      <c r="BG172" s="52"/>
      <c r="BH172" s="52"/>
      <c r="BI172" s="52"/>
      <c r="BJ172" s="52"/>
      <c r="BK172" s="52"/>
      <c r="BL172" s="52"/>
      <c r="BM172" s="52"/>
      <c r="BN172" s="52"/>
      <c r="BO172" s="52"/>
      <c r="BP172" s="52"/>
      <c r="BQ172" s="52"/>
      <c r="BR172" s="52"/>
      <c r="BS172" s="52"/>
      <c r="BT172" s="52"/>
      <c r="BU172" s="54"/>
      <c r="BV172" s="54"/>
      <c r="BW172" s="52"/>
      <c r="BX172" s="52"/>
      <c r="BY172" s="52"/>
      <c r="BZ172" s="55"/>
      <c r="CA172" s="55"/>
      <c r="CB172" s="52"/>
      <c r="CC172" s="52"/>
      <c r="CD172" s="52"/>
      <c r="CE172" s="52"/>
      <c r="CF172" s="52"/>
      <c r="CG172" s="52"/>
      <c r="CH172" s="52"/>
      <c r="CI172" s="52"/>
      <c r="CJ172" s="52"/>
      <c r="CK172" s="52">
        <v>58</v>
      </c>
      <c r="CL172" s="52">
        <v>30</v>
      </c>
      <c r="CM172" s="52">
        <v>58</v>
      </c>
      <c r="CN172" s="52">
        <v>0.51724137931034486</v>
      </c>
      <c r="CO172" s="52">
        <v>1</v>
      </c>
      <c r="CP172" s="52">
        <v>34.482758620689658</v>
      </c>
      <c r="CQ172" s="52">
        <v>50</v>
      </c>
      <c r="CR172" s="52"/>
      <c r="CS172" s="52"/>
      <c r="CT172" s="52"/>
      <c r="CU172" s="52"/>
      <c r="CV172" s="52"/>
      <c r="CW172" s="52"/>
      <c r="CX172" s="52"/>
      <c r="CY172" s="52"/>
      <c r="CZ172" s="52">
        <v>16.823939048191338</v>
      </c>
      <c r="DA172" s="52">
        <v>19.496255895940152</v>
      </c>
      <c r="DB172" s="52">
        <v>17.335082511020332</v>
      </c>
      <c r="DC172" s="52"/>
      <c r="DD172" s="50" t="s">
        <v>820</v>
      </c>
      <c r="DE172" s="22"/>
      <c r="DF172" s="22"/>
    </row>
    <row r="173" spans="1:110" x14ac:dyDescent="0.25">
      <c r="A173" s="50" t="s">
        <v>3365</v>
      </c>
      <c r="B173" s="50" t="s">
        <v>1799</v>
      </c>
      <c r="C173" s="50" t="s">
        <v>106</v>
      </c>
      <c r="D173" s="50" t="s">
        <v>108</v>
      </c>
      <c r="E173" s="50" t="s">
        <v>119</v>
      </c>
      <c r="F173" s="50" t="s">
        <v>2644</v>
      </c>
      <c r="G173" s="50" t="s">
        <v>109</v>
      </c>
      <c r="H173" s="52">
        <v>514.58595797537669</v>
      </c>
      <c r="I173" s="52">
        <v>800</v>
      </c>
      <c r="J173" s="52">
        <v>64.323244746922086</v>
      </c>
      <c r="K173" s="52">
        <v>1</v>
      </c>
      <c r="L173" s="52">
        <v>577</v>
      </c>
      <c r="M173" s="52">
        <v>67.428661423404279</v>
      </c>
      <c r="N173" s="52">
        <v>89.904881897872372</v>
      </c>
      <c r="O173" s="52">
        <v>100</v>
      </c>
      <c r="P173" s="52">
        <v>353</v>
      </c>
      <c r="Q173" s="52">
        <v>59.009628307439499</v>
      </c>
      <c r="R173" s="52">
        <v>71.509058632089989</v>
      </c>
      <c r="S173" s="52">
        <v>75</v>
      </c>
      <c r="T173" s="52">
        <v>78.679504409919332</v>
      </c>
      <c r="U173" s="52">
        <v>100</v>
      </c>
      <c r="V173" s="52">
        <v>577</v>
      </c>
      <c r="W173" s="52">
        <v>57.31915385298317</v>
      </c>
      <c r="X173" s="52">
        <v>76.425538470644227</v>
      </c>
      <c r="Y173" s="52">
        <v>100</v>
      </c>
      <c r="Z173" s="52">
        <v>353</v>
      </c>
      <c r="AA173" s="52">
        <v>48.314795012983382</v>
      </c>
      <c r="AB173" s="52">
        <v>64.419726683977842</v>
      </c>
      <c r="AC173" s="52">
        <v>100</v>
      </c>
      <c r="AD173" s="52">
        <v>202</v>
      </c>
      <c r="AE173" s="52">
        <v>52.076196369636961</v>
      </c>
      <c r="AF173" s="52">
        <v>69.434928492849281</v>
      </c>
      <c r="AG173" s="52">
        <v>100</v>
      </c>
      <c r="AH173" s="52">
        <v>119</v>
      </c>
      <c r="AI173" s="52">
        <v>46.354831932773109</v>
      </c>
      <c r="AJ173" s="52">
        <v>60.279116465863467</v>
      </c>
      <c r="AK173" s="52">
        <v>61.806442577030815</v>
      </c>
      <c r="AL173" s="52">
        <v>100</v>
      </c>
      <c r="AM173" s="53">
        <v>15.99</v>
      </c>
      <c r="AN173" s="53">
        <v>23.19</v>
      </c>
      <c r="AO173" s="53">
        <v>13.92</v>
      </c>
      <c r="AP173" s="52">
        <v>0</v>
      </c>
      <c r="AQ173" s="52">
        <v>0.99337748344370858</v>
      </c>
      <c r="AR173" s="52">
        <v>0.98941798941798942</v>
      </c>
      <c r="AS173" s="52">
        <v>1</v>
      </c>
      <c r="AT173" s="52">
        <v>0.99337748344370858</v>
      </c>
      <c r="AU173" s="52">
        <v>0.98941798941798942</v>
      </c>
      <c r="AV173" s="52">
        <v>1</v>
      </c>
      <c r="AW173" s="52">
        <v>0.99038461538461542</v>
      </c>
      <c r="AX173" s="52">
        <v>0.98399999999999999</v>
      </c>
      <c r="AY173" s="52">
        <v>1</v>
      </c>
      <c r="AZ173" s="52">
        <v>0.39065108514190316</v>
      </c>
      <c r="BA173" s="52">
        <v>0</v>
      </c>
      <c r="BB173" s="52">
        <v>50</v>
      </c>
      <c r="BC173" s="52">
        <v>0.45989304812834225</v>
      </c>
      <c r="BD173" s="52">
        <v>0</v>
      </c>
      <c r="BE173" s="52">
        <v>50</v>
      </c>
      <c r="BF173" s="52"/>
      <c r="BG173" s="52"/>
      <c r="BH173" s="52"/>
      <c r="BI173" s="52"/>
      <c r="BJ173" s="52"/>
      <c r="BK173" s="52"/>
      <c r="BL173" s="52"/>
      <c r="BM173" s="52"/>
      <c r="BN173" s="52"/>
      <c r="BO173" s="52"/>
      <c r="BP173" s="52">
        <v>177</v>
      </c>
      <c r="BQ173" s="52">
        <v>204</v>
      </c>
      <c r="BR173" s="52">
        <v>0.86764705882352944</v>
      </c>
      <c r="BS173" s="52">
        <v>46.151439299123908</v>
      </c>
      <c r="BT173" s="52">
        <v>50</v>
      </c>
      <c r="BU173" s="54"/>
      <c r="BV173" s="54"/>
      <c r="BW173" s="52"/>
      <c r="BX173" s="52"/>
      <c r="BY173" s="52"/>
      <c r="BZ173" s="55"/>
      <c r="CA173" s="55"/>
      <c r="CB173" s="52"/>
      <c r="CC173" s="52"/>
      <c r="CD173" s="52"/>
      <c r="CE173" s="52"/>
      <c r="CF173" s="52"/>
      <c r="CG173" s="52"/>
      <c r="CH173" s="52"/>
      <c r="CI173" s="52"/>
      <c r="CJ173" s="52"/>
      <c r="CK173" s="52">
        <v>389</v>
      </c>
      <c r="CL173" s="52">
        <v>162</v>
      </c>
      <c r="CM173" s="52">
        <v>405</v>
      </c>
      <c r="CN173" s="52">
        <v>0.41645244215938304</v>
      </c>
      <c r="CO173" s="52">
        <v>0.96049382716049381</v>
      </c>
      <c r="CP173" s="52">
        <v>27.763496143958871</v>
      </c>
      <c r="CQ173" s="52">
        <v>50</v>
      </c>
      <c r="CR173" s="52"/>
      <c r="CS173" s="52"/>
      <c r="CT173" s="52"/>
      <c r="CU173" s="52"/>
      <c r="CV173" s="52"/>
      <c r="CW173" s="52"/>
      <c r="CX173" s="52"/>
      <c r="CY173" s="52"/>
      <c r="CZ173" s="52">
        <v>16.823939048191338</v>
      </c>
      <c r="DA173" s="52">
        <v>19.496255895940152</v>
      </c>
      <c r="DB173" s="52">
        <v>17.335082511020332</v>
      </c>
      <c r="DC173" s="52"/>
      <c r="DD173" s="50" t="s">
        <v>993</v>
      </c>
      <c r="DE173" s="22"/>
      <c r="DF173" s="22"/>
    </row>
    <row r="174" spans="1:110" x14ac:dyDescent="0.25">
      <c r="A174" s="50" t="s">
        <v>3546</v>
      </c>
      <c r="B174" s="50" t="s">
        <v>1800</v>
      </c>
      <c r="C174" s="50" t="s">
        <v>106</v>
      </c>
      <c r="D174" s="50" t="s">
        <v>167</v>
      </c>
      <c r="E174" s="50" t="s">
        <v>137</v>
      </c>
      <c r="F174" s="50" t="s">
        <v>1453</v>
      </c>
      <c r="G174" s="50" t="s">
        <v>109</v>
      </c>
      <c r="H174" s="52">
        <v>595.39302874479392</v>
      </c>
      <c r="I174" s="52">
        <v>750</v>
      </c>
      <c r="J174" s="52">
        <v>79.385737165972529</v>
      </c>
      <c r="K174" s="52">
        <v>0</v>
      </c>
      <c r="L174" s="52">
        <v>244</v>
      </c>
      <c r="M174" s="52">
        <v>68.310699574685273</v>
      </c>
      <c r="N174" s="52">
        <v>91.080932766247031</v>
      </c>
      <c r="O174" s="52">
        <v>100</v>
      </c>
      <c r="P174" s="52">
        <v>121</v>
      </c>
      <c r="Q174" s="52">
        <v>62.095244197891311</v>
      </c>
      <c r="R174" s="52">
        <v>70.614441554482212</v>
      </c>
      <c r="S174" s="52">
        <v>74.425090636409394</v>
      </c>
      <c r="T174" s="52">
        <v>82.793658930521758</v>
      </c>
      <c r="U174" s="52">
        <v>100</v>
      </c>
      <c r="V174" s="52">
        <v>244</v>
      </c>
      <c r="W174" s="52">
        <v>63.094965743531318</v>
      </c>
      <c r="X174" s="52">
        <v>84.126620991375091</v>
      </c>
      <c r="Y174" s="52">
        <v>100</v>
      </c>
      <c r="Z174" s="52">
        <v>121</v>
      </c>
      <c r="AA174" s="52">
        <v>55.45120107620108</v>
      </c>
      <c r="AB174" s="52">
        <v>73.934934768268107</v>
      </c>
      <c r="AC174" s="52">
        <v>100</v>
      </c>
      <c r="AD174" s="52">
        <v>79</v>
      </c>
      <c r="AE174" s="52">
        <v>51.760337552742641</v>
      </c>
      <c r="AF174" s="52">
        <v>69.013783403656859</v>
      </c>
      <c r="AG174" s="52">
        <v>100</v>
      </c>
      <c r="AH174" s="52">
        <v>43</v>
      </c>
      <c r="AI174" s="52">
        <v>47.103875968992241</v>
      </c>
      <c r="AJ174" s="52">
        <v>57.322222222222209</v>
      </c>
      <c r="AK174" s="52">
        <v>62.805167958656327</v>
      </c>
      <c r="AL174" s="52">
        <v>100</v>
      </c>
      <c r="AM174" s="53">
        <v>12.32</v>
      </c>
      <c r="AN174" s="53">
        <v>15.16</v>
      </c>
      <c r="AO174" s="53">
        <v>10.210000000000001</v>
      </c>
      <c r="AP174" s="52">
        <v>0</v>
      </c>
      <c r="AQ174" s="52">
        <v>0.98809523809523814</v>
      </c>
      <c r="AR174" s="52">
        <v>0.99206349206349209</v>
      </c>
      <c r="AS174" s="52">
        <v>0.98412698412698407</v>
      </c>
      <c r="AT174" s="52">
        <v>0.98809523809523814</v>
      </c>
      <c r="AU174" s="52">
        <v>0.99206349206349209</v>
      </c>
      <c r="AV174" s="52">
        <v>0.98412698412698407</v>
      </c>
      <c r="AW174" s="52">
        <v>1</v>
      </c>
      <c r="AX174" s="52">
        <v>1</v>
      </c>
      <c r="AY174" s="52">
        <v>1</v>
      </c>
      <c r="AZ174" s="52">
        <v>5.1999999999999998E-2</v>
      </c>
      <c r="BA174" s="52">
        <v>49.6</v>
      </c>
      <c r="BB174" s="52">
        <v>50</v>
      </c>
      <c r="BC174" s="52">
        <v>8.1967213114754092E-2</v>
      </c>
      <c r="BD174" s="52">
        <v>43.606557377049192</v>
      </c>
      <c r="BE174" s="52">
        <v>50</v>
      </c>
      <c r="BF174" s="52"/>
      <c r="BG174" s="52"/>
      <c r="BH174" s="52"/>
      <c r="BI174" s="52"/>
      <c r="BJ174" s="52"/>
      <c r="BK174" s="52"/>
      <c r="BL174" s="52"/>
      <c r="BM174" s="52"/>
      <c r="BN174" s="52"/>
      <c r="BO174" s="52"/>
      <c r="BP174" s="52"/>
      <c r="BQ174" s="52"/>
      <c r="BR174" s="52"/>
      <c r="BS174" s="52"/>
      <c r="BT174" s="52"/>
      <c r="BU174" s="54"/>
      <c r="BV174" s="54"/>
      <c r="BW174" s="52"/>
      <c r="BX174" s="52"/>
      <c r="BY174" s="52"/>
      <c r="BZ174" s="55"/>
      <c r="CA174" s="55"/>
      <c r="CB174" s="52"/>
      <c r="CC174" s="52"/>
      <c r="CD174" s="52"/>
      <c r="CE174" s="52"/>
      <c r="CF174" s="52"/>
      <c r="CG174" s="52"/>
      <c r="CH174" s="52"/>
      <c r="CI174" s="52"/>
      <c r="CJ174" s="52"/>
      <c r="CK174" s="52">
        <v>85</v>
      </c>
      <c r="CL174" s="52">
        <v>49</v>
      </c>
      <c r="CM174" s="52">
        <v>86</v>
      </c>
      <c r="CN174" s="52">
        <v>0.57647058823529407</v>
      </c>
      <c r="CO174" s="52">
        <v>0.98837209302325579</v>
      </c>
      <c r="CP174" s="52">
        <v>38.431372549019606</v>
      </c>
      <c r="CQ174" s="52">
        <v>50</v>
      </c>
      <c r="CR174" s="52"/>
      <c r="CS174" s="52"/>
      <c r="CT174" s="52"/>
      <c r="CU174" s="52"/>
      <c r="CV174" s="52"/>
      <c r="CW174" s="52"/>
      <c r="CX174" s="52"/>
      <c r="CY174" s="52"/>
      <c r="CZ174" s="52">
        <v>16.823939048191338</v>
      </c>
      <c r="DA174" s="52">
        <v>19.496255895940152</v>
      </c>
      <c r="DB174" s="52">
        <v>17.335082511020332</v>
      </c>
      <c r="DC174" s="52"/>
      <c r="DD174" s="50" t="s">
        <v>1189</v>
      </c>
      <c r="DE174" s="22"/>
      <c r="DF174" s="22"/>
    </row>
    <row r="175" spans="1:110" x14ac:dyDescent="0.25">
      <c r="A175" s="50" t="s">
        <v>3593</v>
      </c>
      <c r="B175" s="50" t="s">
        <v>1801</v>
      </c>
      <c r="C175" s="50" t="s">
        <v>1212</v>
      </c>
      <c r="D175" s="50" t="s">
        <v>122</v>
      </c>
      <c r="E175" s="50" t="s">
        <v>123</v>
      </c>
      <c r="F175" s="50" t="s">
        <v>1453</v>
      </c>
      <c r="G175" s="50" t="s">
        <v>109</v>
      </c>
      <c r="H175" s="52">
        <v>1031.2137748148082</v>
      </c>
      <c r="I175" s="52">
        <v>1250</v>
      </c>
      <c r="J175" s="52">
        <v>82.497101985184656</v>
      </c>
      <c r="K175" s="52">
        <v>1</v>
      </c>
      <c r="L175" s="52">
        <v>130</v>
      </c>
      <c r="M175" s="52">
        <v>65.944196305486614</v>
      </c>
      <c r="N175" s="52">
        <v>87.925595073982151</v>
      </c>
      <c r="O175" s="52">
        <v>100</v>
      </c>
      <c r="P175" s="52">
        <v>30</v>
      </c>
      <c r="Q175" s="52">
        <v>52.222565710872168</v>
      </c>
      <c r="R175" s="52">
        <v>55.291380297823565</v>
      </c>
      <c r="S175" s="52">
        <v>70.060685483870955</v>
      </c>
      <c r="T175" s="52">
        <v>69.630087614496233</v>
      </c>
      <c r="U175" s="52">
        <v>100</v>
      </c>
      <c r="V175" s="52">
        <v>126</v>
      </c>
      <c r="W175" s="52">
        <v>51.929344169893973</v>
      </c>
      <c r="X175" s="52">
        <v>69.239125559858621</v>
      </c>
      <c r="Y175" s="52">
        <v>100</v>
      </c>
      <c r="Z175" s="52">
        <v>30</v>
      </c>
      <c r="AA175" s="52">
        <v>41.170828560519269</v>
      </c>
      <c r="AB175" s="52">
        <v>54.894438080692353</v>
      </c>
      <c r="AC175" s="52">
        <v>100</v>
      </c>
      <c r="AD175" s="52">
        <v>148</v>
      </c>
      <c r="AE175" s="52">
        <v>68.834234234234259</v>
      </c>
      <c r="AF175" s="52">
        <v>91.778978978979012</v>
      </c>
      <c r="AG175" s="52">
        <v>100</v>
      </c>
      <c r="AH175" s="52">
        <v>33</v>
      </c>
      <c r="AI175" s="52">
        <v>47.677777777777763</v>
      </c>
      <c r="AJ175" s="52">
        <v>74.905217391304348</v>
      </c>
      <c r="AK175" s="52">
        <v>63.570370370370355</v>
      </c>
      <c r="AL175" s="52">
        <v>100</v>
      </c>
      <c r="AM175" s="53">
        <v>17.829999999999998</v>
      </c>
      <c r="AN175" s="53">
        <v>14.12</v>
      </c>
      <c r="AO175" s="53">
        <v>27.22</v>
      </c>
      <c r="AP175" s="52">
        <v>1</v>
      </c>
      <c r="AQ175" s="52">
        <v>0.95</v>
      </c>
      <c r="AR175" s="52">
        <v>0.86486486486486491</v>
      </c>
      <c r="AS175" s="52">
        <v>0.98058252427184467</v>
      </c>
      <c r="AT175" s="52">
        <v>0.92142857142857137</v>
      </c>
      <c r="AU175" s="52">
        <v>0.86486486486486491</v>
      </c>
      <c r="AV175" s="52">
        <v>0.94174757281553401</v>
      </c>
      <c r="AW175" s="52">
        <v>0.99328859060402686</v>
      </c>
      <c r="AX175" s="52">
        <v>1</v>
      </c>
      <c r="AY175" s="52">
        <v>0.99137931034482762</v>
      </c>
      <c r="AZ175" s="52">
        <v>6.6189624329159216E-2</v>
      </c>
      <c r="BA175" s="52">
        <v>46.762075134168171</v>
      </c>
      <c r="BB175" s="52">
        <v>50</v>
      </c>
      <c r="BC175" s="52">
        <v>0.14150943396226415</v>
      </c>
      <c r="BD175" s="52">
        <v>31.698113207547188</v>
      </c>
      <c r="BE175" s="52">
        <v>50</v>
      </c>
      <c r="BF175" s="52">
        <v>271</v>
      </c>
      <c r="BG175" s="52">
        <v>281</v>
      </c>
      <c r="BH175" s="52">
        <v>0.96441281138790036</v>
      </c>
      <c r="BI175" s="52">
        <v>50</v>
      </c>
      <c r="BJ175" s="52">
        <v>50</v>
      </c>
      <c r="BK175" s="52">
        <v>125</v>
      </c>
      <c r="BL175" s="52">
        <v>281</v>
      </c>
      <c r="BM175" s="52">
        <v>0.44483985765124556</v>
      </c>
      <c r="BN175" s="52">
        <v>29.655990510083036</v>
      </c>
      <c r="BO175" s="52">
        <v>50</v>
      </c>
      <c r="BP175" s="52">
        <v>126</v>
      </c>
      <c r="BQ175" s="52">
        <v>129</v>
      </c>
      <c r="BR175" s="52">
        <v>0.97674418604651159</v>
      </c>
      <c r="BS175" s="52">
        <v>50</v>
      </c>
      <c r="BT175" s="52">
        <v>50</v>
      </c>
      <c r="BU175" s="54">
        <v>125</v>
      </c>
      <c r="BV175" s="54">
        <v>130</v>
      </c>
      <c r="BW175" s="52">
        <v>0.96153846153846156</v>
      </c>
      <c r="BX175" s="52">
        <v>100</v>
      </c>
      <c r="BY175" s="52">
        <v>100</v>
      </c>
      <c r="BZ175" s="55">
        <v>25</v>
      </c>
      <c r="CA175" s="55">
        <v>27</v>
      </c>
      <c r="CB175" s="52">
        <v>0.92592592592592593</v>
      </c>
      <c r="CC175" s="52">
        <v>98.502758077226176</v>
      </c>
      <c r="CD175" s="52">
        <v>100</v>
      </c>
      <c r="CE175" s="52">
        <v>0</v>
      </c>
      <c r="CF175" s="52">
        <v>129</v>
      </c>
      <c r="CG175" s="52">
        <v>108</v>
      </c>
      <c r="CH175" s="52">
        <v>0.83720930232558144</v>
      </c>
      <c r="CI175" s="52">
        <v>100</v>
      </c>
      <c r="CJ175" s="52">
        <v>100</v>
      </c>
      <c r="CK175" s="52">
        <v>143</v>
      </c>
      <c r="CL175" s="52">
        <v>89</v>
      </c>
      <c r="CM175" s="52">
        <v>149</v>
      </c>
      <c r="CN175" s="52">
        <v>0.6223776223776224</v>
      </c>
      <c r="CO175" s="52">
        <v>0.95973154362416102</v>
      </c>
      <c r="CP175" s="52">
        <v>41.491841491841491</v>
      </c>
      <c r="CQ175" s="52">
        <v>50</v>
      </c>
      <c r="CR175" s="52">
        <v>309</v>
      </c>
      <c r="CS175" s="52">
        <v>559</v>
      </c>
      <c r="CT175" s="52">
        <v>0.55277280858676203</v>
      </c>
      <c r="CU175" s="52">
        <v>46.064400715563501</v>
      </c>
      <c r="CV175" s="52">
        <v>50</v>
      </c>
      <c r="CW175" s="52">
        <v>0.92592592592592593</v>
      </c>
      <c r="CX175" s="52">
        <v>0.94</v>
      </c>
      <c r="CY175" s="52">
        <v>1.4074074074074048E-2</v>
      </c>
      <c r="CZ175" s="52">
        <v>16.823939048191338</v>
      </c>
      <c r="DA175" s="52">
        <v>19.496255895940152</v>
      </c>
      <c r="DB175" s="52">
        <v>17.335082511020332</v>
      </c>
      <c r="DC175" s="52">
        <v>12.629206143265662</v>
      </c>
      <c r="DD175" s="50" t="s">
        <v>1251</v>
      </c>
      <c r="DE175" s="22"/>
      <c r="DF175" s="22"/>
    </row>
    <row r="176" spans="1:110" x14ac:dyDescent="0.25">
      <c r="A176" s="50" t="s">
        <v>2778</v>
      </c>
      <c r="B176" s="50" t="s">
        <v>1802</v>
      </c>
      <c r="C176" s="50" t="s">
        <v>106</v>
      </c>
      <c r="D176" s="50" t="s">
        <v>107</v>
      </c>
      <c r="E176" s="50" t="s">
        <v>182</v>
      </c>
      <c r="F176" s="50" t="s">
        <v>2644</v>
      </c>
      <c r="G176" s="50" t="s">
        <v>109</v>
      </c>
      <c r="H176" s="52">
        <v>87.483443708609286</v>
      </c>
      <c r="I176" s="52">
        <v>100</v>
      </c>
      <c r="J176" s="52">
        <v>87.483443708609286</v>
      </c>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3"/>
      <c r="AN176" s="53"/>
      <c r="AO176" s="53"/>
      <c r="AP176" s="52"/>
      <c r="AQ176" s="52"/>
      <c r="AR176" s="52"/>
      <c r="AS176" s="52"/>
      <c r="AT176" s="52"/>
      <c r="AU176" s="52"/>
      <c r="AV176" s="52"/>
      <c r="AW176" s="52"/>
      <c r="AX176" s="52"/>
      <c r="AY176" s="52"/>
      <c r="AZ176" s="52">
        <v>4.7619047619047616E-2</v>
      </c>
      <c r="BA176" s="52">
        <v>50</v>
      </c>
      <c r="BB176" s="52">
        <v>50</v>
      </c>
      <c r="BC176" s="52">
        <v>0.11258278145695365</v>
      </c>
      <c r="BD176" s="52">
        <v>37.483443708609279</v>
      </c>
      <c r="BE176" s="52">
        <v>50</v>
      </c>
      <c r="BF176" s="52"/>
      <c r="BG176" s="52"/>
      <c r="BH176" s="52"/>
      <c r="BI176" s="52"/>
      <c r="BJ176" s="52"/>
      <c r="BK176" s="52"/>
      <c r="BL176" s="52"/>
      <c r="BM176" s="52"/>
      <c r="BN176" s="52"/>
      <c r="BO176" s="52"/>
      <c r="BP176" s="52"/>
      <c r="BQ176" s="52"/>
      <c r="BR176" s="52"/>
      <c r="BS176" s="52"/>
      <c r="BT176" s="52"/>
      <c r="BU176" s="54"/>
      <c r="BV176" s="54"/>
      <c r="BW176" s="52"/>
      <c r="BX176" s="52"/>
      <c r="BY176" s="52"/>
      <c r="BZ176" s="55"/>
      <c r="CA176" s="55"/>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0" t="s">
        <v>327</v>
      </c>
      <c r="DE176" s="22"/>
      <c r="DF176" s="22"/>
    </row>
    <row r="177" spans="1:110" x14ac:dyDescent="0.25">
      <c r="A177" s="50" t="s">
        <v>2781</v>
      </c>
      <c r="B177" s="50" t="s">
        <v>1803</v>
      </c>
      <c r="C177" s="50" t="s">
        <v>106</v>
      </c>
      <c r="D177" s="50" t="s">
        <v>114</v>
      </c>
      <c r="E177" s="50" t="s">
        <v>108</v>
      </c>
      <c r="F177" s="50" t="s">
        <v>2644</v>
      </c>
      <c r="G177" s="50" t="s">
        <v>109</v>
      </c>
      <c r="H177" s="52">
        <v>332.55112117858266</v>
      </c>
      <c r="I177" s="52">
        <v>350</v>
      </c>
      <c r="J177" s="52">
        <v>95.01460605102362</v>
      </c>
      <c r="K177" s="52">
        <v>0</v>
      </c>
      <c r="L177" s="52">
        <v>49</v>
      </c>
      <c r="M177" s="52">
        <v>81.105526800918</v>
      </c>
      <c r="N177" s="52">
        <v>100</v>
      </c>
      <c r="O177" s="52">
        <v>100</v>
      </c>
      <c r="P177" s="52">
        <v>18</v>
      </c>
      <c r="Q177" s="52"/>
      <c r="R177" s="52">
        <v>75</v>
      </c>
      <c r="S177" s="52">
        <v>75</v>
      </c>
      <c r="T177" s="52"/>
      <c r="U177" s="52">
        <v>0</v>
      </c>
      <c r="V177" s="52">
        <v>49</v>
      </c>
      <c r="W177" s="52">
        <v>71.635563106159239</v>
      </c>
      <c r="X177" s="52">
        <v>95.514084141545652</v>
      </c>
      <c r="Y177" s="52">
        <v>100</v>
      </c>
      <c r="Z177" s="52">
        <v>18</v>
      </c>
      <c r="AA177" s="52"/>
      <c r="AB177" s="52"/>
      <c r="AC177" s="52">
        <v>0</v>
      </c>
      <c r="AD177" s="52">
        <v>14</v>
      </c>
      <c r="AE177" s="52"/>
      <c r="AF177" s="52"/>
      <c r="AG177" s="52">
        <v>0</v>
      </c>
      <c r="AH177" s="52">
        <v>5</v>
      </c>
      <c r="AI177" s="52"/>
      <c r="AJ177" s="52"/>
      <c r="AK177" s="52"/>
      <c r="AL177" s="52">
        <v>0</v>
      </c>
      <c r="AM177" s="53"/>
      <c r="AN177" s="53"/>
      <c r="AO177" s="53"/>
      <c r="AP177" s="52">
        <v>1</v>
      </c>
      <c r="AQ177" s="52">
        <v>0.92452830188679247</v>
      </c>
      <c r="AR177" s="52">
        <v>0.9</v>
      </c>
      <c r="AS177" s="52">
        <v>0.93939393939393945</v>
      </c>
      <c r="AT177" s="52">
        <v>0.92452830188679247</v>
      </c>
      <c r="AU177" s="52">
        <v>0.9</v>
      </c>
      <c r="AV177" s="52">
        <v>0.93939393939393945</v>
      </c>
      <c r="AW177" s="52"/>
      <c r="AX177" s="52"/>
      <c r="AY177" s="52"/>
      <c r="AZ177" s="52">
        <v>3.2608695652173912E-2</v>
      </c>
      <c r="BA177" s="52">
        <v>50</v>
      </c>
      <c r="BB177" s="52">
        <v>50</v>
      </c>
      <c r="BC177" s="52">
        <v>0</v>
      </c>
      <c r="BD177" s="52">
        <v>50</v>
      </c>
      <c r="BE177" s="52">
        <v>50</v>
      </c>
      <c r="BF177" s="52"/>
      <c r="BG177" s="52"/>
      <c r="BH177" s="52"/>
      <c r="BI177" s="52"/>
      <c r="BJ177" s="52"/>
      <c r="BK177" s="52"/>
      <c r="BL177" s="52"/>
      <c r="BM177" s="52"/>
      <c r="BN177" s="52"/>
      <c r="BO177" s="52"/>
      <c r="BP177" s="52"/>
      <c r="BQ177" s="52"/>
      <c r="BR177" s="52"/>
      <c r="BS177" s="52"/>
      <c r="BT177" s="52"/>
      <c r="BU177" s="54"/>
      <c r="BV177" s="54"/>
      <c r="BW177" s="52"/>
      <c r="BX177" s="52"/>
      <c r="BY177" s="52"/>
      <c r="BZ177" s="55"/>
      <c r="CA177" s="55"/>
      <c r="CB177" s="52"/>
      <c r="CC177" s="52"/>
      <c r="CD177" s="52"/>
      <c r="CE177" s="52"/>
      <c r="CF177" s="52"/>
      <c r="CG177" s="52"/>
      <c r="CH177" s="52"/>
      <c r="CI177" s="52"/>
      <c r="CJ177" s="52"/>
      <c r="CK177" s="52">
        <v>27</v>
      </c>
      <c r="CL177" s="52">
        <v>15</v>
      </c>
      <c r="CM177" s="52">
        <v>27</v>
      </c>
      <c r="CN177" s="52">
        <v>0.55555555555555558</v>
      </c>
      <c r="CO177" s="52">
        <v>1</v>
      </c>
      <c r="CP177" s="52">
        <v>37.037037037037038</v>
      </c>
      <c r="CQ177" s="52">
        <v>50</v>
      </c>
      <c r="CR177" s="52"/>
      <c r="CS177" s="52"/>
      <c r="CT177" s="52"/>
      <c r="CU177" s="52"/>
      <c r="CV177" s="52"/>
      <c r="CW177" s="52"/>
      <c r="CX177" s="52"/>
      <c r="CY177" s="52"/>
      <c r="CZ177" s="52">
        <v>16.823939048191338</v>
      </c>
      <c r="DA177" s="52">
        <v>19.496255895940152</v>
      </c>
      <c r="DB177" s="52">
        <v>17.335082511020332</v>
      </c>
      <c r="DC177" s="52"/>
      <c r="DD177" s="50" t="s">
        <v>331</v>
      </c>
      <c r="DE177" s="22"/>
      <c r="DF177" s="22"/>
    </row>
    <row r="178" spans="1:110" x14ac:dyDescent="0.25">
      <c r="A178" s="50" t="s">
        <v>3514</v>
      </c>
      <c r="B178" s="50" t="s">
        <v>1804</v>
      </c>
      <c r="C178" s="50" t="s">
        <v>106</v>
      </c>
      <c r="D178" s="50" t="s">
        <v>114</v>
      </c>
      <c r="E178" s="50" t="s">
        <v>137</v>
      </c>
      <c r="F178" s="50" t="s">
        <v>2644</v>
      </c>
      <c r="G178" s="50" t="s">
        <v>109</v>
      </c>
      <c r="H178" s="52">
        <v>604.48284653960206</v>
      </c>
      <c r="I178" s="52">
        <v>650</v>
      </c>
      <c r="J178" s="52">
        <v>92.997361006092632</v>
      </c>
      <c r="K178" s="52">
        <v>0</v>
      </c>
      <c r="L178" s="52">
        <v>229</v>
      </c>
      <c r="M178" s="52">
        <v>86.968967286998677</v>
      </c>
      <c r="N178" s="52">
        <v>100</v>
      </c>
      <c r="O178" s="52">
        <v>100</v>
      </c>
      <c r="P178" s="52">
        <v>32</v>
      </c>
      <c r="Q178" s="52">
        <v>73.152161100196437</v>
      </c>
      <c r="R178" s="52">
        <v>75</v>
      </c>
      <c r="S178" s="52">
        <v>75</v>
      </c>
      <c r="T178" s="52">
        <v>97.536214800261916</v>
      </c>
      <c r="U178" s="52">
        <v>100</v>
      </c>
      <c r="V178" s="52">
        <v>230</v>
      </c>
      <c r="W178" s="52">
        <v>79.552979448631632</v>
      </c>
      <c r="X178" s="52">
        <v>100</v>
      </c>
      <c r="Y178" s="52">
        <v>100</v>
      </c>
      <c r="Z178" s="52">
        <v>32</v>
      </c>
      <c r="AA178" s="52">
        <v>63.66791031244157</v>
      </c>
      <c r="AB178" s="52">
        <v>84.890547083255427</v>
      </c>
      <c r="AC178" s="52">
        <v>100</v>
      </c>
      <c r="AD178" s="52">
        <v>84</v>
      </c>
      <c r="AE178" s="52">
        <v>68.86349206349206</v>
      </c>
      <c r="AF178" s="52">
        <v>91.817989417989409</v>
      </c>
      <c r="AG178" s="52">
        <v>100</v>
      </c>
      <c r="AH178" s="52">
        <v>8</v>
      </c>
      <c r="AI178" s="52"/>
      <c r="AJ178" s="52">
        <v>70.293859649122808</v>
      </c>
      <c r="AK178" s="52"/>
      <c r="AL178" s="52">
        <v>0</v>
      </c>
      <c r="AM178" s="53">
        <v>1.84</v>
      </c>
      <c r="AN178" s="53">
        <v>11.33</v>
      </c>
      <c r="AO178" s="53"/>
      <c r="AP178" s="52">
        <v>1</v>
      </c>
      <c r="AQ178" s="52">
        <v>0.975103734439834</v>
      </c>
      <c r="AR178" s="52">
        <v>0.94444444444444442</v>
      </c>
      <c r="AS178" s="52">
        <v>0.98048780487804876</v>
      </c>
      <c r="AT178" s="52">
        <v>0.97925311203319498</v>
      </c>
      <c r="AU178" s="52">
        <v>0.94444444444444442</v>
      </c>
      <c r="AV178" s="52">
        <v>0.98536585365853657</v>
      </c>
      <c r="AW178" s="52">
        <v>1</v>
      </c>
      <c r="AX178" s="52"/>
      <c r="AY178" s="52">
        <v>1</v>
      </c>
      <c r="AZ178" s="52">
        <v>1.1933174224343675E-2</v>
      </c>
      <c r="BA178" s="52">
        <v>50</v>
      </c>
      <c r="BB178" s="52">
        <v>50</v>
      </c>
      <c r="BC178" s="52">
        <v>5.3571428571428568E-2</v>
      </c>
      <c r="BD178" s="52">
        <v>49.285714285714292</v>
      </c>
      <c r="BE178" s="52">
        <v>50</v>
      </c>
      <c r="BF178" s="52"/>
      <c r="BG178" s="52"/>
      <c r="BH178" s="52"/>
      <c r="BI178" s="52"/>
      <c r="BJ178" s="52"/>
      <c r="BK178" s="52"/>
      <c r="BL178" s="52"/>
      <c r="BM178" s="52"/>
      <c r="BN178" s="52"/>
      <c r="BO178" s="52"/>
      <c r="BP178" s="52"/>
      <c r="BQ178" s="52"/>
      <c r="BR178" s="52"/>
      <c r="BS178" s="52"/>
      <c r="BT178" s="52"/>
      <c r="BU178" s="54"/>
      <c r="BV178" s="54"/>
      <c r="BW178" s="52"/>
      <c r="BX178" s="52"/>
      <c r="BY178" s="52"/>
      <c r="BZ178" s="55"/>
      <c r="CA178" s="55"/>
      <c r="CB178" s="52"/>
      <c r="CC178" s="52"/>
      <c r="CD178" s="52"/>
      <c r="CE178" s="52"/>
      <c r="CF178" s="52"/>
      <c r="CG178" s="52"/>
      <c r="CH178" s="52"/>
      <c r="CI178" s="52"/>
      <c r="CJ178" s="52"/>
      <c r="CK178" s="52">
        <v>84</v>
      </c>
      <c r="CL178" s="52">
        <v>39</v>
      </c>
      <c r="CM178" s="52">
        <v>87</v>
      </c>
      <c r="CN178" s="52">
        <v>0.4642857142857143</v>
      </c>
      <c r="CO178" s="52">
        <v>0.96551724137931039</v>
      </c>
      <c r="CP178" s="52">
        <v>30.952380952380953</v>
      </c>
      <c r="CQ178" s="52">
        <v>50</v>
      </c>
      <c r="CR178" s="52"/>
      <c r="CS178" s="52"/>
      <c r="CT178" s="52"/>
      <c r="CU178" s="52"/>
      <c r="CV178" s="52"/>
      <c r="CW178" s="52"/>
      <c r="CX178" s="52"/>
      <c r="CY178" s="52"/>
      <c r="CZ178" s="52">
        <v>16.823939048191338</v>
      </c>
      <c r="DA178" s="52">
        <v>19.496255895940152</v>
      </c>
      <c r="DB178" s="52">
        <v>17.335082511020332</v>
      </c>
      <c r="DC178" s="52"/>
      <c r="DD178" s="50" t="s">
        <v>1153</v>
      </c>
      <c r="DE178" s="22"/>
      <c r="DF178" s="22"/>
    </row>
    <row r="179" spans="1:110" x14ac:dyDescent="0.25">
      <c r="A179" s="50" t="s">
        <v>3520</v>
      </c>
      <c r="B179" s="50" t="s">
        <v>1805</v>
      </c>
      <c r="C179" s="50" t="s">
        <v>106</v>
      </c>
      <c r="D179" s="50" t="s">
        <v>108</v>
      </c>
      <c r="E179" s="50" t="s">
        <v>119</v>
      </c>
      <c r="F179" s="50" t="s">
        <v>2644</v>
      </c>
      <c r="G179" s="50" t="s">
        <v>109</v>
      </c>
      <c r="H179" s="52">
        <v>699.66232272755485</v>
      </c>
      <c r="I179" s="52">
        <v>800</v>
      </c>
      <c r="J179" s="52">
        <v>87.457790340944356</v>
      </c>
      <c r="K179" s="52">
        <v>1</v>
      </c>
      <c r="L179" s="52">
        <v>539</v>
      </c>
      <c r="M179" s="52">
        <v>82.411508844851255</v>
      </c>
      <c r="N179" s="52">
        <v>100</v>
      </c>
      <c r="O179" s="52">
        <v>100</v>
      </c>
      <c r="P179" s="52">
        <v>76</v>
      </c>
      <c r="Q179" s="52">
        <v>67.142442640950634</v>
      </c>
      <c r="R179" s="52">
        <v>75</v>
      </c>
      <c r="S179" s="52">
        <v>75</v>
      </c>
      <c r="T179" s="52">
        <v>89.523256854600845</v>
      </c>
      <c r="U179" s="52">
        <v>100</v>
      </c>
      <c r="V179" s="52">
        <v>538</v>
      </c>
      <c r="W179" s="52">
        <v>74.476389402016451</v>
      </c>
      <c r="X179" s="52">
        <v>99.30185253602194</v>
      </c>
      <c r="Y179" s="52">
        <v>100</v>
      </c>
      <c r="Z179" s="52">
        <v>76</v>
      </c>
      <c r="AA179" s="52">
        <v>54.721614224660485</v>
      </c>
      <c r="AB179" s="52">
        <v>72.962152299547313</v>
      </c>
      <c r="AC179" s="52">
        <v>100</v>
      </c>
      <c r="AD179" s="52">
        <v>190</v>
      </c>
      <c r="AE179" s="52">
        <v>66.26631578947368</v>
      </c>
      <c r="AF179" s="52">
        <v>88.35508771929824</v>
      </c>
      <c r="AG179" s="52">
        <v>100</v>
      </c>
      <c r="AH179" s="52">
        <v>28</v>
      </c>
      <c r="AI179" s="52">
        <v>56.401190476190486</v>
      </c>
      <c r="AJ179" s="52">
        <v>67.971399176954705</v>
      </c>
      <c r="AK179" s="52">
        <v>75.20158730158731</v>
      </c>
      <c r="AL179" s="52">
        <v>100</v>
      </c>
      <c r="AM179" s="53">
        <v>7.85</v>
      </c>
      <c r="AN179" s="53">
        <v>20.27</v>
      </c>
      <c r="AO179" s="53">
        <v>11.57</v>
      </c>
      <c r="AP179" s="52">
        <v>0</v>
      </c>
      <c r="AQ179" s="52">
        <v>0.98903107861060324</v>
      </c>
      <c r="AR179" s="52">
        <v>1</v>
      </c>
      <c r="AS179" s="52">
        <v>0.98726114649681529</v>
      </c>
      <c r="AT179" s="52">
        <v>0.98722627737226276</v>
      </c>
      <c r="AU179" s="52">
        <v>1</v>
      </c>
      <c r="AV179" s="52">
        <v>0.9851380042462845</v>
      </c>
      <c r="AW179" s="52">
        <v>1</v>
      </c>
      <c r="AX179" s="52">
        <v>1</v>
      </c>
      <c r="AY179" s="52">
        <v>1</v>
      </c>
      <c r="AZ179" s="52">
        <v>2.7372262773722629E-2</v>
      </c>
      <c r="BA179" s="52">
        <v>50</v>
      </c>
      <c r="BB179" s="52">
        <v>50</v>
      </c>
      <c r="BC179" s="52">
        <v>7.575757575757576E-2</v>
      </c>
      <c r="BD179" s="52">
        <v>44.848484848484844</v>
      </c>
      <c r="BE179" s="52">
        <v>50</v>
      </c>
      <c r="BF179" s="52"/>
      <c r="BG179" s="52"/>
      <c r="BH179" s="52"/>
      <c r="BI179" s="52"/>
      <c r="BJ179" s="52"/>
      <c r="BK179" s="52"/>
      <c r="BL179" s="52"/>
      <c r="BM179" s="52"/>
      <c r="BN179" s="52"/>
      <c r="BO179" s="52"/>
      <c r="BP179" s="52">
        <v>166</v>
      </c>
      <c r="BQ179" s="52">
        <v>166</v>
      </c>
      <c r="BR179" s="52">
        <v>1</v>
      </c>
      <c r="BS179" s="52">
        <v>50</v>
      </c>
      <c r="BT179" s="52">
        <v>50</v>
      </c>
      <c r="BU179" s="54"/>
      <c r="BV179" s="54"/>
      <c r="BW179" s="52"/>
      <c r="BX179" s="52"/>
      <c r="BY179" s="52"/>
      <c r="BZ179" s="55"/>
      <c r="CA179" s="55"/>
      <c r="CB179" s="52"/>
      <c r="CC179" s="52"/>
      <c r="CD179" s="52"/>
      <c r="CE179" s="52"/>
      <c r="CF179" s="52"/>
      <c r="CG179" s="52"/>
      <c r="CH179" s="52"/>
      <c r="CI179" s="52"/>
      <c r="CJ179" s="52"/>
      <c r="CK179" s="52">
        <v>371</v>
      </c>
      <c r="CL179" s="52">
        <v>164</v>
      </c>
      <c r="CM179" s="52">
        <v>378</v>
      </c>
      <c r="CN179" s="52">
        <v>0.44204851752021562</v>
      </c>
      <c r="CO179" s="52">
        <v>0.98148148148148151</v>
      </c>
      <c r="CP179" s="52">
        <v>29.469901168014374</v>
      </c>
      <c r="CQ179" s="52">
        <v>50</v>
      </c>
      <c r="CR179" s="52"/>
      <c r="CS179" s="52"/>
      <c r="CT179" s="52"/>
      <c r="CU179" s="52"/>
      <c r="CV179" s="52"/>
      <c r="CW179" s="52"/>
      <c r="CX179" s="52"/>
      <c r="CY179" s="52"/>
      <c r="CZ179" s="52">
        <v>16.823939048191338</v>
      </c>
      <c r="DA179" s="52">
        <v>19.496255895940152</v>
      </c>
      <c r="DB179" s="52">
        <v>17.335082511020332</v>
      </c>
      <c r="DC179" s="52"/>
      <c r="DD179" s="50" t="s">
        <v>1159</v>
      </c>
      <c r="DE179" s="22"/>
      <c r="DF179" s="22"/>
    </row>
    <row r="180" spans="1:110" x14ac:dyDescent="0.25">
      <c r="A180" s="50" t="s">
        <v>3221</v>
      </c>
      <c r="B180" s="50" t="s">
        <v>1806</v>
      </c>
      <c r="C180" s="50" t="s">
        <v>106</v>
      </c>
      <c r="D180" s="50" t="s">
        <v>114</v>
      </c>
      <c r="E180" s="50" t="s">
        <v>137</v>
      </c>
      <c r="F180" s="50" t="s">
        <v>2644</v>
      </c>
      <c r="G180" s="50" t="s">
        <v>109</v>
      </c>
      <c r="H180" s="52">
        <v>554.61253102245473</v>
      </c>
      <c r="I180" s="52">
        <v>750</v>
      </c>
      <c r="J180" s="52">
        <v>73.948337469660629</v>
      </c>
      <c r="K180" s="52">
        <v>1</v>
      </c>
      <c r="L180" s="52">
        <v>133</v>
      </c>
      <c r="M180" s="52">
        <v>71.582376079940175</v>
      </c>
      <c r="N180" s="52">
        <v>95.443168106586896</v>
      </c>
      <c r="O180" s="52">
        <v>100</v>
      </c>
      <c r="P180" s="52">
        <v>52</v>
      </c>
      <c r="Q180" s="52">
        <v>58.056081741303537</v>
      </c>
      <c r="R180" s="52">
        <v>69.06413616569867</v>
      </c>
      <c r="S180" s="52">
        <v>75</v>
      </c>
      <c r="T180" s="52">
        <v>77.408108988404706</v>
      </c>
      <c r="U180" s="52">
        <v>100</v>
      </c>
      <c r="V180" s="52">
        <v>133</v>
      </c>
      <c r="W180" s="52">
        <v>61.254575404951339</v>
      </c>
      <c r="X180" s="52">
        <v>81.672767206601776</v>
      </c>
      <c r="Y180" s="52">
        <v>100</v>
      </c>
      <c r="Z180" s="52">
        <v>53</v>
      </c>
      <c r="AA180" s="52">
        <v>49.466559162313871</v>
      </c>
      <c r="AB180" s="52">
        <v>65.955412216418495</v>
      </c>
      <c r="AC180" s="52">
        <v>100</v>
      </c>
      <c r="AD180" s="52">
        <v>50</v>
      </c>
      <c r="AE180" s="52">
        <v>52.565333333333335</v>
      </c>
      <c r="AF180" s="52">
        <v>70.087111111111113</v>
      </c>
      <c r="AG180" s="52">
        <v>100</v>
      </c>
      <c r="AH180" s="52">
        <v>22</v>
      </c>
      <c r="AI180" s="52">
        <v>43.86666666666666</v>
      </c>
      <c r="AJ180" s="52">
        <v>59.4</v>
      </c>
      <c r="AK180" s="52">
        <v>58.48888888888888</v>
      </c>
      <c r="AL180" s="52">
        <v>100</v>
      </c>
      <c r="AM180" s="53">
        <v>16.940000000000001</v>
      </c>
      <c r="AN180" s="53">
        <v>19.59</v>
      </c>
      <c r="AO180" s="53">
        <v>15.53</v>
      </c>
      <c r="AP180" s="52">
        <v>1</v>
      </c>
      <c r="AQ180" s="52">
        <v>0.9779411764705882</v>
      </c>
      <c r="AR180" s="52">
        <v>0.94545454545454544</v>
      </c>
      <c r="AS180" s="52">
        <v>1</v>
      </c>
      <c r="AT180" s="52">
        <v>0.9779411764705882</v>
      </c>
      <c r="AU180" s="52">
        <v>0.96363636363636362</v>
      </c>
      <c r="AV180" s="52">
        <v>0.98765432098765427</v>
      </c>
      <c r="AW180" s="52">
        <v>1</v>
      </c>
      <c r="AX180" s="52">
        <v>1</v>
      </c>
      <c r="AY180" s="52">
        <v>1</v>
      </c>
      <c r="AZ180" s="52">
        <v>2.7777777777777776E-2</v>
      </c>
      <c r="BA180" s="52">
        <v>50</v>
      </c>
      <c r="BB180" s="52">
        <v>50</v>
      </c>
      <c r="BC180" s="52">
        <v>6.7669172932330823E-2</v>
      </c>
      <c r="BD180" s="52">
        <v>46.46616541353383</v>
      </c>
      <c r="BE180" s="52">
        <v>50</v>
      </c>
      <c r="BF180" s="52"/>
      <c r="BG180" s="52"/>
      <c r="BH180" s="52"/>
      <c r="BI180" s="52"/>
      <c r="BJ180" s="52"/>
      <c r="BK180" s="52"/>
      <c r="BL180" s="52"/>
      <c r="BM180" s="52"/>
      <c r="BN180" s="52"/>
      <c r="BO180" s="52"/>
      <c r="BP180" s="52"/>
      <c r="BQ180" s="52"/>
      <c r="BR180" s="52"/>
      <c r="BS180" s="52"/>
      <c r="BT180" s="52"/>
      <c r="BU180" s="54"/>
      <c r="BV180" s="54"/>
      <c r="BW180" s="52"/>
      <c r="BX180" s="52"/>
      <c r="BY180" s="52"/>
      <c r="BZ180" s="55"/>
      <c r="CA180" s="55"/>
      <c r="CB180" s="52"/>
      <c r="CC180" s="52"/>
      <c r="CD180" s="52"/>
      <c r="CE180" s="52"/>
      <c r="CF180" s="52"/>
      <c r="CG180" s="52"/>
      <c r="CH180" s="52"/>
      <c r="CI180" s="52"/>
      <c r="CJ180" s="52"/>
      <c r="CK180" s="52">
        <v>44</v>
      </c>
      <c r="CL180" s="52">
        <v>6</v>
      </c>
      <c r="CM180" s="52">
        <v>43</v>
      </c>
      <c r="CN180" s="52">
        <v>0.13636363636363635</v>
      </c>
      <c r="CO180" s="52">
        <v>1.0232558139534884</v>
      </c>
      <c r="CP180" s="52">
        <v>9.0909090909090899</v>
      </c>
      <c r="CQ180" s="52">
        <v>50</v>
      </c>
      <c r="CR180" s="52"/>
      <c r="CS180" s="52"/>
      <c r="CT180" s="52"/>
      <c r="CU180" s="52"/>
      <c r="CV180" s="52"/>
      <c r="CW180" s="52"/>
      <c r="CX180" s="52"/>
      <c r="CY180" s="52"/>
      <c r="CZ180" s="52">
        <v>16.823939048191338</v>
      </c>
      <c r="DA180" s="52">
        <v>19.496255895940152</v>
      </c>
      <c r="DB180" s="52">
        <v>17.335082511020332</v>
      </c>
      <c r="DC180" s="52"/>
      <c r="DD180" s="50" t="s">
        <v>829</v>
      </c>
      <c r="DE180" s="22"/>
      <c r="DF180" s="22"/>
    </row>
    <row r="181" spans="1:110" x14ac:dyDescent="0.25">
      <c r="A181" s="50" t="s">
        <v>2709</v>
      </c>
      <c r="B181" s="50" t="s">
        <v>227</v>
      </c>
      <c r="C181" s="50" t="s">
        <v>106</v>
      </c>
      <c r="D181" s="50" t="s">
        <v>107</v>
      </c>
      <c r="E181" s="50" t="s">
        <v>119</v>
      </c>
      <c r="F181" s="50" t="s">
        <v>1454</v>
      </c>
      <c r="G181" s="50" t="s">
        <v>109</v>
      </c>
      <c r="H181" s="52">
        <v>410.33518123446856</v>
      </c>
      <c r="I181" s="52">
        <v>800</v>
      </c>
      <c r="J181" s="52">
        <v>51.291897654308571</v>
      </c>
      <c r="K181" s="52">
        <v>0</v>
      </c>
      <c r="L181" s="52">
        <v>378</v>
      </c>
      <c r="M181" s="52">
        <v>47.184964672719104</v>
      </c>
      <c r="N181" s="52">
        <v>62.913286230292144</v>
      </c>
      <c r="O181" s="52">
        <v>100</v>
      </c>
      <c r="P181" s="52">
        <v>378</v>
      </c>
      <c r="Q181" s="52">
        <v>47.184964672719104</v>
      </c>
      <c r="R181" s="52"/>
      <c r="S181" s="52"/>
      <c r="T181" s="52">
        <v>62.913286230292144</v>
      </c>
      <c r="U181" s="52">
        <v>100</v>
      </c>
      <c r="V181" s="52">
        <v>378</v>
      </c>
      <c r="W181" s="52">
        <v>35.797387573071831</v>
      </c>
      <c r="X181" s="52">
        <v>47.729850097429107</v>
      </c>
      <c r="Y181" s="52">
        <v>100</v>
      </c>
      <c r="Z181" s="52">
        <v>378</v>
      </c>
      <c r="AA181" s="52">
        <v>35.797387573071831</v>
      </c>
      <c r="AB181" s="52">
        <v>47.729850097429107</v>
      </c>
      <c r="AC181" s="52">
        <v>100</v>
      </c>
      <c r="AD181" s="52">
        <v>129</v>
      </c>
      <c r="AE181" s="52">
        <v>33.511627906976734</v>
      </c>
      <c r="AF181" s="52">
        <v>44.682170542635646</v>
      </c>
      <c r="AG181" s="52">
        <v>100</v>
      </c>
      <c r="AH181" s="52">
        <v>129</v>
      </c>
      <c r="AI181" s="52">
        <v>33.511627906976734</v>
      </c>
      <c r="AJ181" s="52"/>
      <c r="AK181" s="52">
        <v>44.682170542635646</v>
      </c>
      <c r="AL181" s="52">
        <v>100</v>
      </c>
      <c r="AM181" s="53"/>
      <c r="AN181" s="53"/>
      <c r="AO181" s="53"/>
      <c r="AP181" s="52">
        <v>0</v>
      </c>
      <c r="AQ181" s="52">
        <v>1</v>
      </c>
      <c r="AR181" s="52">
        <v>1</v>
      </c>
      <c r="AS181" s="52"/>
      <c r="AT181" s="52">
        <v>1</v>
      </c>
      <c r="AU181" s="52">
        <v>1</v>
      </c>
      <c r="AV181" s="52"/>
      <c r="AW181" s="52">
        <v>1</v>
      </c>
      <c r="AX181" s="52">
        <v>1</v>
      </c>
      <c r="AY181" s="52"/>
      <c r="AZ181" s="52">
        <v>0.24263839811542992</v>
      </c>
      <c r="BA181" s="52">
        <v>11.472320376914036</v>
      </c>
      <c r="BB181" s="52">
        <v>50</v>
      </c>
      <c r="BC181" s="52">
        <v>0.24263839811542992</v>
      </c>
      <c r="BD181" s="52">
        <v>11.472320376914036</v>
      </c>
      <c r="BE181" s="52">
        <v>50</v>
      </c>
      <c r="BF181" s="52"/>
      <c r="BG181" s="52"/>
      <c r="BH181" s="52"/>
      <c r="BI181" s="52"/>
      <c r="BJ181" s="52"/>
      <c r="BK181" s="52"/>
      <c r="BL181" s="52"/>
      <c r="BM181" s="52"/>
      <c r="BN181" s="52"/>
      <c r="BO181" s="52"/>
      <c r="BP181" s="52">
        <v>40</v>
      </c>
      <c r="BQ181" s="52">
        <v>42</v>
      </c>
      <c r="BR181" s="52">
        <v>0.95238095238095233</v>
      </c>
      <c r="BS181" s="52">
        <v>50</v>
      </c>
      <c r="BT181" s="52">
        <v>50</v>
      </c>
      <c r="BU181" s="54"/>
      <c r="BV181" s="54"/>
      <c r="BW181" s="52"/>
      <c r="BX181" s="52"/>
      <c r="BY181" s="52"/>
      <c r="BZ181" s="55"/>
      <c r="CA181" s="55"/>
      <c r="CB181" s="52"/>
      <c r="CC181" s="52"/>
      <c r="CD181" s="52"/>
      <c r="CE181" s="52"/>
      <c r="CF181" s="52"/>
      <c r="CG181" s="52"/>
      <c r="CH181" s="52"/>
      <c r="CI181" s="52"/>
      <c r="CJ181" s="52"/>
      <c r="CK181" s="52">
        <v>182</v>
      </c>
      <c r="CL181" s="52">
        <v>73</v>
      </c>
      <c r="CM181" s="52">
        <v>201</v>
      </c>
      <c r="CN181" s="52">
        <v>0.40109890109890112</v>
      </c>
      <c r="CO181" s="52">
        <v>0.90547263681592038</v>
      </c>
      <c r="CP181" s="52">
        <v>26.739926739926741</v>
      </c>
      <c r="CQ181" s="52">
        <v>50</v>
      </c>
      <c r="CR181" s="52"/>
      <c r="CS181" s="52"/>
      <c r="CT181" s="52"/>
      <c r="CU181" s="52"/>
      <c r="CV181" s="52"/>
      <c r="CW181" s="52"/>
      <c r="CX181" s="52"/>
      <c r="CY181" s="52"/>
      <c r="CZ181" s="52">
        <v>16.823939048191338</v>
      </c>
      <c r="DA181" s="52">
        <v>19.496255895940152</v>
      </c>
      <c r="DB181" s="52">
        <v>17.335082511020332</v>
      </c>
      <c r="DC181" s="52"/>
      <c r="DD181" s="50" t="s">
        <v>228</v>
      </c>
      <c r="DE181" s="22"/>
      <c r="DF181" s="22"/>
    </row>
    <row r="182" spans="1:110" x14ac:dyDescent="0.25">
      <c r="A182" s="50" t="s">
        <v>3652</v>
      </c>
      <c r="B182" s="50" t="s">
        <v>1807</v>
      </c>
      <c r="C182" s="50" t="s">
        <v>1320</v>
      </c>
      <c r="D182" s="50" t="s">
        <v>122</v>
      </c>
      <c r="E182" s="50" t="s">
        <v>123</v>
      </c>
      <c r="F182" s="50" t="s">
        <v>1454</v>
      </c>
      <c r="G182" s="50" t="s">
        <v>109</v>
      </c>
      <c r="H182" s="52">
        <v>872.02126989946578</v>
      </c>
      <c r="I182" s="52">
        <v>1250</v>
      </c>
      <c r="J182" s="52">
        <v>69.761701591957262</v>
      </c>
      <c r="K182" s="52">
        <v>0</v>
      </c>
      <c r="L182" s="52">
        <v>32</v>
      </c>
      <c r="M182" s="52">
        <v>59.892893145161281</v>
      </c>
      <c r="N182" s="52">
        <v>79.857190860215042</v>
      </c>
      <c r="O182" s="52">
        <v>100</v>
      </c>
      <c r="P182" s="52">
        <v>22</v>
      </c>
      <c r="Q182" s="52">
        <v>58.306451612903217</v>
      </c>
      <c r="R182" s="52"/>
      <c r="S182" s="52"/>
      <c r="T182" s="52">
        <v>77.741935483870961</v>
      </c>
      <c r="U182" s="52">
        <v>100</v>
      </c>
      <c r="V182" s="52">
        <v>32</v>
      </c>
      <c r="W182" s="52">
        <v>53.021370274914091</v>
      </c>
      <c r="X182" s="52">
        <v>70.69516036655213</v>
      </c>
      <c r="Y182" s="52">
        <v>100</v>
      </c>
      <c r="Z182" s="52">
        <v>22</v>
      </c>
      <c r="AA182" s="52">
        <v>51.709621993127151</v>
      </c>
      <c r="AB182" s="52">
        <v>68.946162657502867</v>
      </c>
      <c r="AC182" s="52">
        <v>100</v>
      </c>
      <c r="AD182" s="52">
        <v>54</v>
      </c>
      <c r="AE182" s="52">
        <v>47.707407407407409</v>
      </c>
      <c r="AF182" s="52">
        <v>63.609876543209879</v>
      </c>
      <c r="AG182" s="52">
        <v>100</v>
      </c>
      <c r="AH182" s="52">
        <v>31</v>
      </c>
      <c r="AI182" s="52">
        <v>43.101075268817198</v>
      </c>
      <c r="AJ182" s="52">
        <v>53.915942028985512</v>
      </c>
      <c r="AK182" s="52">
        <v>57.468100358422937</v>
      </c>
      <c r="AL182" s="52">
        <v>100</v>
      </c>
      <c r="AM182" s="53"/>
      <c r="AN182" s="53"/>
      <c r="AO182" s="53">
        <v>10.81</v>
      </c>
      <c r="AP182" s="52">
        <v>0</v>
      </c>
      <c r="AQ182" s="52">
        <v>1</v>
      </c>
      <c r="AR182" s="52">
        <v>1</v>
      </c>
      <c r="AS182" s="52"/>
      <c r="AT182" s="52">
        <v>1</v>
      </c>
      <c r="AU182" s="52">
        <v>1</v>
      </c>
      <c r="AV182" s="52"/>
      <c r="AW182" s="52">
        <v>1</v>
      </c>
      <c r="AX182" s="52">
        <v>1</v>
      </c>
      <c r="AY182" s="52">
        <v>1</v>
      </c>
      <c r="AZ182" s="52">
        <v>0.15294117647058825</v>
      </c>
      <c r="BA182" s="52">
        <v>29.411764705882362</v>
      </c>
      <c r="BB182" s="52">
        <v>50</v>
      </c>
      <c r="BC182" s="52">
        <v>0.21153846153846154</v>
      </c>
      <c r="BD182" s="52">
        <v>17.692307692307697</v>
      </c>
      <c r="BE182" s="52">
        <v>50</v>
      </c>
      <c r="BF182" s="52">
        <v>15</v>
      </c>
      <c r="BG182" s="52">
        <v>65</v>
      </c>
      <c r="BH182" s="52">
        <v>0.23076923076923078</v>
      </c>
      <c r="BI182" s="52">
        <v>15.384615384615385</v>
      </c>
      <c r="BJ182" s="52">
        <v>50</v>
      </c>
      <c r="BK182" s="52">
        <v>17</v>
      </c>
      <c r="BL182" s="52">
        <v>65</v>
      </c>
      <c r="BM182" s="52">
        <v>0.26153846153846155</v>
      </c>
      <c r="BN182" s="52">
        <v>17.435897435897438</v>
      </c>
      <c r="BO182" s="52">
        <v>50</v>
      </c>
      <c r="BP182" s="52">
        <v>43</v>
      </c>
      <c r="BQ182" s="52">
        <v>52</v>
      </c>
      <c r="BR182" s="52">
        <v>0.82692307692307687</v>
      </c>
      <c r="BS182" s="52">
        <v>43.985270049099832</v>
      </c>
      <c r="BT182" s="52">
        <v>50</v>
      </c>
      <c r="BU182" s="54">
        <v>26</v>
      </c>
      <c r="BV182" s="54">
        <v>29</v>
      </c>
      <c r="BW182" s="52">
        <v>0.89655172413793105</v>
      </c>
      <c r="BX182" s="52">
        <v>95.377842993396925</v>
      </c>
      <c r="BY182" s="52">
        <v>100</v>
      </c>
      <c r="BZ182" s="55">
        <v>23</v>
      </c>
      <c r="CA182" s="55">
        <v>24</v>
      </c>
      <c r="CB182" s="52">
        <v>0.95833333333333348</v>
      </c>
      <c r="CC182" s="52">
        <v>100</v>
      </c>
      <c r="CD182" s="52">
        <v>100</v>
      </c>
      <c r="CE182" s="52">
        <v>0</v>
      </c>
      <c r="CF182" s="52">
        <v>29</v>
      </c>
      <c r="CG182" s="52">
        <v>19</v>
      </c>
      <c r="CH182" s="52">
        <v>0.65517241379310343</v>
      </c>
      <c r="CI182" s="52">
        <v>87.356321839080451</v>
      </c>
      <c r="CJ182" s="52">
        <v>100</v>
      </c>
      <c r="CK182" s="52">
        <v>51</v>
      </c>
      <c r="CL182" s="52">
        <v>9</v>
      </c>
      <c r="CM182" s="52">
        <v>53</v>
      </c>
      <c r="CN182" s="52">
        <v>0.17647058823529413</v>
      </c>
      <c r="CO182" s="52">
        <v>0.96226415094339623</v>
      </c>
      <c r="CP182" s="52">
        <v>11.764705882352942</v>
      </c>
      <c r="CQ182" s="52">
        <v>50</v>
      </c>
      <c r="CR182" s="52">
        <v>72</v>
      </c>
      <c r="CS182" s="52">
        <v>170</v>
      </c>
      <c r="CT182" s="52">
        <v>0.42352941176470588</v>
      </c>
      <c r="CU182" s="52">
        <v>35.294117647058826</v>
      </c>
      <c r="CV182" s="52">
        <v>50</v>
      </c>
      <c r="CW182" s="52">
        <v>0.95833333333333348</v>
      </c>
      <c r="CX182" s="52"/>
      <c r="CY182" s="52"/>
      <c r="CZ182" s="52">
        <v>16.823939048191338</v>
      </c>
      <c r="DA182" s="52">
        <v>19.496255895940152</v>
      </c>
      <c r="DB182" s="52">
        <v>17.335082511020332</v>
      </c>
      <c r="DC182" s="52">
        <v>12.629206143265662</v>
      </c>
      <c r="DD182" s="50" t="s">
        <v>1328</v>
      </c>
      <c r="DE182" s="22"/>
      <c r="DF182" s="22"/>
    </row>
    <row r="183" spans="1:110" x14ac:dyDescent="0.25">
      <c r="A183" s="50" t="s">
        <v>3713</v>
      </c>
      <c r="B183" s="50" t="s">
        <v>3715</v>
      </c>
      <c r="C183" s="50" t="s">
        <v>1212</v>
      </c>
      <c r="D183" s="50" t="s">
        <v>132</v>
      </c>
      <c r="E183" s="50" t="s">
        <v>137</v>
      </c>
      <c r="F183" s="50" t="s">
        <v>1453</v>
      </c>
      <c r="G183" s="50" t="s">
        <v>109</v>
      </c>
      <c r="H183" s="52">
        <v>629.07827528600478</v>
      </c>
      <c r="I183" s="52">
        <v>750</v>
      </c>
      <c r="J183" s="52">
        <v>83.877103371467314</v>
      </c>
      <c r="K183" s="52">
        <v>0</v>
      </c>
      <c r="L183" s="52">
        <v>212</v>
      </c>
      <c r="M183" s="52">
        <v>72.300751485632333</v>
      </c>
      <c r="N183" s="52">
        <v>96.40100198084312</v>
      </c>
      <c r="O183" s="52">
        <v>100</v>
      </c>
      <c r="P183" s="52">
        <v>61</v>
      </c>
      <c r="Q183" s="52">
        <v>62.226923319227041</v>
      </c>
      <c r="R183" s="52">
        <v>70.782587862587874</v>
      </c>
      <c r="S183" s="52">
        <v>75</v>
      </c>
      <c r="T183" s="52">
        <v>82.969231092302721</v>
      </c>
      <c r="U183" s="52">
        <v>100</v>
      </c>
      <c r="V183" s="52">
        <v>211</v>
      </c>
      <c r="W183" s="52">
        <v>66.945670997803703</v>
      </c>
      <c r="X183" s="52">
        <v>89.26089466373827</v>
      </c>
      <c r="Y183" s="52">
        <v>100</v>
      </c>
      <c r="Z183" s="52">
        <v>61</v>
      </c>
      <c r="AA183" s="52">
        <v>57.510629527022957</v>
      </c>
      <c r="AB183" s="52">
        <v>76.680839369363937</v>
      </c>
      <c r="AC183" s="52">
        <v>100</v>
      </c>
      <c r="AD183" s="52">
        <v>113</v>
      </c>
      <c r="AE183" s="52">
        <v>58.978171091445404</v>
      </c>
      <c r="AF183" s="52">
        <v>78.637561455260538</v>
      </c>
      <c r="AG183" s="52">
        <v>100</v>
      </c>
      <c r="AH183" s="52">
        <v>35</v>
      </c>
      <c r="AI183" s="52">
        <v>50.568571428571431</v>
      </c>
      <c r="AJ183" s="52">
        <v>62.751709401709412</v>
      </c>
      <c r="AK183" s="52">
        <v>67.424761904761908</v>
      </c>
      <c r="AL183" s="52">
        <v>100</v>
      </c>
      <c r="AM183" s="53">
        <v>12.77</v>
      </c>
      <c r="AN183" s="53">
        <v>13.27</v>
      </c>
      <c r="AO183" s="53">
        <v>12.18</v>
      </c>
      <c r="AP183" s="52">
        <v>1</v>
      </c>
      <c r="AQ183" s="52">
        <v>0.97727272727272729</v>
      </c>
      <c r="AR183" s="52">
        <v>0.94029850746268662</v>
      </c>
      <c r="AS183" s="52">
        <v>0.99346405228758172</v>
      </c>
      <c r="AT183" s="52">
        <v>0.96818181818181814</v>
      </c>
      <c r="AU183" s="52">
        <v>0.92537313432835822</v>
      </c>
      <c r="AV183" s="52">
        <v>0.98692810457516345</v>
      </c>
      <c r="AW183" s="52">
        <v>1</v>
      </c>
      <c r="AX183" s="52">
        <v>1</v>
      </c>
      <c r="AY183" s="52">
        <v>1</v>
      </c>
      <c r="AZ183" s="52">
        <v>4.1095890410958902E-2</v>
      </c>
      <c r="BA183" s="52">
        <v>50</v>
      </c>
      <c r="BB183" s="52">
        <v>50</v>
      </c>
      <c r="BC183" s="52">
        <v>9.6774193548387094E-2</v>
      </c>
      <c r="BD183" s="52">
        <v>40.645161290322584</v>
      </c>
      <c r="BE183" s="52">
        <v>50</v>
      </c>
      <c r="BF183" s="52"/>
      <c r="BG183" s="52"/>
      <c r="BH183" s="52"/>
      <c r="BI183" s="52"/>
      <c r="BJ183" s="52"/>
      <c r="BK183" s="52"/>
      <c r="BL183" s="52"/>
      <c r="BM183" s="52"/>
      <c r="BN183" s="52"/>
      <c r="BO183" s="52"/>
      <c r="BP183" s="52"/>
      <c r="BQ183" s="52"/>
      <c r="BR183" s="52"/>
      <c r="BS183" s="52"/>
      <c r="BT183" s="52"/>
      <c r="BU183" s="54"/>
      <c r="BV183" s="54"/>
      <c r="BW183" s="52"/>
      <c r="BX183" s="52"/>
      <c r="BY183" s="52"/>
      <c r="BZ183" s="55"/>
      <c r="CA183" s="55"/>
      <c r="CB183" s="52"/>
      <c r="CC183" s="52"/>
      <c r="CD183" s="52"/>
      <c r="CE183" s="52"/>
      <c r="CF183" s="52"/>
      <c r="CG183" s="52"/>
      <c r="CH183" s="52"/>
      <c r="CI183" s="52"/>
      <c r="CJ183" s="52"/>
      <c r="CK183" s="52">
        <v>102</v>
      </c>
      <c r="CL183" s="52">
        <v>72</v>
      </c>
      <c r="CM183" s="52">
        <v>106</v>
      </c>
      <c r="CN183" s="52">
        <v>0.70588235294117652</v>
      </c>
      <c r="CO183" s="52">
        <v>0.96226415094339623</v>
      </c>
      <c r="CP183" s="52">
        <v>47.058823529411768</v>
      </c>
      <c r="CQ183" s="52">
        <v>50</v>
      </c>
      <c r="CR183" s="52"/>
      <c r="CS183" s="52"/>
      <c r="CT183" s="52"/>
      <c r="CU183" s="52"/>
      <c r="CV183" s="52"/>
      <c r="CW183" s="52"/>
      <c r="CX183" s="52"/>
      <c r="CY183" s="52"/>
      <c r="CZ183" s="52">
        <v>16.823939048191338</v>
      </c>
      <c r="DA183" s="52">
        <v>19.496255895940152</v>
      </c>
      <c r="DB183" s="52">
        <v>17.335082511020332</v>
      </c>
      <c r="DC183" s="52"/>
      <c r="DD183" s="50" t="s">
        <v>3719</v>
      </c>
      <c r="DE183" s="22"/>
      <c r="DF183" s="22"/>
    </row>
    <row r="184" spans="1:110" x14ac:dyDescent="0.25">
      <c r="A184" s="50" t="s">
        <v>3499</v>
      </c>
      <c r="B184" s="50" t="s">
        <v>1808</v>
      </c>
      <c r="C184" s="50" t="s">
        <v>106</v>
      </c>
      <c r="D184" s="50" t="s">
        <v>122</v>
      </c>
      <c r="E184" s="50" t="s">
        <v>123</v>
      </c>
      <c r="F184" s="50" t="s">
        <v>2644</v>
      </c>
      <c r="G184" s="50" t="s">
        <v>109</v>
      </c>
      <c r="H184" s="52">
        <v>1060.863554495565</v>
      </c>
      <c r="I184" s="52">
        <v>1250</v>
      </c>
      <c r="J184" s="52">
        <v>84.869084359645214</v>
      </c>
      <c r="K184" s="52">
        <v>1</v>
      </c>
      <c r="L184" s="52">
        <v>367</v>
      </c>
      <c r="M184" s="52">
        <v>72.563911839676479</v>
      </c>
      <c r="N184" s="52">
        <v>96.751882452901967</v>
      </c>
      <c r="O184" s="52">
        <v>100</v>
      </c>
      <c r="P184" s="52">
        <v>101</v>
      </c>
      <c r="Q184" s="52">
        <v>60.073139572021695</v>
      </c>
      <c r="R184" s="52">
        <v>67.012608745640563</v>
      </c>
      <c r="S184" s="52">
        <v>75</v>
      </c>
      <c r="T184" s="52">
        <v>80.097519429362265</v>
      </c>
      <c r="U184" s="52">
        <v>100</v>
      </c>
      <c r="V184" s="52">
        <v>370</v>
      </c>
      <c r="W184" s="52">
        <v>61.622544193678188</v>
      </c>
      <c r="X184" s="52">
        <v>82.163392258237593</v>
      </c>
      <c r="Y184" s="52">
        <v>100</v>
      </c>
      <c r="Z184" s="52">
        <v>101</v>
      </c>
      <c r="AA184" s="52">
        <v>47.266827713699215</v>
      </c>
      <c r="AB184" s="52">
        <v>63.022436951598948</v>
      </c>
      <c r="AC184" s="52">
        <v>100</v>
      </c>
      <c r="AD184" s="52">
        <v>365</v>
      </c>
      <c r="AE184" s="52">
        <v>69.714885844748764</v>
      </c>
      <c r="AF184" s="52">
        <v>92.953181126331685</v>
      </c>
      <c r="AG184" s="52">
        <v>100</v>
      </c>
      <c r="AH184" s="52">
        <v>106</v>
      </c>
      <c r="AI184" s="52">
        <v>54.785534591194974</v>
      </c>
      <c r="AJ184" s="52">
        <v>75</v>
      </c>
      <c r="AK184" s="52">
        <v>73.047379454926627</v>
      </c>
      <c r="AL184" s="52">
        <v>100</v>
      </c>
      <c r="AM184" s="53">
        <v>14.92</v>
      </c>
      <c r="AN184" s="53">
        <v>19.739999999999998</v>
      </c>
      <c r="AO184" s="53">
        <v>20.21</v>
      </c>
      <c r="AP184" s="52">
        <v>1</v>
      </c>
      <c r="AQ184" s="52">
        <v>0.93969849246231152</v>
      </c>
      <c r="AR184" s="52">
        <v>0.9464285714285714</v>
      </c>
      <c r="AS184" s="52">
        <v>0.93706293706293708</v>
      </c>
      <c r="AT184" s="52">
        <v>0.94499999999999995</v>
      </c>
      <c r="AU184" s="52">
        <v>0.93859649122807021</v>
      </c>
      <c r="AV184" s="52">
        <v>0.94755244755244761</v>
      </c>
      <c r="AW184" s="52">
        <v>0.98927613941018766</v>
      </c>
      <c r="AX184" s="52">
        <v>0.97345132743362828</v>
      </c>
      <c r="AY184" s="52">
        <v>0.99615384615384617</v>
      </c>
      <c r="AZ184" s="52">
        <v>6.0565275908479141E-2</v>
      </c>
      <c r="BA184" s="52">
        <v>47.88694481830418</v>
      </c>
      <c r="BB184" s="52">
        <v>50</v>
      </c>
      <c r="BC184" s="52">
        <v>0.12195121951219512</v>
      </c>
      <c r="BD184" s="52">
        <v>35.609756097560982</v>
      </c>
      <c r="BE184" s="52">
        <v>50</v>
      </c>
      <c r="BF184" s="52">
        <v>582</v>
      </c>
      <c r="BG184" s="52">
        <v>731</v>
      </c>
      <c r="BH184" s="52">
        <v>0.79616963064295487</v>
      </c>
      <c r="BI184" s="52">
        <v>50</v>
      </c>
      <c r="BJ184" s="52">
        <v>50</v>
      </c>
      <c r="BK184" s="52">
        <v>410</v>
      </c>
      <c r="BL184" s="52">
        <v>731</v>
      </c>
      <c r="BM184" s="52">
        <v>0.560875512995896</v>
      </c>
      <c r="BN184" s="52">
        <v>37.391700866393066</v>
      </c>
      <c r="BO184" s="52">
        <v>50</v>
      </c>
      <c r="BP184" s="52">
        <v>375</v>
      </c>
      <c r="BQ184" s="52">
        <v>388</v>
      </c>
      <c r="BR184" s="52">
        <v>0.96649484536082475</v>
      </c>
      <c r="BS184" s="52">
        <v>50</v>
      </c>
      <c r="BT184" s="52">
        <v>50</v>
      </c>
      <c r="BU184" s="54">
        <v>333</v>
      </c>
      <c r="BV184" s="54">
        <v>346</v>
      </c>
      <c r="BW184" s="52">
        <v>0.96242774566473988</v>
      </c>
      <c r="BX184" s="52">
        <v>100</v>
      </c>
      <c r="BY184" s="52">
        <v>100</v>
      </c>
      <c r="BZ184" s="55">
        <v>103</v>
      </c>
      <c r="CA184" s="55">
        <v>112</v>
      </c>
      <c r="CB184" s="52">
        <v>0.9196428571428571</v>
      </c>
      <c r="CC184" s="52">
        <v>97.834346504559264</v>
      </c>
      <c r="CD184" s="52">
        <v>100</v>
      </c>
      <c r="CE184" s="52">
        <v>0</v>
      </c>
      <c r="CF184" s="52">
        <v>340</v>
      </c>
      <c r="CG184" s="52">
        <v>285</v>
      </c>
      <c r="CH184" s="52">
        <v>0.83823529411764708</v>
      </c>
      <c r="CI184" s="52">
        <v>100</v>
      </c>
      <c r="CJ184" s="52">
        <v>100</v>
      </c>
      <c r="CK184" s="52">
        <v>323</v>
      </c>
      <c r="CL184" s="52">
        <v>164</v>
      </c>
      <c r="CM184" s="52">
        <v>370</v>
      </c>
      <c r="CN184" s="52">
        <v>0.50773993808049533</v>
      </c>
      <c r="CO184" s="52">
        <v>0.87297297297297294</v>
      </c>
      <c r="CP184" s="52">
        <v>16.92466460268318</v>
      </c>
      <c r="CQ184" s="52">
        <v>50</v>
      </c>
      <c r="CR184" s="52">
        <v>663</v>
      </c>
      <c r="CS184" s="52">
        <v>1486</v>
      </c>
      <c r="CT184" s="52">
        <v>0.44616419919246297</v>
      </c>
      <c r="CU184" s="52">
        <v>37.180349932705248</v>
      </c>
      <c r="CV184" s="52">
        <v>50</v>
      </c>
      <c r="CW184" s="52">
        <v>0.9196428571428571</v>
      </c>
      <c r="CX184" s="52">
        <v>0.94</v>
      </c>
      <c r="CY184" s="52">
        <v>2.0357142857142917E-2</v>
      </c>
      <c r="CZ184" s="52">
        <v>16.823939048191338</v>
      </c>
      <c r="DA184" s="52">
        <v>19.496255895940152</v>
      </c>
      <c r="DB184" s="52">
        <v>17.335082511020332</v>
      </c>
      <c r="DC184" s="52">
        <v>12.629206143265662</v>
      </c>
      <c r="DD184" s="50" t="s">
        <v>1136</v>
      </c>
      <c r="DE184" s="22"/>
      <c r="DF184" s="22"/>
    </row>
    <row r="185" spans="1:110" x14ac:dyDescent="0.25">
      <c r="A185" s="50" t="s">
        <v>2846</v>
      </c>
      <c r="B185" s="50" t="s">
        <v>1809</v>
      </c>
      <c r="C185" s="50" t="s">
        <v>106</v>
      </c>
      <c r="D185" s="50" t="s">
        <v>122</v>
      </c>
      <c r="E185" s="50" t="s">
        <v>123</v>
      </c>
      <c r="F185" s="50" t="s">
        <v>2644</v>
      </c>
      <c r="G185" s="50" t="s">
        <v>109</v>
      </c>
      <c r="H185" s="52">
        <v>855.45964621871269</v>
      </c>
      <c r="I185" s="52">
        <v>950</v>
      </c>
      <c r="J185" s="52">
        <v>90.04838381249607</v>
      </c>
      <c r="K185" s="52">
        <v>0</v>
      </c>
      <c r="L185" s="52">
        <v>47</v>
      </c>
      <c r="M185" s="52">
        <v>81.145761839396016</v>
      </c>
      <c r="N185" s="52">
        <v>100</v>
      </c>
      <c r="O185" s="52">
        <v>100</v>
      </c>
      <c r="P185" s="52">
        <v>19</v>
      </c>
      <c r="Q185" s="52"/>
      <c r="R185" s="52">
        <v>73.245581737849776</v>
      </c>
      <c r="S185" s="52">
        <v>75</v>
      </c>
      <c r="T185" s="52"/>
      <c r="U185" s="52">
        <v>0</v>
      </c>
      <c r="V185" s="52">
        <v>47</v>
      </c>
      <c r="W185" s="52">
        <v>67.470205454412522</v>
      </c>
      <c r="X185" s="52">
        <v>89.960273939216691</v>
      </c>
      <c r="Y185" s="52">
        <v>100</v>
      </c>
      <c r="Z185" s="52">
        <v>19</v>
      </c>
      <c r="AA185" s="52"/>
      <c r="AB185" s="52"/>
      <c r="AC185" s="52">
        <v>0</v>
      </c>
      <c r="AD185" s="52">
        <v>50</v>
      </c>
      <c r="AE185" s="52">
        <v>61.981333333333339</v>
      </c>
      <c r="AF185" s="52">
        <v>82.641777777777776</v>
      </c>
      <c r="AG185" s="52">
        <v>100</v>
      </c>
      <c r="AH185" s="52">
        <v>20</v>
      </c>
      <c r="AI185" s="52">
        <v>56.870000000000005</v>
      </c>
      <c r="AJ185" s="52">
        <v>65.388888888888886</v>
      </c>
      <c r="AK185" s="52">
        <v>75.826666666666682</v>
      </c>
      <c r="AL185" s="52">
        <v>100</v>
      </c>
      <c r="AM185" s="53"/>
      <c r="AN185" s="53"/>
      <c r="AO185" s="53">
        <v>8.51</v>
      </c>
      <c r="AP185" s="52">
        <v>0</v>
      </c>
      <c r="AQ185" s="52">
        <v>1</v>
      </c>
      <c r="AR185" s="52"/>
      <c r="AS185" s="52">
        <v>1</v>
      </c>
      <c r="AT185" s="52">
        <v>1</v>
      </c>
      <c r="AU185" s="52"/>
      <c r="AV185" s="52">
        <v>1</v>
      </c>
      <c r="AW185" s="52">
        <v>1</v>
      </c>
      <c r="AX185" s="52">
        <v>1</v>
      </c>
      <c r="AY185" s="52">
        <v>1</v>
      </c>
      <c r="AZ185" s="52">
        <v>3.482587064676617E-2</v>
      </c>
      <c r="BA185" s="52">
        <v>50</v>
      </c>
      <c r="BB185" s="52">
        <v>50</v>
      </c>
      <c r="BC185" s="52">
        <v>0.05</v>
      </c>
      <c r="BD185" s="52">
        <v>50</v>
      </c>
      <c r="BE185" s="52">
        <v>50</v>
      </c>
      <c r="BF185" s="52">
        <v>97</v>
      </c>
      <c r="BG185" s="52">
        <v>97</v>
      </c>
      <c r="BH185" s="52">
        <v>1</v>
      </c>
      <c r="BI185" s="52">
        <v>50</v>
      </c>
      <c r="BJ185" s="52">
        <v>50</v>
      </c>
      <c r="BK185" s="52">
        <v>50</v>
      </c>
      <c r="BL185" s="52">
        <v>97</v>
      </c>
      <c r="BM185" s="52">
        <v>0.51546391752577314</v>
      </c>
      <c r="BN185" s="52">
        <v>34.364261168384871</v>
      </c>
      <c r="BO185" s="52">
        <v>50</v>
      </c>
      <c r="BP185" s="52">
        <v>52</v>
      </c>
      <c r="BQ185" s="52">
        <v>53</v>
      </c>
      <c r="BR185" s="52">
        <v>0.98113207547169812</v>
      </c>
      <c r="BS185" s="52">
        <v>50</v>
      </c>
      <c r="BT185" s="52">
        <v>50</v>
      </c>
      <c r="BU185" s="54">
        <v>45</v>
      </c>
      <c r="BV185" s="54">
        <v>46</v>
      </c>
      <c r="BW185" s="52">
        <v>0.97826086956521741</v>
      </c>
      <c r="BX185" s="52">
        <v>100</v>
      </c>
      <c r="BY185" s="52">
        <v>100</v>
      </c>
      <c r="BZ185" s="55"/>
      <c r="CA185" s="55"/>
      <c r="CB185" s="52"/>
      <c r="CC185" s="52"/>
      <c r="CD185" s="52"/>
      <c r="CE185" s="52">
        <v>0</v>
      </c>
      <c r="CF185" s="52">
        <v>45</v>
      </c>
      <c r="CG185" s="52">
        <v>42</v>
      </c>
      <c r="CH185" s="52">
        <v>0.93333333333333335</v>
      </c>
      <c r="CI185" s="52">
        <v>100</v>
      </c>
      <c r="CJ185" s="52">
        <v>100</v>
      </c>
      <c r="CK185" s="52">
        <v>50</v>
      </c>
      <c r="CL185" s="52">
        <v>17</v>
      </c>
      <c r="CM185" s="52">
        <v>51</v>
      </c>
      <c r="CN185" s="52">
        <v>0.34</v>
      </c>
      <c r="CO185" s="52">
        <v>0.98039215686274506</v>
      </c>
      <c r="CP185" s="52">
        <v>22.666666666666668</v>
      </c>
      <c r="CQ185" s="52">
        <v>50</v>
      </c>
      <c r="CR185" s="52">
        <v>176</v>
      </c>
      <c r="CS185" s="52">
        <v>201</v>
      </c>
      <c r="CT185" s="52">
        <v>0.87562189054726369</v>
      </c>
      <c r="CU185" s="52">
        <v>50</v>
      </c>
      <c r="CV185" s="52">
        <v>50</v>
      </c>
      <c r="CW185" s="52"/>
      <c r="CX185" s="52"/>
      <c r="CY185" s="52"/>
      <c r="CZ185" s="52">
        <v>16.823939048191338</v>
      </c>
      <c r="DA185" s="52">
        <v>19.496255895940152</v>
      </c>
      <c r="DB185" s="52">
        <v>17.335082511020332</v>
      </c>
      <c r="DC185" s="52">
        <v>12.629206143265662</v>
      </c>
      <c r="DD185" s="50" t="s">
        <v>409</v>
      </c>
      <c r="DE185" s="22"/>
      <c r="DF185" s="22"/>
    </row>
    <row r="186" spans="1:110" x14ac:dyDescent="0.25">
      <c r="A186" s="50" t="s">
        <v>3686</v>
      </c>
      <c r="B186" s="50" t="s">
        <v>1810</v>
      </c>
      <c r="C186" s="50" t="s">
        <v>1365</v>
      </c>
      <c r="D186" s="50" t="s">
        <v>122</v>
      </c>
      <c r="E186" s="50" t="s">
        <v>123</v>
      </c>
      <c r="F186" s="50" t="s">
        <v>2644</v>
      </c>
      <c r="G186" s="50" t="s">
        <v>109</v>
      </c>
      <c r="H186" s="52">
        <v>0</v>
      </c>
      <c r="I186" s="52">
        <v>0</v>
      </c>
      <c r="J186" s="52">
        <v>0</v>
      </c>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3"/>
      <c r="AN186" s="53"/>
      <c r="AO186" s="53"/>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4"/>
      <c r="BV186" s="54"/>
      <c r="BW186" s="52"/>
      <c r="BX186" s="52"/>
      <c r="BY186" s="52"/>
      <c r="BZ186" s="55"/>
      <c r="CA186" s="55"/>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0" t="s">
        <v>1382</v>
      </c>
      <c r="DE186" s="22"/>
      <c r="DF186" s="22"/>
    </row>
    <row r="187" spans="1:110" x14ac:dyDescent="0.25">
      <c r="A187" s="50" t="s">
        <v>3643</v>
      </c>
      <c r="B187" s="50" t="s">
        <v>1811</v>
      </c>
      <c r="C187" s="50" t="s">
        <v>1284</v>
      </c>
      <c r="D187" s="50" t="s">
        <v>122</v>
      </c>
      <c r="E187" s="50" t="s">
        <v>123</v>
      </c>
      <c r="F187" s="50" t="s">
        <v>2644</v>
      </c>
      <c r="G187" s="50" t="s">
        <v>109</v>
      </c>
      <c r="H187" s="52">
        <v>709.35990140677222</v>
      </c>
      <c r="I187" s="52">
        <v>1150</v>
      </c>
      <c r="J187" s="52">
        <v>61.683469687545411</v>
      </c>
      <c r="K187" s="52">
        <v>1</v>
      </c>
      <c r="L187" s="52">
        <v>86</v>
      </c>
      <c r="M187" s="52">
        <v>62.117404351087764</v>
      </c>
      <c r="N187" s="52">
        <v>82.823205801450356</v>
      </c>
      <c r="O187" s="52">
        <v>100</v>
      </c>
      <c r="P187" s="52">
        <v>57</v>
      </c>
      <c r="Q187" s="52">
        <v>57.357809847198631</v>
      </c>
      <c r="R187" s="52">
        <v>52.177983173361774</v>
      </c>
      <c r="S187" s="52">
        <v>71.472469410456029</v>
      </c>
      <c r="T187" s="52">
        <v>76.477079796264846</v>
      </c>
      <c r="U187" s="52">
        <v>100</v>
      </c>
      <c r="V187" s="52">
        <v>87</v>
      </c>
      <c r="W187" s="52">
        <v>44.537464944503697</v>
      </c>
      <c r="X187" s="52">
        <v>59.383286592671588</v>
      </c>
      <c r="Y187" s="52">
        <v>100</v>
      </c>
      <c r="Z187" s="52">
        <v>58</v>
      </c>
      <c r="AA187" s="52">
        <v>40.717205830074654</v>
      </c>
      <c r="AB187" s="52">
        <v>54.28960777343287</v>
      </c>
      <c r="AC187" s="52">
        <v>100</v>
      </c>
      <c r="AD187" s="52">
        <v>108</v>
      </c>
      <c r="AE187" s="52">
        <v>47.330555555555577</v>
      </c>
      <c r="AF187" s="52">
        <v>63.107407407407436</v>
      </c>
      <c r="AG187" s="52">
        <v>100</v>
      </c>
      <c r="AH187" s="52">
        <v>82</v>
      </c>
      <c r="AI187" s="52">
        <v>41.28130081300813</v>
      </c>
      <c r="AJ187" s="52">
        <v>66.408974358974348</v>
      </c>
      <c r="AK187" s="52">
        <v>55.041734417344166</v>
      </c>
      <c r="AL187" s="52">
        <v>100</v>
      </c>
      <c r="AM187" s="53">
        <v>14.11</v>
      </c>
      <c r="AN187" s="53">
        <v>11.46</v>
      </c>
      <c r="AO187" s="53">
        <v>25.12</v>
      </c>
      <c r="AP187" s="52">
        <v>0</v>
      </c>
      <c r="AQ187" s="52">
        <v>0.97727272727272729</v>
      </c>
      <c r="AR187" s="52">
        <v>0.96610169491525422</v>
      </c>
      <c r="AS187" s="52">
        <v>1</v>
      </c>
      <c r="AT187" s="52">
        <v>0.98863636363636365</v>
      </c>
      <c r="AU187" s="52">
        <v>0.98305084745762716</v>
      </c>
      <c r="AV187" s="52">
        <v>1</v>
      </c>
      <c r="AW187" s="52">
        <v>0.97297297297297303</v>
      </c>
      <c r="AX187" s="52">
        <v>0.96470588235294119</v>
      </c>
      <c r="AY187" s="52">
        <v>1</v>
      </c>
      <c r="AZ187" s="52">
        <v>0.3657289002557545</v>
      </c>
      <c r="BA187" s="52">
        <v>0</v>
      </c>
      <c r="BB187" s="52">
        <v>50</v>
      </c>
      <c r="BC187" s="52">
        <v>0.42124542124542125</v>
      </c>
      <c r="BD187" s="52">
        <v>0</v>
      </c>
      <c r="BE187" s="52">
        <v>50</v>
      </c>
      <c r="BF187" s="52">
        <v>37</v>
      </c>
      <c r="BG187" s="52">
        <v>167</v>
      </c>
      <c r="BH187" s="52">
        <v>0.22155688622754491</v>
      </c>
      <c r="BI187" s="52">
        <v>14.770459081836327</v>
      </c>
      <c r="BJ187" s="52">
        <v>50</v>
      </c>
      <c r="BK187" s="52">
        <v>26</v>
      </c>
      <c r="BL187" s="52">
        <v>167</v>
      </c>
      <c r="BM187" s="52">
        <v>0.15568862275449102</v>
      </c>
      <c r="BN187" s="52">
        <v>10.379241516966069</v>
      </c>
      <c r="BO187" s="52">
        <v>50</v>
      </c>
      <c r="BP187" s="52">
        <v>108</v>
      </c>
      <c r="BQ187" s="52">
        <v>113</v>
      </c>
      <c r="BR187" s="52">
        <v>0.95575221238938057</v>
      </c>
      <c r="BS187" s="52">
        <v>50</v>
      </c>
      <c r="BT187" s="52">
        <v>50</v>
      </c>
      <c r="BU187" s="54">
        <v>90</v>
      </c>
      <c r="BV187" s="54">
        <v>97</v>
      </c>
      <c r="BW187" s="52">
        <v>0.92783505154639179</v>
      </c>
      <c r="BX187" s="52">
        <v>98.705856547488494</v>
      </c>
      <c r="BY187" s="52">
        <v>100</v>
      </c>
      <c r="BZ187" s="55"/>
      <c r="CA187" s="55"/>
      <c r="CB187" s="52"/>
      <c r="CC187" s="52"/>
      <c r="CD187" s="52"/>
      <c r="CE187" s="52"/>
      <c r="CF187" s="52">
        <v>89</v>
      </c>
      <c r="CG187" s="52">
        <v>63</v>
      </c>
      <c r="CH187" s="52">
        <v>0.7078651685393258</v>
      </c>
      <c r="CI187" s="52">
        <v>94.382022471910105</v>
      </c>
      <c r="CJ187" s="52">
        <v>100</v>
      </c>
      <c r="CK187" s="52">
        <v>46</v>
      </c>
      <c r="CL187" s="52">
        <v>21</v>
      </c>
      <c r="CM187" s="52">
        <v>111</v>
      </c>
      <c r="CN187" s="52">
        <v>0.45652173913043476</v>
      </c>
      <c r="CO187" s="52">
        <v>0.4144144144144144</v>
      </c>
      <c r="CP187" s="52">
        <v>0</v>
      </c>
      <c r="CQ187" s="52">
        <v>50</v>
      </c>
      <c r="CR187" s="52">
        <v>249</v>
      </c>
      <c r="CS187" s="52">
        <v>391</v>
      </c>
      <c r="CT187" s="52">
        <v>0.63682864450127874</v>
      </c>
      <c r="CU187" s="52">
        <v>50</v>
      </c>
      <c r="CV187" s="52">
        <v>50</v>
      </c>
      <c r="CW187" s="52"/>
      <c r="CX187" s="52"/>
      <c r="CY187" s="52"/>
      <c r="CZ187" s="52">
        <v>16.823939048191338</v>
      </c>
      <c r="DA187" s="52">
        <v>19.496255895940152</v>
      </c>
      <c r="DB187" s="52">
        <v>17.335082511020332</v>
      </c>
      <c r="DC187" s="52"/>
      <c r="DD187" s="50" t="s">
        <v>1312</v>
      </c>
      <c r="DE187" s="22"/>
      <c r="DF187" s="22"/>
    </row>
    <row r="188" spans="1:110" x14ac:dyDescent="0.25">
      <c r="A188" s="50" t="s">
        <v>3685</v>
      </c>
      <c r="B188" s="50" t="s">
        <v>1812</v>
      </c>
      <c r="C188" s="50" t="s">
        <v>1365</v>
      </c>
      <c r="D188" s="50" t="s">
        <v>122</v>
      </c>
      <c r="E188" s="50" t="s">
        <v>123</v>
      </c>
      <c r="F188" s="50" t="s">
        <v>2644</v>
      </c>
      <c r="G188" s="50" t="s">
        <v>109</v>
      </c>
      <c r="H188" s="52">
        <v>0</v>
      </c>
      <c r="I188" s="52">
        <v>0</v>
      </c>
      <c r="J188" s="52">
        <v>0</v>
      </c>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3"/>
      <c r="AN188" s="53"/>
      <c r="AO188" s="53"/>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4"/>
      <c r="BV188" s="54"/>
      <c r="BW188" s="52"/>
      <c r="BX188" s="52"/>
      <c r="BY188" s="52"/>
      <c r="BZ188" s="55"/>
      <c r="CA188" s="55"/>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0" t="s">
        <v>1381</v>
      </c>
      <c r="DE188" s="22"/>
      <c r="DF188" s="22"/>
    </row>
    <row r="189" spans="1:110" x14ac:dyDescent="0.25">
      <c r="A189" s="50" t="s">
        <v>3133</v>
      </c>
      <c r="B189" s="50" t="s">
        <v>1813</v>
      </c>
      <c r="C189" s="50" t="s">
        <v>106</v>
      </c>
      <c r="D189" s="50" t="s">
        <v>107</v>
      </c>
      <c r="E189" s="50" t="s">
        <v>182</v>
      </c>
      <c r="F189" s="50" t="s">
        <v>1453</v>
      </c>
      <c r="G189" s="50" t="s">
        <v>109</v>
      </c>
      <c r="H189" s="52">
        <v>95.714285714285722</v>
      </c>
      <c r="I189" s="52">
        <v>100</v>
      </c>
      <c r="J189" s="52">
        <v>95.714285714285722</v>
      </c>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3"/>
      <c r="AN189" s="53"/>
      <c r="AO189" s="53"/>
      <c r="AP189" s="52"/>
      <c r="AQ189" s="52"/>
      <c r="AR189" s="52"/>
      <c r="AS189" s="52"/>
      <c r="AT189" s="52"/>
      <c r="AU189" s="52"/>
      <c r="AV189" s="52"/>
      <c r="AW189" s="52"/>
      <c r="AX189" s="52"/>
      <c r="AY189" s="52"/>
      <c r="AZ189" s="52">
        <v>2.6607538802660754E-2</v>
      </c>
      <c r="BA189" s="52">
        <v>50</v>
      </c>
      <c r="BB189" s="52">
        <v>50</v>
      </c>
      <c r="BC189" s="52">
        <v>7.1428571428571425E-2</v>
      </c>
      <c r="BD189" s="52">
        <v>45.71428571428573</v>
      </c>
      <c r="BE189" s="52">
        <v>50</v>
      </c>
      <c r="BF189" s="52"/>
      <c r="BG189" s="52"/>
      <c r="BH189" s="52"/>
      <c r="BI189" s="52"/>
      <c r="BJ189" s="52"/>
      <c r="BK189" s="52"/>
      <c r="BL189" s="52"/>
      <c r="BM189" s="52"/>
      <c r="BN189" s="52"/>
      <c r="BO189" s="52"/>
      <c r="BP189" s="52"/>
      <c r="BQ189" s="52"/>
      <c r="BR189" s="52"/>
      <c r="BS189" s="52"/>
      <c r="BT189" s="52"/>
      <c r="BU189" s="54"/>
      <c r="BV189" s="54"/>
      <c r="BW189" s="52"/>
      <c r="BX189" s="52"/>
      <c r="BY189" s="52"/>
      <c r="BZ189" s="55"/>
      <c r="CA189" s="55"/>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0" t="s">
        <v>732</v>
      </c>
      <c r="DE189" s="22"/>
      <c r="DF189" s="22"/>
    </row>
    <row r="190" spans="1:110" x14ac:dyDescent="0.25">
      <c r="A190" s="50" t="s">
        <v>3160</v>
      </c>
      <c r="B190" s="50" t="s">
        <v>1814</v>
      </c>
      <c r="C190" s="50" t="s">
        <v>106</v>
      </c>
      <c r="D190" s="50" t="s">
        <v>107</v>
      </c>
      <c r="E190" s="50" t="s">
        <v>119</v>
      </c>
      <c r="F190" s="50" t="s">
        <v>1454</v>
      </c>
      <c r="G190" s="50" t="s">
        <v>109</v>
      </c>
      <c r="H190" s="52">
        <v>517.34155855105951</v>
      </c>
      <c r="I190" s="52">
        <v>800</v>
      </c>
      <c r="J190" s="52">
        <v>64.667694818882438</v>
      </c>
      <c r="K190" s="52">
        <v>0</v>
      </c>
      <c r="L190" s="52">
        <v>376</v>
      </c>
      <c r="M190" s="52">
        <v>59.653780816282641</v>
      </c>
      <c r="N190" s="52">
        <v>79.538374421710188</v>
      </c>
      <c r="O190" s="52">
        <v>100</v>
      </c>
      <c r="P190" s="52">
        <v>265</v>
      </c>
      <c r="Q190" s="52">
        <v>57.346661962308339</v>
      </c>
      <c r="R190" s="52">
        <v>52.881017327422832</v>
      </c>
      <c r="S190" s="52">
        <v>65.161767269464548</v>
      </c>
      <c r="T190" s="52">
        <v>76.462215949744447</v>
      </c>
      <c r="U190" s="52">
        <v>100</v>
      </c>
      <c r="V190" s="52">
        <v>375</v>
      </c>
      <c r="W190" s="52">
        <v>46.932944035146036</v>
      </c>
      <c r="X190" s="52">
        <v>62.577258713528053</v>
      </c>
      <c r="Y190" s="52">
        <v>100</v>
      </c>
      <c r="Z190" s="52">
        <v>264</v>
      </c>
      <c r="AA190" s="52">
        <v>44.432049582711478</v>
      </c>
      <c r="AB190" s="52">
        <v>59.242732776948635</v>
      </c>
      <c r="AC190" s="52">
        <v>100</v>
      </c>
      <c r="AD190" s="52">
        <v>110</v>
      </c>
      <c r="AE190" s="52">
        <v>44.440000000000019</v>
      </c>
      <c r="AF190" s="52">
        <v>59.253333333333359</v>
      </c>
      <c r="AG190" s="52">
        <v>100</v>
      </c>
      <c r="AH190" s="52">
        <v>87</v>
      </c>
      <c r="AI190" s="52">
        <v>43.49003831417626</v>
      </c>
      <c r="AJ190" s="52">
        <v>48.033333333333331</v>
      </c>
      <c r="AK190" s="52">
        <v>57.986717752235016</v>
      </c>
      <c r="AL190" s="52">
        <v>100</v>
      </c>
      <c r="AM190" s="53">
        <v>7.81</v>
      </c>
      <c r="AN190" s="53">
        <v>8.44</v>
      </c>
      <c r="AO190" s="53">
        <v>4.54</v>
      </c>
      <c r="AP190" s="52">
        <v>0</v>
      </c>
      <c r="AQ190" s="52">
        <v>0.98961038961038961</v>
      </c>
      <c r="AR190" s="52">
        <v>0.99259259259259258</v>
      </c>
      <c r="AS190" s="52">
        <v>0.9826086956521739</v>
      </c>
      <c r="AT190" s="52">
        <v>0.98704663212435229</v>
      </c>
      <c r="AU190" s="52">
        <v>0.98892988929889303</v>
      </c>
      <c r="AV190" s="52">
        <v>0.9826086956521739</v>
      </c>
      <c r="AW190" s="52">
        <v>1</v>
      </c>
      <c r="AX190" s="52">
        <v>1</v>
      </c>
      <c r="AY190" s="52">
        <v>1</v>
      </c>
      <c r="AZ190" s="52">
        <v>0.17627677100494235</v>
      </c>
      <c r="BA190" s="52">
        <v>24.744645799011543</v>
      </c>
      <c r="BB190" s="52">
        <v>50</v>
      </c>
      <c r="BC190" s="52">
        <v>0.20379146919431279</v>
      </c>
      <c r="BD190" s="52">
        <v>19.241706161137451</v>
      </c>
      <c r="BE190" s="52">
        <v>50</v>
      </c>
      <c r="BF190" s="52"/>
      <c r="BG190" s="52"/>
      <c r="BH190" s="52"/>
      <c r="BI190" s="52"/>
      <c r="BJ190" s="52"/>
      <c r="BK190" s="52"/>
      <c r="BL190" s="52"/>
      <c r="BM190" s="52"/>
      <c r="BN190" s="52"/>
      <c r="BO190" s="52"/>
      <c r="BP190" s="52">
        <v>50</v>
      </c>
      <c r="BQ190" s="52">
        <v>53</v>
      </c>
      <c r="BR190" s="52">
        <v>0.94339622641509435</v>
      </c>
      <c r="BS190" s="52">
        <v>50</v>
      </c>
      <c r="BT190" s="52">
        <v>50</v>
      </c>
      <c r="BU190" s="54"/>
      <c r="BV190" s="54"/>
      <c r="BW190" s="52"/>
      <c r="BX190" s="52"/>
      <c r="BY190" s="52"/>
      <c r="BZ190" s="55"/>
      <c r="CA190" s="55"/>
      <c r="CB190" s="52"/>
      <c r="CC190" s="52"/>
      <c r="CD190" s="52"/>
      <c r="CE190" s="52"/>
      <c r="CF190" s="52"/>
      <c r="CG190" s="52"/>
      <c r="CH190" s="52"/>
      <c r="CI190" s="52"/>
      <c r="CJ190" s="52"/>
      <c r="CK190" s="52">
        <v>172</v>
      </c>
      <c r="CL190" s="52">
        <v>73</v>
      </c>
      <c r="CM190" s="52">
        <v>180</v>
      </c>
      <c r="CN190" s="52">
        <v>0.42441860465116277</v>
      </c>
      <c r="CO190" s="52">
        <v>0.9555555555555556</v>
      </c>
      <c r="CP190" s="52">
        <v>28.294573643410853</v>
      </c>
      <c r="CQ190" s="52">
        <v>50</v>
      </c>
      <c r="CR190" s="52"/>
      <c r="CS190" s="52"/>
      <c r="CT190" s="52"/>
      <c r="CU190" s="52"/>
      <c r="CV190" s="52"/>
      <c r="CW190" s="52"/>
      <c r="CX190" s="52"/>
      <c r="CY190" s="52"/>
      <c r="CZ190" s="52">
        <v>16.823939048191338</v>
      </c>
      <c r="DA190" s="52">
        <v>19.496255895940152</v>
      </c>
      <c r="DB190" s="52">
        <v>17.335082511020332</v>
      </c>
      <c r="DC190" s="52"/>
      <c r="DD190" s="50" t="s">
        <v>759</v>
      </c>
      <c r="DE190" s="22"/>
      <c r="DF190" s="22"/>
    </row>
    <row r="191" spans="1:110" x14ac:dyDescent="0.25">
      <c r="A191" s="50" t="s">
        <v>3437</v>
      </c>
      <c r="B191" s="50" t="s">
        <v>1815</v>
      </c>
      <c r="C191" s="50" t="s">
        <v>106</v>
      </c>
      <c r="D191" s="50" t="s">
        <v>107</v>
      </c>
      <c r="E191" s="50" t="s">
        <v>182</v>
      </c>
      <c r="F191" s="50" t="s">
        <v>1453</v>
      </c>
      <c r="G191" s="50" t="s">
        <v>109</v>
      </c>
      <c r="H191" s="52">
        <v>92.178217821782198</v>
      </c>
      <c r="I191" s="52">
        <v>100</v>
      </c>
      <c r="J191" s="52">
        <v>92.178217821782198</v>
      </c>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3"/>
      <c r="AN191" s="53"/>
      <c r="AO191" s="53"/>
      <c r="AP191" s="52"/>
      <c r="AQ191" s="52"/>
      <c r="AR191" s="52"/>
      <c r="AS191" s="52"/>
      <c r="AT191" s="52"/>
      <c r="AU191" s="52"/>
      <c r="AV191" s="52"/>
      <c r="AW191" s="52"/>
      <c r="AX191" s="52"/>
      <c r="AY191" s="52"/>
      <c r="AZ191" s="52">
        <v>3.9525691699604744E-2</v>
      </c>
      <c r="BA191" s="52">
        <v>50</v>
      </c>
      <c r="BB191" s="52">
        <v>50</v>
      </c>
      <c r="BC191" s="52">
        <v>8.9108910891089105E-2</v>
      </c>
      <c r="BD191" s="52">
        <v>42.178217821782191</v>
      </c>
      <c r="BE191" s="52">
        <v>50</v>
      </c>
      <c r="BF191" s="52"/>
      <c r="BG191" s="52"/>
      <c r="BH191" s="52"/>
      <c r="BI191" s="52"/>
      <c r="BJ191" s="52"/>
      <c r="BK191" s="52"/>
      <c r="BL191" s="52"/>
      <c r="BM191" s="52"/>
      <c r="BN191" s="52"/>
      <c r="BO191" s="52"/>
      <c r="BP191" s="52"/>
      <c r="BQ191" s="52"/>
      <c r="BR191" s="52"/>
      <c r="BS191" s="52"/>
      <c r="BT191" s="52"/>
      <c r="BU191" s="54"/>
      <c r="BV191" s="54"/>
      <c r="BW191" s="52"/>
      <c r="BX191" s="52"/>
      <c r="BY191" s="52"/>
      <c r="BZ191" s="55"/>
      <c r="CA191" s="55"/>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0" t="s">
        <v>1072</v>
      </c>
      <c r="DE191" s="22"/>
      <c r="DF191" s="22"/>
    </row>
    <row r="192" spans="1:110" x14ac:dyDescent="0.25">
      <c r="A192" s="50" t="s">
        <v>3175</v>
      </c>
      <c r="B192" s="50" t="s">
        <v>1816</v>
      </c>
      <c r="C192" s="50" t="s">
        <v>106</v>
      </c>
      <c r="D192" s="50" t="s">
        <v>122</v>
      </c>
      <c r="E192" s="50" t="s">
        <v>123</v>
      </c>
      <c r="F192" s="50" t="s">
        <v>2644</v>
      </c>
      <c r="G192" s="50" t="s">
        <v>109</v>
      </c>
      <c r="H192" s="52">
        <v>857.39507757235356</v>
      </c>
      <c r="I192" s="52">
        <v>1250</v>
      </c>
      <c r="J192" s="52">
        <v>68.591606205788281</v>
      </c>
      <c r="K192" s="52">
        <v>0</v>
      </c>
      <c r="L192" s="52">
        <v>131</v>
      </c>
      <c r="M192" s="52">
        <v>59.941670770746136</v>
      </c>
      <c r="N192" s="52">
        <v>79.922227694328186</v>
      </c>
      <c r="O192" s="52">
        <v>100</v>
      </c>
      <c r="P192" s="52">
        <v>82</v>
      </c>
      <c r="Q192" s="52">
        <v>53.731559795436681</v>
      </c>
      <c r="R192" s="52">
        <v>47.269759450171811</v>
      </c>
      <c r="S192" s="52">
        <v>70.334101382488498</v>
      </c>
      <c r="T192" s="52">
        <v>71.642079727248912</v>
      </c>
      <c r="U192" s="52">
        <v>100</v>
      </c>
      <c r="V192" s="52">
        <v>128</v>
      </c>
      <c r="W192" s="52">
        <v>42.955460695876283</v>
      </c>
      <c r="X192" s="52">
        <v>57.273947594501706</v>
      </c>
      <c r="Y192" s="52">
        <v>100</v>
      </c>
      <c r="Z192" s="52">
        <v>78</v>
      </c>
      <c r="AA192" s="52">
        <v>40.189884571327859</v>
      </c>
      <c r="AB192" s="52">
        <v>53.586512761770479</v>
      </c>
      <c r="AC192" s="52">
        <v>100</v>
      </c>
      <c r="AD192" s="52">
        <v>158</v>
      </c>
      <c r="AE192" s="52">
        <v>48.866455696202522</v>
      </c>
      <c r="AF192" s="52">
        <v>65.155274261603353</v>
      </c>
      <c r="AG192" s="52">
        <v>100</v>
      </c>
      <c r="AH192" s="52">
        <v>99</v>
      </c>
      <c r="AI192" s="52">
        <v>46.166666666666686</v>
      </c>
      <c r="AJ192" s="52">
        <v>53.396610169491552</v>
      </c>
      <c r="AK192" s="52">
        <v>61.555555555555586</v>
      </c>
      <c r="AL192" s="52">
        <v>100</v>
      </c>
      <c r="AM192" s="53">
        <v>16.600000000000001</v>
      </c>
      <c r="AN192" s="53">
        <v>7.07</v>
      </c>
      <c r="AO192" s="53">
        <v>7.22</v>
      </c>
      <c r="AP192" s="52">
        <v>1</v>
      </c>
      <c r="AQ192" s="52">
        <v>0.94927536231884058</v>
      </c>
      <c r="AR192" s="52">
        <v>0.93181818181818177</v>
      </c>
      <c r="AS192" s="52">
        <v>0.98</v>
      </c>
      <c r="AT192" s="52">
        <v>0.92753623188405798</v>
      </c>
      <c r="AU192" s="52">
        <v>0.88636363636363635</v>
      </c>
      <c r="AV192" s="52">
        <v>1</v>
      </c>
      <c r="AW192" s="52">
        <v>0.95757575757575752</v>
      </c>
      <c r="AX192" s="52">
        <v>0.94285714285714284</v>
      </c>
      <c r="AY192" s="52">
        <v>0.98333333333333328</v>
      </c>
      <c r="AZ192" s="52">
        <v>0.24086378737541528</v>
      </c>
      <c r="BA192" s="52">
        <v>11.82724252491696</v>
      </c>
      <c r="BB192" s="52">
        <v>50</v>
      </c>
      <c r="BC192" s="52">
        <v>0.33040935672514621</v>
      </c>
      <c r="BD192" s="52">
        <v>0</v>
      </c>
      <c r="BE192" s="52">
        <v>50</v>
      </c>
      <c r="BF192" s="52">
        <v>176</v>
      </c>
      <c r="BG192" s="52">
        <v>280</v>
      </c>
      <c r="BH192" s="52">
        <v>0.62857142857142856</v>
      </c>
      <c r="BI192" s="52">
        <v>41.904761904761905</v>
      </c>
      <c r="BJ192" s="52">
        <v>50</v>
      </c>
      <c r="BK192" s="52">
        <v>60</v>
      </c>
      <c r="BL192" s="52">
        <v>280</v>
      </c>
      <c r="BM192" s="52">
        <v>0.21428571428571427</v>
      </c>
      <c r="BN192" s="52">
        <v>14.285714285714285</v>
      </c>
      <c r="BO192" s="52">
        <v>50</v>
      </c>
      <c r="BP192" s="52">
        <v>137</v>
      </c>
      <c r="BQ192" s="52">
        <v>159</v>
      </c>
      <c r="BR192" s="52">
        <v>0.86163522012578619</v>
      </c>
      <c r="BS192" s="52">
        <v>45.831660644988631</v>
      </c>
      <c r="BT192" s="52">
        <v>50</v>
      </c>
      <c r="BU192" s="54">
        <v>154</v>
      </c>
      <c r="BV192" s="54">
        <v>164</v>
      </c>
      <c r="BW192" s="52">
        <v>0.93902439024390238</v>
      </c>
      <c r="BX192" s="52">
        <v>99.896211728074718</v>
      </c>
      <c r="BY192" s="52">
        <v>100</v>
      </c>
      <c r="BZ192" s="55">
        <v>108</v>
      </c>
      <c r="CA192" s="55">
        <v>113</v>
      </c>
      <c r="CB192" s="52">
        <v>0.95575221238938057</v>
      </c>
      <c r="CC192" s="52">
        <v>100</v>
      </c>
      <c r="CD192" s="52">
        <v>100</v>
      </c>
      <c r="CE192" s="52">
        <v>0</v>
      </c>
      <c r="CF192" s="52">
        <v>158</v>
      </c>
      <c r="CG192" s="52">
        <v>119</v>
      </c>
      <c r="CH192" s="52">
        <v>0.75316455696202533</v>
      </c>
      <c r="CI192" s="52">
        <v>100</v>
      </c>
      <c r="CJ192" s="52">
        <v>100</v>
      </c>
      <c r="CK192" s="52">
        <v>96</v>
      </c>
      <c r="CL192" s="52">
        <v>26</v>
      </c>
      <c r="CM192" s="52">
        <v>164</v>
      </c>
      <c r="CN192" s="52">
        <v>0.27083333333333331</v>
      </c>
      <c r="CO192" s="52">
        <v>0.58536585365853655</v>
      </c>
      <c r="CP192" s="52">
        <v>4.5138888888888884</v>
      </c>
      <c r="CQ192" s="52">
        <v>50</v>
      </c>
      <c r="CR192" s="52">
        <v>573</v>
      </c>
      <c r="CS192" s="52">
        <v>602</v>
      </c>
      <c r="CT192" s="52">
        <v>0.95182724252491691</v>
      </c>
      <c r="CU192" s="52">
        <v>50</v>
      </c>
      <c r="CV192" s="52">
        <v>50</v>
      </c>
      <c r="CW192" s="52">
        <v>0.95575221238938057</v>
      </c>
      <c r="CX192" s="52">
        <v>0.8571428571428571</v>
      </c>
      <c r="CY192" s="52">
        <v>-9.8609355246523478E-2</v>
      </c>
      <c r="CZ192" s="52">
        <v>16.823939048191338</v>
      </c>
      <c r="DA192" s="52">
        <v>19.496255895940152</v>
      </c>
      <c r="DB192" s="52">
        <v>17.335082511020332</v>
      </c>
      <c r="DC192" s="52">
        <v>12.629206143265662</v>
      </c>
      <c r="DD192" s="50" t="s">
        <v>774</v>
      </c>
      <c r="DE192" s="22"/>
      <c r="DF192" s="22"/>
    </row>
    <row r="193" spans="1:110" x14ac:dyDescent="0.25">
      <c r="A193" s="50" t="s">
        <v>2783</v>
      </c>
      <c r="B193" s="50" t="s">
        <v>1817</v>
      </c>
      <c r="C193" s="50" t="s">
        <v>106</v>
      </c>
      <c r="D193" s="50" t="s">
        <v>114</v>
      </c>
      <c r="E193" s="50" t="s">
        <v>119</v>
      </c>
      <c r="F193" s="50" t="s">
        <v>1453</v>
      </c>
      <c r="G193" s="50" t="s">
        <v>109</v>
      </c>
      <c r="H193" s="52">
        <v>337.11867279993731</v>
      </c>
      <c r="I193" s="52">
        <v>350</v>
      </c>
      <c r="J193" s="52">
        <v>96.31962079998209</v>
      </c>
      <c r="K193" s="52">
        <v>0</v>
      </c>
      <c r="L193" s="52">
        <v>60</v>
      </c>
      <c r="M193" s="52">
        <v>73.676349641859815</v>
      </c>
      <c r="N193" s="52">
        <v>98.235132855813092</v>
      </c>
      <c r="O193" s="52">
        <v>100</v>
      </c>
      <c r="P193" s="52">
        <v>17</v>
      </c>
      <c r="Q193" s="52"/>
      <c r="R193" s="52">
        <v>70.264853489938616</v>
      </c>
      <c r="S193" s="52">
        <v>75</v>
      </c>
      <c r="T193" s="52"/>
      <c r="U193" s="52">
        <v>0</v>
      </c>
      <c r="V193" s="52">
        <v>60</v>
      </c>
      <c r="W193" s="52">
        <v>66.662654958093171</v>
      </c>
      <c r="X193" s="52">
        <v>88.883539944124223</v>
      </c>
      <c r="Y193" s="52">
        <v>100</v>
      </c>
      <c r="Z193" s="52">
        <v>17</v>
      </c>
      <c r="AA193" s="52"/>
      <c r="AB193" s="52"/>
      <c r="AC193" s="52">
        <v>0</v>
      </c>
      <c r="AD193" s="52">
        <v>18</v>
      </c>
      <c r="AE193" s="52"/>
      <c r="AF193" s="52"/>
      <c r="AG193" s="52">
        <v>0</v>
      </c>
      <c r="AH193" s="52">
        <v>6</v>
      </c>
      <c r="AI193" s="52"/>
      <c r="AJ193" s="52"/>
      <c r="AK193" s="52"/>
      <c r="AL193" s="52">
        <v>0</v>
      </c>
      <c r="AM193" s="53"/>
      <c r="AN193" s="53"/>
      <c r="AO193" s="53"/>
      <c r="AP193" s="52">
        <v>1</v>
      </c>
      <c r="AQ193" s="52">
        <v>0.93846153846153846</v>
      </c>
      <c r="AR193" s="52"/>
      <c r="AS193" s="52">
        <v>0.93617021276595747</v>
      </c>
      <c r="AT193" s="52">
        <v>0.93846153846153846</v>
      </c>
      <c r="AU193" s="52"/>
      <c r="AV193" s="52">
        <v>0.93617021276595747</v>
      </c>
      <c r="AW193" s="52"/>
      <c r="AX193" s="52"/>
      <c r="AY193" s="52"/>
      <c r="AZ193" s="52">
        <v>1.0869565217391304E-2</v>
      </c>
      <c r="BA193" s="52">
        <v>50</v>
      </c>
      <c r="BB193" s="52">
        <v>50</v>
      </c>
      <c r="BC193" s="52">
        <v>3.8461538461538464E-2</v>
      </c>
      <c r="BD193" s="52">
        <v>50</v>
      </c>
      <c r="BE193" s="52">
        <v>50</v>
      </c>
      <c r="BF193" s="52"/>
      <c r="BG193" s="52"/>
      <c r="BH193" s="52"/>
      <c r="BI193" s="52"/>
      <c r="BJ193" s="52"/>
      <c r="BK193" s="52"/>
      <c r="BL193" s="52"/>
      <c r="BM193" s="52"/>
      <c r="BN193" s="52"/>
      <c r="BO193" s="52"/>
      <c r="BP193" s="52"/>
      <c r="BQ193" s="52"/>
      <c r="BR193" s="52"/>
      <c r="BS193" s="52"/>
      <c r="BT193" s="52"/>
      <c r="BU193" s="54"/>
      <c r="BV193" s="54"/>
      <c r="BW193" s="52"/>
      <c r="BX193" s="52"/>
      <c r="BY193" s="52"/>
      <c r="BZ193" s="55"/>
      <c r="CA193" s="55"/>
      <c r="CB193" s="52"/>
      <c r="CC193" s="52"/>
      <c r="CD193" s="52"/>
      <c r="CE193" s="52"/>
      <c r="CF193" s="52"/>
      <c r="CG193" s="52"/>
      <c r="CH193" s="52"/>
      <c r="CI193" s="52"/>
      <c r="CJ193" s="52"/>
      <c r="CK193" s="52">
        <v>36</v>
      </c>
      <c r="CL193" s="52">
        <v>30</v>
      </c>
      <c r="CM193" s="52">
        <v>36</v>
      </c>
      <c r="CN193" s="52">
        <v>0.83333333333333337</v>
      </c>
      <c r="CO193" s="52">
        <v>1</v>
      </c>
      <c r="CP193" s="52">
        <v>50</v>
      </c>
      <c r="CQ193" s="52">
        <v>50</v>
      </c>
      <c r="CR193" s="52"/>
      <c r="CS193" s="52"/>
      <c r="CT193" s="52"/>
      <c r="CU193" s="52"/>
      <c r="CV193" s="52"/>
      <c r="CW193" s="52"/>
      <c r="CX193" s="52"/>
      <c r="CY193" s="52"/>
      <c r="CZ193" s="52">
        <v>16.823939048191338</v>
      </c>
      <c r="DA193" s="52">
        <v>19.496255895940152</v>
      </c>
      <c r="DB193" s="52">
        <v>17.335082511020332</v>
      </c>
      <c r="DC193" s="52"/>
      <c r="DD193" s="50" t="s">
        <v>335</v>
      </c>
      <c r="DE193" s="22"/>
      <c r="DF193" s="22"/>
    </row>
    <row r="194" spans="1:110" x14ac:dyDescent="0.25">
      <c r="A194" s="50" t="s">
        <v>3682</v>
      </c>
      <c r="B194" s="50" t="s">
        <v>1818</v>
      </c>
      <c r="C194" s="50" t="s">
        <v>1365</v>
      </c>
      <c r="D194" s="50" t="s">
        <v>140</v>
      </c>
      <c r="E194" s="50" t="s">
        <v>123</v>
      </c>
      <c r="F194" s="50" t="s">
        <v>2644</v>
      </c>
      <c r="G194" s="50" t="s">
        <v>109</v>
      </c>
      <c r="H194" s="52">
        <v>0</v>
      </c>
      <c r="I194" s="52">
        <v>0</v>
      </c>
      <c r="J194" s="52">
        <v>0</v>
      </c>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3"/>
      <c r="AN194" s="53"/>
      <c r="AO194" s="53"/>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4"/>
      <c r="BV194" s="54"/>
      <c r="BW194" s="52"/>
      <c r="BX194" s="52"/>
      <c r="BY194" s="52"/>
      <c r="BZ194" s="55"/>
      <c r="CA194" s="55"/>
      <c r="CB194" s="52"/>
      <c r="CC194" s="52"/>
      <c r="CD194" s="52"/>
      <c r="CE194" s="52"/>
      <c r="CF194" s="52"/>
      <c r="CG194" s="52"/>
      <c r="CH194" s="52"/>
      <c r="CI194" s="52"/>
      <c r="CJ194" s="52"/>
      <c r="CK194" s="52"/>
      <c r="CL194" s="52"/>
      <c r="CM194" s="52">
        <v>2</v>
      </c>
      <c r="CN194" s="52"/>
      <c r="CO194" s="52"/>
      <c r="CP194" s="52">
        <v>0</v>
      </c>
      <c r="CQ194" s="52">
        <v>0</v>
      </c>
      <c r="CR194" s="52"/>
      <c r="CS194" s="52"/>
      <c r="CT194" s="52"/>
      <c r="CU194" s="52"/>
      <c r="CV194" s="52"/>
      <c r="CW194" s="52"/>
      <c r="CX194" s="52"/>
      <c r="CY194" s="52"/>
      <c r="CZ194" s="52"/>
      <c r="DA194" s="52"/>
      <c r="DB194" s="52"/>
      <c r="DC194" s="52"/>
      <c r="DD194" s="50" t="s">
        <v>1377</v>
      </c>
      <c r="DE194" s="22"/>
      <c r="DF194" s="22"/>
    </row>
    <row r="195" spans="1:110" x14ac:dyDescent="0.25">
      <c r="A195" s="50" t="s">
        <v>2922</v>
      </c>
      <c r="B195" s="50" t="s">
        <v>1819</v>
      </c>
      <c r="C195" s="50" t="s">
        <v>106</v>
      </c>
      <c r="D195" s="50" t="s">
        <v>114</v>
      </c>
      <c r="E195" s="50" t="s">
        <v>137</v>
      </c>
      <c r="F195" s="50" t="s">
        <v>2644</v>
      </c>
      <c r="G195" s="50" t="s">
        <v>109</v>
      </c>
      <c r="H195" s="52">
        <v>586.23593886374101</v>
      </c>
      <c r="I195" s="52">
        <v>650</v>
      </c>
      <c r="J195" s="52">
        <v>90.190144440575537</v>
      </c>
      <c r="K195" s="52">
        <v>0</v>
      </c>
      <c r="L195" s="52">
        <v>203</v>
      </c>
      <c r="M195" s="52">
        <v>76.701695822265577</v>
      </c>
      <c r="N195" s="52">
        <v>100</v>
      </c>
      <c r="O195" s="52">
        <v>100</v>
      </c>
      <c r="P195" s="52">
        <v>46</v>
      </c>
      <c r="Q195" s="52">
        <v>64.934807881866902</v>
      </c>
      <c r="R195" s="52">
        <v>70.978521077247166</v>
      </c>
      <c r="S195" s="52">
        <v>75</v>
      </c>
      <c r="T195" s="52">
        <v>86.579743842489194</v>
      </c>
      <c r="U195" s="52">
        <v>100</v>
      </c>
      <c r="V195" s="52">
        <v>203</v>
      </c>
      <c r="W195" s="52">
        <v>68.896199811840191</v>
      </c>
      <c r="X195" s="52">
        <v>91.861599749120259</v>
      </c>
      <c r="Y195" s="52">
        <v>100</v>
      </c>
      <c r="Z195" s="52">
        <v>46</v>
      </c>
      <c r="AA195" s="52">
        <v>61.789146797298983</v>
      </c>
      <c r="AB195" s="52">
        <v>82.385529063065306</v>
      </c>
      <c r="AC195" s="52">
        <v>100</v>
      </c>
      <c r="AD195" s="52">
        <v>63</v>
      </c>
      <c r="AE195" s="52">
        <v>60.273015873015886</v>
      </c>
      <c r="AF195" s="52">
        <v>80.364021164021182</v>
      </c>
      <c r="AG195" s="52">
        <v>100</v>
      </c>
      <c r="AH195" s="52">
        <v>16</v>
      </c>
      <c r="AI195" s="52"/>
      <c r="AJ195" s="52">
        <v>63.885815602836878</v>
      </c>
      <c r="AK195" s="52"/>
      <c r="AL195" s="52">
        <v>0</v>
      </c>
      <c r="AM195" s="53">
        <v>10.06</v>
      </c>
      <c r="AN195" s="53">
        <v>9.18</v>
      </c>
      <c r="AO195" s="53"/>
      <c r="AP195" s="52">
        <v>0</v>
      </c>
      <c r="AQ195" s="52">
        <v>1</v>
      </c>
      <c r="AR195" s="52">
        <v>1</v>
      </c>
      <c r="AS195" s="52">
        <v>1</v>
      </c>
      <c r="AT195" s="52">
        <v>1</v>
      </c>
      <c r="AU195" s="52">
        <v>1</v>
      </c>
      <c r="AV195" s="52">
        <v>1</v>
      </c>
      <c r="AW195" s="52">
        <v>1</v>
      </c>
      <c r="AX195" s="52"/>
      <c r="AY195" s="52">
        <v>1</v>
      </c>
      <c r="AZ195" s="52">
        <v>1.366742596810934E-2</v>
      </c>
      <c r="BA195" s="52">
        <v>50</v>
      </c>
      <c r="BB195" s="52">
        <v>50</v>
      </c>
      <c r="BC195" s="52">
        <v>2.8301886792452831E-2</v>
      </c>
      <c r="BD195" s="52">
        <v>50</v>
      </c>
      <c r="BE195" s="52">
        <v>50</v>
      </c>
      <c r="BF195" s="52"/>
      <c r="BG195" s="52"/>
      <c r="BH195" s="52"/>
      <c r="BI195" s="52"/>
      <c r="BJ195" s="52"/>
      <c r="BK195" s="52"/>
      <c r="BL195" s="52"/>
      <c r="BM195" s="52"/>
      <c r="BN195" s="52"/>
      <c r="BO195" s="52"/>
      <c r="BP195" s="52"/>
      <c r="BQ195" s="52"/>
      <c r="BR195" s="52"/>
      <c r="BS195" s="52"/>
      <c r="BT195" s="52"/>
      <c r="BU195" s="54"/>
      <c r="BV195" s="54"/>
      <c r="BW195" s="52"/>
      <c r="BX195" s="52"/>
      <c r="BY195" s="52"/>
      <c r="BZ195" s="55"/>
      <c r="CA195" s="55"/>
      <c r="CB195" s="52"/>
      <c r="CC195" s="52"/>
      <c r="CD195" s="52"/>
      <c r="CE195" s="52"/>
      <c r="CF195" s="52"/>
      <c r="CG195" s="52"/>
      <c r="CH195" s="52"/>
      <c r="CI195" s="52"/>
      <c r="CJ195" s="52"/>
      <c r="CK195" s="52">
        <v>74</v>
      </c>
      <c r="CL195" s="52">
        <v>50</v>
      </c>
      <c r="CM195" s="52">
        <v>75</v>
      </c>
      <c r="CN195" s="52">
        <v>0.67567567567567566</v>
      </c>
      <c r="CO195" s="52">
        <v>0.98666666666666669</v>
      </c>
      <c r="CP195" s="52">
        <v>45.045045045045043</v>
      </c>
      <c r="CQ195" s="52">
        <v>50</v>
      </c>
      <c r="CR195" s="52"/>
      <c r="CS195" s="52"/>
      <c r="CT195" s="52"/>
      <c r="CU195" s="52"/>
      <c r="CV195" s="52"/>
      <c r="CW195" s="52"/>
      <c r="CX195" s="52"/>
      <c r="CY195" s="52"/>
      <c r="CZ195" s="52">
        <v>16.823939048191338</v>
      </c>
      <c r="DA195" s="52">
        <v>19.496255895940152</v>
      </c>
      <c r="DB195" s="52">
        <v>17.335082511020332</v>
      </c>
      <c r="DC195" s="52"/>
      <c r="DD195" s="50" t="s">
        <v>497</v>
      </c>
      <c r="DE195" s="22"/>
      <c r="DF195" s="22"/>
    </row>
    <row r="196" spans="1:110" x14ac:dyDescent="0.25">
      <c r="A196" s="50" t="s">
        <v>2784</v>
      </c>
      <c r="B196" s="50" t="s">
        <v>1820</v>
      </c>
      <c r="C196" s="50" t="s">
        <v>106</v>
      </c>
      <c r="D196" s="50" t="s">
        <v>114</v>
      </c>
      <c r="E196" s="50" t="s">
        <v>182</v>
      </c>
      <c r="F196" s="50" t="s">
        <v>1453</v>
      </c>
      <c r="G196" s="50" t="s">
        <v>109</v>
      </c>
      <c r="H196" s="52">
        <v>88.846153846153868</v>
      </c>
      <c r="I196" s="52">
        <v>100</v>
      </c>
      <c r="J196" s="52">
        <v>88.846153846153868</v>
      </c>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3"/>
      <c r="AN196" s="53"/>
      <c r="AO196" s="53"/>
      <c r="AP196" s="52"/>
      <c r="AQ196" s="52"/>
      <c r="AR196" s="52"/>
      <c r="AS196" s="52"/>
      <c r="AT196" s="52"/>
      <c r="AU196" s="52"/>
      <c r="AV196" s="52"/>
      <c r="AW196" s="52"/>
      <c r="AX196" s="52"/>
      <c r="AY196" s="52"/>
      <c r="AZ196" s="52">
        <v>4.619565217391304E-2</v>
      </c>
      <c r="BA196" s="52">
        <v>50</v>
      </c>
      <c r="BB196" s="52">
        <v>50</v>
      </c>
      <c r="BC196" s="52">
        <v>0.10576923076923077</v>
      </c>
      <c r="BD196" s="52">
        <v>38.846153846153868</v>
      </c>
      <c r="BE196" s="52">
        <v>50</v>
      </c>
      <c r="BF196" s="52"/>
      <c r="BG196" s="52"/>
      <c r="BH196" s="52"/>
      <c r="BI196" s="52"/>
      <c r="BJ196" s="52"/>
      <c r="BK196" s="52"/>
      <c r="BL196" s="52"/>
      <c r="BM196" s="52"/>
      <c r="BN196" s="52"/>
      <c r="BO196" s="52"/>
      <c r="BP196" s="52"/>
      <c r="BQ196" s="52"/>
      <c r="BR196" s="52"/>
      <c r="BS196" s="52"/>
      <c r="BT196" s="52"/>
      <c r="BU196" s="54"/>
      <c r="BV196" s="54"/>
      <c r="BW196" s="52"/>
      <c r="BX196" s="52"/>
      <c r="BY196" s="52"/>
      <c r="BZ196" s="55"/>
      <c r="CA196" s="55"/>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0" t="s">
        <v>337</v>
      </c>
      <c r="DE196" s="22"/>
      <c r="DF196" s="22"/>
    </row>
    <row r="197" spans="1:110" x14ac:dyDescent="0.25">
      <c r="A197" s="50" t="s">
        <v>2787</v>
      </c>
      <c r="B197" s="50" t="s">
        <v>1821</v>
      </c>
      <c r="C197" s="50" t="s">
        <v>106</v>
      </c>
      <c r="D197" s="50" t="s">
        <v>122</v>
      </c>
      <c r="E197" s="50" t="s">
        <v>123</v>
      </c>
      <c r="F197" s="50" t="s">
        <v>2644</v>
      </c>
      <c r="G197" s="50" t="s">
        <v>109</v>
      </c>
      <c r="H197" s="52">
        <v>980.51027732704642</v>
      </c>
      <c r="I197" s="52">
        <v>1250</v>
      </c>
      <c r="J197" s="52">
        <v>78.440822186163714</v>
      </c>
      <c r="K197" s="52">
        <v>1</v>
      </c>
      <c r="L197" s="52">
        <v>105</v>
      </c>
      <c r="M197" s="52">
        <v>59.42703533026112</v>
      </c>
      <c r="N197" s="52">
        <v>79.236047107014826</v>
      </c>
      <c r="O197" s="52">
        <v>100</v>
      </c>
      <c r="P197" s="52">
        <v>25</v>
      </c>
      <c r="Q197" s="52">
        <v>46.022580645161291</v>
      </c>
      <c r="R197" s="52">
        <v>54.440549828178668</v>
      </c>
      <c r="S197" s="52">
        <v>63.615927419354819</v>
      </c>
      <c r="T197" s="52">
        <v>61.363440860215057</v>
      </c>
      <c r="U197" s="52">
        <v>100</v>
      </c>
      <c r="V197" s="52">
        <v>98</v>
      </c>
      <c r="W197" s="52">
        <v>49.974051476260591</v>
      </c>
      <c r="X197" s="52">
        <v>66.632068635014122</v>
      </c>
      <c r="Y197" s="52">
        <v>100</v>
      </c>
      <c r="Z197" s="52">
        <v>23</v>
      </c>
      <c r="AA197" s="52">
        <v>35.409382937397282</v>
      </c>
      <c r="AB197" s="52">
        <v>47.212510583196377</v>
      </c>
      <c r="AC197" s="52">
        <v>100</v>
      </c>
      <c r="AD197" s="52">
        <v>129</v>
      </c>
      <c r="AE197" s="52">
        <v>68.032299741602074</v>
      </c>
      <c r="AF197" s="52">
        <v>90.709732988802756</v>
      </c>
      <c r="AG197" s="52">
        <v>100</v>
      </c>
      <c r="AH197" s="52">
        <v>37</v>
      </c>
      <c r="AI197" s="52">
        <v>60.063963963963964</v>
      </c>
      <c r="AJ197" s="52">
        <v>71.23695652173916</v>
      </c>
      <c r="AK197" s="52">
        <v>80.085285285285295</v>
      </c>
      <c r="AL197" s="52">
        <v>100</v>
      </c>
      <c r="AM197" s="53">
        <v>17.59</v>
      </c>
      <c r="AN197" s="53">
        <v>19.03</v>
      </c>
      <c r="AO197" s="53">
        <v>11.17</v>
      </c>
      <c r="AP197" s="52">
        <v>1</v>
      </c>
      <c r="AQ197" s="52">
        <v>0.859375</v>
      </c>
      <c r="AR197" s="52">
        <v>0.81081081081081086</v>
      </c>
      <c r="AS197" s="52">
        <v>0.87912087912087911</v>
      </c>
      <c r="AT197" s="52">
        <v>0.8046875</v>
      </c>
      <c r="AU197" s="52">
        <v>0.7567567567567568</v>
      </c>
      <c r="AV197" s="52">
        <v>0.82417582417582413</v>
      </c>
      <c r="AW197" s="52">
        <v>1</v>
      </c>
      <c r="AX197" s="52">
        <v>1</v>
      </c>
      <c r="AY197" s="52">
        <v>1</v>
      </c>
      <c r="AZ197" s="52">
        <v>9.7107438016528921E-2</v>
      </c>
      <c r="BA197" s="52">
        <v>40.578512396694236</v>
      </c>
      <c r="BB197" s="52">
        <v>50</v>
      </c>
      <c r="BC197" s="52">
        <v>0.18045112781954886</v>
      </c>
      <c r="BD197" s="52">
        <v>23.909774436090235</v>
      </c>
      <c r="BE197" s="52">
        <v>50</v>
      </c>
      <c r="BF197" s="52">
        <v>182</v>
      </c>
      <c r="BG197" s="52">
        <v>239</v>
      </c>
      <c r="BH197" s="52">
        <v>0.7615062761506276</v>
      </c>
      <c r="BI197" s="52">
        <v>50</v>
      </c>
      <c r="BJ197" s="52">
        <v>50</v>
      </c>
      <c r="BK197" s="52">
        <v>91</v>
      </c>
      <c r="BL197" s="52">
        <v>239</v>
      </c>
      <c r="BM197" s="52">
        <v>0.3807531380753138</v>
      </c>
      <c r="BN197" s="52">
        <v>25.383542538354252</v>
      </c>
      <c r="BO197" s="52">
        <v>50</v>
      </c>
      <c r="BP197" s="52">
        <v>107</v>
      </c>
      <c r="BQ197" s="52">
        <v>115</v>
      </c>
      <c r="BR197" s="52">
        <v>0.93043478260869561</v>
      </c>
      <c r="BS197" s="52">
        <v>49.491211840888063</v>
      </c>
      <c r="BT197" s="52">
        <v>50</v>
      </c>
      <c r="BU197" s="54">
        <v>128</v>
      </c>
      <c r="BV197" s="54">
        <v>131</v>
      </c>
      <c r="BW197" s="52">
        <v>0.97709923664122134</v>
      </c>
      <c r="BX197" s="52">
        <v>100</v>
      </c>
      <c r="BY197" s="52">
        <v>100</v>
      </c>
      <c r="BZ197" s="55">
        <v>36</v>
      </c>
      <c r="CA197" s="55">
        <v>45</v>
      </c>
      <c r="CB197" s="52">
        <v>0.8</v>
      </c>
      <c r="CC197" s="52">
        <v>85.106382978723417</v>
      </c>
      <c r="CD197" s="52">
        <v>100</v>
      </c>
      <c r="CE197" s="52">
        <v>1</v>
      </c>
      <c r="CF197" s="52">
        <v>128</v>
      </c>
      <c r="CG197" s="52">
        <v>91</v>
      </c>
      <c r="CH197" s="52">
        <v>0.7109375</v>
      </c>
      <c r="CI197" s="52">
        <v>94.791666666666657</v>
      </c>
      <c r="CJ197" s="52">
        <v>100</v>
      </c>
      <c r="CK197" s="52">
        <v>120</v>
      </c>
      <c r="CL197" s="52">
        <v>73</v>
      </c>
      <c r="CM197" s="52">
        <v>130</v>
      </c>
      <c r="CN197" s="52">
        <v>0.60833333333333328</v>
      </c>
      <c r="CO197" s="52">
        <v>0.92307692307692313</v>
      </c>
      <c r="CP197" s="52">
        <v>40.55555555555555</v>
      </c>
      <c r="CQ197" s="52">
        <v>50</v>
      </c>
      <c r="CR197" s="52">
        <v>264</v>
      </c>
      <c r="CS197" s="52">
        <v>484</v>
      </c>
      <c r="CT197" s="52">
        <v>0.54545454545454541</v>
      </c>
      <c r="CU197" s="52">
        <v>45.454545454545453</v>
      </c>
      <c r="CV197" s="52">
        <v>50</v>
      </c>
      <c r="CW197" s="52">
        <v>0.8</v>
      </c>
      <c r="CX197" s="52">
        <v>0.94</v>
      </c>
      <c r="CY197" s="52">
        <v>0.14000000000000001</v>
      </c>
      <c r="CZ197" s="52">
        <v>16.823939048191338</v>
      </c>
      <c r="DA197" s="52">
        <v>19.496255895940152</v>
      </c>
      <c r="DB197" s="52">
        <v>17.335082511020332</v>
      </c>
      <c r="DC197" s="52">
        <v>12.629206143265662</v>
      </c>
      <c r="DD197" s="50" t="s">
        <v>340</v>
      </c>
      <c r="DE197" s="22"/>
      <c r="DF197" s="22"/>
    </row>
    <row r="198" spans="1:110" x14ac:dyDescent="0.25">
      <c r="A198" s="50" t="s">
        <v>3222</v>
      </c>
      <c r="B198" s="50" t="s">
        <v>1822</v>
      </c>
      <c r="C198" s="50" t="s">
        <v>106</v>
      </c>
      <c r="D198" s="50" t="s">
        <v>107</v>
      </c>
      <c r="E198" s="50" t="s">
        <v>137</v>
      </c>
      <c r="F198" s="50" t="s">
        <v>2644</v>
      </c>
      <c r="G198" s="50" t="s">
        <v>109</v>
      </c>
      <c r="H198" s="52">
        <v>634.33631042569266</v>
      </c>
      <c r="I198" s="52">
        <v>750</v>
      </c>
      <c r="J198" s="52">
        <v>84.57817472342569</v>
      </c>
      <c r="K198" s="52">
        <v>0</v>
      </c>
      <c r="L198" s="52">
        <v>222</v>
      </c>
      <c r="M198" s="52">
        <v>74.322036346286168</v>
      </c>
      <c r="N198" s="52">
        <v>99.096048461714886</v>
      </c>
      <c r="O198" s="52">
        <v>100</v>
      </c>
      <c r="P198" s="52">
        <v>93</v>
      </c>
      <c r="Q198" s="52">
        <v>65.958430197851328</v>
      </c>
      <c r="R198" s="52">
        <v>72.2638362444564</v>
      </c>
      <c r="S198" s="52">
        <v>75</v>
      </c>
      <c r="T198" s="52">
        <v>87.944573597135104</v>
      </c>
      <c r="U198" s="52">
        <v>100</v>
      </c>
      <c r="V198" s="52">
        <v>222</v>
      </c>
      <c r="W198" s="52">
        <v>65.380872903395399</v>
      </c>
      <c r="X198" s="52">
        <v>87.174497204527199</v>
      </c>
      <c r="Y198" s="52">
        <v>100</v>
      </c>
      <c r="Z198" s="52">
        <v>93</v>
      </c>
      <c r="AA198" s="52">
        <v>55.833536656117268</v>
      </c>
      <c r="AB198" s="52">
        <v>74.444715541489686</v>
      </c>
      <c r="AC198" s="52">
        <v>100</v>
      </c>
      <c r="AD198" s="52">
        <v>89</v>
      </c>
      <c r="AE198" s="52">
        <v>61.501123595505625</v>
      </c>
      <c r="AF198" s="52">
        <v>82.001498127340838</v>
      </c>
      <c r="AG198" s="52">
        <v>100</v>
      </c>
      <c r="AH198" s="52">
        <v>35</v>
      </c>
      <c r="AI198" s="52">
        <v>54.979047619047613</v>
      </c>
      <c r="AJ198" s="52">
        <v>65.728395061728392</v>
      </c>
      <c r="AK198" s="52">
        <v>73.305396825396812</v>
      </c>
      <c r="AL198" s="52">
        <v>100</v>
      </c>
      <c r="AM198" s="53">
        <v>9.0399999999999991</v>
      </c>
      <c r="AN198" s="53">
        <v>16.43</v>
      </c>
      <c r="AO198" s="53">
        <v>10.74</v>
      </c>
      <c r="AP198" s="52">
        <v>0</v>
      </c>
      <c r="AQ198" s="52">
        <v>0.9826086956521739</v>
      </c>
      <c r="AR198" s="52">
        <v>0.96</v>
      </c>
      <c r="AS198" s="52">
        <v>1</v>
      </c>
      <c r="AT198" s="52">
        <v>0.98290598290598286</v>
      </c>
      <c r="AU198" s="52">
        <v>0.96153846153846156</v>
      </c>
      <c r="AV198" s="52">
        <v>1</v>
      </c>
      <c r="AW198" s="52">
        <v>0.98901098901098905</v>
      </c>
      <c r="AX198" s="52">
        <v>1</v>
      </c>
      <c r="AY198" s="52">
        <v>0.98181818181818181</v>
      </c>
      <c r="AZ198" s="52">
        <v>4.1304347826086954E-2</v>
      </c>
      <c r="BA198" s="52">
        <v>50</v>
      </c>
      <c r="BB198" s="52">
        <v>50</v>
      </c>
      <c r="BC198" s="52">
        <v>5.2380952380952382E-2</v>
      </c>
      <c r="BD198" s="52">
        <v>49.523809523809526</v>
      </c>
      <c r="BE198" s="52">
        <v>50</v>
      </c>
      <c r="BF198" s="52"/>
      <c r="BG198" s="52"/>
      <c r="BH198" s="52"/>
      <c r="BI198" s="52"/>
      <c r="BJ198" s="52"/>
      <c r="BK198" s="52"/>
      <c r="BL198" s="52"/>
      <c r="BM198" s="52"/>
      <c r="BN198" s="52"/>
      <c r="BO198" s="52"/>
      <c r="BP198" s="52"/>
      <c r="BQ198" s="52"/>
      <c r="BR198" s="52"/>
      <c r="BS198" s="52"/>
      <c r="BT198" s="52"/>
      <c r="BU198" s="54"/>
      <c r="BV198" s="54"/>
      <c r="BW198" s="52"/>
      <c r="BX198" s="52"/>
      <c r="BY198" s="52"/>
      <c r="BZ198" s="55"/>
      <c r="CA198" s="55"/>
      <c r="CB198" s="52"/>
      <c r="CC198" s="52"/>
      <c r="CD198" s="52"/>
      <c r="CE198" s="52"/>
      <c r="CF198" s="52"/>
      <c r="CG198" s="52"/>
      <c r="CH198" s="52"/>
      <c r="CI198" s="52"/>
      <c r="CJ198" s="52"/>
      <c r="CK198" s="52">
        <v>67</v>
      </c>
      <c r="CL198" s="52">
        <v>31</v>
      </c>
      <c r="CM198" s="52">
        <v>68</v>
      </c>
      <c r="CN198" s="52">
        <v>0.46268656716417911</v>
      </c>
      <c r="CO198" s="52">
        <v>0.98529411764705888</v>
      </c>
      <c r="CP198" s="52">
        <v>30.845771144278604</v>
      </c>
      <c r="CQ198" s="52">
        <v>50</v>
      </c>
      <c r="CR198" s="52"/>
      <c r="CS198" s="52"/>
      <c r="CT198" s="52"/>
      <c r="CU198" s="52"/>
      <c r="CV198" s="52"/>
      <c r="CW198" s="52"/>
      <c r="CX198" s="52"/>
      <c r="CY198" s="52"/>
      <c r="CZ198" s="52">
        <v>16.823939048191338</v>
      </c>
      <c r="DA198" s="52">
        <v>19.496255895940152</v>
      </c>
      <c r="DB198" s="52">
        <v>17.335082511020332</v>
      </c>
      <c r="DC198" s="52"/>
      <c r="DD198" s="50" t="s">
        <v>830</v>
      </c>
      <c r="DE198" s="22"/>
      <c r="DF198" s="22"/>
    </row>
    <row r="199" spans="1:110" x14ac:dyDescent="0.25">
      <c r="A199" s="50" t="s">
        <v>2791</v>
      </c>
      <c r="B199" s="50" t="s">
        <v>1823</v>
      </c>
      <c r="C199" s="50" t="s">
        <v>106</v>
      </c>
      <c r="D199" s="50" t="s">
        <v>122</v>
      </c>
      <c r="E199" s="50" t="s">
        <v>123</v>
      </c>
      <c r="F199" s="50" t="s">
        <v>1453</v>
      </c>
      <c r="G199" s="50" t="s">
        <v>109</v>
      </c>
      <c r="H199" s="52">
        <v>1006.3134294599323</v>
      </c>
      <c r="I199" s="52">
        <v>1250</v>
      </c>
      <c r="J199" s="52">
        <v>80.50507435679458</v>
      </c>
      <c r="K199" s="52">
        <v>1</v>
      </c>
      <c r="L199" s="52">
        <v>135</v>
      </c>
      <c r="M199" s="52">
        <v>70.443697729988031</v>
      </c>
      <c r="N199" s="52">
        <v>93.924930306650708</v>
      </c>
      <c r="O199" s="52">
        <v>100</v>
      </c>
      <c r="P199" s="52">
        <v>28</v>
      </c>
      <c r="Q199" s="52">
        <v>51.443692396313374</v>
      </c>
      <c r="R199" s="52">
        <v>63.439798310691451</v>
      </c>
      <c r="S199" s="52">
        <v>75</v>
      </c>
      <c r="T199" s="52">
        <v>68.591589861751174</v>
      </c>
      <c r="U199" s="52">
        <v>100</v>
      </c>
      <c r="V199" s="52">
        <v>135</v>
      </c>
      <c r="W199" s="52">
        <v>58.476263204785532</v>
      </c>
      <c r="X199" s="52">
        <v>77.968350939714043</v>
      </c>
      <c r="Y199" s="52">
        <v>100</v>
      </c>
      <c r="Z199" s="52">
        <v>28</v>
      </c>
      <c r="AA199" s="52">
        <v>39.508468335787924</v>
      </c>
      <c r="AB199" s="52">
        <v>52.677957781050566</v>
      </c>
      <c r="AC199" s="52">
        <v>100</v>
      </c>
      <c r="AD199" s="52">
        <v>146</v>
      </c>
      <c r="AE199" s="52">
        <v>59.020776255707773</v>
      </c>
      <c r="AF199" s="52">
        <v>78.694368340943697</v>
      </c>
      <c r="AG199" s="52">
        <v>100</v>
      </c>
      <c r="AH199" s="52">
        <v>47</v>
      </c>
      <c r="AI199" s="52">
        <v>48.696453900709216</v>
      </c>
      <c r="AJ199" s="52">
        <v>63.922222222222217</v>
      </c>
      <c r="AK199" s="52">
        <v>64.928605200945626</v>
      </c>
      <c r="AL199" s="52">
        <v>100</v>
      </c>
      <c r="AM199" s="53">
        <v>23.55</v>
      </c>
      <c r="AN199" s="53">
        <v>23.93</v>
      </c>
      <c r="AO199" s="53">
        <v>15.22</v>
      </c>
      <c r="AP199" s="52">
        <v>0</v>
      </c>
      <c r="AQ199" s="52">
        <v>0.97857142857142854</v>
      </c>
      <c r="AR199" s="52">
        <v>0.967741935483871</v>
      </c>
      <c r="AS199" s="52">
        <v>0.98165137614678899</v>
      </c>
      <c r="AT199" s="52">
        <v>0.97857142857142854</v>
      </c>
      <c r="AU199" s="52">
        <v>0.967741935483871</v>
      </c>
      <c r="AV199" s="52">
        <v>0.98165137614678899</v>
      </c>
      <c r="AW199" s="52">
        <v>1</v>
      </c>
      <c r="AX199" s="52">
        <v>1</v>
      </c>
      <c r="AY199" s="52">
        <v>1</v>
      </c>
      <c r="AZ199" s="52">
        <v>1.4234875444839857E-2</v>
      </c>
      <c r="BA199" s="52">
        <v>50</v>
      </c>
      <c r="BB199" s="52">
        <v>50</v>
      </c>
      <c r="BC199" s="52">
        <v>2.1582733812949641E-2</v>
      </c>
      <c r="BD199" s="52">
        <v>50</v>
      </c>
      <c r="BE199" s="52">
        <v>50</v>
      </c>
      <c r="BF199" s="52">
        <v>163</v>
      </c>
      <c r="BG199" s="52">
        <v>266</v>
      </c>
      <c r="BH199" s="52">
        <v>0.61278195488721809</v>
      </c>
      <c r="BI199" s="52">
        <v>40.852130325814542</v>
      </c>
      <c r="BJ199" s="52">
        <v>50</v>
      </c>
      <c r="BK199" s="52">
        <v>128</v>
      </c>
      <c r="BL199" s="52">
        <v>266</v>
      </c>
      <c r="BM199" s="52">
        <v>0.48120300751879697</v>
      </c>
      <c r="BN199" s="52">
        <v>32.080200501253131</v>
      </c>
      <c r="BO199" s="52">
        <v>50</v>
      </c>
      <c r="BP199" s="52">
        <v>136</v>
      </c>
      <c r="BQ199" s="52">
        <v>147</v>
      </c>
      <c r="BR199" s="52">
        <v>0.92517006802721091</v>
      </c>
      <c r="BS199" s="52">
        <v>49.211173831234625</v>
      </c>
      <c r="BT199" s="52">
        <v>50</v>
      </c>
      <c r="BU199" s="54">
        <v>122</v>
      </c>
      <c r="BV199" s="54">
        <v>131</v>
      </c>
      <c r="BW199" s="52">
        <v>0.93129770992366412</v>
      </c>
      <c r="BX199" s="52">
        <v>99.074224459964285</v>
      </c>
      <c r="BY199" s="52">
        <v>100</v>
      </c>
      <c r="BZ199" s="55">
        <v>37</v>
      </c>
      <c r="CA199" s="55">
        <v>43</v>
      </c>
      <c r="CB199" s="52">
        <v>0.86046511627906985</v>
      </c>
      <c r="CC199" s="52">
        <v>91.538842157347872</v>
      </c>
      <c r="CD199" s="52">
        <v>100</v>
      </c>
      <c r="CE199" s="52">
        <v>0</v>
      </c>
      <c r="CF199" s="52">
        <v>130</v>
      </c>
      <c r="CG199" s="52">
        <v>103</v>
      </c>
      <c r="CH199" s="52">
        <v>0.79230769230769227</v>
      </c>
      <c r="CI199" s="52">
        <v>100</v>
      </c>
      <c r="CJ199" s="52">
        <v>100</v>
      </c>
      <c r="CK199" s="52">
        <v>125</v>
      </c>
      <c r="CL199" s="52">
        <v>85</v>
      </c>
      <c r="CM199" s="52">
        <v>150</v>
      </c>
      <c r="CN199" s="52">
        <v>0.68</v>
      </c>
      <c r="CO199" s="52">
        <v>0.83333333333333337</v>
      </c>
      <c r="CP199" s="52">
        <v>22.666666666666668</v>
      </c>
      <c r="CQ199" s="52">
        <v>50</v>
      </c>
      <c r="CR199" s="52">
        <v>230</v>
      </c>
      <c r="CS199" s="52">
        <v>562</v>
      </c>
      <c r="CT199" s="52">
        <v>0.40925266903914592</v>
      </c>
      <c r="CU199" s="52">
        <v>34.104389086595496</v>
      </c>
      <c r="CV199" s="52">
        <v>50</v>
      </c>
      <c r="CW199" s="52">
        <v>0.86046511627906985</v>
      </c>
      <c r="CX199" s="52">
        <v>0.94</v>
      </c>
      <c r="CY199" s="52">
        <v>7.9534883720930191E-2</v>
      </c>
      <c r="CZ199" s="52">
        <v>16.823939048191338</v>
      </c>
      <c r="DA199" s="52">
        <v>19.496255895940152</v>
      </c>
      <c r="DB199" s="52">
        <v>17.335082511020332</v>
      </c>
      <c r="DC199" s="52">
        <v>12.629206143265662</v>
      </c>
      <c r="DD199" s="50" t="s">
        <v>345</v>
      </c>
      <c r="DE199" s="22"/>
      <c r="DF199" s="22"/>
    </row>
    <row r="200" spans="1:110" x14ac:dyDescent="0.25">
      <c r="A200" s="50" t="s">
        <v>2790</v>
      </c>
      <c r="B200" s="50" t="s">
        <v>1824</v>
      </c>
      <c r="C200" s="50" t="s">
        <v>106</v>
      </c>
      <c r="D200" s="50" t="s">
        <v>108</v>
      </c>
      <c r="E200" s="50" t="s">
        <v>119</v>
      </c>
      <c r="F200" s="50" t="s">
        <v>1453</v>
      </c>
      <c r="G200" s="50" t="s">
        <v>109</v>
      </c>
      <c r="H200" s="52">
        <v>674.79131874741324</v>
      </c>
      <c r="I200" s="52">
        <v>800</v>
      </c>
      <c r="J200" s="52">
        <v>84.348914843426655</v>
      </c>
      <c r="K200" s="52">
        <v>0</v>
      </c>
      <c r="L200" s="52">
        <v>449</v>
      </c>
      <c r="M200" s="52">
        <v>76.255579080291184</v>
      </c>
      <c r="N200" s="52">
        <v>100</v>
      </c>
      <c r="O200" s="52">
        <v>100</v>
      </c>
      <c r="P200" s="52">
        <v>133</v>
      </c>
      <c r="Q200" s="52">
        <v>65.240969828349023</v>
      </c>
      <c r="R200" s="52">
        <v>67.611442792190559</v>
      </c>
      <c r="S200" s="52">
        <v>75</v>
      </c>
      <c r="T200" s="52">
        <v>86.987959771132026</v>
      </c>
      <c r="U200" s="52">
        <v>100</v>
      </c>
      <c r="V200" s="52">
        <v>448</v>
      </c>
      <c r="W200" s="52">
        <v>62.295865936007985</v>
      </c>
      <c r="X200" s="52">
        <v>83.06115458134397</v>
      </c>
      <c r="Y200" s="52">
        <v>100</v>
      </c>
      <c r="Z200" s="52">
        <v>132</v>
      </c>
      <c r="AA200" s="52">
        <v>49.570697098479997</v>
      </c>
      <c r="AB200" s="52">
        <v>66.094262797973329</v>
      </c>
      <c r="AC200" s="52">
        <v>100</v>
      </c>
      <c r="AD200" s="52">
        <v>157</v>
      </c>
      <c r="AE200" s="52">
        <v>60.939065817409713</v>
      </c>
      <c r="AF200" s="52">
        <v>81.252087756546288</v>
      </c>
      <c r="AG200" s="52">
        <v>100</v>
      </c>
      <c r="AH200" s="52">
        <v>55</v>
      </c>
      <c r="AI200" s="52">
        <v>55.013333333333357</v>
      </c>
      <c r="AJ200" s="52">
        <v>64.134313725490216</v>
      </c>
      <c r="AK200" s="52">
        <v>73.351111111111152</v>
      </c>
      <c r="AL200" s="52">
        <v>100</v>
      </c>
      <c r="AM200" s="53">
        <v>9.75</v>
      </c>
      <c r="AN200" s="53">
        <v>18.04</v>
      </c>
      <c r="AO200" s="53">
        <v>9.1199999999999992</v>
      </c>
      <c r="AP200" s="52">
        <v>0</v>
      </c>
      <c r="AQ200" s="52">
        <v>1</v>
      </c>
      <c r="AR200" s="52">
        <v>1</v>
      </c>
      <c r="AS200" s="52">
        <v>1</v>
      </c>
      <c r="AT200" s="52">
        <v>0.9978070175438597</v>
      </c>
      <c r="AU200" s="52">
        <v>0.9925373134328358</v>
      </c>
      <c r="AV200" s="52">
        <v>1</v>
      </c>
      <c r="AW200" s="52">
        <v>1</v>
      </c>
      <c r="AX200" s="52">
        <v>1</v>
      </c>
      <c r="AY200" s="52">
        <v>1</v>
      </c>
      <c r="AZ200" s="52">
        <v>3.3039647577092511E-2</v>
      </c>
      <c r="BA200" s="52">
        <v>50</v>
      </c>
      <c r="BB200" s="52">
        <v>50</v>
      </c>
      <c r="BC200" s="52">
        <v>0.08</v>
      </c>
      <c r="BD200" s="52">
        <v>44.000000000000021</v>
      </c>
      <c r="BE200" s="52">
        <v>50</v>
      </c>
      <c r="BF200" s="52"/>
      <c r="BG200" s="52"/>
      <c r="BH200" s="52"/>
      <c r="BI200" s="52"/>
      <c r="BJ200" s="52"/>
      <c r="BK200" s="52"/>
      <c r="BL200" s="52"/>
      <c r="BM200" s="52"/>
      <c r="BN200" s="52"/>
      <c r="BO200" s="52"/>
      <c r="BP200" s="52">
        <v>137</v>
      </c>
      <c r="BQ200" s="52">
        <v>145</v>
      </c>
      <c r="BR200" s="52">
        <v>0.94482758620689655</v>
      </c>
      <c r="BS200" s="52">
        <v>50</v>
      </c>
      <c r="BT200" s="52">
        <v>50</v>
      </c>
      <c r="BU200" s="54"/>
      <c r="BV200" s="54"/>
      <c r="BW200" s="52"/>
      <c r="BX200" s="52"/>
      <c r="BY200" s="52"/>
      <c r="BZ200" s="55"/>
      <c r="CA200" s="55"/>
      <c r="CB200" s="52"/>
      <c r="CC200" s="52"/>
      <c r="CD200" s="52"/>
      <c r="CE200" s="52"/>
      <c r="CF200" s="52"/>
      <c r="CG200" s="52"/>
      <c r="CH200" s="52"/>
      <c r="CI200" s="52"/>
      <c r="CJ200" s="52"/>
      <c r="CK200" s="52">
        <v>298</v>
      </c>
      <c r="CL200" s="52">
        <v>179</v>
      </c>
      <c r="CM200" s="52">
        <v>308</v>
      </c>
      <c r="CN200" s="52">
        <v>0.60067114093959728</v>
      </c>
      <c r="CO200" s="52">
        <v>0.96753246753246758</v>
      </c>
      <c r="CP200" s="52">
        <v>40.044742729306485</v>
      </c>
      <c r="CQ200" s="52">
        <v>50</v>
      </c>
      <c r="CR200" s="52"/>
      <c r="CS200" s="52"/>
      <c r="CT200" s="52"/>
      <c r="CU200" s="52"/>
      <c r="CV200" s="52"/>
      <c r="CW200" s="52"/>
      <c r="CX200" s="52"/>
      <c r="CY200" s="52"/>
      <c r="CZ200" s="52">
        <v>16.823939048191338</v>
      </c>
      <c r="DA200" s="52">
        <v>19.496255895940152</v>
      </c>
      <c r="DB200" s="52">
        <v>17.335082511020332</v>
      </c>
      <c r="DC200" s="52"/>
      <c r="DD200" s="50" t="s">
        <v>344</v>
      </c>
      <c r="DE200" s="22"/>
      <c r="DF200" s="22"/>
    </row>
    <row r="201" spans="1:110" x14ac:dyDescent="0.25">
      <c r="A201" s="50" t="s">
        <v>3468</v>
      </c>
      <c r="B201" s="50" t="s">
        <v>1825</v>
      </c>
      <c r="C201" s="50" t="s">
        <v>106</v>
      </c>
      <c r="D201" s="50" t="s">
        <v>122</v>
      </c>
      <c r="E201" s="50" t="s">
        <v>123</v>
      </c>
      <c r="F201" s="50" t="s">
        <v>1454</v>
      </c>
      <c r="G201" s="50" t="s">
        <v>109</v>
      </c>
      <c r="H201" s="52">
        <v>628.63748166061157</v>
      </c>
      <c r="I201" s="52">
        <v>1250</v>
      </c>
      <c r="J201" s="52">
        <v>50.290998532848931</v>
      </c>
      <c r="K201" s="52">
        <v>0</v>
      </c>
      <c r="L201" s="52">
        <v>277</v>
      </c>
      <c r="M201" s="52">
        <v>41.774910070778837</v>
      </c>
      <c r="N201" s="52">
        <v>55.699880094371778</v>
      </c>
      <c r="O201" s="52">
        <v>100</v>
      </c>
      <c r="P201" s="52">
        <v>225</v>
      </c>
      <c r="Q201" s="52">
        <v>40.302405416168874</v>
      </c>
      <c r="R201" s="52">
        <v>38.196524670945976</v>
      </c>
      <c r="S201" s="52">
        <v>48.146324441687348</v>
      </c>
      <c r="T201" s="52">
        <v>53.736540554891832</v>
      </c>
      <c r="U201" s="52">
        <v>100</v>
      </c>
      <c r="V201" s="52">
        <v>273</v>
      </c>
      <c r="W201" s="52">
        <v>31.683945302501993</v>
      </c>
      <c r="X201" s="52">
        <v>42.24526040333599</v>
      </c>
      <c r="Y201" s="52">
        <v>100</v>
      </c>
      <c r="Z201" s="52">
        <v>220</v>
      </c>
      <c r="AA201" s="52">
        <v>30.115005727376854</v>
      </c>
      <c r="AB201" s="52">
        <v>40.153340969835803</v>
      </c>
      <c r="AC201" s="52">
        <v>100</v>
      </c>
      <c r="AD201" s="52">
        <v>238</v>
      </c>
      <c r="AE201" s="52">
        <v>39.80952380952381</v>
      </c>
      <c r="AF201" s="52">
        <v>53.079365079365083</v>
      </c>
      <c r="AG201" s="52">
        <v>100</v>
      </c>
      <c r="AH201" s="52">
        <v>208</v>
      </c>
      <c r="AI201" s="52">
        <v>37.944711538461519</v>
      </c>
      <c r="AJ201" s="52">
        <v>52.738888888888873</v>
      </c>
      <c r="AK201" s="52">
        <v>50.592948717948694</v>
      </c>
      <c r="AL201" s="52">
        <v>100</v>
      </c>
      <c r="AM201" s="53">
        <v>7.84</v>
      </c>
      <c r="AN201" s="53">
        <v>8.08</v>
      </c>
      <c r="AO201" s="53">
        <v>14.79</v>
      </c>
      <c r="AP201" s="52">
        <v>1</v>
      </c>
      <c r="AQ201" s="52">
        <v>0.85835694050991507</v>
      </c>
      <c r="AR201" s="52">
        <v>0.84615384615384615</v>
      </c>
      <c r="AS201" s="52">
        <v>0.91044776119402981</v>
      </c>
      <c r="AT201" s="52">
        <v>0.84702549575070818</v>
      </c>
      <c r="AU201" s="52">
        <v>0.83216783216783219</v>
      </c>
      <c r="AV201" s="52">
        <v>0.91044776119402981</v>
      </c>
      <c r="AW201" s="52">
        <v>0.90344827586206899</v>
      </c>
      <c r="AX201" s="52">
        <v>0.90438247011952189</v>
      </c>
      <c r="AY201" s="52">
        <v>0.89743589743589747</v>
      </c>
      <c r="AZ201" s="52">
        <v>0.34600158353127475</v>
      </c>
      <c r="BA201" s="52">
        <v>0</v>
      </c>
      <c r="BB201" s="52">
        <v>50</v>
      </c>
      <c r="BC201" s="52">
        <v>0.36346516007532959</v>
      </c>
      <c r="BD201" s="52">
        <v>0</v>
      </c>
      <c r="BE201" s="52">
        <v>50</v>
      </c>
      <c r="BF201" s="52">
        <v>534</v>
      </c>
      <c r="BG201" s="52">
        <v>696</v>
      </c>
      <c r="BH201" s="52">
        <v>0.76724137931034486</v>
      </c>
      <c r="BI201" s="52">
        <v>50</v>
      </c>
      <c r="BJ201" s="52">
        <v>50</v>
      </c>
      <c r="BK201" s="52">
        <v>35</v>
      </c>
      <c r="BL201" s="52">
        <v>696</v>
      </c>
      <c r="BM201" s="52">
        <v>5.0287356321839081E-2</v>
      </c>
      <c r="BN201" s="52">
        <v>3.3524904214559386</v>
      </c>
      <c r="BO201" s="52">
        <v>50</v>
      </c>
      <c r="BP201" s="52">
        <v>147</v>
      </c>
      <c r="BQ201" s="52">
        <v>287</v>
      </c>
      <c r="BR201" s="52">
        <v>0.51219512195121952</v>
      </c>
      <c r="BS201" s="52">
        <v>27.244421380384022</v>
      </c>
      <c r="BT201" s="52">
        <v>50</v>
      </c>
      <c r="BU201" s="54">
        <v>285</v>
      </c>
      <c r="BV201" s="54">
        <v>396</v>
      </c>
      <c r="BW201" s="52">
        <v>0.71969696969696972</v>
      </c>
      <c r="BX201" s="52">
        <v>76.563507414571248</v>
      </c>
      <c r="BY201" s="52">
        <v>100</v>
      </c>
      <c r="BZ201" s="55">
        <v>198</v>
      </c>
      <c r="CA201" s="55">
        <v>308</v>
      </c>
      <c r="CB201" s="52">
        <v>0.6428571428571429</v>
      </c>
      <c r="CC201" s="52">
        <v>68.389057750759889</v>
      </c>
      <c r="CD201" s="52">
        <v>100</v>
      </c>
      <c r="CE201" s="52">
        <v>0</v>
      </c>
      <c r="CF201" s="52">
        <v>298</v>
      </c>
      <c r="CG201" s="52">
        <v>176</v>
      </c>
      <c r="CH201" s="52">
        <v>0.59060402684563762</v>
      </c>
      <c r="CI201" s="52">
        <v>78.74720357941834</v>
      </c>
      <c r="CJ201" s="52">
        <v>100</v>
      </c>
      <c r="CK201" s="52">
        <v>22</v>
      </c>
      <c r="CL201" s="52">
        <v>11</v>
      </c>
      <c r="CM201" s="52">
        <v>282</v>
      </c>
      <c r="CN201" s="52">
        <v>0.5</v>
      </c>
      <c r="CO201" s="52">
        <v>7.8014184397163122E-2</v>
      </c>
      <c r="CP201" s="52">
        <v>0</v>
      </c>
      <c r="CQ201" s="52">
        <v>50</v>
      </c>
      <c r="CR201" s="52">
        <v>437</v>
      </c>
      <c r="CS201" s="52">
        <v>1263</v>
      </c>
      <c r="CT201" s="52">
        <v>0.34600158353127475</v>
      </c>
      <c r="CU201" s="52">
        <v>28.833465294272898</v>
      </c>
      <c r="CV201" s="52">
        <v>50</v>
      </c>
      <c r="CW201" s="52">
        <v>0.6428571428571429</v>
      </c>
      <c r="CX201" s="52">
        <v>0.63888888888888884</v>
      </c>
      <c r="CY201" s="52">
        <v>-3.9682539682540608E-3</v>
      </c>
      <c r="CZ201" s="52">
        <v>16.823939048191338</v>
      </c>
      <c r="DA201" s="52">
        <v>19.496255895940152</v>
      </c>
      <c r="DB201" s="52">
        <v>17.335082511020332</v>
      </c>
      <c r="DC201" s="52">
        <v>12.629206143265662</v>
      </c>
      <c r="DD201" s="50" t="s">
        <v>1102</v>
      </c>
      <c r="DE201" s="22"/>
      <c r="DF201" s="22"/>
    </row>
    <row r="202" spans="1:110" x14ac:dyDescent="0.25">
      <c r="A202" s="50" t="s">
        <v>2730</v>
      </c>
      <c r="B202" s="50" t="s">
        <v>1826</v>
      </c>
      <c r="C202" s="50" t="s">
        <v>106</v>
      </c>
      <c r="D202" s="50" t="s">
        <v>107</v>
      </c>
      <c r="E202" s="50" t="s">
        <v>119</v>
      </c>
      <c r="F202" s="50" t="s">
        <v>1454</v>
      </c>
      <c r="G202" s="50" t="s">
        <v>109</v>
      </c>
      <c r="H202" s="52">
        <v>393.41832904668138</v>
      </c>
      <c r="I202" s="52">
        <v>800</v>
      </c>
      <c r="J202" s="52">
        <v>49.177291130835172</v>
      </c>
      <c r="K202" s="52">
        <v>0</v>
      </c>
      <c r="L202" s="52">
        <v>207</v>
      </c>
      <c r="M202" s="52">
        <v>49.263427867508568</v>
      </c>
      <c r="N202" s="52">
        <v>65.684570490011424</v>
      </c>
      <c r="O202" s="52">
        <v>100</v>
      </c>
      <c r="P202" s="52">
        <v>207</v>
      </c>
      <c r="Q202" s="52">
        <v>49.263427867508568</v>
      </c>
      <c r="R202" s="52"/>
      <c r="S202" s="52"/>
      <c r="T202" s="52">
        <v>65.684570490011424</v>
      </c>
      <c r="U202" s="52">
        <v>100</v>
      </c>
      <c r="V202" s="52">
        <v>207</v>
      </c>
      <c r="W202" s="52">
        <v>38.238836774428407</v>
      </c>
      <c r="X202" s="52">
        <v>50.985115699237873</v>
      </c>
      <c r="Y202" s="52">
        <v>100</v>
      </c>
      <c r="Z202" s="52">
        <v>207</v>
      </c>
      <c r="AA202" s="52">
        <v>38.238836774428407</v>
      </c>
      <c r="AB202" s="52">
        <v>50.985115699237873</v>
      </c>
      <c r="AC202" s="52">
        <v>100</v>
      </c>
      <c r="AD202" s="52">
        <v>82</v>
      </c>
      <c r="AE202" s="52">
        <v>33.657317073170709</v>
      </c>
      <c r="AF202" s="52">
        <v>44.876422764227613</v>
      </c>
      <c r="AG202" s="52">
        <v>100</v>
      </c>
      <c r="AH202" s="52">
        <v>82</v>
      </c>
      <c r="AI202" s="52">
        <v>33.657317073170709</v>
      </c>
      <c r="AJ202" s="52"/>
      <c r="AK202" s="52">
        <v>44.876422764227613</v>
      </c>
      <c r="AL202" s="52">
        <v>100</v>
      </c>
      <c r="AM202" s="53"/>
      <c r="AN202" s="53"/>
      <c r="AO202" s="53"/>
      <c r="AP202" s="52">
        <v>0</v>
      </c>
      <c r="AQ202" s="52">
        <v>1</v>
      </c>
      <c r="AR202" s="52">
        <v>1</v>
      </c>
      <c r="AS202" s="52"/>
      <c r="AT202" s="52">
        <v>1</v>
      </c>
      <c r="AU202" s="52">
        <v>1</v>
      </c>
      <c r="AV202" s="52"/>
      <c r="AW202" s="52">
        <v>1</v>
      </c>
      <c r="AX202" s="52">
        <v>1</v>
      </c>
      <c r="AY202" s="52"/>
      <c r="AZ202" s="52">
        <v>0.28150134048257375</v>
      </c>
      <c r="BA202" s="52">
        <v>3.6997319034852705</v>
      </c>
      <c r="BB202" s="52">
        <v>50</v>
      </c>
      <c r="BC202" s="52">
        <v>0.28150134048257375</v>
      </c>
      <c r="BD202" s="52">
        <v>3.6997319034852705</v>
      </c>
      <c r="BE202" s="52">
        <v>50</v>
      </c>
      <c r="BF202" s="52"/>
      <c r="BG202" s="52"/>
      <c r="BH202" s="52"/>
      <c r="BI202" s="52"/>
      <c r="BJ202" s="52"/>
      <c r="BK202" s="52"/>
      <c r="BL202" s="52"/>
      <c r="BM202" s="52"/>
      <c r="BN202" s="52"/>
      <c r="BO202" s="52"/>
      <c r="BP202" s="52">
        <v>45</v>
      </c>
      <c r="BQ202" s="52">
        <v>56</v>
      </c>
      <c r="BR202" s="52">
        <v>0.8035714285714286</v>
      </c>
      <c r="BS202" s="52">
        <v>42.743161094224931</v>
      </c>
      <c r="BT202" s="52">
        <v>50</v>
      </c>
      <c r="BU202" s="54"/>
      <c r="BV202" s="54"/>
      <c r="BW202" s="52"/>
      <c r="BX202" s="52"/>
      <c r="BY202" s="52"/>
      <c r="BZ202" s="55"/>
      <c r="CA202" s="55"/>
      <c r="CB202" s="52"/>
      <c r="CC202" s="52"/>
      <c r="CD202" s="52"/>
      <c r="CE202" s="52"/>
      <c r="CF202" s="52"/>
      <c r="CG202" s="52"/>
      <c r="CH202" s="52"/>
      <c r="CI202" s="52"/>
      <c r="CJ202" s="52"/>
      <c r="CK202" s="52">
        <v>109</v>
      </c>
      <c r="CL202" s="52">
        <v>33</v>
      </c>
      <c r="CM202" s="52">
        <v>121</v>
      </c>
      <c r="CN202" s="52">
        <v>0.30275229357798167</v>
      </c>
      <c r="CO202" s="52">
        <v>0.90082644628099173</v>
      </c>
      <c r="CP202" s="52">
        <v>20.183486238532112</v>
      </c>
      <c r="CQ202" s="52">
        <v>50</v>
      </c>
      <c r="CR202" s="52"/>
      <c r="CS202" s="52"/>
      <c r="CT202" s="52"/>
      <c r="CU202" s="52"/>
      <c r="CV202" s="52"/>
      <c r="CW202" s="52"/>
      <c r="CX202" s="52"/>
      <c r="CY202" s="52"/>
      <c r="CZ202" s="52">
        <v>16.823939048191338</v>
      </c>
      <c r="DA202" s="52">
        <v>19.496255895940152</v>
      </c>
      <c r="DB202" s="52">
        <v>17.335082511020332</v>
      </c>
      <c r="DC202" s="52"/>
      <c r="DD202" s="50" t="s">
        <v>268</v>
      </c>
      <c r="DE202" s="22"/>
      <c r="DF202" s="22"/>
    </row>
    <row r="203" spans="1:110" x14ac:dyDescent="0.25">
      <c r="A203" s="50" t="s">
        <v>3105</v>
      </c>
      <c r="B203" s="50" t="s">
        <v>1827</v>
      </c>
      <c r="C203" s="50" t="s">
        <v>106</v>
      </c>
      <c r="D203" s="50" t="s">
        <v>137</v>
      </c>
      <c r="E203" s="50" t="s">
        <v>108</v>
      </c>
      <c r="F203" s="50" t="s">
        <v>1453</v>
      </c>
      <c r="G203" s="50" t="s">
        <v>109</v>
      </c>
      <c r="H203" s="52">
        <v>536.5814672921033</v>
      </c>
      <c r="I203" s="52">
        <v>750</v>
      </c>
      <c r="J203" s="52">
        <v>71.544195638947102</v>
      </c>
      <c r="K203" s="52">
        <v>0</v>
      </c>
      <c r="L203" s="52">
        <v>336</v>
      </c>
      <c r="M203" s="52">
        <v>68.012707239618734</v>
      </c>
      <c r="N203" s="52">
        <v>90.683609652824984</v>
      </c>
      <c r="O203" s="52">
        <v>100</v>
      </c>
      <c r="P203" s="52">
        <v>171</v>
      </c>
      <c r="Q203" s="52">
        <v>59.836390096151192</v>
      </c>
      <c r="R203" s="52">
        <v>66.163836388947345</v>
      </c>
      <c r="S203" s="52">
        <v>75</v>
      </c>
      <c r="T203" s="52">
        <v>79.781853461534922</v>
      </c>
      <c r="U203" s="52">
        <v>100</v>
      </c>
      <c r="V203" s="52">
        <v>336</v>
      </c>
      <c r="W203" s="52">
        <v>58.384355473171247</v>
      </c>
      <c r="X203" s="52">
        <v>77.845807297561663</v>
      </c>
      <c r="Y203" s="52">
        <v>100</v>
      </c>
      <c r="Z203" s="52">
        <v>170</v>
      </c>
      <c r="AA203" s="52">
        <v>50.787921167178119</v>
      </c>
      <c r="AB203" s="52">
        <v>67.717228222904154</v>
      </c>
      <c r="AC203" s="52">
        <v>100</v>
      </c>
      <c r="AD203" s="52">
        <v>170</v>
      </c>
      <c r="AE203" s="52">
        <v>48.007450980392122</v>
      </c>
      <c r="AF203" s="52">
        <v>64.009934640522829</v>
      </c>
      <c r="AG203" s="52">
        <v>100</v>
      </c>
      <c r="AH203" s="52">
        <v>92</v>
      </c>
      <c r="AI203" s="52">
        <v>43.031521739130454</v>
      </c>
      <c r="AJ203" s="52">
        <v>53.876495726495754</v>
      </c>
      <c r="AK203" s="52">
        <v>57.375362318840608</v>
      </c>
      <c r="AL203" s="52">
        <v>100</v>
      </c>
      <c r="AM203" s="53">
        <v>15.16</v>
      </c>
      <c r="AN203" s="53">
        <v>15.37</v>
      </c>
      <c r="AO203" s="53">
        <v>10.84</v>
      </c>
      <c r="AP203" s="52">
        <v>0</v>
      </c>
      <c r="AQ203" s="52">
        <v>0.98550724637681164</v>
      </c>
      <c r="AR203" s="52">
        <v>0.9885057471264368</v>
      </c>
      <c r="AS203" s="52">
        <v>0.98245614035087714</v>
      </c>
      <c r="AT203" s="52">
        <v>0.98840579710144927</v>
      </c>
      <c r="AU203" s="52">
        <v>0.9885057471264368</v>
      </c>
      <c r="AV203" s="52">
        <v>0.98830409356725146</v>
      </c>
      <c r="AW203" s="52">
        <v>1</v>
      </c>
      <c r="AX203" s="52">
        <v>1</v>
      </c>
      <c r="AY203" s="52">
        <v>1</v>
      </c>
      <c r="AZ203" s="52">
        <v>8.4057971014492749E-2</v>
      </c>
      <c r="BA203" s="52">
        <v>43.18840579710146</v>
      </c>
      <c r="BB203" s="52">
        <v>50</v>
      </c>
      <c r="BC203" s="52">
        <v>0.11046511627906977</v>
      </c>
      <c r="BD203" s="52">
        <v>37.906976744186061</v>
      </c>
      <c r="BE203" s="52">
        <v>50</v>
      </c>
      <c r="BF203" s="52"/>
      <c r="BG203" s="52"/>
      <c r="BH203" s="52"/>
      <c r="BI203" s="52"/>
      <c r="BJ203" s="52"/>
      <c r="BK203" s="52"/>
      <c r="BL203" s="52"/>
      <c r="BM203" s="52"/>
      <c r="BN203" s="52"/>
      <c r="BO203" s="52"/>
      <c r="BP203" s="52"/>
      <c r="BQ203" s="52"/>
      <c r="BR203" s="52"/>
      <c r="BS203" s="52"/>
      <c r="BT203" s="52"/>
      <c r="BU203" s="54"/>
      <c r="BV203" s="54"/>
      <c r="BW203" s="52"/>
      <c r="BX203" s="52"/>
      <c r="BY203" s="52"/>
      <c r="BZ203" s="55"/>
      <c r="CA203" s="55"/>
      <c r="CB203" s="52"/>
      <c r="CC203" s="52"/>
      <c r="CD203" s="52"/>
      <c r="CE203" s="52"/>
      <c r="CF203" s="52"/>
      <c r="CG203" s="52"/>
      <c r="CH203" s="52"/>
      <c r="CI203" s="52"/>
      <c r="CJ203" s="52"/>
      <c r="CK203" s="52">
        <v>166</v>
      </c>
      <c r="CL203" s="52">
        <v>45</v>
      </c>
      <c r="CM203" s="52">
        <v>174</v>
      </c>
      <c r="CN203" s="52">
        <v>0.27108433734939757</v>
      </c>
      <c r="CO203" s="52">
        <v>0.95402298850574707</v>
      </c>
      <c r="CP203" s="52">
        <v>18.072289156626507</v>
      </c>
      <c r="CQ203" s="52">
        <v>50</v>
      </c>
      <c r="CR203" s="52"/>
      <c r="CS203" s="52"/>
      <c r="CT203" s="52"/>
      <c r="CU203" s="52"/>
      <c r="CV203" s="52"/>
      <c r="CW203" s="52"/>
      <c r="CX203" s="52"/>
      <c r="CY203" s="52"/>
      <c r="CZ203" s="52">
        <v>16.823939048191338</v>
      </c>
      <c r="DA203" s="52">
        <v>19.496255895940152</v>
      </c>
      <c r="DB203" s="52">
        <v>17.335082511020332</v>
      </c>
      <c r="DC203" s="52"/>
      <c r="DD203" s="50" t="s">
        <v>701</v>
      </c>
      <c r="DE203" s="22"/>
      <c r="DF203" s="22"/>
    </row>
    <row r="204" spans="1:110" x14ac:dyDescent="0.25">
      <c r="A204" s="50" t="s">
        <v>2868</v>
      </c>
      <c r="B204" s="50" t="s">
        <v>1828</v>
      </c>
      <c r="C204" s="50" t="s">
        <v>106</v>
      </c>
      <c r="D204" s="50" t="s">
        <v>114</v>
      </c>
      <c r="E204" s="50" t="s">
        <v>132</v>
      </c>
      <c r="F204" s="50" t="s">
        <v>2644</v>
      </c>
      <c r="G204" s="50" t="s">
        <v>109</v>
      </c>
      <c r="H204" s="52">
        <v>310.05336326621466</v>
      </c>
      <c r="I204" s="52">
        <v>350</v>
      </c>
      <c r="J204" s="52">
        <v>88.586675218918472</v>
      </c>
      <c r="K204" s="52">
        <v>0</v>
      </c>
      <c r="L204" s="52">
        <v>83</v>
      </c>
      <c r="M204" s="52">
        <v>79.334714517256302</v>
      </c>
      <c r="N204" s="52">
        <v>100</v>
      </c>
      <c r="O204" s="52">
        <v>100</v>
      </c>
      <c r="P204" s="52">
        <v>17</v>
      </c>
      <c r="Q204" s="52"/>
      <c r="R204" s="52">
        <v>75</v>
      </c>
      <c r="S204" s="52">
        <v>75</v>
      </c>
      <c r="T204" s="52"/>
      <c r="U204" s="52">
        <v>0</v>
      </c>
      <c r="V204" s="52">
        <v>83</v>
      </c>
      <c r="W204" s="52">
        <v>72.592470002108556</v>
      </c>
      <c r="X204" s="52">
        <v>96.789960002811398</v>
      </c>
      <c r="Y204" s="52">
        <v>100</v>
      </c>
      <c r="Z204" s="52">
        <v>17</v>
      </c>
      <c r="AA204" s="52"/>
      <c r="AB204" s="52"/>
      <c r="AC204" s="52">
        <v>0</v>
      </c>
      <c r="AD204" s="52"/>
      <c r="AE204" s="52"/>
      <c r="AF204" s="52"/>
      <c r="AG204" s="52">
        <v>0</v>
      </c>
      <c r="AH204" s="52"/>
      <c r="AI204" s="52"/>
      <c r="AJ204" s="52"/>
      <c r="AK204" s="52"/>
      <c r="AL204" s="52">
        <v>0</v>
      </c>
      <c r="AM204" s="53"/>
      <c r="AN204" s="53"/>
      <c r="AO204" s="53"/>
      <c r="AP204" s="52">
        <v>0</v>
      </c>
      <c r="AQ204" s="52">
        <v>0.98837209302325579</v>
      </c>
      <c r="AR204" s="52"/>
      <c r="AS204" s="52">
        <v>1</v>
      </c>
      <c r="AT204" s="52">
        <v>0.9885057471264368</v>
      </c>
      <c r="AU204" s="52"/>
      <c r="AV204" s="52">
        <v>1</v>
      </c>
      <c r="AW204" s="52"/>
      <c r="AX204" s="52"/>
      <c r="AY204" s="52"/>
      <c r="AZ204" s="52">
        <v>1.0256410256410256E-2</v>
      </c>
      <c r="BA204" s="52">
        <v>50</v>
      </c>
      <c r="BB204" s="52">
        <v>50</v>
      </c>
      <c r="BC204" s="52">
        <v>6.0606060606060608E-2</v>
      </c>
      <c r="BD204" s="52">
        <v>47.878787878787897</v>
      </c>
      <c r="BE204" s="52">
        <v>50</v>
      </c>
      <c r="BF204" s="52"/>
      <c r="BG204" s="52"/>
      <c r="BH204" s="52"/>
      <c r="BI204" s="52"/>
      <c r="BJ204" s="52"/>
      <c r="BK204" s="52"/>
      <c r="BL204" s="52"/>
      <c r="BM204" s="52"/>
      <c r="BN204" s="52"/>
      <c r="BO204" s="52"/>
      <c r="BP204" s="52"/>
      <c r="BQ204" s="52"/>
      <c r="BR204" s="52"/>
      <c r="BS204" s="52"/>
      <c r="BT204" s="52"/>
      <c r="BU204" s="54"/>
      <c r="BV204" s="54"/>
      <c r="BW204" s="52"/>
      <c r="BX204" s="52"/>
      <c r="BY204" s="52"/>
      <c r="BZ204" s="55"/>
      <c r="CA204" s="55"/>
      <c r="CB204" s="52"/>
      <c r="CC204" s="52"/>
      <c r="CD204" s="52"/>
      <c r="CE204" s="52"/>
      <c r="CF204" s="52"/>
      <c r="CG204" s="52"/>
      <c r="CH204" s="52"/>
      <c r="CI204" s="52"/>
      <c r="CJ204" s="52"/>
      <c r="CK204" s="52">
        <v>39</v>
      </c>
      <c r="CL204" s="52">
        <v>9</v>
      </c>
      <c r="CM204" s="52">
        <v>41</v>
      </c>
      <c r="CN204" s="52">
        <v>0.23076923076923078</v>
      </c>
      <c r="CO204" s="52">
        <v>0.95121951219512191</v>
      </c>
      <c r="CP204" s="52">
        <v>15.384615384615385</v>
      </c>
      <c r="CQ204" s="52">
        <v>50</v>
      </c>
      <c r="CR204" s="52"/>
      <c r="CS204" s="52"/>
      <c r="CT204" s="52"/>
      <c r="CU204" s="52"/>
      <c r="CV204" s="52"/>
      <c r="CW204" s="52"/>
      <c r="CX204" s="52"/>
      <c r="CY204" s="52"/>
      <c r="CZ204" s="52">
        <v>16.823939048191338</v>
      </c>
      <c r="DA204" s="52">
        <v>19.496255895940152</v>
      </c>
      <c r="DB204" s="52">
        <v>17.335082511020332</v>
      </c>
      <c r="DC204" s="52"/>
      <c r="DD204" s="50" t="s">
        <v>435</v>
      </c>
      <c r="DE204" s="22"/>
      <c r="DF204" s="22"/>
    </row>
    <row r="205" spans="1:110" x14ac:dyDescent="0.25">
      <c r="A205" s="50" t="s">
        <v>3001</v>
      </c>
      <c r="B205" s="50" t="s">
        <v>1829</v>
      </c>
      <c r="C205" s="50" t="s">
        <v>106</v>
      </c>
      <c r="D205" s="50" t="s">
        <v>122</v>
      </c>
      <c r="E205" s="50" t="s">
        <v>123</v>
      </c>
      <c r="F205" s="50" t="s">
        <v>1454</v>
      </c>
      <c r="G205" s="50" t="s">
        <v>109</v>
      </c>
      <c r="H205" s="52">
        <v>552.89274228987358</v>
      </c>
      <c r="I205" s="52">
        <v>1250</v>
      </c>
      <c r="J205" s="52">
        <v>44.231419383189888</v>
      </c>
      <c r="K205" s="52">
        <v>0</v>
      </c>
      <c r="L205" s="52">
        <v>39</v>
      </c>
      <c r="M205" s="52">
        <v>31.918424317617873</v>
      </c>
      <c r="N205" s="52">
        <v>42.557899090157164</v>
      </c>
      <c r="O205" s="52">
        <v>100</v>
      </c>
      <c r="P205" s="52">
        <v>39</v>
      </c>
      <c r="Q205" s="52">
        <v>31.918424317617873</v>
      </c>
      <c r="R205" s="52"/>
      <c r="S205" s="52"/>
      <c r="T205" s="52">
        <v>42.557899090157164</v>
      </c>
      <c r="U205" s="52">
        <v>100</v>
      </c>
      <c r="V205" s="52">
        <v>39</v>
      </c>
      <c r="W205" s="52">
        <v>22.816107146004057</v>
      </c>
      <c r="X205" s="52">
        <v>30.421476194672074</v>
      </c>
      <c r="Y205" s="52">
        <v>100</v>
      </c>
      <c r="Z205" s="52">
        <v>39</v>
      </c>
      <c r="AA205" s="52">
        <v>22.816107146004057</v>
      </c>
      <c r="AB205" s="52">
        <v>30.421476194672074</v>
      </c>
      <c r="AC205" s="52">
        <v>100</v>
      </c>
      <c r="AD205" s="52">
        <v>46</v>
      </c>
      <c r="AE205" s="52">
        <v>37.511594202898543</v>
      </c>
      <c r="AF205" s="52">
        <v>50.015458937198055</v>
      </c>
      <c r="AG205" s="52">
        <v>100</v>
      </c>
      <c r="AH205" s="52">
        <v>43</v>
      </c>
      <c r="AI205" s="52">
        <v>37.195348837209302</v>
      </c>
      <c r="AJ205" s="52"/>
      <c r="AK205" s="52">
        <v>49.5937984496124</v>
      </c>
      <c r="AL205" s="52">
        <v>100</v>
      </c>
      <c r="AM205" s="53"/>
      <c r="AN205" s="53"/>
      <c r="AO205" s="53"/>
      <c r="AP205" s="52">
        <v>1</v>
      </c>
      <c r="AQ205" s="52">
        <v>0.66129032258064513</v>
      </c>
      <c r="AR205" s="52">
        <v>0.67213114754098358</v>
      </c>
      <c r="AS205" s="52"/>
      <c r="AT205" s="52">
        <v>0.68253968253968256</v>
      </c>
      <c r="AU205" s="52">
        <v>0.69354838709677424</v>
      </c>
      <c r="AV205" s="52"/>
      <c r="AW205" s="52">
        <v>0.84126984126984128</v>
      </c>
      <c r="AX205" s="52">
        <v>0.83333333333333337</v>
      </c>
      <c r="AY205" s="52"/>
      <c r="AZ205" s="52">
        <v>0.56226415094339621</v>
      </c>
      <c r="BA205" s="52">
        <v>0</v>
      </c>
      <c r="BB205" s="52">
        <v>50</v>
      </c>
      <c r="BC205" s="52">
        <v>0.5714285714285714</v>
      </c>
      <c r="BD205" s="52">
        <v>0</v>
      </c>
      <c r="BE205" s="52">
        <v>50</v>
      </c>
      <c r="BF205" s="52">
        <v>96</v>
      </c>
      <c r="BG205" s="52">
        <v>124</v>
      </c>
      <c r="BH205" s="52">
        <v>0.77419354838709675</v>
      </c>
      <c r="BI205" s="52">
        <v>50</v>
      </c>
      <c r="BJ205" s="52">
        <v>50</v>
      </c>
      <c r="BK205" s="52">
        <v>1</v>
      </c>
      <c r="BL205" s="52">
        <v>124</v>
      </c>
      <c r="BM205" s="52">
        <v>8.0645161290322578E-3</v>
      </c>
      <c r="BN205" s="52">
        <v>0.5376344086021505</v>
      </c>
      <c r="BO205" s="52">
        <v>50</v>
      </c>
      <c r="BP205" s="52">
        <v>55</v>
      </c>
      <c r="BQ205" s="52">
        <v>79</v>
      </c>
      <c r="BR205" s="52">
        <v>0.69620253164556967</v>
      </c>
      <c r="BS205" s="52">
        <v>37.032049555615409</v>
      </c>
      <c r="BT205" s="52">
        <v>50</v>
      </c>
      <c r="BU205" s="54">
        <v>58</v>
      </c>
      <c r="BV205" s="54">
        <v>97</v>
      </c>
      <c r="BW205" s="52">
        <v>0.59793814432989689</v>
      </c>
      <c r="BX205" s="52">
        <v>63.610440886159246</v>
      </c>
      <c r="BY205" s="52">
        <v>100</v>
      </c>
      <c r="BZ205" s="55">
        <v>38</v>
      </c>
      <c r="CA205" s="55">
        <v>53</v>
      </c>
      <c r="CB205" s="52">
        <v>0.71698113207547165</v>
      </c>
      <c r="CC205" s="52">
        <v>76.274588518667201</v>
      </c>
      <c r="CD205" s="52">
        <v>100</v>
      </c>
      <c r="CE205" s="52">
        <v>0</v>
      </c>
      <c r="CF205" s="52">
        <v>75</v>
      </c>
      <c r="CG205" s="52">
        <v>26</v>
      </c>
      <c r="CH205" s="52">
        <v>0.34666666666666668</v>
      </c>
      <c r="CI205" s="52">
        <v>46.222222222222229</v>
      </c>
      <c r="CJ205" s="52">
        <v>100</v>
      </c>
      <c r="CK205" s="52">
        <v>0</v>
      </c>
      <c r="CL205" s="52"/>
      <c r="CM205" s="52">
        <v>64</v>
      </c>
      <c r="CN205" s="52"/>
      <c r="CO205" s="52">
        <v>0</v>
      </c>
      <c r="CP205" s="52">
        <v>0</v>
      </c>
      <c r="CQ205" s="52">
        <v>50</v>
      </c>
      <c r="CR205" s="52">
        <v>107</v>
      </c>
      <c r="CS205" s="52">
        <v>265</v>
      </c>
      <c r="CT205" s="52">
        <v>0.4037735849056604</v>
      </c>
      <c r="CU205" s="52">
        <v>33.64779874213837</v>
      </c>
      <c r="CV205" s="52">
        <v>50</v>
      </c>
      <c r="CW205" s="52">
        <v>0.71698113207547165</v>
      </c>
      <c r="CX205" s="52"/>
      <c r="CY205" s="52"/>
      <c r="CZ205" s="52">
        <v>16.823939048191338</v>
      </c>
      <c r="DA205" s="52">
        <v>19.496255895940152</v>
      </c>
      <c r="DB205" s="52">
        <v>17.335082511020332</v>
      </c>
      <c r="DC205" s="52">
        <v>12.629206143265662</v>
      </c>
      <c r="DD205" s="50" t="s">
        <v>581</v>
      </c>
      <c r="DE205" s="22"/>
      <c r="DF205" s="22"/>
    </row>
    <row r="206" spans="1:110" x14ac:dyDescent="0.25">
      <c r="A206" s="50" t="s">
        <v>2733</v>
      </c>
      <c r="B206" s="50" t="s">
        <v>1830</v>
      </c>
      <c r="C206" s="50" t="s">
        <v>106</v>
      </c>
      <c r="D206" s="50" t="s">
        <v>114</v>
      </c>
      <c r="E206" s="50" t="s">
        <v>119</v>
      </c>
      <c r="F206" s="50" t="s">
        <v>1454</v>
      </c>
      <c r="G206" s="50" t="s">
        <v>109</v>
      </c>
      <c r="H206" s="52">
        <v>424.92349529782359</v>
      </c>
      <c r="I206" s="52">
        <v>800</v>
      </c>
      <c r="J206" s="52">
        <v>53.115436912227956</v>
      </c>
      <c r="K206" s="52">
        <v>0</v>
      </c>
      <c r="L206" s="52">
        <v>452</v>
      </c>
      <c r="M206" s="52">
        <v>48.876694578067344</v>
      </c>
      <c r="N206" s="52">
        <v>65.168926104089792</v>
      </c>
      <c r="O206" s="52">
        <v>100</v>
      </c>
      <c r="P206" s="52">
        <v>452</v>
      </c>
      <c r="Q206" s="52">
        <v>48.876694578067344</v>
      </c>
      <c r="R206" s="52"/>
      <c r="S206" s="52"/>
      <c r="T206" s="52">
        <v>65.168926104089792</v>
      </c>
      <c r="U206" s="52">
        <v>100</v>
      </c>
      <c r="V206" s="52">
        <v>450</v>
      </c>
      <c r="W206" s="52">
        <v>39.390764175928346</v>
      </c>
      <c r="X206" s="52">
        <v>52.521018901237795</v>
      </c>
      <c r="Y206" s="52">
        <v>100</v>
      </c>
      <c r="Z206" s="52">
        <v>450</v>
      </c>
      <c r="AA206" s="52">
        <v>39.390764175928346</v>
      </c>
      <c r="AB206" s="52">
        <v>52.521018901237795</v>
      </c>
      <c r="AC206" s="52">
        <v>100</v>
      </c>
      <c r="AD206" s="52">
        <v>175</v>
      </c>
      <c r="AE206" s="52">
        <v>37.490095238095229</v>
      </c>
      <c r="AF206" s="52">
        <v>49.986793650793636</v>
      </c>
      <c r="AG206" s="52">
        <v>100</v>
      </c>
      <c r="AH206" s="52">
        <v>175</v>
      </c>
      <c r="AI206" s="52">
        <v>37.490095238095229</v>
      </c>
      <c r="AJ206" s="52"/>
      <c r="AK206" s="52">
        <v>49.986793650793636</v>
      </c>
      <c r="AL206" s="52">
        <v>100</v>
      </c>
      <c r="AM206" s="53"/>
      <c r="AN206" s="53"/>
      <c r="AO206" s="53"/>
      <c r="AP206" s="52">
        <v>0</v>
      </c>
      <c r="AQ206" s="52">
        <v>0.99416342412451364</v>
      </c>
      <c r="AR206" s="52">
        <v>0.99416342412451364</v>
      </c>
      <c r="AS206" s="52"/>
      <c r="AT206" s="52">
        <v>0.99031007751937983</v>
      </c>
      <c r="AU206" s="52">
        <v>0.99031007751937983</v>
      </c>
      <c r="AV206" s="52"/>
      <c r="AW206" s="52">
        <v>1</v>
      </c>
      <c r="AX206" s="52">
        <v>1</v>
      </c>
      <c r="AY206" s="52"/>
      <c r="AZ206" s="52">
        <v>0.27023319615912206</v>
      </c>
      <c r="BA206" s="52">
        <v>5.9533607681756076</v>
      </c>
      <c r="BB206" s="52">
        <v>50</v>
      </c>
      <c r="BC206" s="52">
        <v>0.27023319615912206</v>
      </c>
      <c r="BD206" s="52">
        <v>5.9533607681756076</v>
      </c>
      <c r="BE206" s="52">
        <v>50</v>
      </c>
      <c r="BF206" s="52"/>
      <c r="BG206" s="52"/>
      <c r="BH206" s="52"/>
      <c r="BI206" s="52"/>
      <c r="BJ206" s="52"/>
      <c r="BK206" s="52"/>
      <c r="BL206" s="52"/>
      <c r="BM206" s="52"/>
      <c r="BN206" s="52"/>
      <c r="BO206" s="52"/>
      <c r="BP206" s="52">
        <v>81</v>
      </c>
      <c r="BQ206" s="52">
        <v>113</v>
      </c>
      <c r="BR206" s="52">
        <v>0.7168141592920354</v>
      </c>
      <c r="BS206" s="52">
        <v>38.128412728299757</v>
      </c>
      <c r="BT206" s="52">
        <v>50</v>
      </c>
      <c r="BU206" s="54"/>
      <c r="BV206" s="54"/>
      <c r="BW206" s="52"/>
      <c r="BX206" s="52"/>
      <c r="BY206" s="52"/>
      <c r="BZ206" s="55"/>
      <c r="CA206" s="55"/>
      <c r="CB206" s="52"/>
      <c r="CC206" s="52"/>
      <c r="CD206" s="52"/>
      <c r="CE206" s="52"/>
      <c r="CF206" s="52"/>
      <c r="CG206" s="52"/>
      <c r="CH206" s="52"/>
      <c r="CI206" s="52"/>
      <c r="CJ206" s="52"/>
      <c r="CK206" s="52">
        <v>258</v>
      </c>
      <c r="CL206" s="52">
        <v>153</v>
      </c>
      <c r="CM206" s="52">
        <v>264</v>
      </c>
      <c r="CN206" s="52">
        <v>0.59302325581395354</v>
      </c>
      <c r="CO206" s="52">
        <v>0.97727272727272729</v>
      </c>
      <c r="CP206" s="52">
        <v>39.534883720930239</v>
      </c>
      <c r="CQ206" s="52">
        <v>50</v>
      </c>
      <c r="CR206" s="52"/>
      <c r="CS206" s="52"/>
      <c r="CT206" s="52"/>
      <c r="CU206" s="52"/>
      <c r="CV206" s="52"/>
      <c r="CW206" s="52"/>
      <c r="CX206" s="52"/>
      <c r="CY206" s="52"/>
      <c r="CZ206" s="52">
        <v>16.823939048191338</v>
      </c>
      <c r="DA206" s="52">
        <v>19.496255895940152</v>
      </c>
      <c r="DB206" s="52">
        <v>17.335082511020332</v>
      </c>
      <c r="DC206" s="52"/>
      <c r="DD206" s="50" t="s">
        <v>271</v>
      </c>
      <c r="DE206" s="22"/>
      <c r="DF206" s="22"/>
    </row>
    <row r="207" spans="1:110" x14ac:dyDescent="0.25">
      <c r="A207" s="50" t="s">
        <v>2852</v>
      </c>
      <c r="B207" s="50" t="s">
        <v>1831</v>
      </c>
      <c r="C207" s="50" t="s">
        <v>106</v>
      </c>
      <c r="D207" s="50" t="s">
        <v>107</v>
      </c>
      <c r="E207" s="50" t="s">
        <v>182</v>
      </c>
      <c r="F207" s="50" t="s">
        <v>1454</v>
      </c>
      <c r="G207" s="50" t="s">
        <v>109</v>
      </c>
      <c r="H207" s="52">
        <v>99.090909090909093</v>
      </c>
      <c r="I207" s="52">
        <v>100</v>
      </c>
      <c r="J207" s="52">
        <v>99.090909090909093</v>
      </c>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3"/>
      <c r="AN207" s="53"/>
      <c r="AO207" s="53"/>
      <c r="AP207" s="52"/>
      <c r="AQ207" s="52"/>
      <c r="AR207" s="52"/>
      <c r="AS207" s="52"/>
      <c r="AT207" s="52"/>
      <c r="AU207" s="52"/>
      <c r="AV207" s="52"/>
      <c r="AW207" s="52"/>
      <c r="AX207" s="52"/>
      <c r="AY207" s="52"/>
      <c r="AZ207" s="52">
        <v>4.9180327868852458E-2</v>
      </c>
      <c r="BA207" s="52">
        <v>50</v>
      </c>
      <c r="BB207" s="52">
        <v>50</v>
      </c>
      <c r="BC207" s="52">
        <v>5.4545454545454543E-2</v>
      </c>
      <c r="BD207" s="52">
        <v>49.090909090909101</v>
      </c>
      <c r="BE207" s="52">
        <v>50</v>
      </c>
      <c r="BF207" s="52"/>
      <c r="BG207" s="52"/>
      <c r="BH207" s="52"/>
      <c r="BI207" s="52"/>
      <c r="BJ207" s="52"/>
      <c r="BK207" s="52"/>
      <c r="BL207" s="52"/>
      <c r="BM207" s="52"/>
      <c r="BN207" s="52"/>
      <c r="BO207" s="52"/>
      <c r="BP207" s="52"/>
      <c r="BQ207" s="52"/>
      <c r="BR207" s="52"/>
      <c r="BS207" s="52"/>
      <c r="BT207" s="52"/>
      <c r="BU207" s="54"/>
      <c r="BV207" s="54"/>
      <c r="BW207" s="52"/>
      <c r="BX207" s="52"/>
      <c r="BY207" s="52"/>
      <c r="BZ207" s="55"/>
      <c r="CA207" s="55"/>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0" t="s">
        <v>416</v>
      </c>
      <c r="DE207" s="22"/>
      <c r="DF207" s="22"/>
    </row>
    <row r="208" spans="1:110" x14ac:dyDescent="0.25">
      <c r="A208" s="50" t="s">
        <v>3439</v>
      </c>
      <c r="B208" s="50" t="s">
        <v>1832</v>
      </c>
      <c r="C208" s="50" t="s">
        <v>106</v>
      </c>
      <c r="D208" s="50" t="s">
        <v>108</v>
      </c>
      <c r="E208" s="50" t="s">
        <v>119</v>
      </c>
      <c r="F208" s="50" t="s">
        <v>1453</v>
      </c>
      <c r="G208" s="50" t="s">
        <v>109</v>
      </c>
      <c r="H208" s="52">
        <v>636.41577941992955</v>
      </c>
      <c r="I208" s="52">
        <v>800</v>
      </c>
      <c r="J208" s="52">
        <v>79.551972427491194</v>
      </c>
      <c r="K208" s="52">
        <v>0</v>
      </c>
      <c r="L208" s="52">
        <v>671</v>
      </c>
      <c r="M208" s="52">
        <v>70.948490318984241</v>
      </c>
      <c r="N208" s="52">
        <v>94.597987091978979</v>
      </c>
      <c r="O208" s="52">
        <v>100</v>
      </c>
      <c r="P208" s="52">
        <v>210</v>
      </c>
      <c r="Q208" s="52">
        <v>59.45376107932217</v>
      </c>
      <c r="R208" s="52">
        <v>66.472596197551994</v>
      </c>
      <c r="S208" s="52">
        <v>75</v>
      </c>
      <c r="T208" s="52">
        <v>79.271681439096227</v>
      </c>
      <c r="U208" s="52">
        <v>100</v>
      </c>
      <c r="V208" s="52">
        <v>669</v>
      </c>
      <c r="W208" s="52">
        <v>61.128277662911422</v>
      </c>
      <c r="X208" s="52">
        <v>81.504370217215225</v>
      </c>
      <c r="Y208" s="52">
        <v>100</v>
      </c>
      <c r="Z208" s="52">
        <v>209</v>
      </c>
      <c r="AA208" s="52">
        <v>49.365662706286216</v>
      </c>
      <c r="AB208" s="52">
        <v>65.820883608381621</v>
      </c>
      <c r="AC208" s="52">
        <v>100</v>
      </c>
      <c r="AD208" s="52">
        <v>215</v>
      </c>
      <c r="AE208" s="52">
        <v>63.468294573643405</v>
      </c>
      <c r="AF208" s="52">
        <v>84.624392764857873</v>
      </c>
      <c r="AG208" s="52">
        <v>100</v>
      </c>
      <c r="AH208" s="52">
        <v>66</v>
      </c>
      <c r="AI208" s="52">
        <v>53.730555555555547</v>
      </c>
      <c r="AJ208" s="52">
        <v>67.781655480984313</v>
      </c>
      <c r="AK208" s="52">
        <v>71.640740740740725</v>
      </c>
      <c r="AL208" s="52">
        <v>100</v>
      </c>
      <c r="AM208" s="53">
        <v>15.54</v>
      </c>
      <c r="AN208" s="53">
        <v>17.100000000000001</v>
      </c>
      <c r="AO208" s="53">
        <v>14.05</v>
      </c>
      <c r="AP208" s="52">
        <v>0</v>
      </c>
      <c r="AQ208" s="52">
        <v>0.98693759071117559</v>
      </c>
      <c r="AR208" s="52">
        <v>0.99537037037037035</v>
      </c>
      <c r="AS208" s="52">
        <v>0.9830866807610994</v>
      </c>
      <c r="AT208" s="52">
        <v>0.98405797101449277</v>
      </c>
      <c r="AU208" s="52">
        <v>0.9907407407407407</v>
      </c>
      <c r="AV208" s="52">
        <v>0.98101265822784811</v>
      </c>
      <c r="AW208" s="52">
        <v>1</v>
      </c>
      <c r="AX208" s="52">
        <v>1</v>
      </c>
      <c r="AY208" s="52">
        <v>1</v>
      </c>
      <c r="AZ208" s="52">
        <v>3.4934497816593885E-2</v>
      </c>
      <c r="BA208" s="52">
        <v>50</v>
      </c>
      <c r="BB208" s="52">
        <v>50</v>
      </c>
      <c r="BC208" s="52">
        <v>7.0707070707070704E-2</v>
      </c>
      <c r="BD208" s="52">
        <v>45.858585858585862</v>
      </c>
      <c r="BE208" s="52">
        <v>50</v>
      </c>
      <c r="BF208" s="52"/>
      <c r="BG208" s="52"/>
      <c r="BH208" s="52"/>
      <c r="BI208" s="52"/>
      <c r="BJ208" s="52"/>
      <c r="BK208" s="52"/>
      <c r="BL208" s="52"/>
      <c r="BM208" s="52"/>
      <c r="BN208" s="52"/>
      <c r="BO208" s="52"/>
      <c r="BP208" s="52">
        <v>170</v>
      </c>
      <c r="BQ208" s="52">
        <v>218</v>
      </c>
      <c r="BR208" s="52">
        <v>0.77981651376146788</v>
      </c>
      <c r="BS208" s="52">
        <v>41.479601795822759</v>
      </c>
      <c r="BT208" s="52">
        <v>50</v>
      </c>
      <c r="BU208" s="54"/>
      <c r="BV208" s="54"/>
      <c r="BW208" s="52"/>
      <c r="BX208" s="52"/>
      <c r="BY208" s="52"/>
      <c r="BZ208" s="55"/>
      <c r="CA208" s="55"/>
      <c r="CB208" s="52"/>
      <c r="CC208" s="52"/>
      <c r="CD208" s="52"/>
      <c r="CE208" s="52"/>
      <c r="CF208" s="52"/>
      <c r="CG208" s="52"/>
      <c r="CH208" s="52"/>
      <c r="CI208" s="52"/>
      <c r="CJ208" s="52"/>
      <c r="CK208" s="52">
        <v>441</v>
      </c>
      <c r="CL208" s="52">
        <v>143</v>
      </c>
      <c r="CM208" s="52">
        <v>450</v>
      </c>
      <c r="CN208" s="52">
        <v>0.32426303854875282</v>
      </c>
      <c r="CO208" s="52">
        <v>0.98</v>
      </c>
      <c r="CP208" s="52">
        <v>21.617535903250186</v>
      </c>
      <c r="CQ208" s="52">
        <v>50</v>
      </c>
      <c r="CR208" s="52"/>
      <c r="CS208" s="52"/>
      <c r="CT208" s="52"/>
      <c r="CU208" s="52"/>
      <c r="CV208" s="52"/>
      <c r="CW208" s="52"/>
      <c r="CX208" s="52"/>
      <c r="CY208" s="52"/>
      <c r="CZ208" s="52">
        <v>16.823939048191338</v>
      </c>
      <c r="DA208" s="52">
        <v>19.496255895940152</v>
      </c>
      <c r="DB208" s="52">
        <v>17.335082511020332</v>
      </c>
      <c r="DC208" s="52"/>
      <c r="DD208" s="50" t="s">
        <v>1074</v>
      </c>
      <c r="DE208" s="22"/>
      <c r="DF208" s="22"/>
    </row>
    <row r="209" spans="1:110" x14ac:dyDescent="0.25">
      <c r="A209" s="50" t="s">
        <v>3482</v>
      </c>
      <c r="B209" s="50" t="s">
        <v>1833</v>
      </c>
      <c r="C209" s="50" t="s">
        <v>106</v>
      </c>
      <c r="D209" s="50" t="s">
        <v>107</v>
      </c>
      <c r="E209" s="50" t="s">
        <v>132</v>
      </c>
      <c r="F209" s="50" t="s">
        <v>1453</v>
      </c>
      <c r="G209" s="50" t="s">
        <v>109</v>
      </c>
      <c r="H209" s="52">
        <v>513.55533814277828</v>
      </c>
      <c r="I209" s="52">
        <v>550</v>
      </c>
      <c r="J209" s="52">
        <v>93.373697844141503</v>
      </c>
      <c r="K209" s="52">
        <v>0</v>
      </c>
      <c r="L209" s="52">
        <v>104</v>
      </c>
      <c r="M209" s="52">
        <v>78.730765182754382</v>
      </c>
      <c r="N209" s="52">
        <v>100</v>
      </c>
      <c r="O209" s="52">
        <v>100</v>
      </c>
      <c r="P209" s="52">
        <v>35</v>
      </c>
      <c r="Q209" s="52">
        <v>70.82438343965444</v>
      </c>
      <c r="R209" s="52">
        <v>70.855765544171319</v>
      </c>
      <c r="S209" s="52">
        <v>75</v>
      </c>
      <c r="T209" s="52">
        <v>94.432511252872587</v>
      </c>
      <c r="U209" s="52">
        <v>100</v>
      </c>
      <c r="V209" s="52">
        <v>104</v>
      </c>
      <c r="W209" s="52">
        <v>67.11166926912118</v>
      </c>
      <c r="X209" s="52">
        <v>89.482225692161578</v>
      </c>
      <c r="Y209" s="52">
        <v>100</v>
      </c>
      <c r="Z209" s="52">
        <v>35</v>
      </c>
      <c r="AA209" s="52">
        <v>59.730450898308042</v>
      </c>
      <c r="AB209" s="52">
        <v>79.640601197744047</v>
      </c>
      <c r="AC209" s="52">
        <v>100</v>
      </c>
      <c r="AD209" s="52"/>
      <c r="AE209" s="52"/>
      <c r="AF209" s="52"/>
      <c r="AG209" s="52">
        <v>0</v>
      </c>
      <c r="AH209" s="52"/>
      <c r="AI209" s="52"/>
      <c r="AJ209" s="52"/>
      <c r="AK209" s="52"/>
      <c r="AL209" s="52">
        <v>0</v>
      </c>
      <c r="AM209" s="53">
        <v>4.17</v>
      </c>
      <c r="AN209" s="53">
        <v>11.12</v>
      </c>
      <c r="AO209" s="53"/>
      <c r="AP209" s="52">
        <v>0</v>
      </c>
      <c r="AQ209" s="52">
        <v>1</v>
      </c>
      <c r="AR209" s="52">
        <v>1</v>
      </c>
      <c r="AS209" s="52">
        <v>1</v>
      </c>
      <c r="AT209" s="52">
        <v>1</v>
      </c>
      <c r="AU209" s="52">
        <v>1</v>
      </c>
      <c r="AV209" s="52">
        <v>1</v>
      </c>
      <c r="AW209" s="52"/>
      <c r="AX209" s="52"/>
      <c r="AY209" s="52"/>
      <c r="AZ209" s="52">
        <v>4.4897959183673466E-2</v>
      </c>
      <c r="BA209" s="52">
        <v>50</v>
      </c>
      <c r="BB209" s="52">
        <v>50</v>
      </c>
      <c r="BC209" s="52">
        <v>4.5977011494252873E-2</v>
      </c>
      <c r="BD209" s="52">
        <v>50</v>
      </c>
      <c r="BE209" s="52">
        <v>50</v>
      </c>
      <c r="BF209" s="52"/>
      <c r="BG209" s="52"/>
      <c r="BH209" s="52"/>
      <c r="BI209" s="52"/>
      <c r="BJ209" s="52"/>
      <c r="BK209" s="52"/>
      <c r="BL209" s="52"/>
      <c r="BM209" s="52"/>
      <c r="BN209" s="52"/>
      <c r="BO209" s="52"/>
      <c r="BP209" s="52"/>
      <c r="BQ209" s="52"/>
      <c r="BR209" s="52"/>
      <c r="BS209" s="52"/>
      <c r="BT209" s="52"/>
      <c r="BU209" s="54"/>
      <c r="BV209" s="54"/>
      <c r="BW209" s="52"/>
      <c r="BX209" s="52"/>
      <c r="BY209" s="52"/>
      <c r="BZ209" s="55"/>
      <c r="CA209" s="55"/>
      <c r="CB209" s="52"/>
      <c r="CC209" s="52"/>
      <c r="CD209" s="52"/>
      <c r="CE209" s="52"/>
      <c r="CF209" s="52"/>
      <c r="CG209" s="52"/>
      <c r="CH209" s="52"/>
      <c r="CI209" s="52"/>
      <c r="CJ209" s="52"/>
      <c r="CK209" s="52">
        <v>59</v>
      </c>
      <c r="CL209" s="52">
        <v>45</v>
      </c>
      <c r="CM209" s="52">
        <v>62</v>
      </c>
      <c r="CN209" s="52">
        <v>0.76271186440677963</v>
      </c>
      <c r="CO209" s="52">
        <v>0.95161290322580649</v>
      </c>
      <c r="CP209" s="52">
        <v>50</v>
      </c>
      <c r="CQ209" s="52">
        <v>50</v>
      </c>
      <c r="CR209" s="52"/>
      <c r="CS209" s="52"/>
      <c r="CT209" s="52"/>
      <c r="CU209" s="52"/>
      <c r="CV209" s="52"/>
      <c r="CW209" s="52"/>
      <c r="CX209" s="52"/>
      <c r="CY209" s="52"/>
      <c r="CZ209" s="52">
        <v>16.823939048191338</v>
      </c>
      <c r="DA209" s="52">
        <v>19.496255895940152</v>
      </c>
      <c r="DB209" s="52">
        <v>17.335082511020332</v>
      </c>
      <c r="DC209" s="52"/>
      <c r="DD209" s="50" t="s">
        <v>1119</v>
      </c>
      <c r="DE209" s="22"/>
      <c r="DF209" s="22"/>
    </row>
    <row r="210" spans="1:110" x14ac:dyDescent="0.25">
      <c r="A210" s="50" t="s">
        <v>2808</v>
      </c>
      <c r="B210" s="50" t="s">
        <v>1834</v>
      </c>
      <c r="C210" s="50" t="s">
        <v>106</v>
      </c>
      <c r="D210" s="50" t="s">
        <v>122</v>
      </c>
      <c r="E210" s="50" t="s">
        <v>123</v>
      </c>
      <c r="F210" s="50" t="s">
        <v>2644</v>
      </c>
      <c r="G210" s="50" t="s">
        <v>109</v>
      </c>
      <c r="H210" s="52">
        <v>839.96162678941369</v>
      </c>
      <c r="I210" s="52">
        <v>1250</v>
      </c>
      <c r="J210" s="52">
        <v>67.196930143153097</v>
      </c>
      <c r="K210" s="52">
        <v>1</v>
      </c>
      <c r="L210" s="52">
        <v>82</v>
      </c>
      <c r="M210" s="52">
        <v>53.753256403531786</v>
      </c>
      <c r="N210" s="52">
        <v>71.671008538042386</v>
      </c>
      <c r="O210" s="52">
        <v>100</v>
      </c>
      <c r="P210" s="52">
        <v>45</v>
      </c>
      <c r="Q210" s="52">
        <v>38.105844285145352</v>
      </c>
      <c r="R210" s="52">
        <v>62.892170521036491</v>
      </c>
      <c r="S210" s="52">
        <v>72.783892763731487</v>
      </c>
      <c r="T210" s="52">
        <v>50.807792380193803</v>
      </c>
      <c r="U210" s="52">
        <v>100</v>
      </c>
      <c r="V210" s="52">
        <v>87</v>
      </c>
      <c r="W210" s="52">
        <v>47.182209582493975</v>
      </c>
      <c r="X210" s="52">
        <v>62.909612776658633</v>
      </c>
      <c r="Y210" s="52">
        <v>100</v>
      </c>
      <c r="Z210" s="52">
        <v>50</v>
      </c>
      <c r="AA210" s="52">
        <v>35.556838487972506</v>
      </c>
      <c r="AB210" s="52">
        <v>47.409117983963341</v>
      </c>
      <c r="AC210" s="52">
        <v>100</v>
      </c>
      <c r="AD210" s="52">
        <v>668</v>
      </c>
      <c r="AE210" s="52">
        <v>48.296257485029891</v>
      </c>
      <c r="AF210" s="52">
        <v>64.395009980039859</v>
      </c>
      <c r="AG210" s="52">
        <v>100</v>
      </c>
      <c r="AH210" s="52">
        <v>344</v>
      </c>
      <c r="AI210" s="52">
        <v>40.334399224806155</v>
      </c>
      <c r="AJ210" s="52">
        <v>56.749588477366224</v>
      </c>
      <c r="AK210" s="52">
        <v>53.779198966408202</v>
      </c>
      <c r="AL210" s="52">
        <v>100</v>
      </c>
      <c r="AM210" s="53">
        <v>34.67</v>
      </c>
      <c r="AN210" s="53">
        <v>27.33</v>
      </c>
      <c r="AO210" s="53">
        <v>16.41</v>
      </c>
      <c r="AP210" s="52">
        <v>1</v>
      </c>
      <c r="AQ210" s="52">
        <v>0.14473684210526316</v>
      </c>
      <c r="AR210" s="52">
        <v>0.17582417582417584</v>
      </c>
      <c r="AS210" s="52">
        <v>0.11940298507462686</v>
      </c>
      <c r="AT210" s="52">
        <v>0.16037735849056603</v>
      </c>
      <c r="AU210" s="52">
        <v>0.20598006644518271</v>
      </c>
      <c r="AV210" s="52">
        <v>0.11940298507462686</v>
      </c>
      <c r="AW210" s="52">
        <v>0.97202797202797198</v>
      </c>
      <c r="AX210" s="52">
        <v>0.95811518324607325</v>
      </c>
      <c r="AY210" s="52">
        <v>0.98798798798798804</v>
      </c>
      <c r="AZ210" s="52">
        <v>0.11437565582371459</v>
      </c>
      <c r="BA210" s="52">
        <v>37.124868835257097</v>
      </c>
      <c r="BB210" s="52">
        <v>50</v>
      </c>
      <c r="BC210" s="52">
        <v>0.15354070152217075</v>
      </c>
      <c r="BD210" s="52">
        <v>29.291859695565847</v>
      </c>
      <c r="BE210" s="52">
        <v>50</v>
      </c>
      <c r="BF210" s="52">
        <v>762</v>
      </c>
      <c r="BG210" s="52">
        <v>1303</v>
      </c>
      <c r="BH210" s="52">
        <v>0.58480429777436682</v>
      </c>
      <c r="BI210" s="52">
        <v>38.986953184957791</v>
      </c>
      <c r="BJ210" s="52">
        <v>50</v>
      </c>
      <c r="BK210" s="52">
        <v>397</v>
      </c>
      <c r="BL210" s="52">
        <v>1303</v>
      </c>
      <c r="BM210" s="52">
        <v>0.30468150422102841</v>
      </c>
      <c r="BN210" s="52">
        <v>20.312100281401893</v>
      </c>
      <c r="BO210" s="52">
        <v>50</v>
      </c>
      <c r="BP210" s="52">
        <v>613</v>
      </c>
      <c r="BQ210" s="52">
        <v>842</v>
      </c>
      <c r="BR210" s="52">
        <v>0.72802850356294535</v>
      </c>
      <c r="BS210" s="52">
        <v>38.724920402284333</v>
      </c>
      <c r="BT210" s="52">
        <v>50</v>
      </c>
      <c r="BU210" s="54">
        <v>586</v>
      </c>
      <c r="BV210" s="54">
        <v>711</v>
      </c>
      <c r="BW210" s="52">
        <v>0.82419127988748242</v>
      </c>
      <c r="BX210" s="52">
        <v>87.67992339228536</v>
      </c>
      <c r="BY210" s="52">
        <v>100</v>
      </c>
      <c r="BZ210" s="55">
        <v>299</v>
      </c>
      <c r="CA210" s="55">
        <v>361</v>
      </c>
      <c r="CB210" s="52">
        <v>0.82825484764542934</v>
      </c>
      <c r="CC210" s="52">
        <v>88.112217834620139</v>
      </c>
      <c r="CD210" s="52">
        <v>100</v>
      </c>
      <c r="CE210" s="52">
        <v>0</v>
      </c>
      <c r="CF210" s="52">
        <v>650</v>
      </c>
      <c r="CG210" s="52">
        <v>445</v>
      </c>
      <c r="CH210" s="52">
        <v>0.68461538461538463</v>
      </c>
      <c r="CI210" s="52">
        <v>91.282051282051285</v>
      </c>
      <c r="CJ210" s="52">
        <v>100</v>
      </c>
      <c r="CK210" s="52">
        <v>600</v>
      </c>
      <c r="CL210" s="52">
        <v>342</v>
      </c>
      <c r="CM210" s="52">
        <v>715</v>
      </c>
      <c r="CN210" s="52">
        <v>0.56999999999999995</v>
      </c>
      <c r="CO210" s="52">
        <v>0.83916083916083917</v>
      </c>
      <c r="CP210" s="52">
        <v>18.999999999999996</v>
      </c>
      <c r="CQ210" s="52">
        <v>50</v>
      </c>
      <c r="CR210" s="52">
        <v>1320</v>
      </c>
      <c r="CS210" s="52">
        <v>2859</v>
      </c>
      <c r="CT210" s="52">
        <v>0.46169989506820569</v>
      </c>
      <c r="CU210" s="52">
        <v>38.474991255683811</v>
      </c>
      <c r="CV210" s="52">
        <v>50</v>
      </c>
      <c r="CW210" s="52">
        <v>0.82825484764542934</v>
      </c>
      <c r="CX210" s="52">
        <v>0.93586005830903785</v>
      </c>
      <c r="CY210" s="52">
        <v>0.10760521066360852</v>
      </c>
      <c r="CZ210" s="52">
        <v>16.823939048191338</v>
      </c>
      <c r="DA210" s="52">
        <v>19.496255895940152</v>
      </c>
      <c r="DB210" s="52">
        <v>17.335082511020332</v>
      </c>
      <c r="DC210" s="52">
        <v>12.629206143265662</v>
      </c>
      <c r="DD210" s="50" t="s">
        <v>363</v>
      </c>
      <c r="DE210" s="22"/>
      <c r="DF210" s="22"/>
    </row>
    <row r="211" spans="1:110" x14ac:dyDescent="0.25">
      <c r="A211" s="50" t="s">
        <v>3041</v>
      </c>
      <c r="B211" s="50" t="s">
        <v>1835</v>
      </c>
      <c r="C211" s="50" t="s">
        <v>106</v>
      </c>
      <c r="D211" s="50" t="s">
        <v>122</v>
      </c>
      <c r="E211" s="50" t="s">
        <v>123</v>
      </c>
      <c r="F211" s="50" t="s">
        <v>1453</v>
      </c>
      <c r="G211" s="50" t="s">
        <v>109</v>
      </c>
      <c r="H211" s="52">
        <v>895.00571995953885</v>
      </c>
      <c r="I211" s="52">
        <v>1050</v>
      </c>
      <c r="J211" s="52">
        <v>85.23863999614656</v>
      </c>
      <c r="K211" s="52">
        <v>0</v>
      </c>
      <c r="L211" s="52">
        <v>43</v>
      </c>
      <c r="M211" s="52">
        <v>45.592418938067844</v>
      </c>
      <c r="N211" s="52">
        <v>60.789891917423788</v>
      </c>
      <c r="O211" s="52">
        <v>100</v>
      </c>
      <c r="P211" s="52">
        <v>15</v>
      </c>
      <c r="Q211" s="52"/>
      <c r="R211" s="52">
        <v>30.233549700903652</v>
      </c>
      <c r="S211" s="52">
        <v>47.008208525345616</v>
      </c>
      <c r="T211" s="52"/>
      <c r="U211" s="52">
        <v>0</v>
      </c>
      <c r="V211" s="52">
        <v>42</v>
      </c>
      <c r="W211" s="52">
        <v>28.462717503954618</v>
      </c>
      <c r="X211" s="52">
        <v>37.950290005272826</v>
      </c>
      <c r="Y211" s="52">
        <v>100</v>
      </c>
      <c r="Z211" s="52">
        <v>15</v>
      </c>
      <c r="AA211" s="52"/>
      <c r="AB211" s="52"/>
      <c r="AC211" s="52">
        <v>0</v>
      </c>
      <c r="AD211" s="52">
        <v>286</v>
      </c>
      <c r="AE211" s="52">
        <v>65.939743589743557</v>
      </c>
      <c r="AF211" s="52">
        <v>87.919658119658067</v>
      </c>
      <c r="AG211" s="52">
        <v>100</v>
      </c>
      <c r="AH211" s="52">
        <v>40</v>
      </c>
      <c r="AI211" s="52">
        <v>51.864999999999988</v>
      </c>
      <c r="AJ211" s="52">
        <v>68.228319783197804</v>
      </c>
      <c r="AK211" s="52">
        <v>69.153333333333322</v>
      </c>
      <c r="AL211" s="52">
        <v>100</v>
      </c>
      <c r="AM211" s="53"/>
      <c r="AN211" s="53"/>
      <c r="AO211" s="53">
        <v>16.36</v>
      </c>
      <c r="AP211" s="52">
        <v>1</v>
      </c>
      <c r="AQ211" s="52">
        <v>0.14144736842105263</v>
      </c>
      <c r="AR211" s="52">
        <v>0.33333333333333331</v>
      </c>
      <c r="AS211" s="52">
        <v>0.10810810810810811</v>
      </c>
      <c r="AT211" s="52">
        <v>0.13815789473684212</v>
      </c>
      <c r="AU211" s="52">
        <v>0.33333333333333331</v>
      </c>
      <c r="AV211" s="52">
        <v>0.10424710424710425</v>
      </c>
      <c r="AW211" s="52">
        <v>0.95049504950495045</v>
      </c>
      <c r="AX211" s="52">
        <v>0.93181818181818177</v>
      </c>
      <c r="AY211" s="52">
        <v>0.95366795366795365</v>
      </c>
      <c r="AZ211" s="52">
        <v>1.8775510204081632E-2</v>
      </c>
      <c r="BA211" s="52">
        <v>50</v>
      </c>
      <c r="BB211" s="52">
        <v>50</v>
      </c>
      <c r="BC211" s="52">
        <v>4.4444444444444446E-2</v>
      </c>
      <c r="BD211" s="52">
        <v>50</v>
      </c>
      <c r="BE211" s="52">
        <v>50</v>
      </c>
      <c r="BF211" s="52">
        <v>596</v>
      </c>
      <c r="BG211" s="52">
        <v>621</v>
      </c>
      <c r="BH211" s="52">
        <v>0.95974235104669892</v>
      </c>
      <c r="BI211" s="52">
        <v>50</v>
      </c>
      <c r="BJ211" s="52">
        <v>50</v>
      </c>
      <c r="BK211" s="52">
        <v>405</v>
      </c>
      <c r="BL211" s="52">
        <v>621</v>
      </c>
      <c r="BM211" s="52">
        <v>0.65217391304347827</v>
      </c>
      <c r="BN211" s="52">
        <v>43.478260869565219</v>
      </c>
      <c r="BO211" s="52">
        <v>50</v>
      </c>
      <c r="BP211" s="52">
        <v>301</v>
      </c>
      <c r="BQ211" s="52">
        <v>305</v>
      </c>
      <c r="BR211" s="52">
        <v>0.9868852459016394</v>
      </c>
      <c r="BS211" s="52">
        <v>50</v>
      </c>
      <c r="BT211" s="52">
        <v>50</v>
      </c>
      <c r="BU211" s="54">
        <v>310</v>
      </c>
      <c r="BV211" s="54">
        <v>318</v>
      </c>
      <c r="BW211" s="52">
        <v>0.97484276729559749</v>
      </c>
      <c r="BX211" s="52">
        <v>100</v>
      </c>
      <c r="BY211" s="52">
        <v>100</v>
      </c>
      <c r="BZ211" s="55">
        <v>51</v>
      </c>
      <c r="CA211" s="55">
        <v>54</v>
      </c>
      <c r="CB211" s="52">
        <v>0.94444444444444442</v>
      </c>
      <c r="CC211" s="52">
        <v>100</v>
      </c>
      <c r="CD211" s="52">
        <v>100</v>
      </c>
      <c r="CE211" s="52">
        <v>0</v>
      </c>
      <c r="CF211" s="52">
        <v>314</v>
      </c>
      <c r="CG211" s="52">
        <v>278</v>
      </c>
      <c r="CH211" s="52">
        <v>0.88535031847133761</v>
      </c>
      <c r="CI211" s="52">
        <v>100</v>
      </c>
      <c r="CJ211" s="52">
        <v>100</v>
      </c>
      <c r="CK211" s="52">
        <v>280</v>
      </c>
      <c r="CL211" s="52">
        <v>192</v>
      </c>
      <c r="CM211" s="52">
        <v>303</v>
      </c>
      <c r="CN211" s="52">
        <v>0.68571428571428572</v>
      </c>
      <c r="CO211" s="52">
        <v>0.92409240924092406</v>
      </c>
      <c r="CP211" s="52">
        <v>45.714285714285715</v>
      </c>
      <c r="CQ211" s="52">
        <v>50</v>
      </c>
      <c r="CR211" s="52">
        <v>879</v>
      </c>
      <c r="CS211" s="52">
        <v>1225</v>
      </c>
      <c r="CT211" s="52">
        <v>0.71755102040816332</v>
      </c>
      <c r="CU211" s="52">
        <v>50</v>
      </c>
      <c r="CV211" s="52">
        <v>50</v>
      </c>
      <c r="CW211" s="52">
        <v>0.94444444444444442</v>
      </c>
      <c r="CX211" s="52">
        <v>0.94</v>
      </c>
      <c r="CY211" s="52">
        <v>-4.4444444444444288E-3</v>
      </c>
      <c r="CZ211" s="52">
        <v>16.823939048191338</v>
      </c>
      <c r="DA211" s="52">
        <v>19.496255895940152</v>
      </c>
      <c r="DB211" s="52">
        <v>17.335082511020332</v>
      </c>
      <c r="DC211" s="52">
        <v>12.629206143265662</v>
      </c>
      <c r="DD211" s="50" t="s">
        <v>629</v>
      </c>
      <c r="DE211" s="22"/>
      <c r="DF211" s="22"/>
    </row>
    <row r="212" spans="1:110" x14ac:dyDescent="0.25">
      <c r="A212" s="50" t="s">
        <v>3416</v>
      </c>
      <c r="B212" s="50" t="s">
        <v>1836</v>
      </c>
      <c r="C212" s="50" t="s">
        <v>106</v>
      </c>
      <c r="D212" s="50" t="s">
        <v>114</v>
      </c>
      <c r="E212" s="50" t="s">
        <v>137</v>
      </c>
      <c r="F212" s="50" t="s">
        <v>2644</v>
      </c>
      <c r="G212" s="50" t="s">
        <v>109</v>
      </c>
      <c r="H212" s="52">
        <v>597.26231819051247</v>
      </c>
      <c r="I212" s="52">
        <v>650</v>
      </c>
      <c r="J212" s="52">
        <v>91.886510490848067</v>
      </c>
      <c r="K212" s="52">
        <v>0</v>
      </c>
      <c r="L212" s="52">
        <v>242</v>
      </c>
      <c r="M212" s="52">
        <v>82.119638549848489</v>
      </c>
      <c r="N212" s="52">
        <v>100</v>
      </c>
      <c r="O212" s="52">
        <v>100</v>
      </c>
      <c r="P212" s="52">
        <v>37</v>
      </c>
      <c r="Q212" s="52">
        <v>66.561322259080498</v>
      </c>
      <c r="R212" s="52">
        <v>75</v>
      </c>
      <c r="S212" s="52">
        <v>75</v>
      </c>
      <c r="T212" s="52">
        <v>88.748429678774002</v>
      </c>
      <c r="U212" s="52">
        <v>100</v>
      </c>
      <c r="V212" s="52">
        <v>241</v>
      </c>
      <c r="W212" s="52">
        <v>76.192125998142586</v>
      </c>
      <c r="X212" s="52">
        <v>100</v>
      </c>
      <c r="Y212" s="52">
        <v>100</v>
      </c>
      <c r="Z212" s="52">
        <v>37</v>
      </c>
      <c r="AA212" s="52">
        <v>62.207375886429944</v>
      </c>
      <c r="AB212" s="52">
        <v>82.943167848573268</v>
      </c>
      <c r="AC212" s="52">
        <v>100</v>
      </c>
      <c r="AD212" s="52">
        <v>97</v>
      </c>
      <c r="AE212" s="52">
        <v>65.973539518900338</v>
      </c>
      <c r="AF212" s="52">
        <v>87.964719358533785</v>
      </c>
      <c r="AG212" s="52">
        <v>100</v>
      </c>
      <c r="AH212" s="52">
        <v>16</v>
      </c>
      <c r="AI212" s="52"/>
      <c r="AJ212" s="52">
        <v>68.616460905349768</v>
      </c>
      <c r="AK212" s="52"/>
      <c r="AL212" s="52">
        <v>0</v>
      </c>
      <c r="AM212" s="53">
        <v>8.43</v>
      </c>
      <c r="AN212" s="53">
        <v>12.79</v>
      </c>
      <c r="AO212" s="53"/>
      <c r="AP212" s="52">
        <v>0</v>
      </c>
      <c r="AQ212" s="52">
        <v>0.98804780876494025</v>
      </c>
      <c r="AR212" s="52">
        <v>1</v>
      </c>
      <c r="AS212" s="52">
        <v>0.9859154929577465</v>
      </c>
      <c r="AT212" s="52">
        <v>0.98412698412698407</v>
      </c>
      <c r="AU212" s="52">
        <v>1</v>
      </c>
      <c r="AV212" s="52">
        <v>0.98130841121495327</v>
      </c>
      <c r="AW212" s="52">
        <v>1</v>
      </c>
      <c r="AX212" s="52"/>
      <c r="AY212" s="52">
        <v>1</v>
      </c>
      <c r="AZ212" s="52">
        <v>4.1841004184100417E-2</v>
      </c>
      <c r="BA212" s="52">
        <v>50</v>
      </c>
      <c r="BB212" s="52">
        <v>50</v>
      </c>
      <c r="BC212" s="52">
        <v>8.5714285714285715E-2</v>
      </c>
      <c r="BD212" s="52">
        <v>42.857142857142861</v>
      </c>
      <c r="BE212" s="52">
        <v>50</v>
      </c>
      <c r="BF212" s="52"/>
      <c r="BG212" s="52"/>
      <c r="BH212" s="52"/>
      <c r="BI212" s="52"/>
      <c r="BJ212" s="52"/>
      <c r="BK212" s="52"/>
      <c r="BL212" s="52"/>
      <c r="BM212" s="52"/>
      <c r="BN212" s="52"/>
      <c r="BO212" s="52"/>
      <c r="BP212" s="52"/>
      <c r="BQ212" s="52"/>
      <c r="BR212" s="52"/>
      <c r="BS212" s="52"/>
      <c r="BT212" s="52"/>
      <c r="BU212" s="54"/>
      <c r="BV212" s="54"/>
      <c r="BW212" s="52"/>
      <c r="BX212" s="52"/>
      <c r="BY212" s="52"/>
      <c r="BZ212" s="55"/>
      <c r="CA212" s="55"/>
      <c r="CB212" s="52"/>
      <c r="CC212" s="52"/>
      <c r="CD212" s="52"/>
      <c r="CE212" s="52"/>
      <c r="CF212" s="52"/>
      <c r="CG212" s="52"/>
      <c r="CH212" s="52"/>
      <c r="CI212" s="52"/>
      <c r="CJ212" s="52"/>
      <c r="CK212" s="52">
        <v>73</v>
      </c>
      <c r="CL212" s="52">
        <v>49</v>
      </c>
      <c r="CM212" s="52">
        <v>81</v>
      </c>
      <c r="CN212" s="52">
        <v>0.67123287671232879</v>
      </c>
      <c r="CO212" s="52">
        <v>0.90123456790123457</v>
      </c>
      <c r="CP212" s="52">
        <v>44.748858447488587</v>
      </c>
      <c r="CQ212" s="52">
        <v>50</v>
      </c>
      <c r="CR212" s="52"/>
      <c r="CS212" s="52"/>
      <c r="CT212" s="52"/>
      <c r="CU212" s="52"/>
      <c r="CV212" s="52"/>
      <c r="CW212" s="52"/>
      <c r="CX212" s="52"/>
      <c r="CY212" s="52"/>
      <c r="CZ212" s="52">
        <v>16.823939048191338</v>
      </c>
      <c r="DA212" s="52">
        <v>19.496255895940152</v>
      </c>
      <c r="DB212" s="52">
        <v>17.335082511020332</v>
      </c>
      <c r="DC212" s="52"/>
      <c r="DD212" s="50" t="s">
        <v>1049</v>
      </c>
      <c r="DE212" s="22"/>
      <c r="DF212" s="22"/>
    </row>
    <row r="213" spans="1:110" x14ac:dyDescent="0.25">
      <c r="A213" s="50" t="s">
        <v>2766</v>
      </c>
      <c r="B213" s="50" t="s">
        <v>1837</v>
      </c>
      <c r="C213" s="50" t="s">
        <v>106</v>
      </c>
      <c r="D213" s="50" t="s">
        <v>107</v>
      </c>
      <c r="E213" s="50" t="s">
        <v>114</v>
      </c>
      <c r="F213" s="50" t="s">
        <v>1453</v>
      </c>
      <c r="G213" s="50" t="s">
        <v>109</v>
      </c>
      <c r="H213" s="52">
        <v>100</v>
      </c>
      <c r="I213" s="52">
        <v>100</v>
      </c>
      <c r="J213" s="52">
        <v>100</v>
      </c>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3"/>
      <c r="AN213" s="53"/>
      <c r="AO213" s="53"/>
      <c r="AP213" s="52"/>
      <c r="AQ213" s="52"/>
      <c r="AR213" s="52"/>
      <c r="AS213" s="52"/>
      <c r="AT213" s="52"/>
      <c r="AU213" s="52"/>
      <c r="AV213" s="52"/>
      <c r="AW213" s="52"/>
      <c r="AX213" s="52"/>
      <c r="AY213" s="52"/>
      <c r="AZ213" s="52">
        <v>0</v>
      </c>
      <c r="BA213" s="52">
        <v>50</v>
      </c>
      <c r="BB213" s="52">
        <v>50</v>
      </c>
      <c r="BC213" s="52">
        <v>0</v>
      </c>
      <c r="BD213" s="52">
        <v>50</v>
      </c>
      <c r="BE213" s="52">
        <v>50</v>
      </c>
      <c r="BF213" s="52"/>
      <c r="BG213" s="52"/>
      <c r="BH213" s="52"/>
      <c r="BI213" s="52"/>
      <c r="BJ213" s="52"/>
      <c r="BK213" s="52"/>
      <c r="BL213" s="52"/>
      <c r="BM213" s="52"/>
      <c r="BN213" s="52"/>
      <c r="BO213" s="52"/>
      <c r="BP213" s="52"/>
      <c r="BQ213" s="52"/>
      <c r="BR213" s="52"/>
      <c r="BS213" s="52"/>
      <c r="BT213" s="52"/>
      <c r="BU213" s="54"/>
      <c r="BV213" s="54"/>
      <c r="BW213" s="52"/>
      <c r="BX213" s="52"/>
      <c r="BY213" s="52"/>
      <c r="BZ213" s="55"/>
      <c r="CA213" s="55"/>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0" t="s">
        <v>312</v>
      </c>
      <c r="DE213" s="22"/>
      <c r="DF213" s="22"/>
    </row>
    <row r="214" spans="1:110" x14ac:dyDescent="0.25">
      <c r="A214" s="50" t="s">
        <v>2816</v>
      </c>
      <c r="B214" s="50" t="s">
        <v>1838</v>
      </c>
      <c r="C214" s="50" t="s">
        <v>106</v>
      </c>
      <c r="D214" s="50" t="s">
        <v>122</v>
      </c>
      <c r="E214" s="50" t="s">
        <v>123</v>
      </c>
      <c r="F214" s="50" t="s">
        <v>1453</v>
      </c>
      <c r="G214" s="50" t="s">
        <v>109</v>
      </c>
      <c r="H214" s="52">
        <v>1069.2460105207538</v>
      </c>
      <c r="I214" s="52">
        <v>1250</v>
      </c>
      <c r="J214" s="52">
        <v>85.539680841660299</v>
      </c>
      <c r="K214" s="52">
        <v>1</v>
      </c>
      <c r="L214" s="52">
        <v>281</v>
      </c>
      <c r="M214" s="52">
        <v>72.892468335055284</v>
      </c>
      <c r="N214" s="52">
        <v>97.189957780073712</v>
      </c>
      <c r="O214" s="52">
        <v>100</v>
      </c>
      <c r="P214" s="52">
        <v>43</v>
      </c>
      <c r="Q214" s="52">
        <v>57.587709427356863</v>
      </c>
      <c r="R214" s="52">
        <v>66.680065575837787</v>
      </c>
      <c r="S214" s="52">
        <v>75</v>
      </c>
      <c r="T214" s="52">
        <v>76.783612569809151</v>
      </c>
      <c r="U214" s="52">
        <v>100</v>
      </c>
      <c r="V214" s="52">
        <v>259</v>
      </c>
      <c r="W214" s="52">
        <v>63.23018747761013</v>
      </c>
      <c r="X214" s="52">
        <v>84.306916636813511</v>
      </c>
      <c r="Y214" s="52">
        <v>100</v>
      </c>
      <c r="Z214" s="52">
        <v>41</v>
      </c>
      <c r="AA214" s="52">
        <v>44.886933199228892</v>
      </c>
      <c r="AB214" s="52">
        <v>59.849244265638525</v>
      </c>
      <c r="AC214" s="52">
        <v>100</v>
      </c>
      <c r="AD214" s="52">
        <v>334</v>
      </c>
      <c r="AE214" s="52">
        <v>69.849999999999923</v>
      </c>
      <c r="AF214" s="52">
        <v>93.13333333333324</v>
      </c>
      <c r="AG214" s="52">
        <v>100</v>
      </c>
      <c r="AH214" s="52">
        <v>49</v>
      </c>
      <c r="AI214" s="52">
        <v>50.891836734693875</v>
      </c>
      <c r="AJ214" s="52">
        <v>73.109473684210485</v>
      </c>
      <c r="AK214" s="52">
        <v>67.855782312925157</v>
      </c>
      <c r="AL214" s="52">
        <v>100</v>
      </c>
      <c r="AM214" s="53">
        <v>17.41</v>
      </c>
      <c r="AN214" s="53">
        <v>21.79</v>
      </c>
      <c r="AO214" s="53">
        <v>22.21</v>
      </c>
      <c r="AP214" s="52">
        <v>1</v>
      </c>
      <c r="AQ214" s="52">
        <v>0.8606060606060606</v>
      </c>
      <c r="AR214" s="52">
        <v>0.7857142857142857</v>
      </c>
      <c r="AS214" s="52">
        <v>0.87591240875912413</v>
      </c>
      <c r="AT214" s="52">
        <v>0.79393939393939394</v>
      </c>
      <c r="AU214" s="52">
        <v>0.75</v>
      </c>
      <c r="AV214" s="52">
        <v>0.8029197080291971</v>
      </c>
      <c r="AW214" s="52">
        <v>1</v>
      </c>
      <c r="AX214" s="52">
        <v>1</v>
      </c>
      <c r="AY214" s="52">
        <v>1</v>
      </c>
      <c r="AZ214" s="52">
        <v>6.0029282576866766E-2</v>
      </c>
      <c r="BA214" s="52">
        <v>47.994143484626647</v>
      </c>
      <c r="BB214" s="52">
        <v>50</v>
      </c>
      <c r="BC214" s="52">
        <v>0.12883435582822086</v>
      </c>
      <c r="BD214" s="52">
        <v>34.233128834355831</v>
      </c>
      <c r="BE214" s="52">
        <v>50</v>
      </c>
      <c r="BF214" s="52">
        <v>348</v>
      </c>
      <c r="BG214" s="52">
        <v>659</v>
      </c>
      <c r="BH214" s="52">
        <v>0.5280728376327769</v>
      </c>
      <c r="BI214" s="52">
        <v>35.204855842185125</v>
      </c>
      <c r="BJ214" s="52">
        <v>50</v>
      </c>
      <c r="BK214" s="52">
        <v>546</v>
      </c>
      <c r="BL214" s="52">
        <v>659</v>
      </c>
      <c r="BM214" s="52">
        <v>0.82852807283763275</v>
      </c>
      <c r="BN214" s="52">
        <v>50</v>
      </c>
      <c r="BO214" s="52">
        <v>50</v>
      </c>
      <c r="BP214" s="52">
        <v>361</v>
      </c>
      <c r="BQ214" s="52">
        <v>370</v>
      </c>
      <c r="BR214" s="52">
        <v>0.9756756756756757</v>
      </c>
      <c r="BS214" s="52">
        <v>50</v>
      </c>
      <c r="BT214" s="52">
        <v>50</v>
      </c>
      <c r="BU214" s="54">
        <v>323</v>
      </c>
      <c r="BV214" s="54">
        <v>329</v>
      </c>
      <c r="BW214" s="52">
        <v>0.98176291793313075</v>
      </c>
      <c r="BX214" s="52">
        <v>100</v>
      </c>
      <c r="BY214" s="52">
        <v>100</v>
      </c>
      <c r="BZ214" s="55">
        <v>48</v>
      </c>
      <c r="CA214" s="55">
        <v>48</v>
      </c>
      <c r="CB214" s="52">
        <v>1</v>
      </c>
      <c r="CC214" s="52">
        <v>100</v>
      </c>
      <c r="CD214" s="52">
        <v>100</v>
      </c>
      <c r="CE214" s="52">
        <v>0</v>
      </c>
      <c r="CF214" s="52">
        <v>326</v>
      </c>
      <c r="CG214" s="52">
        <v>294</v>
      </c>
      <c r="CH214" s="52">
        <v>0.90184049079754602</v>
      </c>
      <c r="CI214" s="52">
        <v>100</v>
      </c>
      <c r="CJ214" s="52">
        <v>100</v>
      </c>
      <c r="CK214" s="52">
        <v>282</v>
      </c>
      <c r="CL214" s="52">
        <v>192</v>
      </c>
      <c r="CM214" s="52">
        <v>337</v>
      </c>
      <c r="CN214" s="52">
        <v>0.68085106382978722</v>
      </c>
      <c r="CO214" s="52">
        <v>0.83679525222551931</v>
      </c>
      <c r="CP214" s="52">
        <v>22.695035460992909</v>
      </c>
      <c r="CQ214" s="52">
        <v>50</v>
      </c>
      <c r="CR214" s="52">
        <v>868</v>
      </c>
      <c r="CS214" s="52">
        <v>1366</v>
      </c>
      <c r="CT214" s="52">
        <v>0.63543191800878474</v>
      </c>
      <c r="CU214" s="52">
        <v>50</v>
      </c>
      <c r="CV214" s="52">
        <v>50</v>
      </c>
      <c r="CW214" s="52">
        <v>1</v>
      </c>
      <c r="CX214" s="52">
        <v>0.94</v>
      </c>
      <c r="CY214" s="52">
        <v>-0.06</v>
      </c>
      <c r="CZ214" s="52">
        <v>16.823939048191338</v>
      </c>
      <c r="DA214" s="52">
        <v>19.496255895940152</v>
      </c>
      <c r="DB214" s="52">
        <v>17.335082511020332</v>
      </c>
      <c r="DC214" s="52">
        <v>12.629206143265662</v>
      </c>
      <c r="DD214" s="50" t="s">
        <v>372</v>
      </c>
      <c r="DE214" s="22"/>
      <c r="DF214" s="22"/>
    </row>
    <row r="215" spans="1:110" x14ac:dyDescent="0.25">
      <c r="A215" s="50" t="s">
        <v>3360</v>
      </c>
      <c r="B215" s="50" t="s">
        <v>1839</v>
      </c>
      <c r="C215" s="50" t="s">
        <v>106</v>
      </c>
      <c r="D215" s="50" t="s">
        <v>107</v>
      </c>
      <c r="E215" s="50" t="s">
        <v>137</v>
      </c>
      <c r="F215" s="50" t="s">
        <v>1453</v>
      </c>
      <c r="G215" s="50" t="s">
        <v>109</v>
      </c>
      <c r="H215" s="52">
        <v>566.87062930470097</v>
      </c>
      <c r="I215" s="52">
        <v>750</v>
      </c>
      <c r="J215" s="52">
        <v>75.582750573960141</v>
      </c>
      <c r="K215" s="52">
        <v>1</v>
      </c>
      <c r="L215" s="52">
        <v>247</v>
      </c>
      <c r="M215" s="52">
        <v>69.970749316280447</v>
      </c>
      <c r="N215" s="52">
        <v>93.294332421707253</v>
      </c>
      <c r="O215" s="52">
        <v>100</v>
      </c>
      <c r="P215" s="52">
        <v>141</v>
      </c>
      <c r="Q215" s="52">
        <v>63.334180163306584</v>
      </c>
      <c r="R215" s="52">
        <v>75</v>
      </c>
      <c r="S215" s="52">
        <v>75</v>
      </c>
      <c r="T215" s="52">
        <v>84.445573551075455</v>
      </c>
      <c r="U215" s="52">
        <v>100</v>
      </c>
      <c r="V215" s="52">
        <v>244</v>
      </c>
      <c r="W215" s="52">
        <v>64.815106067155256</v>
      </c>
      <c r="X215" s="52">
        <v>86.42014142287367</v>
      </c>
      <c r="Y215" s="52">
        <v>100</v>
      </c>
      <c r="Z215" s="52">
        <v>140</v>
      </c>
      <c r="AA215" s="52">
        <v>56.975286029750315</v>
      </c>
      <c r="AB215" s="52">
        <v>75.967048039667091</v>
      </c>
      <c r="AC215" s="52">
        <v>100</v>
      </c>
      <c r="AD215" s="52">
        <v>74</v>
      </c>
      <c r="AE215" s="52">
        <v>55.436036036036043</v>
      </c>
      <c r="AF215" s="52">
        <v>73.914714714714719</v>
      </c>
      <c r="AG215" s="52">
        <v>100</v>
      </c>
      <c r="AH215" s="52">
        <v>37</v>
      </c>
      <c r="AI215" s="52">
        <v>43.980180180180191</v>
      </c>
      <c r="AJ215" s="52">
        <v>66.891891891891888</v>
      </c>
      <c r="AK215" s="52">
        <v>58.64024024024026</v>
      </c>
      <c r="AL215" s="52">
        <v>100</v>
      </c>
      <c r="AM215" s="53">
        <v>11.66</v>
      </c>
      <c r="AN215" s="53">
        <v>18.02</v>
      </c>
      <c r="AO215" s="53">
        <v>22.91</v>
      </c>
      <c r="AP215" s="52">
        <v>0</v>
      </c>
      <c r="AQ215" s="52">
        <v>0.97761194029850751</v>
      </c>
      <c r="AR215" s="52">
        <v>0.97484276729559749</v>
      </c>
      <c r="AS215" s="52">
        <v>0.98165137614678899</v>
      </c>
      <c r="AT215" s="52">
        <v>0.96842105263157896</v>
      </c>
      <c r="AU215" s="52">
        <v>0.97159090909090906</v>
      </c>
      <c r="AV215" s="52">
        <v>0.96330275229357798</v>
      </c>
      <c r="AW215" s="52">
        <v>1</v>
      </c>
      <c r="AX215" s="52">
        <v>1</v>
      </c>
      <c r="AY215" s="52">
        <v>1</v>
      </c>
      <c r="AZ215" s="52">
        <v>9.5541401273885357E-2</v>
      </c>
      <c r="BA215" s="52">
        <v>40.891719745222943</v>
      </c>
      <c r="BB215" s="52">
        <v>50</v>
      </c>
      <c r="BC215" s="52">
        <v>0.12571428571428572</v>
      </c>
      <c r="BD215" s="52">
        <v>34.857142857142875</v>
      </c>
      <c r="BE215" s="52">
        <v>50</v>
      </c>
      <c r="BF215" s="52"/>
      <c r="BG215" s="52"/>
      <c r="BH215" s="52"/>
      <c r="BI215" s="52"/>
      <c r="BJ215" s="52"/>
      <c r="BK215" s="52"/>
      <c r="BL215" s="52"/>
      <c r="BM215" s="52"/>
      <c r="BN215" s="52"/>
      <c r="BO215" s="52"/>
      <c r="BP215" s="52"/>
      <c r="BQ215" s="52"/>
      <c r="BR215" s="52"/>
      <c r="BS215" s="52"/>
      <c r="BT215" s="52"/>
      <c r="BU215" s="54"/>
      <c r="BV215" s="54"/>
      <c r="BW215" s="52"/>
      <c r="BX215" s="52"/>
      <c r="BY215" s="52"/>
      <c r="BZ215" s="55"/>
      <c r="CA215" s="55"/>
      <c r="CB215" s="52"/>
      <c r="CC215" s="52"/>
      <c r="CD215" s="52"/>
      <c r="CE215" s="52"/>
      <c r="CF215" s="52"/>
      <c r="CG215" s="52"/>
      <c r="CH215" s="52"/>
      <c r="CI215" s="52"/>
      <c r="CJ215" s="52"/>
      <c r="CK215" s="52">
        <v>94</v>
      </c>
      <c r="CL215" s="52">
        <v>26</v>
      </c>
      <c r="CM215" s="52">
        <v>101</v>
      </c>
      <c r="CN215" s="52">
        <v>0.27659574468085107</v>
      </c>
      <c r="CO215" s="52">
        <v>0.93069306930693074</v>
      </c>
      <c r="CP215" s="52">
        <v>18.439716312056738</v>
      </c>
      <c r="CQ215" s="52">
        <v>50</v>
      </c>
      <c r="CR215" s="52"/>
      <c r="CS215" s="52"/>
      <c r="CT215" s="52"/>
      <c r="CU215" s="52"/>
      <c r="CV215" s="52"/>
      <c r="CW215" s="52"/>
      <c r="CX215" s="52"/>
      <c r="CY215" s="52"/>
      <c r="CZ215" s="52">
        <v>16.823939048191338</v>
      </c>
      <c r="DA215" s="52">
        <v>19.496255895940152</v>
      </c>
      <c r="DB215" s="52">
        <v>17.335082511020332</v>
      </c>
      <c r="DC215" s="52"/>
      <c r="DD215" s="50" t="s">
        <v>988</v>
      </c>
      <c r="DE215" s="22"/>
      <c r="DF215" s="22"/>
    </row>
    <row r="216" spans="1:110" x14ac:dyDescent="0.25">
      <c r="A216" s="50" t="s">
        <v>3387</v>
      </c>
      <c r="B216" s="50" t="s">
        <v>1840</v>
      </c>
      <c r="C216" s="50" t="s">
        <v>106</v>
      </c>
      <c r="D216" s="50" t="s">
        <v>140</v>
      </c>
      <c r="E216" s="50" t="s">
        <v>119</v>
      </c>
      <c r="F216" s="50" t="s">
        <v>1454</v>
      </c>
      <c r="G216" s="50" t="s">
        <v>109</v>
      </c>
      <c r="H216" s="52">
        <v>573.47424554911288</v>
      </c>
      <c r="I216" s="52">
        <v>800</v>
      </c>
      <c r="J216" s="52">
        <v>71.68428069363911</v>
      </c>
      <c r="K216" s="52">
        <v>0</v>
      </c>
      <c r="L216" s="52">
        <v>486</v>
      </c>
      <c r="M216" s="52">
        <v>66.116059020462401</v>
      </c>
      <c r="N216" s="52">
        <v>88.154745360616545</v>
      </c>
      <c r="O216" s="52">
        <v>100</v>
      </c>
      <c r="P216" s="52">
        <v>255</v>
      </c>
      <c r="Q216" s="52">
        <v>58.894999638809288</v>
      </c>
      <c r="R216" s="52">
        <v>59.101858915987862</v>
      </c>
      <c r="S216" s="52">
        <v>74.087358337871692</v>
      </c>
      <c r="T216" s="52">
        <v>78.526666185079051</v>
      </c>
      <c r="U216" s="52">
        <v>100</v>
      </c>
      <c r="V216" s="52">
        <v>480</v>
      </c>
      <c r="W216" s="52">
        <v>51.153893156424601</v>
      </c>
      <c r="X216" s="52">
        <v>68.205190875232802</v>
      </c>
      <c r="Y216" s="52">
        <v>100</v>
      </c>
      <c r="Z216" s="52">
        <v>253</v>
      </c>
      <c r="AA216" s="52">
        <v>44.022714391915272</v>
      </c>
      <c r="AB216" s="52">
        <v>58.696952522553694</v>
      </c>
      <c r="AC216" s="52">
        <v>100</v>
      </c>
      <c r="AD216" s="52">
        <v>248</v>
      </c>
      <c r="AE216" s="52">
        <v>58.372446236559156</v>
      </c>
      <c r="AF216" s="52">
        <v>77.829928315412218</v>
      </c>
      <c r="AG216" s="52">
        <v>100</v>
      </c>
      <c r="AH216" s="52">
        <v>139</v>
      </c>
      <c r="AI216" s="52">
        <v>53.892086330935257</v>
      </c>
      <c r="AJ216" s="52">
        <v>64.08593272171251</v>
      </c>
      <c r="AK216" s="52">
        <v>71.856115107913681</v>
      </c>
      <c r="AL216" s="52">
        <v>100</v>
      </c>
      <c r="AM216" s="53">
        <v>15.19</v>
      </c>
      <c r="AN216" s="53">
        <v>15.07</v>
      </c>
      <c r="AO216" s="53">
        <v>10.19</v>
      </c>
      <c r="AP216" s="52">
        <v>0</v>
      </c>
      <c r="AQ216" s="52">
        <v>0.96310679611650485</v>
      </c>
      <c r="AR216" s="52">
        <v>0.98148148148148151</v>
      </c>
      <c r="AS216" s="52">
        <v>0.94285714285714284</v>
      </c>
      <c r="AT216" s="52">
        <v>0.95145631067961167</v>
      </c>
      <c r="AU216" s="52">
        <v>0.97407407407407409</v>
      </c>
      <c r="AV216" s="52">
        <v>0.92653061224489797</v>
      </c>
      <c r="AW216" s="52">
        <v>0.99603174603174605</v>
      </c>
      <c r="AX216" s="52">
        <v>1</v>
      </c>
      <c r="AY216" s="52">
        <v>0.99090909090909096</v>
      </c>
      <c r="AZ216" s="52">
        <v>0.11284046692607004</v>
      </c>
      <c r="BA216" s="52">
        <v>37.431906614785994</v>
      </c>
      <c r="BB216" s="52">
        <v>50</v>
      </c>
      <c r="BC216" s="52">
        <v>0.14772727272727273</v>
      </c>
      <c r="BD216" s="52">
        <v>30.454545454545471</v>
      </c>
      <c r="BE216" s="52">
        <v>50</v>
      </c>
      <c r="BF216" s="52"/>
      <c r="BG216" s="52"/>
      <c r="BH216" s="52"/>
      <c r="BI216" s="52"/>
      <c r="BJ216" s="52"/>
      <c r="BK216" s="52"/>
      <c r="BL216" s="52"/>
      <c r="BM216" s="52"/>
      <c r="BN216" s="52"/>
      <c r="BO216" s="52"/>
      <c r="BP216" s="52">
        <v>232</v>
      </c>
      <c r="BQ216" s="52">
        <v>251</v>
      </c>
      <c r="BR216" s="52">
        <v>0.92430278884462147</v>
      </c>
      <c r="BS216" s="52">
        <v>49.165041959820293</v>
      </c>
      <c r="BT216" s="52">
        <v>50</v>
      </c>
      <c r="BU216" s="54"/>
      <c r="BV216" s="54"/>
      <c r="BW216" s="52"/>
      <c r="BX216" s="52"/>
      <c r="BY216" s="52"/>
      <c r="BZ216" s="55"/>
      <c r="CA216" s="55"/>
      <c r="CB216" s="52"/>
      <c r="CC216" s="52"/>
      <c r="CD216" s="52"/>
      <c r="CE216" s="52"/>
      <c r="CF216" s="52"/>
      <c r="CG216" s="52"/>
      <c r="CH216" s="52"/>
      <c r="CI216" s="52"/>
      <c r="CJ216" s="52"/>
      <c r="CK216" s="52">
        <v>185</v>
      </c>
      <c r="CL216" s="52">
        <v>73</v>
      </c>
      <c r="CM216" s="52">
        <v>253</v>
      </c>
      <c r="CN216" s="52">
        <v>0.39459459459459462</v>
      </c>
      <c r="CO216" s="52">
        <v>0.73122529644268774</v>
      </c>
      <c r="CP216" s="52">
        <v>13.153153153153156</v>
      </c>
      <c r="CQ216" s="52">
        <v>50</v>
      </c>
      <c r="CR216" s="52"/>
      <c r="CS216" s="52"/>
      <c r="CT216" s="52"/>
      <c r="CU216" s="52"/>
      <c r="CV216" s="52"/>
      <c r="CW216" s="52"/>
      <c r="CX216" s="52"/>
      <c r="CY216" s="52"/>
      <c r="CZ216" s="52">
        <v>16.823939048191338</v>
      </c>
      <c r="DA216" s="52">
        <v>19.496255895940152</v>
      </c>
      <c r="DB216" s="52">
        <v>17.335082511020332</v>
      </c>
      <c r="DC216" s="52"/>
      <c r="DD216" s="50" t="s">
        <v>1017</v>
      </c>
      <c r="DE216" s="22"/>
      <c r="DF216" s="22"/>
    </row>
    <row r="217" spans="1:110" x14ac:dyDescent="0.25">
      <c r="A217" s="50" t="s">
        <v>3145</v>
      </c>
      <c r="B217" s="50" t="s">
        <v>1841</v>
      </c>
      <c r="C217" s="50" t="s">
        <v>106</v>
      </c>
      <c r="D217" s="50" t="s">
        <v>107</v>
      </c>
      <c r="E217" s="50" t="s">
        <v>119</v>
      </c>
      <c r="F217" s="50" t="s">
        <v>2644</v>
      </c>
      <c r="G217" s="50" t="s">
        <v>109</v>
      </c>
      <c r="H217" s="52">
        <v>547.59464091084078</v>
      </c>
      <c r="I217" s="52">
        <v>800</v>
      </c>
      <c r="J217" s="52">
        <v>68.449330113855098</v>
      </c>
      <c r="K217" s="52">
        <v>0</v>
      </c>
      <c r="L217" s="52">
        <v>247</v>
      </c>
      <c r="M217" s="52">
        <v>62.1679629378377</v>
      </c>
      <c r="N217" s="52">
        <v>82.890617250450276</v>
      </c>
      <c r="O217" s="52">
        <v>100</v>
      </c>
      <c r="P217" s="52">
        <v>127</v>
      </c>
      <c r="Q217" s="52">
        <v>54.495635179372726</v>
      </c>
      <c r="R217" s="52">
        <v>59.19095436656665</v>
      </c>
      <c r="S217" s="52">
        <v>70.287843148879801</v>
      </c>
      <c r="T217" s="52">
        <v>72.660846905830297</v>
      </c>
      <c r="U217" s="52">
        <v>100</v>
      </c>
      <c r="V217" s="52">
        <v>247</v>
      </c>
      <c r="W217" s="52">
        <v>51.197201346876312</v>
      </c>
      <c r="X217" s="52">
        <v>68.262935129168412</v>
      </c>
      <c r="Y217" s="52">
        <v>100</v>
      </c>
      <c r="Z217" s="52">
        <v>127</v>
      </c>
      <c r="AA217" s="52">
        <v>43.644048887326385</v>
      </c>
      <c r="AB217" s="52">
        <v>58.192065183101846</v>
      </c>
      <c r="AC217" s="52">
        <v>100</v>
      </c>
      <c r="AD217" s="52">
        <v>84</v>
      </c>
      <c r="AE217" s="52">
        <v>47.112301587301587</v>
      </c>
      <c r="AF217" s="52">
        <v>62.816402116402116</v>
      </c>
      <c r="AG217" s="52">
        <v>100</v>
      </c>
      <c r="AH217" s="52">
        <v>43</v>
      </c>
      <c r="AI217" s="52">
        <v>44.20465116279069</v>
      </c>
      <c r="AJ217" s="52">
        <v>50.161788617886188</v>
      </c>
      <c r="AK217" s="52">
        <v>58.939534883720924</v>
      </c>
      <c r="AL217" s="52">
        <v>100</v>
      </c>
      <c r="AM217" s="53">
        <v>15.79</v>
      </c>
      <c r="AN217" s="53">
        <v>15.54</v>
      </c>
      <c r="AO217" s="53">
        <v>5.95</v>
      </c>
      <c r="AP217" s="52">
        <v>0</v>
      </c>
      <c r="AQ217" s="52">
        <v>0.98425196850393704</v>
      </c>
      <c r="AR217" s="52">
        <v>0.97727272727272729</v>
      </c>
      <c r="AS217" s="52">
        <v>0.99180327868852458</v>
      </c>
      <c r="AT217" s="52">
        <v>0.98418972332015808</v>
      </c>
      <c r="AU217" s="52">
        <v>0.98473282442748089</v>
      </c>
      <c r="AV217" s="52">
        <v>0.98360655737704916</v>
      </c>
      <c r="AW217" s="52">
        <v>1</v>
      </c>
      <c r="AX217" s="52">
        <v>1</v>
      </c>
      <c r="AY217" s="52">
        <v>1</v>
      </c>
      <c r="AZ217" s="52">
        <v>8.1841432225063945E-2</v>
      </c>
      <c r="BA217" s="52">
        <v>43.631713554987229</v>
      </c>
      <c r="BB217" s="52">
        <v>50</v>
      </c>
      <c r="BC217" s="52">
        <v>0.14835164835164835</v>
      </c>
      <c r="BD217" s="52">
        <v>30.329670329670332</v>
      </c>
      <c r="BE217" s="52">
        <v>50</v>
      </c>
      <c r="BF217" s="52"/>
      <c r="BG217" s="52"/>
      <c r="BH217" s="52"/>
      <c r="BI217" s="52"/>
      <c r="BJ217" s="52"/>
      <c r="BK217" s="52"/>
      <c r="BL217" s="52"/>
      <c r="BM217" s="52"/>
      <c r="BN217" s="52"/>
      <c r="BO217" s="52"/>
      <c r="BP217" s="52">
        <v>32</v>
      </c>
      <c r="BQ217" s="52">
        <v>36</v>
      </c>
      <c r="BR217" s="52">
        <v>0.88888888888888884</v>
      </c>
      <c r="BS217" s="52">
        <v>47.281323877068559</v>
      </c>
      <c r="BT217" s="52">
        <v>50</v>
      </c>
      <c r="BU217" s="54"/>
      <c r="BV217" s="54"/>
      <c r="BW217" s="52"/>
      <c r="BX217" s="52"/>
      <c r="BY217" s="52"/>
      <c r="BZ217" s="55"/>
      <c r="CA217" s="55"/>
      <c r="CB217" s="52"/>
      <c r="CC217" s="52"/>
      <c r="CD217" s="52"/>
      <c r="CE217" s="52"/>
      <c r="CF217" s="52"/>
      <c r="CG217" s="52"/>
      <c r="CH217" s="52"/>
      <c r="CI217" s="52"/>
      <c r="CJ217" s="52"/>
      <c r="CK217" s="52">
        <v>121</v>
      </c>
      <c r="CL217" s="52">
        <v>41</v>
      </c>
      <c r="CM217" s="52">
        <v>118</v>
      </c>
      <c r="CN217" s="52">
        <v>0.33884297520661155</v>
      </c>
      <c r="CO217" s="52">
        <v>1.0254237288135593</v>
      </c>
      <c r="CP217" s="52">
        <v>22.589531680440768</v>
      </c>
      <c r="CQ217" s="52">
        <v>50</v>
      </c>
      <c r="CR217" s="52"/>
      <c r="CS217" s="52"/>
      <c r="CT217" s="52"/>
      <c r="CU217" s="52"/>
      <c r="CV217" s="52"/>
      <c r="CW217" s="52"/>
      <c r="CX217" s="52"/>
      <c r="CY217" s="52"/>
      <c r="CZ217" s="52">
        <v>16.823939048191338</v>
      </c>
      <c r="DA217" s="52">
        <v>19.496255895940152</v>
      </c>
      <c r="DB217" s="52">
        <v>17.335082511020332</v>
      </c>
      <c r="DC217" s="52"/>
      <c r="DD217" s="50" t="s">
        <v>746</v>
      </c>
      <c r="DE217" s="22"/>
      <c r="DF217" s="22"/>
    </row>
    <row r="218" spans="1:110" x14ac:dyDescent="0.25">
      <c r="A218" s="50" t="s">
        <v>3373</v>
      </c>
      <c r="B218" s="50" t="s">
        <v>1842</v>
      </c>
      <c r="C218" s="50" t="s">
        <v>106</v>
      </c>
      <c r="D218" s="50" t="s">
        <v>114</v>
      </c>
      <c r="E218" s="50" t="s">
        <v>132</v>
      </c>
      <c r="F218" s="50" t="s">
        <v>2644</v>
      </c>
      <c r="G218" s="50" t="s">
        <v>109</v>
      </c>
      <c r="H218" s="52">
        <v>511.63213372806285</v>
      </c>
      <c r="I218" s="52">
        <v>550</v>
      </c>
      <c r="J218" s="52">
        <v>93.024024314193241</v>
      </c>
      <c r="K218" s="52">
        <v>0</v>
      </c>
      <c r="L218" s="52">
        <v>171</v>
      </c>
      <c r="M218" s="52">
        <v>84.605277449685673</v>
      </c>
      <c r="N218" s="52">
        <v>100</v>
      </c>
      <c r="O218" s="52">
        <v>100</v>
      </c>
      <c r="P218" s="52">
        <v>52</v>
      </c>
      <c r="Q218" s="52">
        <v>70.402473647975668</v>
      </c>
      <c r="R218" s="52">
        <v>75</v>
      </c>
      <c r="S218" s="52">
        <v>75</v>
      </c>
      <c r="T218" s="52">
        <v>93.869964863967553</v>
      </c>
      <c r="U218" s="52">
        <v>100</v>
      </c>
      <c r="V218" s="52">
        <v>171</v>
      </c>
      <c r="W218" s="52">
        <v>74.682521831644664</v>
      </c>
      <c r="X218" s="52">
        <v>99.576695775526218</v>
      </c>
      <c r="Y218" s="52">
        <v>100</v>
      </c>
      <c r="Z218" s="52">
        <v>52</v>
      </c>
      <c r="AA218" s="52">
        <v>60.571728929902001</v>
      </c>
      <c r="AB218" s="52">
        <v>80.762305239869335</v>
      </c>
      <c r="AC218" s="52">
        <v>100</v>
      </c>
      <c r="AD218" s="52"/>
      <c r="AE218" s="52"/>
      <c r="AF218" s="52"/>
      <c r="AG218" s="52">
        <v>0</v>
      </c>
      <c r="AH218" s="52"/>
      <c r="AI218" s="52"/>
      <c r="AJ218" s="52"/>
      <c r="AK218" s="52"/>
      <c r="AL218" s="52">
        <v>0</v>
      </c>
      <c r="AM218" s="53">
        <v>4.59</v>
      </c>
      <c r="AN218" s="53">
        <v>14.42</v>
      </c>
      <c r="AO218" s="53"/>
      <c r="AP218" s="52">
        <v>0</v>
      </c>
      <c r="AQ218" s="52">
        <v>0.9831460674157303</v>
      </c>
      <c r="AR218" s="52">
        <v>1</v>
      </c>
      <c r="AS218" s="52">
        <v>0.97619047619047616</v>
      </c>
      <c r="AT218" s="52">
        <v>0.9831460674157303</v>
      </c>
      <c r="AU218" s="52">
        <v>1</v>
      </c>
      <c r="AV218" s="52">
        <v>0.97619047619047616</v>
      </c>
      <c r="AW218" s="52"/>
      <c r="AX218" s="52"/>
      <c r="AY218" s="52"/>
      <c r="AZ218" s="52">
        <v>3.614457831325301E-2</v>
      </c>
      <c r="BA218" s="52">
        <v>50</v>
      </c>
      <c r="BB218" s="52">
        <v>50</v>
      </c>
      <c r="BC218" s="52">
        <v>8.5106382978723402E-2</v>
      </c>
      <c r="BD218" s="52">
        <v>42.978723404255327</v>
      </c>
      <c r="BE218" s="52">
        <v>50</v>
      </c>
      <c r="BF218" s="52"/>
      <c r="BG218" s="52"/>
      <c r="BH218" s="52"/>
      <c r="BI218" s="52"/>
      <c r="BJ218" s="52"/>
      <c r="BK218" s="52"/>
      <c r="BL218" s="52"/>
      <c r="BM218" s="52"/>
      <c r="BN218" s="52"/>
      <c r="BO218" s="52"/>
      <c r="BP218" s="52"/>
      <c r="BQ218" s="52"/>
      <c r="BR218" s="52"/>
      <c r="BS218" s="52"/>
      <c r="BT218" s="52"/>
      <c r="BU218" s="54"/>
      <c r="BV218" s="54"/>
      <c r="BW218" s="52"/>
      <c r="BX218" s="52"/>
      <c r="BY218" s="52"/>
      <c r="BZ218" s="55"/>
      <c r="CA218" s="55"/>
      <c r="CB218" s="52"/>
      <c r="CC218" s="52"/>
      <c r="CD218" s="52"/>
      <c r="CE218" s="52"/>
      <c r="CF218" s="52"/>
      <c r="CG218" s="52"/>
      <c r="CH218" s="52"/>
      <c r="CI218" s="52"/>
      <c r="CJ218" s="52"/>
      <c r="CK218" s="52">
        <v>90</v>
      </c>
      <c r="CL218" s="52">
        <v>60</v>
      </c>
      <c r="CM218" s="52">
        <v>94</v>
      </c>
      <c r="CN218" s="52">
        <v>0.66666666666666663</v>
      </c>
      <c r="CO218" s="52">
        <v>0.95744680851063835</v>
      </c>
      <c r="CP218" s="52">
        <v>44.444444444444443</v>
      </c>
      <c r="CQ218" s="52">
        <v>50</v>
      </c>
      <c r="CR218" s="52"/>
      <c r="CS218" s="52"/>
      <c r="CT218" s="52"/>
      <c r="CU218" s="52"/>
      <c r="CV218" s="52"/>
      <c r="CW218" s="52"/>
      <c r="CX218" s="52"/>
      <c r="CY218" s="52"/>
      <c r="CZ218" s="52">
        <v>16.823939048191338</v>
      </c>
      <c r="DA218" s="52">
        <v>19.496255895940152</v>
      </c>
      <c r="DB218" s="52">
        <v>17.335082511020332</v>
      </c>
      <c r="DC218" s="52"/>
      <c r="DD218" s="50" t="s">
        <v>1003</v>
      </c>
      <c r="DE218" s="22"/>
      <c r="DF218" s="22"/>
    </row>
    <row r="219" spans="1:110" x14ac:dyDescent="0.25">
      <c r="A219" s="50" t="s">
        <v>2817</v>
      </c>
      <c r="B219" s="50" t="s">
        <v>1843</v>
      </c>
      <c r="C219" s="50" t="s">
        <v>106</v>
      </c>
      <c r="D219" s="50" t="s">
        <v>107</v>
      </c>
      <c r="E219" s="50" t="s">
        <v>108</v>
      </c>
      <c r="F219" s="50" t="s">
        <v>1453</v>
      </c>
      <c r="G219" s="50" t="s">
        <v>109</v>
      </c>
      <c r="H219" s="52">
        <v>588.46179615234053</v>
      </c>
      <c r="I219" s="52">
        <v>650</v>
      </c>
      <c r="J219" s="52">
        <v>90.532584023436996</v>
      </c>
      <c r="K219" s="52">
        <v>0</v>
      </c>
      <c r="L219" s="52">
        <v>192</v>
      </c>
      <c r="M219" s="52">
        <v>76.057851886793642</v>
      </c>
      <c r="N219" s="52">
        <v>100</v>
      </c>
      <c r="O219" s="52">
        <v>100</v>
      </c>
      <c r="P219" s="52">
        <v>57</v>
      </c>
      <c r="Q219" s="52">
        <v>66.677640352653555</v>
      </c>
      <c r="R219" s="52">
        <v>71.680176545137556</v>
      </c>
      <c r="S219" s="52">
        <v>75</v>
      </c>
      <c r="T219" s="52">
        <v>88.903520470204739</v>
      </c>
      <c r="U219" s="52">
        <v>100</v>
      </c>
      <c r="V219" s="52">
        <v>192</v>
      </c>
      <c r="W219" s="52">
        <v>67.308273570300699</v>
      </c>
      <c r="X219" s="52">
        <v>89.744364760400927</v>
      </c>
      <c r="Y219" s="52">
        <v>100</v>
      </c>
      <c r="Z219" s="52">
        <v>57</v>
      </c>
      <c r="AA219" s="52">
        <v>56.953766524634489</v>
      </c>
      <c r="AB219" s="52">
        <v>75.938355366179323</v>
      </c>
      <c r="AC219" s="52">
        <v>100</v>
      </c>
      <c r="AD219" s="52">
        <v>55</v>
      </c>
      <c r="AE219" s="52">
        <v>62.90666666666668</v>
      </c>
      <c r="AF219" s="52">
        <v>83.875555555555565</v>
      </c>
      <c r="AG219" s="52">
        <v>100</v>
      </c>
      <c r="AH219" s="52">
        <v>14</v>
      </c>
      <c r="AI219" s="52"/>
      <c r="AJ219" s="52">
        <v>64.175609756097558</v>
      </c>
      <c r="AK219" s="52"/>
      <c r="AL219" s="52">
        <v>0</v>
      </c>
      <c r="AM219" s="53">
        <v>8.32</v>
      </c>
      <c r="AN219" s="53">
        <v>14.72</v>
      </c>
      <c r="AO219" s="53"/>
      <c r="AP219" s="52">
        <v>0</v>
      </c>
      <c r="AQ219" s="52">
        <v>1</v>
      </c>
      <c r="AR219" s="52">
        <v>1</v>
      </c>
      <c r="AS219" s="52">
        <v>1</v>
      </c>
      <c r="AT219" s="52">
        <v>1</v>
      </c>
      <c r="AU219" s="52">
        <v>1</v>
      </c>
      <c r="AV219" s="52">
        <v>1</v>
      </c>
      <c r="AW219" s="52">
        <v>1</v>
      </c>
      <c r="AX219" s="52"/>
      <c r="AY219" s="52">
        <v>1</v>
      </c>
      <c r="AZ219" s="52">
        <v>1.5923566878980892E-2</v>
      </c>
      <c r="BA219" s="52">
        <v>50</v>
      </c>
      <c r="BB219" s="52">
        <v>50</v>
      </c>
      <c r="BC219" s="52">
        <v>9.5238095238095247E-3</v>
      </c>
      <c r="BD219" s="52">
        <v>50</v>
      </c>
      <c r="BE219" s="52">
        <v>50</v>
      </c>
      <c r="BF219" s="52"/>
      <c r="BG219" s="52"/>
      <c r="BH219" s="52"/>
      <c r="BI219" s="52"/>
      <c r="BJ219" s="52"/>
      <c r="BK219" s="52"/>
      <c r="BL219" s="52"/>
      <c r="BM219" s="52"/>
      <c r="BN219" s="52"/>
      <c r="BO219" s="52"/>
      <c r="BP219" s="52"/>
      <c r="BQ219" s="52"/>
      <c r="BR219" s="52"/>
      <c r="BS219" s="52"/>
      <c r="BT219" s="52"/>
      <c r="BU219" s="54"/>
      <c r="BV219" s="54"/>
      <c r="BW219" s="52"/>
      <c r="BX219" s="52"/>
      <c r="BY219" s="52"/>
      <c r="BZ219" s="55"/>
      <c r="CA219" s="55"/>
      <c r="CB219" s="52"/>
      <c r="CC219" s="52"/>
      <c r="CD219" s="52"/>
      <c r="CE219" s="52"/>
      <c r="CF219" s="52"/>
      <c r="CG219" s="52"/>
      <c r="CH219" s="52"/>
      <c r="CI219" s="52"/>
      <c r="CJ219" s="52"/>
      <c r="CK219" s="52">
        <v>86</v>
      </c>
      <c r="CL219" s="52">
        <v>71</v>
      </c>
      <c r="CM219" s="52">
        <v>88</v>
      </c>
      <c r="CN219" s="52">
        <v>0.82558139534883723</v>
      </c>
      <c r="CO219" s="52">
        <v>0.97727272727272729</v>
      </c>
      <c r="CP219" s="52">
        <v>50</v>
      </c>
      <c r="CQ219" s="52">
        <v>50</v>
      </c>
      <c r="CR219" s="52"/>
      <c r="CS219" s="52"/>
      <c r="CT219" s="52"/>
      <c r="CU219" s="52"/>
      <c r="CV219" s="52"/>
      <c r="CW219" s="52"/>
      <c r="CX219" s="52"/>
      <c r="CY219" s="52"/>
      <c r="CZ219" s="52">
        <v>16.823939048191338</v>
      </c>
      <c r="DA219" s="52">
        <v>19.496255895940152</v>
      </c>
      <c r="DB219" s="52">
        <v>17.335082511020332</v>
      </c>
      <c r="DC219" s="52"/>
      <c r="DD219" s="50" t="s">
        <v>374</v>
      </c>
      <c r="DE219" s="22"/>
      <c r="DF219" s="22"/>
    </row>
    <row r="220" spans="1:110" x14ac:dyDescent="0.25">
      <c r="A220" s="50" t="s">
        <v>2848</v>
      </c>
      <c r="B220" s="50" t="s">
        <v>1844</v>
      </c>
      <c r="C220" s="50" t="s">
        <v>106</v>
      </c>
      <c r="D220" s="50" t="s">
        <v>107</v>
      </c>
      <c r="E220" s="50" t="s">
        <v>182</v>
      </c>
      <c r="F220" s="50" t="s">
        <v>1454</v>
      </c>
      <c r="G220" s="50" t="s">
        <v>109</v>
      </c>
      <c r="H220" s="52">
        <v>75.363064608347656</v>
      </c>
      <c r="I220" s="52">
        <v>100</v>
      </c>
      <c r="J220" s="52">
        <v>75.363064608347656</v>
      </c>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3"/>
      <c r="AN220" s="53"/>
      <c r="AO220" s="53"/>
      <c r="AP220" s="52"/>
      <c r="AQ220" s="52"/>
      <c r="AR220" s="52"/>
      <c r="AS220" s="52"/>
      <c r="AT220" s="52"/>
      <c r="AU220" s="52"/>
      <c r="AV220" s="52"/>
      <c r="AW220" s="52"/>
      <c r="AX220" s="52"/>
      <c r="AY220" s="52"/>
      <c r="AZ220" s="52">
        <v>7.9245283018867921E-2</v>
      </c>
      <c r="BA220" s="52">
        <v>44.150943396226431</v>
      </c>
      <c r="BB220" s="52">
        <v>50</v>
      </c>
      <c r="BC220" s="52">
        <v>0.14393939393939395</v>
      </c>
      <c r="BD220" s="52">
        <v>31.212121212121222</v>
      </c>
      <c r="BE220" s="52">
        <v>50</v>
      </c>
      <c r="BF220" s="52"/>
      <c r="BG220" s="52"/>
      <c r="BH220" s="52"/>
      <c r="BI220" s="52"/>
      <c r="BJ220" s="52"/>
      <c r="BK220" s="52"/>
      <c r="BL220" s="52"/>
      <c r="BM220" s="52"/>
      <c r="BN220" s="52"/>
      <c r="BO220" s="52"/>
      <c r="BP220" s="52"/>
      <c r="BQ220" s="52"/>
      <c r="BR220" s="52"/>
      <c r="BS220" s="52"/>
      <c r="BT220" s="52"/>
      <c r="BU220" s="54"/>
      <c r="BV220" s="54"/>
      <c r="BW220" s="52"/>
      <c r="BX220" s="52"/>
      <c r="BY220" s="52"/>
      <c r="BZ220" s="55"/>
      <c r="CA220" s="55"/>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0" t="s">
        <v>412</v>
      </c>
      <c r="DE220" s="22"/>
      <c r="DF220" s="22"/>
    </row>
    <row r="221" spans="1:110" x14ac:dyDescent="0.25">
      <c r="A221" s="50" t="s">
        <v>2821</v>
      </c>
      <c r="B221" s="50" t="s">
        <v>1845</v>
      </c>
      <c r="C221" s="50" t="s">
        <v>106</v>
      </c>
      <c r="D221" s="50" t="s">
        <v>122</v>
      </c>
      <c r="E221" s="50" t="s">
        <v>123</v>
      </c>
      <c r="F221" s="50" t="s">
        <v>1454</v>
      </c>
      <c r="G221" s="50" t="s">
        <v>109</v>
      </c>
      <c r="H221" s="52">
        <v>732.23922793743782</v>
      </c>
      <c r="I221" s="52">
        <v>1250</v>
      </c>
      <c r="J221" s="52">
        <v>58.579138234995021</v>
      </c>
      <c r="K221" s="52">
        <v>1</v>
      </c>
      <c r="L221" s="52">
        <v>79</v>
      </c>
      <c r="M221" s="52">
        <v>54.792262147815435</v>
      </c>
      <c r="N221" s="52">
        <v>73.05634953042059</v>
      </c>
      <c r="O221" s="52">
        <v>100</v>
      </c>
      <c r="P221" s="52">
        <v>53</v>
      </c>
      <c r="Q221" s="52">
        <v>48.171028606208161</v>
      </c>
      <c r="R221" s="52">
        <v>48.006872852233677</v>
      </c>
      <c r="S221" s="52">
        <v>68.28939205955335</v>
      </c>
      <c r="T221" s="52">
        <v>64.228038141610881</v>
      </c>
      <c r="U221" s="52">
        <v>100</v>
      </c>
      <c r="V221" s="52">
        <v>78</v>
      </c>
      <c r="W221" s="52">
        <v>38.651202749140886</v>
      </c>
      <c r="X221" s="52">
        <v>51.534936998854519</v>
      </c>
      <c r="Y221" s="52">
        <v>100</v>
      </c>
      <c r="Z221" s="52">
        <v>52</v>
      </c>
      <c r="AA221" s="52">
        <v>33.973367697594497</v>
      </c>
      <c r="AB221" s="52">
        <v>45.297823596792661</v>
      </c>
      <c r="AC221" s="52">
        <v>100</v>
      </c>
      <c r="AD221" s="52">
        <v>86</v>
      </c>
      <c r="AE221" s="52">
        <v>45.735271317829479</v>
      </c>
      <c r="AF221" s="52">
        <v>60.980361757105975</v>
      </c>
      <c r="AG221" s="52">
        <v>100</v>
      </c>
      <c r="AH221" s="52">
        <v>61</v>
      </c>
      <c r="AI221" s="52">
        <v>43.026229508196728</v>
      </c>
      <c r="AJ221" s="52">
        <v>52.345333333333329</v>
      </c>
      <c r="AK221" s="52">
        <v>57.368306010928968</v>
      </c>
      <c r="AL221" s="52">
        <v>100</v>
      </c>
      <c r="AM221" s="53">
        <v>20.11</v>
      </c>
      <c r="AN221" s="53">
        <v>14.03</v>
      </c>
      <c r="AO221" s="53">
        <v>9.31</v>
      </c>
      <c r="AP221" s="52">
        <v>1</v>
      </c>
      <c r="AQ221" s="52">
        <v>0.97560975609756095</v>
      </c>
      <c r="AR221" s="52">
        <v>0.9642857142857143</v>
      </c>
      <c r="AS221" s="52">
        <v>1</v>
      </c>
      <c r="AT221" s="52">
        <v>0.96341463414634143</v>
      </c>
      <c r="AU221" s="52">
        <v>0.9464285714285714</v>
      </c>
      <c r="AV221" s="52">
        <v>1</v>
      </c>
      <c r="AW221" s="52">
        <v>0.97752808988764039</v>
      </c>
      <c r="AX221" s="52">
        <v>0.96825396825396826</v>
      </c>
      <c r="AY221" s="52">
        <v>1</v>
      </c>
      <c r="AZ221" s="52">
        <v>0.25068870523415976</v>
      </c>
      <c r="BA221" s="52">
        <v>9.8622589531680571</v>
      </c>
      <c r="BB221" s="52">
        <v>50</v>
      </c>
      <c r="BC221" s="52">
        <v>0.27800829875518673</v>
      </c>
      <c r="BD221" s="52">
        <v>4.3983402489626622</v>
      </c>
      <c r="BE221" s="52">
        <v>50</v>
      </c>
      <c r="BF221" s="52">
        <v>90</v>
      </c>
      <c r="BG221" s="52">
        <v>171</v>
      </c>
      <c r="BH221" s="52">
        <v>0.52631578947368418</v>
      </c>
      <c r="BI221" s="52">
        <v>35.087719298245609</v>
      </c>
      <c r="BJ221" s="52">
        <v>50</v>
      </c>
      <c r="BK221" s="52">
        <v>19</v>
      </c>
      <c r="BL221" s="52">
        <v>171</v>
      </c>
      <c r="BM221" s="52">
        <v>0.1111111111111111</v>
      </c>
      <c r="BN221" s="52">
        <v>7.4074074074074066</v>
      </c>
      <c r="BO221" s="52">
        <v>50</v>
      </c>
      <c r="BP221" s="52">
        <v>62</v>
      </c>
      <c r="BQ221" s="52">
        <v>101</v>
      </c>
      <c r="BR221" s="52">
        <v>0.61386138613861385</v>
      </c>
      <c r="BS221" s="52">
        <v>32.652201390351806</v>
      </c>
      <c r="BT221" s="52">
        <v>50</v>
      </c>
      <c r="BU221" s="54">
        <v>83</v>
      </c>
      <c r="BV221" s="54">
        <v>102</v>
      </c>
      <c r="BW221" s="52">
        <v>0.81372549019607843</v>
      </c>
      <c r="BX221" s="52">
        <v>86.566541510221114</v>
      </c>
      <c r="BY221" s="52">
        <v>100</v>
      </c>
      <c r="BZ221" s="55">
        <v>53</v>
      </c>
      <c r="CA221" s="55">
        <v>69</v>
      </c>
      <c r="CB221" s="52">
        <v>0.76811594202898548</v>
      </c>
      <c r="CC221" s="52">
        <v>81.714461917977189</v>
      </c>
      <c r="CD221" s="52">
        <v>100</v>
      </c>
      <c r="CE221" s="52">
        <v>1</v>
      </c>
      <c r="CF221" s="52">
        <v>99</v>
      </c>
      <c r="CG221" s="52">
        <v>54</v>
      </c>
      <c r="CH221" s="52">
        <v>0.54545454545454541</v>
      </c>
      <c r="CI221" s="52">
        <v>72.72727272727272</v>
      </c>
      <c r="CJ221" s="52">
        <v>100</v>
      </c>
      <c r="CK221" s="52">
        <v>34</v>
      </c>
      <c r="CL221" s="52">
        <v>14</v>
      </c>
      <c r="CM221" s="52">
        <v>91</v>
      </c>
      <c r="CN221" s="52">
        <v>0.41176470588235292</v>
      </c>
      <c r="CO221" s="52">
        <v>0.37362637362637363</v>
      </c>
      <c r="CP221" s="52">
        <v>0</v>
      </c>
      <c r="CQ221" s="52">
        <v>50</v>
      </c>
      <c r="CR221" s="52">
        <v>215</v>
      </c>
      <c r="CS221" s="52">
        <v>363</v>
      </c>
      <c r="CT221" s="52">
        <v>0.59228650137741046</v>
      </c>
      <c r="CU221" s="52">
        <v>49.357208448117539</v>
      </c>
      <c r="CV221" s="52">
        <v>50</v>
      </c>
      <c r="CW221" s="52">
        <v>0.76811594202898548</v>
      </c>
      <c r="CX221" s="52">
        <v>0.92500000000000004</v>
      </c>
      <c r="CY221" s="52">
        <v>0.15688405797101454</v>
      </c>
      <c r="CZ221" s="52">
        <v>16.823939048191338</v>
      </c>
      <c r="DA221" s="52">
        <v>19.496255895940152</v>
      </c>
      <c r="DB221" s="52">
        <v>17.335082511020332</v>
      </c>
      <c r="DC221" s="52">
        <v>12.629206143265662</v>
      </c>
      <c r="DD221" s="50" t="s">
        <v>379</v>
      </c>
      <c r="DE221" s="22"/>
      <c r="DF221" s="22"/>
    </row>
    <row r="222" spans="1:110" x14ac:dyDescent="0.25">
      <c r="A222" s="50" t="s">
        <v>2820</v>
      </c>
      <c r="B222" s="50" t="s">
        <v>1846</v>
      </c>
      <c r="C222" s="50" t="s">
        <v>106</v>
      </c>
      <c r="D222" s="50" t="s">
        <v>108</v>
      </c>
      <c r="E222" s="50" t="s">
        <v>119</v>
      </c>
      <c r="F222" s="50" t="s">
        <v>1454</v>
      </c>
      <c r="G222" s="50" t="s">
        <v>109</v>
      </c>
      <c r="H222" s="52">
        <v>509.60441356476446</v>
      </c>
      <c r="I222" s="52">
        <v>800</v>
      </c>
      <c r="J222" s="52">
        <v>63.70055169559555</v>
      </c>
      <c r="K222" s="52">
        <v>0</v>
      </c>
      <c r="L222" s="52">
        <v>315</v>
      </c>
      <c r="M222" s="52">
        <v>60.062274137658271</v>
      </c>
      <c r="N222" s="52">
        <v>80.083032183544361</v>
      </c>
      <c r="O222" s="52">
        <v>100</v>
      </c>
      <c r="P222" s="52">
        <v>212</v>
      </c>
      <c r="Q222" s="52">
        <v>54.963842999510696</v>
      </c>
      <c r="R222" s="52">
        <v>59.568779444488207</v>
      </c>
      <c r="S222" s="52">
        <v>70.556132402583358</v>
      </c>
      <c r="T222" s="52">
        <v>73.28512399934759</v>
      </c>
      <c r="U222" s="52">
        <v>100</v>
      </c>
      <c r="V222" s="52">
        <v>311</v>
      </c>
      <c r="W222" s="52">
        <v>49.747904078118104</v>
      </c>
      <c r="X222" s="52">
        <v>66.330538770824148</v>
      </c>
      <c r="Y222" s="52">
        <v>100</v>
      </c>
      <c r="Z222" s="52">
        <v>209</v>
      </c>
      <c r="AA222" s="52">
        <v>44.954940980655195</v>
      </c>
      <c r="AB222" s="52">
        <v>59.939921307540253</v>
      </c>
      <c r="AC222" s="52">
        <v>100</v>
      </c>
      <c r="AD222" s="52">
        <v>115</v>
      </c>
      <c r="AE222" s="52">
        <v>48.266086956521761</v>
      </c>
      <c r="AF222" s="52">
        <v>64.354782608695686</v>
      </c>
      <c r="AG222" s="52">
        <v>100</v>
      </c>
      <c r="AH222" s="52">
        <v>79</v>
      </c>
      <c r="AI222" s="52">
        <v>44.139240506329116</v>
      </c>
      <c r="AJ222" s="52">
        <v>57.322222222222209</v>
      </c>
      <c r="AK222" s="52">
        <v>58.852320675105489</v>
      </c>
      <c r="AL222" s="52">
        <v>100</v>
      </c>
      <c r="AM222" s="53">
        <v>15.59</v>
      </c>
      <c r="AN222" s="53">
        <v>14.61</v>
      </c>
      <c r="AO222" s="53">
        <v>13.18</v>
      </c>
      <c r="AP222" s="52">
        <v>0</v>
      </c>
      <c r="AQ222" s="52">
        <v>0.98787878787878791</v>
      </c>
      <c r="AR222" s="52">
        <v>0.99547511312217196</v>
      </c>
      <c r="AS222" s="52">
        <v>0.97247706422018354</v>
      </c>
      <c r="AT222" s="52">
        <v>0.97891566265060237</v>
      </c>
      <c r="AU222" s="52">
        <v>0.98654708520179368</v>
      </c>
      <c r="AV222" s="52">
        <v>0.96330275229357798</v>
      </c>
      <c r="AW222" s="52">
        <v>1</v>
      </c>
      <c r="AX222" s="52">
        <v>1</v>
      </c>
      <c r="AY222" s="52">
        <v>1</v>
      </c>
      <c r="AZ222" s="52">
        <v>0.16969696969696971</v>
      </c>
      <c r="BA222" s="52">
        <v>26.060606060606073</v>
      </c>
      <c r="BB222" s="52">
        <v>50</v>
      </c>
      <c r="BC222" s="52">
        <v>0.21621621621621623</v>
      </c>
      <c r="BD222" s="52">
        <v>16.756756756756765</v>
      </c>
      <c r="BE222" s="52">
        <v>50</v>
      </c>
      <c r="BF222" s="52"/>
      <c r="BG222" s="52"/>
      <c r="BH222" s="52"/>
      <c r="BI222" s="52"/>
      <c r="BJ222" s="52"/>
      <c r="BK222" s="52"/>
      <c r="BL222" s="52"/>
      <c r="BM222" s="52"/>
      <c r="BN222" s="52"/>
      <c r="BO222" s="52"/>
      <c r="BP222" s="52">
        <v>92</v>
      </c>
      <c r="BQ222" s="52">
        <v>120</v>
      </c>
      <c r="BR222" s="52">
        <v>0.76666666666666672</v>
      </c>
      <c r="BS222" s="52">
        <v>40.780141843971634</v>
      </c>
      <c r="BT222" s="52">
        <v>50</v>
      </c>
      <c r="BU222" s="54"/>
      <c r="BV222" s="54"/>
      <c r="BW222" s="52"/>
      <c r="BX222" s="52"/>
      <c r="BY222" s="52"/>
      <c r="BZ222" s="55"/>
      <c r="CA222" s="55"/>
      <c r="CB222" s="52"/>
      <c r="CC222" s="52"/>
      <c r="CD222" s="52"/>
      <c r="CE222" s="52"/>
      <c r="CF222" s="52"/>
      <c r="CG222" s="52"/>
      <c r="CH222" s="52"/>
      <c r="CI222" s="52"/>
      <c r="CJ222" s="52"/>
      <c r="CK222" s="52">
        <v>213</v>
      </c>
      <c r="CL222" s="52">
        <v>74</v>
      </c>
      <c r="CM222" s="52">
        <v>231</v>
      </c>
      <c r="CN222" s="52">
        <v>0.34741784037558687</v>
      </c>
      <c r="CO222" s="52">
        <v>0.92207792207792205</v>
      </c>
      <c r="CP222" s="52">
        <v>23.161189358372457</v>
      </c>
      <c r="CQ222" s="52">
        <v>50</v>
      </c>
      <c r="CR222" s="52"/>
      <c r="CS222" s="52"/>
      <c r="CT222" s="52"/>
      <c r="CU222" s="52"/>
      <c r="CV222" s="52"/>
      <c r="CW222" s="52"/>
      <c r="CX222" s="52"/>
      <c r="CY222" s="52"/>
      <c r="CZ222" s="52">
        <v>16.823939048191338</v>
      </c>
      <c r="DA222" s="52">
        <v>19.496255895940152</v>
      </c>
      <c r="DB222" s="52">
        <v>17.335082511020332</v>
      </c>
      <c r="DC222" s="52"/>
      <c r="DD222" s="50" t="s">
        <v>378</v>
      </c>
      <c r="DE222" s="22"/>
      <c r="DF222" s="22"/>
    </row>
    <row r="223" spans="1:110" x14ac:dyDescent="0.25">
      <c r="A223" s="50" t="s">
        <v>3334</v>
      </c>
      <c r="B223" s="50" t="s">
        <v>1847</v>
      </c>
      <c r="C223" s="50" t="s">
        <v>106</v>
      </c>
      <c r="D223" s="50" t="s">
        <v>114</v>
      </c>
      <c r="E223" s="50" t="s">
        <v>137</v>
      </c>
      <c r="F223" s="50" t="s">
        <v>1453</v>
      </c>
      <c r="G223" s="50" t="s">
        <v>109</v>
      </c>
      <c r="H223" s="52">
        <v>641.50827111815727</v>
      </c>
      <c r="I223" s="52">
        <v>750</v>
      </c>
      <c r="J223" s="52">
        <v>85.534436149087639</v>
      </c>
      <c r="K223" s="52">
        <v>0</v>
      </c>
      <c r="L223" s="52">
        <v>310</v>
      </c>
      <c r="M223" s="52">
        <v>76.624127053485125</v>
      </c>
      <c r="N223" s="52">
        <v>100</v>
      </c>
      <c r="O223" s="52">
        <v>100</v>
      </c>
      <c r="P223" s="52">
        <v>100</v>
      </c>
      <c r="Q223" s="52">
        <v>64.178505303533882</v>
      </c>
      <c r="R223" s="52">
        <v>75</v>
      </c>
      <c r="S223" s="52">
        <v>75</v>
      </c>
      <c r="T223" s="52">
        <v>85.571340404711833</v>
      </c>
      <c r="U223" s="52">
        <v>100</v>
      </c>
      <c r="V223" s="52">
        <v>310</v>
      </c>
      <c r="W223" s="52">
        <v>70.247216123425801</v>
      </c>
      <c r="X223" s="52">
        <v>93.662954831234401</v>
      </c>
      <c r="Y223" s="52">
        <v>100</v>
      </c>
      <c r="Z223" s="52">
        <v>100</v>
      </c>
      <c r="AA223" s="52">
        <v>60.057623860123861</v>
      </c>
      <c r="AB223" s="52">
        <v>80.076831813498487</v>
      </c>
      <c r="AC223" s="52">
        <v>100</v>
      </c>
      <c r="AD223" s="52">
        <v>104</v>
      </c>
      <c r="AE223" s="52">
        <v>65.291346153846135</v>
      </c>
      <c r="AF223" s="52">
        <v>87.055128205128185</v>
      </c>
      <c r="AG223" s="52">
        <v>100</v>
      </c>
      <c r="AH223" s="52">
        <v>36</v>
      </c>
      <c r="AI223" s="52">
        <v>56.751851851851853</v>
      </c>
      <c r="AJ223" s="52">
        <v>69.81225490196077</v>
      </c>
      <c r="AK223" s="52">
        <v>75.669135802469128</v>
      </c>
      <c r="AL223" s="52">
        <v>100</v>
      </c>
      <c r="AM223" s="53">
        <v>10.82</v>
      </c>
      <c r="AN223" s="53">
        <v>14.94</v>
      </c>
      <c r="AO223" s="53">
        <v>13.06</v>
      </c>
      <c r="AP223" s="52">
        <v>0</v>
      </c>
      <c r="AQ223" s="52">
        <v>0.99376947040498442</v>
      </c>
      <c r="AR223" s="52">
        <v>0.98148148148148151</v>
      </c>
      <c r="AS223" s="52">
        <v>1</v>
      </c>
      <c r="AT223" s="52">
        <v>0.99376947040498442</v>
      </c>
      <c r="AU223" s="52">
        <v>0.98148148148148151</v>
      </c>
      <c r="AV223" s="52">
        <v>1</v>
      </c>
      <c r="AW223" s="52">
        <v>1</v>
      </c>
      <c r="AX223" s="52">
        <v>1</v>
      </c>
      <c r="AY223" s="52">
        <v>1</v>
      </c>
      <c r="AZ223" s="52">
        <v>4.7619047619047616E-2</v>
      </c>
      <c r="BA223" s="52">
        <v>50</v>
      </c>
      <c r="BB223" s="52">
        <v>50</v>
      </c>
      <c r="BC223" s="52">
        <v>0.11229946524064172</v>
      </c>
      <c r="BD223" s="52">
        <v>37.540106951871664</v>
      </c>
      <c r="BE223" s="52">
        <v>50</v>
      </c>
      <c r="BF223" s="52"/>
      <c r="BG223" s="52"/>
      <c r="BH223" s="52"/>
      <c r="BI223" s="52"/>
      <c r="BJ223" s="52"/>
      <c r="BK223" s="52"/>
      <c r="BL223" s="52"/>
      <c r="BM223" s="52"/>
      <c r="BN223" s="52"/>
      <c r="BO223" s="52"/>
      <c r="BP223" s="52"/>
      <c r="BQ223" s="52"/>
      <c r="BR223" s="52"/>
      <c r="BS223" s="52"/>
      <c r="BT223" s="52"/>
      <c r="BU223" s="54"/>
      <c r="BV223" s="54"/>
      <c r="BW223" s="52"/>
      <c r="BX223" s="52"/>
      <c r="BY223" s="52"/>
      <c r="BZ223" s="55"/>
      <c r="CA223" s="55"/>
      <c r="CB223" s="52"/>
      <c r="CC223" s="52"/>
      <c r="CD223" s="52"/>
      <c r="CE223" s="52"/>
      <c r="CF223" s="52"/>
      <c r="CG223" s="52"/>
      <c r="CH223" s="52"/>
      <c r="CI223" s="52"/>
      <c r="CJ223" s="52"/>
      <c r="CK223" s="52">
        <v>119</v>
      </c>
      <c r="CL223" s="52">
        <v>57</v>
      </c>
      <c r="CM223" s="52">
        <v>125</v>
      </c>
      <c r="CN223" s="52">
        <v>0.47899159663865548</v>
      </c>
      <c r="CO223" s="52">
        <v>0.95199999999999996</v>
      </c>
      <c r="CP223" s="52">
        <v>31.932773109243701</v>
      </c>
      <c r="CQ223" s="52">
        <v>50</v>
      </c>
      <c r="CR223" s="52"/>
      <c r="CS223" s="52"/>
      <c r="CT223" s="52"/>
      <c r="CU223" s="52"/>
      <c r="CV223" s="52"/>
      <c r="CW223" s="52"/>
      <c r="CX223" s="52"/>
      <c r="CY223" s="52"/>
      <c r="CZ223" s="52">
        <v>16.823939048191338</v>
      </c>
      <c r="DA223" s="52">
        <v>19.496255895940152</v>
      </c>
      <c r="DB223" s="52">
        <v>17.335082511020332</v>
      </c>
      <c r="DC223" s="52"/>
      <c r="DD223" s="50" t="s">
        <v>960</v>
      </c>
      <c r="DE223" s="22"/>
      <c r="DF223" s="22"/>
    </row>
    <row r="224" spans="1:110" x14ac:dyDescent="0.25">
      <c r="A224" s="50" t="s">
        <v>3635</v>
      </c>
      <c r="B224" s="50" t="s">
        <v>1848</v>
      </c>
      <c r="C224" s="50" t="s">
        <v>1284</v>
      </c>
      <c r="D224" s="50" t="s">
        <v>107</v>
      </c>
      <c r="E224" s="50" t="s">
        <v>132</v>
      </c>
      <c r="F224" s="50" t="s">
        <v>1454</v>
      </c>
      <c r="G224" s="50" t="s">
        <v>109</v>
      </c>
      <c r="H224" s="52">
        <v>412.00296487762876</v>
      </c>
      <c r="I224" s="52">
        <v>500</v>
      </c>
      <c r="J224" s="52">
        <v>82.400592975525754</v>
      </c>
      <c r="K224" s="52">
        <v>1</v>
      </c>
      <c r="L224" s="52">
        <v>43</v>
      </c>
      <c r="M224" s="52">
        <v>76.040572029058339</v>
      </c>
      <c r="N224" s="52">
        <v>100</v>
      </c>
      <c r="O224" s="52">
        <v>100</v>
      </c>
      <c r="P224" s="52">
        <v>21</v>
      </c>
      <c r="Q224" s="52">
        <v>63.896529142108712</v>
      </c>
      <c r="R224" s="52">
        <v>75</v>
      </c>
      <c r="S224" s="52">
        <v>75</v>
      </c>
      <c r="T224" s="52">
        <v>85.195372189478277</v>
      </c>
      <c r="U224" s="52">
        <v>100</v>
      </c>
      <c r="V224" s="52">
        <v>43</v>
      </c>
      <c r="W224" s="52">
        <v>64.889104220499576</v>
      </c>
      <c r="X224" s="52">
        <v>86.518805627332767</v>
      </c>
      <c r="Y224" s="52">
        <v>100</v>
      </c>
      <c r="Z224" s="52">
        <v>21</v>
      </c>
      <c r="AA224" s="52">
        <v>50.428791887125215</v>
      </c>
      <c r="AB224" s="52">
        <v>67.238389182833629</v>
      </c>
      <c r="AC224" s="52">
        <v>100</v>
      </c>
      <c r="AD224" s="52"/>
      <c r="AE224" s="52"/>
      <c r="AF224" s="52"/>
      <c r="AG224" s="52">
        <v>0</v>
      </c>
      <c r="AH224" s="52"/>
      <c r="AI224" s="52"/>
      <c r="AJ224" s="52"/>
      <c r="AK224" s="52"/>
      <c r="AL224" s="52">
        <v>0</v>
      </c>
      <c r="AM224" s="53">
        <v>11.1</v>
      </c>
      <c r="AN224" s="53">
        <v>24.57</v>
      </c>
      <c r="AO224" s="53"/>
      <c r="AP224" s="52">
        <v>0</v>
      </c>
      <c r="AQ224" s="52">
        <v>1</v>
      </c>
      <c r="AR224" s="52">
        <v>1</v>
      </c>
      <c r="AS224" s="52">
        <v>1</v>
      </c>
      <c r="AT224" s="52">
        <v>1</v>
      </c>
      <c r="AU224" s="52">
        <v>1</v>
      </c>
      <c r="AV224" s="52">
        <v>1</v>
      </c>
      <c r="AW224" s="52"/>
      <c r="AX224" s="52"/>
      <c r="AY224" s="52"/>
      <c r="AZ224" s="52">
        <v>9.0517241379310345E-2</v>
      </c>
      <c r="BA224" s="52">
        <v>41.896551724137929</v>
      </c>
      <c r="BB224" s="52">
        <v>50</v>
      </c>
      <c r="BC224" s="52">
        <v>0.14423076923076922</v>
      </c>
      <c r="BD224" s="52">
        <v>31.153846153846175</v>
      </c>
      <c r="BE224" s="52">
        <v>50</v>
      </c>
      <c r="BF224" s="52"/>
      <c r="BG224" s="52"/>
      <c r="BH224" s="52"/>
      <c r="BI224" s="52"/>
      <c r="BJ224" s="52"/>
      <c r="BK224" s="52"/>
      <c r="BL224" s="52"/>
      <c r="BM224" s="52"/>
      <c r="BN224" s="52"/>
      <c r="BO224" s="52"/>
      <c r="BP224" s="52"/>
      <c r="BQ224" s="52"/>
      <c r="BR224" s="52"/>
      <c r="BS224" s="52"/>
      <c r="BT224" s="52"/>
      <c r="BU224" s="54"/>
      <c r="BV224" s="54"/>
      <c r="BW224" s="52"/>
      <c r="BX224" s="52"/>
      <c r="BY224" s="52"/>
      <c r="BZ224" s="55"/>
      <c r="CA224" s="55"/>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v>16.823939048191338</v>
      </c>
      <c r="DA224" s="52">
        <v>19.496255895940152</v>
      </c>
      <c r="DB224" s="52">
        <v>17.335082511020332</v>
      </c>
      <c r="DC224" s="52"/>
      <c r="DD224" s="50" t="s">
        <v>1300</v>
      </c>
      <c r="DE224" s="22"/>
      <c r="DF224" s="22"/>
    </row>
    <row r="225" spans="1:110" x14ac:dyDescent="0.25">
      <c r="A225" s="50" t="s">
        <v>2770</v>
      </c>
      <c r="B225" s="50" t="s">
        <v>1849</v>
      </c>
      <c r="C225" s="50" t="s">
        <v>106</v>
      </c>
      <c r="D225" s="50" t="s">
        <v>140</v>
      </c>
      <c r="E225" s="50" t="s">
        <v>119</v>
      </c>
      <c r="F225" s="50" t="s">
        <v>2644</v>
      </c>
      <c r="G225" s="50" t="s">
        <v>109</v>
      </c>
      <c r="H225" s="52">
        <v>672.29012565950825</v>
      </c>
      <c r="I225" s="52">
        <v>800</v>
      </c>
      <c r="J225" s="52">
        <v>84.036265707438531</v>
      </c>
      <c r="K225" s="52">
        <v>1</v>
      </c>
      <c r="L225" s="52">
        <v>744</v>
      </c>
      <c r="M225" s="52">
        <v>78.811147060079008</v>
      </c>
      <c r="N225" s="52">
        <v>100</v>
      </c>
      <c r="O225" s="52">
        <v>100</v>
      </c>
      <c r="P225" s="52">
        <v>111</v>
      </c>
      <c r="Q225" s="52">
        <v>60.980144868429498</v>
      </c>
      <c r="R225" s="52">
        <v>71.468401849253183</v>
      </c>
      <c r="S225" s="52">
        <v>75</v>
      </c>
      <c r="T225" s="52">
        <v>81.306859824572669</v>
      </c>
      <c r="U225" s="52">
        <v>100</v>
      </c>
      <c r="V225" s="52">
        <v>743</v>
      </c>
      <c r="W225" s="52">
        <v>68.45673764153409</v>
      </c>
      <c r="X225" s="52">
        <v>91.27565018871212</v>
      </c>
      <c r="Y225" s="52">
        <v>100</v>
      </c>
      <c r="Z225" s="52">
        <v>110</v>
      </c>
      <c r="AA225" s="52">
        <v>51.125979064386883</v>
      </c>
      <c r="AB225" s="52">
        <v>68.167972085849186</v>
      </c>
      <c r="AC225" s="52">
        <v>100</v>
      </c>
      <c r="AD225" s="52">
        <v>394</v>
      </c>
      <c r="AE225" s="52">
        <v>66.012796108291042</v>
      </c>
      <c r="AF225" s="52">
        <v>88.017061477721398</v>
      </c>
      <c r="AG225" s="52">
        <v>100</v>
      </c>
      <c r="AH225" s="52">
        <v>68</v>
      </c>
      <c r="AI225" s="52">
        <v>55.936887254901954</v>
      </c>
      <c r="AJ225" s="52">
        <v>68.114519427402854</v>
      </c>
      <c r="AK225" s="52">
        <v>74.582516339869272</v>
      </c>
      <c r="AL225" s="52">
        <v>100</v>
      </c>
      <c r="AM225" s="53">
        <v>14.01</v>
      </c>
      <c r="AN225" s="53">
        <v>20.34</v>
      </c>
      <c r="AO225" s="53">
        <v>12.17</v>
      </c>
      <c r="AP225" s="52">
        <v>0</v>
      </c>
      <c r="AQ225" s="52">
        <v>0.99210526315789471</v>
      </c>
      <c r="AR225" s="52">
        <v>0.97435897435897434</v>
      </c>
      <c r="AS225" s="52">
        <v>0.99533437013996895</v>
      </c>
      <c r="AT225" s="52">
        <v>0.99080157687253612</v>
      </c>
      <c r="AU225" s="52">
        <v>0.96610169491525422</v>
      </c>
      <c r="AV225" s="52">
        <v>0.99533437013996895</v>
      </c>
      <c r="AW225" s="52">
        <v>1</v>
      </c>
      <c r="AX225" s="52">
        <v>1</v>
      </c>
      <c r="AY225" s="52">
        <v>1</v>
      </c>
      <c r="AZ225" s="52">
        <v>0</v>
      </c>
      <c r="BA225" s="52">
        <v>50</v>
      </c>
      <c r="BB225" s="52">
        <v>50</v>
      </c>
      <c r="BC225" s="52">
        <v>0</v>
      </c>
      <c r="BD225" s="52">
        <v>50</v>
      </c>
      <c r="BE225" s="52">
        <v>50</v>
      </c>
      <c r="BF225" s="52"/>
      <c r="BG225" s="52"/>
      <c r="BH225" s="52"/>
      <c r="BI225" s="52"/>
      <c r="BJ225" s="52"/>
      <c r="BK225" s="52"/>
      <c r="BL225" s="52"/>
      <c r="BM225" s="52"/>
      <c r="BN225" s="52"/>
      <c r="BO225" s="52"/>
      <c r="BP225" s="52">
        <v>306</v>
      </c>
      <c r="BQ225" s="52">
        <v>334</v>
      </c>
      <c r="BR225" s="52">
        <v>0.91616766467065869</v>
      </c>
      <c r="BS225" s="52">
        <v>48.732322588864832</v>
      </c>
      <c r="BT225" s="52">
        <v>50</v>
      </c>
      <c r="BU225" s="54"/>
      <c r="BV225" s="54"/>
      <c r="BW225" s="52"/>
      <c r="BX225" s="52"/>
      <c r="BY225" s="52"/>
      <c r="BZ225" s="55"/>
      <c r="CA225" s="55"/>
      <c r="CB225" s="52"/>
      <c r="CC225" s="52"/>
      <c r="CD225" s="52"/>
      <c r="CE225" s="52"/>
      <c r="CF225" s="52"/>
      <c r="CG225" s="52"/>
      <c r="CH225" s="52"/>
      <c r="CI225" s="52"/>
      <c r="CJ225" s="52"/>
      <c r="CK225" s="52">
        <v>353</v>
      </c>
      <c r="CL225" s="52">
        <v>214</v>
      </c>
      <c r="CM225" s="52">
        <v>399</v>
      </c>
      <c r="CN225" s="52">
        <v>0.60623229461756378</v>
      </c>
      <c r="CO225" s="52">
        <v>0.88471177944862156</v>
      </c>
      <c r="CP225" s="52">
        <v>20.207743153918791</v>
      </c>
      <c r="CQ225" s="52">
        <v>50</v>
      </c>
      <c r="CR225" s="52"/>
      <c r="CS225" s="52"/>
      <c r="CT225" s="52"/>
      <c r="CU225" s="52"/>
      <c r="CV225" s="52"/>
      <c r="CW225" s="52"/>
      <c r="CX225" s="52"/>
      <c r="CY225" s="52"/>
      <c r="CZ225" s="52">
        <v>16.823939048191338</v>
      </c>
      <c r="DA225" s="52">
        <v>19.496255895940152</v>
      </c>
      <c r="DB225" s="52">
        <v>17.335082511020332</v>
      </c>
      <c r="DC225" s="52"/>
      <c r="DD225" s="50" t="s">
        <v>316</v>
      </c>
      <c r="DE225" s="22"/>
      <c r="DF225" s="22"/>
    </row>
    <row r="226" spans="1:110" x14ac:dyDescent="0.25">
      <c r="A226" s="50" t="s">
        <v>3363</v>
      </c>
      <c r="B226" s="50" t="s">
        <v>1850</v>
      </c>
      <c r="C226" s="50" t="s">
        <v>106</v>
      </c>
      <c r="D226" s="50" t="s">
        <v>108</v>
      </c>
      <c r="E226" s="50" t="s">
        <v>119</v>
      </c>
      <c r="F226" s="50" t="s">
        <v>2644</v>
      </c>
      <c r="G226" s="50" t="s">
        <v>109</v>
      </c>
      <c r="H226" s="52">
        <v>521.48669550713316</v>
      </c>
      <c r="I226" s="52">
        <v>800</v>
      </c>
      <c r="J226" s="52">
        <v>65.185836938391645</v>
      </c>
      <c r="K226" s="52">
        <v>1</v>
      </c>
      <c r="L226" s="52">
        <v>508</v>
      </c>
      <c r="M226" s="52">
        <v>63.386036500905462</v>
      </c>
      <c r="N226" s="52">
        <v>84.514715334540611</v>
      </c>
      <c r="O226" s="52">
        <v>100</v>
      </c>
      <c r="P226" s="52">
        <v>283</v>
      </c>
      <c r="Q226" s="52">
        <v>55.088563717508372</v>
      </c>
      <c r="R226" s="52">
        <v>67.321975502242751</v>
      </c>
      <c r="S226" s="52">
        <v>73.822413379578236</v>
      </c>
      <c r="T226" s="52">
        <v>73.451418290011162</v>
      </c>
      <c r="U226" s="52">
        <v>100</v>
      </c>
      <c r="V226" s="52">
        <v>508</v>
      </c>
      <c r="W226" s="52">
        <v>57.05318223623437</v>
      </c>
      <c r="X226" s="52">
        <v>76.070909648312494</v>
      </c>
      <c r="Y226" s="52">
        <v>100</v>
      </c>
      <c r="Z226" s="52">
        <v>283</v>
      </c>
      <c r="AA226" s="52">
        <v>48.888947307429127</v>
      </c>
      <c r="AB226" s="52">
        <v>65.18526307657217</v>
      </c>
      <c r="AC226" s="52">
        <v>100</v>
      </c>
      <c r="AD226" s="52">
        <v>170</v>
      </c>
      <c r="AE226" s="52">
        <v>52.816176470588225</v>
      </c>
      <c r="AF226" s="52">
        <v>70.421568627450966</v>
      </c>
      <c r="AG226" s="52">
        <v>100</v>
      </c>
      <c r="AH226" s="52">
        <v>105</v>
      </c>
      <c r="AI226" s="52">
        <v>48.408730158730137</v>
      </c>
      <c r="AJ226" s="52">
        <v>59.935897435897452</v>
      </c>
      <c r="AK226" s="52">
        <v>64.544973544973516</v>
      </c>
      <c r="AL226" s="52">
        <v>100</v>
      </c>
      <c r="AM226" s="53">
        <v>18.73</v>
      </c>
      <c r="AN226" s="53">
        <v>18.43</v>
      </c>
      <c r="AO226" s="53">
        <v>11.52</v>
      </c>
      <c r="AP226" s="52">
        <v>0</v>
      </c>
      <c r="AQ226" s="52">
        <v>0.98872180451127822</v>
      </c>
      <c r="AR226" s="52">
        <v>0.98045602605863191</v>
      </c>
      <c r="AS226" s="52">
        <v>1</v>
      </c>
      <c r="AT226" s="52">
        <v>0.98872180451127822</v>
      </c>
      <c r="AU226" s="52">
        <v>0.98045602605863191</v>
      </c>
      <c r="AV226" s="52">
        <v>1</v>
      </c>
      <c r="AW226" s="52">
        <v>0.98870056497175141</v>
      </c>
      <c r="AX226" s="52">
        <v>0.99099099099099097</v>
      </c>
      <c r="AY226" s="52">
        <v>0.98484848484848486</v>
      </c>
      <c r="AZ226" s="52">
        <v>0.26779026217228463</v>
      </c>
      <c r="BA226" s="52">
        <v>6.4419475655430816</v>
      </c>
      <c r="BB226" s="52">
        <v>50</v>
      </c>
      <c r="BC226" s="52">
        <v>0.34539473684210525</v>
      </c>
      <c r="BD226" s="52">
        <v>0</v>
      </c>
      <c r="BE226" s="52">
        <v>50</v>
      </c>
      <c r="BF226" s="52"/>
      <c r="BG226" s="52"/>
      <c r="BH226" s="52"/>
      <c r="BI226" s="52"/>
      <c r="BJ226" s="52"/>
      <c r="BK226" s="52"/>
      <c r="BL226" s="52"/>
      <c r="BM226" s="52"/>
      <c r="BN226" s="52"/>
      <c r="BO226" s="52"/>
      <c r="BP226" s="52">
        <v>160</v>
      </c>
      <c r="BQ226" s="52">
        <v>176</v>
      </c>
      <c r="BR226" s="52">
        <v>0.90909090909090906</v>
      </c>
      <c r="BS226" s="52">
        <v>48.355899419729212</v>
      </c>
      <c r="BT226" s="52">
        <v>50</v>
      </c>
      <c r="BU226" s="54"/>
      <c r="BV226" s="54"/>
      <c r="BW226" s="52"/>
      <c r="BX226" s="52"/>
      <c r="BY226" s="52"/>
      <c r="BZ226" s="55"/>
      <c r="CA226" s="55"/>
      <c r="CB226" s="52"/>
      <c r="CC226" s="52"/>
      <c r="CD226" s="52"/>
      <c r="CE226" s="52"/>
      <c r="CF226" s="52"/>
      <c r="CG226" s="52"/>
      <c r="CH226" s="52"/>
      <c r="CI226" s="52"/>
      <c r="CJ226" s="52"/>
      <c r="CK226" s="52">
        <v>320</v>
      </c>
      <c r="CL226" s="52">
        <v>156</v>
      </c>
      <c r="CM226" s="52">
        <v>342</v>
      </c>
      <c r="CN226" s="52">
        <v>0.48749999999999999</v>
      </c>
      <c r="CO226" s="52">
        <v>0.93567251461988299</v>
      </c>
      <c r="CP226" s="52">
        <v>32.5</v>
      </c>
      <c r="CQ226" s="52">
        <v>50</v>
      </c>
      <c r="CR226" s="52"/>
      <c r="CS226" s="52"/>
      <c r="CT226" s="52"/>
      <c r="CU226" s="52"/>
      <c r="CV226" s="52"/>
      <c r="CW226" s="52"/>
      <c r="CX226" s="52"/>
      <c r="CY226" s="52"/>
      <c r="CZ226" s="52">
        <v>16.823939048191338</v>
      </c>
      <c r="DA226" s="52">
        <v>19.496255895940152</v>
      </c>
      <c r="DB226" s="52">
        <v>17.335082511020332</v>
      </c>
      <c r="DC226" s="52"/>
      <c r="DD226" s="50" t="s">
        <v>991</v>
      </c>
      <c r="DE226" s="22"/>
      <c r="DF226" s="22"/>
    </row>
    <row r="227" spans="1:110" x14ac:dyDescent="0.25">
      <c r="A227" s="50" t="s">
        <v>2851</v>
      </c>
      <c r="B227" s="50" t="s">
        <v>1851</v>
      </c>
      <c r="C227" s="50" t="s">
        <v>106</v>
      </c>
      <c r="D227" s="50" t="s">
        <v>167</v>
      </c>
      <c r="E227" s="50" t="s">
        <v>137</v>
      </c>
      <c r="F227" s="50" t="s">
        <v>1454</v>
      </c>
      <c r="G227" s="50" t="s">
        <v>109</v>
      </c>
      <c r="H227" s="52">
        <v>578.78833947270084</v>
      </c>
      <c r="I227" s="52">
        <v>750</v>
      </c>
      <c r="J227" s="52">
        <v>77.171778596360113</v>
      </c>
      <c r="K227" s="52">
        <v>0</v>
      </c>
      <c r="L227" s="52">
        <v>173</v>
      </c>
      <c r="M227" s="52">
        <v>66.046156419018047</v>
      </c>
      <c r="N227" s="52">
        <v>88.061541892024067</v>
      </c>
      <c r="O227" s="52">
        <v>100</v>
      </c>
      <c r="P227" s="52">
        <v>89</v>
      </c>
      <c r="Q227" s="52">
        <v>60.464844119525992</v>
      </c>
      <c r="R227" s="52">
        <v>66.230547184416253</v>
      </c>
      <c r="S227" s="52">
        <v>71.959689688717958</v>
      </c>
      <c r="T227" s="52">
        <v>80.619792159367989</v>
      </c>
      <c r="U227" s="52">
        <v>100</v>
      </c>
      <c r="V227" s="52">
        <v>174</v>
      </c>
      <c r="W227" s="52">
        <v>62.254301739215542</v>
      </c>
      <c r="X227" s="52">
        <v>83.005735652287399</v>
      </c>
      <c r="Y227" s="52">
        <v>100</v>
      </c>
      <c r="Z227" s="52">
        <v>90</v>
      </c>
      <c r="AA227" s="52">
        <v>58.543139323694888</v>
      </c>
      <c r="AB227" s="52">
        <v>78.05751909825986</v>
      </c>
      <c r="AC227" s="52">
        <v>100</v>
      </c>
      <c r="AD227" s="52">
        <v>51</v>
      </c>
      <c r="AE227" s="52">
        <v>52.260784313725487</v>
      </c>
      <c r="AF227" s="52">
        <v>69.681045751633988</v>
      </c>
      <c r="AG227" s="52">
        <v>100</v>
      </c>
      <c r="AH227" s="52">
        <v>30</v>
      </c>
      <c r="AI227" s="52">
        <v>49.915555555555542</v>
      </c>
      <c r="AJ227" s="52">
        <v>55.611111111111107</v>
      </c>
      <c r="AK227" s="52">
        <v>66.554074074074052</v>
      </c>
      <c r="AL227" s="52">
        <v>100</v>
      </c>
      <c r="AM227" s="53">
        <v>11.49</v>
      </c>
      <c r="AN227" s="53">
        <v>7.68</v>
      </c>
      <c r="AO227" s="53">
        <v>5.69</v>
      </c>
      <c r="AP227" s="52">
        <v>0</v>
      </c>
      <c r="AQ227" s="52">
        <v>0.99456521739130432</v>
      </c>
      <c r="AR227" s="52">
        <v>0.98958333333333337</v>
      </c>
      <c r="AS227" s="52">
        <v>1</v>
      </c>
      <c r="AT227" s="52">
        <v>0.9946236559139785</v>
      </c>
      <c r="AU227" s="52">
        <v>0.98979591836734693</v>
      </c>
      <c r="AV227" s="52">
        <v>1</v>
      </c>
      <c r="AW227" s="52">
        <v>1</v>
      </c>
      <c r="AX227" s="52">
        <v>1</v>
      </c>
      <c r="AY227" s="52">
        <v>1</v>
      </c>
      <c r="AZ227" s="52">
        <v>6.9148936170212769E-2</v>
      </c>
      <c r="BA227" s="52">
        <v>46.170212765957451</v>
      </c>
      <c r="BB227" s="52">
        <v>50</v>
      </c>
      <c r="BC227" s="52">
        <v>0.125</v>
      </c>
      <c r="BD227" s="52">
        <v>35.000000000000007</v>
      </c>
      <c r="BE227" s="52">
        <v>50</v>
      </c>
      <c r="BF227" s="52"/>
      <c r="BG227" s="52"/>
      <c r="BH227" s="52"/>
      <c r="BI227" s="52"/>
      <c r="BJ227" s="52"/>
      <c r="BK227" s="52"/>
      <c r="BL227" s="52"/>
      <c r="BM227" s="52"/>
      <c r="BN227" s="52"/>
      <c r="BO227" s="52"/>
      <c r="BP227" s="52"/>
      <c r="BQ227" s="52"/>
      <c r="BR227" s="52"/>
      <c r="BS227" s="52"/>
      <c r="BT227" s="52"/>
      <c r="BU227" s="54"/>
      <c r="BV227" s="54"/>
      <c r="BW227" s="52"/>
      <c r="BX227" s="52"/>
      <c r="BY227" s="52"/>
      <c r="BZ227" s="55"/>
      <c r="CA227" s="55"/>
      <c r="CB227" s="52"/>
      <c r="CC227" s="52"/>
      <c r="CD227" s="52"/>
      <c r="CE227" s="52"/>
      <c r="CF227" s="52"/>
      <c r="CG227" s="52"/>
      <c r="CH227" s="52"/>
      <c r="CI227" s="52"/>
      <c r="CJ227" s="52"/>
      <c r="CK227" s="52">
        <v>59</v>
      </c>
      <c r="CL227" s="52">
        <v>28</v>
      </c>
      <c r="CM227" s="52">
        <v>64</v>
      </c>
      <c r="CN227" s="52">
        <v>0.47457627118644069</v>
      </c>
      <c r="CO227" s="52">
        <v>0.921875</v>
      </c>
      <c r="CP227" s="52">
        <v>31.638418079096049</v>
      </c>
      <c r="CQ227" s="52">
        <v>50</v>
      </c>
      <c r="CR227" s="52"/>
      <c r="CS227" s="52"/>
      <c r="CT227" s="52"/>
      <c r="CU227" s="52"/>
      <c r="CV227" s="52"/>
      <c r="CW227" s="52"/>
      <c r="CX227" s="52"/>
      <c r="CY227" s="52"/>
      <c r="CZ227" s="52">
        <v>16.823939048191338</v>
      </c>
      <c r="DA227" s="52">
        <v>19.496255895940152</v>
      </c>
      <c r="DB227" s="52">
        <v>17.335082511020332</v>
      </c>
      <c r="DC227" s="52"/>
      <c r="DD227" s="50" t="s">
        <v>415</v>
      </c>
      <c r="DE227" s="22"/>
      <c r="DF227" s="22"/>
    </row>
    <row r="228" spans="1:110" x14ac:dyDescent="0.25">
      <c r="A228" s="50" t="s">
        <v>2769</v>
      </c>
      <c r="B228" s="50" t="s">
        <v>1852</v>
      </c>
      <c r="C228" s="50" t="s">
        <v>106</v>
      </c>
      <c r="D228" s="50" t="s">
        <v>1693</v>
      </c>
      <c r="E228" s="50" t="s">
        <v>108</v>
      </c>
      <c r="F228" s="50" t="s">
        <v>2644</v>
      </c>
      <c r="G228" s="50" t="s">
        <v>109</v>
      </c>
      <c r="H228" s="52">
        <v>581.23015773599923</v>
      </c>
      <c r="I228" s="52">
        <v>650</v>
      </c>
      <c r="J228" s="52">
        <v>89.420024267076798</v>
      </c>
      <c r="K228" s="52">
        <v>0</v>
      </c>
      <c r="L228" s="52">
        <v>374</v>
      </c>
      <c r="M228" s="52">
        <v>81.994652111782543</v>
      </c>
      <c r="N228" s="52">
        <v>100</v>
      </c>
      <c r="O228" s="52">
        <v>100</v>
      </c>
      <c r="P228" s="52">
        <v>83</v>
      </c>
      <c r="Q228" s="52">
        <v>68.35258993212193</v>
      </c>
      <c r="R228" s="52">
        <v>75</v>
      </c>
      <c r="S228" s="52">
        <v>75</v>
      </c>
      <c r="T228" s="52">
        <v>91.136786576162578</v>
      </c>
      <c r="U228" s="52">
        <v>100</v>
      </c>
      <c r="V228" s="52">
        <v>374</v>
      </c>
      <c r="W228" s="52">
        <v>72.290112378734648</v>
      </c>
      <c r="X228" s="52">
        <v>96.386816504979535</v>
      </c>
      <c r="Y228" s="52">
        <v>100</v>
      </c>
      <c r="Z228" s="52">
        <v>83</v>
      </c>
      <c r="AA228" s="52">
        <v>61.268000063656388</v>
      </c>
      <c r="AB228" s="52">
        <v>81.690666751541855</v>
      </c>
      <c r="AC228" s="52">
        <v>100</v>
      </c>
      <c r="AD228" s="52">
        <v>102</v>
      </c>
      <c r="AE228" s="52">
        <v>62.002614379084953</v>
      </c>
      <c r="AF228" s="52">
        <v>82.670152505446609</v>
      </c>
      <c r="AG228" s="52">
        <v>100</v>
      </c>
      <c r="AH228" s="52">
        <v>18</v>
      </c>
      <c r="AI228" s="52"/>
      <c r="AJ228" s="52">
        <v>63.786904761904758</v>
      </c>
      <c r="AK228" s="52"/>
      <c r="AL228" s="52">
        <v>0</v>
      </c>
      <c r="AM228" s="53">
        <v>6.64</v>
      </c>
      <c r="AN228" s="53">
        <v>13.73</v>
      </c>
      <c r="AO228" s="53"/>
      <c r="AP228" s="52">
        <v>0</v>
      </c>
      <c r="AQ228" s="52">
        <v>1</v>
      </c>
      <c r="AR228" s="52">
        <v>1</v>
      </c>
      <c r="AS228" s="52">
        <v>1</v>
      </c>
      <c r="AT228" s="52">
        <v>1</v>
      </c>
      <c r="AU228" s="52">
        <v>1</v>
      </c>
      <c r="AV228" s="52">
        <v>1</v>
      </c>
      <c r="AW228" s="52">
        <v>1</v>
      </c>
      <c r="AX228" s="52"/>
      <c r="AY228" s="52">
        <v>1</v>
      </c>
      <c r="AZ228" s="52">
        <v>1.7928286852589643E-2</v>
      </c>
      <c r="BA228" s="52">
        <v>50</v>
      </c>
      <c r="BB228" s="52">
        <v>50</v>
      </c>
      <c r="BC228" s="52">
        <v>6.3829787234042548E-2</v>
      </c>
      <c r="BD228" s="52">
        <v>47.2340425531915</v>
      </c>
      <c r="BE228" s="52">
        <v>50</v>
      </c>
      <c r="BF228" s="52"/>
      <c r="BG228" s="52"/>
      <c r="BH228" s="52"/>
      <c r="BI228" s="52"/>
      <c r="BJ228" s="52"/>
      <c r="BK228" s="52"/>
      <c r="BL228" s="52"/>
      <c r="BM228" s="52"/>
      <c r="BN228" s="52"/>
      <c r="BO228" s="52"/>
      <c r="BP228" s="52"/>
      <c r="BQ228" s="52"/>
      <c r="BR228" s="52"/>
      <c r="BS228" s="52"/>
      <c r="BT228" s="52"/>
      <c r="BU228" s="54"/>
      <c r="BV228" s="54"/>
      <c r="BW228" s="52"/>
      <c r="BX228" s="52"/>
      <c r="BY228" s="52"/>
      <c r="BZ228" s="55"/>
      <c r="CA228" s="55"/>
      <c r="CB228" s="52"/>
      <c r="CC228" s="52"/>
      <c r="CD228" s="52"/>
      <c r="CE228" s="52"/>
      <c r="CF228" s="52"/>
      <c r="CG228" s="52"/>
      <c r="CH228" s="52"/>
      <c r="CI228" s="52"/>
      <c r="CJ228" s="52"/>
      <c r="CK228" s="52">
        <v>191</v>
      </c>
      <c r="CL228" s="52">
        <v>92</v>
      </c>
      <c r="CM228" s="52">
        <v>190</v>
      </c>
      <c r="CN228" s="52">
        <v>0.48167539267015708</v>
      </c>
      <c r="CO228" s="52">
        <v>1.0052631578947369</v>
      </c>
      <c r="CP228" s="52">
        <v>32.111692844677137</v>
      </c>
      <c r="CQ228" s="52">
        <v>50</v>
      </c>
      <c r="CR228" s="52"/>
      <c r="CS228" s="52"/>
      <c r="CT228" s="52"/>
      <c r="CU228" s="52"/>
      <c r="CV228" s="52"/>
      <c r="CW228" s="52"/>
      <c r="CX228" s="52"/>
      <c r="CY228" s="52"/>
      <c r="CZ228" s="52">
        <v>16.823939048191338</v>
      </c>
      <c r="DA228" s="52">
        <v>19.496255895940152</v>
      </c>
      <c r="DB228" s="52">
        <v>17.335082511020332</v>
      </c>
      <c r="DC228" s="52"/>
      <c r="DD228" s="50" t="s">
        <v>315</v>
      </c>
      <c r="DE228" s="22"/>
      <c r="DF228" s="22"/>
    </row>
    <row r="229" spans="1:110" x14ac:dyDescent="0.25">
      <c r="A229" s="50" t="s">
        <v>3054</v>
      </c>
      <c r="B229" s="50" t="s">
        <v>1853</v>
      </c>
      <c r="C229" s="50" t="s">
        <v>106</v>
      </c>
      <c r="D229" s="50" t="s">
        <v>107</v>
      </c>
      <c r="E229" s="50" t="s">
        <v>132</v>
      </c>
      <c r="F229" s="50" t="s">
        <v>2644</v>
      </c>
      <c r="G229" s="50" t="s">
        <v>109</v>
      </c>
      <c r="H229" s="52">
        <v>520.47876147960358</v>
      </c>
      <c r="I229" s="52">
        <v>550</v>
      </c>
      <c r="J229" s="52">
        <v>94.632502087200649</v>
      </c>
      <c r="K229" s="52">
        <v>0</v>
      </c>
      <c r="L229" s="52">
        <v>62</v>
      </c>
      <c r="M229" s="52">
        <v>81.831909068465137</v>
      </c>
      <c r="N229" s="52">
        <v>100</v>
      </c>
      <c r="O229" s="52">
        <v>100</v>
      </c>
      <c r="P229" s="52">
        <v>20</v>
      </c>
      <c r="Q229" s="52">
        <v>73.236963520457977</v>
      </c>
      <c r="R229" s="52">
        <v>75</v>
      </c>
      <c r="S229" s="52">
        <v>75</v>
      </c>
      <c r="T229" s="52">
        <v>97.649284693943969</v>
      </c>
      <c r="U229" s="52">
        <v>100</v>
      </c>
      <c r="V229" s="52">
        <v>62</v>
      </c>
      <c r="W229" s="52">
        <v>74.322552745939859</v>
      </c>
      <c r="X229" s="52">
        <v>99.096736994586479</v>
      </c>
      <c r="Y229" s="52">
        <v>100</v>
      </c>
      <c r="Z229" s="52">
        <v>20</v>
      </c>
      <c r="AA229" s="52">
        <v>62.030324074074073</v>
      </c>
      <c r="AB229" s="52">
        <v>82.707098765432093</v>
      </c>
      <c r="AC229" s="52">
        <v>100</v>
      </c>
      <c r="AD229" s="52"/>
      <c r="AE229" s="52"/>
      <c r="AF229" s="52"/>
      <c r="AG229" s="52">
        <v>0</v>
      </c>
      <c r="AH229" s="52"/>
      <c r="AI229" s="52"/>
      <c r="AJ229" s="52"/>
      <c r="AK229" s="52"/>
      <c r="AL229" s="52">
        <v>0</v>
      </c>
      <c r="AM229" s="53">
        <v>1.76</v>
      </c>
      <c r="AN229" s="53">
        <v>12.96</v>
      </c>
      <c r="AO229" s="53"/>
      <c r="AP229" s="52">
        <v>1</v>
      </c>
      <c r="AQ229" s="52">
        <v>0.88732394366197187</v>
      </c>
      <c r="AR229" s="52">
        <v>0.86956521739130432</v>
      </c>
      <c r="AS229" s="52">
        <v>0.89583333333333337</v>
      </c>
      <c r="AT229" s="52">
        <v>0.88888888888888884</v>
      </c>
      <c r="AU229" s="52">
        <v>0.875</v>
      </c>
      <c r="AV229" s="52">
        <v>0.89583333333333337</v>
      </c>
      <c r="AW229" s="52"/>
      <c r="AX229" s="52"/>
      <c r="AY229" s="52"/>
      <c r="AZ229" s="52">
        <v>2.0618556701030927E-2</v>
      </c>
      <c r="BA229" s="52">
        <v>50</v>
      </c>
      <c r="BB229" s="52">
        <v>50</v>
      </c>
      <c r="BC229" s="52">
        <v>4.4776119402985072E-2</v>
      </c>
      <c r="BD229" s="52">
        <v>50</v>
      </c>
      <c r="BE229" s="52">
        <v>50</v>
      </c>
      <c r="BF229" s="52"/>
      <c r="BG229" s="52"/>
      <c r="BH229" s="52"/>
      <c r="BI229" s="52"/>
      <c r="BJ229" s="52"/>
      <c r="BK229" s="52"/>
      <c r="BL229" s="52"/>
      <c r="BM229" s="52"/>
      <c r="BN229" s="52"/>
      <c r="BO229" s="52"/>
      <c r="BP229" s="52"/>
      <c r="BQ229" s="52"/>
      <c r="BR229" s="52"/>
      <c r="BS229" s="52"/>
      <c r="BT229" s="52"/>
      <c r="BU229" s="54"/>
      <c r="BV229" s="54"/>
      <c r="BW229" s="52"/>
      <c r="BX229" s="52"/>
      <c r="BY229" s="52"/>
      <c r="BZ229" s="55"/>
      <c r="CA229" s="55"/>
      <c r="CB229" s="52"/>
      <c r="CC229" s="52"/>
      <c r="CD229" s="52"/>
      <c r="CE229" s="52"/>
      <c r="CF229" s="52"/>
      <c r="CG229" s="52"/>
      <c r="CH229" s="52"/>
      <c r="CI229" s="52"/>
      <c r="CJ229" s="52"/>
      <c r="CK229" s="52">
        <v>39</v>
      </c>
      <c r="CL229" s="52">
        <v>24</v>
      </c>
      <c r="CM229" s="52">
        <v>38</v>
      </c>
      <c r="CN229" s="52">
        <v>0.61538461538461542</v>
      </c>
      <c r="CO229" s="52">
        <v>1.0263157894736843</v>
      </c>
      <c r="CP229" s="52">
        <v>41.025641025641029</v>
      </c>
      <c r="CQ229" s="52">
        <v>50</v>
      </c>
      <c r="CR229" s="52"/>
      <c r="CS229" s="52"/>
      <c r="CT229" s="52"/>
      <c r="CU229" s="52"/>
      <c r="CV229" s="52"/>
      <c r="CW229" s="52"/>
      <c r="CX229" s="52"/>
      <c r="CY229" s="52"/>
      <c r="CZ229" s="52">
        <v>16.823939048191338</v>
      </c>
      <c r="DA229" s="52">
        <v>19.496255895940152</v>
      </c>
      <c r="DB229" s="52">
        <v>17.335082511020332</v>
      </c>
      <c r="DC229" s="52"/>
      <c r="DD229" s="50" t="s">
        <v>644</v>
      </c>
      <c r="DE229" s="22"/>
      <c r="DF229" s="22"/>
    </row>
    <row r="230" spans="1:110" x14ac:dyDescent="0.25">
      <c r="A230" s="50" t="s">
        <v>3102</v>
      </c>
      <c r="B230" s="50" t="s">
        <v>1854</v>
      </c>
      <c r="C230" s="50" t="s">
        <v>106</v>
      </c>
      <c r="D230" s="50" t="s">
        <v>114</v>
      </c>
      <c r="E230" s="50" t="s">
        <v>137</v>
      </c>
      <c r="F230" s="50" t="s">
        <v>1453</v>
      </c>
      <c r="G230" s="50" t="s">
        <v>109</v>
      </c>
      <c r="H230" s="52">
        <v>613.39053340820044</v>
      </c>
      <c r="I230" s="52">
        <v>750</v>
      </c>
      <c r="J230" s="52">
        <v>81.785404454426725</v>
      </c>
      <c r="K230" s="52">
        <v>0</v>
      </c>
      <c r="L230" s="52">
        <v>162</v>
      </c>
      <c r="M230" s="52">
        <v>73.081168937567824</v>
      </c>
      <c r="N230" s="52">
        <v>97.44155858342377</v>
      </c>
      <c r="O230" s="52">
        <v>100</v>
      </c>
      <c r="P230" s="52">
        <v>76</v>
      </c>
      <c r="Q230" s="52">
        <v>64.463734010171024</v>
      </c>
      <c r="R230" s="52">
        <v>68.798623406181534</v>
      </c>
      <c r="S230" s="52">
        <v>75</v>
      </c>
      <c r="T230" s="52">
        <v>85.951645346894708</v>
      </c>
      <c r="U230" s="52">
        <v>100</v>
      </c>
      <c r="V230" s="52">
        <v>162</v>
      </c>
      <c r="W230" s="52">
        <v>61.643018493327133</v>
      </c>
      <c r="X230" s="52">
        <v>82.190691324436187</v>
      </c>
      <c r="Y230" s="52">
        <v>100</v>
      </c>
      <c r="Z230" s="52">
        <v>76</v>
      </c>
      <c r="AA230" s="52">
        <v>53.545886618255047</v>
      </c>
      <c r="AB230" s="52">
        <v>71.394515491006729</v>
      </c>
      <c r="AC230" s="52">
        <v>100</v>
      </c>
      <c r="AD230" s="52">
        <v>57</v>
      </c>
      <c r="AE230" s="52">
        <v>58.718128654970769</v>
      </c>
      <c r="AF230" s="52">
        <v>78.290838206627683</v>
      </c>
      <c r="AG230" s="52">
        <v>100</v>
      </c>
      <c r="AH230" s="52">
        <v>23</v>
      </c>
      <c r="AI230" s="52">
        <v>49.914492753623186</v>
      </c>
      <c r="AJ230" s="52">
        <v>64.67352941176469</v>
      </c>
      <c r="AK230" s="52">
        <v>66.55265700483092</v>
      </c>
      <c r="AL230" s="52">
        <v>100</v>
      </c>
      <c r="AM230" s="53">
        <v>10.53</v>
      </c>
      <c r="AN230" s="53">
        <v>15.25</v>
      </c>
      <c r="AO230" s="53">
        <v>14.75</v>
      </c>
      <c r="AP230" s="52">
        <v>0</v>
      </c>
      <c r="AQ230" s="52">
        <v>0.99415204678362568</v>
      </c>
      <c r="AR230" s="52">
        <v>0.98795180722891562</v>
      </c>
      <c r="AS230" s="52">
        <v>1</v>
      </c>
      <c r="AT230" s="52">
        <v>0.99415204678362568</v>
      </c>
      <c r="AU230" s="52">
        <v>0.98795180722891562</v>
      </c>
      <c r="AV230" s="52">
        <v>1</v>
      </c>
      <c r="AW230" s="52">
        <v>1</v>
      </c>
      <c r="AX230" s="52">
        <v>1</v>
      </c>
      <c r="AY230" s="52">
        <v>1</v>
      </c>
      <c r="AZ230" s="52">
        <v>2.8818443804034581E-2</v>
      </c>
      <c r="BA230" s="52">
        <v>50</v>
      </c>
      <c r="BB230" s="52">
        <v>50</v>
      </c>
      <c r="BC230" s="52">
        <v>5.8823529411764705E-2</v>
      </c>
      <c r="BD230" s="52">
        <v>48.235294117647065</v>
      </c>
      <c r="BE230" s="52">
        <v>50</v>
      </c>
      <c r="BF230" s="52"/>
      <c r="BG230" s="52"/>
      <c r="BH230" s="52"/>
      <c r="BI230" s="52"/>
      <c r="BJ230" s="52"/>
      <c r="BK230" s="52"/>
      <c r="BL230" s="52"/>
      <c r="BM230" s="52"/>
      <c r="BN230" s="52"/>
      <c r="BO230" s="52"/>
      <c r="BP230" s="52"/>
      <c r="BQ230" s="52"/>
      <c r="BR230" s="52"/>
      <c r="BS230" s="52"/>
      <c r="BT230" s="52"/>
      <c r="BU230" s="54"/>
      <c r="BV230" s="54"/>
      <c r="BW230" s="52"/>
      <c r="BX230" s="52"/>
      <c r="BY230" s="52"/>
      <c r="BZ230" s="55"/>
      <c r="CA230" s="55"/>
      <c r="CB230" s="52"/>
      <c r="CC230" s="52"/>
      <c r="CD230" s="52"/>
      <c r="CE230" s="52"/>
      <c r="CF230" s="52"/>
      <c r="CG230" s="52"/>
      <c r="CH230" s="52"/>
      <c r="CI230" s="52"/>
      <c r="CJ230" s="52"/>
      <c r="CK230" s="52">
        <v>64</v>
      </c>
      <c r="CL230" s="52">
        <v>32</v>
      </c>
      <c r="CM230" s="52">
        <v>67</v>
      </c>
      <c r="CN230" s="52">
        <v>0.5</v>
      </c>
      <c r="CO230" s="52">
        <v>0.95522388059701491</v>
      </c>
      <c r="CP230" s="52">
        <v>33.333333333333329</v>
      </c>
      <c r="CQ230" s="52">
        <v>50</v>
      </c>
      <c r="CR230" s="52"/>
      <c r="CS230" s="52"/>
      <c r="CT230" s="52"/>
      <c r="CU230" s="52"/>
      <c r="CV230" s="52"/>
      <c r="CW230" s="52"/>
      <c r="CX230" s="52"/>
      <c r="CY230" s="52"/>
      <c r="CZ230" s="52">
        <v>16.823939048191338</v>
      </c>
      <c r="DA230" s="52">
        <v>19.496255895940152</v>
      </c>
      <c r="DB230" s="52">
        <v>17.335082511020332</v>
      </c>
      <c r="DC230" s="52"/>
      <c r="DD230" s="50" t="s">
        <v>697</v>
      </c>
      <c r="DE230" s="22"/>
      <c r="DF230" s="22"/>
    </row>
    <row r="231" spans="1:110" x14ac:dyDescent="0.25">
      <c r="A231" s="50" t="s">
        <v>2836</v>
      </c>
      <c r="B231" s="50" t="s">
        <v>1855</v>
      </c>
      <c r="C231" s="50" t="s">
        <v>106</v>
      </c>
      <c r="D231" s="50" t="s">
        <v>114</v>
      </c>
      <c r="E231" s="50" t="s">
        <v>108</v>
      </c>
      <c r="F231" s="50" t="s">
        <v>1454</v>
      </c>
      <c r="G231" s="50" t="s">
        <v>109</v>
      </c>
      <c r="H231" s="52">
        <v>498.20554032438997</v>
      </c>
      <c r="I231" s="52">
        <v>750</v>
      </c>
      <c r="J231" s="52">
        <v>66.427405376585327</v>
      </c>
      <c r="K231" s="52">
        <v>0</v>
      </c>
      <c r="L231" s="52">
        <v>146</v>
      </c>
      <c r="M231" s="52">
        <v>58.255561363510509</v>
      </c>
      <c r="N231" s="52">
        <v>77.674081818014002</v>
      </c>
      <c r="O231" s="52">
        <v>100</v>
      </c>
      <c r="P231" s="52">
        <v>109</v>
      </c>
      <c r="Q231" s="52">
        <v>55.99550427862161</v>
      </c>
      <c r="R231" s="52">
        <v>55.701805198426818</v>
      </c>
      <c r="S231" s="52">
        <v>64.913567370345362</v>
      </c>
      <c r="T231" s="52">
        <v>74.66067237149548</v>
      </c>
      <c r="U231" s="52">
        <v>100</v>
      </c>
      <c r="V231" s="52">
        <v>144</v>
      </c>
      <c r="W231" s="52">
        <v>51.390435412136803</v>
      </c>
      <c r="X231" s="52">
        <v>68.520580549515742</v>
      </c>
      <c r="Y231" s="52">
        <v>100</v>
      </c>
      <c r="Z231" s="52">
        <v>107</v>
      </c>
      <c r="AA231" s="52">
        <v>49.899587915943066</v>
      </c>
      <c r="AB231" s="52">
        <v>66.532783887924083</v>
      </c>
      <c r="AC231" s="52">
        <v>100</v>
      </c>
      <c r="AD231" s="52">
        <v>41</v>
      </c>
      <c r="AE231" s="52">
        <v>48.784552845528452</v>
      </c>
      <c r="AF231" s="52">
        <v>65.046070460704613</v>
      </c>
      <c r="AG231" s="52">
        <v>100</v>
      </c>
      <c r="AH231" s="52">
        <v>30</v>
      </c>
      <c r="AI231" s="52">
        <v>45.246666666666655</v>
      </c>
      <c r="AJ231" s="52"/>
      <c r="AK231" s="52">
        <v>60.328888888888876</v>
      </c>
      <c r="AL231" s="52">
        <v>100</v>
      </c>
      <c r="AM231" s="53">
        <v>8.91</v>
      </c>
      <c r="AN231" s="53">
        <v>5.8</v>
      </c>
      <c r="AO231" s="53"/>
      <c r="AP231" s="52">
        <v>0</v>
      </c>
      <c r="AQ231" s="52">
        <v>0.98795180722891562</v>
      </c>
      <c r="AR231" s="52">
        <v>0.98399999999999999</v>
      </c>
      <c r="AS231" s="52">
        <v>1</v>
      </c>
      <c r="AT231" s="52">
        <v>1</v>
      </c>
      <c r="AU231" s="52">
        <v>1</v>
      </c>
      <c r="AV231" s="52">
        <v>1</v>
      </c>
      <c r="AW231" s="52">
        <v>1</v>
      </c>
      <c r="AX231" s="52">
        <v>1</v>
      </c>
      <c r="AY231" s="52"/>
      <c r="AZ231" s="52">
        <v>0.15028901734104047</v>
      </c>
      <c r="BA231" s="52">
        <v>29.942196531791911</v>
      </c>
      <c r="BB231" s="52">
        <v>50</v>
      </c>
      <c r="BC231" s="52">
        <v>0.17454545454545456</v>
      </c>
      <c r="BD231" s="52">
        <v>25.090909090909097</v>
      </c>
      <c r="BE231" s="52">
        <v>50</v>
      </c>
      <c r="BF231" s="52"/>
      <c r="BG231" s="52"/>
      <c r="BH231" s="52"/>
      <c r="BI231" s="52"/>
      <c r="BJ231" s="52"/>
      <c r="BK231" s="52"/>
      <c r="BL231" s="52"/>
      <c r="BM231" s="52"/>
      <c r="BN231" s="52"/>
      <c r="BO231" s="52"/>
      <c r="BP231" s="52"/>
      <c r="BQ231" s="52"/>
      <c r="BR231" s="52"/>
      <c r="BS231" s="52"/>
      <c r="BT231" s="52"/>
      <c r="BU231" s="54"/>
      <c r="BV231" s="54"/>
      <c r="BW231" s="52"/>
      <c r="BX231" s="52"/>
      <c r="BY231" s="52"/>
      <c r="BZ231" s="55"/>
      <c r="CA231" s="55"/>
      <c r="CB231" s="52"/>
      <c r="CC231" s="52"/>
      <c r="CD231" s="52"/>
      <c r="CE231" s="52"/>
      <c r="CF231" s="52"/>
      <c r="CG231" s="52"/>
      <c r="CH231" s="52"/>
      <c r="CI231" s="52"/>
      <c r="CJ231" s="52"/>
      <c r="CK231" s="52">
        <v>57</v>
      </c>
      <c r="CL231" s="52">
        <v>26</v>
      </c>
      <c r="CM231" s="52">
        <v>61</v>
      </c>
      <c r="CN231" s="52">
        <v>0.45614035087719296</v>
      </c>
      <c r="CO231" s="52">
        <v>0.93442622950819676</v>
      </c>
      <c r="CP231" s="52">
        <v>30.409356725146196</v>
      </c>
      <c r="CQ231" s="52">
        <v>50</v>
      </c>
      <c r="CR231" s="52"/>
      <c r="CS231" s="52"/>
      <c r="CT231" s="52"/>
      <c r="CU231" s="52"/>
      <c r="CV231" s="52"/>
      <c r="CW231" s="52"/>
      <c r="CX231" s="52"/>
      <c r="CY231" s="52"/>
      <c r="CZ231" s="52">
        <v>16.823939048191338</v>
      </c>
      <c r="DA231" s="52">
        <v>19.496255895940152</v>
      </c>
      <c r="DB231" s="52">
        <v>17.335082511020332</v>
      </c>
      <c r="DC231" s="52"/>
      <c r="DD231" s="50" t="s">
        <v>399</v>
      </c>
      <c r="DE231" s="22"/>
      <c r="DF231" s="22"/>
    </row>
    <row r="232" spans="1:110" x14ac:dyDescent="0.25">
      <c r="A232" s="50" t="s">
        <v>2759</v>
      </c>
      <c r="B232" s="50" t="s">
        <v>1856</v>
      </c>
      <c r="C232" s="50" t="s">
        <v>106</v>
      </c>
      <c r="D232" s="50" t="s">
        <v>137</v>
      </c>
      <c r="E232" s="50" t="s">
        <v>119</v>
      </c>
      <c r="F232" s="50" t="s">
        <v>1453</v>
      </c>
      <c r="G232" s="50" t="s">
        <v>109</v>
      </c>
      <c r="H232" s="52">
        <v>667.89596051144019</v>
      </c>
      <c r="I232" s="52">
        <v>800</v>
      </c>
      <c r="J232" s="52">
        <v>83.486995063930024</v>
      </c>
      <c r="K232" s="52">
        <v>0</v>
      </c>
      <c r="L232" s="52">
        <v>220</v>
      </c>
      <c r="M232" s="52">
        <v>68.207485572365343</v>
      </c>
      <c r="N232" s="52">
        <v>90.943314096487128</v>
      </c>
      <c r="O232" s="52">
        <v>100</v>
      </c>
      <c r="P232" s="52">
        <v>73</v>
      </c>
      <c r="Q232" s="52">
        <v>61.929599961913098</v>
      </c>
      <c r="R232" s="52">
        <v>62.696877632812104</v>
      </c>
      <c r="S232" s="52">
        <v>71.325075025174954</v>
      </c>
      <c r="T232" s="52">
        <v>82.572799949217469</v>
      </c>
      <c r="U232" s="52">
        <v>100</v>
      </c>
      <c r="V232" s="52">
        <v>220</v>
      </c>
      <c r="W232" s="52">
        <v>59.784533274389204</v>
      </c>
      <c r="X232" s="52">
        <v>79.712711032518939</v>
      </c>
      <c r="Y232" s="52">
        <v>100</v>
      </c>
      <c r="Z232" s="52">
        <v>73</v>
      </c>
      <c r="AA232" s="52">
        <v>53.919949429345849</v>
      </c>
      <c r="AB232" s="52">
        <v>71.893265905794465</v>
      </c>
      <c r="AC232" s="52">
        <v>100</v>
      </c>
      <c r="AD232" s="52">
        <v>95</v>
      </c>
      <c r="AE232" s="52">
        <v>60.658245614035081</v>
      </c>
      <c r="AF232" s="52">
        <v>80.877660818713437</v>
      </c>
      <c r="AG232" s="52">
        <v>100</v>
      </c>
      <c r="AH232" s="52">
        <v>32</v>
      </c>
      <c r="AI232" s="52">
        <v>56.157291666666666</v>
      </c>
      <c r="AJ232" s="52">
        <v>62.944444444444464</v>
      </c>
      <c r="AK232" s="52">
        <v>74.876388888888883</v>
      </c>
      <c r="AL232" s="52">
        <v>100</v>
      </c>
      <c r="AM232" s="53">
        <v>9.39</v>
      </c>
      <c r="AN232" s="53">
        <v>8.77</v>
      </c>
      <c r="AO232" s="53">
        <v>6.78</v>
      </c>
      <c r="AP232" s="52">
        <v>0</v>
      </c>
      <c r="AQ232" s="52">
        <v>0.99122807017543857</v>
      </c>
      <c r="AR232" s="52">
        <v>0.98717948717948723</v>
      </c>
      <c r="AS232" s="52">
        <v>0.99333333333333329</v>
      </c>
      <c r="AT232" s="52">
        <v>0.99122807017543857</v>
      </c>
      <c r="AU232" s="52">
        <v>0.98717948717948723</v>
      </c>
      <c r="AV232" s="52">
        <v>0.99333333333333329</v>
      </c>
      <c r="AW232" s="52">
        <v>0.98989898989898994</v>
      </c>
      <c r="AX232" s="52">
        <v>0.97142857142857142</v>
      </c>
      <c r="AY232" s="52">
        <v>1</v>
      </c>
      <c r="AZ232" s="52">
        <v>3.5087719298245612E-2</v>
      </c>
      <c r="BA232" s="52">
        <v>50</v>
      </c>
      <c r="BB232" s="52">
        <v>50</v>
      </c>
      <c r="BC232" s="52">
        <v>6.7567567567567571E-2</v>
      </c>
      <c r="BD232" s="52">
        <v>46.486486486486505</v>
      </c>
      <c r="BE232" s="52">
        <v>50</v>
      </c>
      <c r="BF232" s="52"/>
      <c r="BG232" s="52"/>
      <c r="BH232" s="52"/>
      <c r="BI232" s="52"/>
      <c r="BJ232" s="52"/>
      <c r="BK232" s="52"/>
      <c r="BL232" s="52"/>
      <c r="BM232" s="52"/>
      <c r="BN232" s="52"/>
      <c r="BO232" s="52"/>
      <c r="BP232" s="52">
        <v>44</v>
      </c>
      <c r="BQ232" s="52">
        <v>45</v>
      </c>
      <c r="BR232" s="52">
        <v>0.97777777777777775</v>
      </c>
      <c r="BS232" s="52">
        <v>50</v>
      </c>
      <c r="BT232" s="52">
        <v>50</v>
      </c>
      <c r="BU232" s="54"/>
      <c r="BV232" s="54"/>
      <c r="BW232" s="52"/>
      <c r="BX232" s="52"/>
      <c r="BY232" s="52"/>
      <c r="BZ232" s="55"/>
      <c r="CA232" s="55"/>
      <c r="CB232" s="52"/>
      <c r="CC232" s="52"/>
      <c r="CD232" s="52"/>
      <c r="CE232" s="52"/>
      <c r="CF232" s="52"/>
      <c r="CG232" s="52"/>
      <c r="CH232" s="52"/>
      <c r="CI232" s="52"/>
      <c r="CJ232" s="52"/>
      <c r="CK232" s="52">
        <v>125</v>
      </c>
      <c r="CL232" s="52">
        <v>76</v>
      </c>
      <c r="CM232" s="52">
        <v>132</v>
      </c>
      <c r="CN232" s="52">
        <v>0.60799999999999998</v>
      </c>
      <c r="CO232" s="52">
        <v>0.94696969696969702</v>
      </c>
      <c r="CP232" s="52">
        <v>40.533333333333331</v>
      </c>
      <c r="CQ232" s="52">
        <v>50</v>
      </c>
      <c r="CR232" s="52"/>
      <c r="CS232" s="52"/>
      <c r="CT232" s="52"/>
      <c r="CU232" s="52"/>
      <c r="CV232" s="52"/>
      <c r="CW232" s="52"/>
      <c r="CX232" s="52"/>
      <c r="CY232" s="52"/>
      <c r="CZ232" s="52">
        <v>16.823939048191338</v>
      </c>
      <c r="DA232" s="52">
        <v>19.496255895940152</v>
      </c>
      <c r="DB232" s="52">
        <v>17.335082511020332</v>
      </c>
      <c r="DC232" s="52"/>
      <c r="DD232" s="50" t="s">
        <v>302</v>
      </c>
      <c r="DE232" s="22"/>
      <c r="DF232" s="22"/>
    </row>
    <row r="233" spans="1:110" x14ac:dyDescent="0.25">
      <c r="A233" s="50" t="s">
        <v>2979</v>
      </c>
      <c r="B233" s="50" t="s">
        <v>1857</v>
      </c>
      <c r="C233" s="50" t="s">
        <v>106</v>
      </c>
      <c r="D233" s="50" t="s">
        <v>107</v>
      </c>
      <c r="E233" s="50" t="s">
        <v>119</v>
      </c>
      <c r="F233" s="50" t="s">
        <v>1454</v>
      </c>
      <c r="G233" s="50" t="s">
        <v>109</v>
      </c>
      <c r="H233" s="52">
        <v>512.919875894396</v>
      </c>
      <c r="I233" s="52">
        <v>800</v>
      </c>
      <c r="J233" s="52">
        <v>64.1149844867995</v>
      </c>
      <c r="K233" s="52">
        <v>0</v>
      </c>
      <c r="L233" s="52">
        <v>366</v>
      </c>
      <c r="M233" s="52">
        <v>54.895394167379827</v>
      </c>
      <c r="N233" s="52">
        <v>73.193858889839774</v>
      </c>
      <c r="O233" s="52">
        <v>100</v>
      </c>
      <c r="P233" s="52">
        <v>364</v>
      </c>
      <c r="Q233" s="52">
        <v>54.844544993203193</v>
      </c>
      <c r="R233" s="52"/>
      <c r="S233" s="52"/>
      <c r="T233" s="52">
        <v>73.126059990937591</v>
      </c>
      <c r="U233" s="52">
        <v>100</v>
      </c>
      <c r="V233" s="52">
        <v>366</v>
      </c>
      <c r="W233" s="52">
        <v>46.520728390494568</v>
      </c>
      <c r="X233" s="52">
        <v>62.027637853992758</v>
      </c>
      <c r="Y233" s="52">
        <v>100</v>
      </c>
      <c r="Z233" s="52">
        <v>364</v>
      </c>
      <c r="AA233" s="52">
        <v>46.43897174689598</v>
      </c>
      <c r="AB233" s="52">
        <v>61.918628995861305</v>
      </c>
      <c r="AC233" s="52">
        <v>100</v>
      </c>
      <c r="AD233" s="52">
        <v>122</v>
      </c>
      <c r="AE233" s="52">
        <v>44.939959016393452</v>
      </c>
      <c r="AF233" s="52">
        <v>59.919945355191274</v>
      </c>
      <c r="AG233" s="52">
        <v>100</v>
      </c>
      <c r="AH233" s="52">
        <v>121</v>
      </c>
      <c r="AI233" s="52">
        <v>45.202272727272735</v>
      </c>
      <c r="AJ233" s="52"/>
      <c r="AK233" s="52">
        <v>60.269696969696987</v>
      </c>
      <c r="AL233" s="52">
        <v>100</v>
      </c>
      <c r="AM233" s="53"/>
      <c r="AN233" s="53"/>
      <c r="AO233" s="53"/>
      <c r="AP233" s="52">
        <v>0</v>
      </c>
      <c r="AQ233" s="52">
        <v>0.99236641221374045</v>
      </c>
      <c r="AR233" s="52">
        <v>0.99484536082474229</v>
      </c>
      <c r="AS233" s="52"/>
      <c r="AT233" s="52">
        <v>0.99268292682926829</v>
      </c>
      <c r="AU233" s="52">
        <v>0.99504950495049505</v>
      </c>
      <c r="AV233" s="52"/>
      <c r="AW233" s="52">
        <v>0.98461538461538467</v>
      </c>
      <c r="AX233" s="52">
        <v>0.984375</v>
      </c>
      <c r="AY233" s="52"/>
      <c r="AZ233" s="52">
        <v>0.21932515337423314</v>
      </c>
      <c r="BA233" s="52">
        <v>16.134969325153392</v>
      </c>
      <c r="BB233" s="52">
        <v>50</v>
      </c>
      <c r="BC233" s="52">
        <v>0.2202852614896989</v>
      </c>
      <c r="BD233" s="52">
        <v>15.942947702060239</v>
      </c>
      <c r="BE233" s="52">
        <v>50</v>
      </c>
      <c r="BF233" s="52"/>
      <c r="BG233" s="52"/>
      <c r="BH233" s="52"/>
      <c r="BI233" s="52"/>
      <c r="BJ233" s="52"/>
      <c r="BK233" s="52"/>
      <c r="BL233" s="52"/>
      <c r="BM233" s="52"/>
      <c r="BN233" s="52"/>
      <c r="BO233" s="52"/>
      <c r="BP233" s="52">
        <v>41</v>
      </c>
      <c r="BQ233" s="52">
        <v>54</v>
      </c>
      <c r="BR233" s="52">
        <v>0.7592592592592593</v>
      </c>
      <c r="BS233" s="52">
        <v>40.386130811662731</v>
      </c>
      <c r="BT233" s="52">
        <v>50</v>
      </c>
      <c r="BU233" s="54"/>
      <c r="BV233" s="54"/>
      <c r="BW233" s="52"/>
      <c r="BX233" s="52"/>
      <c r="BY233" s="52"/>
      <c r="BZ233" s="55"/>
      <c r="CA233" s="55"/>
      <c r="CB233" s="52"/>
      <c r="CC233" s="52"/>
      <c r="CD233" s="52"/>
      <c r="CE233" s="52"/>
      <c r="CF233" s="52"/>
      <c r="CG233" s="52"/>
      <c r="CH233" s="52"/>
      <c r="CI233" s="52"/>
      <c r="CJ233" s="52"/>
      <c r="CK233" s="52">
        <v>242</v>
      </c>
      <c r="CL233" s="52">
        <v>225</v>
      </c>
      <c r="CM233" s="52">
        <v>197</v>
      </c>
      <c r="CN233" s="52">
        <v>0.92975206611570249</v>
      </c>
      <c r="CO233" s="52">
        <v>1.2284263959390862</v>
      </c>
      <c r="CP233" s="52">
        <v>50</v>
      </c>
      <c r="CQ233" s="52">
        <v>50</v>
      </c>
      <c r="CR233" s="52"/>
      <c r="CS233" s="52"/>
      <c r="CT233" s="52"/>
      <c r="CU233" s="52"/>
      <c r="CV233" s="52"/>
      <c r="CW233" s="52"/>
      <c r="CX233" s="52"/>
      <c r="CY233" s="52"/>
      <c r="CZ233" s="52">
        <v>16.823939048191338</v>
      </c>
      <c r="DA233" s="52">
        <v>19.496255895940152</v>
      </c>
      <c r="DB233" s="52">
        <v>17.335082511020332</v>
      </c>
      <c r="DC233" s="52"/>
      <c r="DD233" s="50" t="s">
        <v>560</v>
      </c>
      <c r="DE233" s="22"/>
      <c r="DF233" s="22"/>
    </row>
    <row r="234" spans="1:110" x14ac:dyDescent="0.25">
      <c r="A234" s="50" t="s">
        <v>2842</v>
      </c>
      <c r="B234" s="50" t="s">
        <v>1858</v>
      </c>
      <c r="C234" s="50" t="s">
        <v>106</v>
      </c>
      <c r="D234" s="50" t="s">
        <v>114</v>
      </c>
      <c r="E234" s="50" t="s">
        <v>108</v>
      </c>
      <c r="F234" s="50" t="s">
        <v>1454</v>
      </c>
      <c r="G234" s="50" t="s">
        <v>109</v>
      </c>
      <c r="H234" s="52">
        <v>486.37446478470565</v>
      </c>
      <c r="I234" s="52">
        <v>750</v>
      </c>
      <c r="J234" s="52">
        <v>64.849928637960758</v>
      </c>
      <c r="K234" s="52">
        <v>0</v>
      </c>
      <c r="L234" s="52">
        <v>192</v>
      </c>
      <c r="M234" s="52">
        <v>57.222506313271332</v>
      </c>
      <c r="N234" s="52">
        <v>76.29667508436178</v>
      </c>
      <c r="O234" s="52">
        <v>100</v>
      </c>
      <c r="P234" s="52">
        <v>156</v>
      </c>
      <c r="Q234" s="52">
        <v>56.120370660593814</v>
      </c>
      <c r="R234" s="52">
        <v>57.426932772693007</v>
      </c>
      <c r="S234" s="52">
        <v>61.998427474873878</v>
      </c>
      <c r="T234" s="52">
        <v>74.827160880791752</v>
      </c>
      <c r="U234" s="52">
        <v>100</v>
      </c>
      <c r="V234" s="52">
        <v>189</v>
      </c>
      <c r="W234" s="52">
        <v>50.974186028975794</v>
      </c>
      <c r="X234" s="52">
        <v>67.965581371967716</v>
      </c>
      <c r="Y234" s="52">
        <v>100</v>
      </c>
      <c r="Z234" s="52">
        <v>153</v>
      </c>
      <c r="AA234" s="52">
        <v>49.455892677512921</v>
      </c>
      <c r="AB234" s="52">
        <v>65.941190236683894</v>
      </c>
      <c r="AC234" s="52">
        <v>100</v>
      </c>
      <c r="AD234" s="52">
        <v>41</v>
      </c>
      <c r="AE234" s="52">
        <v>41.80894308943089</v>
      </c>
      <c r="AF234" s="52">
        <v>55.745257452574528</v>
      </c>
      <c r="AG234" s="52">
        <v>100</v>
      </c>
      <c r="AH234" s="52">
        <v>36</v>
      </c>
      <c r="AI234" s="52">
        <v>40.587962962962969</v>
      </c>
      <c r="AJ234" s="52"/>
      <c r="AK234" s="52">
        <v>54.117283950617292</v>
      </c>
      <c r="AL234" s="52">
        <v>100</v>
      </c>
      <c r="AM234" s="53">
        <v>5.87</v>
      </c>
      <c r="AN234" s="53">
        <v>7.97</v>
      </c>
      <c r="AO234" s="53"/>
      <c r="AP234" s="52">
        <v>0</v>
      </c>
      <c r="AQ234" s="52">
        <v>0.99494949494949492</v>
      </c>
      <c r="AR234" s="52">
        <v>0.99378881987577639</v>
      </c>
      <c r="AS234" s="52">
        <v>1</v>
      </c>
      <c r="AT234" s="52">
        <v>0.99489795918367352</v>
      </c>
      <c r="AU234" s="52">
        <v>0.99371069182389937</v>
      </c>
      <c r="AV234" s="52">
        <v>1</v>
      </c>
      <c r="AW234" s="52">
        <v>1</v>
      </c>
      <c r="AX234" s="52">
        <v>1</v>
      </c>
      <c r="AY234" s="52"/>
      <c r="AZ234" s="52">
        <v>0.15921787709497207</v>
      </c>
      <c r="BA234" s="52">
        <v>28.156424581005602</v>
      </c>
      <c r="BB234" s="52">
        <v>50</v>
      </c>
      <c r="BC234" s="52">
        <v>0.1864406779661017</v>
      </c>
      <c r="BD234" s="52">
        <v>22.711864406779682</v>
      </c>
      <c r="BE234" s="52">
        <v>50</v>
      </c>
      <c r="BF234" s="52"/>
      <c r="BG234" s="52"/>
      <c r="BH234" s="52"/>
      <c r="BI234" s="52"/>
      <c r="BJ234" s="52"/>
      <c r="BK234" s="52"/>
      <c r="BL234" s="52"/>
      <c r="BM234" s="52"/>
      <c r="BN234" s="52"/>
      <c r="BO234" s="52"/>
      <c r="BP234" s="52"/>
      <c r="BQ234" s="52"/>
      <c r="BR234" s="52"/>
      <c r="BS234" s="52"/>
      <c r="BT234" s="52"/>
      <c r="BU234" s="54"/>
      <c r="BV234" s="54"/>
      <c r="BW234" s="52"/>
      <c r="BX234" s="52"/>
      <c r="BY234" s="52"/>
      <c r="BZ234" s="55"/>
      <c r="CA234" s="55"/>
      <c r="CB234" s="52"/>
      <c r="CC234" s="52"/>
      <c r="CD234" s="52"/>
      <c r="CE234" s="52"/>
      <c r="CF234" s="52"/>
      <c r="CG234" s="52"/>
      <c r="CH234" s="52"/>
      <c r="CI234" s="52"/>
      <c r="CJ234" s="52"/>
      <c r="CK234" s="52">
        <v>87</v>
      </c>
      <c r="CL234" s="52">
        <v>53</v>
      </c>
      <c r="CM234" s="52">
        <v>90</v>
      </c>
      <c r="CN234" s="52">
        <v>0.60919540229885061</v>
      </c>
      <c r="CO234" s="52">
        <v>0.96666666666666667</v>
      </c>
      <c r="CP234" s="52">
        <v>40.613026819923377</v>
      </c>
      <c r="CQ234" s="52">
        <v>50</v>
      </c>
      <c r="CR234" s="52"/>
      <c r="CS234" s="52"/>
      <c r="CT234" s="52"/>
      <c r="CU234" s="52"/>
      <c r="CV234" s="52"/>
      <c r="CW234" s="52"/>
      <c r="CX234" s="52"/>
      <c r="CY234" s="52"/>
      <c r="CZ234" s="52">
        <v>16.823939048191338</v>
      </c>
      <c r="DA234" s="52">
        <v>19.496255895940152</v>
      </c>
      <c r="DB234" s="52">
        <v>17.335082511020332</v>
      </c>
      <c r="DC234" s="52"/>
      <c r="DD234" s="50" t="s">
        <v>405</v>
      </c>
      <c r="DE234" s="22"/>
      <c r="DF234" s="22"/>
    </row>
    <row r="235" spans="1:110" x14ac:dyDescent="0.25">
      <c r="A235" s="50" t="s">
        <v>3039</v>
      </c>
      <c r="B235" s="50" t="s">
        <v>1859</v>
      </c>
      <c r="C235" s="50" t="s">
        <v>106</v>
      </c>
      <c r="D235" s="50" t="s">
        <v>137</v>
      </c>
      <c r="E235" s="50" t="s">
        <v>108</v>
      </c>
      <c r="F235" s="50" t="s">
        <v>1453</v>
      </c>
      <c r="G235" s="50" t="s">
        <v>109</v>
      </c>
      <c r="H235" s="52">
        <v>645.22459224584873</v>
      </c>
      <c r="I235" s="52">
        <v>750</v>
      </c>
      <c r="J235" s="52">
        <v>86.029945632779828</v>
      </c>
      <c r="K235" s="52">
        <v>1</v>
      </c>
      <c r="L235" s="52">
        <v>448</v>
      </c>
      <c r="M235" s="52">
        <v>77.809711819066166</v>
      </c>
      <c r="N235" s="52">
        <v>100</v>
      </c>
      <c r="O235" s="52">
        <v>100</v>
      </c>
      <c r="P235" s="52">
        <v>76</v>
      </c>
      <c r="Q235" s="52">
        <v>63.523693426172436</v>
      </c>
      <c r="R235" s="52">
        <v>71.656917449236019</v>
      </c>
      <c r="S235" s="52">
        <v>75</v>
      </c>
      <c r="T235" s="52">
        <v>84.698257901563238</v>
      </c>
      <c r="U235" s="52">
        <v>100</v>
      </c>
      <c r="V235" s="52">
        <v>445</v>
      </c>
      <c r="W235" s="52">
        <v>68.368202346913122</v>
      </c>
      <c r="X235" s="52">
        <v>91.157603129217506</v>
      </c>
      <c r="Y235" s="52">
        <v>100</v>
      </c>
      <c r="Z235" s="52">
        <v>75</v>
      </c>
      <c r="AA235" s="52">
        <v>52.143874508786794</v>
      </c>
      <c r="AB235" s="52">
        <v>69.525166011715726</v>
      </c>
      <c r="AC235" s="52">
        <v>100</v>
      </c>
      <c r="AD235" s="52">
        <v>211</v>
      </c>
      <c r="AE235" s="52">
        <v>65.431753554502421</v>
      </c>
      <c r="AF235" s="52">
        <v>87.242338072669895</v>
      </c>
      <c r="AG235" s="52">
        <v>100</v>
      </c>
      <c r="AH235" s="52">
        <v>34</v>
      </c>
      <c r="AI235" s="52">
        <v>54.956862745098036</v>
      </c>
      <c r="AJ235" s="52">
        <v>67.443879472693084</v>
      </c>
      <c r="AK235" s="52">
        <v>73.275816993464048</v>
      </c>
      <c r="AL235" s="52">
        <v>100</v>
      </c>
      <c r="AM235" s="53">
        <v>11.47</v>
      </c>
      <c r="AN235" s="53">
        <v>19.510000000000002</v>
      </c>
      <c r="AO235" s="53">
        <v>12.48</v>
      </c>
      <c r="AP235" s="52">
        <v>1</v>
      </c>
      <c r="AQ235" s="52">
        <v>0.92622950819672134</v>
      </c>
      <c r="AR235" s="52">
        <v>0.91566265060240959</v>
      </c>
      <c r="AS235" s="52">
        <v>0.92839506172839503</v>
      </c>
      <c r="AT235" s="52">
        <v>0.92008196721311475</v>
      </c>
      <c r="AU235" s="52">
        <v>0.90361445783132532</v>
      </c>
      <c r="AV235" s="52">
        <v>0.92345679012345683</v>
      </c>
      <c r="AW235" s="52">
        <v>0.99528301886792447</v>
      </c>
      <c r="AX235" s="52">
        <v>1</v>
      </c>
      <c r="AY235" s="52">
        <v>0.9943820224719101</v>
      </c>
      <c r="AZ235" s="52">
        <v>3.2854209445585217E-2</v>
      </c>
      <c r="BA235" s="52">
        <v>50</v>
      </c>
      <c r="BB235" s="52">
        <v>50</v>
      </c>
      <c r="BC235" s="52">
        <v>6.4935064935064929E-2</v>
      </c>
      <c r="BD235" s="52">
        <v>47.012987012987018</v>
      </c>
      <c r="BE235" s="52">
        <v>50</v>
      </c>
      <c r="BF235" s="52"/>
      <c r="BG235" s="52"/>
      <c r="BH235" s="52"/>
      <c r="BI235" s="52"/>
      <c r="BJ235" s="52"/>
      <c r="BK235" s="52"/>
      <c r="BL235" s="52"/>
      <c r="BM235" s="52"/>
      <c r="BN235" s="52"/>
      <c r="BO235" s="52"/>
      <c r="BP235" s="52"/>
      <c r="BQ235" s="52"/>
      <c r="BR235" s="52"/>
      <c r="BS235" s="52"/>
      <c r="BT235" s="52"/>
      <c r="BU235" s="54"/>
      <c r="BV235" s="54"/>
      <c r="BW235" s="52"/>
      <c r="BX235" s="52"/>
      <c r="BY235" s="52"/>
      <c r="BZ235" s="55"/>
      <c r="CA235" s="55"/>
      <c r="CB235" s="52"/>
      <c r="CC235" s="52"/>
      <c r="CD235" s="52"/>
      <c r="CE235" s="52"/>
      <c r="CF235" s="52"/>
      <c r="CG235" s="52"/>
      <c r="CH235" s="52"/>
      <c r="CI235" s="52"/>
      <c r="CJ235" s="52"/>
      <c r="CK235" s="52">
        <v>271</v>
      </c>
      <c r="CL235" s="52">
        <v>172</v>
      </c>
      <c r="CM235" s="52">
        <v>274</v>
      </c>
      <c r="CN235" s="52">
        <v>0.63468634686346859</v>
      </c>
      <c r="CO235" s="52">
        <v>0.98905109489051091</v>
      </c>
      <c r="CP235" s="52">
        <v>42.312423124231238</v>
      </c>
      <c r="CQ235" s="52">
        <v>50</v>
      </c>
      <c r="CR235" s="52"/>
      <c r="CS235" s="52"/>
      <c r="CT235" s="52"/>
      <c r="CU235" s="52"/>
      <c r="CV235" s="52"/>
      <c r="CW235" s="52"/>
      <c r="CX235" s="52"/>
      <c r="CY235" s="52"/>
      <c r="CZ235" s="52">
        <v>16.823939048191338</v>
      </c>
      <c r="DA235" s="52">
        <v>19.496255895940152</v>
      </c>
      <c r="DB235" s="52">
        <v>17.335082511020332</v>
      </c>
      <c r="DC235" s="52"/>
      <c r="DD235" s="50" t="s">
        <v>627</v>
      </c>
      <c r="DE235" s="22"/>
      <c r="DF235" s="22"/>
    </row>
    <row r="236" spans="1:110" x14ac:dyDescent="0.25">
      <c r="A236" s="50" t="s">
        <v>2838</v>
      </c>
      <c r="B236" s="50" t="s">
        <v>1860</v>
      </c>
      <c r="C236" s="50" t="s">
        <v>106</v>
      </c>
      <c r="D236" s="50" t="s">
        <v>114</v>
      </c>
      <c r="E236" s="50" t="s">
        <v>108</v>
      </c>
      <c r="F236" s="50" t="s">
        <v>2644</v>
      </c>
      <c r="G236" s="50" t="s">
        <v>109</v>
      </c>
      <c r="H236" s="52">
        <v>528.4364123256438</v>
      </c>
      <c r="I236" s="52">
        <v>750</v>
      </c>
      <c r="J236" s="52">
        <v>70.458188310085845</v>
      </c>
      <c r="K236" s="52">
        <v>0</v>
      </c>
      <c r="L236" s="52">
        <v>307</v>
      </c>
      <c r="M236" s="52">
        <v>62.502391304258701</v>
      </c>
      <c r="N236" s="52">
        <v>83.336521739011602</v>
      </c>
      <c r="O236" s="52">
        <v>100</v>
      </c>
      <c r="P236" s="52">
        <v>175</v>
      </c>
      <c r="Q236" s="52">
        <v>57.297332947071055</v>
      </c>
      <c r="R236" s="52">
        <v>63.230299081393909</v>
      </c>
      <c r="S236" s="52">
        <v>69.403036853560522</v>
      </c>
      <c r="T236" s="52">
        <v>76.396443929428074</v>
      </c>
      <c r="U236" s="52">
        <v>100</v>
      </c>
      <c r="V236" s="52">
        <v>305</v>
      </c>
      <c r="W236" s="52">
        <v>55.736120350313634</v>
      </c>
      <c r="X236" s="52">
        <v>74.314827133751521</v>
      </c>
      <c r="Y236" s="52">
        <v>100</v>
      </c>
      <c r="Z236" s="52">
        <v>174</v>
      </c>
      <c r="AA236" s="52">
        <v>50.093951305649732</v>
      </c>
      <c r="AB236" s="52">
        <v>66.791935074199642</v>
      </c>
      <c r="AC236" s="52">
        <v>100</v>
      </c>
      <c r="AD236" s="52">
        <v>69</v>
      </c>
      <c r="AE236" s="52">
        <v>48.309661835748784</v>
      </c>
      <c r="AF236" s="52">
        <v>64.412882447665041</v>
      </c>
      <c r="AG236" s="52">
        <v>100</v>
      </c>
      <c r="AH236" s="52">
        <v>38</v>
      </c>
      <c r="AI236" s="52">
        <v>43.681578947368436</v>
      </c>
      <c r="AJ236" s="52">
        <v>53.982795698924718</v>
      </c>
      <c r="AK236" s="52">
        <v>58.242105263157917</v>
      </c>
      <c r="AL236" s="52">
        <v>100</v>
      </c>
      <c r="AM236" s="53">
        <v>12.1</v>
      </c>
      <c r="AN236" s="53">
        <v>13.13</v>
      </c>
      <c r="AO236" s="53">
        <v>10.3</v>
      </c>
      <c r="AP236" s="52">
        <v>0</v>
      </c>
      <c r="AQ236" s="52">
        <v>1</v>
      </c>
      <c r="AR236" s="52">
        <v>1</v>
      </c>
      <c r="AS236" s="52">
        <v>1</v>
      </c>
      <c r="AT236" s="52">
        <v>1</v>
      </c>
      <c r="AU236" s="52">
        <v>1</v>
      </c>
      <c r="AV236" s="52">
        <v>1</v>
      </c>
      <c r="AW236" s="52">
        <v>1</v>
      </c>
      <c r="AX236" s="52">
        <v>1</v>
      </c>
      <c r="AY236" s="52">
        <v>1</v>
      </c>
      <c r="AZ236" s="52">
        <v>8.8929219600725959E-2</v>
      </c>
      <c r="BA236" s="52">
        <v>42.214156079854817</v>
      </c>
      <c r="BB236" s="52">
        <v>50</v>
      </c>
      <c r="BC236" s="52">
        <v>0.13166144200626959</v>
      </c>
      <c r="BD236" s="52">
        <v>33.667711598746088</v>
      </c>
      <c r="BE236" s="52">
        <v>50</v>
      </c>
      <c r="BF236" s="52"/>
      <c r="BG236" s="52"/>
      <c r="BH236" s="52"/>
      <c r="BI236" s="52"/>
      <c r="BJ236" s="52"/>
      <c r="BK236" s="52"/>
      <c r="BL236" s="52"/>
      <c r="BM236" s="52"/>
      <c r="BN236" s="52"/>
      <c r="BO236" s="52"/>
      <c r="BP236" s="52"/>
      <c r="BQ236" s="52"/>
      <c r="BR236" s="52"/>
      <c r="BS236" s="52"/>
      <c r="BT236" s="52"/>
      <c r="BU236" s="54"/>
      <c r="BV236" s="54"/>
      <c r="BW236" s="52"/>
      <c r="BX236" s="52"/>
      <c r="BY236" s="52"/>
      <c r="BZ236" s="55"/>
      <c r="CA236" s="55"/>
      <c r="CB236" s="52"/>
      <c r="CC236" s="52"/>
      <c r="CD236" s="52"/>
      <c r="CE236" s="52"/>
      <c r="CF236" s="52"/>
      <c r="CG236" s="52"/>
      <c r="CH236" s="52"/>
      <c r="CI236" s="52"/>
      <c r="CJ236" s="52"/>
      <c r="CK236" s="52">
        <v>156</v>
      </c>
      <c r="CL236" s="52">
        <v>68</v>
      </c>
      <c r="CM236" s="52">
        <v>153</v>
      </c>
      <c r="CN236" s="52">
        <v>0.4358974358974359</v>
      </c>
      <c r="CO236" s="52">
        <v>1.0196078431372548</v>
      </c>
      <c r="CP236" s="52">
        <v>29.059829059829063</v>
      </c>
      <c r="CQ236" s="52">
        <v>50</v>
      </c>
      <c r="CR236" s="52"/>
      <c r="CS236" s="52"/>
      <c r="CT236" s="52"/>
      <c r="CU236" s="52"/>
      <c r="CV236" s="52"/>
      <c r="CW236" s="52"/>
      <c r="CX236" s="52"/>
      <c r="CY236" s="52"/>
      <c r="CZ236" s="52">
        <v>16.823939048191338</v>
      </c>
      <c r="DA236" s="52">
        <v>19.496255895940152</v>
      </c>
      <c r="DB236" s="52">
        <v>17.335082511020332</v>
      </c>
      <c r="DC236" s="52"/>
      <c r="DD236" s="50" t="s">
        <v>401</v>
      </c>
      <c r="DE236" s="22"/>
      <c r="DF236" s="22"/>
    </row>
    <row r="237" spans="1:110" x14ac:dyDescent="0.25">
      <c r="A237" s="50" t="s">
        <v>3447</v>
      </c>
      <c r="B237" s="50" t="s">
        <v>1861</v>
      </c>
      <c r="C237" s="50" t="s">
        <v>106</v>
      </c>
      <c r="D237" s="50" t="s">
        <v>107</v>
      </c>
      <c r="E237" s="50" t="s">
        <v>137</v>
      </c>
      <c r="F237" s="50" t="s">
        <v>1454</v>
      </c>
      <c r="G237" s="50" t="s">
        <v>109</v>
      </c>
      <c r="H237" s="52">
        <v>446.32748213068726</v>
      </c>
      <c r="I237" s="52">
        <v>750</v>
      </c>
      <c r="J237" s="52">
        <v>59.510330950758302</v>
      </c>
      <c r="K237" s="52">
        <v>0</v>
      </c>
      <c r="L237" s="52">
        <v>191</v>
      </c>
      <c r="M237" s="52">
        <v>52.630623606919464</v>
      </c>
      <c r="N237" s="52">
        <v>70.174164809225942</v>
      </c>
      <c r="O237" s="52">
        <v>100</v>
      </c>
      <c r="P237" s="52">
        <v>189</v>
      </c>
      <c r="Q237" s="52">
        <v>52.661703921970606</v>
      </c>
      <c r="R237" s="52"/>
      <c r="S237" s="52"/>
      <c r="T237" s="52">
        <v>70.215605229294141</v>
      </c>
      <c r="U237" s="52">
        <v>100</v>
      </c>
      <c r="V237" s="52">
        <v>191</v>
      </c>
      <c r="W237" s="52">
        <v>45.048714067038688</v>
      </c>
      <c r="X237" s="52">
        <v>60.064952089384917</v>
      </c>
      <c r="Y237" s="52">
        <v>100</v>
      </c>
      <c r="Z237" s="52">
        <v>189</v>
      </c>
      <c r="AA237" s="52">
        <v>45.028489824786142</v>
      </c>
      <c r="AB237" s="52">
        <v>60.037986433048182</v>
      </c>
      <c r="AC237" s="52">
        <v>100</v>
      </c>
      <c r="AD237" s="52">
        <v>68</v>
      </c>
      <c r="AE237" s="52">
        <v>38.20882352941176</v>
      </c>
      <c r="AF237" s="52">
        <v>50.945098039215672</v>
      </c>
      <c r="AG237" s="52">
        <v>100</v>
      </c>
      <c r="AH237" s="52">
        <v>67</v>
      </c>
      <c r="AI237" s="52">
        <v>38.177114427860694</v>
      </c>
      <c r="AJ237" s="52"/>
      <c r="AK237" s="52">
        <v>50.90281923714759</v>
      </c>
      <c r="AL237" s="52">
        <v>100</v>
      </c>
      <c r="AM237" s="53"/>
      <c r="AN237" s="53"/>
      <c r="AO237" s="53"/>
      <c r="AP237" s="52">
        <v>0</v>
      </c>
      <c r="AQ237" s="52">
        <v>1</v>
      </c>
      <c r="AR237" s="52">
        <v>1</v>
      </c>
      <c r="AS237" s="52"/>
      <c r="AT237" s="52">
        <v>1</v>
      </c>
      <c r="AU237" s="52">
        <v>1</v>
      </c>
      <c r="AV237" s="52"/>
      <c r="AW237" s="52">
        <v>1</v>
      </c>
      <c r="AX237" s="52">
        <v>1</v>
      </c>
      <c r="AY237" s="52"/>
      <c r="AZ237" s="52">
        <v>0.16438356164383561</v>
      </c>
      <c r="BA237" s="52">
        <v>27.123287671232887</v>
      </c>
      <c r="BB237" s="52">
        <v>50</v>
      </c>
      <c r="BC237" s="52">
        <v>0.16322314049586778</v>
      </c>
      <c r="BD237" s="52">
        <v>27.355371900826462</v>
      </c>
      <c r="BE237" s="52">
        <v>50</v>
      </c>
      <c r="BF237" s="52"/>
      <c r="BG237" s="52"/>
      <c r="BH237" s="52"/>
      <c r="BI237" s="52"/>
      <c r="BJ237" s="52"/>
      <c r="BK237" s="52"/>
      <c r="BL237" s="52"/>
      <c r="BM237" s="52"/>
      <c r="BN237" s="52"/>
      <c r="BO237" s="52"/>
      <c r="BP237" s="52"/>
      <c r="BQ237" s="52"/>
      <c r="BR237" s="52"/>
      <c r="BS237" s="52"/>
      <c r="BT237" s="52"/>
      <c r="BU237" s="54"/>
      <c r="BV237" s="54"/>
      <c r="BW237" s="52"/>
      <c r="BX237" s="52"/>
      <c r="BY237" s="52"/>
      <c r="BZ237" s="55"/>
      <c r="CA237" s="55"/>
      <c r="CB237" s="52"/>
      <c r="CC237" s="52"/>
      <c r="CD237" s="52"/>
      <c r="CE237" s="52"/>
      <c r="CF237" s="52"/>
      <c r="CG237" s="52"/>
      <c r="CH237" s="52"/>
      <c r="CI237" s="52"/>
      <c r="CJ237" s="52"/>
      <c r="CK237" s="52">
        <v>61</v>
      </c>
      <c r="CL237" s="52">
        <v>27</v>
      </c>
      <c r="CM237" s="52">
        <v>65</v>
      </c>
      <c r="CN237" s="52">
        <v>0.44262295081967212</v>
      </c>
      <c r="CO237" s="52">
        <v>0.93846153846153846</v>
      </c>
      <c r="CP237" s="52">
        <v>29.508196721311474</v>
      </c>
      <c r="CQ237" s="52">
        <v>50</v>
      </c>
      <c r="CR237" s="52"/>
      <c r="CS237" s="52"/>
      <c r="CT237" s="52"/>
      <c r="CU237" s="52"/>
      <c r="CV237" s="52"/>
      <c r="CW237" s="52"/>
      <c r="CX237" s="52"/>
      <c r="CY237" s="52"/>
      <c r="CZ237" s="52">
        <v>16.823939048191338</v>
      </c>
      <c r="DA237" s="52">
        <v>19.496255895940152</v>
      </c>
      <c r="DB237" s="52">
        <v>17.335082511020332</v>
      </c>
      <c r="DC237" s="52"/>
      <c r="DD237" s="50" t="s">
        <v>1083</v>
      </c>
      <c r="DE237" s="22"/>
      <c r="DF237" s="22"/>
    </row>
    <row r="238" spans="1:110" x14ac:dyDescent="0.25">
      <c r="A238" s="50" t="s">
        <v>3642</v>
      </c>
      <c r="B238" s="50" t="s">
        <v>1862</v>
      </c>
      <c r="C238" s="50" t="s">
        <v>1284</v>
      </c>
      <c r="D238" s="50" t="s">
        <v>108</v>
      </c>
      <c r="E238" s="50" t="s">
        <v>119</v>
      </c>
      <c r="F238" s="50" t="s">
        <v>1454</v>
      </c>
      <c r="G238" s="50" t="s">
        <v>109</v>
      </c>
      <c r="H238" s="52">
        <v>562.5519875286833</v>
      </c>
      <c r="I238" s="52">
        <v>800</v>
      </c>
      <c r="J238" s="52">
        <v>70.318998441085412</v>
      </c>
      <c r="K238" s="52">
        <v>0</v>
      </c>
      <c r="L238" s="52">
        <v>133</v>
      </c>
      <c r="M238" s="52">
        <v>64.61247882098877</v>
      </c>
      <c r="N238" s="52">
        <v>86.149971761318355</v>
      </c>
      <c r="O238" s="52">
        <v>100</v>
      </c>
      <c r="P238" s="52">
        <v>98</v>
      </c>
      <c r="Q238" s="52">
        <v>59.621294568330519</v>
      </c>
      <c r="R238" s="52">
        <v>62.505122209620872</v>
      </c>
      <c r="S238" s="52">
        <v>75</v>
      </c>
      <c r="T238" s="52">
        <v>79.495059424440697</v>
      </c>
      <c r="U238" s="52">
        <v>100</v>
      </c>
      <c r="V238" s="52">
        <v>133</v>
      </c>
      <c r="W238" s="52">
        <v>49.290270243792023</v>
      </c>
      <c r="X238" s="52">
        <v>65.720360325056021</v>
      </c>
      <c r="Y238" s="52">
        <v>100</v>
      </c>
      <c r="Z238" s="52">
        <v>98</v>
      </c>
      <c r="AA238" s="52">
        <v>44.570680255996002</v>
      </c>
      <c r="AB238" s="52">
        <v>59.427573674661339</v>
      </c>
      <c r="AC238" s="52">
        <v>100</v>
      </c>
      <c r="AD238" s="52">
        <v>37</v>
      </c>
      <c r="AE238" s="52">
        <v>48.320720720720715</v>
      </c>
      <c r="AF238" s="52">
        <v>64.427627627627615</v>
      </c>
      <c r="AG238" s="52">
        <v>100</v>
      </c>
      <c r="AH238" s="52">
        <v>29</v>
      </c>
      <c r="AI238" s="52">
        <v>47.274712643678164</v>
      </c>
      <c r="AJ238" s="52"/>
      <c r="AK238" s="52">
        <v>63.032950191570883</v>
      </c>
      <c r="AL238" s="52">
        <v>100</v>
      </c>
      <c r="AM238" s="53">
        <v>15.37</v>
      </c>
      <c r="AN238" s="53">
        <v>17.93</v>
      </c>
      <c r="AO238" s="53"/>
      <c r="AP238" s="52">
        <v>0</v>
      </c>
      <c r="AQ238" s="52">
        <v>1</v>
      </c>
      <c r="AR238" s="52">
        <v>1</v>
      </c>
      <c r="AS238" s="52">
        <v>1</v>
      </c>
      <c r="AT238" s="52">
        <v>1</v>
      </c>
      <c r="AU238" s="52">
        <v>1</v>
      </c>
      <c r="AV238" s="52">
        <v>1</v>
      </c>
      <c r="AW238" s="52">
        <v>1</v>
      </c>
      <c r="AX238" s="52">
        <v>1</v>
      </c>
      <c r="AY238" s="52"/>
      <c r="AZ238" s="52">
        <v>9.7744360902255634E-2</v>
      </c>
      <c r="BA238" s="52">
        <v>40.451127819548873</v>
      </c>
      <c r="BB238" s="52">
        <v>50</v>
      </c>
      <c r="BC238" s="52">
        <v>0.11224489795918367</v>
      </c>
      <c r="BD238" s="52">
        <v>37.551020408163268</v>
      </c>
      <c r="BE238" s="52">
        <v>50</v>
      </c>
      <c r="BF238" s="52"/>
      <c r="BG238" s="52"/>
      <c r="BH238" s="52"/>
      <c r="BI238" s="52"/>
      <c r="BJ238" s="52"/>
      <c r="BK238" s="52"/>
      <c r="BL238" s="52"/>
      <c r="BM238" s="52"/>
      <c r="BN238" s="52"/>
      <c r="BO238" s="52"/>
      <c r="BP238" s="52">
        <v>25</v>
      </c>
      <c r="BQ238" s="52">
        <v>26</v>
      </c>
      <c r="BR238" s="52">
        <v>0.96153846153846156</v>
      </c>
      <c r="BS238" s="52">
        <v>50</v>
      </c>
      <c r="BT238" s="52">
        <v>50</v>
      </c>
      <c r="BU238" s="54"/>
      <c r="BV238" s="54"/>
      <c r="BW238" s="52"/>
      <c r="BX238" s="52"/>
      <c r="BY238" s="52"/>
      <c r="BZ238" s="55"/>
      <c r="CA238" s="55"/>
      <c r="CB238" s="52"/>
      <c r="CC238" s="52"/>
      <c r="CD238" s="52"/>
      <c r="CE238" s="52"/>
      <c r="CF238" s="52"/>
      <c r="CG238" s="52"/>
      <c r="CH238" s="52"/>
      <c r="CI238" s="52"/>
      <c r="CJ238" s="52"/>
      <c r="CK238" s="52">
        <v>90</v>
      </c>
      <c r="CL238" s="52">
        <v>22</v>
      </c>
      <c r="CM238" s="52">
        <v>86</v>
      </c>
      <c r="CN238" s="52">
        <v>0.24444444444444444</v>
      </c>
      <c r="CO238" s="52">
        <v>1.0465116279069768</v>
      </c>
      <c r="CP238" s="52">
        <v>16.296296296296294</v>
      </c>
      <c r="CQ238" s="52">
        <v>50</v>
      </c>
      <c r="CR238" s="52"/>
      <c r="CS238" s="52"/>
      <c r="CT238" s="52"/>
      <c r="CU238" s="52"/>
      <c r="CV238" s="52"/>
      <c r="CW238" s="52"/>
      <c r="CX238" s="52"/>
      <c r="CY238" s="52"/>
      <c r="CZ238" s="52">
        <v>16.823939048191338</v>
      </c>
      <c r="DA238" s="52">
        <v>19.496255895940152</v>
      </c>
      <c r="DB238" s="52">
        <v>17.335082511020332</v>
      </c>
      <c r="DC238" s="52"/>
      <c r="DD238" s="50" t="s">
        <v>1311</v>
      </c>
      <c r="DE238" s="22"/>
      <c r="DF238" s="22"/>
    </row>
    <row r="239" spans="1:110" x14ac:dyDescent="0.25">
      <c r="A239" s="50" t="s">
        <v>3488</v>
      </c>
      <c r="B239" s="50" t="s">
        <v>1863</v>
      </c>
      <c r="C239" s="50" t="s">
        <v>106</v>
      </c>
      <c r="D239" s="50" t="s">
        <v>114</v>
      </c>
      <c r="E239" s="50" t="s">
        <v>137</v>
      </c>
      <c r="F239" s="50" t="s">
        <v>2644</v>
      </c>
      <c r="G239" s="50" t="s">
        <v>109</v>
      </c>
      <c r="H239" s="52">
        <v>568.60609061787261</v>
      </c>
      <c r="I239" s="52">
        <v>650</v>
      </c>
      <c r="J239" s="52">
        <v>87.477860095057324</v>
      </c>
      <c r="K239" s="52">
        <v>1</v>
      </c>
      <c r="L239" s="52">
        <v>260</v>
      </c>
      <c r="M239" s="52">
        <v>79.23824419759282</v>
      </c>
      <c r="N239" s="52">
        <v>100</v>
      </c>
      <c r="O239" s="52">
        <v>100</v>
      </c>
      <c r="P239" s="52">
        <v>43</v>
      </c>
      <c r="Q239" s="52">
        <v>61.37258294759912</v>
      </c>
      <c r="R239" s="52">
        <v>73.612447156225954</v>
      </c>
      <c r="S239" s="52">
        <v>75</v>
      </c>
      <c r="T239" s="52">
        <v>81.830110596798818</v>
      </c>
      <c r="U239" s="52">
        <v>100</v>
      </c>
      <c r="V239" s="52">
        <v>260</v>
      </c>
      <c r="W239" s="52">
        <v>69.763726099303014</v>
      </c>
      <c r="X239" s="52">
        <v>93.018301465737352</v>
      </c>
      <c r="Y239" s="52">
        <v>100</v>
      </c>
      <c r="Z239" s="52">
        <v>43</v>
      </c>
      <c r="AA239" s="52">
        <v>50.341110532970994</v>
      </c>
      <c r="AB239" s="52">
        <v>67.121480710627992</v>
      </c>
      <c r="AC239" s="52">
        <v>100</v>
      </c>
      <c r="AD239" s="52">
        <v>94</v>
      </c>
      <c r="AE239" s="52">
        <v>63.694680851063801</v>
      </c>
      <c r="AF239" s="52">
        <v>84.926241134751734</v>
      </c>
      <c r="AG239" s="52">
        <v>100</v>
      </c>
      <c r="AH239" s="52">
        <v>14</v>
      </c>
      <c r="AI239" s="52"/>
      <c r="AJ239" s="52">
        <v>65.284999999999997</v>
      </c>
      <c r="AK239" s="52"/>
      <c r="AL239" s="52">
        <v>0</v>
      </c>
      <c r="AM239" s="53">
        <v>13.62</v>
      </c>
      <c r="AN239" s="53">
        <v>23.27</v>
      </c>
      <c r="AO239" s="53"/>
      <c r="AP239" s="52">
        <v>0</v>
      </c>
      <c r="AQ239" s="52">
        <v>1</v>
      </c>
      <c r="AR239" s="52">
        <v>1</v>
      </c>
      <c r="AS239" s="52">
        <v>1</v>
      </c>
      <c r="AT239" s="52">
        <v>1</v>
      </c>
      <c r="AU239" s="52">
        <v>1</v>
      </c>
      <c r="AV239" s="52">
        <v>1</v>
      </c>
      <c r="AW239" s="52">
        <v>1</v>
      </c>
      <c r="AX239" s="52"/>
      <c r="AY239" s="52">
        <v>1</v>
      </c>
      <c r="AZ239" s="52">
        <v>2.5793650793650792E-2</v>
      </c>
      <c r="BA239" s="52">
        <v>50</v>
      </c>
      <c r="BB239" s="52">
        <v>50</v>
      </c>
      <c r="BC239" s="52">
        <v>7.9545454545454544E-2</v>
      </c>
      <c r="BD239" s="52">
        <v>44.090909090909093</v>
      </c>
      <c r="BE239" s="52">
        <v>50</v>
      </c>
      <c r="BF239" s="52"/>
      <c r="BG239" s="52"/>
      <c r="BH239" s="52"/>
      <c r="BI239" s="52"/>
      <c r="BJ239" s="52"/>
      <c r="BK239" s="52"/>
      <c r="BL239" s="52"/>
      <c r="BM239" s="52"/>
      <c r="BN239" s="52"/>
      <c r="BO239" s="52"/>
      <c r="BP239" s="52"/>
      <c r="BQ239" s="52"/>
      <c r="BR239" s="52"/>
      <c r="BS239" s="52"/>
      <c r="BT239" s="52"/>
      <c r="BU239" s="54"/>
      <c r="BV239" s="54"/>
      <c r="BW239" s="52"/>
      <c r="BX239" s="52"/>
      <c r="BY239" s="52"/>
      <c r="BZ239" s="55"/>
      <c r="CA239" s="55"/>
      <c r="CB239" s="52"/>
      <c r="CC239" s="52"/>
      <c r="CD239" s="52"/>
      <c r="CE239" s="52"/>
      <c r="CF239" s="52"/>
      <c r="CG239" s="52"/>
      <c r="CH239" s="52"/>
      <c r="CI239" s="52"/>
      <c r="CJ239" s="52"/>
      <c r="CK239" s="52">
        <v>84</v>
      </c>
      <c r="CL239" s="52">
        <v>60</v>
      </c>
      <c r="CM239" s="52">
        <v>85</v>
      </c>
      <c r="CN239" s="52">
        <v>0.7142857142857143</v>
      </c>
      <c r="CO239" s="52">
        <v>0.9882352941176471</v>
      </c>
      <c r="CP239" s="52">
        <v>47.61904761904762</v>
      </c>
      <c r="CQ239" s="52">
        <v>50</v>
      </c>
      <c r="CR239" s="52"/>
      <c r="CS239" s="52"/>
      <c r="CT239" s="52"/>
      <c r="CU239" s="52"/>
      <c r="CV239" s="52"/>
      <c r="CW239" s="52"/>
      <c r="CX239" s="52"/>
      <c r="CY239" s="52"/>
      <c r="CZ239" s="52">
        <v>16.823939048191338</v>
      </c>
      <c r="DA239" s="52">
        <v>19.496255895940152</v>
      </c>
      <c r="DB239" s="52">
        <v>17.335082511020332</v>
      </c>
      <c r="DC239" s="52"/>
      <c r="DD239" s="50" t="s">
        <v>1126</v>
      </c>
      <c r="DE239" s="22"/>
      <c r="DF239" s="22"/>
    </row>
    <row r="240" spans="1:110" x14ac:dyDescent="0.25">
      <c r="A240" s="50" t="s">
        <v>3451</v>
      </c>
      <c r="B240" s="50" t="s">
        <v>1864</v>
      </c>
      <c r="C240" s="50" t="s">
        <v>106</v>
      </c>
      <c r="D240" s="50" t="s">
        <v>107</v>
      </c>
      <c r="E240" s="50" t="s">
        <v>119</v>
      </c>
      <c r="F240" s="50" t="s">
        <v>1454</v>
      </c>
      <c r="G240" s="50" t="s">
        <v>109</v>
      </c>
      <c r="H240" s="52">
        <v>563.63551537821445</v>
      </c>
      <c r="I240" s="52">
        <v>800</v>
      </c>
      <c r="J240" s="52">
        <v>70.454439422276806</v>
      </c>
      <c r="K240" s="52">
        <v>1</v>
      </c>
      <c r="L240" s="52">
        <v>247</v>
      </c>
      <c r="M240" s="52">
        <v>56.548087004271444</v>
      </c>
      <c r="N240" s="52">
        <v>75.397449339028583</v>
      </c>
      <c r="O240" s="52">
        <v>100</v>
      </c>
      <c r="P240" s="52">
        <v>227</v>
      </c>
      <c r="Q240" s="52">
        <v>55.177175555928471</v>
      </c>
      <c r="R240" s="52">
        <v>59.717624192497397</v>
      </c>
      <c r="S240" s="52">
        <v>72.107931942964186</v>
      </c>
      <c r="T240" s="52">
        <v>73.569567407904628</v>
      </c>
      <c r="U240" s="52">
        <v>100</v>
      </c>
      <c r="V240" s="52">
        <v>247</v>
      </c>
      <c r="W240" s="52">
        <v>47.336246822283023</v>
      </c>
      <c r="X240" s="52">
        <v>63.114995763044035</v>
      </c>
      <c r="Y240" s="52">
        <v>100</v>
      </c>
      <c r="Z240" s="52">
        <v>227</v>
      </c>
      <c r="AA240" s="52">
        <v>46.245376569400705</v>
      </c>
      <c r="AB240" s="52">
        <v>61.660502092534273</v>
      </c>
      <c r="AC240" s="52">
        <v>100</v>
      </c>
      <c r="AD240" s="52">
        <v>90</v>
      </c>
      <c r="AE240" s="52">
        <v>46.358888888888892</v>
      </c>
      <c r="AF240" s="52">
        <v>61.811851851851848</v>
      </c>
      <c r="AG240" s="52">
        <v>100</v>
      </c>
      <c r="AH240" s="52">
        <v>82</v>
      </c>
      <c r="AI240" s="52">
        <v>45.149186991869925</v>
      </c>
      <c r="AJ240" s="52"/>
      <c r="AK240" s="52">
        <v>60.198915989159893</v>
      </c>
      <c r="AL240" s="52">
        <v>100</v>
      </c>
      <c r="AM240" s="53">
        <v>16.93</v>
      </c>
      <c r="AN240" s="53">
        <v>13.47</v>
      </c>
      <c r="AO240" s="53"/>
      <c r="AP240" s="52">
        <v>0</v>
      </c>
      <c r="AQ240" s="52">
        <v>1</v>
      </c>
      <c r="AR240" s="52">
        <v>1</v>
      </c>
      <c r="AS240" s="52">
        <v>1</v>
      </c>
      <c r="AT240" s="52">
        <v>0.99655172413793103</v>
      </c>
      <c r="AU240" s="52">
        <v>1</v>
      </c>
      <c r="AV240" s="52">
        <v>0.95833333333333337</v>
      </c>
      <c r="AW240" s="52">
        <v>1</v>
      </c>
      <c r="AX240" s="52">
        <v>1</v>
      </c>
      <c r="AY240" s="52"/>
      <c r="AZ240" s="52">
        <v>9.1981132075471692E-2</v>
      </c>
      <c r="BA240" s="52">
        <v>41.603773584905674</v>
      </c>
      <c r="BB240" s="52">
        <v>50</v>
      </c>
      <c r="BC240" s="52">
        <v>9.8445595854922283E-2</v>
      </c>
      <c r="BD240" s="52">
        <v>40.310880829015552</v>
      </c>
      <c r="BE240" s="52">
        <v>50</v>
      </c>
      <c r="BF240" s="52"/>
      <c r="BG240" s="52"/>
      <c r="BH240" s="52"/>
      <c r="BI240" s="52"/>
      <c r="BJ240" s="52"/>
      <c r="BK240" s="52"/>
      <c r="BL240" s="52"/>
      <c r="BM240" s="52"/>
      <c r="BN240" s="52"/>
      <c r="BO240" s="52"/>
      <c r="BP240" s="52">
        <v>27</v>
      </c>
      <c r="BQ240" s="52">
        <v>30</v>
      </c>
      <c r="BR240" s="52">
        <v>0.9</v>
      </c>
      <c r="BS240" s="52">
        <v>47.872340425531917</v>
      </c>
      <c r="BT240" s="52">
        <v>50</v>
      </c>
      <c r="BU240" s="54"/>
      <c r="BV240" s="54"/>
      <c r="BW240" s="52"/>
      <c r="BX240" s="52"/>
      <c r="BY240" s="52"/>
      <c r="BZ240" s="55"/>
      <c r="CA240" s="55"/>
      <c r="CB240" s="52"/>
      <c r="CC240" s="52"/>
      <c r="CD240" s="52"/>
      <c r="CE240" s="52"/>
      <c r="CF240" s="52"/>
      <c r="CG240" s="52"/>
      <c r="CH240" s="52"/>
      <c r="CI240" s="52"/>
      <c r="CJ240" s="52"/>
      <c r="CK240" s="52">
        <v>140</v>
      </c>
      <c r="CL240" s="52">
        <v>80</v>
      </c>
      <c r="CM240" s="52">
        <v>139</v>
      </c>
      <c r="CN240" s="52">
        <v>0.5714285714285714</v>
      </c>
      <c r="CO240" s="52">
        <v>1.0071942446043165</v>
      </c>
      <c r="CP240" s="52">
        <v>38.095238095238095</v>
      </c>
      <c r="CQ240" s="52">
        <v>50</v>
      </c>
      <c r="CR240" s="52"/>
      <c r="CS240" s="52"/>
      <c r="CT240" s="52"/>
      <c r="CU240" s="52"/>
      <c r="CV240" s="52"/>
      <c r="CW240" s="52"/>
      <c r="CX240" s="52"/>
      <c r="CY240" s="52"/>
      <c r="CZ240" s="52">
        <v>16.823939048191338</v>
      </c>
      <c r="DA240" s="52">
        <v>19.496255895940152</v>
      </c>
      <c r="DB240" s="52">
        <v>17.335082511020332</v>
      </c>
      <c r="DC240" s="52"/>
      <c r="DD240" s="50" t="s">
        <v>1087</v>
      </c>
      <c r="DE240" s="22"/>
      <c r="DF240" s="22"/>
    </row>
    <row r="241" spans="1:110" x14ac:dyDescent="0.25">
      <c r="A241" s="50" t="s">
        <v>2960</v>
      </c>
      <c r="B241" s="50" t="s">
        <v>1865</v>
      </c>
      <c r="C241" s="50" t="s">
        <v>106</v>
      </c>
      <c r="D241" s="50" t="s">
        <v>114</v>
      </c>
      <c r="E241" s="50" t="s">
        <v>108</v>
      </c>
      <c r="F241" s="50" t="s">
        <v>1454</v>
      </c>
      <c r="G241" s="50" t="s">
        <v>109</v>
      </c>
      <c r="H241" s="52">
        <v>529.87394360573535</v>
      </c>
      <c r="I241" s="52">
        <v>750</v>
      </c>
      <c r="J241" s="52">
        <v>70.649859147431386</v>
      </c>
      <c r="K241" s="52">
        <v>0</v>
      </c>
      <c r="L241" s="52">
        <v>169</v>
      </c>
      <c r="M241" s="52">
        <v>67.126462456194105</v>
      </c>
      <c r="N241" s="52">
        <v>89.501949941592144</v>
      </c>
      <c r="O241" s="52">
        <v>100</v>
      </c>
      <c r="P241" s="52">
        <v>105</v>
      </c>
      <c r="Q241" s="52">
        <v>61.138457442681506</v>
      </c>
      <c r="R241" s="52">
        <v>67.467403556898134</v>
      </c>
      <c r="S241" s="52">
        <v>75</v>
      </c>
      <c r="T241" s="52">
        <v>81.51794325690868</v>
      </c>
      <c r="U241" s="52">
        <v>100</v>
      </c>
      <c r="V241" s="52">
        <v>168</v>
      </c>
      <c r="W241" s="52">
        <v>57.142160464724668</v>
      </c>
      <c r="X241" s="52">
        <v>76.189547286299558</v>
      </c>
      <c r="Y241" s="52">
        <v>100</v>
      </c>
      <c r="Z241" s="52">
        <v>105</v>
      </c>
      <c r="AA241" s="52">
        <v>50.947014609420592</v>
      </c>
      <c r="AB241" s="52">
        <v>67.929352812560779</v>
      </c>
      <c r="AC241" s="52">
        <v>100</v>
      </c>
      <c r="AD241" s="52">
        <v>42</v>
      </c>
      <c r="AE241" s="52">
        <v>44.026190476190472</v>
      </c>
      <c r="AF241" s="52">
        <v>58.701587301587296</v>
      </c>
      <c r="AG241" s="52">
        <v>100</v>
      </c>
      <c r="AH241" s="52">
        <v>27</v>
      </c>
      <c r="AI241" s="52">
        <v>39.599999999999994</v>
      </c>
      <c r="AJ241" s="52"/>
      <c r="AK241" s="52">
        <v>52.79999999999999</v>
      </c>
      <c r="AL241" s="52">
        <v>100</v>
      </c>
      <c r="AM241" s="53">
        <v>13.86</v>
      </c>
      <c r="AN241" s="53">
        <v>16.52</v>
      </c>
      <c r="AO241" s="53"/>
      <c r="AP241" s="52">
        <v>0</v>
      </c>
      <c r="AQ241" s="52">
        <v>0.99435028248587576</v>
      </c>
      <c r="AR241" s="52">
        <v>0.99115044247787609</v>
      </c>
      <c r="AS241" s="52">
        <v>1</v>
      </c>
      <c r="AT241" s="52">
        <v>0.9943820224719101</v>
      </c>
      <c r="AU241" s="52">
        <v>1</v>
      </c>
      <c r="AV241" s="52">
        <v>0.984375</v>
      </c>
      <c r="AW241" s="52">
        <v>1</v>
      </c>
      <c r="AX241" s="52">
        <v>1</v>
      </c>
      <c r="AY241" s="52"/>
      <c r="AZ241" s="52">
        <v>7.8175895765472306E-2</v>
      </c>
      <c r="BA241" s="52">
        <v>44.364820846905545</v>
      </c>
      <c r="BB241" s="52">
        <v>50</v>
      </c>
      <c r="BC241" s="52">
        <v>0.10270270270270271</v>
      </c>
      <c r="BD241" s="52">
        <v>39.45945945945946</v>
      </c>
      <c r="BE241" s="52">
        <v>50</v>
      </c>
      <c r="BF241" s="52"/>
      <c r="BG241" s="52"/>
      <c r="BH241" s="52"/>
      <c r="BI241" s="52"/>
      <c r="BJ241" s="52"/>
      <c r="BK241" s="52"/>
      <c r="BL241" s="52"/>
      <c r="BM241" s="52"/>
      <c r="BN241" s="52"/>
      <c r="BO241" s="52"/>
      <c r="BP241" s="52"/>
      <c r="BQ241" s="52"/>
      <c r="BR241" s="52"/>
      <c r="BS241" s="52"/>
      <c r="BT241" s="52"/>
      <c r="BU241" s="54"/>
      <c r="BV241" s="54"/>
      <c r="BW241" s="52"/>
      <c r="BX241" s="52"/>
      <c r="BY241" s="52"/>
      <c r="BZ241" s="55"/>
      <c r="CA241" s="55"/>
      <c r="CB241" s="52"/>
      <c r="CC241" s="52"/>
      <c r="CD241" s="52"/>
      <c r="CE241" s="52"/>
      <c r="CF241" s="52"/>
      <c r="CG241" s="52"/>
      <c r="CH241" s="52"/>
      <c r="CI241" s="52"/>
      <c r="CJ241" s="52"/>
      <c r="CK241" s="52">
        <v>79</v>
      </c>
      <c r="CL241" s="52">
        <v>46</v>
      </c>
      <c r="CM241" s="52">
        <v>90</v>
      </c>
      <c r="CN241" s="52">
        <v>0.58227848101265822</v>
      </c>
      <c r="CO241" s="52">
        <v>0.87777777777777777</v>
      </c>
      <c r="CP241" s="52">
        <v>19.40928270042194</v>
      </c>
      <c r="CQ241" s="52">
        <v>50</v>
      </c>
      <c r="CR241" s="52"/>
      <c r="CS241" s="52"/>
      <c r="CT241" s="52"/>
      <c r="CU241" s="52"/>
      <c r="CV241" s="52"/>
      <c r="CW241" s="52"/>
      <c r="CX241" s="52"/>
      <c r="CY241" s="52"/>
      <c r="CZ241" s="52">
        <v>16.823939048191338</v>
      </c>
      <c r="DA241" s="52">
        <v>19.496255895940152</v>
      </c>
      <c r="DB241" s="52">
        <v>17.335082511020332</v>
      </c>
      <c r="DC241" s="52"/>
      <c r="DD241" s="50" t="s">
        <v>539</v>
      </c>
      <c r="DE241" s="22"/>
      <c r="DF241" s="22"/>
    </row>
    <row r="242" spans="1:110" x14ac:dyDescent="0.25">
      <c r="A242" s="50" t="s">
        <v>2732</v>
      </c>
      <c r="B242" s="50" t="s">
        <v>1866</v>
      </c>
      <c r="C242" s="50" t="s">
        <v>106</v>
      </c>
      <c r="D242" s="50" t="s">
        <v>107</v>
      </c>
      <c r="E242" s="50" t="s">
        <v>119</v>
      </c>
      <c r="F242" s="50" t="s">
        <v>1454</v>
      </c>
      <c r="G242" s="50" t="s">
        <v>109</v>
      </c>
      <c r="H242" s="52">
        <v>423.68301459450487</v>
      </c>
      <c r="I242" s="52">
        <v>800</v>
      </c>
      <c r="J242" s="52">
        <v>52.960376824313101</v>
      </c>
      <c r="K242" s="52">
        <v>0</v>
      </c>
      <c r="L242" s="52">
        <v>184</v>
      </c>
      <c r="M242" s="52">
        <v>51.098141169317714</v>
      </c>
      <c r="N242" s="52">
        <v>68.130854892423613</v>
      </c>
      <c r="O242" s="52">
        <v>100</v>
      </c>
      <c r="P242" s="52">
        <v>184</v>
      </c>
      <c r="Q242" s="52">
        <v>51.098141169317714</v>
      </c>
      <c r="R242" s="52"/>
      <c r="S242" s="52"/>
      <c r="T242" s="52">
        <v>68.130854892423613</v>
      </c>
      <c r="U242" s="52">
        <v>100</v>
      </c>
      <c r="V242" s="52">
        <v>184</v>
      </c>
      <c r="W242" s="52">
        <v>40.222098318003411</v>
      </c>
      <c r="X242" s="52">
        <v>53.629464424004546</v>
      </c>
      <c r="Y242" s="52">
        <v>100</v>
      </c>
      <c r="Z242" s="52">
        <v>184</v>
      </c>
      <c r="AA242" s="52">
        <v>40.222098318003411</v>
      </c>
      <c r="AB242" s="52">
        <v>53.629464424004546</v>
      </c>
      <c r="AC242" s="52">
        <v>100</v>
      </c>
      <c r="AD242" s="52">
        <v>54</v>
      </c>
      <c r="AE242" s="52">
        <v>36.286419753086406</v>
      </c>
      <c r="AF242" s="52">
        <v>48.381893004115206</v>
      </c>
      <c r="AG242" s="52">
        <v>100</v>
      </c>
      <c r="AH242" s="52">
        <v>54</v>
      </c>
      <c r="AI242" s="52">
        <v>36.286419753086406</v>
      </c>
      <c r="AJ242" s="52"/>
      <c r="AK242" s="52">
        <v>48.381893004115206</v>
      </c>
      <c r="AL242" s="52">
        <v>100</v>
      </c>
      <c r="AM242" s="53"/>
      <c r="AN242" s="53"/>
      <c r="AO242" s="53"/>
      <c r="AP242" s="52">
        <v>0</v>
      </c>
      <c r="AQ242" s="52">
        <v>1</v>
      </c>
      <c r="AR242" s="52">
        <v>1</v>
      </c>
      <c r="AS242" s="52"/>
      <c r="AT242" s="52">
        <v>1</v>
      </c>
      <c r="AU242" s="52">
        <v>1</v>
      </c>
      <c r="AV242" s="52"/>
      <c r="AW242" s="52">
        <v>0.98305084745762716</v>
      </c>
      <c r="AX242" s="52">
        <v>0.98305084745762716</v>
      </c>
      <c r="AY242" s="52"/>
      <c r="AZ242" s="52">
        <v>0.28698224852071008</v>
      </c>
      <c r="BA242" s="52">
        <v>2.6035502958579921</v>
      </c>
      <c r="BB242" s="52">
        <v>50</v>
      </c>
      <c r="BC242" s="52">
        <v>0.28698224852071008</v>
      </c>
      <c r="BD242" s="52">
        <v>2.6035502958579921</v>
      </c>
      <c r="BE242" s="52">
        <v>50</v>
      </c>
      <c r="BF242" s="52"/>
      <c r="BG242" s="52"/>
      <c r="BH242" s="52"/>
      <c r="BI242" s="52"/>
      <c r="BJ242" s="52"/>
      <c r="BK242" s="52"/>
      <c r="BL242" s="52"/>
      <c r="BM242" s="52"/>
      <c r="BN242" s="52"/>
      <c r="BO242" s="52"/>
      <c r="BP242" s="52">
        <v>30</v>
      </c>
      <c r="BQ242" s="52">
        <v>40</v>
      </c>
      <c r="BR242" s="52">
        <v>0.75</v>
      </c>
      <c r="BS242" s="52">
        <v>39.893617021276597</v>
      </c>
      <c r="BT242" s="52">
        <v>50</v>
      </c>
      <c r="BU242" s="54"/>
      <c r="BV242" s="54"/>
      <c r="BW242" s="52"/>
      <c r="BX242" s="52"/>
      <c r="BY242" s="52"/>
      <c r="BZ242" s="55"/>
      <c r="CA242" s="55"/>
      <c r="CB242" s="52"/>
      <c r="CC242" s="52"/>
      <c r="CD242" s="52"/>
      <c r="CE242" s="52"/>
      <c r="CF242" s="52"/>
      <c r="CG242" s="52"/>
      <c r="CH242" s="52"/>
      <c r="CI242" s="52"/>
      <c r="CJ242" s="52"/>
      <c r="CK242" s="52">
        <v>94</v>
      </c>
      <c r="CL242" s="52">
        <v>54</v>
      </c>
      <c r="CM242" s="52">
        <v>99</v>
      </c>
      <c r="CN242" s="52">
        <v>0.57446808510638303</v>
      </c>
      <c r="CO242" s="52">
        <v>0.9494949494949495</v>
      </c>
      <c r="CP242" s="52">
        <v>38.297872340425535</v>
      </c>
      <c r="CQ242" s="52">
        <v>50</v>
      </c>
      <c r="CR242" s="52"/>
      <c r="CS242" s="52"/>
      <c r="CT242" s="52"/>
      <c r="CU242" s="52"/>
      <c r="CV242" s="52"/>
      <c r="CW242" s="52"/>
      <c r="CX242" s="52"/>
      <c r="CY242" s="52"/>
      <c r="CZ242" s="52">
        <v>16.823939048191338</v>
      </c>
      <c r="DA242" s="52">
        <v>19.496255895940152</v>
      </c>
      <c r="DB242" s="52">
        <v>17.335082511020332</v>
      </c>
      <c r="DC242" s="52"/>
      <c r="DD242" s="50" t="s">
        <v>270</v>
      </c>
      <c r="DE242" s="22"/>
      <c r="DF242" s="22"/>
    </row>
    <row r="243" spans="1:110" x14ac:dyDescent="0.25">
      <c r="A243" s="50" t="s">
        <v>2884</v>
      </c>
      <c r="B243" s="50" t="s">
        <v>1867</v>
      </c>
      <c r="C243" s="50" t="s">
        <v>106</v>
      </c>
      <c r="D243" s="50" t="s">
        <v>107</v>
      </c>
      <c r="E243" s="50" t="s">
        <v>137</v>
      </c>
      <c r="F243" s="50" t="s">
        <v>2644</v>
      </c>
      <c r="G243" s="50" t="s">
        <v>109</v>
      </c>
      <c r="H243" s="52">
        <v>600.58846202244001</v>
      </c>
      <c r="I243" s="52">
        <v>650</v>
      </c>
      <c r="J243" s="52">
        <v>92.398224926529238</v>
      </c>
      <c r="K243" s="52">
        <v>0</v>
      </c>
      <c r="L243" s="52">
        <v>145</v>
      </c>
      <c r="M243" s="52">
        <v>80.332928425890529</v>
      </c>
      <c r="N243" s="52">
        <v>100</v>
      </c>
      <c r="O243" s="52">
        <v>100</v>
      </c>
      <c r="P243" s="52">
        <v>27</v>
      </c>
      <c r="Q243" s="52">
        <v>63.21719156485895</v>
      </c>
      <c r="R243" s="52">
        <v>75</v>
      </c>
      <c r="S243" s="52">
        <v>75</v>
      </c>
      <c r="T243" s="52">
        <v>84.289588753145267</v>
      </c>
      <c r="U243" s="52">
        <v>100</v>
      </c>
      <c r="V243" s="52">
        <v>145</v>
      </c>
      <c r="W243" s="52">
        <v>73.895089329572087</v>
      </c>
      <c r="X243" s="52">
        <v>98.526785772762778</v>
      </c>
      <c r="Y243" s="52">
        <v>100</v>
      </c>
      <c r="Z243" s="52">
        <v>27</v>
      </c>
      <c r="AA243" s="52">
        <v>60.122398955732294</v>
      </c>
      <c r="AB243" s="52">
        <v>80.163198607643054</v>
      </c>
      <c r="AC243" s="52">
        <v>100</v>
      </c>
      <c r="AD243" s="52">
        <v>45</v>
      </c>
      <c r="AE243" s="52">
        <v>65.706666666666678</v>
      </c>
      <c r="AF243" s="52">
        <v>87.608888888888899</v>
      </c>
      <c r="AG243" s="52">
        <v>100</v>
      </c>
      <c r="AH243" s="52">
        <v>6</v>
      </c>
      <c r="AI243" s="52"/>
      <c r="AJ243" s="52">
        <v>66.329059829059844</v>
      </c>
      <c r="AK243" s="52"/>
      <c r="AL243" s="52">
        <v>0</v>
      </c>
      <c r="AM243" s="53">
        <v>11.78</v>
      </c>
      <c r="AN243" s="53">
        <v>14.87</v>
      </c>
      <c r="AO243" s="53"/>
      <c r="AP243" s="52">
        <v>0</v>
      </c>
      <c r="AQ243" s="52">
        <v>0.98013245033112584</v>
      </c>
      <c r="AR243" s="52">
        <v>0.96551724137931039</v>
      </c>
      <c r="AS243" s="52">
        <v>0.98360655737704916</v>
      </c>
      <c r="AT243" s="52">
        <v>0.98013245033112584</v>
      </c>
      <c r="AU243" s="52">
        <v>0.96551724137931039</v>
      </c>
      <c r="AV243" s="52">
        <v>0.98360655737704916</v>
      </c>
      <c r="AW243" s="52">
        <v>1</v>
      </c>
      <c r="AX243" s="52"/>
      <c r="AY243" s="52">
        <v>1</v>
      </c>
      <c r="AZ243" s="52">
        <v>1.3605442176870748E-2</v>
      </c>
      <c r="BA243" s="52">
        <v>50</v>
      </c>
      <c r="BB243" s="52">
        <v>50</v>
      </c>
      <c r="BC243" s="52">
        <v>2.0408163265306121E-2</v>
      </c>
      <c r="BD243" s="52">
        <v>50</v>
      </c>
      <c r="BE243" s="52">
        <v>50</v>
      </c>
      <c r="BF243" s="52"/>
      <c r="BG243" s="52"/>
      <c r="BH243" s="52"/>
      <c r="BI243" s="52"/>
      <c r="BJ243" s="52"/>
      <c r="BK243" s="52"/>
      <c r="BL243" s="52"/>
      <c r="BM243" s="52"/>
      <c r="BN243" s="52"/>
      <c r="BO243" s="52"/>
      <c r="BP243" s="52"/>
      <c r="BQ243" s="52"/>
      <c r="BR243" s="52"/>
      <c r="BS243" s="52"/>
      <c r="BT243" s="52"/>
      <c r="BU243" s="54"/>
      <c r="BV243" s="54"/>
      <c r="BW243" s="52"/>
      <c r="BX243" s="52"/>
      <c r="BY243" s="52"/>
      <c r="BZ243" s="55"/>
      <c r="CA243" s="55"/>
      <c r="CB243" s="52"/>
      <c r="CC243" s="52"/>
      <c r="CD243" s="52"/>
      <c r="CE243" s="52"/>
      <c r="CF243" s="52"/>
      <c r="CG243" s="52"/>
      <c r="CH243" s="52"/>
      <c r="CI243" s="52"/>
      <c r="CJ243" s="52"/>
      <c r="CK243" s="52">
        <v>45</v>
      </c>
      <c r="CL243" s="52">
        <v>42</v>
      </c>
      <c r="CM243" s="52">
        <v>48</v>
      </c>
      <c r="CN243" s="52">
        <v>0.93333333333333335</v>
      </c>
      <c r="CO243" s="52">
        <v>0.9375</v>
      </c>
      <c r="CP243" s="52">
        <v>50</v>
      </c>
      <c r="CQ243" s="52">
        <v>50</v>
      </c>
      <c r="CR243" s="52"/>
      <c r="CS243" s="52"/>
      <c r="CT243" s="52"/>
      <c r="CU243" s="52"/>
      <c r="CV243" s="52"/>
      <c r="CW243" s="52"/>
      <c r="CX243" s="52"/>
      <c r="CY243" s="52"/>
      <c r="CZ243" s="52">
        <v>16.823939048191338</v>
      </c>
      <c r="DA243" s="52">
        <v>19.496255895940152</v>
      </c>
      <c r="DB243" s="52">
        <v>17.335082511020332</v>
      </c>
      <c r="DC243" s="52"/>
      <c r="DD243" s="50" t="s">
        <v>454</v>
      </c>
      <c r="DE243" s="22"/>
      <c r="DF243" s="22"/>
    </row>
    <row r="244" spans="1:110" x14ac:dyDescent="0.25">
      <c r="A244" s="50" t="s">
        <v>2956</v>
      </c>
      <c r="B244" s="50" t="s">
        <v>1868</v>
      </c>
      <c r="C244" s="50" t="s">
        <v>106</v>
      </c>
      <c r="D244" s="50" t="s">
        <v>140</v>
      </c>
      <c r="E244" s="50" t="s">
        <v>119</v>
      </c>
      <c r="F244" s="50" t="s">
        <v>2644</v>
      </c>
      <c r="G244" s="50" t="s">
        <v>109</v>
      </c>
      <c r="H244" s="52">
        <v>710.26642922827602</v>
      </c>
      <c r="I244" s="52">
        <v>800</v>
      </c>
      <c r="J244" s="52">
        <v>88.783303653534503</v>
      </c>
      <c r="K244" s="52">
        <v>0</v>
      </c>
      <c r="L244" s="52">
        <v>555</v>
      </c>
      <c r="M244" s="52">
        <v>80.507639261010752</v>
      </c>
      <c r="N244" s="52">
        <v>100</v>
      </c>
      <c r="O244" s="52">
        <v>100</v>
      </c>
      <c r="P244" s="52">
        <v>117</v>
      </c>
      <c r="Q244" s="52">
        <v>66.458250915419356</v>
      </c>
      <c r="R244" s="52">
        <v>75</v>
      </c>
      <c r="S244" s="52">
        <v>75</v>
      </c>
      <c r="T244" s="52">
        <v>88.611001220559132</v>
      </c>
      <c r="U244" s="52">
        <v>100</v>
      </c>
      <c r="V244" s="52">
        <v>554</v>
      </c>
      <c r="W244" s="52">
        <v>72.830030369952027</v>
      </c>
      <c r="X244" s="52">
        <v>97.106707159936036</v>
      </c>
      <c r="Y244" s="52">
        <v>100</v>
      </c>
      <c r="Z244" s="52">
        <v>116</v>
      </c>
      <c r="AA244" s="52">
        <v>59.334218278430605</v>
      </c>
      <c r="AB244" s="52">
        <v>79.112291037907482</v>
      </c>
      <c r="AC244" s="52">
        <v>100</v>
      </c>
      <c r="AD244" s="52">
        <v>274</v>
      </c>
      <c r="AE244" s="52">
        <v>63.68357664233578</v>
      </c>
      <c r="AF244" s="52">
        <v>84.911435523114378</v>
      </c>
      <c r="AG244" s="52">
        <v>100</v>
      </c>
      <c r="AH244" s="52">
        <v>56</v>
      </c>
      <c r="AI244" s="52">
        <v>52.570833333333347</v>
      </c>
      <c r="AJ244" s="52">
        <v>66.538226299694159</v>
      </c>
      <c r="AK244" s="52">
        <v>70.094444444444463</v>
      </c>
      <c r="AL244" s="52">
        <v>100</v>
      </c>
      <c r="AM244" s="53">
        <v>8.5399999999999991</v>
      </c>
      <c r="AN244" s="53">
        <v>15.66</v>
      </c>
      <c r="AO244" s="53">
        <v>13.96</v>
      </c>
      <c r="AP244" s="52">
        <v>0</v>
      </c>
      <c r="AQ244" s="52">
        <v>0.99465240641711228</v>
      </c>
      <c r="AR244" s="52">
        <v>0.99159663865546221</v>
      </c>
      <c r="AS244" s="52">
        <v>0.99547511312217196</v>
      </c>
      <c r="AT244" s="52">
        <v>0.99286987522281644</v>
      </c>
      <c r="AU244" s="52">
        <v>0.98319327731092432</v>
      </c>
      <c r="AV244" s="52">
        <v>0.99547511312217196</v>
      </c>
      <c r="AW244" s="52">
        <v>1</v>
      </c>
      <c r="AX244" s="52">
        <v>1</v>
      </c>
      <c r="AY244" s="52">
        <v>1</v>
      </c>
      <c r="AZ244" s="52">
        <v>5.1693404634581108E-2</v>
      </c>
      <c r="BA244" s="52">
        <v>49.661319073083774</v>
      </c>
      <c r="BB244" s="52">
        <v>50</v>
      </c>
      <c r="BC244" s="52">
        <v>9.6153846153846159E-2</v>
      </c>
      <c r="BD244" s="52">
        <v>40.769230769230781</v>
      </c>
      <c r="BE244" s="52">
        <v>50</v>
      </c>
      <c r="BF244" s="52"/>
      <c r="BG244" s="52"/>
      <c r="BH244" s="52"/>
      <c r="BI244" s="52"/>
      <c r="BJ244" s="52"/>
      <c r="BK244" s="52"/>
      <c r="BL244" s="52"/>
      <c r="BM244" s="52"/>
      <c r="BN244" s="52"/>
      <c r="BO244" s="52"/>
      <c r="BP244" s="52">
        <v>281</v>
      </c>
      <c r="BQ244" s="52">
        <v>287</v>
      </c>
      <c r="BR244" s="52">
        <v>0.97909407665505221</v>
      </c>
      <c r="BS244" s="52">
        <v>50</v>
      </c>
      <c r="BT244" s="52">
        <v>50</v>
      </c>
      <c r="BU244" s="54"/>
      <c r="BV244" s="54"/>
      <c r="BW244" s="52"/>
      <c r="BX244" s="52"/>
      <c r="BY244" s="52"/>
      <c r="BZ244" s="55"/>
      <c r="CA244" s="55"/>
      <c r="CB244" s="52"/>
      <c r="CC244" s="52"/>
      <c r="CD244" s="52"/>
      <c r="CE244" s="52"/>
      <c r="CF244" s="52"/>
      <c r="CG244" s="52"/>
      <c r="CH244" s="52"/>
      <c r="CI244" s="52"/>
      <c r="CJ244" s="52"/>
      <c r="CK244" s="52">
        <v>264</v>
      </c>
      <c r="CL244" s="52">
        <v>199</v>
      </c>
      <c r="CM244" s="52">
        <v>276</v>
      </c>
      <c r="CN244" s="52">
        <v>0.75378787878787878</v>
      </c>
      <c r="CO244" s="52">
        <v>0.95652173913043481</v>
      </c>
      <c r="CP244" s="52">
        <v>50</v>
      </c>
      <c r="CQ244" s="52">
        <v>50</v>
      </c>
      <c r="CR244" s="52"/>
      <c r="CS244" s="52"/>
      <c r="CT244" s="52"/>
      <c r="CU244" s="52"/>
      <c r="CV244" s="52"/>
      <c r="CW244" s="52"/>
      <c r="CX244" s="52"/>
      <c r="CY244" s="52"/>
      <c r="CZ244" s="52">
        <v>16.823939048191338</v>
      </c>
      <c r="DA244" s="52">
        <v>19.496255895940152</v>
      </c>
      <c r="DB244" s="52">
        <v>17.335082511020332</v>
      </c>
      <c r="DC244" s="52"/>
      <c r="DD244" s="50" t="s">
        <v>534</v>
      </c>
      <c r="DE244" s="22"/>
      <c r="DF244" s="22"/>
    </row>
    <row r="245" spans="1:110" x14ac:dyDescent="0.25">
      <c r="A245" s="50" t="s">
        <v>3698</v>
      </c>
      <c r="B245" s="50" t="s">
        <v>1869</v>
      </c>
      <c r="C245" s="50" t="s">
        <v>1389</v>
      </c>
      <c r="D245" s="50" t="s">
        <v>122</v>
      </c>
      <c r="E245" s="50" t="s">
        <v>123</v>
      </c>
      <c r="F245" s="50" t="s">
        <v>1454</v>
      </c>
      <c r="G245" s="50" t="s">
        <v>109</v>
      </c>
      <c r="H245" s="52">
        <v>844.2252634703998</v>
      </c>
      <c r="I245" s="52">
        <v>1250</v>
      </c>
      <c r="J245" s="52">
        <v>67.538021077631981</v>
      </c>
      <c r="K245" s="52">
        <v>0</v>
      </c>
      <c r="L245" s="52">
        <v>152</v>
      </c>
      <c r="M245" s="52">
        <v>49.963391341256369</v>
      </c>
      <c r="N245" s="52">
        <v>66.617855121675163</v>
      </c>
      <c r="O245" s="52">
        <v>100</v>
      </c>
      <c r="P245" s="52">
        <v>107</v>
      </c>
      <c r="Q245" s="52">
        <v>49.553059993970457</v>
      </c>
      <c r="R245" s="52">
        <v>43.978999618174889</v>
      </c>
      <c r="S245" s="52">
        <v>50.939068100358419</v>
      </c>
      <c r="T245" s="52">
        <v>66.070746658627272</v>
      </c>
      <c r="U245" s="52">
        <v>100</v>
      </c>
      <c r="V245" s="52">
        <v>152</v>
      </c>
      <c r="W245" s="52">
        <v>41.366883704105632</v>
      </c>
      <c r="X245" s="52">
        <v>55.155844938807505</v>
      </c>
      <c r="Y245" s="52">
        <v>100</v>
      </c>
      <c r="Z245" s="52">
        <v>107</v>
      </c>
      <c r="AA245" s="52">
        <v>40.268330282300802</v>
      </c>
      <c r="AB245" s="52">
        <v>53.691107043067731</v>
      </c>
      <c r="AC245" s="52">
        <v>100</v>
      </c>
      <c r="AD245" s="52">
        <v>159</v>
      </c>
      <c r="AE245" s="52">
        <v>51.024318658280883</v>
      </c>
      <c r="AF245" s="52">
        <v>68.03242487770784</v>
      </c>
      <c r="AG245" s="52">
        <v>100</v>
      </c>
      <c r="AH245" s="52">
        <v>116</v>
      </c>
      <c r="AI245" s="52">
        <v>49.07327586206894</v>
      </c>
      <c r="AJ245" s="52">
        <v>56.287596899224816</v>
      </c>
      <c r="AK245" s="52">
        <v>65.431034482758591</v>
      </c>
      <c r="AL245" s="52">
        <v>100</v>
      </c>
      <c r="AM245" s="53">
        <v>1.38</v>
      </c>
      <c r="AN245" s="53">
        <v>3.71</v>
      </c>
      <c r="AO245" s="53">
        <v>7.21</v>
      </c>
      <c r="AP245" s="52">
        <v>0</v>
      </c>
      <c r="AQ245" s="52">
        <v>1</v>
      </c>
      <c r="AR245" s="52">
        <v>1</v>
      </c>
      <c r="AS245" s="52">
        <v>1</v>
      </c>
      <c r="AT245" s="52">
        <v>1</v>
      </c>
      <c r="AU245" s="52">
        <v>1</v>
      </c>
      <c r="AV245" s="52">
        <v>1</v>
      </c>
      <c r="AW245" s="52">
        <v>1</v>
      </c>
      <c r="AX245" s="52">
        <v>1</v>
      </c>
      <c r="AY245" s="52">
        <v>1</v>
      </c>
      <c r="AZ245" s="52">
        <v>0.15573770491803279</v>
      </c>
      <c r="BA245" s="52">
        <v>28.852459016393439</v>
      </c>
      <c r="BB245" s="52">
        <v>50</v>
      </c>
      <c r="BC245" s="52">
        <v>0.16666666666666666</v>
      </c>
      <c r="BD245" s="52">
        <v>26.666666666666682</v>
      </c>
      <c r="BE245" s="52">
        <v>50</v>
      </c>
      <c r="BF245" s="52">
        <v>284</v>
      </c>
      <c r="BG245" s="52">
        <v>284</v>
      </c>
      <c r="BH245" s="52">
        <v>1</v>
      </c>
      <c r="BI245" s="52">
        <v>50</v>
      </c>
      <c r="BJ245" s="52">
        <v>50</v>
      </c>
      <c r="BK245" s="52">
        <v>12</v>
      </c>
      <c r="BL245" s="52">
        <v>284</v>
      </c>
      <c r="BM245" s="52">
        <v>4.2253521126760563E-2</v>
      </c>
      <c r="BN245" s="52">
        <v>2.8169014084507045</v>
      </c>
      <c r="BO245" s="52">
        <v>50</v>
      </c>
      <c r="BP245" s="52">
        <v>169</v>
      </c>
      <c r="BQ245" s="52">
        <v>170</v>
      </c>
      <c r="BR245" s="52">
        <v>0.99411764705882355</v>
      </c>
      <c r="BS245" s="52">
        <v>50</v>
      </c>
      <c r="BT245" s="52">
        <v>50</v>
      </c>
      <c r="BU245" s="54">
        <v>136</v>
      </c>
      <c r="BV245" s="54">
        <v>143</v>
      </c>
      <c r="BW245" s="52">
        <v>0.95104895104895104</v>
      </c>
      <c r="BX245" s="52">
        <v>100</v>
      </c>
      <c r="BY245" s="52">
        <v>100</v>
      </c>
      <c r="BZ245" s="55">
        <v>106</v>
      </c>
      <c r="CA245" s="55">
        <v>112</v>
      </c>
      <c r="CB245" s="52">
        <v>0.9464285714285714</v>
      </c>
      <c r="CC245" s="52">
        <v>100</v>
      </c>
      <c r="CD245" s="52">
        <v>100</v>
      </c>
      <c r="CE245" s="52">
        <v>0</v>
      </c>
      <c r="CF245" s="52">
        <v>138</v>
      </c>
      <c r="CG245" s="52">
        <v>65</v>
      </c>
      <c r="CH245" s="52">
        <v>0.47101449275362317</v>
      </c>
      <c r="CI245" s="52">
        <v>62.80193236714976</v>
      </c>
      <c r="CJ245" s="52">
        <v>100</v>
      </c>
      <c r="CK245" s="52">
        <v>159</v>
      </c>
      <c r="CL245" s="52">
        <v>29</v>
      </c>
      <c r="CM245" s="52">
        <v>156</v>
      </c>
      <c r="CN245" s="52">
        <v>0.18238993710691823</v>
      </c>
      <c r="CO245" s="52">
        <v>1.0192307692307692</v>
      </c>
      <c r="CP245" s="52">
        <v>12.159329140461216</v>
      </c>
      <c r="CQ245" s="52">
        <v>50</v>
      </c>
      <c r="CR245" s="52">
        <v>263</v>
      </c>
      <c r="CS245" s="52">
        <v>610</v>
      </c>
      <c r="CT245" s="52">
        <v>0.43114754098360658</v>
      </c>
      <c r="CU245" s="52">
        <v>35.928961748633881</v>
      </c>
      <c r="CV245" s="52">
        <v>50</v>
      </c>
      <c r="CW245" s="52">
        <v>0.9464285714285714</v>
      </c>
      <c r="CX245" s="52"/>
      <c r="CY245" s="52"/>
      <c r="CZ245" s="52">
        <v>16.823939048191338</v>
      </c>
      <c r="DA245" s="52">
        <v>19.496255895940152</v>
      </c>
      <c r="DB245" s="52">
        <v>17.335082511020332</v>
      </c>
      <c r="DC245" s="52">
        <v>12.629206143265662</v>
      </c>
      <c r="DD245" s="50" t="s">
        <v>1397</v>
      </c>
      <c r="DE245" s="22"/>
      <c r="DF245" s="22"/>
    </row>
    <row r="246" spans="1:110" x14ac:dyDescent="0.25">
      <c r="A246" s="50" t="s">
        <v>3618</v>
      </c>
      <c r="B246" s="50" t="s">
        <v>1870</v>
      </c>
      <c r="C246" s="50" t="s">
        <v>1212</v>
      </c>
      <c r="D246" s="50" t="s">
        <v>122</v>
      </c>
      <c r="E246" s="50" t="s">
        <v>123</v>
      </c>
      <c r="F246" s="50" t="s">
        <v>1453</v>
      </c>
      <c r="G246" s="50" t="s">
        <v>109</v>
      </c>
      <c r="H246" s="52">
        <v>860.10342223192038</v>
      </c>
      <c r="I246" s="52">
        <v>1050</v>
      </c>
      <c r="J246" s="52">
        <v>81.914611641135266</v>
      </c>
      <c r="K246" s="52">
        <v>0</v>
      </c>
      <c r="L246" s="52">
        <v>41</v>
      </c>
      <c r="M246" s="52">
        <v>61.85348369612727</v>
      </c>
      <c r="N246" s="52">
        <v>82.471311594836365</v>
      </c>
      <c r="O246" s="52">
        <v>100</v>
      </c>
      <c r="P246" s="52">
        <v>13</v>
      </c>
      <c r="Q246" s="52"/>
      <c r="R246" s="52">
        <v>60.001840942562595</v>
      </c>
      <c r="S246" s="52">
        <v>63.926411290322562</v>
      </c>
      <c r="T246" s="52"/>
      <c r="U246" s="52">
        <v>0</v>
      </c>
      <c r="V246" s="52">
        <v>40</v>
      </c>
      <c r="W246" s="52">
        <v>58.982617411225661</v>
      </c>
      <c r="X246" s="52">
        <v>78.64348988163421</v>
      </c>
      <c r="Y246" s="52">
        <v>100</v>
      </c>
      <c r="Z246" s="52">
        <v>12</v>
      </c>
      <c r="AA246" s="52"/>
      <c r="AB246" s="52"/>
      <c r="AC246" s="52">
        <v>0</v>
      </c>
      <c r="AD246" s="52">
        <v>271</v>
      </c>
      <c r="AE246" s="52">
        <v>62.708118081180793</v>
      </c>
      <c r="AF246" s="52">
        <v>83.610824108241061</v>
      </c>
      <c r="AG246" s="52">
        <v>100</v>
      </c>
      <c r="AH246" s="52">
        <v>72</v>
      </c>
      <c r="AI246" s="52">
        <v>51.725462962962979</v>
      </c>
      <c r="AJ246" s="52">
        <v>66.681742043551054</v>
      </c>
      <c r="AK246" s="52">
        <v>68.967283950617315</v>
      </c>
      <c r="AL246" s="52">
        <v>100</v>
      </c>
      <c r="AM246" s="53"/>
      <c r="AN246" s="53"/>
      <c r="AO246" s="53">
        <v>14.95</v>
      </c>
      <c r="AP246" s="52">
        <v>1</v>
      </c>
      <c r="AQ246" s="52">
        <v>0.16091954022988506</v>
      </c>
      <c r="AR246" s="52">
        <v>0.17808219178082191</v>
      </c>
      <c r="AS246" s="52">
        <v>0.15425531914893617</v>
      </c>
      <c r="AT246" s="52">
        <v>0.16091954022988506</v>
      </c>
      <c r="AU246" s="52">
        <v>0.16438356164383561</v>
      </c>
      <c r="AV246" s="52">
        <v>0.15957446808510639</v>
      </c>
      <c r="AW246" s="52">
        <v>0.95422535211267601</v>
      </c>
      <c r="AX246" s="52">
        <v>0.92307692307692313</v>
      </c>
      <c r="AY246" s="52">
        <v>0.96601941747572817</v>
      </c>
      <c r="AZ246" s="52">
        <v>5.7777777777777775E-2</v>
      </c>
      <c r="BA246" s="52">
        <v>48.444444444444443</v>
      </c>
      <c r="BB246" s="52">
        <v>50</v>
      </c>
      <c r="BC246" s="52">
        <v>0.11589403973509933</v>
      </c>
      <c r="BD246" s="52">
        <v>36.821192052980138</v>
      </c>
      <c r="BE246" s="52">
        <v>50</v>
      </c>
      <c r="BF246" s="52">
        <v>295</v>
      </c>
      <c r="BG246" s="52">
        <v>553</v>
      </c>
      <c r="BH246" s="52">
        <v>0.53345388788426762</v>
      </c>
      <c r="BI246" s="52">
        <v>35.563592525617842</v>
      </c>
      <c r="BJ246" s="52">
        <v>50</v>
      </c>
      <c r="BK246" s="52">
        <v>271</v>
      </c>
      <c r="BL246" s="52">
        <v>553</v>
      </c>
      <c r="BM246" s="52">
        <v>0.49005424954792043</v>
      </c>
      <c r="BN246" s="52">
        <v>32.670283303194694</v>
      </c>
      <c r="BO246" s="52">
        <v>50</v>
      </c>
      <c r="BP246" s="52">
        <v>268</v>
      </c>
      <c r="BQ246" s="52">
        <v>295</v>
      </c>
      <c r="BR246" s="52">
        <v>0.90847457627118644</v>
      </c>
      <c r="BS246" s="52">
        <v>48.323115759105669</v>
      </c>
      <c r="BT246" s="52">
        <v>50</v>
      </c>
      <c r="BU246" s="54">
        <v>272</v>
      </c>
      <c r="BV246" s="54">
        <v>285</v>
      </c>
      <c r="BW246" s="52">
        <v>0.95438596491228067</v>
      </c>
      <c r="BX246" s="52">
        <v>100</v>
      </c>
      <c r="BY246" s="52">
        <v>100</v>
      </c>
      <c r="BZ246" s="55">
        <v>72</v>
      </c>
      <c r="CA246" s="55">
        <v>83</v>
      </c>
      <c r="CB246" s="52">
        <v>0.86746987951807231</v>
      </c>
      <c r="CC246" s="52">
        <v>92.284029735965149</v>
      </c>
      <c r="CD246" s="52">
        <v>100</v>
      </c>
      <c r="CE246" s="52">
        <v>0</v>
      </c>
      <c r="CF246" s="52">
        <v>294</v>
      </c>
      <c r="CG246" s="52">
        <v>205</v>
      </c>
      <c r="CH246" s="52">
        <v>0.69727891156462585</v>
      </c>
      <c r="CI246" s="52">
        <v>92.97052154195012</v>
      </c>
      <c r="CJ246" s="52">
        <v>100</v>
      </c>
      <c r="CK246" s="52">
        <v>218</v>
      </c>
      <c r="CL246" s="52">
        <v>109</v>
      </c>
      <c r="CM246" s="52">
        <v>277</v>
      </c>
      <c r="CN246" s="52">
        <v>0.5</v>
      </c>
      <c r="CO246" s="52">
        <v>0.78700361010830322</v>
      </c>
      <c r="CP246" s="52">
        <v>16.666666666666664</v>
      </c>
      <c r="CQ246" s="52">
        <v>50</v>
      </c>
      <c r="CR246" s="52">
        <v>576</v>
      </c>
      <c r="CS246" s="52">
        <v>1125</v>
      </c>
      <c r="CT246" s="52">
        <v>0.51200000000000001</v>
      </c>
      <c r="CU246" s="52">
        <v>42.666666666666671</v>
      </c>
      <c r="CV246" s="52">
        <v>50</v>
      </c>
      <c r="CW246" s="52">
        <v>0.86746987951807231</v>
      </c>
      <c r="CX246" s="52">
        <v>0.94</v>
      </c>
      <c r="CY246" s="52">
        <v>7.2530120481927723E-2</v>
      </c>
      <c r="CZ246" s="52">
        <v>16.823939048191338</v>
      </c>
      <c r="DA246" s="52">
        <v>19.496255895940152</v>
      </c>
      <c r="DB246" s="52">
        <v>17.335082511020332</v>
      </c>
      <c r="DC246" s="52">
        <v>12.629206143265662</v>
      </c>
      <c r="DD246" s="50" t="s">
        <v>1281</v>
      </c>
      <c r="DE246" s="22"/>
      <c r="DF246" s="22"/>
    </row>
    <row r="247" spans="1:110" x14ac:dyDescent="0.25">
      <c r="A247" s="50" t="s">
        <v>3188</v>
      </c>
      <c r="B247" s="50" t="s">
        <v>1871</v>
      </c>
      <c r="C247" s="50" t="s">
        <v>106</v>
      </c>
      <c r="D247" s="50" t="s">
        <v>107</v>
      </c>
      <c r="E247" s="50" t="s">
        <v>1693</v>
      </c>
      <c r="F247" s="50" t="s">
        <v>2644</v>
      </c>
      <c r="G247" s="50" t="s">
        <v>109</v>
      </c>
      <c r="H247" s="52">
        <v>13.993619087252075</v>
      </c>
      <c r="I247" s="52">
        <v>100</v>
      </c>
      <c r="J247" s="52">
        <v>13.993619087252075</v>
      </c>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3"/>
      <c r="AN247" s="53"/>
      <c r="AO247" s="53"/>
      <c r="AP247" s="52"/>
      <c r="AQ247" s="52"/>
      <c r="AR247" s="52"/>
      <c r="AS247" s="52"/>
      <c r="AT247" s="52"/>
      <c r="AU247" s="52"/>
      <c r="AV247" s="52"/>
      <c r="AW247" s="52"/>
      <c r="AX247" s="52"/>
      <c r="AY247" s="52"/>
      <c r="AZ247" s="52">
        <v>0.25842696629213485</v>
      </c>
      <c r="BA247" s="52">
        <v>8.3146067415730496</v>
      </c>
      <c r="BB247" s="52">
        <v>50</v>
      </c>
      <c r="BC247" s="52">
        <v>0.27160493827160492</v>
      </c>
      <c r="BD247" s="52">
        <v>5.6790123456790242</v>
      </c>
      <c r="BE247" s="52">
        <v>50</v>
      </c>
      <c r="BF247" s="52"/>
      <c r="BG247" s="52"/>
      <c r="BH247" s="52"/>
      <c r="BI247" s="52"/>
      <c r="BJ247" s="52"/>
      <c r="BK247" s="52"/>
      <c r="BL247" s="52"/>
      <c r="BM247" s="52"/>
      <c r="BN247" s="52"/>
      <c r="BO247" s="52"/>
      <c r="BP247" s="52"/>
      <c r="BQ247" s="52"/>
      <c r="BR247" s="52"/>
      <c r="BS247" s="52"/>
      <c r="BT247" s="52"/>
      <c r="BU247" s="54"/>
      <c r="BV247" s="54"/>
      <c r="BW247" s="52"/>
      <c r="BX247" s="52"/>
      <c r="BY247" s="52"/>
      <c r="BZ247" s="55"/>
      <c r="CA247" s="55"/>
      <c r="CB247" s="52"/>
      <c r="CC247" s="52"/>
      <c r="CD247" s="52"/>
      <c r="CE247" s="52"/>
      <c r="CF247" s="52"/>
      <c r="CG247" s="52"/>
      <c r="CH247" s="52"/>
      <c r="CI247" s="52"/>
      <c r="CJ247" s="52"/>
      <c r="CK247" s="52"/>
      <c r="CL247" s="52"/>
      <c r="CM247" s="52"/>
      <c r="CN247" s="52"/>
      <c r="CO247" s="52"/>
      <c r="CP247" s="52"/>
      <c r="CQ247" s="52"/>
      <c r="CR247" s="52"/>
      <c r="CS247" s="52"/>
      <c r="CT247" s="52"/>
      <c r="CU247" s="52"/>
      <c r="CV247" s="52"/>
      <c r="CW247" s="52"/>
      <c r="CX247" s="52"/>
      <c r="CY247" s="52"/>
      <c r="CZ247" s="52"/>
      <c r="DA247" s="52"/>
      <c r="DB247" s="52"/>
      <c r="DC247" s="52"/>
      <c r="DD247" s="50" t="s">
        <v>788</v>
      </c>
      <c r="DE247" s="22"/>
      <c r="DF247" s="22"/>
    </row>
    <row r="248" spans="1:110" x14ac:dyDescent="0.25">
      <c r="A248" s="50" t="s">
        <v>2903</v>
      </c>
      <c r="B248" s="50" t="s">
        <v>1872</v>
      </c>
      <c r="C248" s="50" t="s">
        <v>106</v>
      </c>
      <c r="D248" s="50" t="s">
        <v>114</v>
      </c>
      <c r="E248" s="50" t="s">
        <v>132</v>
      </c>
      <c r="F248" s="50" t="s">
        <v>2644</v>
      </c>
      <c r="G248" s="50" t="s">
        <v>109</v>
      </c>
      <c r="H248" s="52">
        <v>528.94321247767368</v>
      </c>
      <c r="I248" s="52">
        <v>550</v>
      </c>
      <c r="J248" s="52">
        <v>96.171493177758848</v>
      </c>
      <c r="K248" s="52">
        <v>0</v>
      </c>
      <c r="L248" s="52">
        <v>186</v>
      </c>
      <c r="M248" s="52">
        <v>87.353207565956993</v>
      </c>
      <c r="N248" s="52">
        <v>100</v>
      </c>
      <c r="O248" s="52">
        <v>100</v>
      </c>
      <c r="P248" s="52">
        <v>38</v>
      </c>
      <c r="Q248" s="52">
        <v>75.258384194208332</v>
      </c>
      <c r="R248" s="52">
        <v>75</v>
      </c>
      <c r="S248" s="52">
        <v>75</v>
      </c>
      <c r="T248" s="52">
        <v>100</v>
      </c>
      <c r="U248" s="52">
        <v>100</v>
      </c>
      <c r="V248" s="52">
        <v>186</v>
      </c>
      <c r="W248" s="52">
        <v>79.965296377258753</v>
      </c>
      <c r="X248" s="52">
        <v>100</v>
      </c>
      <c r="Y248" s="52">
        <v>100</v>
      </c>
      <c r="Z248" s="52">
        <v>38</v>
      </c>
      <c r="AA248" s="52">
        <v>69.666593031724631</v>
      </c>
      <c r="AB248" s="52">
        <v>92.88879070896617</v>
      </c>
      <c r="AC248" s="52">
        <v>100</v>
      </c>
      <c r="AD248" s="52"/>
      <c r="AE248" s="52"/>
      <c r="AF248" s="52"/>
      <c r="AG248" s="52">
        <v>0</v>
      </c>
      <c r="AH248" s="52"/>
      <c r="AI248" s="52"/>
      <c r="AJ248" s="52"/>
      <c r="AK248" s="52"/>
      <c r="AL248" s="52">
        <v>0</v>
      </c>
      <c r="AM248" s="53">
        <v>-0.25</v>
      </c>
      <c r="AN248" s="53">
        <v>5.33</v>
      </c>
      <c r="AO248" s="53"/>
      <c r="AP248" s="52">
        <v>0</v>
      </c>
      <c r="AQ248" s="52">
        <v>0.98963730569948183</v>
      </c>
      <c r="AR248" s="52">
        <v>1</v>
      </c>
      <c r="AS248" s="52">
        <v>0.98692810457516345</v>
      </c>
      <c r="AT248" s="52">
        <v>0.99494949494949492</v>
      </c>
      <c r="AU248" s="52">
        <v>1</v>
      </c>
      <c r="AV248" s="52">
        <v>0.99350649350649356</v>
      </c>
      <c r="AW248" s="52"/>
      <c r="AX248" s="52"/>
      <c r="AY248" s="52"/>
      <c r="AZ248" s="52">
        <v>2.6726057906458798E-2</v>
      </c>
      <c r="BA248" s="52">
        <v>50</v>
      </c>
      <c r="BB248" s="52">
        <v>50</v>
      </c>
      <c r="BC248" s="52">
        <v>3.3707865168539325E-2</v>
      </c>
      <c r="BD248" s="52">
        <v>50</v>
      </c>
      <c r="BE248" s="52">
        <v>50</v>
      </c>
      <c r="BF248" s="52"/>
      <c r="BG248" s="52"/>
      <c r="BH248" s="52"/>
      <c r="BI248" s="52"/>
      <c r="BJ248" s="52"/>
      <c r="BK248" s="52"/>
      <c r="BL248" s="52"/>
      <c r="BM248" s="52"/>
      <c r="BN248" s="52"/>
      <c r="BO248" s="52"/>
      <c r="BP248" s="52"/>
      <c r="BQ248" s="52"/>
      <c r="BR248" s="52"/>
      <c r="BS248" s="52"/>
      <c r="BT248" s="52"/>
      <c r="BU248" s="54"/>
      <c r="BV248" s="54"/>
      <c r="BW248" s="52"/>
      <c r="BX248" s="52"/>
      <c r="BY248" s="52"/>
      <c r="BZ248" s="55"/>
      <c r="CA248" s="55"/>
      <c r="CB248" s="52"/>
      <c r="CC248" s="52"/>
      <c r="CD248" s="52"/>
      <c r="CE248" s="52"/>
      <c r="CF248" s="52"/>
      <c r="CG248" s="52"/>
      <c r="CH248" s="52"/>
      <c r="CI248" s="52"/>
      <c r="CJ248" s="52"/>
      <c r="CK248" s="52">
        <v>98</v>
      </c>
      <c r="CL248" s="52">
        <v>53</v>
      </c>
      <c r="CM248" s="52">
        <v>100</v>
      </c>
      <c r="CN248" s="52">
        <v>0.54081632653061229</v>
      </c>
      <c r="CO248" s="52">
        <v>0.98</v>
      </c>
      <c r="CP248" s="52">
        <v>36.054421768707485</v>
      </c>
      <c r="CQ248" s="52">
        <v>50</v>
      </c>
      <c r="CR248" s="52"/>
      <c r="CS248" s="52"/>
      <c r="CT248" s="52"/>
      <c r="CU248" s="52"/>
      <c r="CV248" s="52"/>
      <c r="CW248" s="52"/>
      <c r="CX248" s="52"/>
      <c r="CY248" s="52"/>
      <c r="CZ248" s="52">
        <v>16.823939048191338</v>
      </c>
      <c r="DA248" s="52">
        <v>19.496255895940152</v>
      </c>
      <c r="DB248" s="52">
        <v>17.335082511020332</v>
      </c>
      <c r="DC248" s="52"/>
      <c r="DD248" s="50" t="s">
        <v>474</v>
      </c>
      <c r="DE248" s="22"/>
      <c r="DF248" s="22"/>
    </row>
    <row r="249" spans="1:110" x14ac:dyDescent="0.25">
      <c r="A249" s="50" t="s">
        <v>2826</v>
      </c>
      <c r="B249" s="50" t="s">
        <v>1873</v>
      </c>
      <c r="C249" s="50" t="s">
        <v>106</v>
      </c>
      <c r="D249" s="50" t="s">
        <v>122</v>
      </c>
      <c r="E249" s="50" t="s">
        <v>123</v>
      </c>
      <c r="F249" s="50" t="s">
        <v>2644</v>
      </c>
      <c r="G249" s="50" t="s">
        <v>109</v>
      </c>
      <c r="H249" s="52">
        <v>739.94972742174321</v>
      </c>
      <c r="I249" s="52">
        <v>850</v>
      </c>
      <c r="J249" s="52">
        <v>87.052909108440375</v>
      </c>
      <c r="K249" s="52">
        <v>0</v>
      </c>
      <c r="L249" s="52">
        <v>69</v>
      </c>
      <c r="M249" s="52">
        <v>72.578015427769984</v>
      </c>
      <c r="N249" s="52">
        <v>96.770687237026635</v>
      </c>
      <c r="O249" s="52">
        <v>100</v>
      </c>
      <c r="P249" s="52">
        <v>16</v>
      </c>
      <c r="Q249" s="52"/>
      <c r="R249" s="52">
        <v>71.575244764313041</v>
      </c>
      <c r="S249" s="52">
        <v>75</v>
      </c>
      <c r="T249" s="52"/>
      <c r="U249" s="52">
        <v>0</v>
      </c>
      <c r="V249" s="52">
        <v>69</v>
      </c>
      <c r="W249" s="52">
        <v>62.521788933711846</v>
      </c>
      <c r="X249" s="52">
        <v>83.362385244949138</v>
      </c>
      <c r="Y249" s="52">
        <v>100</v>
      </c>
      <c r="Z249" s="52">
        <v>16</v>
      </c>
      <c r="AA249" s="52"/>
      <c r="AB249" s="52"/>
      <c r="AC249" s="52">
        <v>0</v>
      </c>
      <c r="AD249" s="52">
        <v>61</v>
      </c>
      <c r="AE249" s="52">
        <v>67.8633879781421</v>
      </c>
      <c r="AF249" s="52">
        <v>90.484517304189467</v>
      </c>
      <c r="AG249" s="52">
        <v>100</v>
      </c>
      <c r="AH249" s="52">
        <v>13</v>
      </c>
      <c r="AI249" s="52"/>
      <c r="AJ249" s="52">
        <v>72.72986111111112</v>
      </c>
      <c r="AK249" s="52"/>
      <c r="AL249" s="52">
        <v>0</v>
      </c>
      <c r="AM249" s="53"/>
      <c r="AN249" s="53"/>
      <c r="AO249" s="53"/>
      <c r="AP249" s="52">
        <v>0</v>
      </c>
      <c r="AQ249" s="52">
        <v>1</v>
      </c>
      <c r="AR249" s="52"/>
      <c r="AS249" s="52">
        <v>1</v>
      </c>
      <c r="AT249" s="52">
        <v>1</v>
      </c>
      <c r="AU249" s="52"/>
      <c r="AV249" s="52">
        <v>1</v>
      </c>
      <c r="AW249" s="52">
        <v>1</v>
      </c>
      <c r="AX249" s="52"/>
      <c r="AY249" s="52">
        <v>1</v>
      </c>
      <c r="AZ249" s="52">
        <v>0.1015625</v>
      </c>
      <c r="BA249" s="52">
        <v>39.687500000000007</v>
      </c>
      <c r="BB249" s="52">
        <v>50</v>
      </c>
      <c r="BC249" s="52">
        <v>0.1891891891891892</v>
      </c>
      <c r="BD249" s="52">
        <v>22.162162162162158</v>
      </c>
      <c r="BE249" s="52">
        <v>50</v>
      </c>
      <c r="BF249" s="52">
        <v>126</v>
      </c>
      <c r="BG249" s="52">
        <v>133</v>
      </c>
      <c r="BH249" s="52">
        <v>0.94736842105263153</v>
      </c>
      <c r="BI249" s="52">
        <v>50</v>
      </c>
      <c r="BJ249" s="52">
        <v>50</v>
      </c>
      <c r="BK249" s="52">
        <v>78</v>
      </c>
      <c r="BL249" s="52">
        <v>133</v>
      </c>
      <c r="BM249" s="52">
        <v>0.5864661654135338</v>
      </c>
      <c r="BN249" s="52">
        <v>39.097744360902254</v>
      </c>
      <c r="BO249" s="52">
        <v>50</v>
      </c>
      <c r="BP249" s="52">
        <v>59</v>
      </c>
      <c r="BQ249" s="52">
        <v>61</v>
      </c>
      <c r="BR249" s="52">
        <v>0.96721311475409832</v>
      </c>
      <c r="BS249" s="52">
        <v>50</v>
      </c>
      <c r="BT249" s="52">
        <v>50</v>
      </c>
      <c r="BU249" s="54">
        <v>60</v>
      </c>
      <c r="BV249" s="54">
        <v>64</v>
      </c>
      <c r="BW249" s="52">
        <v>0.9375</v>
      </c>
      <c r="BX249" s="52">
        <v>99.7340425531915</v>
      </c>
      <c r="BY249" s="52">
        <v>100</v>
      </c>
      <c r="BZ249" s="55"/>
      <c r="CA249" s="55"/>
      <c r="CB249" s="52"/>
      <c r="CC249" s="52"/>
      <c r="CD249" s="52"/>
      <c r="CE249" s="52">
        <v>0</v>
      </c>
      <c r="CF249" s="52">
        <v>60</v>
      </c>
      <c r="CG249" s="52">
        <v>48</v>
      </c>
      <c r="CH249" s="52">
        <v>0.8</v>
      </c>
      <c r="CI249" s="52">
        <v>100</v>
      </c>
      <c r="CJ249" s="52">
        <v>100</v>
      </c>
      <c r="CK249" s="52">
        <v>59</v>
      </c>
      <c r="CL249" s="52">
        <v>21</v>
      </c>
      <c r="CM249" s="52">
        <v>62</v>
      </c>
      <c r="CN249" s="52">
        <v>0.3559322033898305</v>
      </c>
      <c r="CO249" s="52">
        <v>0.95161290322580649</v>
      </c>
      <c r="CP249" s="52">
        <v>23.728813559322035</v>
      </c>
      <c r="CQ249" s="52">
        <v>50</v>
      </c>
      <c r="CR249" s="52">
        <v>138</v>
      </c>
      <c r="CS249" s="52">
        <v>256</v>
      </c>
      <c r="CT249" s="52">
        <v>0.5390625</v>
      </c>
      <c r="CU249" s="52">
        <v>44.921875</v>
      </c>
      <c r="CV249" s="52">
        <v>50</v>
      </c>
      <c r="CW249" s="52"/>
      <c r="CX249" s="52"/>
      <c r="CY249" s="52"/>
      <c r="CZ249" s="52">
        <v>16.823939048191338</v>
      </c>
      <c r="DA249" s="52">
        <v>19.496255895940152</v>
      </c>
      <c r="DB249" s="52">
        <v>17.335082511020332</v>
      </c>
      <c r="DC249" s="52">
        <v>12.629206143265662</v>
      </c>
      <c r="DD249" s="50" t="s">
        <v>386</v>
      </c>
      <c r="DE249" s="22"/>
      <c r="DF249" s="22"/>
    </row>
    <row r="250" spans="1:110" x14ac:dyDescent="0.25">
      <c r="A250" s="50" t="s">
        <v>2825</v>
      </c>
      <c r="B250" s="50" t="s">
        <v>1874</v>
      </c>
      <c r="C250" s="50" t="s">
        <v>106</v>
      </c>
      <c r="D250" s="50" t="s">
        <v>108</v>
      </c>
      <c r="E250" s="50" t="s">
        <v>119</v>
      </c>
      <c r="F250" s="50" t="s">
        <v>2644</v>
      </c>
      <c r="G250" s="50" t="s">
        <v>109</v>
      </c>
      <c r="H250" s="52">
        <v>587.21400190273062</v>
      </c>
      <c r="I250" s="52">
        <v>700</v>
      </c>
      <c r="J250" s="52">
        <v>83.887714557532945</v>
      </c>
      <c r="K250" s="52">
        <v>1</v>
      </c>
      <c r="L250" s="52">
        <v>209</v>
      </c>
      <c r="M250" s="52">
        <v>75.184859235631308</v>
      </c>
      <c r="N250" s="52">
        <v>100</v>
      </c>
      <c r="O250" s="52">
        <v>100</v>
      </c>
      <c r="P250" s="52">
        <v>39</v>
      </c>
      <c r="Q250" s="52">
        <v>59.064854243560461</v>
      </c>
      <c r="R250" s="52">
        <v>70.889386788071434</v>
      </c>
      <c r="S250" s="52">
        <v>75</v>
      </c>
      <c r="T250" s="52">
        <v>78.753138991413948</v>
      </c>
      <c r="U250" s="52">
        <v>100</v>
      </c>
      <c r="V250" s="52">
        <v>208</v>
      </c>
      <c r="W250" s="52">
        <v>66.990740014301565</v>
      </c>
      <c r="X250" s="52">
        <v>89.32098668573542</v>
      </c>
      <c r="Y250" s="52">
        <v>100</v>
      </c>
      <c r="Z250" s="52">
        <v>38</v>
      </c>
      <c r="AA250" s="52">
        <v>49.549425500067926</v>
      </c>
      <c r="AB250" s="52">
        <v>66.065900666757244</v>
      </c>
      <c r="AC250" s="52">
        <v>100</v>
      </c>
      <c r="AD250" s="52">
        <v>75</v>
      </c>
      <c r="AE250" s="52">
        <v>63.077666666666666</v>
      </c>
      <c r="AF250" s="52">
        <v>84.103555555555559</v>
      </c>
      <c r="AG250" s="52">
        <v>100</v>
      </c>
      <c r="AH250" s="52">
        <v>14</v>
      </c>
      <c r="AI250" s="52"/>
      <c r="AJ250" s="52">
        <v>64.58743169398906</v>
      </c>
      <c r="AK250" s="52"/>
      <c r="AL250" s="52">
        <v>0</v>
      </c>
      <c r="AM250" s="53">
        <v>15.93</v>
      </c>
      <c r="AN250" s="53">
        <v>21.33</v>
      </c>
      <c r="AO250" s="53"/>
      <c r="AP250" s="52">
        <v>0</v>
      </c>
      <c r="AQ250" s="52">
        <v>0.99065420560747663</v>
      </c>
      <c r="AR250" s="52">
        <v>0.97619047619047616</v>
      </c>
      <c r="AS250" s="52">
        <v>0.9941860465116279</v>
      </c>
      <c r="AT250" s="52">
        <v>0.98598130841121501</v>
      </c>
      <c r="AU250" s="52">
        <v>0.95238095238095233</v>
      </c>
      <c r="AV250" s="52">
        <v>0.9941860465116279</v>
      </c>
      <c r="AW250" s="52">
        <v>1</v>
      </c>
      <c r="AX250" s="52"/>
      <c r="AY250" s="52">
        <v>1</v>
      </c>
      <c r="AZ250" s="52">
        <v>5.6872037914691941E-2</v>
      </c>
      <c r="BA250" s="52">
        <v>48.625592417061611</v>
      </c>
      <c r="BB250" s="52">
        <v>50</v>
      </c>
      <c r="BC250" s="52">
        <v>0.1</v>
      </c>
      <c r="BD250" s="52">
        <v>40.000000000000007</v>
      </c>
      <c r="BE250" s="52">
        <v>50</v>
      </c>
      <c r="BF250" s="52"/>
      <c r="BG250" s="52"/>
      <c r="BH250" s="52"/>
      <c r="BI250" s="52"/>
      <c r="BJ250" s="52"/>
      <c r="BK250" s="52"/>
      <c r="BL250" s="52"/>
      <c r="BM250" s="52"/>
      <c r="BN250" s="52"/>
      <c r="BO250" s="52"/>
      <c r="BP250" s="52">
        <v>61</v>
      </c>
      <c r="BQ250" s="52">
        <v>62</v>
      </c>
      <c r="BR250" s="52">
        <v>0.9838709677419355</v>
      </c>
      <c r="BS250" s="52">
        <v>50</v>
      </c>
      <c r="BT250" s="52">
        <v>50</v>
      </c>
      <c r="BU250" s="54"/>
      <c r="BV250" s="54"/>
      <c r="BW250" s="52"/>
      <c r="BX250" s="52"/>
      <c r="BY250" s="52"/>
      <c r="BZ250" s="55"/>
      <c r="CA250" s="55"/>
      <c r="CB250" s="52"/>
      <c r="CC250" s="52"/>
      <c r="CD250" s="52"/>
      <c r="CE250" s="52"/>
      <c r="CF250" s="52"/>
      <c r="CG250" s="52"/>
      <c r="CH250" s="52"/>
      <c r="CI250" s="52"/>
      <c r="CJ250" s="52"/>
      <c r="CK250" s="52">
        <v>145</v>
      </c>
      <c r="CL250" s="52">
        <v>66</v>
      </c>
      <c r="CM250" s="52">
        <v>150</v>
      </c>
      <c r="CN250" s="52">
        <v>0.45517241379310347</v>
      </c>
      <c r="CO250" s="52">
        <v>0.96666666666666667</v>
      </c>
      <c r="CP250" s="52">
        <v>30.344827586206897</v>
      </c>
      <c r="CQ250" s="52">
        <v>50</v>
      </c>
      <c r="CR250" s="52"/>
      <c r="CS250" s="52"/>
      <c r="CT250" s="52"/>
      <c r="CU250" s="52"/>
      <c r="CV250" s="52"/>
      <c r="CW250" s="52"/>
      <c r="CX250" s="52"/>
      <c r="CY250" s="52"/>
      <c r="CZ250" s="52">
        <v>16.823939048191338</v>
      </c>
      <c r="DA250" s="52">
        <v>19.496255895940152</v>
      </c>
      <c r="DB250" s="52">
        <v>17.335082511020332</v>
      </c>
      <c r="DC250" s="52"/>
      <c r="DD250" s="50" t="s">
        <v>385</v>
      </c>
      <c r="DE250" s="22"/>
      <c r="DF250" s="22"/>
    </row>
    <row r="251" spans="1:110" x14ac:dyDescent="0.25">
      <c r="A251" s="50" t="s">
        <v>2827</v>
      </c>
      <c r="B251" s="50" t="s">
        <v>1875</v>
      </c>
      <c r="C251" s="50" t="s">
        <v>106</v>
      </c>
      <c r="D251" s="50" t="s">
        <v>107</v>
      </c>
      <c r="E251" s="50" t="s">
        <v>167</v>
      </c>
      <c r="F251" s="50" t="s">
        <v>1453</v>
      </c>
      <c r="G251" s="50" t="s">
        <v>109</v>
      </c>
      <c r="H251" s="52">
        <v>462.2900072765101</v>
      </c>
      <c r="I251" s="52">
        <v>500</v>
      </c>
      <c r="J251" s="52">
        <v>92.458001455302025</v>
      </c>
      <c r="K251" s="52">
        <v>0</v>
      </c>
      <c r="L251" s="52">
        <v>68</v>
      </c>
      <c r="M251" s="52">
        <v>77.558072344851496</v>
      </c>
      <c r="N251" s="52">
        <v>100</v>
      </c>
      <c r="O251" s="52">
        <v>100</v>
      </c>
      <c r="P251" s="52">
        <v>30</v>
      </c>
      <c r="Q251" s="52">
        <v>67.210216110019644</v>
      </c>
      <c r="R251" s="52">
        <v>75</v>
      </c>
      <c r="S251" s="52">
        <v>75</v>
      </c>
      <c r="T251" s="52">
        <v>89.613621480026197</v>
      </c>
      <c r="U251" s="52">
        <v>100</v>
      </c>
      <c r="V251" s="52">
        <v>68</v>
      </c>
      <c r="W251" s="52">
        <v>70.506195533769059</v>
      </c>
      <c r="X251" s="52">
        <v>94.008260711692088</v>
      </c>
      <c r="Y251" s="52">
        <v>100</v>
      </c>
      <c r="Z251" s="52">
        <v>30</v>
      </c>
      <c r="AA251" s="52">
        <v>61.391203703703724</v>
      </c>
      <c r="AB251" s="52">
        <v>81.854938271604965</v>
      </c>
      <c r="AC251" s="52">
        <v>100</v>
      </c>
      <c r="AD251" s="52"/>
      <c r="AE251" s="52"/>
      <c r="AF251" s="52"/>
      <c r="AG251" s="52">
        <v>0</v>
      </c>
      <c r="AH251" s="52"/>
      <c r="AI251" s="52"/>
      <c r="AJ251" s="52"/>
      <c r="AK251" s="52"/>
      <c r="AL251" s="52">
        <v>0</v>
      </c>
      <c r="AM251" s="53">
        <v>7.78</v>
      </c>
      <c r="AN251" s="53">
        <v>13.6</v>
      </c>
      <c r="AO251" s="53"/>
      <c r="AP251" s="52">
        <v>0</v>
      </c>
      <c r="AQ251" s="52">
        <v>0.98630136986301364</v>
      </c>
      <c r="AR251" s="52">
        <v>1</v>
      </c>
      <c r="AS251" s="52">
        <v>0.97619047619047616</v>
      </c>
      <c r="AT251" s="52">
        <v>0.98630136986301364</v>
      </c>
      <c r="AU251" s="52">
        <v>1</v>
      </c>
      <c r="AV251" s="52">
        <v>0.97619047619047616</v>
      </c>
      <c r="AW251" s="52"/>
      <c r="AX251" s="52"/>
      <c r="AY251" s="52"/>
      <c r="AZ251" s="52">
        <v>4.7138047138047139E-2</v>
      </c>
      <c r="BA251" s="52">
        <v>50</v>
      </c>
      <c r="BB251" s="52">
        <v>50</v>
      </c>
      <c r="BC251" s="52">
        <v>6.5934065934065936E-2</v>
      </c>
      <c r="BD251" s="52">
        <v>46.813186813186825</v>
      </c>
      <c r="BE251" s="52">
        <v>50</v>
      </c>
      <c r="BF251" s="52"/>
      <c r="BG251" s="52"/>
      <c r="BH251" s="52"/>
      <c r="BI251" s="52"/>
      <c r="BJ251" s="52"/>
      <c r="BK251" s="52"/>
      <c r="BL251" s="52"/>
      <c r="BM251" s="52"/>
      <c r="BN251" s="52"/>
      <c r="BO251" s="52"/>
      <c r="BP251" s="52"/>
      <c r="BQ251" s="52"/>
      <c r="BR251" s="52"/>
      <c r="BS251" s="52"/>
      <c r="BT251" s="52"/>
      <c r="BU251" s="54"/>
      <c r="BV251" s="54"/>
      <c r="BW251" s="52"/>
      <c r="BX251" s="52"/>
      <c r="BY251" s="52"/>
      <c r="BZ251" s="55"/>
      <c r="CA251" s="55"/>
      <c r="CB251" s="52"/>
      <c r="CC251" s="52"/>
      <c r="CD251" s="52"/>
      <c r="CE251" s="52"/>
      <c r="CF251" s="52"/>
      <c r="CG251" s="52"/>
      <c r="CH251" s="52"/>
      <c r="CI251" s="52"/>
      <c r="CJ251" s="52"/>
      <c r="CK251" s="52"/>
      <c r="CL251" s="52"/>
      <c r="CM251" s="52"/>
      <c r="CN251" s="52"/>
      <c r="CO251" s="52"/>
      <c r="CP251" s="52"/>
      <c r="CQ251" s="52"/>
      <c r="CR251" s="52"/>
      <c r="CS251" s="52"/>
      <c r="CT251" s="52"/>
      <c r="CU251" s="52"/>
      <c r="CV251" s="52"/>
      <c r="CW251" s="52"/>
      <c r="CX251" s="52"/>
      <c r="CY251" s="52"/>
      <c r="CZ251" s="52">
        <v>16.823939048191338</v>
      </c>
      <c r="DA251" s="52">
        <v>19.496255895940152</v>
      </c>
      <c r="DB251" s="52">
        <v>17.335082511020332</v>
      </c>
      <c r="DC251" s="52"/>
      <c r="DD251" s="50" t="s">
        <v>388</v>
      </c>
      <c r="DE251" s="22"/>
      <c r="DF251" s="22"/>
    </row>
    <row r="252" spans="1:110" x14ac:dyDescent="0.25">
      <c r="A252" s="50" t="s">
        <v>2833</v>
      </c>
      <c r="B252" s="50" t="s">
        <v>1876</v>
      </c>
      <c r="C252" s="50" t="s">
        <v>106</v>
      </c>
      <c r="D252" s="50" t="s">
        <v>122</v>
      </c>
      <c r="E252" s="50" t="s">
        <v>123</v>
      </c>
      <c r="F252" s="50" t="s">
        <v>2644</v>
      </c>
      <c r="G252" s="50" t="s">
        <v>109</v>
      </c>
      <c r="H252" s="52">
        <v>1015.6901153041547</v>
      </c>
      <c r="I252" s="52">
        <v>1250</v>
      </c>
      <c r="J252" s="52">
        <v>81.255209224332376</v>
      </c>
      <c r="K252" s="52">
        <v>1</v>
      </c>
      <c r="L252" s="52">
        <v>137</v>
      </c>
      <c r="M252" s="52">
        <v>72.207734871674134</v>
      </c>
      <c r="N252" s="52">
        <v>96.276979828898845</v>
      </c>
      <c r="O252" s="52">
        <v>100</v>
      </c>
      <c r="P252" s="52">
        <v>20</v>
      </c>
      <c r="Q252" s="52">
        <v>56.308467741935473</v>
      </c>
      <c r="R252" s="52">
        <v>61.957588040062276</v>
      </c>
      <c r="S252" s="52">
        <v>74.925558312655099</v>
      </c>
      <c r="T252" s="52">
        <v>75.077956989247298</v>
      </c>
      <c r="U252" s="52">
        <v>100</v>
      </c>
      <c r="V252" s="52">
        <v>137</v>
      </c>
      <c r="W252" s="52">
        <v>58.762134095868774</v>
      </c>
      <c r="X252" s="52">
        <v>78.349512127825022</v>
      </c>
      <c r="Y252" s="52">
        <v>100</v>
      </c>
      <c r="Z252" s="52">
        <v>20</v>
      </c>
      <c r="AA252" s="52">
        <v>40.06872852233677</v>
      </c>
      <c r="AB252" s="52">
        <v>53.424971363115695</v>
      </c>
      <c r="AC252" s="52">
        <v>100</v>
      </c>
      <c r="AD252" s="52">
        <v>130</v>
      </c>
      <c r="AE252" s="52">
        <v>63.797179487179484</v>
      </c>
      <c r="AF252" s="52">
        <v>85.062905982905974</v>
      </c>
      <c r="AG252" s="52">
        <v>100</v>
      </c>
      <c r="AH252" s="52">
        <v>29</v>
      </c>
      <c r="AI252" s="52">
        <v>54.001149425287366</v>
      </c>
      <c r="AJ252" s="52">
        <v>66.609900990099007</v>
      </c>
      <c r="AK252" s="52">
        <v>72.001532567049821</v>
      </c>
      <c r="AL252" s="52">
        <v>100</v>
      </c>
      <c r="AM252" s="53">
        <v>18.61</v>
      </c>
      <c r="AN252" s="53">
        <v>21.88</v>
      </c>
      <c r="AO252" s="53">
        <v>12.6</v>
      </c>
      <c r="AP252" s="52">
        <v>0</v>
      </c>
      <c r="AQ252" s="52">
        <v>0.96551724137931039</v>
      </c>
      <c r="AR252" s="52">
        <v>1</v>
      </c>
      <c r="AS252" s="52">
        <v>0.95967741935483875</v>
      </c>
      <c r="AT252" s="52">
        <v>0.96551724137931039</v>
      </c>
      <c r="AU252" s="52">
        <v>1</v>
      </c>
      <c r="AV252" s="52">
        <v>0.95967741935483875</v>
      </c>
      <c r="AW252" s="52">
        <v>0.98496240601503759</v>
      </c>
      <c r="AX252" s="52">
        <v>1</v>
      </c>
      <c r="AY252" s="52">
        <v>0.98058252427184467</v>
      </c>
      <c r="AZ252" s="52">
        <v>8.7649402390438252E-2</v>
      </c>
      <c r="BA252" s="52">
        <v>42.470119521912352</v>
      </c>
      <c r="BB252" s="52">
        <v>50</v>
      </c>
      <c r="BC252" s="52">
        <v>0.18085106382978725</v>
      </c>
      <c r="BD252" s="52">
        <v>23.829787234042566</v>
      </c>
      <c r="BE252" s="52">
        <v>50</v>
      </c>
      <c r="BF252" s="52">
        <v>148</v>
      </c>
      <c r="BG252" s="52">
        <v>265</v>
      </c>
      <c r="BH252" s="52">
        <v>0.55849056603773584</v>
      </c>
      <c r="BI252" s="52">
        <v>37.232704402515722</v>
      </c>
      <c r="BJ252" s="52">
        <v>50</v>
      </c>
      <c r="BK252" s="52">
        <v>143</v>
      </c>
      <c r="BL252" s="52">
        <v>265</v>
      </c>
      <c r="BM252" s="52">
        <v>0.53962264150943395</v>
      </c>
      <c r="BN252" s="52">
        <v>35.974842767295598</v>
      </c>
      <c r="BO252" s="52">
        <v>50</v>
      </c>
      <c r="BP252" s="52">
        <v>106</v>
      </c>
      <c r="BQ252" s="52">
        <v>107</v>
      </c>
      <c r="BR252" s="52">
        <v>0.99065420560747663</v>
      </c>
      <c r="BS252" s="52">
        <v>50</v>
      </c>
      <c r="BT252" s="52">
        <v>50</v>
      </c>
      <c r="BU252" s="54">
        <v>116</v>
      </c>
      <c r="BV252" s="54">
        <v>119</v>
      </c>
      <c r="BW252" s="52">
        <v>0.97478991596638653</v>
      </c>
      <c r="BX252" s="52">
        <v>100</v>
      </c>
      <c r="BY252" s="52">
        <v>100</v>
      </c>
      <c r="BZ252" s="55">
        <v>23</v>
      </c>
      <c r="CA252" s="55">
        <v>26</v>
      </c>
      <c r="CB252" s="52">
        <v>0.88461538461538458</v>
      </c>
      <c r="CC252" s="52">
        <v>94.10801963993454</v>
      </c>
      <c r="CD252" s="52">
        <v>100</v>
      </c>
      <c r="CE252" s="52">
        <v>0</v>
      </c>
      <c r="CF252" s="52">
        <v>117</v>
      </c>
      <c r="CG252" s="52">
        <v>98</v>
      </c>
      <c r="CH252" s="52">
        <v>0.83760683760683763</v>
      </c>
      <c r="CI252" s="52">
        <v>100</v>
      </c>
      <c r="CJ252" s="52">
        <v>100</v>
      </c>
      <c r="CK252" s="52">
        <v>122</v>
      </c>
      <c r="CL252" s="52">
        <v>72</v>
      </c>
      <c r="CM252" s="52">
        <v>131</v>
      </c>
      <c r="CN252" s="52">
        <v>0.5901639344262295</v>
      </c>
      <c r="CO252" s="52">
        <v>0.93129770992366412</v>
      </c>
      <c r="CP252" s="52">
        <v>39.344262295081968</v>
      </c>
      <c r="CQ252" s="52">
        <v>50</v>
      </c>
      <c r="CR252" s="52">
        <v>196</v>
      </c>
      <c r="CS252" s="52">
        <v>502</v>
      </c>
      <c r="CT252" s="52">
        <v>0.39043824701195218</v>
      </c>
      <c r="CU252" s="52">
        <v>32.536520584329345</v>
      </c>
      <c r="CV252" s="52">
        <v>50</v>
      </c>
      <c r="CW252" s="52">
        <v>0.88461538461538458</v>
      </c>
      <c r="CX252" s="52">
        <v>0.94</v>
      </c>
      <c r="CY252" s="52">
        <v>5.538461538461547E-2</v>
      </c>
      <c r="CZ252" s="52">
        <v>16.823939048191338</v>
      </c>
      <c r="DA252" s="52">
        <v>19.496255895940152</v>
      </c>
      <c r="DB252" s="52">
        <v>17.335082511020332</v>
      </c>
      <c r="DC252" s="52">
        <v>12.629206143265662</v>
      </c>
      <c r="DD252" s="50" t="s">
        <v>395</v>
      </c>
      <c r="DE252" s="22"/>
      <c r="DF252" s="22"/>
    </row>
    <row r="253" spans="1:110" x14ac:dyDescent="0.25">
      <c r="A253" s="50" t="s">
        <v>2832</v>
      </c>
      <c r="B253" s="50" t="s">
        <v>1877</v>
      </c>
      <c r="C253" s="50" t="s">
        <v>106</v>
      </c>
      <c r="D253" s="50" t="s">
        <v>108</v>
      </c>
      <c r="E253" s="50" t="s">
        <v>119</v>
      </c>
      <c r="F253" s="50" t="s">
        <v>1453</v>
      </c>
      <c r="G253" s="50" t="s">
        <v>109</v>
      </c>
      <c r="H253" s="52">
        <v>609.35681441426527</v>
      </c>
      <c r="I253" s="52">
        <v>800</v>
      </c>
      <c r="J253" s="52">
        <v>76.169601801783159</v>
      </c>
      <c r="K253" s="52">
        <v>1</v>
      </c>
      <c r="L253" s="52">
        <v>414</v>
      </c>
      <c r="M253" s="52">
        <v>69.703170079836241</v>
      </c>
      <c r="N253" s="52">
        <v>92.937560106448331</v>
      </c>
      <c r="O253" s="52">
        <v>100</v>
      </c>
      <c r="P253" s="52">
        <v>79</v>
      </c>
      <c r="Q253" s="52">
        <v>55.731379752062381</v>
      </c>
      <c r="R253" s="52">
        <v>62.492746540420207</v>
      </c>
      <c r="S253" s="52">
        <v>72.99801018698291</v>
      </c>
      <c r="T253" s="52">
        <v>74.308506336083184</v>
      </c>
      <c r="U253" s="52">
        <v>100</v>
      </c>
      <c r="V253" s="52">
        <v>414</v>
      </c>
      <c r="W253" s="52">
        <v>59.672502286383001</v>
      </c>
      <c r="X253" s="52">
        <v>79.563336381843996</v>
      </c>
      <c r="Y253" s="52">
        <v>100</v>
      </c>
      <c r="Z253" s="52">
        <v>79</v>
      </c>
      <c r="AA253" s="52">
        <v>47.713238677491084</v>
      </c>
      <c r="AB253" s="52">
        <v>63.617651569988112</v>
      </c>
      <c r="AC253" s="52">
        <v>100</v>
      </c>
      <c r="AD253" s="52">
        <v>155</v>
      </c>
      <c r="AE253" s="52">
        <v>62.877419354838672</v>
      </c>
      <c r="AF253" s="52">
        <v>83.836559139784896</v>
      </c>
      <c r="AG253" s="52">
        <v>100</v>
      </c>
      <c r="AH253" s="52">
        <v>22</v>
      </c>
      <c r="AI253" s="52">
        <v>50.800000000000004</v>
      </c>
      <c r="AJ253" s="52">
        <v>64.875187969924809</v>
      </c>
      <c r="AK253" s="52">
        <v>67.733333333333334</v>
      </c>
      <c r="AL253" s="52">
        <v>100</v>
      </c>
      <c r="AM253" s="53">
        <v>17.260000000000002</v>
      </c>
      <c r="AN253" s="53">
        <v>14.77</v>
      </c>
      <c r="AO253" s="53">
        <v>14.07</v>
      </c>
      <c r="AP253" s="52">
        <v>0</v>
      </c>
      <c r="AQ253" s="52">
        <v>0.97441860465116281</v>
      </c>
      <c r="AR253" s="52">
        <v>1</v>
      </c>
      <c r="AS253" s="52">
        <v>0.9683908045977011</v>
      </c>
      <c r="AT253" s="52">
        <v>0.97441860465116281</v>
      </c>
      <c r="AU253" s="52">
        <v>1</v>
      </c>
      <c r="AV253" s="52">
        <v>0.9683908045977011</v>
      </c>
      <c r="AW253" s="52">
        <v>1</v>
      </c>
      <c r="AX253" s="52">
        <v>1</v>
      </c>
      <c r="AY253" s="52">
        <v>1</v>
      </c>
      <c r="AZ253" s="52">
        <v>6.3084112149532703E-2</v>
      </c>
      <c r="BA253" s="52">
        <v>47.383177570093473</v>
      </c>
      <c r="BB253" s="52">
        <v>50</v>
      </c>
      <c r="BC253" s="52">
        <v>0.18181818181818182</v>
      </c>
      <c r="BD253" s="52">
        <v>23.636363636363633</v>
      </c>
      <c r="BE253" s="52">
        <v>50</v>
      </c>
      <c r="BF253" s="52"/>
      <c r="BG253" s="52"/>
      <c r="BH253" s="52"/>
      <c r="BI253" s="52"/>
      <c r="BJ253" s="52"/>
      <c r="BK253" s="52"/>
      <c r="BL253" s="52"/>
      <c r="BM253" s="52"/>
      <c r="BN253" s="52"/>
      <c r="BO253" s="52"/>
      <c r="BP253" s="52">
        <v>117</v>
      </c>
      <c r="BQ253" s="52">
        <v>118</v>
      </c>
      <c r="BR253" s="52">
        <v>0.99152542372881358</v>
      </c>
      <c r="BS253" s="52">
        <v>50</v>
      </c>
      <c r="BT253" s="52">
        <v>50</v>
      </c>
      <c r="BU253" s="54"/>
      <c r="BV253" s="54"/>
      <c r="BW253" s="52"/>
      <c r="BX253" s="52"/>
      <c r="BY253" s="52"/>
      <c r="BZ253" s="55"/>
      <c r="CA253" s="55"/>
      <c r="CB253" s="52"/>
      <c r="CC253" s="52"/>
      <c r="CD253" s="52"/>
      <c r="CE253" s="52"/>
      <c r="CF253" s="52"/>
      <c r="CG253" s="52"/>
      <c r="CH253" s="52"/>
      <c r="CI253" s="52"/>
      <c r="CJ253" s="52"/>
      <c r="CK253" s="52">
        <v>286</v>
      </c>
      <c r="CL253" s="52">
        <v>113</v>
      </c>
      <c r="CM253" s="52">
        <v>288</v>
      </c>
      <c r="CN253" s="52">
        <v>0.3951048951048951</v>
      </c>
      <c r="CO253" s="52">
        <v>0.99305555555555558</v>
      </c>
      <c r="CP253" s="52">
        <v>26.340326340326342</v>
      </c>
      <c r="CQ253" s="52">
        <v>50</v>
      </c>
      <c r="CR253" s="52"/>
      <c r="CS253" s="52"/>
      <c r="CT253" s="52"/>
      <c r="CU253" s="52"/>
      <c r="CV253" s="52"/>
      <c r="CW253" s="52"/>
      <c r="CX253" s="52"/>
      <c r="CY253" s="52"/>
      <c r="CZ253" s="52">
        <v>16.823939048191338</v>
      </c>
      <c r="DA253" s="52">
        <v>19.496255895940152</v>
      </c>
      <c r="DB253" s="52">
        <v>17.335082511020332</v>
      </c>
      <c r="DC253" s="52"/>
      <c r="DD253" s="50" t="s">
        <v>394</v>
      </c>
      <c r="DE253" s="22"/>
      <c r="DF253" s="22"/>
    </row>
    <row r="254" spans="1:110" x14ac:dyDescent="0.25">
      <c r="A254" s="50" t="s">
        <v>2845</v>
      </c>
      <c r="B254" s="50" t="s">
        <v>1878</v>
      </c>
      <c r="C254" s="50" t="s">
        <v>106</v>
      </c>
      <c r="D254" s="50" t="s">
        <v>122</v>
      </c>
      <c r="E254" s="50" t="s">
        <v>123</v>
      </c>
      <c r="F254" s="50" t="s">
        <v>2644</v>
      </c>
      <c r="G254" s="50" t="s">
        <v>109</v>
      </c>
      <c r="H254" s="52">
        <v>792.65889744506819</v>
      </c>
      <c r="I254" s="52">
        <v>1250</v>
      </c>
      <c r="J254" s="52">
        <v>63.41271179560546</v>
      </c>
      <c r="K254" s="52">
        <v>0</v>
      </c>
      <c r="L254" s="52">
        <v>373</v>
      </c>
      <c r="M254" s="52">
        <v>61.314532945121869</v>
      </c>
      <c r="N254" s="52">
        <v>81.75271059349582</v>
      </c>
      <c r="O254" s="52">
        <v>100</v>
      </c>
      <c r="P254" s="52">
        <v>247</v>
      </c>
      <c r="Q254" s="52">
        <v>57.273729194781836</v>
      </c>
      <c r="R254" s="52">
        <v>52.46645393552609</v>
      </c>
      <c r="S254" s="52">
        <v>69.235791090629732</v>
      </c>
      <c r="T254" s="52">
        <v>76.36497225970912</v>
      </c>
      <c r="U254" s="52">
        <v>100</v>
      </c>
      <c r="V254" s="52">
        <v>373</v>
      </c>
      <c r="W254" s="52">
        <v>45.438081374816136</v>
      </c>
      <c r="X254" s="52">
        <v>60.584108499754855</v>
      </c>
      <c r="Y254" s="52">
        <v>100</v>
      </c>
      <c r="Z254" s="52">
        <v>247</v>
      </c>
      <c r="AA254" s="52">
        <v>41.852757720364899</v>
      </c>
      <c r="AB254" s="52">
        <v>55.803676960486534</v>
      </c>
      <c r="AC254" s="52">
        <v>100</v>
      </c>
      <c r="AD254" s="52">
        <v>418</v>
      </c>
      <c r="AE254" s="52">
        <v>48.623684210526271</v>
      </c>
      <c r="AF254" s="52">
        <v>64.831578947368357</v>
      </c>
      <c r="AG254" s="52">
        <v>100</v>
      </c>
      <c r="AH254" s="52">
        <v>307</v>
      </c>
      <c r="AI254" s="52">
        <v>45.243322475569975</v>
      </c>
      <c r="AJ254" s="52">
        <v>57.972972972972983</v>
      </c>
      <c r="AK254" s="52">
        <v>60.324429967426632</v>
      </c>
      <c r="AL254" s="52">
        <v>100</v>
      </c>
      <c r="AM254" s="53">
        <v>11.96</v>
      </c>
      <c r="AN254" s="53">
        <v>10.61</v>
      </c>
      <c r="AO254" s="53">
        <v>12.72</v>
      </c>
      <c r="AP254" s="52">
        <v>0</v>
      </c>
      <c r="AQ254" s="52">
        <v>1</v>
      </c>
      <c r="AR254" s="52">
        <v>1</v>
      </c>
      <c r="AS254" s="52">
        <v>1</v>
      </c>
      <c r="AT254" s="52">
        <v>0.99747474747474751</v>
      </c>
      <c r="AU254" s="52">
        <v>0.99622641509433962</v>
      </c>
      <c r="AV254" s="52">
        <v>1</v>
      </c>
      <c r="AW254" s="52">
        <v>0.99773755656108598</v>
      </c>
      <c r="AX254" s="52">
        <v>1</v>
      </c>
      <c r="AY254" s="52">
        <v>0.99122807017543857</v>
      </c>
      <c r="AZ254" s="52">
        <v>0.15063520871143377</v>
      </c>
      <c r="BA254" s="52">
        <v>29.872958257713254</v>
      </c>
      <c r="BB254" s="52">
        <v>50</v>
      </c>
      <c r="BC254" s="52">
        <v>0.17114093959731544</v>
      </c>
      <c r="BD254" s="52">
        <v>25.771812080536915</v>
      </c>
      <c r="BE254" s="52">
        <v>50</v>
      </c>
      <c r="BF254" s="52">
        <v>157</v>
      </c>
      <c r="BG254" s="52">
        <v>803</v>
      </c>
      <c r="BH254" s="52">
        <v>0.19551681195516812</v>
      </c>
      <c r="BI254" s="52">
        <v>13.034454130344542</v>
      </c>
      <c r="BJ254" s="52">
        <v>50</v>
      </c>
      <c r="BK254" s="52">
        <v>119</v>
      </c>
      <c r="BL254" s="52">
        <v>803</v>
      </c>
      <c r="BM254" s="52">
        <v>0.14819427148194272</v>
      </c>
      <c r="BN254" s="52">
        <v>9.8796180987961826</v>
      </c>
      <c r="BO254" s="52">
        <v>50</v>
      </c>
      <c r="BP254" s="52">
        <v>38</v>
      </c>
      <c r="BQ254" s="52">
        <v>446</v>
      </c>
      <c r="BR254" s="52">
        <v>8.520179372197309E-2</v>
      </c>
      <c r="BS254" s="52">
        <v>4.5320103043602709</v>
      </c>
      <c r="BT254" s="52">
        <v>50</v>
      </c>
      <c r="BU254" s="54">
        <v>304</v>
      </c>
      <c r="BV254" s="54">
        <v>352</v>
      </c>
      <c r="BW254" s="52">
        <v>0.86363636363636365</v>
      </c>
      <c r="BX254" s="52">
        <v>91.876208897485498</v>
      </c>
      <c r="BY254" s="52">
        <v>100</v>
      </c>
      <c r="BZ254" s="55">
        <v>258</v>
      </c>
      <c r="CA254" s="55">
        <v>295</v>
      </c>
      <c r="CB254" s="52">
        <v>0.87457627118644066</v>
      </c>
      <c r="CC254" s="52">
        <v>93.040028849621351</v>
      </c>
      <c r="CD254" s="52">
        <v>100</v>
      </c>
      <c r="CE254" s="52">
        <v>0</v>
      </c>
      <c r="CF254" s="52">
        <v>323</v>
      </c>
      <c r="CG254" s="52">
        <v>206</v>
      </c>
      <c r="CH254" s="52">
        <v>0.63777089783281737</v>
      </c>
      <c r="CI254" s="52">
        <v>85.036119711042318</v>
      </c>
      <c r="CJ254" s="52">
        <v>100</v>
      </c>
      <c r="CK254" s="52">
        <v>369</v>
      </c>
      <c r="CL254" s="52">
        <v>156</v>
      </c>
      <c r="CM254" s="52">
        <v>418</v>
      </c>
      <c r="CN254" s="52">
        <v>0.42276422764227645</v>
      </c>
      <c r="CO254" s="52">
        <v>0.88277511961722488</v>
      </c>
      <c r="CP254" s="52">
        <v>14.092140921409216</v>
      </c>
      <c r="CQ254" s="52">
        <v>50</v>
      </c>
      <c r="CR254" s="52">
        <v>513</v>
      </c>
      <c r="CS254" s="52">
        <v>1653</v>
      </c>
      <c r="CT254" s="52">
        <v>0.31034482758620691</v>
      </c>
      <c r="CU254" s="52">
        <v>25.862068965517242</v>
      </c>
      <c r="CV254" s="52">
        <v>50</v>
      </c>
      <c r="CW254" s="52">
        <v>0.87457627118644066</v>
      </c>
      <c r="CX254" s="52">
        <v>0.94</v>
      </c>
      <c r="CY254" s="52">
        <v>6.5423728813559304E-2</v>
      </c>
      <c r="CZ254" s="52">
        <v>16.823939048191338</v>
      </c>
      <c r="DA254" s="52">
        <v>19.496255895940152</v>
      </c>
      <c r="DB254" s="52">
        <v>17.335082511020332</v>
      </c>
      <c r="DC254" s="52">
        <v>12.629206143265662</v>
      </c>
      <c r="DD254" s="50" t="s">
        <v>408</v>
      </c>
      <c r="DE254" s="22"/>
      <c r="DF254" s="22"/>
    </row>
    <row r="255" spans="1:110" x14ac:dyDescent="0.25">
      <c r="A255" s="50" t="s">
        <v>2844</v>
      </c>
      <c r="B255" s="50" t="s">
        <v>1879</v>
      </c>
      <c r="C255" s="50" t="s">
        <v>106</v>
      </c>
      <c r="D255" s="50" t="s">
        <v>108</v>
      </c>
      <c r="E255" s="50" t="s">
        <v>119</v>
      </c>
      <c r="F255" s="50" t="s">
        <v>1454</v>
      </c>
      <c r="G255" s="50" t="s">
        <v>109</v>
      </c>
      <c r="H255" s="52">
        <v>495.00708149964396</v>
      </c>
      <c r="I255" s="52">
        <v>800</v>
      </c>
      <c r="J255" s="52">
        <v>61.875885187455495</v>
      </c>
      <c r="K255" s="52">
        <v>0</v>
      </c>
      <c r="L255" s="52">
        <v>1087</v>
      </c>
      <c r="M255" s="52">
        <v>54.080240436733888</v>
      </c>
      <c r="N255" s="52">
        <v>72.106987248978513</v>
      </c>
      <c r="O255" s="52">
        <v>100</v>
      </c>
      <c r="P255" s="52">
        <v>842</v>
      </c>
      <c r="Q255" s="52">
        <v>52.04312883217861</v>
      </c>
      <c r="R255" s="52">
        <v>51.055716572623389</v>
      </c>
      <c r="S255" s="52">
        <v>61.081252563409578</v>
      </c>
      <c r="T255" s="52">
        <v>69.390838442904808</v>
      </c>
      <c r="U255" s="52">
        <v>100</v>
      </c>
      <c r="V255" s="52">
        <v>1084</v>
      </c>
      <c r="W255" s="52">
        <v>43.483048334170981</v>
      </c>
      <c r="X255" s="52">
        <v>57.977397778894648</v>
      </c>
      <c r="Y255" s="52">
        <v>100</v>
      </c>
      <c r="Z255" s="52">
        <v>839</v>
      </c>
      <c r="AA255" s="52">
        <v>41.27172089862767</v>
      </c>
      <c r="AB255" s="52">
        <v>55.028961198170222</v>
      </c>
      <c r="AC255" s="52">
        <v>100</v>
      </c>
      <c r="AD255" s="52">
        <v>485</v>
      </c>
      <c r="AE255" s="52">
        <v>48.79917525773196</v>
      </c>
      <c r="AF255" s="52">
        <v>65.06556701030928</v>
      </c>
      <c r="AG255" s="52">
        <v>100</v>
      </c>
      <c r="AH255" s="52">
        <v>369</v>
      </c>
      <c r="AI255" s="52">
        <v>46.463324299909715</v>
      </c>
      <c r="AJ255" s="52">
        <v>56.229597701149437</v>
      </c>
      <c r="AK255" s="52">
        <v>61.951099066546291</v>
      </c>
      <c r="AL255" s="52">
        <v>100</v>
      </c>
      <c r="AM255" s="53">
        <v>9.0299999999999994</v>
      </c>
      <c r="AN255" s="53">
        <v>9.7799999999999994</v>
      </c>
      <c r="AO255" s="53">
        <v>9.76</v>
      </c>
      <c r="AP255" s="52">
        <v>0</v>
      </c>
      <c r="AQ255" s="52">
        <v>0.98262380538662031</v>
      </c>
      <c r="AR255" s="52">
        <v>0.9798882681564246</v>
      </c>
      <c r="AS255" s="52">
        <v>0.9921875</v>
      </c>
      <c r="AT255" s="52">
        <v>0.98189655172413792</v>
      </c>
      <c r="AU255" s="52">
        <v>0.97898230088495575</v>
      </c>
      <c r="AV255" s="52">
        <v>0.9921875</v>
      </c>
      <c r="AW255" s="52">
        <v>0.99207920792079207</v>
      </c>
      <c r="AX255" s="52">
        <v>0.99738219895287961</v>
      </c>
      <c r="AY255" s="52">
        <v>0.97560975609756095</v>
      </c>
      <c r="AZ255" s="52">
        <v>0.11861471861471862</v>
      </c>
      <c r="BA255" s="52">
        <v>36.277056277056282</v>
      </c>
      <c r="BB255" s="52">
        <v>50</v>
      </c>
      <c r="BC255" s="52">
        <v>0.13773796192609183</v>
      </c>
      <c r="BD255" s="52">
        <v>32.452407614781627</v>
      </c>
      <c r="BE255" s="52">
        <v>50</v>
      </c>
      <c r="BF255" s="52"/>
      <c r="BG255" s="52"/>
      <c r="BH255" s="52"/>
      <c r="BI255" s="52"/>
      <c r="BJ255" s="52"/>
      <c r="BK255" s="52"/>
      <c r="BL255" s="52"/>
      <c r="BM255" s="52"/>
      <c r="BN255" s="52"/>
      <c r="BO255" s="52"/>
      <c r="BP255" s="52">
        <v>128</v>
      </c>
      <c r="BQ255" s="52">
        <v>427</v>
      </c>
      <c r="BR255" s="52">
        <v>0.29976580796252927</v>
      </c>
      <c r="BS255" s="52">
        <v>15.944989785240921</v>
      </c>
      <c r="BT255" s="52">
        <v>50</v>
      </c>
      <c r="BU255" s="54"/>
      <c r="BV255" s="54"/>
      <c r="BW255" s="52"/>
      <c r="BX255" s="52"/>
      <c r="BY255" s="52"/>
      <c r="BZ255" s="55"/>
      <c r="CA255" s="55"/>
      <c r="CB255" s="52"/>
      <c r="CC255" s="52"/>
      <c r="CD255" s="52"/>
      <c r="CE255" s="52"/>
      <c r="CF255" s="52"/>
      <c r="CG255" s="52"/>
      <c r="CH255" s="52"/>
      <c r="CI255" s="52"/>
      <c r="CJ255" s="52"/>
      <c r="CK255" s="52">
        <v>634</v>
      </c>
      <c r="CL255" s="52">
        <v>274</v>
      </c>
      <c r="CM255" s="52">
        <v>693</v>
      </c>
      <c r="CN255" s="52">
        <v>0.43217665615141954</v>
      </c>
      <c r="CO255" s="52">
        <v>0.91486291486291482</v>
      </c>
      <c r="CP255" s="52">
        <v>28.811777076761302</v>
      </c>
      <c r="CQ255" s="52">
        <v>50</v>
      </c>
      <c r="CR255" s="52"/>
      <c r="CS255" s="52"/>
      <c r="CT255" s="52"/>
      <c r="CU255" s="52"/>
      <c r="CV255" s="52"/>
      <c r="CW255" s="52"/>
      <c r="CX255" s="52"/>
      <c r="CY255" s="52"/>
      <c r="CZ255" s="52">
        <v>16.823939048191338</v>
      </c>
      <c r="DA255" s="52">
        <v>19.496255895940152</v>
      </c>
      <c r="DB255" s="52">
        <v>17.335082511020332</v>
      </c>
      <c r="DC255" s="52"/>
      <c r="DD255" s="50" t="s">
        <v>407</v>
      </c>
      <c r="DE255" s="22"/>
      <c r="DF255" s="22"/>
    </row>
    <row r="256" spans="1:110" x14ac:dyDescent="0.25">
      <c r="A256" s="50" t="s">
        <v>2856</v>
      </c>
      <c r="B256" s="50" t="s">
        <v>1880</v>
      </c>
      <c r="C256" s="50" t="s">
        <v>106</v>
      </c>
      <c r="D256" s="50" t="s">
        <v>122</v>
      </c>
      <c r="E256" s="50" t="s">
        <v>123</v>
      </c>
      <c r="F256" s="50" t="s">
        <v>1454</v>
      </c>
      <c r="G256" s="50" t="s">
        <v>109</v>
      </c>
      <c r="H256" s="52">
        <v>848.932354630801</v>
      </c>
      <c r="I256" s="52">
        <v>1250</v>
      </c>
      <c r="J256" s="52">
        <v>67.914588370464074</v>
      </c>
      <c r="K256" s="52">
        <v>0</v>
      </c>
      <c r="L256" s="52">
        <v>198</v>
      </c>
      <c r="M256" s="52">
        <v>62.533602150537639</v>
      </c>
      <c r="N256" s="52">
        <v>83.378136200716852</v>
      </c>
      <c r="O256" s="52">
        <v>100</v>
      </c>
      <c r="P256" s="52">
        <v>89</v>
      </c>
      <c r="Q256" s="52">
        <v>55.543222181949957</v>
      </c>
      <c r="R256" s="52">
        <v>50.073660430189648</v>
      </c>
      <c r="S256" s="52">
        <v>68.241343592778961</v>
      </c>
      <c r="T256" s="52">
        <v>74.057629575933277</v>
      </c>
      <c r="U256" s="52">
        <v>100</v>
      </c>
      <c r="V256" s="52">
        <v>196</v>
      </c>
      <c r="W256" s="52">
        <v>46.166982256820248</v>
      </c>
      <c r="X256" s="52">
        <v>61.555976342427002</v>
      </c>
      <c r="Y256" s="52">
        <v>100</v>
      </c>
      <c r="Z256" s="52">
        <v>88</v>
      </c>
      <c r="AA256" s="52">
        <v>41.372422680412356</v>
      </c>
      <c r="AB256" s="52">
        <v>55.163230240549808</v>
      </c>
      <c r="AC256" s="52">
        <v>100</v>
      </c>
      <c r="AD256" s="52">
        <v>226</v>
      </c>
      <c r="AE256" s="52">
        <v>53.956784660766928</v>
      </c>
      <c r="AF256" s="52">
        <v>71.942379547689242</v>
      </c>
      <c r="AG256" s="52">
        <v>100</v>
      </c>
      <c r="AH256" s="52">
        <v>120</v>
      </c>
      <c r="AI256" s="52">
        <v>48.390833333333333</v>
      </c>
      <c r="AJ256" s="52">
        <v>60.257861635220138</v>
      </c>
      <c r="AK256" s="52">
        <v>64.521111111111111</v>
      </c>
      <c r="AL256" s="52">
        <v>100</v>
      </c>
      <c r="AM256" s="53">
        <v>12.69</v>
      </c>
      <c r="AN256" s="53">
        <v>8.6999999999999993</v>
      </c>
      <c r="AO256" s="53">
        <v>11.86</v>
      </c>
      <c r="AP256" s="52">
        <v>1</v>
      </c>
      <c r="AQ256" s="52">
        <v>0.97607655502392343</v>
      </c>
      <c r="AR256" s="52">
        <v>0.95918367346938771</v>
      </c>
      <c r="AS256" s="52">
        <v>0.99099099099099097</v>
      </c>
      <c r="AT256" s="52">
        <v>0.96666666666666667</v>
      </c>
      <c r="AU256" s="52">
        <v>0.9494949494949495</v>
      </c>
      <c r="AV256" s="52">
        <v>0.98198198198198194</v>
      </c>
      <c r="AW256" s="52">
        <v>0.97890295358649793</v>
      </c>
      <c r="AX256" s="52">
        <v>0.97674418604651159</v>
      </c>
      <c r="AY256" s="52">
        <v>0.98148148148148151</v>
      </c>
      <c r="AZ256" s="52">
        <v>0.20748299319727892</v>
      </c>
      <c r="BA256" s="52">
        <v>18.503401360544224</v>
      </c>
      <c r="BB256" s="52">
        <v>50</v>
      </c>
      <c r="BC256" s="52">
        <v>0.24887892376681614</v>
      </c>
      <c r="BD256" s="52">
        <v>10.224215246636792</v>
      </c>
      <c r="BE256" s="52">
        <v>50</v>
      </c>
      <c r="BF256" s="52">
        <v>121</v>
      </c>
      <c r="BG256" s="52">
        <v>398</v>
      </c>
      <c r="BH256" s="52">
        <v>0.30402010050251255</v>
      </c>
      <c r="BI256" s="52">
        <v>20.268006700167504</v>
      </c>
      <c r="BJ256" s="52">
        <v>50</v>
      </c>
      <c r="BK256" s="52">
        <v>87</v>
      </c>
      <c r="BL256" s="52">
        <v>398</v>
      </c>
      <c r="BM256" s="52">
        <v>0.21859296482412061</v>
      </c>
      <c r="BN256" s="52">
        <v>14.572864321608039</v>
      </c>
      <c r="BO256" s="52">
        <v>50</v>
      </c>
      <c r="BP256" s="52">
        <v>242</v>
      </c>
      <c r="BQ256" s="52">
        <v>256</v>
      </c>
      <c r="BR256" s="52">
        <v>0.9453125</v>
      </c>
      <c r="BS256" s="52">
        <v>50</v>
      </c>
      <c r="BT256" s="52">
        <v>50</v>
      </c>
      <c r="BU256" s="54">
        <v>207</v>
      </c>
      <c r="BV256" s="54">
        <v>250</v>
      </c>
      <c r="BW256" s="52">
        <v>0.82799999999999996</v>
      </c>
      <c r="BX256" s="52">
        <v>88.085106382978722</v>
      </c>
      <c r="BY256" s="52">
        <v>100</v>
      </c>
      <c r="BZ256" s="55">
        <v>89</v>
      </c>
      <c r="CA256" s="55">
        <v>123</v>
      </c>
      <c r="CB256" s="52">
        <v>0.72357723577235777</v>
      </c>
      <c r="CC256" s="52">
        <v>76.976301677910413</v>
      </c>
      <c r="CD256" s="52">
        <v>100</v>
      </c>
      <c r="CE256" s="52">
        <v>1</v>
      </c>
      <c r="CF256" s="52">
        <v>218</v>
      </c>
      <c r="CG256" s="52">
        <v>143</v>
      </c>
      <c r="CH256" s="52">
        <v>0.65596330275229353</v>
      </c>
      <c r="CI256" s="52">
        <v>87.461773700305798</v>
      </c>
      <c r="CJ256" s="52">
        <v>100</v>
      </c>
      <c r="CK256" s="52">
        <v>210</v>
      </c>
      <c r="CL256" s="52">
        <v>140</v>
      </c>
      <c r="CM256" s="52">
        <v>238</v>
      </c>
      <c r="CN256" s="52">
        <v>0.66666666666666663</v>
      </c>
      <c r="CO256" s="52">
        <v>0.88235294117647056</v>
      </c>
      <c r="CP256" s="52">
        <v>22.222222222222221</v>
      </c>
      <c r="CQ256" s="52">
        <v>50</v>
      </c>
      <c r="CR256" s="52">
        <v>559</v>
      </c>
      <c r="CS256" s="52">
        <v>882</v>
      </c>
      <c r="CT256" s="52">
        <v>0.63378684807256236</v>
      </c>
      <c r="CU256" s="52">
        <v>50</v>
      </c>
      <c r="CV256" s="52">
        <v>50</v>
      </c>
      <c r="CW256" s="52">
        <v>0.72357723577235777</v>
      </c>
      <c r="CX256" s="52">
        <v>0.86956521739130432</v>
      </c>
      <c r="CY256" s="52">
        <v>0.14598798161894663</v>
      </c>
      <c r="CZ256" s="52">
        <v>16.823939048191338</v>
      </c>
      <c r="DA256" s="52">
        <v>19.496255895940152</v>
      </c>
      <c r="DB256" s="52">
        <v>17.335082511020332</v>
      </c>
      <c r="DC256" s="52">
        <v>12.629206143265662</v>
      </c>
      <c r="DD256" s="50" t="s">
        <v>420</v>
      </c>
      <c r="DE256" s="22"/>
      <c r="DF256" s="22"/>
    </row>
    <row r="257" spans="1:110" x14ac:dyDescent="0.25">
      <c r="A257" s="50" t="s">
        <v>2861</v>
      </c>
      <c r="B257" s="50" t="s">
        <v>1881</v>
      </c>
      <c r="C257" s="50" t="s">
        <v>106</v>
      </c>
      <c r="D257" s="50" t="s">
        <v>122</v>
      </c>
      <c r="E257" s="50" t="s">
        <v>123</v>
      </c>
      <c r="F257" s="50" t="s">
        <v>2644</v>
      </c>
      <c r="G257" s="50" t="s">
        <v>109</v>
      </c>
      <c r="H257" s="52">
        <v>1123.2650254403932</v>
      </c>
      <c r="I257" s="52">
        <v>1250</v>
      </c>
      <c r="J257" s="52">
        <v>89.861202035231457</v>
      </c>
      <c r="K257" s="52">
        <v>1</v>
      </c>
      <c r="L257" s="52">
        <v>231</v>
      </c>
      <c r="M257" s="52">
        <v>83.75</v>
      </c>
      <c r="N257" s="52">
        <v>100</v>
      </c>
      <c r="O257" s="52">
        <v>100</v>
      </c>
      <c r="P257" s="52">
        <v>45</v>
      </c>
      <c r="Q257" s="52">
        <v>64.418010752688176</v>
      </c>
      <c r="R257" s="52">
        <v>75</v>
      </c>
      <c r="S257" s="52">
        <v>75</v>
      </c>
      <c r="T257" s="52">
        <v>85.890681003584234</v>
      </c>
      <c r="U257" s="52">
        <v>100</v>
      </c>
      <c r="V257" s="52">
        <v>230</v>
      </c>
      <c r="W257" s="52">
        <v>71.08830121021964</v>
      </c>
      <c r="X257" s="52">
        <v>94.784401613626187</v>
      </c>
      <c r="Y257" s="52">
        <v>100</v>
      </c>
      <c r="Z257" s="52">
        <v>44</v>
      </c>
      <c r="AA257" s="52">
        <v>51.890034364261169</v>
      </c>
      <c r="AB257" s="52">
        <v>69.186712485681554</v>
      </c>
      <c r="AC257" s="52">
        <v>100</v>
      </c>
      <c r="AD257" s="52">
        <v>244</v>
      </c>
      <c r="AE257" s="52">
        <v>71.650273224043673</v>
      </c>
      <c r="AF257" s="52">
        <v>95.533697632058235</v>
      </c>
      <c r="AG257" s="52">
        <v>100</v>
      </c>
      <c r="AH257" s="52">
        <v>62</v>
      </c>
      <c r="AI257" s="52">
        <v>59.89677419354841</v>
      </c>
      <c r="AJ257" s="52">
        <v>75</v>
      </c>
      <c r="AK257" s="52">
        <v>79.862365591397875</v>
      </c>
      <c r="AL257" s="52">
        <v>100</v>
      </c>
      <c r="AM257" s="53">
        <v>10.58</v>
      </c>
      <c r="AN257" s="53">
        <v>23.1</v>
      </c>
      <c r="AO257" s="53">
        <v>15.1</v>
      </c>
      <c r="AP257" s="52">
        <v>1</v>
      </c>
      <c r="AQ257" s="52">
        <v>0.95918367346938771</v>
      </c>
      <c r="AR257" s="52">
        <v>0.92</v>
      </c>
      <c r="AS257" s="52">
        <v>0.96923076923076923</v>
      </c>
      <c r="AT257" s="52">
        <v>0.95510204081632655</v>
      </c>
      <c r="AU257" s="52">
        <v>0.9</v>
      </c>
      <c r="AV257" s="52">
        <v>0.96923076923076923</v>
      </c>
      <c r="AW257" s="52">
        <v>0.98785425101214575</v>
      </c>
      <c r="AX257" s="52">
        <v>0.96875</v>
      </c>
      <c r="AY257" s="52">
        <v>0.99453551912568305</v>
      </c>
      <c r="AZ257" s="52">
        <v>4.8571428571428571E-2</v>
      </c>
      <c r="BA257" s="52">
        <v>50</v>
      </c>
      <c r="BB257" s="52">
        <v>50</v>
      </c>
      <c r="BC257" s="52">
        <v>0.13675213675213677</v>
      </c>
      <c r="BD257" s="52">
        <v>32.649572649572669</v>
      </c>
      <c r="BE257" s="52">
        <v>50</v>
      </c>
      <c r="BF257" s="52">
        <v>483</v>
      </c>
      <c r="BG257" s="52">
        <v>516</v>
      </c>
      <c r="BH257" s="52">
        <v>0.93604651162790697</v>
      </c>
      <c r="BI257" s="52">
        <v>50</v>
      </c>
      <c r="BJ257" s="52">
        <v>50</v>
      </c>
      <c r="BK257" s="52">
        <v>324</v>
      </c>
      <c r="BL257" s="52">
        <v>516</v>
      </c>
      <c r="BM257" s="52">
        <v>0.62790697674418605</v>
      </c>
      <c r="BN257" s="52">
        <v>41.860465116279073</v>
      </c>
      <c r="BO257" s="52">
        <v>50</v>
      </c>
      <c r="BP257" s="52">
        <v>284</v>
      </c>
      <c r="BQ257" s="52">
        <v>288</v>
      </c>
      <c r="BR257" s="52">
        <v>0.98611111111111116</v>
      </c>
      <c r="BS257" s="52">
        <v>50</v>
      </c>
      <c r="BT257" s="52">
        <v>50</v>
      </c>
      <c r="BU257" s="54">
        <v>255</v>
      </c>
      <c r="BV257" s="54">
        <v>262</v>
      </c>
      <c r="BW257" s="52">
        <v>0.97328244274809161</v>
      </c>
      <c r="BX257" s="52">
        <v>100</v>
      </c>
      <c r="BY257" s="52">
        <v>100</v>
      </c>
      <c r="BZ257" s="55">
        <v>70</v>
      </c>
      <c r="CA257" s="55">
        <v>75</v>
      </c>
      <c r="CB257" s="52">
        <v>0.93333333333333324</v>
      </c>
      <c r="CC257" s="52">
        <v>99.290780141843967</v>
      </c>
      <c r="CD257" s="52">
        <v>100</v>
      </c>
      <c r="CE257" s="52">
        <v>0</v>
      </c>
      <c r="CF257" s="52">
        <v>259</v>
      </c>
      <c r="CG257" s="52">
        <v>221</v>
      </c>
      <c r="CH257" s="52">
        <v>0.85328185328185324</v>
      </c>
      <c r="CI257" s="52">
        <v>100</v>
      </c>
      <c r="CJ257" s="52">
        <v>100</v>
      </c>
      <c r="CK257" s="52">
        <v>191</v>
      </c>
      <c r="CL257" s="52">
        <v>168</v>
      </c>
      <c r="CM257" s="52">
        <v>246</v>
      </c>
      <c r="CN257" s="52">
        <v>0.87958115183246077</v>
      </c>
      <c r="CO257" s="52">
        <v>0.77642276422764223</v>
      </c>
      <c r="CP257" s="52">
        <v>25</v>
      </c>
      <c r="CQ257" s="52">
        <v>50</v>
      </c>
      <c r="CR257" s="52">
        <v>620</v>
      </c>
      <c r="CS257" s="52">
        <v>1050</v>
      </c>
      <c r="CT257" s="52">
        <v>0.59047619047619049</v>
      </c>
      <c r="CU257" s="52">
        <v>49.206349206349209</v>
      </c>
      <c r="CV257" s="52">
        <v>50</v>
      </c>
      <c r="CW257" s="52">
        <v>0.93333333333333324</v>
      </c>
      <c r="CX257" s="52">
        <v>0.94</v>
      </c>
      <c r="CY257" s="52">
        <v>6.6666666666667139E-3</v>
      </c>
      <c r="CZ257" s="52">
        <v>16.823939048191338</v>
      </c>
      <c r="DA257" s="52">
        <v>19.496255895940152</v>
      </c>
      <c r="DB257" s="52">
        <v>17.335082511020332</v>
      </c>
      <c r="DC257" s="52">
        <v>12.629206143265662</v>
      </c>
      <c r="DD257" s="50" t="s">
        <v>426</v>
      </c>
      <c r="DE257" s="22"/>
      <c r="DF257" s="22"/>
    </row>
    <row r="258" spans="1:110" x14ac:dyDescent="0.25">
      <c r="A258" s="50" t="s">
        <v>2860</v>
      </c>
      <c r="B258" s="50" t="s">
        <v>1882</v>
      </c>
      <c r="C258" s="50" t="s">
        <v>106</v>
      </c>
      <c r="D258" s="50" t="s">
        <v>137</v>
      </c>
      <c r="E258" s="50" t="s">
        <v>119</v>
      </c>
      <c r="F258" s="50" t="s">
        <v>2644</v>
      </c>
      <c r="G258" s="50" t="s">
        <v>109</v>
      </c>
      <c r="H258" s="52">
        <v>651.34307837098913</v>
      </c>
      <c r="I258" s="52">
        <v>800</v>
      </c>
      <c r="J258" s="52">
        <v>81.417884796373642</v>
      </c>
      <c r="K258" s="52">
        <v>0</v>
      </c>
      <c r="L258" s="52">
        <v>829</v>
      </c>
      <c r="M258" s="52">
        <v>74.944730412533843</v>
      </c>
      <c r="N258" s="52">
        <v>99.926307216711791</v>
      </c>
      <c r="O258" s="52">
        <v>100</v>
      </c>
      <c r="P258" s="52">
        <v>226</v>
      </c>
      <c r="Q258" s="52">
        <v>61.503128566831101</v>
      </c>
      <c r="R258" s="52">
        <v>74.823687495918222</v>
      </c>
      <c r="S258" s="52">
        <v>75</v>
      </c>
      <c r="T258" s="52">
        <v>82.004171422441459</v>
      </c>
      <c r="U258" s="52">
        <v>100</v>
      </c>
      <c r="V258" s="52">
        <v>829</v>
      </c>
      <c r="W258" s="52">
        <v>69.806370292465672</v>
      </c>
      <c r="X258" s="52">
        <v>93.07516038995422</v>
      </c>
      <c r="Y258" s="52">
        <v>100</v>
      </c>
      <c r="Z258" s="52">
        <v>226</v>
      </c>
      <c r="AA258" s="52">
        <v>56.419457577059092</v>
      </c>
      <c r="AB258" s="52">
        <v>75.225943436078794</v>
      </c>
      <c r="AC258" s="52">
        <v>100</v>
      </c>
      <c r="AD258" s="52">
        <v>409</v>
      </c>
      <c r="AE258" s="52">
        <v>62.413121434392743</v>
      </c>
      <c r="AF258" s="52">
        <v>83.217495245856981</v>
      </c>
      <c r="AG258" s="52">
        <v>100</v>
      </c>
      <c r="AH258" s="52">
        <v>111</v>
      </c>
      <c r="AI258" s="52">
        <v>53.496996996996955</v>
      </c>
      <c r="AJ258" s="52">
        <v>65.734228187919399</v>
      </c>
      <c r="AK258" s="52">
        <v>71.329329329329269</v>
      </c>
      <c r="AL258" s="52">
        <v>100</v>
      </c>
      <c r="AM258" s="53">
        <v>13.49</v>
      </c>
      <c r="AN258" s="53">
        <v>18.399999999999999</v>
      </c>
      <c r="AO258" s="53">
        <v>12.23</v>
      </c>
      <c r="AP258" s="52">
        <v>0</v>
      </c>
      <c r="AQ258" s="52">
        <v>0.98128654970760232</v>
      </c>
      <c r="AR258" s="52">
        <v>0.96250000000000002</v>
      </c>
      <c r="AS258" s="52">
        <v>0.98861788617886182</v>
      </c>
      <c r="AT258" s="52">
        <v>0.9801169590643275</v>
      </c>
      <c r="AU258" s="52">
        <v>0.95833333333333337</v>
      </c>
      <c r="AV258" s="52">
        <v>0.98861788617886182</v>
      </c>
      <c r="AW258" s="52">
        <v>0.99275362318840576</v>
      </c>
      <c r="AX258" s="52">
        <v>0.98245614035087714</v>
      </c>
      <c r="AY258" s="52">
        <v>0.9966666666666667</v>
      </c>
      <c r="AZ258" s="52">
        <v>6.8844807467911315E-2</v>
      </c>
      <c r="BA258" s="52">
        <v>46.23103850641774</v>
      </c>
      <c r="BB258" s="52">
        <v>50</v>
      </c>
      <c r="BC258" s="52">
        <v>0.14222222222222222</v>
      </c>
      <c r="BD258" s="52">
        <v>31.555555555555561</v>
      </c>
      <c r="BE258" s="52">
        <v>50</v>
      </c>
      <c r="BF258" s="52"/>
      <c r="BG258" s="52"/>
      <c r="BH258" s="52"/>
      <c r="BI258" s="52"/>
      <c r="BJ258" s="52"/>
      <c r="BK258" s="52"/>
      <c r="BL258" s="52"/>
      <c r="BM258" s="52"/>
      <c r="BN258" s="52"/>
      <c r="BO258" s="52"/>
      <c r="BP258" s="52">
        <v>213</v>
      </c>
      <c r="BQ258" s="52">
        <v>221</v>
      </c>
      <c r="BR258" s="52">
        <v>0.96380090497737558</v>
      </c>
      <c r="BS258" s="52">
        <v>50</v>
      </c>
      <c r="BT258" s="52">
        <v>50</v>
      </c>
      <c r="BU258" s="54"/>
      <c r="BV258" s="54"/>
      <c r="BW258" s="52"/>
      <c r="BX258" s="52"/>
      <c r="BY258" s="52"/>
      <c r="BZ258" s="55"/>
      <c r="CA258" s="55"/>
      <c r="CB258" s="52"/>
      <c r="CC258" s="52"/>
      <c r="CD258" s="52"/>
      <c r="CE258" s="52"/>
      <c r="CF258" s="52"/>
      <c r="CG258" s="52"/>
      <c r="CH258" s="52"/>
      <c r="CI258" s="52"/>
      <c r="CJ258" s="52"/>
      <c r="CK258" s="52">
        <v>371</v>
      </c>
      <c r="CL258" s="52">
        <v>209</v>
      </c>
      <c r="CM258" s="52">
        <v>423</v>
      </c>
      <c r="CN258" s="52">
        <v>0.56334231805929924</v>
      </c>
      <c r="CO258" s="52">
        <v>0.87706855791962179</v>
      </c>
      <c r="CP258" s="52">
        <v>18.778077268643308</v>
      </c>
      <c r="CQ258" s="52">
        <v>50</v>
      </c>
      <c r="CR258" s="52"/>
      <c r="CS258" s="52"/>
      <c r="CT258" s="52"/>
      <c r="CU258" s="52"/>
      <c r="CV258" s="52"/>
      <c r="CW258" s="52"/>
      <c r="CX258" s="52"/>
      <c r="CY258" s="52"/>
      <c r="CZ258" s="52">
        <v>16.823939048191338</v>
      </c>
      <c r="DA258" s="52">
        <v>19.496255895940152</v>
      </c>
      <c r="DB258" s="52">
        <v>17.335082511020332</v>
      </c>
      <c r="DC258" s="52"/>
      <c r="DD258" s="50" t="s">
        <v>425</v>
      </c>
      <c r="DE258" s="22"/>
      <c r="DF258" s="22"/>
    </row>
    <row r="259" spans="1:110" x14ac:dyDescent="0.25">
      <c r="A259" s="50" t="s">
        <v>3293</v>
      </c>
      <c r="B259" s="50" t="s">
        <v>1883</v>
      </c>
      <c r="C259" s="50" t="s">
        <v>106</v>
      </c>
      <c r="D259" s="50" t="s">
        <v>108</v>
      </c>
      <c r="E259" s="50" t="s">
        <v>119</v>
      </c>
      <c r="F259" s="50" t="s">
        <v>2644</v>
      </c>
      <c r="G259" s="50" t="s">
        <v>109</v>
      </c>
      <c r="H259" s="52">
        <v>672.38984426900413</v>
      </c>
      <c r="I259" s="52">
        <v>800</v>
      </c>
      <c r="J259" s="52">
        <v>84.048730533625516</v>
      </c>
      <c r="K259" s="52">
        <v>1</v>
      </c>
      <c r="L259" s="52">
        <v>749</v>
      </c>
      <c r="M259" s="52">
        <v>82.95300029247619</v>
      </c>
      <c r="N259" s="52">
        <v>100</v>
      </c>
      <c r="O259" s="52">
        <v>100</v>
      </c>
      <c r="P259" s="52">
        <v>90</v>
      </c>
      <c r="Q259" s="52">
        <v>60.992656013904714</v>
      </c>
      <c r="R259" s="52">
        <v>75</v>
      </c>
      <c r="S259" s="52">
        <v>75</v>
      </c>
      <c r="T259" s="52">
        <v>81.323541351872947</v>
      </c>
      <c r="U259" s="52">
        <v>100</v>
      </c>
      <c r="V259" s="52">
        <v>748</v>
      </c>
      <c r="W259" s="52">
        <v>73.690786876743687</v>
      </c>
      <c r="X259" s="52">
        <v>98.254382502324916</v>
      </c>
      <c r="Y259" s="52">
        <v>100</v>
      </c>
      <c r="Z259" s="52">
        <v>90</v>
      </c>
      <c r="AA259" s="52">
        <v>52.945942006889759</v>
      </c>
      <c r="AB259" s="52">
        <v>70.594589342519669</v>
      </c>
      <c r="AC259" s="52">
        <v>100</v>
      </c>
      <c r="AD259" s="52">
        <v>258</v>
      </c>
      <c r="AE259" s="52">
        <v>67.174257105943198</v>
      </c>
      <c r="AF259" s="52">
        <v>89.565676141257597</v>
      </c>
      <c r="AG259" s="52">
        <v>100</v>
      </c>
      <c r="AH259" s="52">
        <v>28</v>
      </c>
      <c r="AI259" s="52">
        <v>50.433035714285715</v>
      </c>
      <c r="AJ259" s="52">
        <v>69.21231884057967</v>
      </c>
      <c r="AK259" s="52">
        <v>67.24404761904762</v>
      </c>
      <c r="AL259" s="52">
        <v>100</v>
      </c>
      <c r="AM259" s="53">
        <v>14</v>
      </c>
      <c r="AN259" s="53">
        <v>22.05</v>
      </c>
      <c r="AO259" s="53">
        <v>18.77</v>
      </c>
      <c r="AP259" s="52">
        <v>0</v>
      </c>
      <c r="AQ259" s="52">
        <v>0.98958333333333337</v>
      </c>
      <c r="AR259" s="52">
        <v>0.98947368421052628</v>
      </c>
      <c r="AS259" s="52">
        <v>0.9895988112927192</v>
      </c>
      <c r="AT259" s="52">
        <v>0.98828125</v>
      </c>
      <c r="AU259" s="52">
        <v>0.98947368421052628</v>
      </c>
      <c r="AV259" s="52">
        <v>0.98811292719167909</v>
      </c>
      <c r="AW259" s="52">
        <v>0.99619771863117867</v>
      </c>
      <c r="AX259" s="52">
        <v>0.967741935483871</v>
      </c>
      <c r="AY259" s="52">
        <v>1</v>
      </c>
      <c r="AZ259" s="52">
        <v>2.9947916666666668E-2</v>
      </c>
      <c r="BA259" s="52">
        <v>50</v>
      </c>
      <c r="BB259" s="52">
        <v>50</v>
      </c>
      <c r="BC259" s="52">
        <v>7.3170731707317069E-2</v>
      </c>
      <c r="BD259" s="52">
        <v>45.365853658536601</v>
      </c>
      <c r="BE259" s="52">
        <v>50</v>
      </c>
      <c r="BF259" s="52"/>
      <c r="BG259" s="52"/>
      <c r="BH259" s="52"/>
      <c r="BI259" s="52"/>
      <c r="BJ259" s="52"/>
      <c r="BK259" s="52"/>
      <c r="BL259" s="52"/>
      <c r="BM259" s="52"/>
      <c r="BN259" s="52"/>
      <c r="BO259" s="52"/>
      <c r="BP259" s="52">
        <v>244</v>
      </c>
      <c r="BQ259" s="52">
        <v>253</v>
      </c>
      <c r="BR259" s="52">
        <v>0.96442687747035571</v>
      </c>
      <c r="BS259" s="52">
        <v>50</v>
      </c>
      <c r="BT259" s="52">
        <v>50</v>
      </c>
      <c r="BU259" s="54"/>
      <c r="BV259" s="54"/>
      <c r="BW259" s="52"/>
      <c r="BX259" s="52"/>
      <c r="BY259" s="52"/>
      <c r="BZ259" s="55"/>
      <c r="CA259" s="55"/>
      <c r="CB259" s="52"/>
      <c r="CC259" s="52"/>
      <c r="CD259" s="52"/>
      <c r="CE259" s="52"/>
      <c r="CF259" s="52"/>
      <c r="CG259" s="52"/>
      <c r="CH259" s="52"/>
      <c r="CI259" s="52"/>
      <c r="CJ259" s="52"/>
      <c r="CK259" s="52">
        <v>479</v>
      </c>
      <c r="CL259" s="52">
        <v>288</v>
      </c>
      <c r="CM259" s="52">
        <v>534</v>
      </c>
      <c r="CN259" s="52">
        <v>0.60125260960334026</v>
      </c>
      <c r="CO259" s="52">
        <v>0.89700374531835203</v>
      </c>
      <c r="CP259" s="52">
        <v>20.041753653444676</v>
      </c>
      <c r="CQ259" s="52">
        <v>50</v>
      </c>
      <c r="CR259" s="52"/>
      <c r="CS259" s="52"/>
      <c r="CT259" s="52"/>
      <c r="CU259" s="52"/>
      <c r="CV259" s="52"/>
      <c r="CW259" s="52"/>
      <c r="CX259" s="52"/>
      <c r="CY259" s="52"/>
      <c r="CZ259" s="52">
        <v>16.823939048191338</v>
      </c>
      <c r="DA259" s="52">
        <v>19.496255895940152</v>
      </c>
      <c r="DB259" s="52">
        <v>17.335082511020332</v>
      </c>
      <c r="DC259" s="52"/>
      <c r="DD259" s="50" t="s">
        <v>911</v>
      </c>
      <c r="DE259" s="22"/>
      <c r="DF259" s="22"/>
    </row>
    <row r="260" spans="1:110" x14ac:dyDescent="0.25">
      <c r="A260" s="50" t="s">
        <v>3167</v>
      </c>
      <c r="B260" s="50" t="s">
        <v>1884</v>
      </c>
      <c r="C260" s="50" t="s">
        <v>106</v>
      </c>
      <c r="D260" s="50" t="s">
        <v>107</v>
      </c>
      <c r="E260" s="50" t="s">
        <v>119</v>
      </c>
      <c r="F260" s="50" t="s">
        <v>2644</v>
      </c>
      <c r="G260" s="50" t="s">
        <v>109</v>
      </c>
      <c r="H260" s="52">
        <v>440.23146430557023</v>
      </c>
      <c r="I260" s="52">
        <v>800</v>
      </c>
      <c r="J260" s="52">
        <v>55.028933038196278</v>
      </c>
      <c r="K260" s="52">
        <v>0</v>
      </c>
      <c r="L260" s="52">
        <v>294</v>
      </c>
      <c r="M260" s="52">
        <v>56.442452117827543</v>
      </c>
      <c r="N260" s="52">
        <v>75.256602823770052</v>
      </c>
      <c r="O260" s="52">
        <v>100</v>
      </c>
      <c r="P260" s="52">
        <v>209</v>
      </c>
      <c r="Q260" s="52">
        <v>52.863318081355068</v>
      </c>
      <c r="R260" s="52">
        <v>52.716424564870977</v>
      </c>
      <c r="S260" s="52">
        <v>65.242911101624557</v>
      </c>
      <c r="T260" s="52">
        <v>70.484424108473419</v>
      </c>
      <c r="U260" s="52">
        <v>100</v>
      </c>
      <c r="V260" s="52">
        <v>294</v>
      </c>
      <c r="W260" s="52">
        <v>45.555430718691539</v>
      </c>
      <c r="X260" s="52">
        <v>60.740574291588722</v>
      </c>
      <c r="Y260" s="52">
        <v>100</v>
      </c>
      <c r="Z260" s="52">
        <v>209</v>
      </c>
      <c r="AA260" s="52">
        <v>42.643064800388899</v>
      </c>
      <c r="AB260" s="52">
        <v>56.857419733851863</v>
      </c>
      <c r="AC260" s="52">
        <v>100</v>
      </c>
      <c r="AD260" s="52">
        <v>97</v>
      </c>
      <c r="AE260" s="52">
        <v>41.773539518900357</v>
      </c>
      <c r="AF260" s="52">
        <v>55.69805269186714</v>
      </c>
      <c r="AG260" s="52">
        <v>100</v>
      </c>
      <c r="AH260" s="52">
        <v>68</v>
      </c>
      <c r="AI260" s="52">
        <v>38.446078431372563</v>
      </c>
      <c r="AJ260" s="52">
        <v>49.575862068965513</v>
      </c>
      <c r="AK260" s="52">
        <v>51.261437908496752</v>
      </c>
      <c r="AL260" s="52">
        <v>100</v>
      </c>
      <c r="AM260" s="53">
        <v>12.37</v>
      </c>
      <c r="AN260" s="53">
        <v>10.07</v>
      </c>
      <c r="AO260" s="53">
        <v>11.12</v>
      </c>
      <c r="AP260" s="52">
        <v>0</v>
      </c>
      <c r="AQ260" s="52">
        <v>1</v>
      </c>
      <c r="AR260" s="52">
        <v>1</v>
      </c>
      <c r="AS260" s="52">
        <v>1</v>
      </c>
      <c r="AT260" s="52">
        <v>1</v>
      </c>
      <c r="AU260" s="52">
        <v>1</v>
      </c>
      <c r="AV260" s="52">
        <v>1</v>
      </c>
      <c r="AW260" s="52">
        <v>1</v>
      </c>
      <c r="AX260" s="52">
        <v>1</v>
      </c>
      <c r="AY260" s="52">
        <v>1</v>
      </c>
      <c r="AZ260" s="52">
        <v>0.24061810154525387</v>
      </c>
      <c r="BA260" s="52">
        <v>11.876379690949236</v>
      </c>
      <c r="BB260" s="52">
        <v>50</v>
      </c>
      <c r="BC260" s="52">
        <v>0.29807692307692307</v>
      </c>
      <c r="BD260" s="52">
        <v>0.38461538461538325</v>
      </c>
      <c r="BE260" s="52">
        <v>50</v>
      </c>
      <c r="BF260" s="52"/>
      <c r="BG260" s="52"/>
      <c r="BH260" s="52"/>
      <c r="BI260" s="52"/>
      <c r="BJ260" s="52"/>
      <c r="BK260" s="52"/>
      <c r="BL260" s="52"/>
      <c r="BM260" s="52"/>
      <c r="BN260" s="52"/>
      <c r="BO260" s="52"/>
      <c r="BP260" s="52">
        <v>39</v>
      </c>
      <c r="BQ260" s="52">
        <v>39</v>
      </c>
      <c r="BR260" s="52">
        <v>1</v>
      </c>
      <c r="BS260" s="52">
        <v>50</v>
      </c>
      <c r="BT260" s="52">
        <v>50</v>
      </c>
      <c r="BU260" s="54"/>
      <c r="BV260" s="54"/>
      <c r="BW260" s="52"/>
      <c r="BX260" s="52"/>
      <c r="BY260" s="52"/>
      <c r="BZ260" s="55"/>
      <c r="CA260" s="55"/>
      <c r="CB260" s="52"/>
      <c r="CC260" s="52"/>
      <c r="CD260" s="52"/>
      <c r="CE260" s="52"/>
      <c r="CF260" s="52"/>
      <c r="CG260" s="52"/>
      <c r="CH260" s="52"/>
      <c r="CI260" s="52"/>
      <c r="CJ260" s="52"/>
      <c r="CK260" s="52">
        <v>126</v>
      </c>
      <c r="CL260" s="52">
        <v>29</v>
      </c>
      <c r="CM260" s="52">
        <v>152</v>
      </c>
      <c r="CN260" s="52">
        <v>0.23015873015873015</v>
      </c>
      <c r="CO260" s="52">
        <v>0.82894736842105265</v>
      </c>
      <c r="CP260" s="52">
        <v>7.6719576719576716</v>
      </c>
      <c r="CQ260" s="52">
        <v>50</v>
      </c>
      <c r="CR260" s="52"/>
      <c r="CS260" s="52"/>
      <c r="CT260" s="52"/>
      <c r="CU260" s="52"/>
      <c r="CV260" s="52"/>
      <c r="CW260" s="52"/>
      <c r="CX260" s="52"/>
      <c r="CY260" s="52"/>
      <c r="CZ260" s="52">
        <v>16.823939048191338</v>
      </c>
      <c r="DA260" s="52">
        <v>19.496255895940152</v>
      </c>
      <c r="DB260" s="52">
        <v>17.335082511020332</v>
      </c>
      <c r="DC260" s="52"/>
      <c r="DD260" s="50" t="s">
        <v>766</v>
      </c>
      <c r="DE260" s="22"/>
      <c r="DF260" s="22"/>
    </row>
    <row r="261" spans="1:110" x14ac:dyDescent="0.25">
      <c r="A261" s="50" t="s">
        <v>3130</v>
      </c>
      <c r="B261" s="50" t="s">
        <v>1885</v>
      </c>
      <c r="C261" s="50" t="s">
        <v>106</v>
      </c>
      <c r="D261" s="50" t="s">
        <v>114</v>
      </c>
      <c r="E261" s="50" t="s">
        <v>132</v>
      </c>
      <c r="F261" s="50" t="s">
        <v>2644</v>
      </c>
      <c r="G261" s="50" t="s">
        <v>109</v>
      </c>
      <c r="H261" s="52">
        <v>516.37780401779196</v>
      </c>
      <c r="I261" s="52">
        <v>550</v>
      </c>
      <c r="J261" s="52">
        <v>93.886873457780354</v>
      </c>
      <c r="K261" s="52">
        <v>0</v>
      </c>
      <c r="L261" s="52">
        <v>236</v>
      </c>
      <c r="M261" s="52">
        <v>83.926080445778283</v>
      </c>
      <c r="N261" s="52">
        <v>100</v>
      </c>
      <c r="O261" s="52">
        <v>100</v>
      </c>
      <c r="P261" s="52">
        <v>28</v>
      </c>
      <c r="Q261" s="52">
        <v>64.108428962527</v>
      </c>
      <c r="R261" s="52">
        <v>75</v>
      </c>
      <c r="S261" s="52">
        <v>75</v>
      </c>
      <c r="T261" s="52">
        <v>85.477905283369338</v>
      </c>
      <c r="U261" s="52">
        <v>100</v>
      </c>
      <c r="V261" s="52">
        <v>236</v>
      </c>
      <c r="W261" s="52">
        <v>79.494168123935026</v>
      </c>
      <c r="X261" s="52">
        <v>100</v>
      </c>
      <c r="Y261" s="52">
        <v>100</v>
      </c>
      <c r="Z261" s="52">
        <v>28</v>
      </c>
      <c r="AA261" s="52">
        <v>62.974924050816924</v>
      </c>
      <c r="AB261" s="52">
        <v>83.966565401089227</v>
      </c>
      <c r="AC261" s="52">
        <v>100</v>
      </c>
      <c r="AD261" s="52"/>
      <c r="AE261" s="52"/>
      <c r="AF261" s="52"/>
      <c r="AG261" s="52">
        <v>0</v>
      </c>
      <c r="AH261" s="52"/>
      <c r="AI261" s="52"/>
      <c r="AJ261" s="52"/>
      <c r="AK261" s="52"/>
      <c r="AL261" s="52">
        <v>0</v>
      </c>
      <c r="AM261" s="53">
        <v>10.89</v>
      </c>
      <c r="AN261" s="53">
        <v>12.02</v>
      </c>
      <c r="AO261" s="53"/>
      <c r="AP261" s="52">
        <v>0</v>
      </c>
      <c r="AQ261" s="52">
        <v>0.99193548387096775</v>
      </c>
      <c r="AR261" s="52">
        <v>1</v>
      </c>
      <c r="AS261" s="52">
        <v>0.99082568807339455</v>
      </c>
      <c r="AT261" s="52">
        <v>0.99193548387096775</v>
      </c>
      <c r="AU261" s="52">
        <v>1</v>
      </c>
      <c r="AV261" s="52">
        <v>0.99082568807339455</v>
      </c>
      <c r="AW261" s="52"/>
      <c r="AX261" s="52"/>
      <c r="AY261" s="52"/>
      <c r="AZ261" s="52">
        <v>8.7412587412587419E-3</v>
      </c>
      <c r="BA261" s="52">
        <v>50</v>
      </c>
      <c r="BB261" s="52">
        <v>50</v>
      </c>
      <c r="BC261" s="52">
        <v>2.1739130434782608E-2</v>
      </c>
      <c r="BD261" s="52">
        <v>50</v>
      </c>
      <c r="BE261" s="52">
        <v>50</v>
      </c>
      <c r="BF261" s="52"/>
      <c r="BG261" s="52"/>
      <c r="BH261" s="52"/>
      <c r="BI261" s="52"/>
      <c r="BJ261" s="52"/>
      <c r="BK261" s="52"/>
      <c r="BL261" s="52"/>
      <c r="BM261" s="52"/>
      <c r="BN261" s="52"/>
      <c r="BO261" s="52"/>
      <c r="BP261" s="52"/>
      <c r="BQ261" s="52"/>
      <c r="BR261" s="52"/>
      <c r="BS261" s="52"/>
      <c r="BT261" s="52"/>
      <c r="BU261" s="54"/>
      <c r="BV261" s="54"/>
      <c r="BW261" s="52"/>
      <c r="BX261" s="52"/>
      <c r="BY261" s="52"/>
      <c r="BZ261" s="55"/>
      <c r="CA261" s="55"/>
      <c r="CB261" s="52"/>
      <c r="CC261" s="52"/>
      <c r="CD261" s="52"/>
      <c r="CE261" s="52"/>
      <c r="CF261" s="52"/>
      <c r="CG261" s="52"/>
      <c r="CH261" s="52"/>
      <c r="CI261" s="52"/>
      <c r="CJ261" s="52"/>
      <c r="CK261" s="52">
        <v>125</v>
      </c>
      <c r="CL261" s="52">
        <v>88</v>
      </c>
      <c r="CM261" s="52">
        <v>127</v>
      </c>
      <c r="CN261" s="52">
        <v>0.70399999999999996</v>
      </c>
      <c r="CO261" s="52">
        <v>0.98425196850393704</v>
      </c>
      <c r="CP261" s="52">
        <v>46.93333333333333</v>
      </c>
      <c r="CQ261" s="52">
        <v>50</v>
      </c>
      <c r="CR261" s="52"/>
      <c r="CS261" s="52"/>
      <c r="CT261" s="52"/>
      <c r="CU261" s="52"/>
      <c r="CV261" s="52"/>
      <c r="CW261" s="52"/>
      <c r="CX261" s="52"/>
      <c r="CY261" s="52"/>
      <c r="CZ261" s="52">
        <v>16.823939048191338</v>
      </c>
      <c r="DA261" s="52">
        <v>19.496255895940152</v>
      </c>
      <c r="DB261" s="52">
        <v>17.335082511020332</v>
      </c>
      <c r="DC261" s="52"/>
      <c r="DD261" s="50" t="s">
        <v>728</v>
      </c>
      <c r="DE261" s="22"/>
      <c r="DF261" s="22"/>
    </row>
    <row r="262" spans="1:110" x14ac:dyDescent="0.25">
      <c r="A262" s="50" t="s">
        <v>3406</v>
      </c>
      <c r="B262" s="50" t="s">
        <v>1886</v>
      </c>
      <c r="C262" s="50" t="s">
        <v>106</v>
      </c>
      <c r="D262" s="50" t="s">
        <v>107</v>
      </c>
      <c r="E262" s="50" t="s">
        <v>137</v>
      </c>
      <c r="F262" s="50" t="s">
        <v>2644</v>
      </c>
      <c r="G262" s="50" t="s">
        <v>109</v>
      </c>
      <c r="H262" s="52">
        <v>651.76849435784197</v>
      </c>
      <c r="I262" s="52">
        <v>750</v>
      </c>
      <c r="J262" s="52">
        <v>86.902465914378936</v>
      </c>
      <c r="K262" s="52">
        <v>0</v>
      </c>
      <c r="L262" s="52">
        <v>145</v>
      </c>
      <c r="M262" s="52">
        <v>74.978369342274931</v>
      </c>
      <c r="N262" s="52">
        <v>99.971159123033232</v>
      </c>
      <c r="O262" s="52">
        <v>100</v>
      </c>
      <c r="P262" s="52">
        <v>67</v>
      </c>
      <c r="Q262" s="52">
        <v>70.118430953592366</v>
      </c>
      <c r="R262" s="52">
        <v>66.424877367064866</v>
      </c>
      <c r="S262" s="52">
        <v>75</v>
      </c>
      <c r="T262" s="52">
        <v>93.491241271456488</v>
      </c>
      <c r="U262" s="52">
        <v>100</v>
      </c>
      <c r="V262" s="52">
        <v>149</v>
      </c>
      <c r="W262" s="52">
        <v>62.205844377824242</v>
      </c>
      <c r="X262" s="52">
        <v>82.941125837098994</v>
      </c>
      <c r="Y262" s="52">
        <v>100</v>
      </c>
      <c r="Z262" s="52">
        <v>69</v>
      </c>
      <c r="AA262" s="52">
        <v>57.314211926530753</v>
      </c>
      <c r="AB262" s="52">
        <v>76.418949235374328</v>
      </c>
      <c r="AC262" s="52">
        <v>100</v>
      </c>
      <c r="AD262" s="52">
        <v>68</v>
      </c>
      <c r="AE262" s="52">
        <v>60.268137254901966</v>
      </c>
      <c r="AF262" s="52">
        <v>80.357516339869278</v>
      </c>
      <c r="AG262" s="52">
        <v>100</v>
      </c>
      <c r="AH262" s="52">
        <v>24</v>
      </c>
      <c r="AI262" s="52">
        <v>61.47777777777776</v>
      </c>
      <c r="AJ262" s="52">
        <v>59.608333333333341</v>
      </c>
      <c r="AK262" s="52">
        <v>81.970370370370347</v>
      </c>
      <c r="AL262" s="52">
        <v>100</v>
      </c>
      <c r="AM262" s="53">
        <v>4.88</v>
      </c>
      <c r="AN262" s="53">
        <v>9.11</v>
      </c>
      <c r="AO262" s="53">
        <v>-1.86</v>
      </c>
      <c r="AP262" s="52">
        <v>1</v>
      </c>
      <c r="AQ262" s="52">
        <v>0.80213903743315507</v>
      </c>
      <c r="AR262" s="52">
        <v>0.86419753086419748</v>
      </c>
      <c r="AS262" s="52">
        <v>0.75471698113207553</v>
      </c>
      <c r="AT262" s="52">
        <v>0.82352941176470584</v>
      </c>
      <c r="AU262" s="52">
        <v>0.88888888888888884</v>
      </c>
      <c r="AV262" s="52">
        <v>0.77358490566037741</v>
      </c>
      <c r="AW262" s="52">
        <v>1</v>
      </c>
      <c r="AX262" s="52">
        <v>1</v>
      </c>
      <c r="AY262" s="52">
        <v>1</v>
      </c>
      <c r="AZ262" s="52">
        <v>4.6831955922865015E-2</v>
      </c>
      <c r="BA262" s="52">
        <v>50</v>
      </c>
      <c r="BB262" s="52">
        <v>50</v>
      </c>
      <c r="BC262" s="52">
        <v>8.7248322147651006E-2</v>
      </c>
      <c r="BD262" s="52">
        <v>42.550335570469805</v>
      </c>
      <c r="BE262" s="52">
        <v>50</v>
      </c>
      <c r="BF262" s="52"/>
      <c r="BG262" s="52"/>
      <c r="BH262" s="52"/>
      <c r="BI262" s="52"/>
      <c r="BJ262" s="52"/>
      <c r="BK262" s="52"/>
      <c r="BL262" s="52"/>
      <c r="BM262" s="52"/>
      <c r="BN262" s="52"/>
      <c r="BO262" s="52"/>
      <c r="BP262" s="52"/>
      <c r="BQ262" s="52"/>
      <c r="BR262" s="52"/>
      <c r="BS262" s="52"/>
      <c r="BT262" s="52"/>
      <c r="BU262" s="54"/>
      <c r="BV262" s="54"/>
      <c r="BW262" s="52"/>
      <c r="BX262" s="52"/>
      <c r="BY262" s="52"/>
      <c r="BZ262" s="55"/>
      <c r="CA262" s="55"/>
      <c r="CB262" s="52"/>
      <c r="CC262" s="52"/>
      <c r="CD262" s="52"/>
      <c r="CE262" s="52"/>
      <c r="CF262" s="52"/>
      <c r="CG262" s="52"/>
      <c r="CH262" s="52"/>
      <c r="CI262" s="52"/>
      <c r="CJ262" s="52"/>
      <c r="CK262" s="52">
        <v>59</v>
      </c>
      <c r="CL262" s="52">
        <v>39</v>
      </c>
      <c r="CM262" s="52">
        <v>61</v>
      </c>
      <c r="CN262" s="52">
        <v>0.66101694915254239</v>
      </c>
      <c r="CO262" s="52">
        <v>0.96721311475409832</v>
      </c>
      <c r="CP262" s="52">
        <v>44.067796610169488</v>
      </c>
      <c r="CQ262" s="52">
        <v>50</v>
      </c>
      <c r="CR262" s="52"/>
      <c r="CS262" s="52"/>
      <c r="CT262" s="52"/>
      <c r="CU262" s="52"/>
      <c r="CV262" s="52"/>
      <c r="CW262" s="52"/>
      <c r="CX262" s="52"/>
      <c r="CY262" s="52"/>
      <c r="CZ262" s="52">
        <v>16.823939048191338</v>
      </c>
      <c r="DA262" s="52">
        <v>19.496255895940152</v>
      </c>
      <c r="DB262" s="52">
        <v>17.335082511020332</v>
      </c>
      <c r="DC262" s="52"/>
      <c r="DD262" s="50" t="s">
        <v>728</v>
      </c>
      <c r="DE262" s="22"/>
      <c r="DF262" s="22"/>
    </row>
    <row r="263" spans="1:110" x14ac:dyDescent="0.25">
      <c r="A263" s="50" t="s">
        <v>3090</v>
      </c>
      <c r="B263" s="50" t="s">
        <v>1887</v>
      </c>
      <c r="C263" s="50" t="s">
        <v>106</v>
      </c>
      <c r="D263" s="50" t="s">
        <v>108</v>
      </c>
      <c r="E263" s="50" t="s">
        <v>119</v>
      </c>
      <c r="F263" s="50" t="s">
        <v>2644</v>
      </c>
      <c r="G263" s="50" t="s">
        <v>109</v>
      </c>
      <c r="H263" s="52">
        <v>635.89126552171547</v>
      </c>
      <c r="I263" s="52">
        <v>800</v>
      </c>
      <c r="J263" s="52">
        <v>79.486408190214433</v>
      </c>
      <c r="K263" s="52">
        <v>0</v>
      </c>
      <c r="L263" s="52">
        <v>480</v>
      </c>
      <c r="M263" s="52">
        <v>71.097334598829505</v>
      </c>
      <c r="N263" s="52">
        <v>94.796446131772669</v>
      </c>
      <c r="O263" s="52">
        <v>100</v>
      </c>
      <c r="P263" s="52">
        <v>149</v>
      </c>
      <c r="Q263" s="52">
        <v>60.641894360816686</v>
      </c>
      <c r="R263" s="52">
        <v>66.932029363340064</v>
      </c>
      <c r="S263" s="52">
        <v>75</v>
      </c>
      <c r="T263" s="52">
        <v>80.855859147755581</v>
      </c>
      <c r="U263" s="52">
        <v>100</v>
      </c>
      <c r="V263" s="52">
        <v>481</v>
      </c>
      <c r="W263" s="52">
        <v>61.723832327000487</v>
      </c>
      <c r="X263" s="52">
        <v>82.298443102667321</v>
      </c>
      <c r="Y263" s="52">
        <v>100</v>
      </c>
      <c r="Z263" s="52">
        <v>150</v>
      </c>
      <c r="AA263" s="52">
        <v>50.231077533477816</v>
      </c>
      <c r="AB263" s="52">
        <v>66.974770044637083</v>
      </c>
      <c r="AC263" s="52">
        <v>100</v>
      </c>
      <c r="AD263" s="52">
        <v>161</v>
      </c>
      <c r="AE263" s="52">
        <v>59.536076604554829</v>
      </c>
      <c r="AF263" s="52">
        <v>79.381435472739767</v>
      </c>
      <c r="AG263" s="52">
        <v>100</v>
      </c>
      <c r="AH263" s="52">
        <v>50</v>
      </c>
      <c r="AI263" s="52">
        <v>50.598166666666664</v>
      </c>
      <c r="AJ263" s="52">
        <v>63.562162162162146</v>
      </c>
      <c r="AK263" s="52">
        <v>67.464222222222219</v>
      </c>
      <c r="AL263" s="52">
        <v>100</v>
      </c>
      <c r="AM263" s="53">
        <v>14.35</v>
      </c>
      <c r="AN263" s="53">
        <v>16.7</v>
      </c>
      <c r="AO263" s="53">
        <v>12.96</v>
      </c>
      <c r="AP263" s="52">
        <v>0</v>
      </c>
      <c r="AQ263" s="52">
        <v>0.99383983572895274</v>
      </c>
      <c r="AR263" s="52">
        <v>0.99346405228758172</v>
      </c>
      <c r="AS263" s="52">
        <v>0.99401197604790414</v>
      </c>
      <c r="AT263" s="52">
        <v>0.9958932238193019</v>
      </c>
      <c r="AU263" s="52">
        <v>1</v>
      </c>
      <c r="AV263" s="52">
        <v>0.99401197604790414</v>
      </c>
      <c r="AW263" s="52">
        <v>1</v>
      </c>
      <c r="AX263" s="52">
        <v>1</v>
      </c>
      <c r="AY263" s="52">
        <v>1</v>
      </c>
      <c r="AZ263" s="52">
        <v>6.1601642710472276E-2</v>
      </c>
      <c r="BA263" s="52">
        <v>47.679671457905549</v>
      </c>
      <c r="BB263" s="52">
        <v>50</v>
      </c>
      <c r="BC263" s="52">
        <v>0.13286713286713286</v>
      </c>
      <c r="BD263" s="52">
        <v>33.426573426573427</v>
      </c>
      <c r="BE263" s="52">
        <v>50</v>
      </c>
      <c r="BF263" s="52"/>
      <c r="BG263" s="52"/>
      <c r="BH263" s="52"/>
      <c r="BI263" s="52"/>
      <c r="BJ263" s="52"/>
      <c r="BK263" s="52"/>
      <c r="BL263" s="52"/>
      <c r="BM263" s="52"/>
      <c r="BN263" s="52"/>
      <c r="BO263" s="52"/>
      <c r="BP263" s="52">
        <v>133</v>
      </c>
      <c r="BQ263" s="52">
        <v>138</v>
      </c>
      <c r="BR263" s="52">
        <v>0.96376811594202894</v>
      </c>
      <c r="BS263" s="52">
        <v>50</v>
      </c>
      <c r="BT263" s="52">
        <v>50</v>
      </c>
      <c r="BU263" s="54"/>
      <c r="BV263" s="54"/>
      <c r="BW263" s="52"/>
      <c r="BX263" s="52"/>
      <c r="BY263" s="52"/>
      <c r="BZ263" s="55"/>
      <c r="CA263" s="55"/>
      <c r="CB263" s="52"/>
      <c r="CC263" s="52"/>
      <c r="CD263" s="52"/>
      <c r="CE263" s="52"/>
      <c r="CF263" s="52"/>
      <c r="CG263" s="52"/>
      <c r="CH263" s="52"/>
      <c r="CI263" s="52"/>
      <c r="CJ263" s="52"/>
      <c r="CK263" s="52">
        <v>313</v>
      </c>
      <c r="CL263" s="52">
        <v>155</v>
      </c>
      <c r="CM263" s="52">
        <v>327</v>
      </c>
      <c r="CN263" s="52">
        <v>0.49520766773162939</v>
      </c>
      <c r="CO263" s="52">
        <v>0.95718654434250761</v>
      </c>
      <c r="CP263" s="52">
        <v>33.01384451544196</v>
      </c>
      <c r="CQ263" s="52">
        <v>50</v>
      </c>
      <c r="CR263" s="52"/>
      <c r="CS263" s="52"/>
      <c r="CT263" s="52"/>
      <c r="CU263" s="52"/>
      <c r="CV263" s="52"/>
      <c r="CW263" s="52"/>
      <c r="CX263" s="52"/>
      <c r="CY263" s="52"/>
      <c r="CZ263" s="52">
        <v>16.823939048191338</v>
      </c>
      <c r="DA263" s="52">
        <v>19.496255895940152</v>
      </c>
      <c r="DB263" s="52">
        <v>17.335082511020332</v>
      </c>
      <c r="DC263" s="52"/>
      <c r="DD263" s="50" t="s">
        <v>683</v>
      </c>
      <c r="DE263" s="22"/>
      <c r="DF263" s="22"/>
    </row>
    <row r="264" spans="1:110" x14ac:dyDescent="0.25">
      <c r="A264" s="50" t="s">
        <v>2866</v>
      </c>
      <c r="B264" s="50" t="s">
        <v>1888</v>
      </c>
      <c r="C264" s="50" t="s">
        <v>106</v>
      </c>
      <c r="D264" s="50" t="s">
        <v>122</v>
      </c>
      <c r="E264" s="50" t="s">
        <v>123</v>
      </c>
      <c r="F264" s="50" t="s">
        <v>2644</v>
      </c>
      <c r="G264" s="50" t="s">
        <v>109</v>
      </c>
      <c r="H264" s="52">
        <v>953.50681169719564</v>
      </c>
      <c r="I264" s="52">
        <v>1250</v>
      </c>
      <c r="J264" s="52">
        <v>76.280544935775652</v>
      </c>
      <c r="K264" s="52">
        <v>0</v>
      </c>
      <c r="L264" s="52">
        <v>68</v>
      </c>
      <c r="M264" s="52">
        <v>63.725727387729286</v>
      </c>
      <c r="N264" s="52">
        <v>84.967636516972377</v>
      </c>
      <c r="O264" s="52">
        <v>100</v>
      </c>
      <c r="P264" s="52">
        <v>25</v>
      </c>
      <c r="Q264" s="52">
        <v>58.836397849462372</v>
      </c>
      <c r="R264" s="52">
        <v>57.782306401342602</v>
      </c>
      <c r="S264" s="52">
        <v>66.568360840210048</v>
      </c>
      <c r="T264" s="52">
        <v>78.44853046594983</v>
      </c>
      <c r="U264" s="52">
        <v>100</v>
      </c>
      <c r="V264" s="52">
        <v>68</v>
      </c>
      <c r="W264" s="52">
        <v>54.588639579543155</v>
      </c>
      <c r="X264" s="52">
        <v>72.784852772724207</v>
      </c>
      <c r="Y264" s="52">
        <v>100</v>
      </c>
      <c r="Z264" s="52">
        <v>25</v>
      </c>
      <c r="AA264" s="52">
        <v>49.095532646048106</v>
      </c>
      <c r="AB264" s="52">
        <v>65.460710194730808</v>
      </c>
      <c r="AC264" s="52">
        <v>100</v>
      </c>
      <c r="AD264" s="52">
        <v>71</v>
      </c>
      <c r="AE264" s="52">
        <v>55.056807511737098</v>
      </c>
      <c r="AF264" s="52">
        <v>73.409076682316126</v>
      </c>
      <c r="AG264" s="52">
        <v>100</v>
      </c>
      <c r="AH264" s="52">
        <v>42</v>
      </c>
      <c r="AI264" s="52">
        <v>50.224603174603168</v>
      </c>
      <c r="AJ264" s="52">
        <v>62.055172413793088</v>
      </c>
      <c r="AK264" s="52">
        <v>66.966137566137547</v>
      </c>
      <c r="AL264" s="52">
        <v>100</v>
      </c>
      <c r="AM264" s="53">
        <v>7.73</v>
      </c>
      <c r="AN264" s="53">
        <v>8.68</v>
      </c>
      <c r="AO264" s="53">
        <v>11.83</v>
      </c>
      <c r="AP264" s="52">
        <v>1</v>
      </c>
      <c r="AQ264" s="52">
        <v>0.98571428571428577</v>
      </c>
      <c r="AR264" s="52">
        <v>1</v>
      </c>
      <c r="AS264" s="52">
        <v>0.97727272727272729</v>
      </c>
      <c r="AT264" s="52">
        <v>0.98571428571428577</v>
      </c>
      <c r="AU264" s="52">
        <v>1</v>
      </c>
      <c r="AV264" s="52">
        <v>0.97727272727272729</v>
      </c>
      <c r="AW264" s="52">
        <v>0.96052631578947367</v>
      </c>
      <c r="AX264" s="52">
        <v>0.93617021276595747</v>
      </c>
      <c r="AY264" s="52">
        <v>1</v>
      </c>
      <c r="AZ264" s="52">
        <v>0.13496932515337423</v>
      </c>
      <c r="BA264" s="52">
        <v>33.006134969325167</v>
      </c>
      <c r="BB264" s="52">
        <v>50</v>
      </c>
      <c r="BC264" s="52">
        <v>0.18354430379746836</v>
      </c>
      <c r="BD264" s="52">
        <v>23.29113924050634</v>
      </c>
      <c r="BE264" s="52">
        <v>50</v>
      </c>
      <c r="BF264" s="52">
        <v>110</v>
      </c>
      <c r="BG264" s="52">
        <v>154</v>
      </c>
      <c r="BH264" s="52">
        <v>0.7142857142857143</v>
      </c>
      <c r="BI264" s="52">
        <v>47.61904761904762</v>
      </c>
      <c r="BJ264" s="52">
        <v>50</v>
      </c>
      <c r="BK264" s="52">
        <v>39</v>
      </c>
      <c r="BL264" s="52">
        <v>154</v>
      </c>
      <c r="BM264" s="52">
        <v>0.25324675324675322</v>
      </c>
      <c r="BN264" s="52">
        <v>16.88311688311688</v>
      </c>
      <c r="BO264" s="52">
        <v>50</v>
      </c>
      <c r="BP264" s="52">
        <v>90</v>
      </c>
      <c r="BQ264" s="52">
        <v>101</v>
      </c>
      <c r="BR264" s="52">
        <v>0.8910891089108911</v>
      </c>
      <c r="BS264" s="52">
        <v>47.398356856962295</v>
      </c>
      <c r="BT264" s="52">
        <v>50</v>
      </c>
      <c r="BU264" s="54">
        <v>96</v>
      </c>
      <c r="BV264" s="54">
        <v>107</v>
      </c>
      <c r="BW264" s="52">
        <v>0.89719626168224298</v>
      </c>
      <c r="BX264" s="52">
        <v>95.446410817259903</v>
      </c>
      <c r="BY264" s="52">
        <v>100</v>
      </c>
      <c r="BZ264" s="55">
        <v>28</v>
      </c>
      <c r="CA264" s="55">
        <v>34</v>
      </c>
      <c r="CB264" s="52">
        <v>0.82352941176470584</v>
      </c>
      <c r="CC264" s="52">
        <v>87.609511889862318</v>
      </c>
      <c r="CD264" s="52">
        <v>100</v>
      </c>
      <c r="CE264" s="52">
        <v>0</v>
      </c>
      <c r="CF264" s="52">
        <v>100</v>
      </c>
      <c r="CG264" s="52">
        <v>63</v>
      </c>
      <c r="CH264" s="52">
        <v>0.63</v>
      </c>
      <c r="CI264" s="52">
        <v>84</v>
      </c>
      <c r="CJ264" s="52">
        <v>100</v>
      </c>
      <c r="CK264" s="52">
        <v>66</v>
      </c>
      <c r="CL264" s="52">
        <v>38</v>
      </c>
      <c r="CM264" s="52">
        <v>73</v>
      </c>
      <c r="CN264" s="52">
        <v>0.5757575757575758</v>
      </c>
      <c r="CO264" s="52">
        <v>0.90410958904109584</v>
      </c>
      <c r="CP264" s="52">
        <v>38.383838383838388</v>
      </c>
      <c r="CQ264" s="52">
        <v>50</v>
      </c>
      <c r="CR264" s="52">
        <v>148</v>
      </c>
      <c r="CS264" s="52">
        <v>326</v>
      </c>
      <c r="CT264" s="52">
        <v>0.45398773006134968</v>
      </c>
      <c r="CU264" s="52">
        <v>37.832310838445807</v>
      </c>
      <c r="CV264" s="52">
        <v>50</v>
      </c>
      <c r="CW264" s="52">
        <v>0.82352941176470584</v>
      </c>
      <c r="CX264" s="52">
        <v>0.94</v>
      </c>
      <c r="CY264" s="52">
        <v>0.1164705882352942</v>
      </c>
      <c r="CZ264" s="52">
        <v>16.823939048191338</v>
      </c>
      <c r="DA264" s="52">
        <v>19.496255895940152</v>
      </c>
      <c r="DB264" s="52">
        <v>17.335082511020332</v>
      </c>
      <c r="DC264" s="52">
        <v>12.629206143265662</v>
      </c>
      <c r="DD264" s="50" t="s">
        <v>433</v>
      </c>
      <c r="DE264" s="22"/>
      <c r="DF264" s="22"/>
    </row>
    <row r="265" spans="1:110" x14ac:dyDescent="0.25">
      <c r="A265" s="50" t="s">
        <v>2865</v>
      </c>
      <c r="B265" s="50" t="s">
        <v>1889</v>
      </c>
      <c r="C265" s="50" t="s">
        <v>106</v>
      </c>
      <c r="D265" s="50" t="s">
        <v>132</v>
      </c>
      <c r="E265" s="50" t="s">
        <v>119</v>
      </c>
      <c r="F265" s="50" t="s">
        <v>2644</v>
      </c>
      <c r="G265" s="50" t="s">
        <v>109</v>
      </c>
      <c r="H265" s="52">
        <v>598.15503570476471</v>
      </c>
      <c r="I265" s="52">
        <v>800</v>
      </c>
      <c r="J265" s="52">
        <v>74.769379463095589</v>
      </c>
      <c r="K265" s="52">
        <v>0</v>
      </c>
      <c r="L265" s="52">
        <v>302</v>
      </c>
      <c r="M265" s="52">
        <v>65.665002949659879</v>
      </c>
      <c r="N265" s="52">
        <v>87.553337266213177</v>
      </c>
      <c r="O265" s="52">
        <v>100</v>
      </c>
      <c r="P265" s="52">
        <v>156</v>
      </c>
      <c r="Q265" s="52">
        <v>58.579854003108139</v>
      </c>
      <c r="R265" s="52">
        <v>61.872276791564218</v>
      </c>
      <c r="S265" s="52">
        <v>73.235436070632957</v>
      </c>
      <c r="T265" s="52">
        <v>78.106472004144194</v>
      </c>
      <c r="U265" s="52">
        <v>100</v>
      </c>
      <c r="V265" s="52">
        <v>302</v>
      </c>
      <c r="W265" s="52">
        <v>54.526868213093756</v>
      </c>
      <c r="X265" s="52">
        <v>72.70249095079167</v>
      </c>
      <c r="Y265" s="52">
        <v>100</v>
      </c>
      <c r="Z265" s="52">
        <v>156</v>
      </c>
      <c r="AA265" s="52">
        <v>47.652319158884204</v>
      </c>
      <c r="AB265" s="52">
        <v>63.536425545178943</v>
      </c>
      <c r="AC265" s="52">
        <v>100</v>
      </c>
      <c r="AD265" s="52">
        <v>159</v>
      </c>
      <c r="AE265" s="52">
        <v>60.44292452830188</v>
      </c>
      <c r="AF265" s="52">
        <v>80.59056603773584</v>
      </c>
      <c r="AG265" s="52">
        <v>100</v>
      </c>
      <c r="AH265" s="52">
        <v>84</v>
      </c>
      <c r="AI265" s="52">
        <v>55.311011904761905</v>
      </c>
      <c r="AJ265" s="52">
        <v>66.190666666666687</v>
      </c>
      <c r="AK265" s="52">
        <v>73.748015873015873</v>
      </c>
      <c r="AL265" s="52">
        <v>100</v>
      </c>
      <c r="AM265" s="53">
        <v>14.65</v>
      </c>
      <c r="AN265" s="53">
        <v>14.21</v>
      </c>
      <c r="AO265" s="53">
        <v>10.87</v>
      </c>
      <c r="AP265" s="52">
        <v>0</v>
      </c>
      <c r="AQ265" s="52">
        <v>1</v>
      </c>
      <c r="AR265" s="52">
        <v>1</v>
      </c>
      <c r="AS265" s="52">
        <v>1</v>
      </c>
      <c r="AT265" s="52">
        <v>1</v>
      </c>
      <c r="AU265" s="52">
        <v>1</v>
      </c>
      <c r="AV265" s="52">
        <v>1</v>
      </c>
      <c r="AW265" s="52">
        <v>1</v>
      </c>
      <c r="AX265" s="52">
        <v>1</v>
      </c>
      <c r="AY265" s="52">
        <v>1</v>
      </c>
      <c r="AZ265" s="52">
        <v>9.9678456591639875E-2</v>
      </c>
      <c r="BA265" s="52">
        <v>40.064308681672031</v>
      </c>
      <c r="BB265" s="52">
        <v>50</v>
      </c>
      <c r="BC265" s="52">
        <v>0.12658227848101267</v>
      </c>
      <c r="BD265" s="52">
        <v>34.683544303797476</v>
      </c>
      <c r="BE265" s="52">
        <v>50</v>
      </c>
      <c r="BF265" s="52"/>
      <c r="BG265" s="52"/>
      <c r="BH265" s="52"/>
      <c r="BI265" s="52"/>
      <c r="BJ265" s="52"/>
      <c r="BK265" s="52"/>
      <c r="BL265" s="52"/>
      <c r="BM265" s="52"/>
      <c r="BN265" s="52"/>
      <c r="BO265" s="52"/>
      <c r="BP265" s="52">
        <v>91</v>
      </c>
      <c r="BQ265" s="52">
        <v>98</v>
      </c>
      <c r="BR265" s="52">
        <v>0.9285714285714286</v>
      </c>
      <c r="BS265" s="52">
        <v>49.392097264437695</v>
      </c>
      <c r="BT265" s="52">
        <v>50</v>
      </c>
      <c r="BU265" s="54"/>
      <c r="BV265" s="54"/>
      <c r="BW265" s="52"/>
      <c r="BX265" s="52"/>
      <c r="BY265" s="52"/>
      <c r="BZ265" s="55"/>
      <c r="CA265" s="55"/>
      <c r="CB265" s="52"/>
      <c r="CC265" s="52"/>
      <c r="CD265" s="52"/>
      <c r="CE265" s="52"/>
      <c r="CF265" s="52"/>
      <c r="CG265" s="52"/>
      <c r="CH265" s="52"/>
      <c r="CI265" s="52"/>
      <c r="CJ265" s="52"/>
      <c r="CK265" s="52">
        <v>135</v>
      </c>
      <c r="CL265" s="52">
        <v>36</v>
      </c>
      <c r="CM265" s="52">
        <v>146</v>
      </c>
      <c r="CN265" s="52">
        <v>0.26666666666666666</v>
      </c>
      <c r="CO265" s="52">
        <v>0.92465753424657537</v>
      </c>
      <c r="CP265" s="52">
        <v>17.777777777777779</v>
      </c>
      <c r="CQ265" s="52">
        <v>50</v>
      </c>
      <c r="CR265" s="52"/>
      <c r="CS265" s="52"/>
      <c r="CT265" s="52"/>
      <c r="CU265" s="52"/>
      <c r="CV265" s="52"/>
      <c r="CW265" s="52"/>
      <c r="CX265" s="52"/>
      <c r="CY265" s="52"/>
      <c r="CZ265" s="52">
        <v>16.823939048191338</v>
      </c>
      <c r="DA265" s="52">
        <v>19.496255895940152</v>
      </c>
      <c r="DB265" s="52">
        <v>17.335082511020332</v>
      </c>
      <c r="DC265" s="52"/>
      <c r="DD265" s="50" t="s">
        <v>432</v>
      </c>
      <c r="DE265" s="22"/>
      <c r="DF265" s="22"/>
    </row>
    <row r="266" spans="1:110" x14ac:dyDescent="0.25">
      <c r="A266" s="50" t="s">
        <v>2909</v>
      </c>
      <c r="B266" s="50" t="s">
        <v>1890</v>
      </c>
      <c r="C266" s="50" t="s">
        <v>106</v>
      </c>
      <c r="D266" s="50" t="s">
        <v>107</v>
      </c>
      <c r="E266" s="50" t="s">
        <v>137</v>
      </c>
      <c r="F266" s="50" t="s">
        <v>2644</v>
      </c>
      <c r="G266" s="50" t="s">
        <v>109</v>
      </c>
      <c r="H266" s="52">
        <v>448.56832151300239</v>
      </c>
      <c r="I266" s="52">
        <v>450</v>
      </c>
      <c r="J266" s="52">
        <v>99.681849225111634</v>
      </c>
      <c r="K266" s="52">
        <v>0</v>
      </c>
      <c r="L266" s="52">
        <v>138</v>
      </c>
      <c r="M266" s="52">
        <v>84.467562656820022</v>
      </c>
      <c r="N266" s="52">
        <v>100</v>
      </c>
      <c r="O266" s="52">
        <v>100</v>
      </c>
      <c r="P266" s="52">
        <v>16</v>
      </c>
      <c r="Q266" s="52"/>
      <c r="R266" s="52">
        <v>75</v>
      </c>
      <c r="S266" s="52">
        <v>75</v>
      </c>
      <c r="T266" s="52"/>
      <c r="U266" s="52">
        <v>0</v>
      </c>
      <c r="V266" s="52">
        <v>138</v>
      </c>
      <c r="W266" s="52">
        <v>77.835285426770952</v>
      </c>
      <c r="X266" s="52">
        <v>100</v>
      </c>
      <c r="Y266" s="52">
        <v>100</v>
      </c>
      <c r="Z266" s="52">
        <v>16</v>
      </c>
      <c r="AA266" s="52"/>
      <c r="AB266" s="52"/>
      <c r="AC266" s="52">
        <v>0</v>
      </c>
      <c r="AD266" s="52">
        <v>47</v>
      </c>
      <c r="AE266" s="52">
        <v>73.926241134751777</v>
      </c>
      <c r="AF266" s="52">
        <v>98.56832151300236</v>
      </c>
      <c r="AG266" s="52">
        <v>100</v>
      </c>
      <c r="AH266" s="52">
        <v>5</v>
      </c>
      <c r="AI266" s="52"/>
      <c r="AJ266" s="52">
        <v>74.869841269841274</v>
      </c>
      <c r="AK266" s="52"/>
      <c r="AL266" s="52">
        <v>0</v>
      </c>
      <c r="AM266" s="53"/>
      <c r="AN266" s="53"/>
      <c r="AO266" s="53"/>
      <c r="AP266" s="52">
        <v>0</v>
      </c>
      <c r="AQ266" s="52">
        <v>1</v>
      </c>
      <c r="AR266" s="52"/>
      <c r="AS266" s="52">
        <v>1</v>
      </c>
      <c r="AT266" s="52">
        <v>1</v>
      </c>
      <c r="AU266" s="52"/>
      <c r="AV266" s="52">
        <v>1</v>
      </c>
      <c r="AW266" s="52">
        <v>1</v>
      </c>
      <c r="AX266" s="52"/>
      <c r="AY266" s="52">
        <v>1</v>
      </c>
      <c r="AZ266" s="52">
        <v>1.556420233463035E-2</v>
      </c>
      <c r="BA266" s="52">
        <v>50</v>
      </c>
      <c r="BB266" s="52">
        <v>50</v>
      </c>
      <c r="BC266" s="52">
        <v>4.5454545454545456E-2</v>
      </c>
      <c r="BD266" s="52">
        <v>50</v>
      </c>
      <c r="BE266" s="52">
        <v>50</v>
      </c>
      <c r="BF266" s="52"/>
      <c r="BG266" s="52"/>
      <c r="BH266" s="52"/>
      <c r="BI266" s="52"/>
      <c r="BJ266" s="52"/>
      <c r="BK266" s="52"/>
      <c r="BL266" s="52"/>
      <c r="BM266" s="52"/>
      <c r="BN266" s="52"/>
      <c r="BO266" s="52"/>
      <c r="BP266" s="52"/>
      <c r="BQ266" s="52"/>
      <c r="BR266" s="52"/>
      <c r="BS266" s="52"/>
      <c r="BT266" s="52"/>
      <c r="BU266" s="54"/>
      <c r="BV266" s="54"/>
      <c r="BW266" s="52"/>
      <c r="BX266" s="52"/>
      <c r="BY266" s="52"/>
      <c r="BZ266" s="55"/>
      <c r="CA266" s="55"/>
      <c r="CB266" s="52"/>
      <c r="CC266" s="52"/>
      <c r="CD266" s="52"/>
      <c r="CE266" s="52"/>
      <c r="CF266" s="52"/>
      <c r="CG266" s="52"/>
      <c r="CH266" s="52"/>
      <c r="CI266" s="52"/>
      <c r="CJ266" s="52"/>
      <c r="CK266" s="52">
        <v>39</v>
      </c>
      <c r="CL266" s="52">
        <v>30</v>
      </c>
      <c r="CM266" s="52">
        <v>40</v>
      </c>
      <c r="CN266" s="52">
        <v>0.76923076923076927</v>
      </c>
      <c r="CO266" s="52">
        <v>0.97499999999999998</v>
      </c>
      <c r="CP266" s="52">
        <v>50</v>
      </c>
      <c r="CQ266" s="52">
        <v>50</v>
      </c>
      <c r="CR266" s="52"/>
      <c r="CS266" s="52"/>
      <c r="CT266" s="52"/>
      <c r="CU266" s="52"/>
      <c r="CV266" s="52"/>
      <c r="CW266" s="52"/>
      <c r="CX266" s="52"/>
      <c r="CY266" s="52"/>
      <c r="CZ266" s="52">
        <v>16.823939048191338</v>
      </c>
      <c r="DA266" s="52">
        <v>19.496255895940152</v>
      </c>
      <c r="DB266" s="52">
        <v>17.335082511020332</v>
      </c>
      <c r="DC266" s="52"/>
      <c r="DD266" s="50" t="s">
        <v>482</v>
      </c>
      <c r="DE266" s="22"/>
      <c r="DF266" s="22"/>
    </row>
    <row r="267" spans="1:110" x14ac:dyDescent="0.25">
      <c r="A267" s="50" t="s">
        <v>2934</v>
      </c>
      <c r="B267" s="50" t="s">
        <v>1891</v>
      </c>
      <c r="C267" s="50" t="s">
        <v>106</v>
      </c>
      <c r="D267" s="50" t="s">
        <v>108</v>
      </c>
      <c r="E267" s="50" t="s">
        <v>119</v>
      </c>
      <c r="F267" s="50" t="s">
        <v>2644</v>
      </c>
      <c r="G267" s="50" t="s">
        <v>109</v>
      </c>
      <c r="H267" s="52">
        <v>726.91535844209204</v>
      </c>
      <c r="I267" s="52">
        <v>800</v>
      </c>
      <c r="J267" s="52">
        <v>90.864419805261505</v>
      </c>
      <c r="K267" s="52">
        <v>0</v>
      </c>
      <c r="L267" s="52">
        <v>796</v>
      </c>
      <c r="M267" s="52">
        <v>84.465713559830135</v>
      </c>
      <c r="N267" s="52">
        <v>100</v>
      </c>
      <c r="O267" s="52">
        <v>100</v>
      </c>
      <c r="P267" s="52">
        <v>134</v>
      </c>
      <c r="Q267" s="52">
        <v>66.595164981153189</v>
      </c>
      <c r="R267" s="52">
        <v>75</v>
      </c>
      <c r="S267" s="52">
        <v>75</v>
      </c>
      <c r="T267" s="52">
        <v>88.793553308204253</v>
      </c>
      <c r="U267" s="52">
        <v>100</v>
      </c>
      <c r="V267" s="52">
        <v>795</v>
      </c>
      <c r="W267" s="52">
        <v>78.569543942797011</v>
      </c>
      <c r="X267" s="52">
        <v>100</v>
      </c>
      <c r="Y267" s="52">
        <v>100</v>
      </c>
      <c r="Z267" s="52">
        <v>134</v>
      </c>
      <c r="AA267" s="52">
        <v>60.076782769155933</v>
      </c>
      <c r="AB267" s="52">
        <v>80.102377025541244</v>
      </c>
      <c r="AC267" s="52">
        <v>100</v>
      </c>
      <c r="AD267" s="52">
        <v>261</v>
      </c>
      <c r="AE267" s="52">
        <v>70.266538952745847</v>
      </c>
      <c r="AF267" s="52">
        <v>93.68871860366113</v>
      </c>
      <c r="AG267" s="52">
        <v>100</v>
      </c>
      <c r="AH267" s="52">
        <v>40</v>
      </c>
      <c r="AI267" s="52">
        <v>58.740000000000009</v>
      </c>
      <c r="AJ267" s="52">
        <v>72.352790346907966</v>
      </c>
      <c r="AK267" s="52">
        <v>78.320000000000007</v>
      </c>
      <c r="AL267" s="52">
        <v>100</v>
      </c>
      <c r="AM267" s="53">
        <v>8.4</v>
      </c>
      <c r="AN267" s="53">
        <v>14.92</v>
      </c>
      <c r="AO267" s="53">
        <v>13.61</v>
      </c>
      <c r="AP267" s="52">
        <v>0</v>
      </c>
      <c r="AQ267" s="52">
        <v>1</v>
      </c>
      <c r="AR267" s="52">
        <v>1</v>
      </c>
      <c r="AS267" s="52">
        <v>1</v>
      </c>
      <c r="AT267" s="52">
        <v>0.99877300613496933</v>
      </c>
      <c r="AU267" s="52">
        <v>1</v>
      </c>
      <c r="AV267" s="52">
        <v>0.9985074626865672</v>
      </c>
      <c r="AW267" s="52">
        <v>1</v>
      </c>
      <c r="AX267" s="52">
        <v>1</v>
      </c>
      <c r="AY267" s="52">
        <v>1</v>
      </c>
      <c r="AZ267" s="52">
        <v>2.2113022113022112E-2</v>
      </c>
      <c r="BA267" s="52">
        <v>50</v>
      </c>
      <c r="BB267" s="52">
        <v>50</v>
      </c>
      <c r="BC267" s="52">
        <v>3.937007874015748E-2</v>
      </c>
      <c r="BD267" s="52">
        <v>50</v>
      </c>
      <c r="BE267" s="52">
        <v>50</v>
      </c>
      <c r="BF267" s="52"/>
      <c r="BG267" s="52"/>
      <c r="BH267" s="52"/>
      <c r="BI267" s="52"/>
      <c r="BJ267" s="52"/>
      <c r="BK267" s="52"/>
      <c r="BL267" s="52"/>
      <c r="BM267" s="52"/>
      <c r="BN267" s="52"/>
      <c r="BO267" s="52"/>
      <c r="BP267" s="52">
        <v>200</v>
      </c>
      <c r="BQ267" s="52">
        <v>200</v>
      </c>
      <c r="BR267" s="52">
        <v>1</v>
      </c>
      <c r="BS267" s="52">
        <v>50</v>
      </c>
      <c r="BT267" s="52">
        <v>50</v>
      </c>
      <c r="BU267" s="54"/>
      <c r="BV267" s="54"/>
      <c r="BW267" s="52"/>
      <c r="BX267" s="52"/>
      <c r="BY267" s="52"/>
      <c r="BZ267" s="55"/>
      <c r="CA267" s="55"/>
      <c r="CB267" s="52"/>
      <c r="CC267" s="52"/>
      <c r="CD267" s="52"/>
      <c r="CE267" s="52"/>
      <c r="CF267" s="52"/>
      <c r="CG267" s="52"/>
      <c r="CH267" s="52"/>
      <c r="CI267" s="52"/>
      <c r="CJ267" s="52"/>
      <c r="CK267" s="52">
        <v>498</v>
      </c>
      <c r="CL267" s="52">
        <v>269</v>
      </c>
      <c r="CM267" s="52">
        <v>551</v>
      </c>
      <c r="CN267" s="52">
        <v>0.54016064257028118</v>
      </c>
      <c r="CO267" s="52">
        <v>0.90381125226860259</v>
      </c>
      <c r="CP267" s="52">
        <v>36.010709504685408</v>
      </c>
      <c r="CQ267" s="52">
        <v>50</v>
      </c>
      <c r="CR267" s="52"/>
      <c r="CS267" s="52"/>
      <c r="CT267" s="52"/>
      <c r="CU267" s="52"/>
      <c r="CV267" s="52"/>
      <c r="CW267" s="52"/>
      <c r="CX267" s="52"/>
      <c r="CY267" s="52"/>
      <c r="CZ267" s="52">
        <v>16.823939048191338</v>
      </c>
      <c r="DA267" s="52">
        <v>19.496255895940152</v>
      </c>
      <c r="DB267" s="52">
        <v>17.335082511020332</v>
      </c>
      <c r="DC267" s="52"/>
      <c r="DD267" s="50" t="s">
        <v>509</v>
      </c>
      <c r="DE267" s="22"/>
      <c r="DF267" s="22"/>
    </row>
    <row r="268" spans="1:110" x14ac:dyDescent="0.25">
      <c r="A268" s="50" t="s">
        <v>2822</v>
      </c>
      <c r="B268" s="50" t="s">
        <v>1892</v>
      </c>
      <c r="C268" s="50" t="s">
        <v>106</v>
      </c>
      <c r="D268" s="50" t="s">
        <v>107</v>
      </c>
      <c r="E268" s="50" t="s">
        <v>119</v>
      </c>
      <c r="F268" s="50" t="s">
        <v>1453</v>
      </c>
      <c r="G268" s="50" t="s">
        <v>109</v>
      </c>
      <c r="H268" s="52">
        <v>592.27832611921622</v>
      </c>
      <c r="I268" s="52">
        <v>650</v>
      </c>
      <c r="J268" s="52">
        <v>91.11974247987942</v>
      </c>
      <c r="K268" s="52">
        <v>0</v>
      </c>
      <c r="L268" s="52">
        <v>83</v>
      </c>
      <c r="M268" s="52">
        <v>75.795054105209942</v>
      </c>
      <c r="N268" s="52">
        <v>100</v>
      </c>
      <c r="O268" s="52">
        <v>100</v>
      </c>
      <c r="P268" s="52">
        <v>24</v>
      </c>
      <c r="Q268" s="52">
        <v>70.585682979271695</v>
      </c>
      <c r="R268" s="52">
        <v>72.412724526411168</v>
      </c>
      <c r="S268" s="52">
        <v>75</v>
      </c>
      <c r="T268" s="52">
        <v>94.11424397236226</v>
      </c>
      <c r="U268" s="52">
        <v>100</v>
      </c>
      <c r="V268" s="52">
        <v>83</v>
      </c>
      <c r="W268" s="52">
        <v>67.851441361697468</v>
      </c>
      <c r="X268" s="52">
        <v>90.468588482263286</v>
      </c>
      <c r="Y268" s="52">
        <v>100</v>
      </c>
      <c r="Z268" s="52">
        <v>24</v>
      </c>
      <c r="AA268" s="52">
        <v>56.638286915109603</v>
      </c>
      <c r="AB268" s="52">
        <v>75.517715886812809</v>
      </c>
      <c r="AC268" s="52">
        <v>100</v>
      </c>
      <c r="AD268" s="52">
        <v>28</v>
      </c>
      <c r="AE268" s="52">
        <v>62.883333333333333</v>
      </c>
      <c r="AF268" s="52">
        <v>83.844444444444449</v>
      </c>
      <c r="AG268" s="52">
        <v>100</v>
      </c>
      <c r="AH268" s="52">
        <v>3</v>
      </c>
      <c r="AI268" s="52"/>
      <c r="AJ268" s="52">
        <v>65.149333333333345</v>
      </c>
      <c r="AK268" s="52"/>
      <c r="AL268" s="52">
        <v>0</v>
      </c>
      <c r="AM268" s="53">
        <v>4.41</v>
      </c>
      <c r="AN268" s="53">
        <v>15.77</v>
      </c>
      <c r="AO268" s="53"/>
      <c r="AP268" s="52">
        <v>0</v>
      </c>
      <c r="AQ268" s="52">
        <v>1</v>
      </c>
      <c r="AR268" s="52">
        <v>1</v>
      </c>
      <c r="AS268" s="52">
        <v>1</v>
      </c>
      <c r="AT268" s="52">
        <v>1</v>
      </c>
      <c r="AU268" s="52">
        <v>1</v>
      </c>
      <c r="AV268" s="52">
        <v>1</v>
      </c>
      <c r="AW268" s="52">
        <v>0.96551724137931039</v>
      </c>
      <c r="AX268" s="52"/>
      <c r="AY268" s="52">
        <v>1</v>
      </c>
      <c r="AZ268" s="52">
        <v>5.8333333333333334E-2</v>
      </c>
      <c r="BA268" s="52">
        <v>48.333333333333336</v>
      </c>
      <c r="BB268" s="52">
        <v>50</v>
      </c>
      <c r="BC268" s="52">
        <v>2.9411764705882353E-2</v>
      </c>
      <c r="BD268" s="52">
        <v>50</v>
      </c>
      <c r="BE268" s="52">
        <v>50</v>
      </c>
      <c r="BF268" s="52"/>
      <c r="BG268" s="52"/>
      <c r="BH268" s="52"/>
      <c r="BI268" s="52"/>
      <c r="BJ268" s="52"/>
      <c r="BK268" s="52"/>
      <c r="BL268" s="52"/>
      <c r="BM268" s="52"/>
      <c r="BN268" s="52"/>
      <c r="BO268" s="52"/>
      <c r="BP268" s="52"/>
      <c r="BQ268" s="52"/>
      <c r="BR268" s="52"/>
      <c r="BS268" s="52"/>
      <c r="BT268" s="52"/>
      <c r="BU268" s="54"/>
      <c r="BV268" s="54"/>
      <c r="BW268" s="52"/>
      <c r="BX268" s="52"/>
      <c r="BY268" s="52"/>
      <c r="BZ268" s="55"/>
      <c r="CA268" s="55"/>
      <c r="CB268" s="52"/>
      <c r="CC268" s="52"/>
      <c r="CD268" s="52"/>
      <c r="CE268" s="52"/>
      <c r="CF268" s="52"/>
      <c r="CG268" s="52"/>
      <c r="CH268" s="52"/>
      <c r="CI268" s="52"/>
      <c r="CJ268" s="52"/>
      <c r="CK268" s="52">
        <v>45</v>
      </c>
      <c r="CL268" s="52">
        <v>34</v>
      </c>
      <c r="CM268" s="52">
        <v>46</v>
      </c>
      <c r="CN268" s="52">
        <v>0.75555555555555554</v>
      </c>
      <c r="CO268" s="52">
        <v>0.97826086956521741</v>
      </c>
      <c r="CP268" s="52">
        <v>50</v>
      </c>
      <c r="CQ268" s="52">
        <v>50</v>
      </c>
      <c r="CR268" s="52"/>
      <c r="CS268" s="52"/>
      <c r="CT268" s="52"/>
      <c r="CU268" s="52"/>
      <c r="CV268" s="52"/>
      <c r="CW268" s="52"/>
      <c r="CX268" s="52"/>
      <c r="CY268" s="52"/>
      <c r="CZ268" s="52">
        <v>16.823939048191338</v>
      </c>
      <c r="DA268" s="52">
        <v>19.496255895940152</v>
      </c>
      <c r="DB268" s="52">
        <v>17.335082511020332</v>
      </c>
      <c r="DC268" s="52"/>
      <c r="DD268" s="50" t="s">
        <v>381</v>
      </c>
      <c r="DE268" s="22"/>
      <c r="DF268" s="22"/>
    </row>
    <row r="269" spans="1:110" x14ac:dyDescent="0.25">
      <c r="A269" s="50" t="s">
        <v>2876</v>
      </c>
      <c r="B269" s="50" t="s">
        <v>1893</v>
      </c>
      <c r="C269" s="50" t="s">
        <v>106</v>
      </c>
      <c r="D269" s="50" t="s">
        <v>167</v>
      </c>
      <c r="E269" s="50" t="s">
        <v>137</v>
      </c>
      <c r="F269" s="50" t="s">
        <v>2644</v>
      </c>
      <c r="G269" s="50" t="s">
        <v>109</v>
      </c>
      <c r="H269" s="52">
        <v>599.38630013680563</v>
      </c>
      <c r="I269" s="52">
        <v>750</v>
      </c>
      <c r="J269" s="52">
        <v>79.918173351574083</v>
      </c>
      <c r="K269" s="52">
        <v>0</v>
      </c>
      <c r="L269" s="52">
        <v>318</v>
      </c>
      <c r="M269" s="52">
        <v>68.748410829498013</v>
      </c>
      <c r="N269" s="52">
        <v>91.664547772664022</v>
      </c>
      <c r="O269" s="52">
        <v>100</v>
      </c>
      <c r="P269" s="52">
        <v>150</v>
      </c>
      <c r="Q269" s="52">
        <v>61.946903378288567</v>
      </c>
      <c r="R269" s="52">
        <v>67.137120154233244</v>
      </c>
      <c r="S269" s="52">
        <v>74.821185339506457</v>
      </c>
      <c r="T269" s="52">
        <v>82.595871171051428</v>
      </c>
      <c r="U269" s="52">
        <v>100</v>
      </c>
      <c r="V269" s="52">
        <v>318</v>
      </c>
      <c r="W269" s="52">
        <v>62.034868270717311</v>
      </c>
      <c r="X269" s="52">
        <v>82.713157694289748</v>
      </c>
      <c r="Y269" s="52">
        <v>100</v>
      </c>
      <c r="Z269" s="52">
        <v>150</v>
      </c>
      <c r="AA269" s="52">
        <v>56.320346161179465</v>
      </c>
      <c r="AB269" s="52">
        <v>75.09379488157262</v>
      </c>
      <c r="AC269" s="52">
        <v>100</v>
      </c>
      <c r="AD269" s="52">
        <v>95</v>
      </c>
      <c r="AE269" s="52">
        <v>56.609473684210563</v>
      </c>
      <c r="AF269" s="52">
        <v>75.479298245614075</v>
      </c>
      <c r="AG269" s="52">
        <v>100</v>
      </c>
      <c r="AH269" s="52">
        <v>46</v>
      </c>
      <c r="AI269" s="52">
        <v>50.791304347826078</v>
      </c>
      <c r="AJ269" s="52">
        <v>62.071428571428562</v>
      </c>
      <c r="AK269" s="52">
        <v>67.72173913043477</v>
      </c>
      <c r="AL269" s="52">
        <v>100</v>
      </c>
      <c r="AM269" s="53">
        <v>12.87</v>
      </c>
      <c r="AN269" s="53">
        <v>10.81</v>
      </c>
      <c r="AO269" s="53">
        <v>11.28</v>
      </c>
      <c r="AP269" s="52">
        <v>0</v>
      </c>
      <c r="AQ269" s="52">
        <v>1</v>
      </c>
      <c r="AR269" s="52">
        <v>1</v>
      </c>
      <c r="AS269" s="52">
        <v>1</v>
      </c>
      <c r="AT269" s="52">
        <v>1</v>
      </c>
      <c r="AU269" s="52">
        <v>1</v>
      </c>
      <c r="AV269" s="52">
        <v>1</v>
      </c>
      <c r="AW269" s="52">
        <v>1</v>
      </c>
      <c r="AX269" s="52">
        <v>1</v>
      </c>
      <c r="AY269" s="52">
        <v>1</v>
      </c>
      <c r="AZ269" s="52">
        <v>7.8787878787878782E-2</v>
      </c>
      <c r="BA269" s="52">
        <v>44.242424242424264</v>
      </c>
      <c r="BB269" s="52">
        <v>50</v>
      </c>
      <c r="BC269" s="52">
        <v>0.13698630136986301</v>
      </c>
      <c r="BD269" s="52">
        <v>32.602739726027409</v>
      </c>
      <c r="BE269" s="52">
        <v>50</v>
      </c>
      <c r="BF269" s="52"/>
      <c r="BG269" s="52"/>
      <c r="BH269" s="52"/>
      <c r="BI269" s="52"/>
      <c r="BJ269" s="52"/>
      <c r="BK269" s="52"/>
      <c r="BL269" s="52"/>
      <c r="BM269" s="52"/>
      <c r="BN269" s="52"/>
      <c r="BO269" s="52"/>
      <c r="BP269" s="52"/>
      <c r="BQ269" s="52"/>
      <c r="BR269" s="52"/>
      <c r="BS269" s="52"/>
      <c r="BT269" s="52"/>
      <c r="BU269" s="54"/>
      <c r="BV269" s="54"/>
      <c r="BW269" s="52"/>
      <c r="BX269" s="52"/>
      <c r="BY269" s="52"/>
      <c r="BZ269" s="55"/>
      <c r="CA269" s="55"/>
      <c r="CB269" s="52"/>
      <c r="CC269" s="52"/>
      <c r="CD269" s="52"/>
      <c r="CE269" s="52"/>
      <c r="CF269" s="52"/>
      <c r="CG269" s="52"/>
      <c r="CH269" s="52"/>
      <c r="CI269" s="52"/>
      <c r="CJ269" s="52"/>
      <c r="CK269" s="52">
        <v>110</v>
      </c>
      <c r="CL269" s="52">
        <v>78</v>
      </c>
      <c r="CM269" s="52">
        <v>116</v>
      </c>
      <c r="CN269" s="52">
        <v>0.70909090909090911</v>
      </c>
      <c r="CO269" s="52">
        <v>0.94827586206896552</v>
      </c>
      <c r="CP269" s="52">
        <v>47.272727272727273</v>
      </c>
      <c r="CQ269" s="52">
        <v>50</v>
      </c>
      <c r="CR269" s="52"/>
      <c r="CS269" s="52"/>
      <c r="CT269" s="52"/>
      <c r="CU269" s="52"/>
      <c r="CV269" s="52"/>
      <c r="CW269" s="52"/>
      <c r="CX269" s="52"/>
      <c r="CY269" s="52"/>
      <c r="CZ269" s="52">
        <v>16.823939048191338</v>
      </c>
      <c r="DA269" s="52">
        <v>19.496255895940152</v>
      </c>
      <c r="DB269" s="52">
        <v>17.335082511020332</v>
      </c>
      <c r="DC269" s="52"/>
      <c r="DD269" s="50" t="s">
        <v>444</v>
      </c>
      <c r="DE269" s="22"/>
      <c r="DF269" s="22"/>
    </row>
    <row r="270" spans="1:110" x14ac:dyDescent="0.25">
      <c r="A270" s="50" t="s">
        <v>2739</v>
      </c>
      <c r="B270" s="50" t="s">
        <v>1894</v>
      </c>
      <c r="C270" s="50" t="s">
        <v>106</v>
      </c>
      <c r="D270" s="50" t="s">
        <v>114</v>
      </c>
      <c r="E270" s="50" t="s">
        <v>137</v>
      </c>
      <c r="F270" s="50" t="s">
        <v>2644</v>
      </c>
      <c r="G270" s="50" t="s">
        <v>109</v>
      </c>
      <c r="H270" s="52">
        <v>547.27660380712962</v>
      </c>
      <c r="I270" s="52">
        <v>750</v>
      </c>
      <c r="J270" s="52">
        <v>72.97021384095062</v>
      </c>
      <c r="K270" s="52">
        <v>1</v>
      </c>
      <c r="L270" s="52">
        <v>167</v>
      </c>
      <c r="M270" s="52">
        <v>70.551186136818359</v>
      </c>
      <c r="N270" s="52">
        <v>94.068248182424469</v>
      </c>
      <c r="O270" s="52">
        <v>100</v>
      </c>
      <c r="P270" s="52">
        <v>70</v>
      </c>
      <c r="Q270" s="52">
        <v>58.995013955039148</v>
      </c>
      <c r="R270" s="52">
        <v>69.713770953461662</v>
      </c>
      <c r="S270" s="52">
        <v>75</v>
      </c>
      <c r="T270" s="52">
        <v>78.660018606718864</v>
      </c>
      <c r="U270" s="52">
        <v>100</v>
      </c>
      <c r="V270" s="52">
        <v>167</v>
      </c>
      <c r="W270" s="52">
        <v>62.321518794572683</v>
      </c>
      <c r="X270" s="52">
        <v>83.095358392763572</v>
      </c>
      <c r="Y270" s="52">
        <v>100</v>
      </c>
      <c r="Z270" s="52">
        <v>70</v>
      </c>
      <c r="AA270" s="52">
        <v>52.077969374397945</v>
      </c>
      <c r="AB270" s="52">
        <v>69.437292499197255</v>
      </c>
      <c r="AC270" s="52">
        <v>100</v>
      </c>
      <c r="AD270" s="52">
        <v>45</v>
      </c>
      <c r="AE270" s="52">
        <v>51.936296296296305</v>
      </c>
      <c r="AF270" s="52">
        <v>69.248395061728402</v>
      </c>
      <c r="AG270" s="52">
        <v>100</v>
      </c>
      <c r="AH270" s="52">
        <v>21</v>
      </c>
      <c r="AI270" s="52">
        <v>41.328571428571429</v>
      </c>
      <c r="AJ270" s="52">
        <v>61.218055555555544</v>
      </c>
      <c r="AK270" s="52">
        <v>55.104761904761901</v>
      </c>
      <c r="AL270" s="52">
        <v>100</v>
      </c>
      <c r="AM270" s="53">
        <v>16</v>
      </c>
      <c r="AN270" s="53">
        <v>17.63</v>
      </c>
      <c r="AO270" s="53">
        <v>19.88</v>
      </c>
      <c r="AP270" s="52">
        <v>0</v>
      </c>
      <c r="AQ270" s="52">
        <v>0.9942196531791907</v>
      </c>
      <c r="AR270" s="52">
        <v>1</v>
      </c>
      <c r="AS270" s="52">
        <v>0.98989898989898994</v>
      </c>
      <c r="AT270" s="52">
        <v>0.9942196531791907</v>
      </c>
      <c r="AU270" s="52">
        <v>1</v>
      </c>
      <c r="AV270" s="52">
        <v>0.98989898989898994</v>
      </c>
      <c r="AW270" s="52">
        <v>1</v>
      </c>
      <c r="AX270" s="52">
        <v>1</v>
      </c>
      <c r="AY270" s="52">
        <v>1</v>
      </c>
      <c r="AZ270" s="52">
        <v>8.0838323353293412E-2</v>
      </c>
      <c r="BA270" s="52">
        <v>43.832335329341319</v>
      </c>
      <c r="BB270" s="52">
        <v>50</v>
      </c>
      <c r="BC270" s="52">
        <v>0.16216216216216217</v>
      </c>
      <c r="BD270" s="52">
        <v>27.567567567567576</v>
      </c>
      <c r="BE270" s="52">
        <v>50</v>
      </c>
      <c r="BF270" s="52"/>
      <c r="BG270" s="52"/>
      <c r="BH270" s="52"/>
      <c r="BI270" s="52"/>
      <c r="BJ270" s="52"/>
      <c r="BK270" s="52"/>
      <c r="BL270" s="52"/>
      <c r="BM270" s="52"/>
      <c r="BN270" s="52"/>
      <c r="BO270" s="52"/>
      <c r="BP270" s="52"/>
      <c r="BQ270" s="52"/>
      <c r="BR270" s="52"/>
      <c r="BS270" s="52"/>
      <c r="BT270" s="52"/>
      <c r="BU270" s="54"/>
      <c r="BV270" s="54"/>
      <c r="BW270" s="52"/>
      <c r="BX270" s="52"/>
      <c r="BY270" s="52"/>
      <c r="BZ270" s="55"/>
      <c r="CA270" s="55"/>
      <c r="CB270" s="52"/>
      <c r="CC270" s="52"/>
      <c r="CD270" s="52"/>
      <c r="CE270" s="52"/>
      <c r="CF270" s="52"/>
      <c r="CG270" s="52"/>
      <c r="CH270" s="52"/>
      <c r="CI270" s="52"/>
      <c r="CJ270" s="52"/>
      <c r="CK270" s="52">
        <v>66</v>
      </c>
      <c r="CL270" s="52">
        <v>26</v>
      </c>
      <c r="CM270" s="52">
        <v>66</v>
      </c>
      <c r="CN270" s="52">
        <v>0.39393939393939392</v>
      </c>
      <c r="CO270" s="52">
        <v>1</v>
      </c>
      <c r="CP270" s="52">
        <v>26.262626262626259</v>
      </c>
      <c r="CQ270" s="52">
        <v>50</v>
      </c>
      <c r="CR270" s="52"/>
      <c r="CS270" s="52"/>
      <c r="CT270" s="52"/>
      <c r="CU270" s="52"/>
      <c r="CV270" s="52"/>
      <c r="CW270" s="52"/>
      <c r="CX270" s="52"/>
      <c r="CY270" s="52"/>
      <c r="CZ270" s="52">
        <v>16.823939048191338</v>
      </c>
      <c r="DA270" s="52">
        <v>19.496255895940152</v>
      </c>
      <c r="DB270" s="52">
        <v>17.335082511020332</v>
      </c>
      <c r="DC270" s="52"/>
      <c r="DD270" s="50" t="s">
        <v>278</v>
      </c>
      <c r="DE270" s="22"/>
      <c r="DF270" s="22"/>
    </row>
    <row r="271" spans="1:110" x14ac:dyDescent="0.25">
      <c r="A271" s="50" t="s">
        <v>3147</v>
      </c>
      <c r="B271" s="50" t="s">
        <v>1895</v>
      </c>
      <c r="C271" s="50" t="s">
        <v>106</v>
      </c>
      <c r="D271" s="50" t="s">
        <v>114</v>
      </c>
      <c r="E271" s="50" t="s">
        <v>119</v>
      </c>
      <c r="F271" s="50" t="s">
        <v>2644</v>
      </c>
      <c r="G271" s="50" t="s">
        <v>109</v>
      </c>
      <c r="H271" s="52">
        <v>525.3158361741439</v>
      </c>
      <c r="I271" s="52">
        <v>800</v>
      </c>
      <c r="J271" s="52">
        <v>65.664479521767987</v>
      </c>
      <c r="K271" s="52">
        <v>1</v>
      </c>
      <c r="L271" s="52">
        <v>282</v>
      </c>
      <c r="M271" s="52">
        <v>61.122142861411533</v>
      </c>
      <c r="N271" s="52">
        <v>81.496190481882053</v>
      </c>
      <c r="O271" s="52">
        <v>100</v>
      </c>
      <c r="P271" s="52">
        <v>122</v>
      </c>
      <c r="Q271" s="52">
        <v>49.476418024665151</v>
      </c>
      <c r="R271" s="52">
        <v>56.549018809287837</v>
      </c>
      <c r="S271" s="52">
        <v>70.002008049430657</v>
      </c>
      <c r="T271" s="52">
        <v>65.96855736622021</v>
      </c>
      <c r="U271" s="52">
        <v>100</v>
      </c>
      <c r="V271" s="52">
        <v>282</v>
      </c>
      <c r="W271" s="52">
        <v>48.806937174102984</v>
      </c>
      <c r="X271" s="52">
        <v>65.075916232137303</v>
      </c>
      <c r="Y271" s="52">
        <v>100</v>
      </c>
      <c r="Z271" s="52">
        <v>122</v>
      </c>
      <c r="AA271" s="52">
        <v>38.653387488614648</v>
      </c>
      <c r="AB271" s="52">
        <v>51.53784998481953</v>
      </c>
      <c r="AC271" s="52">
        <v>100</v>
      </c>
      <c r="AD271" s="52">
        <v>97</v>
      </c>
      <c r="AE271" s="52">
        <v>45.70103092783507</v>
      </c>
      <c r="AF271" s="52">
        <v>60.934707903780094</v>
      </c>
      <c r="AG271" s="52">
        <v>100</v>
      </c>
      <c r="AH271" s="52">
        <v>44</v>
      </c>
      <c r="AI271" s="52">
        <v>39.508333333333319</v>
      </c>
      <c r="AJ271" s="52">
        <v>50.842138364779871</v>
      </c>
      <c r="AK271" s="52">
        <v>52.677777777777756</v>
      </c>
      <c r="AL271" s="52">
        <v>100</v>
      </c>
      <c r="AM271" s="53">
        <v>20.52</v>
      </c>
      <c r="AN271" s="53">
        <v>17.89</v>
      </c>
      <c r="AO271" s="53">
        <v>11.33</v>
      </c>
      <c r="AP271" s="52">
        <v>0</v>
      </c>
      <c r="AQ271" s="52">
        <v>0.99657534246575341</v>
      </c>
      <c r="AR271" s="52">
        <v>1</v>
      </c>
      <c r="AS271" s="52">
        <v>0.9939393939393939</v>
      </c>
      <c r="AT271" s="52">
        <v>0.99657534246575341</v>
      </c>
      <c r="AU271" s="52">
        <v>1</v>
      </c>
      <c r="AV271" s="52">
        <v>0.9939393939393939</v>
      </c>
      <c r="AW271" s="52">
        <v>1</v>
      </c>
      <c r="AX271" s="52">
        <v>1</v>
      </c>
      <c r="AY271" s="52">
        <v>1</v>
      </c>
      <c r="AZ271" s="52">
        <v>7.0938215102974822E-2</v>
      </c>
      <c r="BA271" s="52">
        <v>45.812356979405045</v>
      </c>
      <c r="BB271" s="52">
        <v>50</v>
      </c>
      <c r="BC271" s="52">
        <v>0.11864406779661017</v>
      </c>
      <c r="BD271" s="52">
        <v>36.271186440677972</v>
      </c>
      <c r="BE271" s="52">
        <v>50</v>
      </c>
      <c r="BF271" s="52"/>
      <c r="BG271" s="52"/>
      <c r="BH271" s="52"/>
      <c r="BI271" s="52"/>
      <c r="BJ271" s="52"/>
      <c r="BK271" s="52"/>
      <c r="BL271" s="52"/>
      <c r="BM271" s="52"/>
      <c r="BN271" s="52"/>
      <c r="BO271" s="52"/>
      <c r="BP271" s="52">
        <v>44</v>
      </c>
      <c r="BQ271" s="52">
        <v>50</v>
      </c>
      <c r="BR271" s="52">
        <v>0.88</v>
      </c>
      <c r="BS271" s="52">
        <v>46.808510638297875</v>
      </c>
      <c r="BT271" s="52">
        <v>50</v>
      </c>
      <c r="BU271" s="54"/>
      <c r="BV271" s="54"/>
      <c r="BW271" s="52"/>
      <c r="BX271" s="52"/>
      <c r="BY271" s="52"/>
      <c r="BZ271" s="55"/>
      <c r="CA271" s="55"/>
      <c r="CB271" s="52"/>
      <c r="CC271" s="52"/>
      <c r="CD271" s="52"/>
      <c r="CE271" s="52"/>
      <c r="CF271" s="52"/>
      <c r="CG271" s="52"/>
      <c r="CH271" s="52"/>
      <c r="CI271" s="52"/>
      <c r="CJ271" s="52"/>
      <c r="CK271" s="52">
        <v>121</v>
      </c>
      <c r="CL271" s="52">
        <v>68</v>
      </c>
      <c r="CM271" s="52">
        <v>144</v>
      </c>
      <c r="CN271" s="52">
        <v>0.56198347107438018</v>
      </c>
      <c r="CO271" s="52">
        <v>0.84027777777777779</v>
      </c>
      <c r="CP271" s="52">
        <v>18.732782369146005</v>
      </c>
      <c r="CQ271" s="52">
        <v>50</v>
      </c>
      <c r="CR271" s="52"/>
      <c r="CS271" s="52"/>
      <c r="CT271" s="52"/>
      <c r="CU271" s="52"/>
      <c r="CV271" s="52"/>
      <c r="CW271" s="52"/>
      <c r="CX271" s="52"/>
      <c r="CY271" s="52"/>
      <c r="CZ271" s="52">
        <v>16.823939048191338</v>
      </c>
      <c r="DA271" s="52">
        <v>19.496255895940152</v>
      </c>
      <c r="DB271" s="52">
        <v>17.335082511020332</v>
      </c>
      <c r="DC271" s="52"/>
      <c r="DD271" s="50" t="s">
        <v>278</v>
      </c>
      <c r="DE271" s="22"/>
      <c r="DF271" s="22"/>
    </row>
    <row r="272" spans="1:110" x14ac:dyDescent="0.25">
      <c r="A272" s="50" t="s">
        <v>2711</v>
      </c>
      <c r="B272" s="50" t="s">
        <v>232</v>
      </c>
      <c r="C272" s="50" t="s">
        <v>106</v>
      </c>
      <c r="D272" s="50" t="s">
        <v>114</v>
      </c>
      <c r="E272" s="50" t="s">
        <v>108</v>
      </c>
      <c r="F272" s="50" t="s">
        <v>1454</v>
      </c>
      <c r="G272" s="50" t="s">
        <v>109</v>
      </c>
      <c r="H272" s="52">
        <v>423.34030559462042</v>
      </c>
      <c r="I272" s="52">
        <v>750</v>
      </c>
      <c r="J272" s="52">
        <v>56.445374079282715</v>
      </c>
      <c r="K272" s="52">
        <v>0</v>
      </c>
      <c r="L272" s="52">
        <v>127</v>
      </c>
      <c r="M272" s="52">
        <v>54.66240793085386</v>
      </c>
      <c r="N272" s="52">
        <v>72.883210574471818</v>
      </c>
      <c r="O272" s="52">
        <v>100</v>
      </c>
      <c r="P272" s="52">
        <v>127</v>
      </c>
      <c r="Q272" s="52">
        <v>54.66240793085386</v>
      </c>
      <c r="R272" s="52"/>
      <c r="S272" s="52"/>
      <c r="T272" s="52">
        <v>72.883210574471818</v>
      </c>
      <c r="U272" s="52">
        <v>100</v>
      </c>
      <c r="V272" s="52">
        <v>127</v>
      </c>
      <c r="W272" s="52">
        <v>41.228538293032692</v>
      </c>
      <c r="X272" s="52">
        <v>54.971384390710256</v>
      </c>
      <c r="Y272" s="52">
        <v>100</v>
      </c>
      <c r="Z272" s="52">
        <v>127</v>
      </c>
      <c r="AA272" s="52">
        <v>41.228538293032692</v>
      </c>
      <c r="AB272" s="52">
        <v>54.971384390710256</v>
      </c>
      <c r="AC272" s="52">
        <v>100</v>
      </c>
      <c r="AD272" s="52">
        <v>21</v>
      </c>
      <c r="AE272" s="52">
        <v>35.357142857142854</v>
      </c>
      <c r="AF272" s="52">
        <v>47.142857142857139</v>
      </c>
      <c r="AG272" s="52">
        <v>100</v>
      </c>
      <c r="AH272" s="52">
        <v>21</v>
      </c>
      <c r="AI272" s="52">
        <v>35.357142857142854</v>
      </c>
      <c r="AJ272" s="52"/>
      <c r="AK272" s="52">
        <v>47.142857142857139</v>
      </c>
      <c r="AL272" s="52">
        <v>100</v>
      </c>
      <c r="AM272" s="53"/>
      <c r="AN272" s="53"/>
      <c r="AO272" s="53"/>
      <c r="AP272" s="52">
        <v>0</v>
      </c>
      <c r="AQ272" s="52">
        <v>1</v>
      </c>
      <c r="AR272" s="52">
        <v>1</v>
      </c>
      <c r="AS272" s="52"/>
      <c r="AT272" s="52">
        <v>1</v>
      </c>
      <c r="AU272" s="52">
        <v>1</v>
      </c>
      <c r="AV272" s="52"/>
      <c r="AW272" s="52">
        <v>1</v>
      </c>
      <c r="AX272" s="52">
        <v>1</v>
      </c>
      <c r="AY272" s="52"/>
      <c r="AZ272" s="52">
        <v>0.14022140221402213</v>
      </c>
      <c r="BA272" s="52">
        <v>31.955719557195586</v>
      </c>
      <c r="BB272" s="52">
        <v>50</v>
      </c>
      <c r="BC272" s="52">
        <v>0.14022140221402213</v>
      </c>
      <c r="BD272" s="52">
        <v>31.955719557195586</v>
      </c>
      <c r="BE272" s="52">
        <v>50</v>
      </c>
      <c r="BF272" s="52"/>
      <c r="BG272" s="52"/>
      <c r="BH272" s="52"/>
      <c r="BI272" s="52"/>
      <c r="BJ272" s="52"/>
      <c r="BK272" s="52"/>
      <c r="BL272" s="52"/>
      <c r="BM272" s="52"/>
      <c r="BN272" s="52"/>
      <c r="BO272" s="52"/>
      <c r="BP272" s="52"/>
      <c r="BQ272" s="52"/>
      <c r="BR272" s="52"/>
      <c r="BS272" s="52"/>
      <c r="BT272" s="52"/>
      <c r="BU272" s="54"/>
      <c r="BV272" s="54"/>
      <c r="BW272" s="52"/>
      <c r="BX272" s="52"/>
      <c r="BY272" s="52"/>
      <c r="BZ272" s="55"/>
      <c r="CA272" s="55"/>
      <c r="CB272" s="52"/>
      <c r="CC272" s="52"/>
      <c r="CD272" s="52"/>
      <c r="CE272" s="52"/>
      <c r="CF272" s="52"/>
      <c r="CG272" s="52"/>
      <c r="CH272" s="52"/>
      <c r="CI272" s="52"/>
      <c r="CJ272" s="52"/>
      <c r="CK272" s="52">
        <v>53</v>
      </c>
      <c r="CL272" s="52">
        <v>15</v>
      </c>
      <c r="CM272" s="52">
        <v>64</v>
      </c>
      <c r="CN272" s="52">
        <v>0.28301886792452829</v>
      </c>
      <c r="CO272" s="52">
        <v>0.828125</v>
      </c>
      <c r="CP272" s="52">
        <v>9.4339622641509422</v>
      </c>
      <c r="CQ272" s="52">
        <v>50</v>
      </c>
      <c r="CR272" s="52"/>
      <c r="CS272" s="52"/>
      <c r="CT272" s="52"/>
      <c r="CU272" s="52"/>
      <c r="CV272" s="52"/>
      <c r="CW272" s="52"/>
      <c r="CX272" s="52"/>
      <c r="CY272" s="52"/>
      <c r="CZ272" s="52">
        <v>16.823939048191338</v>
      </c>
      <c r="DA272" s="52">
        <v>19.496255895940152</v>
      </c>
      <c r="DB272" s="52">
        <v>17.335082511020332</v>
      </c>
      <c r="DC272" s="52"/>
      <c r="DD272" s="50" t="s">
        <v>233</v>
      </c>
      <c r="DE272" s="22"/>
      <c r="DF272" s="22"/>
    </row>
    <row r="273" spans="1:110" x14ac:dyDescent="0.25">
      <c r="A273" s="50" t="s">
        <v>3503</v>
      </c>
      <c r="B273" s="50" t="s">
        <v>1896</v>
      </c>
      <c r="C273" s="50" t="s">
        <v>106</v>
      </c>
      <c r="D273" s="50" t="s">
        <v>107</v>
      </c>
      <c r="E273" s="50" t="s">
        <v>132</v>
      </c>
      <c r="F273" s="50" t="s">
        <v>2644</v>
      </c>
      <c r="G273" s="50" t="s">
        <v>109</v>
      </c>
      <c r="H273" s="52">
        <v>459.99032128836672</v>
      </c>
      <c r="I273" s="52">
        <v>550</v>
      </c>
      <c r="J273" s="52">
        <v>83.634603870612139</v>
      </c>
      <c r="K273" s="52">
        <v>0</v>
      </c>
      <c r="L273" s="52">
        <v>126</v>
      </c>
      <c r="M273" s="52">
        <v>77.445159888578118</v>
      </c>
      <c r="N273" s="52">
        <v>100</v>
      </c>
      <c r="O273" s="52">
        <v>100</v>
      </c>
      <c r="P273" s="52">
        <v>63</v>
      </c>
      <c r="Q273" s="52">
        <v>72.275533091103426</v>
      </c>
      <c r="R273" s="52">
        <v>70.369352061812407</v>
      </c>
      <c r="S273" s="52">
        <v>75</v>
      </c>
      <c r="T273" s="52">
        <v>96.367377454804569</v>
      </c>
      <c r="U273" s="52">
        <v>100</v>
      </c>
      <c r="V273" s="52">
        <v>126</v>
      </c>
      <c r="W273" s="52">
        <v>66.475641752427478</v>
      </c>
      <c r="X273" s="52">
        <v>88.634189003236642</v>
      </c>
      <c r="Y273" s="52">
        <v>100</v>
      </c>
      <c r="Z273" s="52">
        <v>63</v>
      </c>
      <c r="AA273" s="52">
        <v>62.581931443042535</v>
      </c>
      <c r="AB273" s="52">
        <v>83.442575257390047</v>
      </c>
      <c r="AC273" s="52">
        <v>100</v>
      </c>
      <c r="AD273" s="52"/>
      <c r="AE273" s="52"/>
      <c r="AF273" s="52"/>
      <c r="AG273" s="52">
        <v>0</v>
      </c>
      <c r="AH273" s="52"/>
      <c r="AI273" s="52"/>
      <c r="AJ273" s="52"/>
      <c r="AK273" s="52"/>
      <c r="AL273" s="52">
        <v>0</v>
      </c>
      <c r="AM273" s="53">
        <v>2.72</v>
      </c>
      <c r="AN273" s="53">
        <v>7.78</v>
      </c>
      <c r="AO273" s="53"/>
      <c r="AP273" s="52">
        <v>0</v>
      </c>
      <c r="AQ273" s="52">
        <v>0.99242424242424243</v>
      </c>
      <c r="AR273" s="52">
        <v>1</v>
      </c>
      <c r="AS273" s="52">
        <v>0.984375</v>
      </c>
      <c r="AT273" s="52">
        <v>0.99242424242424243</v>
      </c>
      <c r="AU273" s="52">
        <v>1</v>
      </c>
      <c r="AV273" s="52">
        <v>0.984375</v>
      </c>
      <c r="AW273" s="52"/>
      <c r="AX273" s="52"/>
      <c r="AY273" s="52"/>
      <c r="AZ273" s="52">
        <v>5.3511705685618728E-2</v>
      </c>
      <c r="BA273" s="52">
        <v>49.297658862876268</v>
      </c>
      <c r="BB273" s="52">
        <v>50</v>
      </c>
      <c r="BC273" s="52">
        <v>8.8757396449704137E-2</v>
      </c>
      <c r="BD273" s="52">
        <v>42.248520710059175</v>
      </c>
      <c r="BE273" s="52">
        <v>50</v>
      </c>
      <c r="BF273" s="52"/>
      <c r="BG273" s="52"/>
      <c r="BH273" s="52"/>
      <c r="BI273" s="52"/>
      <c r="BJ273" s="52"/>
      <c r="BK273" s="52"/>
      <c r="BL273" s="52"/>
      <c r="BM273" s="52"/>
      <c r="BN273" s="52"/>
      <c r="BO273" s="52"/>
      <c r="BP273" s="52"/>
      <c r="BQ273" s="52"/>
      <c r="BR273" s="52"/>
      <c r="BS273" s="52"/>
      <c r="BT273" s="52"/>
      <c r="BU273" s="54"/>
      <c r="BV273" s="54"/>
      <c r="BW273" s="52"/>
      <c r="BX273" s="52"/>
      <c r="BY273" s="52"/>
      <c r="BZ273" s="55"/>
      <c r="CA273" s="55"/>
      <c r="CB273" s="52"/>
      <c r="CC273" s="52"/>
      <c r="CD273" s="52"/>
      <c r="CE273" s="52"/>
      <c r="CF273" s="52"/>
      <c r="CG273" s="52"/>
      <c r="CH273" s="52"/>
      <c r="CI273" s="52"/>
      <c r="CJ273" s="52"/>
      <c r="CK273" s="52">
        <v>35</v>
      </c>
      <c r="CL273" s="52">
        <v>16</v>
      </c>
      <c r="CM273" s="52">
        <v>73</v>
      </c>
      <c r="CN273" s="52">
        <v>0.45714285714285713</v>
      </c>
      <c r="CO273" s="52">
        <v>0.47945205479452052</v>
      </c>
      <c r="CP273" s="52">
        <v>0</v>
      </c>
      <c r="CQ273" s="52">
        <v>50</v>
      </c>
      <c r="CR273" s="52"/>
      <c r="CS273" s="52"/>
      <c r="CT273" s="52"/>
      <c r="CU273" s="52"/>
      <c r="CV273" s="52"/>
      <c r="CW273" s="52"/>
      <c r="CX273" s="52"/>
      <c r="CY273" s="52"/>
      <c r="CZ273" s="52">
        <v>16.823939048191338</v>
      </c>
      <c r="DA273" s="52">
        <v>19.496255895940152</v>
      </c>
      <c r="DB273" s="52">
        <v>17.335082511020332</v>
      </c>
      <c r="DC273" s="52"/>
      <c r="DD273" s="50" t="s">
        <v>1141</v>
      </c>
      <c r="DE273" s="22"/>
      <c r="DF273" s="22"/>
    </row>
    <row r="274" spans="1:110" x14ac:dyDescent="0.25">
      <c r="A274" s="50" t="s">
        <v>2788</v>
      </c>
      <c r="B274" s="50" t="s">
        <v>1897</v>
      </c>
      <c r="C274" s="50" t="s">
        <v>106</v>
      </c>
      <c r="D274" s="50" t="s">
        <v>107</v>
      </c>
      <c r="E274" s="50" t="s">
        <v>182</v>
      </c>
      <c r="F274" s="50" t="s">
        <v>1453</v>
      </c>
      <c r="G274" s="50" t="s">
        <v>109</v>
      </c>
      <c r="H274" s="52">
        <v>91.538461538461547</v>
      </c>
      <c r="I274" s="52">
        <v>100</v>
      </c>
      <c r="J274" s="52">
        <v>91.538461538461547</v>
      </c>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3"/>
      <c r="AN274" s="53"/>
      <c r="AO274" s="53"/>
      <c r="AP274" s="52"/>
      <c r="AQ274" s="52"/>
      <c r="AR274" s="52"/>
      <c r="AS274" s="52"/>
      <c r="AT274" s="52"/>
      <c r="AU274" s="52"/>
      <c r="AV274" s="52"/>
      <c r="AW274" s="52"/>
      <c r="AX274" s="52"/>
      <c r="AY274" s="52"/>
      <c r="AZ274" s="52">
        <v>2.9953917050691243E-2</v>
      </c>
      <c r="BA274" s="52">
        <v>50</v>
      </c>
      <c r="BB274" s="52">
        <v>50</v>
      </c>
      <c r="BC274" s="52">
        <v>9.2307692307692313E-2</v>
      </c>
      <c r="BD274" s="52">
        <v>41.538461538461547</v>
      </c>
      <c r="BE274" s="52">
        <v>50</v>
      </c>
      <c r="BF274" s="52"/>
      <c r="BG274" s="52"/>
      <c r="BH274" s="52"/>
      <c r="BI274" s="52"/>
      <c r="BJ274" s="52"/>
      <c r="BK274" s="52"/>
      <c r="BL274" s="52"/>
      <c r="BM274" s="52"/>
      <c r="BN274" s="52"/>
      <c r="BO274" s="52"/>
      <c r="BP274" s="52"/>
      <c r="BQ274" s="52"/>
      <c r="BR274" s="52"/>
      <c r="BS274" s="52"/>
      <c r="BT274" s="52"/>
      <c r="BU274" s="54"/>
      <c r="BV274" s="54"/>
      <c r="BW274" s="52"/>
      <c r="BX274" s="52"/>
      <c r="BY274" s="52"/>
      <c r="BZ274" s="55"/>
      <c r="CA274" s="55"/>
      <c r="CB274" s="52"/>
      <c r="CC274" s="52"/>
      <c r="CD274" s="52"/>
      <c r="CE274" s="52"/>
      <c r="CF274" s="52"/>
      <c r="CG274" s="52"/>
      <c r="CH274" s="52"/>
      <c r="CI274" s="52"/>
      <c r="CJ274" s="52"/>
      <c r="CK274" s="52"/>
      <c r="CL274" s="52"/>
      <c r="CM274" s="52"/>
      <c r="CN274" s="52"/>
      <c r="CO274" s="52"/>
      <c r="CP274" s="52"/>
      <c r="CQ274" s="52"/>
      <c r="CR274" s="52"/>
      <c r="CS274" s="52"/>
      <c r="CT274" s="52"/>
      <c r="CU274" s="52"/>
      <c r="CV274" s="52"/>
      <c r="CW274" s="52"/>
      <c r="CX274" s="52"/>
      <c r="CY274" s="52"/>
      <c r="CZ274" s="52"/>
      <c r="DA274" s="52"/>
      <c r="DB274" s="52"/>
      <c r="DC274" s="52"/>
      <c r="DD274" s="50" t="s">
        <v>342</v>
      </c>
      <c r="DE274" s="22"/>
      <c r="DF274" s="22"/>
    </row>
    <row r="275" spans="1:110" x14ac:dyDescent="0.25">
      <c r="A275" s="50" t="s">
        <v>3271</v>
      </c>
      <c r="B275" s="50" t="s">
        <v>1898</v>
      </c>
      <c r="C275" s="50" t="s">
        <v>106</v>
      </c>
      <c r="D275" s="50" t="s">
        <v>108</v>
      </c>
      <c r="E275" s="50" t="s">
        <v>119</v>
      </c>
      <c r="F275" s="50" t="s">
        <v>2644</v>
      </c>
      <c r="G275" s="50" t="s">
        <v>109</v>
      </c>
      <c r="H275" s="52">
        <v>582.15843641191748</v>
      </c>
      <c r="I275" s="52">
        <v>800</v>
      </c>
      <c r="J275" s="52">
        <v>72.769804551489685</v>
      </c>
      <c r="K275" s="52">
        <v>0</v>
      </c>
      <c r="L275" s="52">
        <v>339</v>
      </c>
      <c r="M275" s="52">
        <v>63.010188045072994</v>
      </c>
      <c r="N275" s="52">
        <v>84.01358406009733</v>
      </c>
      <c r="O275" s="52">
        <v>100</v>
      </c>
      <c r="P275" s="52">
        <v>130</v>
      </c>
      <c r="Q275" s="52">
        <v>54.56660196930391</v>
      </c>
      <c r="R275" s="52">
        <v>60.422052918699151</v>
      </c>
      <c r="S275" s="52">
        <v>68.262179384068119</v>
      </c>
      <c r="T275" s="52">
        <v>72.755469292405223</v>
      </c>
      <c r="U275" s="52">
        <v>100</v>
      </c>
      <c r="V275" s="52">
        <v>338</v>
      </c>
      <c r="W275" s="52">
        <v>54.834510074192131</v>
      </c>
      <c r="X275" s="52">
        <v>73.112680098922851</v>
      </c>
      <c r="Y275" s="52">
        <v>100</v>
      </c>
      <c r="Z275" s="52">
        <v>130</v>
      </c>
      <c r="AA275" s="52">
        <v>45.894441522980912</v>
      </c>
      <c r="AB275" s="52">
        <v>61.192588697307883</v>
      </c>
      <c r="AC275" s="52">
        <v>100</v>
      </c>
      <c r="AD275" s="52">
        <v>126</v>
      </c>
      <c r="AE275" s="52">
        <v>53.950925925925915</v>
      </c>
      <c r="AF275" s="52">
        <v>71.934567901234558</v>
      </c>
      <c r="AG275" s="52">
        <v>100</v>
      </c>
      <c r="AH275" s="52">
        <v>45</v>
      </c>
      <c r="AI275" s="52">
        <v>48.672962962962963</v>
      </c>
      <c r="AJ275" s="52">
        <v>56.883127572016498</v>
      </c>
      <c r="AK275" s="52">
        <v>64.897283950617279</v>
      </c>
      <c r="AL275" s="52">
        <v>100</v>
      </c>
      <c r="AM275" s="53">
        <v>13.69</v>
      </c>
      <c r="AN275" s="53">
        <v>14.52</v>
      </c>
      <c r="AO275" s="53">
        <v>8.2100000000000009</v>
      </c>
      <c r="AP275" s="52">
        <v>0</v>
      </c>
      <c r="AQ275" s="52">
        <v>0.98319327731092432</v>
      </c>
      <c r="AR275" s="52">
        <v>0.97142857142857142</v>
      </c>
      <c r="AS275" s="52">
        <v>0.99078341013824889</v>
      </c>
      <c r="AT275" s="52">
        <v>0.97752808988764039</v>
      </c>
      <c r="AU275" s="52">
        <v>0.97163120567375882</v>
      </c>
      <c r="AV275" s="52">
        <v>0.98139534883720925</v>
      </c>
      <c r="AW275" s="52">
        <v>0.984375</v>
      </c>
      <c r="AX275" s="52">
        <v>0.95744680851063835</v>
      </c>
      <c r="AY275" s="52">
        <v>1</v>
      </c>
      <c r="AZ275" s="52">
        <v>9.4707520891364902E-2</v>
      </c>
      <c r="BA275" s="52">
        <v>41.058495821727021</v>
      </c>
      <c r="BB275" s="52">
        <v>50</v>
      </c>
      <c r="BC275" s="52">
        <v>0.14705882352941177</v>
      </c>
      <c r="BD275" s="52">
        <v>30.588235294117649</v>
      </c>
      <c r="BE275" s="52">
        <v>50</v>
      </c>
      <c r="BF275" s="52"/>
      <c r="BG275" s="52"/>
      <c r="BH275" s="52"/>
      <c r="BI275" s="52"/>
      <c r="BJ275" s="52"/>
      <c r="BK275" s="52"/>
      <c r="BL275" s="52"/>
      <c r="BM275" s="52"/>
      <c r="BN275" s="52"/>
      <c r="BO275" s="52"/>
      <c r="BP275" s="52">
        <v>133</v>
      </c>
      <c r="BQ275" s="52">
        <v>139</v>
      </c>
      <c r="BR275" s="52">
        <v>0.95683453237410077</v>
      </c>
      <c r="BS275" s="52">
        <v>50</v>
      </c>
      <c r="BT275" s="52">
        <v>50</v>
      </c>
      <c r="BU275" s="54"/>
      <c r="BV275" s="54"/>
      <c r="BW275" s="52"/>
      <c r="BX275" s="52"/>
      <c r="BY275" s="52"/>
      <c r="BZ275" s="55"/>
      <c r="CA275" s="55"/>
      <c r="CB275" s="52"/>
      <c r="CC275" s="52"/>
      <c r="CD275" s="52"/>
      <c r="CE275" s="52"/>
      <c r="CF275" s="52"/>
      <c r="CG275" s="52"/>
      <c r="CH275" s="52"/>
      <c r="CI275" s="52"/>
      <c r="CJ275" s="52"/>
      <c r="CK275" s="52">
        <v>229</v>
      </c>
      <c r="CL275" s="52">
        <v>112</v>
      </c>
      <c r="CM275" s="52">
        <v>246</v>
      </c>
      <c r="CN275" s="52">
        <v>0.48908296943231439</v>
      </c>
      <c r="CO275" s="52">
        <v>0.93089430894308944</v>
      </c>
      <c r="CP275" s="52">
        <v>32.60553129548763</v>
      </c>
      <c r="CQ275" s="52">
        <v>50</v>
      </c>
      <c r="CR275" s="52"/>
      <c r="CS275" s="52"/>
      <c r="CT275" s="52"/>
      <c r="CU275" s="52"/>
      <c r="CV275" s="52"/>
      <c r="CW275" s="52"/>
      <c r="CX275" s="52"/>
      <c r="CY275" s="52"/>
      <c r="CZ275" s="52">
        <v>16.823939048191338</v>
      </c>
      <c r="DA275" s="52">
        <v>19.496255895940152</v>
      </c>
      <c r="DB275" s="52">
        <v>17.335082511020332</v>
      </c>
      <c r="DC275" s="52"/>
      <c r="DD275" s="50" t="s">
        <v>883</v>
      </c>
      <c r="DE275" s="22"/>
      <c r="DF275" s="22"/>
    </row>
    <row r="276" spans="1:110" x14ac:dyDescent="0.25">
      <c r="A276" s="50" t="s">
        <v>3342</v>
      </c>
      <c r="B276" s="50" t="s">
        <v>1899</v>
      </c>
      <c r="C276" s="50" t="s">
        <v>106</v>
      </c>
      <c r="D276" s="50" t="s">
        <v>107</v>
      </c>
      <c r="E276" s="50" t="s">
        <v>137</v>
      </c>
      <c r="F276" s="50" t="s">
        <v>1453</v>
      </c>
      <c r="G276" s="50" t="s">
        <v>109</v>
      </c>
      <c r="H276" s="52">
        <v>584.70232104014633</v>
      </c>
      <c r="I276" s="52">
        <v>650</v>
      </c>
      <c r="J276" s="52">
        <v>89.954203236945588</v>
      </c>
      <c r="K276" s="52">
        <v>0</v>
      </c>
      <c r="L276" s="52">
        <v>179</v>
      </c>
      <c r="M276" s="52">
        <v>77.09219155218662</v>
      </c>
      <c r="N276" s="52">
        <v>100</v>
      </c>
      <c r="O276" s="52">
        <v>100</v>
      </c>
      <c r="P276" s="52">
        <v>57</v>
      </c>
      <c r="Q276" s="52">
        <v>64.881312312940366</v>
      </c>
      <c r="R276" s="52">
        <v>75</v>
      </c>
      <c r="S276" s="52">
        <v>75</v>
      </c>
      <c r="T276" s="52">
        <v>86.508416417253812</v>
      </c>
      <c r="U276" s="52">
        <v>100</v>
      </c>
      <c r="V276" s="52">
        <v>178</v>
      </c>
      <c r="W276" s="52">
        <v>75.015615859716988</v>
      </c>
      <c r="X276" s="52">
        <v>100</v>
      </c>
      <c r="Y276" s="52">
        <v>100</v>
      </c>
      <c r="Z276" s="52">
        <v>57</v>
      </c>
      <c r="AA276" s="52">
        <v>62.226994659012192</v>
      </c>
      <c r="AB276" s="52">
        <v>82.969326212016256</v>
      </c>
      <c r="AC276" s="52">
        <v>100</v>
      </c>
      <c r="AD276" s="52">
        <v>56</v>
      </c>
      <c r="AE276" s="52">
        <v>63.119047619047642</v>
      </c>
      <c r="AF276" s="52">
        <v>84.158730158730194</v>
      </c>
      <c r="AG276" s="52">
        <v>100</v>
      </c>
      <c r="AH276" s="52">
        <v>19</v>
      </c>
      <c r="AI276" s="52"/>
      <c r="AJ276" s="52">
        <v>68.209909909909925</v>
      </c>
      <c r="AK276" s="52"/>
      <c r="AL276" s="52">
        <v>0</v>
      </c>
      <c r="AM276" s="53">
        <v>10.11</v>
      </c>
      <c r="AN276" s="53">
        <v>12.77</v>
      </c>
      <c r="AO276" s="53"/>
      <c r="AP276" s="52">
        <v>0</v>
      </c>
      <c r="AQ276" s="52">
        <v>1</v>
      </c>
      <c r="AR276" s="52">
        <v>1</v>
      </c>
      <c r="AS276" s="52">
        <v>1</v>
      </c>
      <c r="AT276" s="52">
        <v>0.99447513812154698</v>
      </c>
      <c r="AU276" s="52">
        <v>1</v>
      </c>
      <c r="AV276" s="52">
        <v>0.99180327868852458</v>
      </c>
      <c r="AW276" s="52">
        <v>1</v>
      </c>
      <c r="AX276" s="52">
        <v>1</v>
      </c>
      <c r="AY276" s="52">
        <v>1</v>
      </c>
      <c r="AZ276" s="52">
        <v>5.6603773584905662E-2</v>
      </c>
      <c r="BA276" s="52">
        <v>48.679245283018872</v>
      </c>
      <c r="BB276" s="52">
        <v>50</v>
      </c>
      <c r="BC276" s="52">
        <v>6.7961165048543687E-2</v>
      </c>
      <c r="BD276" s="52">
        <v>46.407766990291279</v>
      </c>
      <c r="BE276" s="52">
        <v>50</v>
      </c>
      <c r="BF276" s="52"/>
      <c r="BG276" s="52"/>
      <c r="BH276" s="52"/>
      <c r="BI276" s="52"/>
      <c r="BJ276" s="52"/>
      <c r="BK276" s="52"/>
      <c r="BL276" s="52"/>
      <c r="BM276" s="52"/>
      <c r="BN276" s="52"/>
      <c r="BO276" s="52"/>
      <c r="BP276" s="52"/>
      <c r="BQ276" s="52"/>
      <c r="BR276" s="52"/>
      <c r="BS276" s="52"/>
      <c r="BT276" s="52"/>
      <c r="BU276" s="54"/>
      <c r="BV276" s="54"/>
      <c r="BW276" s="52"/>
      <c r="BX276" s="52"/>
      <c r="BY276" s="52"/>
      <c r="BZ276" s="55"/>
      <c r="CA276" s="55"/>
      <c r="CB276" s="52"/>
      <c r="CC276" s="52"/>
      <c r="CD276" s="52"/>
      <c r="CE276" s="52"/>
      <c r="CF276" s="52"/>
      <c r="CG276" s="52"/>
      <c r="CH276" s="52"/>
      <c r="CI276" s="52"/>
      <c r="CJ276" s="52"/>
      <c r="CK276" s="52">
        <v>63</v>
      </c>
      <c r="CL276" s="52">
        <v>34</v>
      </c>
      <c r="CM276" s="52">
        <v>61</v>
      </c>
      <c r="CN276" s="52">
        <v>0.53968253968253965</v>
      </c>
      <c r="CO276" s="52">
        <v>1.0327868852459017</v>
      </c>
      <c r="CP276" s="52">
        <v>35.978835978835974</v>
      </c>
      <c r="CQ276" s="52">
        <v>50</v>
      </c>
      <c r="CR276" s="52"/>
      <c r="CS276" s="52"/>
      <c r="CT276" s="52"/>
      <c r="CU276" s="52"/>
      <c r="CV276" s="52"/>
      <c r="CW276" s="52"/>
      <c r="CX276" s="52"/>
      <c r="CY276" s="52"/>
      <c r="CZ276" s="52">
        <v>16.823939048191338</v>
      </c>
      <c r="DA276" s="52">
        <v>19.496255895940152</v>
      </c>
      <c r="DB276" s="52">
        <v>17.335082511020332</v>
      </c>
      <c r="DC276" s="52"/>
      <c r="DD276" s="50" t="s">
        <v>967</v>
      </c>
      <c r="DE276" s="22"/>
      <c r="DF276" s="22"/>
    </row>
    <row r="277" spans="1:110" x14ac:dyDescent="0.25">
      <c r="A277" s="50" t="s">
        <v>2878</v>
      </c>
      <c r="B277" s="50" t="s">
        <v>1901</v>
      </c>
      <c r="C277" s="50" t="s">
        <v>106</v>
      </c>
      <c r="D277" s="50" t="s">
        <v>167</v>
      </c>
      <c r="E277" s="50" t="s">
        <v>137</v>
      </c>
      <c r="F277" s="50" t="s">
        <v>2644</v>
      </c>
      <c r="G277" s="50" t="s">
        <v>109</v>
      </c>
      <c r="H277" s="52">
        <v>631.24087036090998</v>
      </c>
      <c r="I277" s="52">
        <v>750</v>
      </c>
      <c r="J277" s="52">
        <v>84.165449381454664</v>
      </c>
      <c r="K277" s="52">
        <v>0</v>
      </c>
      <c r="L277" s="52">
        <v>369</v>
      </c>
      <c r="M277" s="52">
        <v>70.651365660251983</v>
      </c>
      <c r="N277" s="52">
        <v>94.201820880335973</v>
      </c>
      <c r="O277" s="52">
        <v>100</v>
      </c>
      <c r="P277" s="52">
        <v>190</v>
      </c>
      <c r="Q277" s="52">
        <v>65.415478167552081</v>
      </c>
      <c r="R277" s="52">
        <v>70.196985439303873</v>
      </c>
      <c r="S277" s="52">
        <v>75</v>
      </c>
      <c r="T277" s="52">
        <v>87.220637556736108</v>
      </c>
      <c r="U277" s="52">
        <v>100</v>
      </c>
      <c r="V277" s="52">
        <v>368</v>
      </c>
      <c r="W277" s="52">
        <v>64.970824305403099</v>
      </c>
      <c r="X277" s="52">
        <v>86.62776574053747</v>
      </c>
      <c r="Y277" s="52">
        <v>100</v>
      </c>
      <c r="Z277" s="52">
        <v>189</v>
      </c>
      <c r="AA277" s="52">
        <v>60.021179633613464</v>
      </c>
      <c r="AB277" s="52">
        <v>80.028239511484628</v>
      </c>
      <c r="AC277" s="52">
        <v>100</v>
      </c>
      <c r="AD277" s="52">
        <v>114</v>
      </c>
      <c r="AE277" s="52">
        <v>62.925146198830404</v>
      </c>
      <c r="AF277" s="52">
        <v>83.900194931773882</v>
      </c>
      <c r="AG277" s="52">
        <v>100</v>
      </c>
      <c r="AH277" s="52">
        <v>53</v>
      </c>
      <c r="AI277" s="52">
        <v>58.265408805031456</v>
      </c>
      <c r="AJ277" s="52">
        <v>66.973770491803293</v>
      </c>
      <c r="AK277" s="52">
        <v>77.687211740041946</v>
      </c>
      <c r="AL277" s="52">
        <v>100</v>
      </c>
      <c r="AM277" s="53">
        <v>9.58</v>
      </c>
      <c r="AN277" s="53">
        <v>10.17</v>
      </c>
      <c r="AO277" s="53">
        <v>8.6999999999999993</v>
      </c>
      <c r="AP277" s="52">
        <v>0</v>
      </c>
      <c r="AQ277" s="52">
        <v>0.99741602067183466</v>
      </c>
      <c r="AR277" s="52">
        <v>0.99509803921568629</v>
      </c>
      <c r="AS277" s="52">
        <v>1</v>
      </c>
      <c r="AT277" s="52">
        <v>0.99742268041237114</v>
      </c>
      <c r="AU277" s="52">
        <v>0.99512195121951219</v>
      </c>
      <c r="AV277" s="52">
        <v>1</v>
      </c>
      <c r="AW277" s="52">
        <v>1</v>
      </c>
      <c r="AX277" s="52">
        <v>1</v>
      </c>
      <c r="AY277" s="52">
        <v>1</v>
      </c>
      <c r="AZ277" s="52">
        <v>4.1558441558441558E-2</v>
      </c>
      <c r="BA277" s="52">
        <v>50</v>
      </c>
      <c r="BB277" s="52">
        <v>50</v>
      </c>
      <c r="BC277" s="52">
        <v>7.8125E-2</v>
      </c>
      <c r="BD277" s="52">
        <v>44.375000000000007</v>
      </c>
      <c r="BE277" s="52">
        <v>50</v>
      </c>
      <c r="BF277" s="52"/>
      <c r="BG277" s="52"/>
      <c r="BH277" s="52"/>
      <c r="BI277" s="52"/>
      <c r="BJ277" s="52"/>
      <c r="BK277" s="52"/>
      <c r="BL277" s="52"/>
      <c r="BM277" s="52"/>
      <c r="BN277" s="52"/>
      <c r="BO277" s="52"/>
      <c r="BP277" s="52"/>
      <c r="BQ277" s="52"/>
      <c r="BR277" s="52"/>
      <c r="BS277" s="52"/>
      <c r="BT277" s="52"/>
      <c r="BU277" s="54"/>
      <c r="BV277" s="54"/>
      <c r="BW277" s="52"/>
      <c r="BX277" s="52"/>
      <c r="BY277" s="52"/>
      <c r="BZ277" s="55"/>
      <c r="CA277" s="55"/>
      <c r="CB277" s="52"/>
      <c r="CC277" s="52"/>
      <c r="CD277" s="52"/>
      <c r="CE277" s="52"/>
      <c r="CF277" s="52"/>
      <c r="CG277" s="52"/>
      <c r="CH277" s="52"/>
      <c r="CI277" s="52"/>
      <c r="CJ277" s="52"/>
      <c r="CK277" s="52">
        <v>125</v>
      </c>
      <c r="CL277" s="52">
        <v>51</v>
      </c>
      <c r="CM277" s="52">
        <v>134</v>
      </c>
      <c r="CN277" s="52">
        <v>0.40799999999999997</v>
      </c>
      <c r="CO277" s="52">
        <v>0.93283582089552242</v>
      </c>
      <c r="CP277" s="52">
        <v>27.199999999999996</v>
      </c>
      <c r="CQ277" s="52">
        <v>50</v>
      </c>
      <c r="CR277" s="52"/>
      <c r="CS277" s="52"/>
      <c r="CT277" s="52"/>
      <c r="CU277" s="52"/>
      <c r="CV277" s="52"/>
      <c r="CW277" s="52"/>
      <c r="CX277" s="52"/>
      <c r="CY277" s="52"/>
      <c r="CZ277" s="52">
        <v>16.823939048191338</v>
      </c>
      <c r="DA277" s="52">
        <v>19.496255895940152</v>
      </c>
      <c r="DB277" s="52">
        <v>17.335082511020332</v>
      </c>
      <c r="DC277" s="52"/>
      <c r="DD277" s="50" t="s">
        <v>446</v>
      </c>
      <c r="DE277" s="22"/>
      <c r="DF277" s="22"/>
    </row>
    <row r="278" spans="1:110" x14ac:dyDescent="0.25">
      <c r="A278" s="50" t="s">
        <v>3383</v>
      </c>
      <c r="B278" s="50" t="s">
        <v>1900</v>
      </c>
      <c r="C278" s="50" t="s">
        <v>106</v>
      </c>
      <c r="D278" s="50" t="s">
        <v>114</v>
      </c>
      <c r="E278" s="50" t="s">
        <v>108</v>
      </c>
      <c r="F278" s="50" t="s">
        <v>2644</v>
      </c>
      <c r="G278" s="50" t="s">
        <v>109</v>
      </c>
      <c r="H278" s="52">
        <v>626.90256696256279</v>
      </c>
      <c r="I278" s="52">
        <v>750</v>
      </c>
      <c r="J278" s="52">
        <v>83.587008928341703</v>
      </c>
      <c r="K278" s="52">
        <v>0</v>
      </c>
      <c r="L278" s="52">
        <v>311</v>
      </c>
      <c r="M278" s="52">
        <v>73.196696542986814</v>
      </c>
      <c r="N278" s="52">
        <v>97.595595390649081</v>
      </c>
      <c r="O278" s="52">
        <v>100</v>
      </c>
      <c r="P278" s="52">
        <v>125</v>
      </c>
      <c r="Q278" s="52">
        <v>67.740928094775128</v>
      </c>
      <c r="R278" s="52">
        <v>62.239895376744535</v>
      </c>
      <c r="S278" s="52">
        <v>75</v>
      </c>
      <c r="T278" s="52">
        <v>90.321237459700171</v>
      </c>
      <c r="U278" s="52">
        <v>100</v>
      </c>
      <c r="V278" s="52">
        <v>311</v>
      </c>
      <c r="W278" s="52">
        <v>58.63693024189724</v>
      </c>
      <c r="X278" s="52">
        <v>78.182573655862981</v>
      </c>
      <c r="Y278" s="52">
        <v>100</v>
      </c>
      <c r="Z278" s="52">
        <v>125</v>
      </c>
      <c r="AA278" s="52">
        <v>53.275718121244445</v>
      </c>
      <c r="AB278" s="52">
        <v>71.034290828325936</v>
      </c>
      <c r="AC278" s="52">
        <v>100</v>
      </c>
      <c r="AD278" s="52">
        <v>78</v>
      </c>
      <c r="AE278" s="52">
        <v>58.89230769230771</v>
      </c>
      <c r="AF278" s="52">
        <v>78.523076923076957</v>
      </c>
      <c r="AG278" s="52">
        <v>100</v>
      </c>
      <c r="AH278" s="52">
        <v>26</v>
      </c>
      <c r="AI278" s="52">
        <v>53.223076923076931</v>
      </c>
      <c r="AJ278" s="52">
        <v>61.726923076923079</v>
      </c>
      <c r="AK278" s="52">
        <v>70.964102564102575</v>
      </c>
      <c r="AL278" s="52">
        <v>100</v>
      </c>
      <c r="AM278" s="53">
        <v>7.25</v>
      </c>
      <c r="AN278" s="53">
        <v>8.9600000000000009</v>
      </c>
      <c r="AO278" s="53">
        <v>8.5</v>
      </c>
      <c r="AP278" s="52">
        <v>0</v>
      </c>
      <c r="AQ278" s="52">
        <v>0.99692307692307691</v>
      </c>
      <c r="AR278" s="52">
        <v>1</v>
      </c>
      <c r="AS278" s="52">
        <v>0.99476439790575921</v>
      </c>
      <c r="AT278" s="52">
        <v>0.99694189602446481</v>
      </c>
      <c r="AU278" s="52">
        <v>1</v>
      </c>
      <c r="AV278" s="52">
        <v>0.99476439790575921</v>
      </c>
      <c r="AW278" s="52">
        <v>1</v>
      </c>
      <c r="AX278" s="52">
        <v>1</v>
      </c>
      <c r="AY278" s="52">
        <v>1</v>
      </c>
      <c r="AZ278" s="52">
        <v>4.9904030710172742E-2</v>
      </c>
      <c r="BA278" s="52">
        <v>50</v>
      </c>
      <c r="BB278" s="52">
        <v>50</v>
      </c>
      <c r="BC278" s="52">
        <v>9.8591549295774641E-2</v>
      </c>
      <c r="BD278" s="52">
        <v>40.281690140845086</v>
      </c>
      <c r="BE278" s="52">
        <v>50</v>
      </c>
      <c r="BF278" s="52"/>
      <c r="BG278" s="52"/>
      <c r="BH278" s="52"/>
      <c r="BI278" s="52"/>
      <c r="BJ278" s="52"/>
      <c r="BK278" s="52"/>
      <c r="BL278" s="52"/>
      <c r="BM278" s="52"/>
      <c r="BN278" s="52"/>
      <c r="BO278" s="52"/>
      <c r="BP278" s="52"/>
      <c r="BQ278" s="52"/>
      <c r="BR278" s="52"/>
      <c r="BS278" s="52"/>
      <c r="BT278" s="52"/>
      <c r="BU278" s="54"/>
      <c r="BV278" s="54"/>
      <c r="BW278" s="52"/>
      <c r="BX278" s="52"/>
      <c r="BY278" s="52"/>
      <c r="BZ278" s="55"/>
      <c r="CA278" s="55"/>
      <c r="CB278" s="52"/>
      <c r="CC278" s="52"/>
      <c r="CD278" s="52"/>
      <c r="CE278" s="52"/>
      <c r="CF278" s="52"/>
      <c r="CG278" s="52"/>
      <c r="CH278" s="52"/>
      <c r="CI278" s="52"/>
      <c r="CJ278" s="52"/>
      <c r="CK278" s="52">
        <v>151</v>
      </c>
      <c r="CL278" s="52">
        <v>123</v>
      </c>
      <c r="CM278" s="52">
        <v>157</v>
      </c>
      <c r="CN278" s="52">
        <v>0.81456953642384111</v>
      </c>
      <c r="CO278" s="52">
        <v>0.96178343949044587</v>
      </c>
      <c r="CP278" s="52">
        <v>50</v>
      </c>
      <c r="CQ278" s="52">
        <v>50</v>
      </c>
      <c r="CR278" s="52"/>
      <c r="CS278" s="52"/>
      <c r="CT278" s="52"/>
      <c r="CU278" s="52"/>
      <c r="CV278" s="52"/>
      <c r="CW278" s="52"/>
      <c r="CX278" s="52"/>
      <c r="CY278" s="52"/>
      <c r="CZ278" s="52">
        <v>16.823939048191338</v>
      </c>
      <c r="DA278" s="52">
        <v>19.496255895940152</v>
      </c>
      <c r="DB278" s="52">
        <v>17.335082511020332</v>
      </c>
      <c r="DC278" s="52"/>
      <c r="DD278" s="50" t="s">
        <v>446</v>
      </c>
      <c r="DE278" s="22"/>
      <c r="DF278" s="22"/>
    </row>
    <row r="279" spans="1:110" x14ac:dyDescent="0.25">
      <c r="A279" s="50" t="s">
        <v>3693</v>
      </c>
      <c r="B279" s="50" t="s">
        <v>1902</v>
      </c>
      <c r="C279" s="50" t="s">
        <v>1389</v>
      </c>
      <c r="D279" s="50" t="s">
        <v>122</v>
      </c>
      <c r="E279" s="50" t="s">
        <v>123</v>
      </c>
      <c r="F279" s="50" t="s">
        <v>1454</v>
      </c>
      <c r="G279" s="50" t="s">
        <v>109</v>
      </c>
      <c r="H279" s="52">
        <v>732.66595692146643</v>
      </c>
      <c r="I279" s="52">
        <v>1250</v>
      </c>
      <c r="J279" s="52">
        <v>58.61327655371732</v>
      </c>
      <c r="K279" s="52">
        <v>0</v>
      </c>
      <c r="L279" s="52">
        <v>108</v>
      </c>
      <c r="M279" s="52">
        <v>48.866300776583053</v>
      </c>
      <c r="N279" s="52">
        <v>65.155067702110742</v>
      </c>
      <c r="O279" s="52">
        <v>100</v>
      </c>
      <c r="P279" s="52">
        <v>96</v>
      </c>
      <c r="Q279" s="52">
        <v>47.695312500000021</v>
      </c>
      <c r="R279" s="52"/>
      <c r="S279" s="52"/>
      <c r="T279" s="52">
        <v>63.593750000000028</v>
      </c>
      <c r="U279" s="52">
        <v>100</v>
      </c>
      <c r="V279" s="52">
        <v>109</v>
      </c>
      <c r="W279" s="52">
        <v>34.225227781455921</v>
      </c>
      <c r="X279" s="52">
        <v>45.633637041941228</v>
      </c>
      <c r="Y279" s="52">
        <v>100</v>
      </c>
      <c r="Z279" s="52">
        <v>97</v>
      </c>
      <c r="AA279" s="52">
        <v>34.242746306727611</v>
      </c>
      <c r="AB279" s="52">
        <v>45.656995075636814</v>
      </c>
      <c r="AC279" s="52">
        <v>100</v>
      </c>
      <c r="AD279" s="52">
        <v>163</v>
      </c>
      <c r="AE279" s="52">
        <v>41.271370143149269</v>
      </c>
      <c r="AF279" s="52">
        <v>55.028493524199028</v>
      </c>
      <c r="AG279" s="52">
        <v>100</v>
      </c>
      <c r="AH279" s="52">
        <v>147</v>
      </c>
      <c r="AI279" s="52">
        <v>41.216326530612243</v>
      </c>
      <c r="AJ279" s="52"/>
      <c r="AK279" s="52">
        <v>54.955102040816328</v>
      </c>
      <c r="AL279" s="52">
        <v>100</v>
      </c>
      <c r="AM279" s="53"/>
      <c r="AN279" s="53"/>
      <c r="AO279" s="53"/>
      <c r="AP279" s="52">
        <v>0</v>
      </c>
      <c r="AQ279" s="52">
        <v>0.95614035087719296</v>
      </c>
      <c r="AR279" s="52">
        <v>0.96039603960396036</v>
      </c>
      <c r="AS279" s="52"/>
      <c r="AT279" s="52">
        <v>0.96491228070175439</v>
      </c>
      <c r="AU279" s="52">
        <v>0.97029702970297027</v>
      </c>
      <c r="AV279" s="52"/>
      <c r="AW279" s="52">
        <v>0.99390243902439024</v>
      </c>
      <c r="AX279" s="52">
        <v>0.9932432432432432</v>
      </c>
      <c r="AY279" s="52"/>
      <c r="AZ279" s="52">
        <v>0.31926605504587158</v>
      </c>
      <c r="BA279" s="52">
        <v>0</v>
      </c>
      <c r="BB279" s="52">
        <v>50</v>
      </c>
      <c r="BC279" s="52">
        <v>0.31769722814498935</v>
      </c>
      <c r="BD279" s="52">
        <v>0</v>
      </c>
      <c r="BE279" s="52">
        <v>50</v>
      </c>
      <c r="BF279" s="52">
        <v>224</v>
      </c>
      <c r="BG279" s="52">
        <v>224</v>
      </c>
      <c r="BH279" s="52">
        <v>1</v>
      </c>
      <c r="BI279" s="52">
        <v>50</v>
      </c>
      <c r="BJ279" s="52">
        <v>50</v>
      </c>
      <c r="BK279" s="52">
        <v>1</v>
      </c>
      <c r="BL279" s="52">
        <v>224</v>
      </c>
      <c r="BM279" s="52">
        <v>4.464285714285714E-3</v>
      </c>
      <c r="BN279" s="52">
        <v>0.29761904761904762</v>
      </c>
      <c r="BO279" s="52">
        <v>50</v>
      </c>
      <c r="BP279" s="52">
        <v>159</v>
      </c>
      <c r="BQ279" s="52">
        <v>159</v>
      </c>
      <c r="BR279" s="52">
        <v>1</v>
      </c>
      <c r="BS279" s="52">
        <v>50</v>
      </c>
      <c r="BT279" s="52">
        <v>50</v>
      </c>
      <c r="BU279" s="54">
        <v>102</v>
      </c>
      <c r="BV279" s="54">
        <v>111</v>
      </c>
      <c r="BW279" s="52">
        <v>0.91891891891891897</v>
      </c>
      <c r="BX279" s="52">
        <v>97.757331799885009</v>
      </c>
      <c r="BY279" s="52">
        <v>100</v>
      </c>
      <c r="BZ279" s="55">
        <v>110</v>
      </c>
      <c r="CA279" s="55">
        <v>119</v>
      </c>
      <c r="CB279" s="52">
        <v>0.9243697478991596</v>
      </c>
      <c r="CC279" s="52">
        <v>98.337207223314863</v>
      </c>
      <c r="CD279" s="52">
        <v>100</v>
      </c>
      <c r="CE279" s="52">
        <v>0</v>
      </c>
      <c r="CF279" s="52">
        <v>105</v>
      </c>
      <c r="CG279" s="52">
        <v>33</v>
      </c>
      <c r="CH279" s="52">
        <v>0.31428571428571428</v>
      </c>
      <c r="CI279" s="52">
        <v>41.904761904761905</v>
      </c>
      <c r="CJ279" s="52">
        <v>100</v>
      </c>
      <c r="CK279" s="52">
        <v>158</v>
      </c>
      <c r="CL279" s="52">
        <v>34</v>
      </c>
      <c r="CM279" s="52">
        <v>162</v>
      </c>
      <c r="CN279" s="52">
        <v>0.21518987341772153</v>
      </c>
      <c r="CO279" s="52">
        <v>0.97530864197530864</v>
      </c>
      <c r="CP279" s="52">
        <v>14.345991561181433</v>
      </c>
      <c r="CQ279" s="52">
        <v>50</v>
      </c>
      <c r="CR279" s="52">
        <v>352</v>
      </c>
      <c r="CS279" s="52">
        <v>545</v>
      </c>
      <c r="CT279" s="52">
        <v>0.64587155963302756</v>
      </c>
      <c r="CU279" s="52">
        <v>50</v>
      </c>
      <c r="CV279" s="52">
        <v>50</v>
      </c>
      <c r="CW279" s="52">
        <v>0.9243697478991596</v>
      </c>
      <c r="CX279" s="52"/>
      <c r="CY279" s="52"/>
      <c r="CZ279" s="52">
        <v>16.823939048191338</v>
      </c>
      <c r="DA279" s="52">
        <v>19.496255895940152</v>
      </c>
      <c r="DB279" s="52">
        <v>17.335082511020332</v>
      </c>
      <c r="DC279" s="52">
        <v>12.629206143265662</v>
      </c>
      <c r="DD279" s="50" t="s">
        <v>1392</v>
      </c>
      <c r="DE279" s="22"/>
      <c r="DF279" s="22"/>
    </row>
    <row r="280" spans="1:110" x14ac:dyDescent="0.25">
      <c r="A280" s="50" t="s">
        <v>3051</v>
      </c>
      <c r="B280" s="50" t="s">
        <v>1903</v>
      </c>
      <c r="C280" s="50" t="s">
        <v>106</v>
      </c>
      <c r="D280" s="50" t="s">
        <v>108</v>
      </c>
      <c r="E280" s="50" t="s">
        <v>108</v>
      </c>
      <c r="F280" s="50" t="s">
        <v>2644</v>
      </c>
      <c r="G280" s="50" t="s">
        <v>109</v>
      </c>
      <c r="H280" s="52">
        <v>396.29050383054334</v>
      </c>
      <c r="I280" s="52">
        <v>550</v>
      </c>
      <c r="J280" s="52">
        <v>72.052818878280618</v>
      </c>
      <c r="K280" s="52">
        <v>1</v>
      </c>
      <c r="L280" s="52">
        <v>392</v>
      </c>
      <c r="M280" s="52">
        <v>63.981023408066179</v>
      </c>
      <c r="N280" s="52">
        <v>85.308031210754905</v>
      </c>
      <c r="O280" s="52">
        <v>100</v>
      </c>
      <c r="P280" s="52">
        <v>244</v>
      </c>
      <c r="Q280" s="52">
        <v>56.959944859064578</v>
      </c>
      <c r="R280" s="52">
        <v>69.033243770085846</v>
      </c>
      <c r="S280" s="52">
        <v>75</v>
      </c>
      <c r="T280" s="52">
        <v>75.946593145419442</v>
      </c>
      <c r="U280" s="52">
        <v>100</v>
      </c>
      <c r="V280" s="52">
        <v>392</v>
      </c>
      <c r="W280" s="52">
        <v>55.649018379281522</v>
      </c>
      <c r="X280" s="52">
        <v>74.198691172375362</v>
      </c>
      <c r="Y280" s="52">
        <v>100</v>
      </c>
      <c r="Z280" s="52">
        <v>244</v>
      </c>
      <c r="AA280" s="52">
        <v>47.530717732400213</v>
      </c>
      <c r="AB280" s="52">
        <v>63.374290309866957</v>
      </c>
      <c r="AC280" s="52">
        <v>100</v>
      </c>
      <c r="AD280" s="52"/>
      <c r="AE280" s="52"/>
      <c r="AF280" s="52"/>
      <c r="AG280" s="52">
        <v>0</v>
      </c>
      <c r="AH280" s="52"/>
      <c r="AI280" s="52"/>
      <c r="AJ280" s="52"/>
      <c r="AK280" s="52"/>
      <c r="AL280" s="52">
        <v>0</v>
      </c>
      <c r="AM280" s="53">
        <v>18.04</v>
      </c>
      <c r="AN280" s="53">
        <v>21.5</v>
      </c>
      <c r="AO280" s="53"/>
      <c r="AP280" s="52">
        <v>0</v>
      </c>
      <c r="AQ280" s="52">
        <v>1</v>
      </c>
      <c r="AR280" s="52">
        <v>1</v>
      </c>
      <c r="AS280" s="52">
        <v>1</v>
      </c>
      <c r="AT280" s="52">
        <v>1</v>
      </c>
      <c r="AU280" s="52">
        <v>1</v>
      </c>
      <c r="AV280" s="52">
        <v>1</v>
      </c>
      <c r="AW280" s="52"/>
      <c r="AX280" s="52"/>
      <c r="AY280" s="52"/>
      <c r="AZ280" s="52">
        <v>8.4745762711864403E-2</v>
      </c>
      <c r="BA280" s="52">
        <v>43.050847457627128</v>
      </c>
      <c r="BB280" s="52">
        <v>50</v>
      </c>
      <c r="BC280" s="52">
        <v>0.13095238095238096</v>
      </c>
      <c r="BD280" s="52">
        <v>33.809523809523817</v>
      </c>
      <c r="BE280" s="52">
        <v>50</v>
      </c>
      <c r="BF280" s="52"/>
      <c r="BG280" s="52"/>
      <c r="BH280" s="52"/>
      <c r="BI280" s="52"/>
      <c r="BJ280" s="52"/>
      <c r="BK280" s="52"/>
      <c r="BL280" s="52"/>
      <c r="BM280" s="52"/>
      <c r="BN280" s="52"/>
      <c r="BO280" s="52"/>
      <c r="BP280" s="52"/>
      <c r="BQ280" s="52"/>
      <c r="BR280" s="52"/>
      <c r="BS280" s="52"/>
      <c r="BT280" s="52"/>
      <c r="BU280" s="54"/>
      <c r="BV280" s="54"/>
      <c r="BW280" s="52"/>
      <c r="BX280" s="52"/>
      <c r="BY280" s="52"/>
      <c r="BZ280" s="55"/>
      <c r="CA280" s="55"/>
      <c r="CB280" s="52"/>
      <c r="CC280" s="52"/>
      <c r="CD280" s="52"/>
      <c r="CE280" s="52"/>
      <c r="CF280" s="52"/>
      <c r="CG280" s="52"/>
      <c r="CH280" s="52"/>
      <c r="CI280" s="52"/>
      <c r="CJ280" s="52"/>
      <c r="CK280" s="52">
        <v>343</v>
      </c>
      <c r="CL280" s="52">
        <v>212</v>
      </c>
      <c r="CM280" s="52">
        <v>410</v>
      </c>
      <c r="CN280" s="52">
        <v>0.61807580174927113</v>
      </c>
      <c r="CO280" s="52">
        <v>0.8365853658536585</v>
      </c>
      <c r="CP280" s="52">
        <v>20.602526724975704</v>
      </c>
      <c r="CQ280" s="52">
        <v>50</v>
      </c>
      <c r="CR280" s="52"/>
      <c r="CS280" s="52"/>
      <c r="CT280" s="52"/>
      <c r="CU280" s="52"/>
      <c r="CV280" s="52"/>
      <c r="CW280" s="52"/>
      <c r="CX280" s="52"/>
      <c r="CY280" s="52"/>
      <c r="CZ280" s="52">
        <v>16.823939048191338</v>
      </c>
      <c r="DA280" s="52">
        <v>19.496255895940152</v>
      </c>
      <c r="DB280" s="52">
        <v>17.335082511020332</v>
      </c>
      <c r="DC280" s="52"/>
      <c r="DD280" s="50" t="s">
        <v>640</v>
      </c>
      <c r="DE280" s="22"/>
      <c r="DF280" s="22"/>
    </row>
    <row r="281" spans="1:110" x14ac:dyDescent="0.25">
      <c r="A281" s="50" t="s">
        <v>3180</v>
      </c>
      <c r="B281" s="50" t="s">
        <v>1904</v>
      </c>
      <c r="C281" s="50" t="s">
        <v>106</v>
      </c>
      <c r="D281" s="50" t="s">
        <v>107</v>
      </c>
      <c r="E281" s="50" t="s">
        <v>132</v>
      </c>
      <c r="F281" s="50" t="s">
        <v>1453</v>
      </c>
      <c r="G281" s="50" t="s">
        <v>109</v>
      </c>
      <c r="H281" s="52">
        <v>493.0314607762221</v>
      </c>
      <c r="I281" s="52">
        <v>550</v>
      </c>
      <c r="J281" s="52">
        <v>89.642083777494932</v>
      </c>
      <c r="K281" s="52">
        <v>0</v>
      </c>
      <c r="L281" s="52">
        <v>115</v>
      </c>
      <c r="M281" s="52">
        <v>72.2468403861794</v>
      </c>
      <c r="N281" s="52">
        <v>96.329120514905867</v>
      </c>
      <c r="O281" s="52">
        <v>100</v>
      </c>
      <c r="P281" s="52">
        <v>48</v>
      </c>
      <c r="Q281" s="52">
        <v>62.886678006000579</v>
      </c>
      <c r="R281" s="52">
        <v>75</v>
      </c>
      <c r="S281" s="52">
        <v>75</v>
      </c>
      <c r="T281" s="52">
        <v>83.848904008000773</v>
      </c>
      <c r="U281" s="52">
        <v>100</v>
      </c>
      <c r="V281" s="52">
        <v>115</v>
      </c>
      <c r="W281" s="52">
        <v>69.132365380191473</v>
      </c>
      <c r="X281" s="52">
        <v>92.176487173588626</v>
      </c>
      <c r="Y281" s="52">
        <v>100</v>
      </c>
      <c r="Z281" s="52">
        <v>48</v>
      </c>
      <c r="AA281" s="52">
        <v>57.174378476461811</v>
      </c>
      <c r="AB281" s="52">
        <v>76.23250463528241</v>
      </c>
      <c r="AC281" s="52">
        <v>100</v>
      </c>
      <c r="AD281" s="52"/>
      <c r="AE281" s="52"/>
      <c r="AF281" s="52"/>
      <c r="AG281" s="52">
        <v>0</v>
      </c>
      <c r="AH281" s="52"/>
      <c r="AI281" s="52"/>
      <c r="AJ281" s="52"/>
      <c r="AK281" s="52"/>
      <c r="AL281" s="52">
        <v>0</v>
      </c>
      <c r="AM281" s="53">
        <v>12.11</v>
      </c>
      <c r="AN281" s="53">
        <v>17.82</v>
      </c>
      <c r="AO281" s="53"/>
      <c r="AP281" s="52">
        <v>0</v>
      </c>
      <c r="AQ281" s="52">
        <v>1</v>
      </c>
      <c r="AR281" s="52">
        <v>1</v>
      </c>
      <c r="AS281" s="52">
        <v>1</v>
      </c>
      <c r="AT281" s="52">
        <v>1</v>
      </c>
      <c r="AU281" s="52">
        <v>1</v>
      </c>
      <c r="AV281" s="52">
        <v>1</v>
      </c>
      <c r="AW281" s="52"/>
      <c r="AX281" s="52"/>
      <c r="AY281" s="52"/>
      <c r="AZ281" s="52">
        <v>3.2967032967032968E-2</v>
      </c>
      <c r="BA281" s="52">
        <v>50</v>
      </c>
      <c r="BB281" s="52">
        <v>50</v>
      </c>
      <c r="BC281" s="52">
        <v>4.3103448275862072E-2</v>
      </c>
      <c r="BD281" s="52">
        <v>50</v>
      </c>
      <c r="BE281" s="52">
        <v>50</v>
      </c>
      <c r="BF281" s="52"/>
      <c r="BG281" s="52"/>
      <c r="BH281" s="52"/>
      <c r="BI281" s="52"/>
      <c r="BJ281" s="52"/>
      <c r="BK281" s="52"/>
      <c r="BL281" s="52"/>
      <c r="BM281" s="52"/>
      <c r="BN281" s="52"/>
      <c r="BO281" s="52"/>
      <c r="BP281" s="52"/>
      <c r="BQ281" s="52"/>
      <c r="BR281" s="52"/>
      <c r="BS281" s="52"/>
      <c r="BT281" s="52"/>
      <c r="BU281" s="54"/>
      <c r="BV281" s="54"/>
      <c r="BW281" s="52"/>
      <c r="BX281" s="52"/>
      <c r="BY281" s="52"/>
      <c r="BZ281" s="55"/>
      <c r="CA281" s="55"/>
      <c r="CB281" s="52"/>
      <c r="CC281" s="52"/>
      <c r="CD281" s="52"/>
      <c r="CE281" s="52"/>
      <c r="CF281" s="52"/>
      <c r="CG281" s="52"/>
      <c r="CH281" s="52"/>
      <c r="CI281" s="52"/>
      <c r="CJ281" s="52"/>
      <c r="CK281" s="52">
        <v>54</v>
      </c>
      <c r="CL281" s="52">
        <v>36</v>
      </c>
      <c r="CM281" s="52">
        <v>54</v>
      </c>
      <c r="CN281" s="52">
        <v>0.66666666666666663</v>
      </c>
      <c r="CO281" s="52">
        <v>1</v>
      </c>
      <c r="CP281" s="52">
        <v>44.444444444444443</v>
      </c>
      <c r="CQ281" s="52">
        <v>50</v>
      </c>
      <c r="CR281" s="52"/>
      <c r="CS281" s="52"/>
      <c r="CT281" s="52"/>
      <c r="CU281" s="52"/>
      <c r="CV281" s="52"/>
      <c r="CW281" s="52"/>
      <c r="CX281" s="52"/>
      <c r="CY281" s="52"/>
      <c r="CZ281" s="52">
        <v>16.823939048191338</v>
      </c>
      <c r="DA281" s="52">
        <v>19.496255895940152</v>
      </c>
      <c r="DB281" s="52">
        <v>17.335082511020332</v>
      </c>
      <c r="DC281" s="52"/>
      <c r="DD281" s="50" t="s">
        <v>780</v>
      </c>
      <c r="DE281" s="22"/>
      <c r="DF281" s="22"/>
    </row>
    <row r="282" spans="1:110" x14ac:dyDescent="0.25">
      <c r="A282" s="50" t="s">
        <v>3308</v>
      </c>
      <c r="B282" s="50" t="s">
        <v>1905</v>
      </c>
      <c r="C282" s="50" t="s">
        <v>106</v>
      </c>
      <c r="D282" s="50" t="s">
        <v>107</v>
      </c>
      <c r="E282" s="50" t="s">
        <v>132</v>
      </c>
      <c r="F282" s="50" t="s">
        <v>1453</v>
      </c>
      <c r="G282" s="50" t="s">
        <v>109</v>
      </c>
      <c r="H282" s="52">
        <v>483.24765764862548</v>
      </c>
      <c r="I282" s="52">
        <v>550</v>
      </c>
      <c r="J282" s="52">
        <v>87.86321048156826</v>
      </c>
      <c r="K282" s="52">
        <v>0</v>
      </c>
      <c r="L282" s="52">
        <v>187</v>
      </c>
      <c r="M282" s="52">
        <v>77.250497096781018</v>
      </c>
      <c r="N282" s="52">
        <v>100</v>
      </c>
      <c r="O282" s="52">
        <v>100</v>
      </c>
      <c r="P282" s="52">
        <v>57</v>
      </c>
      <c r="Q282" s="52">
        <v>66.389276926849917</v>
      </c>
      <c r="R282" s="52">
        <v>72.82934746877055</v>
      </c>
      <c r="S282" s="52">
        <v>75</v>
      </c>
      <c r="T282" s="52">
        <v>88.519035902466555</v>
      </c>
      <c r="U282" s="52">
        <v>100</v>
      </c>
      <c r="V282" s="52">
        <v>186</v>
      </c>
      <c r="W282" s="52">
        <v>67.877757373053072</v>
      </c>
      <c r="X282" s="52">
        <v>90.503676497404101</v>
      </c>
      <c r="Y282" s="52">
        <v>100</v>
      </c>
      <c r="Z282" s="52">
        <v>56</v>
      </c>
      <c r="AA282" s="52">
        <v>56.382994650851778</v>
      </c>
      <c r="AB282" s="52">
        <v>75.177326201135713</v>
      </c>
      <c r="AC282" s="52">
        <v>100</v>
      </c>
      <c r="AD282" s="52"/>
      <c r="AE282" s="52"/>
      <c r="AF282" s="52"/>
      <c r="AG282" s="52">
        <v>0</v>
      </c>
      <c r="AH282" s="52"/>
      <c r="AI282" s="52"/>
      <c r="AJ282" s="52"/>
      <c r="AK282" s="52"/>
      <c r="AL282" s="52">
        <v>0</v>
      </c>
      <c r="AM282" s="53">
        <v>8.61</v>
      </c>
      <c r="AN282" s="53">
        <v>16.440000000000001</v>
      </c>
      <c r="AO282" s="53"/>
      <c r="AP282" s="52">
        <v>0</v>
      </c>
      <c r="AQ282" s="52">
        <v>0.98445595854922274</v>
      </c>
      <c r="AR282" s="52">
        <v>0.98305084745762716</v>
      </c>
      <c r="AS282" s="52">
        <v>0.9850746268656716</v>
      </c>
      <c r="AT282" s="52">
        <v>0.98445595854922274</v>
      </c>
      <c r="AU282" s="52">
        <v>0.98305084745762716</v>
      </c>
      <c r="AV282" s="52">
        <v>0.9850746268656716</v>
      </c>
      <c r="AW282" s="52"/>
      <c r="AX282" s="52"/>
      <c r="AY282" s="52"/>
      <c r="AZ282" s="52">
        <v>4.6052631578947366E-2</v>
      </c>
      <c r="BA282" s="52">
        <v>50</v>
      </c>
      <c r="BB282" s="52">
        <v>50</v>
      </c>
      <c r="BC282" s="52">
        <v>8.8888888888888892E-2</v>
      </c>
      <c r="BD282" s="52">
        <v>42.222222222222229</v>
      </c>
      <c r="BE282" s="52">
        <v>50</v>
      </c>
      <c r="BF282" s="52"/>
      <c r="BG282" s="52"/>
      <c r="BH282" s="52"/>
      <c r="BI282" s="52"/>
      <c r="BJ282" s="52"/>
      <c r="BK282" s="52"/>
      <c r="BL282" s="52"/>
      <c r="BM282" s="52"/>
      <c r="BN282" s="52"/>
      <c r="BO282" s="52"/>
      <c r="BP282" s="52"/>
      <c r="BQ282" s="52"/>
      <c r="BR282" s="52"/>
      <c r="BS282" s="52"/>
      <c r="BT282" s="52"/>
      <c r="BU282" s="54"/>
      <c r="BV282" s="54"/>
      <c r="BW282" s="52"/>
      <c r="BX282" s="52"/>
      <c r="BY282" s="52"/>
      <c r="BZ282" s="55"/>
      <c r="CA282" s="55"/>
      <c r="CB282" s="52"/>
      <c r="CC282" s="52"/>
      <c r="CD282" s="52"/>
      <c r="CE282" s="52"/>
      <c r="CF282" s="52"/>
      <c r="CG282" s="52"/>
      <c r="CH282" s="52"/>
      <c r="CI282" s="52"/>
      <c r="CJ282" s="52"/>
      <c r="CK282" s="52">
        <v>105</v>
      </c>
      <c r="CL282" s="52">
        <v>58</v>
      </c>
      <c r="CM282" s="52">
        <v>103</v>
      </c>
      <c r="CN282" s="52">
        <v>0.55238095238095242</v>
      </c>
      <c r="CO282" s="52">
        <v>1.0194174757281553</v>
      </c>
      <c r="CP282" s="52">
        <v>36.82539682539683</v>
      </c>
      <c r="CQ282" s="52">
        <v>50</v>
      </c>
      <c r="CR282" s="52"/>
      <c r="CS282" s="52"/>
      <c r="CT282" s="52"/>
      <c r="CU282" s="52"/>
      <c r="CV282" s="52"/>
      <c r="CW282" s="52"/>
      <c r="CX282" s="52"/>
      <c r="CY282" s="52"/>
      <c r="CZ282" s="52">
        <v>16.823939048191338</v>
      </c>
      <c r="DA282" s="52">
        <v>19.496255895940152</v>
      </c>
      <c r="DB282" s="52">
        <v>17.335082511020332</v>
      </c>
      <c r="DC282" s="52"/>
      <c r="DD282" s="50" t="s">
        <v>932</v>
      </c>
      <c r="DE282" s="22"/>
      <c r="DF282" s="22"/>
    </row>
    <row r="283" spans="1:110" x14ac:dyDescent="0.25">
      <c r="A283" s="50" t="s">
        <v>3706</v>
      </c>
      <c r="B283" s="50" t="s">
        <v>1906</v>
      </c>
      <c r="C283" s="50" t="s">
        <v>1389</v>
      </c>
      <c r="D283" s="50" t="s">
        <v>122</v>
      </c>
      <c r="E283" s="50" t="s">
        <v>123</v>
      </c>
      <c r="F283" s="50" t="s">
        <v>1454</v>
      </c>
      <c r="G283" s="50" t="s">
        <v>109</v>
      </c>
      <c r="H283" s="52">
        <v>883.23139106336998</v>
      </c>
      <c r="I283" s="52">
        <v>1250</v>
      </c>
      <c r="J283" s="52">
        <v>70.658511285069608</v>
      </c>
      <c r="K283" s="52">
        <v>0</v>
      </c>
      <c r="L283" s="52">
        <v>141</v>
      </c>
      <c r="M283" s="52">
        <v>59.707589796385278</v>
      </c>
      <c r="N283" s="52">
        <v>79.610119728513709</v>
      </c>
      <c r="O283" s="52">
        <v>100</v>
      </c>
      <c r="P283" s="52">
        <v>109</v>
      </c>
      <c r="Q283" s="52">
        <v>58.007176679490989</v>
      </c>
      <c r="R283" s="52">
        <v>49.483462199312712</v>
      </c>
      <c r="S283" s="52">
        <v>65.499621975806448</v>
      </c>
      <c r="T283" s="52">
        <v>77.342902239321319</v>
      </c>
      <c r="U283" s="52">
        <v>100</v>
      </c>
      <c r="V283" s="52">
        <v>140</v>
      </c>
      <c r="W283" s="52">
        <v>40.502086401570942</v>
      </c>
      <c r="X283" s="52">
        <v>54.002781868761254</v>
      </c>
      <c r="Y283" s="52">
        <v>100</v>
      </c>
      <c r="Z283" s="52">
        <v>108</v>
      </c>
      <c r="AA283" s="52">
        <v>37.84093801705486</v>
      </c>
      <c r="AB283" s="52">
        <v>50.454584022739809</v>
      </c>
      <c r="AC283" s="52">
        <v>100</v>
      </c>
      <c r="AD283" s="52">
        <v>137</v>
      </c>
      <c r="AE283" s="52">
        <v>57.301703163017059</v>
      </c>
      <c r="AF283" s="52">
        <v>76.402270884022755</v>
      </c>
      <c r="AG283" s="52">
        <v>100</v>
      </c>
      <c r="AH283" s="52">
        <v>96</v>
      </c>
      <c r="AI283" s="52">
        <v>54.900694444444468</v>
      </c>
      <c r="AJ283" s="52">
        <v>62.923577235772363</v>
      </c>
      <c r="AK283" s="52">
        <v>73.200925925925958</v>
      </c>
      <c r="AL283" s="52">
        <v>100</v>
      </c>
      <c r="AM283" s="53">
        <v>7.49</v>
      </c>
      <c r="AN283" s="53">
        <v>11.64</v>
      </c>
      <c r="AO283" s="53">
        <v>8.02</v>
      </c>
      <c r="AP283" s="52">
        <v>0</v>
      </c>
      <c r="AQ283" s="52">
        <v>0.99295774647887325</v>
      </c>
      <c r="AR283" s="52">
        <v>0.99090909090909096</v>
      </c>
      <c r="AS283" s="52">
        <v>1</v>
      </c>
      <c r="AT283" s="52">
        <v>0.9859154929577465</v>
      </c>
      <c r="AU283" s="52">
        <v>0.98181818181818181</v>
      </c>
      <c r="AV283" s="52">
        <v>1</v>
      </c>
      <c r="AW283" s="52">
        <v>0.99275362318840576</v>
      </c>
      <c r="AX283" s="52">
        <v>0.98969072164948457</v>
      </c>
      <c r="AY283" s="52">
        <v>1</v>
      </c>
      <c r="AZ283" s="52">
        <v>0.19556451612903225</v>
      </c>
      <c r="BA283" s="52">
        <v>20.887096774193562</v>
      </c>
      <c r="BB283" s="52">
        <v>50</v>
      </c>
      <c r="BC283" s="52">
        <v>0.22554347826086957</v>
      </c>
      <c r="BD283" s="52">
        <v>14.891304347826082</v>
      </c>
      <c r="BE283" s="52">
        <v>50</v>
      </c>
      <c r="BF283" s="52">
        <v>243</v>
      </c>
      <c r="BG283" s="52">
        <v>243</v>
      </c>
      <c r="BH283" s="52">
        <v>1</v>
      </c>
      <c r="BI283" s="52">
        <v>50</v>
      </c>
      <c r="BJ283" s="52">
        <v>50</v>
      </c>
      <c r="BK283" s="52">
        <v>12</v>
      </c>
      <c r="BL283" s="52">
        <v>243</v>
      </c>
      <c r="BM283" s="52">
        <v>4.9382716049382713E-2</v>
      </c>
      <c r="BN283" s="52">
        <v>3.2921810699588474</v>
      </c>
      <c r="BO283" s="52">
        <v>50</v>
      </c>
      <c r="BP283" s="52">
        <v>115</v>
      </c>
      <c r="BQ283" s="52">
        <v>116</v>
      </c>
      <c r="BR283" s="52">
        <v>0.99137931034482762</v>
      </c>
      <c r="BS283" s="52">
        <v>50</v>
      </c>
      <c r="BT283" s="52">
        <v>50</v>
      </c>
      <c r="BU283" s="54">
        <v>120</v>
      </c>
      <c r="BV283" s="54">
        <v>127</v>
      </c>
      <c r="BW283" s="52">
        <v>0.94488188976377951</v>
      </c>
      <c r="BX283" s="52">
        <v>100</v>
      </c>
      <c r="BY283" s="52">
        <v>100</v>
      </c>
      <c r="BZ283" s="55">
        <v>95</v>
      </c>
      <c r="CA283" s="55">
        <v>101</v>
      </c>
      <c r="CB283" s="52">
        <v>0.94059405940594043</v>
      </c>
      <c r="CC283" s="52">
        <v>100</v>
      </c>
      <c r="CD283" s="52">
        <v>100</v>
      </c>
      <c r="CE283" s="52">
        <v>0</v>
      </c>
      <c r="CF283" s="52">
        <v>122</v>
      </c>
      <c r="CG283" s="52">
        <v>50</v>
      </c>
      <c r="CH283" s="52">
        <v>0.4098360655737705</v>
      </c>
      <c r="CI283" s="52">
        <v>54.644808743169406</v>
      </c>
      <c r="CJ283" s="52">
        <v>100</v>
      </c>
      <c r="CK283" s="52">
        <v>138</v>
      </c>
      <c r="CL283" s="52">
        <v>59</v>
      </c>
      <c r="CM283" s="52">
        <v>137</v>
      </c>
      <c r="CN283" s="52">
        <v>0.42753623188405798</v>
      </c>
      <c r="CO283" s="52">
        <v>1.0072992700729928</v>
      </c>
      <c r="CP283" s="52">
        <v>28.502415458937197</v>
      </c>
      <c r="CQ283" s="52">
        <v>50</v>
      </c>
      <c r="CR283" s="52">
        <v>387</v>
      </c>
      <c r="CS283" s="52">
        <v>496</v>
      </c>
      <c r="CT283" s="52">
        <v>0.780241935483871</v>
      </c>
      <c r="CU283" s="52">
        <v>50</v>
      </c>
      <c r="CV283" s="52">
        <v>50</v>
      </c>
      <c r="CW283" s="52">
        <v>0.94059405940594043</v>
      </c>
      <c r="CX283" s="52">
        <v>0.94</v>
      </c>
      <c r="CY283" s="52">
        <v>-5.9405940594047023E-4</v>
      </c>
      <c r="CZ283" s="52">
        <v>16.823939048191338</v>
      </c>
      <c r="DA283" s="52">
        <v>19.496255895940152</v>
      </c>
      <c r="DB283" s="52">
        <v>17.335082511020332</v>
      </c>
      <c r="DC283" s="52">
        <v>12.629206143265662</v>
      </c>
      <c r="DD283" s="50" t="s">
        <v>1405</v>
      </c>
      <c r="DE283" s="22"/>
      <c r="DF283" s="22"/>
    </row>
    <row r="284" spans="1:110" x14ac:dyDescent="0.25">
      <c r="A284" s="50" t="s">
        <v>2743</v>
      </c>
      <c r="B284" s="50" t="s">
        <v>1907</v>
      </c>
      <c r="C284" s="50" t="s">
        <v>106</v>
      </c>
      <c r="D284" s="50" t="s">
        <v>107</v>
      </c>
      <c r="E284" s="50" t="s">
        <v>137</v>
      </c>
      <c r="F284" s="50" t="s">
        <v>1454</v>
      </c>
      <c r="G284" s="50" t="s">
        <v>109</v>
      </c>
      <c r="H284" s="52">
        <v>614.27339034351917</v>
      </c>
      <c r="I284" s="52">
        <v>750</v>
      </c>
      <c r="J284" s="52">
        <v>81.903118712469222</v>
      </c>
      <c r="K284" s="52">
        <v>0</v>
      </c>
      <c r="L284" s="52">
        <v>177</v>
      </c>
      <c r="M284" s="52">
        <v>70.376704935393008</v>
      </c>
      <c r="N284" s="52">
        <v>93.835606580524015</v>
      </c>
      <c r="O284" s="52">
        <v>100</v>
      </c>
      <c r="P284" s="52">
        <v>100</v>
      </c>
      <c r="Q284" s="52">
        <v>65.905942127420744</v>
      </c>
      <c r="R284" s="52">
        <v>65.386775708204269</v>
      </c>
      <c r="S284" s="52">
        <v>75</v>
      </c>
      <c r="T284" s="52">
        <v>87.874589503227668</v>
      </c>
      <c r="U284" s="52">
        <v>100</v>
      </c>
      <c r="V284" s="52">
        <v>177</v>
      </c>
      <c r="W284" s="52">
        <v>61.355357887843759</v>
      </c>
      <c r="X284" s="52">
        <v>81.807143850458345</v>
      </c>
      <c r="Y284" s="52">
        <v>100</v>
      </c>
      <c r="Z284" s="52">
        <v>100</v>
      </c>
      <c r="AA284" s="52">
        <v>58.251166166166165</v>
      </c>
      <c r="AB284" s="52">
        <v>77.66822155488822</v>
      </c>
      <c r="AC284" s="52">
        <v>100</v>
      </c>
      <c r="AD284" s="52">
        <v>56</v>
      </c>
      <c r="AE284" s="52">
        <v>54.954166666666666</v>
      </c>
      <c r="AF284" s="52">
        <v>73.272222222222211</v>
      </c>
      <c r="AG284" s="52">
        <v>100</v>
      </c>
      <c r="AH284" s="52">
        <v>28</v>
      </c>
      <c r="AI284" s="52">
        <v>50.141666666666673</v>
      </c>
      <c r="AJ284" s="52">
        <v>59.766666666666673</v>
      </c>
      <c r="AK284" s="52">
        <v>66.855555555555569</v>
      </c>
      <c r="AL284" s="52">
        <v>100</v>
      </c>
      <c r="AM284" s="53">
        <v>9.09</v>
      </c>
      <c r="AN284" s="53">
        <v>7.13</v>
      </c>
      <c r="AO284" s="53">
        <v>9.6199999999999992</v>
      </c>
      <c r="AP284" s="52">
        <v>0</v>
      </c>
      <c r="AQ284" s="52">
        <v>1</v>
      </c>
      <c r="AR284" s="52">
        <v>1</v>
      </c>
      <c r="AS284" s="52">
        <v>1</v>
      </c>
      <c r="AT284" s="52">
        <v>1</v>
      </c>
      <c r="AU284" s="52">
        <v>1</v>
      </c>
      <c r="AV284" s="52">
        <v>1</v>
      </c>
      <c r="AW284" s="52">
        <v>1</v>
      </c>
      <c r="AX284" s="52">
        <v>1</v>
      </c>
      <c r="AY284" s="52">
        <v>1</v>
      </c>
      <c r="AZ284" s="52">
        <v>5.8201058201058198E-2</v>
      </c>
      <c r="BA284" s="52">
        <v>48.359788359788375</v>
      </c>
      <c r="BB284" s="52">
        <v>50</v>
      </c>
      <c r="BC284" s="52">
        <v>9.417040358744394E-2</v>
      </c>
      <c r="BD284" s="52">
        <v>41.165919282511211</v>
      </c>
      <c r="BE284" s="52">
        <v>50</v>
      </c>
      <c r="BF284" s="52"/>
      <c r="BG284" s="52"/>
      <c r="BH284" s="52"/>
      <c r="BI284" s="52"/>
      <c r="BJ284" s="52"/>
      <c r="BK284" s="52"/>
      <c r="BL284" s="52"/>
      <c r="BM284" s="52"/>
      <c r="BN284" s="52"/>
      <c r="BO284" s="52"/>
      <c r="BP284" s="52"/>
      <c r="BQ284" s="52"/>
      <c r="BR284" s="52"/>
      <c r="BS284" s="52"/>
      <c r="BT284" s="52"/>
      <c r="BU284" s="54"/>
      <c r="BV284" s="54"/>
      <c r="BW284" s="52"/>
      <c r="BX284" s="52"/>
      <c r="BY284" s="52"/>
      <c r="BZ284" s="55"/>
      <c r="CA284" s="55"/>
      <c r="CB284" s="52"/>
      <c r="CC284" s="52"/>
      <c r="CD284" s="52"/>
      <c r="CE284" s="52"/>
      <c r="CF284" s="52"/>
      <c r="CG284" s="52"/>
      <c r="CH284" s="52"/>
      <c r="CI284" s="52"/>
      <c r="CJ284" s="52"/>
      <c r="CK284" s="52">
        <v>66</v>
      </c>
      <c r="CL284" s="52">
        <v>43</v>
      </c>
      <c r="CM284" s="52">
        <v>68</v>
      </c>
      <c r="CN284" s="52">
        <v>0.65151515151515149</v>
      </c>
      <c r="CO284" s="52">
        <v>0.97058823529411764</v>
      </c>
      <c r="CP284" s="52">
        <v>43.434343434343432</v>
      </c>
      <c r="CQ284" s="52">
        <v>50</v>
      </c>
      <c r="CR284" s="52"/>
      <c r="CS284" s="52"/>
      <c r="CT284" s="52"/>
      <c r="CU284" s="52"/>
      <c r="CV284" s="52"/>
      <c r="CW284" s="52"/>
      <c r="CX284" s="52"/>
      <c r="CY284" s="52"/>
      <c r="CZ284" s="52">
        <v>16.823939048191338</v>
      </c>
      <c r="DA284" s="52">
        <v>19.496255895940152</v>
      </c>
      <c r="DB284" s="52">
        <v>17.335082511020332</v>
      </c>
      <c r="DC284" s="52"/>
      <c r="DD284" s="50" t="s">
        <v>282</v>
      </c>
      <c r="DE284" s="22"/>
      <c r="DF284" s="22"/>
    </row>
    <row r="285" spans="1:110" x14ac:dyDescent="0.25">
      <c r="A285" s="50" t="s">
        <v>2872</v>
      </c>
      <c r="B285" s="50" t="s">
        <v>1908</v>
      </c>
      <c r="C285" s="50" t="s">
        <v>106</v>
      </c>
      <c r="D285" s="50" t="s">
        <v>122</v>
      </c>
      <c r="E285" s="50" t="s">
        <v>123</v>
      </c>
      <c r="F285" s="50" t="s">
        <v>2644</v>
      </c>
      <c r="G285" s="50" t="s">
        <v>109</v>
      </c>
      <c r="H285" s="52">
        <v>907.18679964641331</v>
      </c>
      <c r="I285" s="52">
        <v>1250</v>
      </c>
      <c r="J285" s="52">
        <v>72.574943971713068</v>
      </c>
      <c r="K285" s="52">
        <v>1</v>
      </c>
      <c r="L285" s="52">
        <v>164</v>
      </c>
      <c r="M285" s="52">
        <v>43.830153422501972</v>
      </c>
      <c r="N285" s="52">
        <v>58.440204563335961</v>
      </c>
      <c r="O285" s="52">
        <v>100</v>
      </c>
      <c r="P285" s="52">
        <v>22</v>
      </c>
      <c r="Q285" s="52">
        <v>31.108870967741939</v>
      </c>
      <c r="R285" s="52">
        <v>53.539160939289786</v>
      </c>
      <c r="S285" s="52">
        <v>45.801056338028168</v>
      </c>
      <c r="T285" s="52">
        <v>41.478494623655919</v>
      </c>
      <c r="U285" s="52">
        <v>100</v>
      </c>
      <c r="V285" s="52">
        <v>166</v>
      </c>
      <c r="W285" s="52">
        <v>50.959197615203067</v>
      </c>
      <c r="X285" s="52">
        <v>67.945596820270765</v>
      </c>
      <c r="Y285" s="52">
        <v>100</v>
      </c>
      <c r="Z285" s="52">
        <v>22</v>
      </c>
      <c r="AA285" s="52">
        <v>34.072164948453604</v>
      </c>
      <c r="AB285" s="52">
        <v>45.429553264604806</v>
      </c>
      <c r="AC285" s="52">
        <v>100</v>
      </c>
      <c r="AD285" s="52">
        <v>205</v>
      </c>
      <c r="AE285" s="52">
        <v>65.046666666666667</v>
      </c>
      <c r="AF285" s="52">
        <v>86.728888888888889</v>
      </c>
      <c r="AG285" s="52">
        <v>100</v>
      </c>
      <c r="AH285" s="52">
        <v>34</v>
      </c>
      <c r="AI285" s="52">
        <v>49.381372549019602</v>
      </c>
      <c r="AJ285" s="52">
        <v>68.161403508771954</v>
      </c>
      <c r="AK285" s="52">
        <v>65.841830065359474</v>
      </c>
      <c r="AL285" s="52">
        <v>100</v>
      </c>
      <c r="AM285" s="53">
        <v>14.69</v>
      </c>
      <c r="AN285" s="53">
        <v>19.46</v>
      </c>
      <c r="AO285" s="53">
        <v>18.78</v>
      </c>
      <c r="AP285" s="52">
        <v>1</v>
      </c>
      <c r="AQ285" s="52">
        <v>0.9269662921348315</v>
      </c>
      <c r="AR285" s="52">
        <v>0.92</v>
      </c>
      <c r="AS285" s="52">
        <v>0.92810457516339873</v>
      </c>
      <c r="AT285" s="52">
        <v>0.93854748603351956</v>
      </c>
      <c r="AU285" s="52">
        <v>0.92307692307692313</v>
      </c>
      <c r="AV285" s="52">
        <v>0.94117647058823528</v>
      </c>
      <c r="AW285" s="52">
        <v>0.99052132701421802</v>
      </c>
      <c r="AX285" s="52">
        <v>0.94871794871794868</v>
      </c>
      <c r="AY285" s="52">
        <v>1</v>
      </c>
      <c r="AZ285" s="52">
        <v>3.2258064516129031E-2</v>
      </c>
      <c r="BA285" s="52">
        <v>50</v>
      </c>
      <c r="BB285" s="52">
        <v>50</v>
      </c>
      <c r="BC285" s="52">
        <v>9.285714285714286E-2</v>
      </c>
      <c r="BD285" s="52">
        <v>41.428571428571438</v>
      </c>
      <c r="BE285" s="52">
        <v>50</v>
      </c>
      <c r="BF285" s="52">
        <v>287</v>
      </c>
      <c r="BG285" s="52">
        <v>386</v>
      </c>
      <c r="BH285" s="52">
        <v>0.74352331606217614</v>
      </c>
      <c r="BI285" s="52">
        <v>49.568221070811738</v>
      </c>
      <c r="BJ285" s="52">
        <v>50</v>
      </c>
      <c r="BK285" s="52">
        <v>177</v>
      </c>
      <c r="BL285" s="52">
        <v>386</v>
      </c>
      <c r="BM285" s="52">
        <v>0.45854922279792748</v>
      </c>
      <c r="BN285" s="52">
        <v>30.569948186528499</v>
      </c>
      <c r="BO285" s="52">
        <v>50</v>
      </c>
      <c r="BP285" s="52">
        <v>178</v>
      </c>
      <c r="BQ285" s="52">
        <v>180</v>
      </c>
      <c r="BR285" s="52">
        <v>0.98888888888888893</v>
      </c>
      <c r="BS285" s="52">
        <v>50</v>
      </c>
      <c r="BT285" s="52">
        <v>50</v>
      </c>
      <c r="BU285" s="54">
        <v>185</v>
      </c>
      <c r="BV285" s="54">
        <v>193</v>
      </c>
      <c r="BW285" s="52">
        <v>0.95854922279792742</v>
      </c>
      <c r="BX285" s="52">
        <v>100</v>
      </c>
      <c r="BY285" s="52">
        <v>100</v>
      </c>
      <c r="BZ285" s="55">
        <v>26</v>
      </c>
      <c r="CA285" s="55">
        <v>36</v>
      </c>
      <c r="CB285" s="52">
        <v>0.7222222222222221</v>
      </c>
      <c r="CC285" s="52">
        <v>76.83215130023639</v>
      </c>
      <c r="CD285" s="52">
        <v>100</v>
      </c>
      <c r="CE285" s="52">
        <v>1</v>
      </c>
      <c r="CF285" s="52">
        <v>192</v>
      </c>
      <c r="CG285" s="52">
        <v>139</v>
      </c>
      <c r="CH285" s="52">
        <v>0.72395833333333337</v>
      </c>
      <c r="CI285" s="52">
        <v>96.527777777777786</v>
      </c>
      <c r="CJ285" s="52">
        <v>100</v>
      </c>
      <c r="CK285" s="52">
        <v>188</v>
      </c>
      <c r="CL285" s="52">
        <v>67</v>
      </c>
      <c r="CM285" s="52">
        <v>213</v>
      </c>
      <c r="CN285" s="52">
        <v>0.35638297872340424</v>
      </c>
      <c r="CO285" s="52">
        <v>0.88262910798122063</v>
      </c>
      <c r="CP285" s="52">
        <v>11.879432624113475</v>
      </c>
      <c r="CQ285" s="52">
        <v>50</v>
      </c>
      <c r="CR285" s="52">
        <v>321</v>
      </c>
      <c r="CS285" s="52">
        <v>775</v>
      </c>
      <c r="CT285" s="52">
        <v>0.41419354838709677</v>
      </c>
      <c r="CU285" s="52">
        <v>34.516129032258064</v>
      </c>
      <c r="CV285" s="52">
        <v>50</v>
      </c>
      <c r="CW285" s="52">
        <v>0.7222222222222221</v>
      </c>
      <c r="CX285" s="52">
        <v>0.94</v>
      </c>
      <c r="CY285" s="52">
        <v>0.21777777777777785</v>
      </c>
      <c r="CZ285" s="52">
        <v>16.823939048191338</v>
      </c>
      <c r="DA285" s="52">
        <v>19.496255895940152</v>
      </c>
      <c r="DB285" s="52">
        <v>17.335082511020332</v>
      </c>
      <c r="DC285" s="52">
        <v>12.629206143265662</v>
      </c>
      <c r="DD285" s="50" t="s">
        <v>439</v>
      </c>
      <c r="DE285" s="22"/>
      <c r="DF285" s="22"/>
    </row>
    <row r="286" spans="1:110" x14ac:dyDescent="0.25">
      <c r="A286" s="50" t="s">
        <v>2871</v>
      </c>
      <c r="B286" s="50" t="s">
        <v>1909</v>
      </c>
      <c r="C286" s="50" t="s">
        <v>106</v>
      </c>
      <c r="D286" s="50" t="s">
        <v>140</v>
      </c>
      <c r="E286" s="50" t="s">
        <v>119</v>
      </c>
      <c r="F286" s="50" t="s">
        <v>2644</v>
      </c>
      <c r="G286" s="50" t="s">
        <v>109</v>
      </c>
      <c r="H286" s="52">
        <v>646.79821276319365</v>
      </c>
      <c r="I286" s="52">
        <v>800</v>
      </c>
      <c r="J286" s="52">
        <v>80.849776595399206</v>
      </c>
      <c r="K286" s="52">
        <v>1</v>
      </c>
      <c r="L286" s="52">
        <v>424</v>
      </c>
      <c r="M286" s="52">
        <v>79.004216566399393</v>
      </c>
      <c r="N286" s="52">
        <v>100</v>
      </c>
      <c r="O286" s="52">
        <v>100</v>
      </c>
      <c r="P286" s="52">
        <v>91</v>
      </c>
      <c r="Q286" s="52">
        <v>63.962981521029185</v>
      </c>
      <c r="R286" s="52">
        <v>72.733774277070367</v>
      </c>
      <c r="S286" s="52">
        <v>75</v>
      </c>
      <c r="T286" s="52">
        <v>85.283975361372242</v>
      </c>
      <c r="U286" s="52">
        <v>100</v>
      </c>
      <c r="V286" s="52">
        <v>424</v>
      </c>
      <c r="W286" s="52">
        <v>68.438419203764198</v>
      </c>
      <c r="X286" s="52">
        <v>91.251225605018931</v>
      </c>
      <c r="Y286" s="52">
        <v>100</v>
      </c>
      <c r="Z286" s="52">
        <v>91</v>
      </c>
      <c r="AA286" s="52">
        <v>52.720251737709816</v>
      </c>
      <c r="AB286" s="52">
        <v>70.293668983613088</v>
      </c>
      <c r="AC286" s="52">
        <v>100</v>
      </c>
      <c r="AD286" s="52">
        <v>221</v>
      </c>
      <c r="AE286" s="52">
        <v>63.88295625942682</v>
      </c>
      <c r="AF286" s="52">
        <v>85.177275012569098</v>
      </c>
      <c r="AG286" s="52">
        <v>100</v>
      </c>
      <c r="AH286" s="52">
        <v>50</v>
      </c>
      <c r="AI286" s="52">
        <v>50.94466666666667</v>
      </c>
      <c r="AJ286" s="52">
        <v>67.666081871345</v>
      </c>
      <c r="AK286" s="52">
        <v>67.926222222222236</v>
      </c>
      <c r="AL286" s="52">
        <v>100</v>
      </c>
      <c r="AM286" s="53">
        <v>11.03</v>
      </c>
      <c r="AN286" s="53">
        <v>20.010000000000002</v>
      </c>
      <c r="AO286" s="53">
        <v>16.72</v>
      </c>
      <c r="AP286" s="52">
        <v>0</v>
      </c>
      <c r="AQ286" s="52">
        <v>0.99305555555555558</v>
      </c>
      <c r="AR286" s="52">
        <v>1</v>
      </c>
      <c r="AS286" s="52">
        <v>0.99109792284866471</v>
      </c>
      <c r="AT286" s="52">
        <v>0.99305555555555558</v>
      </c>
      <c r="AU286" s="52">
        <v>1</v>
      </c>
      <c r="AV286" s="52">
        <v>0.99109792284866471</v>
      </c>
      <c r="AW286" s="52">
        <v>1</v>
      </c>
      <c r="AX286" s="52">
        <v>1</v>
      </c>
      <c r="AY286" s="52">
        <v>1</v>
      </c>
      <c r="AZ286" s="52">
        <v>9.0487238979118326E-2</v>
      </c>
      <c r="BA286" s="52">
        <v>41.902552204176331</v>
      </c>
      <c r="BB286" s="52">
        <v>50</v>
      </c>
      <c r="BC286" s="52">
        <v>0.23529411764705882</v>
      </c>
      <c r="BD286" s="52">
        <v>12.941176470588234</v>
      </c>
      <c r="BE286" s="52">
        <v>50</v>
      </c>
      <c r="BF286" s="52"/>
      <c r="BG286" s="52"/>
      <c r="BH286" s="52"/>
      <c r="BI286" s="52"/>
      <c r="BJ286" s="52"/>
      <c r="BK286" s="52"/>
      <c r="BL286" s="52"/>
      <c r="BM286" s="52"/>
      <c r="BN286" s="52"/>
      <c r="BO286" s="52"/>
      <c r="BP286" s="52">
        <v>185</v>
      </c>
      <c r="BQ286" s="52">
        <v>188</v>
      </c>
      <c r="BR286" s="52">
        <v>0.98404255319148937</v>
      </c>
      <c r="BS286" s="52">
        <v>50</v>
      </c>
      <c r="BT286" s="52">
        <v>50</v>
      </c>
      <c r="BU286" s="54"/>
      <c r="BV286" s="54"/>
      <c r="BW286" s="52"/>
      <c r="BX286" s="52"/>
      <c r="BY286" s="52"/>
      <c r="BZ286" s="55"/>
      <c r="CA286" s="55"/>
      <c r="CB286" s="52"/>
      <c r="CC286" s="52"/>
      <c r="CD286" s="52"/>
      <c r="CE286" s="52"/>
      <c r="CF286" s="52"/>
      <c r="CG286" s="52"/>
      <c r="CH286" s="52"/>
      <c r="CI286" s="52"/>
      <c r="CJ286" s="52"/>
      <c r="CK286" s="52">
        <v>211</v>
      </c>
      <c r="CL286" s="52">
        <v>133</v>
      </c>
      <c r="CM286" s="52">
        <v>220</v>
      </c>
      <c r="CN286" s="52">
        <v>0.63033175355450233</v>
      </c>
      <c r="CO286" s="52">
        <v>0.95909090909090911</v>
      </c>
      <c r="CP286" s="52">
        <v>42.022116903633489</v>
      </c>
      <c r="CQ286" s="52">
        <v>50</v>
      </c>
      <c r="CR286" s="52"/>
      <c r="CS286" s="52"/>
      <c r="CT286" s="52"/>
      <c r="CU286" s="52"/>
      <c r="CV286" s="52"/>
      <c r="CW286" s="52"/>
      <c r="CX286" s="52"/>
      <c r="CY286" s="52"/>
      <c r="CZ286" s="52">
        <v>16.823939048191338</v>
      </c>
      <c r="DA286" s="52">
        <v>19.496255895940152</v>
      </c>
      <c r="DB286" s="52">
        <v>17.335082511020332</v>
      </c>
      <c r="DC286" s="52"/>
      <c r="DD286" s="50" t="s">
        <v>438</v>
      </c>
      <c r="DE286" s="22"/>
      <c r="DF286" s="22"/>
    </row>
    <row r="287" spans="1:110" x14ac:dyDescent="0.25">
      <c r="A287" s="50" t="s">
        <v>2801</v>
      </c>
      <c r="B287" s="50" t="s">
        <v>1910</v>
      </c>
      <c r="C287" s="50" t="s">
        <v>106</v>
      </c>
      <c r="D287" s="50" t="s">
        <v>114</v>
      </c>
      <c r="E287" s="50" t="s">
        <v>137</v>
      </c>
      <c r="F287" s="50" t="s">
        <v>1454</v>
      </c>
      <c r="G287" s="50" t="s">
        <v>109</v>
      </c>
      <c r="H287" s="52">
        <v>548.15954561329613</v>
      </c>
      <c r="I287" s="52">
        <v>750</v>
      </c>
      <c r="J287" s="52">
        <v>73.087939415106149</v>
      </c>
      <c r="K287" s="52">
        <v>0</v>
      </c>
      <c r="L287" s="52">
        <v>179</v>
      </c>
      <c r="M287" s="52">
        <v>67.062544694099074</v>
      </c>
      <c r="N287" s="52">
        <v>89.416726258798761</v>
      </c>
      <c r="O287" s="52">
        <v>100</v>
      </c>
      <c r="P287" s="52">
        <v>144</v>
      </c>
      <c r="Q287" s="52">
        <v>65.608188359323321</v>
      </c>
      <c r="R287" s="52">
        <v>63.014586918158344</v>
      </c>
      <c r="S287" s="52">
        <v>73.046182185747853</v>
      </c>
      <c r="T287" s="52">
        <v>87.477584479097757</v>
      </c>
      <c r="U287" s="52">
        <v>100</v>
      </c>
      <c r="V287" s="52">
        <v>180</v>
      </c>
      <c r="W287" s="52">
        <v>55.420220732026287</v>
      </c>
      <c r="X287" s="52">
        <v>73.893627642701716</v>
      </c>
      <c r="Y287" s="52">
        <v>100</v>
      </c>
      <c r="Z287" s="52">
        <v>145</v>
      </c>
      <c r="AA287" s="52">
        <v>53.587097859511651</v>
      </c>
      <c r="AB287" s="52">
        <v>71.449463812682197</v>
      </c>
      <c r="AC287" s="52">
        <v>100</v>
      </c>
      <c r="AD287" s="52">
        <v>66</v>
      </c>
      <c r="AE287" s="52">
        <v>43.566666666666663</v>
      </c>
      <c r="AF287" s="52">
        <v>58.088888888888881</v>
      </c>
      <c r="AG287" s="52">
        <v>100</v>
      </c>
      <c r="AH287" s="52">
        <v>47</v>
      </c>
      <c r="AI287" s="52">
        <v>39.76382978723403</v>
      </c>
      <c r="AJ287" s="52"/>
      <c r="AK287" s="52">
        <v>53.018439716312038</v>
      </c>
      <c r="AL287" s="52">
        <v>100</v>
      </c>
      <c r="AM287" s="53">
        <v>7.43</v>
      </c>
      <c r="AN287" s="53">
        <v>9.42</v>
      </c>
      <c r="AO287" s="53"/>
      <c r="AP287" s="52">
        <v>0</v>
      </c>
      <c r="AQ287" s="52">
        <v>0.97905759162303663</v>
      </c>
      <c r="AR287" s="52">
        <v>0.97435897435897434</v>
      </c>
      <c r="AS287" s="52">
        <v>1</v>
      </c>
      <c r="AT287" s="52">
        <v>0.98461538461538467</v>
      </c>
      <c r="AU287" s="52">
        <v>0.98742138364779874</v>
      </c>
      <c r="AV287" s="52">
        <v>0.97222222222222221</v>
      </c>
      <c r="AW287" s="52">
        <v>1</v>
      </c>
      <c r="AX287" s="52">
        <v>1</v>
      </c>
      <c r="AY287" s="52"/>
      <c r="AZ287" s="52">
        <v>4.1379310344827586E-2</v>
      </c>
      <c r="BA287" s="52">
        <v>50</v>
      </c>
      <c r="BB287" s="52">
        <v>50</v>
      </c>
      <c r="BC287" s="52">
        <v>4.0871934604904632E-2</v>
      </c>
      <c r="BD287" s="52">
        <v>50</v>
      </c>
      <c r="BE287" s="52">
        <v>50</v>
      </c>
      <c r="BF287" s="52"/>
      <c r="BG287" s="52"/>
      <c r="BH287" s="52"/>
      <c r="BI287" s="52"/>
      <c r="BJ287" s="52"/>
      <c r="BK287" s="52"/>
      <c r="BL287" s="52"/>
      <c r="BM287" s="52"/>
      <c r="BN287" s="52"/>
      <c r="BO287" s="52"/>
      <c r="BP287" s="52"/>
      <c r="BQ287" s="52"/>
      <c r="BR287" s="52"/>
      <c r="BS287" s="52"/>
      <c r="BT287" s="52"/>
      <c r="BU287" s="54"/>
      <c r="BV287" s="54"/>
      <c r="BW287" s="52"/>
      <c r="BX287" s="52"/>
      <c r="BY287" s="52"/>
      <c r="BZ287" s="55"/>
      <c r="CA287" s="55"/>
      <c r="CB287" s="52"/>
      <c r="CC287" s="52"/>
      <c r="CD287" s="52"/>
      <c r="CE287" s="52"/>
      <c r="CF287" s="52"/>
      <c r="CG287" s="52"/>
      <c r="CH287" s="52"/>
      <c r="CI287" s="52"/>
      <c r="CJ287" s="52"/>
      <c r="CK287" s="52">
        <v>63</v>
      </c>
      <c r="CL287" s="52">
        <v>14</v>
      </c>
      <c r="CM287" s="52">
        <v>63</v>
      </c>
      <c r="CN287" s="52">
        <v>0.22222222222222221</v>
      </c>
      <c r="CO287" s="52">
        <v>1</v>
      </c>
      <c r="CP287" s="52">
        <v>14.814814814814813</v>
      </c>
      <c r="CQ287" s="52">
        <v>50</v>
      </c>
      <c r="CR287" s="52"/>
      <c r="CS287" s="52"/>
      <c r="CT287" s="52"/>
      <c r="CU287" s="52"/>
      <c r="CV287" s="52"/>
      <c r="CW287" s="52"/>
      <c r="CX287" s="52"/>
      <c r="CY287" s="52"/>
      <c r="CZ287" s="52">
        <v>16.823939048191338</v>
      </c>
      <c r="DA287" s="52">
        <v>19.496255895940152</v>
      </c>
      <c r="DB287" s="52">
        <v>17.335082511020332</v>
      </c>
      <c r="DC287" s="52"/>
      <c r="DD287" s="50" t="s">
        <v>356</v>
      </c>
      <c r="DE287" s="22"/>
      <c r="DF287" s="22"/>
    </row>
    <row r="288" spans="1:110" x14ac:dyDescent="0.25">
      <c r="A288" s="50" t="s">
        <v>3664</v>
      </c>
      <c r="B288" s="50" t="s">
        <v>1911</v>
      </c>
      <c r="C288" s="50" t="s">
        <v>1320</v>
      </c>
      <c r="D288" s="50" t="s">
        <v>114</v>
      </c>
      <c r="E288" s="50" t="s">
        <v>123</v>
      </c>
      <c r="F288" s="50" t="s">
        <v>1454</v>
      </c>
      <c r="G288" s="50" t="s">
        <v>109</v>
      </c>
      <c r="H288" s="52">
        <v>809.32942653219538</v>
      </c>
      <c r="I288" s="52">
        <v>1050</v>
      </c>
      <c r="J288" s="52">
        <v>77.07899300306623</v>
      </c>
      <c r="K288" s="52">
        <v>0</v>
      </c>
      <c r="L288" s="52">
        <v>356</v>
      </c>
      <c r="M288" s="52">
        <v>67.904322760461994</v>
      </c>
      <c r="N288" s="52">
        <v>90.539097013949316</v>
      </c>
      <c r="O288" s="52">
        <v>100</v>
      </c>
      <c r="P288" s="52">
        <v>296</v>
      </c>
      <c r="Q288" s="52">
        <v>66.294131159003271</v>
      </c>
      <c r="R288" s="52">
        <v>68.512225870170596</v>
      </c>
      <c r="S288" s="52">
        <v>75</v>
      </c>
      <c r="T288" s="52">
        <v>88.392174878671028</v>
      </c>
      <c r="U288" s="52">
        <v>100</v>
      </c>
      <c r="V288" s="52">
        <v>356</v>
      </c>
      <c r="W288" s="52">
        <v>62.362767014631984</v>
      </c>
      <c r="X288" s="52">
        <v>83.150356019509303</v>
      </c>
      <c r="Y288" s="52">
        <v>100</v>
      </c>
      <c r="Z288" s="52">
        <v>296</v>
      </c>
      <c r="AA288" s="52">
        <v>61.116255084455233</v>
      </c>
      <c r="AB288" s="52">
        <v>81.488340112606977</v>
      </c>
      <c r="AC288" s="52">
        <v>100</v>
      </c>
      <c r="AD288" s="52">
        <v>141</v>
      </c>
      <c r="AE288" s="52">
        <v>44.689125295508262</v>
      </c>
      <c r="AF288" s="52">
        <v>59.585500394011014</v>
      </c>
      <c r="AG288" s="52">
        <v>100</v>
      </c>
      <c r="AH288" s="52">
        <v>116</v>
      </c>
      <c r="AI288" s="52">
        <v>44.335057471264363</v>
      </c>
      <c r="AJ288" s="52">
        <v>46.331999999999987</v>
      </c>
      <c r="AK288" s="52">
        <v>59.113409961685818</v>
      </c>
      <c r="AL288" s="52">
        <v>100</v>
      </c>
      <c r="AM288" s="53">
        <v>8.6999999999999993</v>
      </c>
      <c r="AN288" s="53">
        <v>7.39</v>
      </c>
      <c r="AO288" s="53">
        <v>1.99</v>
      </c>
      <c r="AP288" s="52">
        <v>0</v>
      </c>
      <c r="AQ288" s="52">
        <v>1</v>
      </c>
      <c r="AR288" s="52">
        <v>1</v>
      </c>
      <c r="AS288" s="52">
        <v>1</v>
      </c>
      <c r="AT288" s="52">
        <v>1</v>
      </c>
      <c r="AU288" s="52">
        <v>1</v>
      </c>
      <c r="AV288" s="52">
        <v>1</v>
      </c>
      <c r="AW288" s="52">
        <v>0.98601398601398604</v>
      </c>
      <c r="AX288" s="52">
        <v>0.99145299145299148</v>
      </c>
      <c r="AY288" s="52">
        <v>0.96153846153846156</v>
      </c>
      <c r="AZ288" s="52">
        <v>4.5088566827697261E-2</v>
      </c>
      <c r="BA288" s="52">
        <v>50</v>
      </c>
      <c r="BB288" s="52">
        <v>50</v>
      </c>
      <c r="BC288" s="52">
        <v>4.8169556840077073E-2</v>
      </c>
      <c r="BD288" s="52">
        <v>50</v>
      </c>
      <c r="BE288" s="52">
        <v>50</v>
      </c>
      <c r="BF288" s="52">
        <v>27</v>
      </c>
      <c r="BG288" s="52">
        <v>37</v>
      </c>
      <c r="BH288" s="52">
        <v>0.72972972972972971</v>
      </c>
      <c r="BI288" s="52">
        <v>48.648648648648646</v>
      </c>
      <c r="BJ288" s="52">
        <v>50</v>
      </c>
      <c r="BK288" s="52">
        <v>10</v>
      </c>
      <c r="BL288" s="52">
        <v>37</v>
      </c>
      <c r="BM288" s="52">
        <v>0.27027027027027029</v>
      </c>
      <c r="BN288" s="52">
        <v>18.018018018018019</v>
      </c>
      <c r="BO288" s="52">
        <v>50</v>
      </c>
      <c r="BP288" s="52">
        <v>62</v>
      </c>
      <c r="BQ288" s="52">
        <v>69</v>
      </c>
      <c r="BR288" s="52">
        <v>0.89855072463768115</v>
      </c>
      <c r="BS288" s="52">
        <v>47.795251310514956</v>
      </c>
      <c r="BT288" s="52">
        <v>50</v>
      </c>
      <c r="BU288" s="54">
        <v>15</v>
      </c>
      <c r="BV288" s="54">
        <v>24</v>
      </c>
      <c r="BW288" s="52">
        <v>0.625</v>
      </c>
      <c r="BX288" s="52">
        <v>66.489361702127653</v>
      </c>
      <c r="BY288" s="52">
        <v>100</v>
      </c>
      <c r="BZ288" s="55"/>
      <c r="CA288" s="55"/>
      <c r="CB288" s="52"/>
      <c r="CC288" s="52"/>
      <c r="CD288" s="52"/>
      <c r="CE288" s="52"/>
      <c r="CF288" s="52"/>
      <c r="CG288" s="52"/>
      <c r="CH288" s="52"/>
      <c r="CI288" s="52"/>
      <c r="CJ288" s="52"/>
      <c r="CK288" s="52">
        <v>201</v>
      </c>
      <c r="CL288" s="52">
        <v>83</v>
      </c>
      <c r="CM288" s="52">
        <v>201</v>
      </c>
      <c r="CN288" s="52">
        <v>0.41293532338308458</v>
      </c>
      <c r="CO288" s="52">
        <v>1</v>
      </c>
      <c r="CP288" s="52">
        <v>27.529021558872309</v>
      </c>
      <c r="CQ288" s="52">
        <v>50</v>
      </c>
      <c r="CR288" s="52">
        <v>50</v>
      </c>
      <c r="CS288" s="52">
        <v>108</v>
      </c>
      <c r="CT288" s="52">
        <v>0.46296296296296297</v>
      </c>
      <c r="CU288" s="52">
        <v>38.580246913580247</v>
      </c>
      <c r="CV288" s="52">
        <v>50</v>
      </c>
      <c r="CW288" s="52"/>
      <c r="CX288" s="52"/>
      <c r="CY288" s="52"/>
      <c r="CZ288" s="52">
        <v>16.823939048191338</v>
      </c>
      <c r="DA288" s="52">
        <v>19.496255895940152</v>
      </c>
      <c r="DB288" s="52">
        <v>17.335082511020332</v>
      </c>
      <c r="DC288" s="52"/>
      <c r="DD288" s="50" t="s">
        <v>1352</v>
      </c>
      <c r="DE288" s="22"/>
      <c r="DF288" s="22"/>
    </row>
    <row r="289" spans="1:110" x14ac:dyDescent="0.25">
      <c r="A289" s="50" t="s">
        <v>3666</v>
      </c>
      <c r="B289" s="50" t="s">
        <v>1912</v>
      </c>
      <c r="C289" s="50" t="s">
        <v>1320</v>
      </c>
      <c r="D289" s="50" t="s">
        <v>107</v>
      </c>
      <c r="E289" s="50" t="s">
        <v>1693</v>
      </c>
      <c r="F289" s="50" t="s">
        <v>1453</v>
      </c>
      <c r="G289" s="50" t="s">
        <v>109</v>
      </c>
      <c r="H289" s="52">
        <v>0</v>
      </c>
      <c r="I289" s="52">
        <v>0</v>
      </c>
      <c r="J289" s="52">
        <v>0</v>
      </c>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3"/>
      <c r="AN289" s="53"/>
      <c r="AO289" s="53"/>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4"/>
      <c r="BV289" s="54"/>
      <c r="BW289" s="52"/>
      <c r="BX289" s="52"/>
      <c r="BY289" s="52"/>
      <c r="BZ289" s="55"/>
      <c r="CA289" s="55"/>
      <c r="CB289" s="52"/>
      <c r="CC289" s="52"/>
      <c r="CD289" s="52"/>
      <c r="CE289" s="52"/>
      <c r="CF289" s="52"/>
      <c r="CG289" s="52"/>
      <c r="CH289" s="52"/>
      <c r="CI289" s="52"/>
      <c r="CJ289" s="52"/>
      <c r="CK289" s="52"/>
      <c r="CL289" s="52"/>
      <c r="CM289" s="52"/>
      <c r="CN289" s="52"/>
      <c r="CO289" s="52"/>
      <c r="CP289" s="52"/>
      <c r="CQ289" s="52"/>
      <c r="CR289" s="52"/>
      <c r="CS289" s="52"/>
      <c r="CT289" s="52"/>
      <c r="CU289" s="52"/>
      <c r="CV289" s="52"/>
      <c r="CW289" s="52"/>
      <c r="CX289" s="52"/>
      <c r="CY289" s="52"/>
      <c r="CZ289" s="52"/>
      <c r="DA289" s="52"/>
      <c r="DB289" s="52"/>
      <c r="DC289" s="52"/>
      <c r="DD289" s="50" t="s">
        <v>1356</v>
      </c>
      <c r="DE289" s="22"/>
      <c r="DF289" s="22"/>
    </row>
    <row r="290" spans="1:110" x14ac:dyDescent="0.25">
      <c r="A290" s="50" t="s">
        <v>3058</v>
      </c>
      <c r="B290" s="50" t="s">
        <v>1913</v>
      </c>
      <c r="C290" s="50" t="s">
        <v>106</v>
      </c>
      <c r="D290" s="50" t="s">
        <v>107</v>
      </c>
      <c r="E290" s="50" t="s">
        <v>108</v>
      </c>
      <c r="F290" s="50" t="s">
        <v>1453</v>
      </c>
      <c r="G290" s="50" t="s">
        <v>109</v>
      </c>
      <c r="H290" s="52">
        <v>561.65186351965713</v>
      </c>
      <c r="I290" s="52">
        <v>650</v>
      </c>
      <c r="J290" s="52">
        <v>86.407979003024167</v>
      </c>
      <c r="K290" s="52">
        <v>0</v>
      </c>
      <c r="L290" s="52">
        <v>365</v>
      </c>
      <c r="M290" s="52">
        <v>78.560411258540398</v>
      </c>
      <c r="N290" s="52">
        <v>100</v>
      </c>
      <c r="O290" s="52">
        <v>100</v>
      </c>
      <c r="P290" s="52">
        <v>65</v>
      </c>
      <c r="Q290" s="52">
        <v>62.669549661324162</v>
      </c>
      <c r="R290" s="52">
        <v>75</v>
      </c>
      <c r="S290" s="52">
        <v>75</v>
      </c>
      <c r="T290" s="52">
        <v>83.559399548432211</v>
      </c>
      <c r="U290" s="52">
        <v>100</v>
      </c>
      <c r="V290" s="52">
        <v>365</v>
      </c>
      <c r="W290" s="52">
        <v>73.081740542843676</v>
      </c>
      <c r="X290" s="52">
        <v>97.442320723791568</v>
      </c>
      <c r="Y290" s="52">
        <v>100</v>
      </c>
      <c r="Z290" s="52">
        <v>65</v>
      </c>
      <c r="AA290" s="52">
        <v>56.232175829341834</v>
      </c>
      <c r="AB290" s="52">
        <v>74.97623443912245</v>
      </c>
      <c r="AC290" s="52">
        <v>100</v>
      </c>
      <c r="AD290" s="52">
        <v>77</v>
      </c>
      <c r="AE290" s="52">
        <v>63.319047619047595</v>
      </c>
      <c r="AF290" s="52">
        <v>84.425396825396788</v>
      </c>
      <c r="AG290" s="52">
        <v>100</v>
      </c>
      <c r="AH290" s="52">
        <v>12</v>
      </c>
      <c r="AI290" s="52"/>
      <c r="AJ290" s="52">
        <v>64.273846153846165</v>
      </c>
      <c r="AK290" s="52"/>
      <c r="AL290" s="52">
        <v>0</v>
      </c>
      <c r="AM290" s="53">
        <v>12.33</v>
      </c>
      <c r="AN290" s="53">
        <v>18.760000000000002</v>
      </c>
      <c r="AO290" s="53"/>
      <c r="AP290" s="52">
        <v>0</v>
      </c>
      <c r="AQ290" s="52">
        <v>0.99728997289972898</v>
      </c>
      <c r="AR290" s="52">
        <v>1</v>
      </c>
      <c r="AS290" s="52">
        <v>0.99669966996699666</v>
      </c>
      <c r="AT290" s="52">
        <v>0.99728997289972898</v>
      </c>
      <c r="AU290" s="52">
        <v>1</v>
      </c>
      <c r="AV290" s="52">
        <v>0.99669966996699666</v>
      </c>
      <c r="AW290" s="52">
        <v>1</v>
      </c>
      <c r="AX290" s="52"/>
      <c r="AY290" s="52">
        <v>1</v>
      </c>
      <c r="AZ290" s="52">
        <v>5.0259965337954939E-2</v>
      </c>
      <c r="BA290" s="52">
        <v>49.948006932409022</v>
      </c>
      <c r="BB290" s="52">
        <v>50</v>
      </c>
      <c r="BC290" s="52">
        <v>0.11363636363636363</v>
      </c>
      <c r="BD290" s="52">
        <v>37.27272727272728</v>
      </c>
      <c r="BE290" s="52">
        <v>50</v>
      </c>
      <c r="BF290" s="52"/>
      <c r="BG290" s="52"/>
      <c r="BH290" s="52"/>
      <c r="BI290" s="52"/>
      <c r="BJ290" s="52"/>
      <c r="BK290" s="52"/>
      <c r="BL290" s="52"/>
      <c r="BM290" s="52"/>
      <c r="BN290" s="52"/>
      <c r="BO290" s="52"/>
      <c r="BP290" s="52"/>
      <c r="BQ290" s="52"/>
      <c r="BR290" s="52"/>
      <c r="BS290" s="52"/>
      <c r="BT290" s="52"/>
      <c r="BU290" s="54"/>
      <c r="BV290" s="54"/>
      <c r="BW290" s="52"/>
      <c r="BX290" s="52"/>
      <c r="BY290" s="52"/>
      <c r="BZ290" s="55"/>
      <c r="CA290" s="55"/>
      <c r="CB290" s="52"/>
      <c r="CC290" s="52"/>
      <c r="CD290" s="52"/>
      <c r="CE290" s="52"/>
      <c r="CF290" s="52"/>
      <c r="CG290" s="52"/>
      <c r="CH290" s="52"/>
      <c r="CI290" s="52"/>
      <c r="CJ290" s="52"/>
      <c r="CK290" s="52">
        <v>192</v>
      </c>
      <c r="CL290" s="52">
        <v>98</v>
      </c>
      <c r="CM290" s="52">
        <v>193</v>
      </c>
      <c r="CN290" s="52">
        <v>0.51041666666666663</v>
      </c>
      <c r="CO290" s="52">
        <v>0.99481865284974091</v>
      </c>
      <c r="CP290" s="52">
        <v>34.027777777777771</v>
      </c>
      <c r="CQ290" s="52">
        <v>50</v>
      </c>
      <c r="CR290" s="52"/>
      <c r="CS290" s="52"/>
      <c r="CT290" s="52"/>
      <c r="CU290" s="52"/>
      <c r="CV290" s="52"/>
      <c r="CW290" s="52"/>
      <c r="CX290" s="52"/>
      <c r="CY290" s="52"/>
      <c r="CZ290" s="52">
        <v>16.823939048191338</v>
      </c>
      <c r="DA290" s="52">
        <v>19.496255895940152</v>
      </c>
      <c r="DB290" s="52">
        <v>17.335082511020332</v>
      </c>
      <c r="DC290" s="52"/>
      <c r="DD290" s="50" t="s">
        <v>649</v>
      </c>
      <c r="DE290" s="22"/>
      <c r="DF290" s="22"/>
    </row>
    <row r="291" spans="1:110" x14ac:dyDescent="0.25">
      <c r="A291" s="50" t="s">
        <v>3522</v>
      </c>
      <c r="B291" s="50" t="s">
        <v>1914</v>
      </c>
      <c r="C291" s="50" t="s">
        <v>106</v>
      </c>
      <c r="D291" s="50" t="s">
        <v>114</v>
      </c>
      <c r="E291" s="50" t="s">
        <v>108</v>
      </c>
      <c r="F291" s="50" t="s">
        <v>2644</v>
      </c>
      <c r="G291" s="50" t="s">
        <v>109</v>
      </c>
      <c r="H291" s="52">
        <v>618.35537962146509</v>
      </c>
      <c r="I291" s="52">
        <v>750</v>
      </c>
      <c r="J291" s="52">
        <v>82.447383949528671</v>
      </c>
      <c r="K291" s="52">
        <v>0</v>
      </c>
      <c r="L291" s="52">
        <v>229</v>
      </c>
      <c r="M291" s="52">
        <v>71.762617396904886</v>
      </c>
      <c r="N291" s="52">
        <v>95.683489862539844</v>
      </c>
      <c r="O291" s="52">
        <v>100</v>
      </c>
      <c r="P291" s="52">
        <v>84</v>
      </c>
      <c r="Q291" s="52">
        <v>61.219534423568781</v>
      </c>
      <c r="R291" s="52">
        <v>72.500663215817482</v>
      </c>
      <c r="S291" s="52">
        <v>75</v>
      </c>
      <c r="T291" s="52">
        <v>81.626045898091704</v>
      </c>
      <c r="U291" s="52">
        <v>100</v>
      </c>
      <c r="V291" s="52">
        <v>229</v>
      </c>
      <c r="W291" s="52">
        <v>65.714945844513764</v>
      </c>
      <c r="X291" s="52">
        <v>87.619927792685019</v>
      </c>
      <c r="Y291" s="52">
        <v>100</v>
      </c>
      <c r="Z291" s="52">
        <v>84</v>
      </c>
      <c r="AA291" s="52">
        <v>54.001505144049027</v>
      </c>
      <c r="AB291" s="52">
        <v>72.002006858732031</v>
      </c>
      <c r="AC291" s="52">
        <v>100</v>
      </c>
      <c r="AD291" s="52">
        <v>69</v>
      </c>
      <c r="AE291" s="52">
        <v>62.381159420289883</v>
      </c>
      <c r="AF291" s="52">
        <v>83.174879227053182</v>
      </c>
      <c r="AG291" s="52">
        <v>100</v>
      </c>
      <c r="AH291" s="52">
        <v>21</v>
      </c>
      <c r="AI291" s="52">
        <v>51.0015873015873</v>
      </c>
      <c r="AJ291" s="52">
        <v>67.359722222222203</v>
      </c>
      <c r="AK291" s="52">
        <v>68.0021164021164</v>
      </c>
      <c r="AL291" s="52">
        <v>100</v>
      </c>
      <c r="AM291" s="53">
        <v>13.78</v>
      </c>
      <c r="AN291" s="53">
        <v>18.489999999999998</v>
      </c>
      <c r="AO291" s="53">
        <v>16.350000000000001</v>
      </c>
      <c r="AP291" s="52">
        <v>0</v>
      </c>
      <c r="AQ291" s="52">
        <v>0.95934959349593496</v>
      </c>
      <c r="AR291" s="52">
        <v>0.96703296703296704</v>
      </c>
      <c r="AS291" s="52">
        <v>0.95483870967741935</v>
      </c>
      <c r="AT291" s="52">
        <v>0.95934959349593496</v>
      </c>
      <c r="AU291" s="52">
        <v>0.96703296703296704</v>
      </c>
      <c r="AV291" s="52">
        <v>0.95483870967741935</v>
      </c>
      <c r="AW291" s="52">
        <v>1</v>
      </c>
      <c r="AX291" s="52">
        <v>1</v>
      </c>
      <c r="AY291" s="52">
        <v>1</v>
      </c>
      <c r="AZ291" s="52">
        <v>2.3752969121140142E-2</v>
      </c>
      <c r="BA291" s="52">
        <v>50</v>
      </c>
      <c r="BB291" s="52">
        <v>50</v>
      </c>
      <c r="BC291" s="52">
        <v>4.195804195804196E-2</v>
      </c>
      <c r="BD291" s="52">
        <v>50</v>
      </c>
      <c r="BE291" s="52">
        <v>50</v>
      </c>
      <c r="BF291" s="52"/>
      <c r="BG291" s="52"/>
      <c r="BH291" s="52"/>
      <c r="BI291" s="52"/>
      <c r="BJ291" s="52"/>
      <c r="BK291" s="52"/>
      <c r="BL291" s="52"/>
      <c r="BM291" s="52"/>
      <c r="BN291" s="52"/>
      <c r="BO291" s="52"/>
      <c r="BP291" s="52"/>
      <c r="BQ291" s="52"/>
      <c r="BR291" s="52"/>
      <c r="BS291" s="52"/>
      <c r="BT291" s="52"/>
      <c r="BU291" s="54"/>
      <c r="BV291" s="54"/>
      <c r="BW291" s="52"/>
      <c r="BX291" s="52"/>
      <c r="BY291" s="52"/>
      <c r="BZ291" s="55"/>
      <c r="CA291" s="55"/>
      <c r="CB291" s="52"/>
      <c r="CC291" s="52"/>
      <c r="CD291" s="52"/>
      <c r="CE291" s="52"/>
      <c r="CF291" s="52"/>
      <c r="CG291" s="52"/>
      <c r="CH291" s="52"/>
      <c r="CI291" s="52"/>
      <c r="CJ291" s="52"/>
      <c r="CK291" s="52">
        <v>108</v>
      </c>
      <c r="CL291" s="52">
        <v>49</v>
      </c>
      <c r="CM291" s="52">
        <v>114</v>
      </c>
      <c r="CN291" s="52">
        <v>0.45370370370370372</v>
      </c>
      <c r="CO291" s="52">
        <v>0.94736842105263153</v>
      </c>
      <c r="CP291" s="52">
        <v>30.246913580246915</v>
      </c>
      <c r="CQ291" s="52">
        <v>50</v>
      </c>
      <c r="CR291" s="52"/>
      <c r="CS291" s="52"/>
      <c r="CT291" s="52"/>
      <c r="CU291" s="52"/>
      <c r="CV291" s="52"/>
      <c r="CW291" s="52"/>
      <c r="CX291" s="52"/>
      <c r="CY291" s="52"/>
      <c r="CZ291" s="52">
        <v>16.823939048191338</v>
      </c>
      <c r="DA291" s="52">
        <v>19.496255895940152</v>
      </c>
      <c r="DB291" s="52">
        <v>17.335082511020332</v>
      </c>
      <c r="DC291" s="52"/>
      <c r="DD291" s="50" t="s">
        <v>1162</v>
      </c>
      <c r="DE291" s="22"/>
      <c r="DF291" s="22"/>
    </row>
    <row r="292" spans="1:110" x14ac:dyDescent="0.25">
      <c r="A292" s="50" t="s">
        <v>2679</v>
      </c>
      <c r="B292" s="50" t="s">
        <v>151</v>
      </c>
      <c r="C292" s="50" t="s">
        <v>106</v>
      </c>
      <c r="D292" s="50" t="s">
        <v>107</v>
      </c>
      <c r="E292" s="50" t="s">
        <v>137</v>
      </c>
      <c r="F292" s="50" t="s">
        <v>2644</v>
      </c>
      <c r="G292" s="50" t="s">
        <v>109</v>
      </c>
      <c r="H292" s="52">
        <v>588.78608302578607</v>
      </c>
      <c r="I292" s="52">
        <v>650</v>
      </c>
      <c r="J292" s="52">
        <v>90.582474311659396</v>
      </c>
      <c r="K292" s="52">
        <v>0</v>
      </c>
      <c r="L292" s="52">
        <v>223</v>
      </c>
      <c r="M292" s="52">
        <v>75.020085922295138</v>
      </c>
      <c r="N292" s="52">
        <v>100</v>
      </c>
      <c r="O292" s="52">
        <v>100</v>
      </c>
      <c r="P292" s="52">
        <v>62</v>
      </c>
      <c r="Q292" s="52">
        <v>64.418276456716271</v>
      </c>
      <c r="R292" s="52">
        <v>74.098435981199927</v>
      </c>
      <c r="S292" s="52">
        <v>75</v>
      </c>
      <c r="T292" s="52">
        <v>85.891035275621704</v>
      </c>
      <c r="U292" s="52">
        <v>100</v>
      </c>
      <c r="V292" s="52">
        <v>223</v>
      </c>
      <c r="W292" s="52">
        <v>70.152216888203412</v>
      </c>
      <c r="X292" s="52">
        <v>93.536289184271212</v>
      </c>
      <c r="Y292" s="52">
        <v>100</v>
      </c>
      <c r="Z292" s="52">
        <v>62</v>
      </c>
      <c r="AA292" s="52">
        <v>59.904776985422124</v>
      </c>
      <c r="AB292" s="52">
        <v>79.873035980562832</v>
      </c>
      <c r="AC292" s="52">
        <v>100</v>
      </c>
      <c r="AD292" s="52">
        <v>85</v>
      </c>
      <c r="AE292" s="52">
        <v>60.077254901960771</v>
      </c>
      <c r="AF292" s="52">
        <v>80.103006535947699</v>
      </c>
      <c r="AG292" s="52">
        <v>100</v>
      </c>
      <c r="AH292" s="52">
        <v>17</v>
      </c>
      <c r="AI292" s="52"/>
      <c r="AJ292" s="52">
        <v>62.257843137254909</v>
      </c>
      <c r="AK292" s="52"/>
      <c r="AL292" s="52">
        <v>0</v>
      </c>
      <c r="AM292" s="53">
        <v>10.58</v>
      </c>
      <c r="AN292" s="53">
        <v>14.19</v>
      </c>
      <c r="AO292" s="53"/>
      <c r="AP292" s="52">
        <v>0</v>
      </c>
      <c r="AQ292" s="52">
        <v>1</v>
      </c>
      <c r="AR292" s="52">
        <v>1</v>
      </c>
      <c r="AS292" s="52">
        <v>1</v>
      </c>
      <c r="AT292" s="52">
        <v>1</v>
      </c>
      <c r="AU292" s="52">
        <v>1</v>
      </c>
      <c r="AV292" s="52">
        <v>1</v>
      </c>
      <c r="AW292" s="52">
        <v>1</v>
      </c>
      <c r="AX292" s="52"/>
      <c r="AY292" s="52">
        <v>1</v>
      </c>
      <c r="AZ292" s="52">
        <v>1.9565217391304349E-2</v>
      </c>
      <c r="BA292" s="52">
        <v>50</v>
      </c>
      <c r="BB292" s="52">
        <v>50</v>
      </c>
      <c r="BC292" s="52">
        <v>3.90625E-2</v>
      </c>
      <c r="BD292" s="52">
        <v>50</v>
      </c>
      <c r="BE292" s="52">
        <v>50</v>
      </c>
      <c r="BF292" s="52"/>
      <c r="BG292" s="52"/>
      <c r="BH292" s="52"/>
      <c r="BI292" s="52"/>
      <c r="BJ292" s="52"/>
      <c r="BK292" s="52"/>
      <c r="BL292" s="52"/>
      <c r="BM292" s="52"/>
      <c r="BN292" s="52"/>
      <c r="BO292" s="52"/>
      <c r="BP292" s="52"/>
      <c r="BQ292" s="52"/>
      <c r="BR292" s="52"/>
      <c r="BS292" s="52"/>
      <c r="BT292" s="52"/>
      <c r="BU292" s="54"/>
      <c r="BV292" s="54"/>
      <c r="BW292" s="52"/>
      <c r="BX292" s="52"/>
      <c r="BY292" s="52"/>
      <c r="BZ292" s="55"/>
      <c r="CA292" s="55"/>
      <c r="CB292" s="52"/>
      <c r="CC292" s="52"/>
      <c r="CD292" s="52"/>
      <c r="CE292" s="52"/>
      <c r="CF292" s="52"/>
      <c r="CG292" s="52"/>
      <c r="CH292" s="52"/>
      <c r="CI292" s="52"/>
      <c r="CJ292" s="52"/>
      <c r="CK292" s="52">
        <v>81</v>
      </c>
      <c r="CL292" s="52">
        <v>60</v>
      </c>
      <c r="CM292" s="52">
        <v>81</v>
      </c>
      <c r="CN292" s="52">
        <v>0.7407407407407407</v>
      </c>
      <c r="CO292" s="52">
        <v>1</v>
      </c>
      <c r="CP292" s="52">
        <v>49.382716049382715</v>
      </c>
      <c r="CQ292" s="52">
        <v>50</v>
      </c>
      <c r="CR292" s="52"/>
      <c r="CS292" s="52"/>
      <c r="CT292" s="52"/>
      <c r="CU292" s="52"/>
      <c r="CV292" s="52"/>
      <c r="CW292" s="52"/>
      <c r="CX292" s="52"/>
      <c r="CY292" s="52"/>
      <c r="CZ292" s="52">
        <v>16.823939048191338</v>
      </c>
      <c r="DA292" s="52">
        <v>19.496255895940152</v>
      </c>
      <c r="DB292" s="52">
        <v>17.335082511020332</v>
      </c>
      <c r="DC292" s="52"/>
      <c r="DD292" s="50" t="s">
        <v>152</v>
      </c>
      <c r="DE292" s="22"/>
      <c r="DF292" s="22"/>
    </row>
    <row r="293" spans="1:110" x14ac:dyDescent="0.25">
      <c r="A293" s="50" t="s">
        <v>3704</v>
      </c>
      <c r="B293" s="50" t="s">
        <v>1915</v>
      </c>
      <c r="C293" s="50" t="s">
        <v>1389</v>
      </c>
      <c r="D293" s="50" t="s">
        <v>122</v>
      </c>
      <c r="E293" s="50" t="s">
        <v>123</v>
      </c>
      <c r="F293" s="50" t="s">
        <v>2644</v>
      </c>
      <c r="G293" s="50" t="s">
        <v>109</v>
      </c>
      <c r="H293" s="52">
        <v>786.13406839535378</v>
      </c>
      <c r="I293" s="52">
        <v>1250</v>
      </c>
      <c r="J293" s="52">
        <v>62.890725471628308</v>
      </c>
      <c r="K293" s="52">
        <v>0</v>
      </c>
      <c r="L293" s="52">
        <v>143</v>
      </c>
      <c r="M293" s="52">
        <v>40.840570719602987</v>
      </c>
      <c r="N293" s="52">
        <v>54.45409429280398</v>
      </c>
      <c r="O293" s="52">
        <v>100</v>
      </c>
      <c r="P293" s="52">
        <v>78</v>
      </c>
      <c r="Q293" s="52">
        <v>38.36977874276262</v>
      </c>
      <c r="R293" s="52">
        <v>37.730901401004481</v>
      </c>
      <c r="S293" s="52">
        <v>43.805521091811421</v>
      </c>
      <c r="T293" s="52">
        <v>51.159704990350164</v>
      </c>
      <c r="U293" s="52">
        <v>100</v>
      </c>
      <c r="V293" s="52">
        <v>143</v>
      </c>
      <c r="W293" s="52">
        <v>36.278086174993383</v>
      </c>
      <c r="X293" s="52">
        <v>48.370781566657847</v>
      </c>
      <c r="Y293" s="52">
        <v>100</v>
      </c>
      <c r="Z293" s="52">
        <v>78</v>
      </c>
      <c r="AA293" s="52">
        <v>35.067406819984136</v>
      </c>
      <c r="AB293" s="52">
        <v>46.756542426645517</v>
      </c>
      <c r="AC293" s="52">
        <v>100</v>
      </c>
      <c r="AD293" s="52">
        <v>141</v>
      </c>
      <c r="AE293" s="52">
        <v>52.607565011820348</v>
      </c>
      <c r="AF293" s="52">
        <v>70.143420015760455</v>
      </c>
      <c r="AG293" s="52">
        <v>100</v>
      </c>
      <c r="AH293" s="52">
        <v>77</v>
      </c>
      <c r="AI293" s="52">
        <v>50.000000000000021</v>
      </c>
      <c r="AJ293" s="52">
        <v>55.744791666666686</v>
      </c>
      <c r="AK293" s="52">
        <v>66.6666666666667</v>
      </c>
      <c r="AL293" s="52">
        <v>100</v>
      </c>
      <c r="AM293" s="53">
        <v>5.43</v>
      </c>
      <c r="AN293" s="53">
        <v>2.66</v>
      </c>
      <c r="AO293" s="53">
        <v>5.74</v>
      </c>
      <c r="AP293" s="52">
        <v>0</v>
      </c>
      <c r="AQ293" s="52">
        <v>1</v>
      </c>
      <c r="AR293" s="52">
        <v>1</v>
      </c>
      <c r="AS293" s="52">
        <v>1</v>
      </c>
      <c r="AT293" s="52">
        <v>0.99305555555555558</v>
      </c>
      <c r="AU293" s="52">
        <v>0.98734177215189878</v>
      </c>
      <c r="AV293" s="52">
        <v>1</v>
      </c>
      <c r="AW293" s="52">
        <v>1</v>
      </c>
      <c r="AX293" s="52">
        <v>1</v>
      </c>
      <c r="AY293" s="52">
        <v>1</v>
      </c>
      <c r="AZ293" s="52">
        <v>0.19285714285714287</v>
      </c>
      <c r="BA293" s="52">
        <v>21.428571428571441</v>
      </c>
      <c r="BB293" s="52">
        <v>50</v>
      </c>
      <c r="BC293" s="52">
        <v>0.23103448275862068</v>
      </c>
      <c r="BD293" s="52">
        <v>13.793103448275868</v>
      </c>
      <c r="BE293" s="52">
        <v>50</v>
      </c>
      <c r="BF293" s="52">
        <v>270</v>
      </c>
      <c r="BG293" s="52">
        <v>270</v>
      </c>
      <c r="BH293" s="52">
        <v>1</v>
      </c>
      <c r="BI293" s="52">
        <v>50</v>
      </c>
      <c r="BJ293" s="52">
        <v>50</v>
      </c>
      <c r="BK293" s="52">
        <v>11</v>
      </c>
      <c r="BL293" s="52">
        <v>270</v>
      </c>
      <c r="BM293" s="52">
        <v>4.0740740740740744E-2</v>
      </c>
      <c r="BN293" s="52">
        <v>2.7160493827160499</v>
      </c>
      <c r="BO293" s="52">
        <v>50</v>
      </c>
      <c r="BP293" s="52">
        <v>147</v>
      </c>
      <c r="BQ293" s="52">
        <v>149</v>
      </c>
      <c r="BR293" s="52">
        <v>0.98657718120805371</v>
      </c>
      <c r="BS293" s="52">
        <v>50</v>
      </c>
      <c r="BT293" s="52">
        <v>50</v>
      </c>
      <c r="BU293" s="54">
        <v>122</v>
      </c>
      <c r="BV293" s="54">
        <v>127</v>
      </c>
      <c r="BW293" s="52">
        <v>0.96062992125984248</v>
      </c>
      <c r="BX293" s="52">
        <v>100</v>
      </c>
      <c r="BY293" s="52">
        <v>100</v>
      </c>
      <c r="BZ293" s="55">
        <v>71</v>
      </c>
      <c r="CA293" s="55">
        <v>72</v>
      </c>
      <c r="CB293" s="52">
        <v>0.98611111111111116</v>
      </c>
      <c r="CC293" s="52">
        <v>100</v>
      </c>
      <c r="CD293" s="52">
        <v>100</v>
      </c>
      <c r="CE293" s="52">
        <v>0</v>
      </c>
      <c r="CF293" s="52">
        <v>123</v>
      </c>
      <c r="CG293" s="52">
        <v>57</v>
      </c>
      <c r="CH293" s="52">
        <v>0.46341463414634149</v>
      </c>
      <c r="CI293" s="52">
        <v>61.788617886178862</v>
      </c>
      <c r="CJ293" s="52">
        <v>100</v>
      </c>
      <c r="CK293" s="52">
        <v>133</v>
      </c>
      <c r="CL293" s="52">
        <v>47</v>
      </c>
      <c r="CM293" s="52">
        <v>141</v>
      </c>
      <c r="CN293" s="52">
        <v>0.35338345864661652</v>
      </c>
      <c r="CO293" s="52">
        <v>0.94326241134751776</v>
      </c>
      <c r="CP293" s="52">
        <v>23.558897243107769</v>
      </c>
      <c r="CQ293" s="52">
        <v>50</v>
      </c>
      <c r="CR293" s="52">
        <v>170</v>
      </c>
      <c r="CS293" s="52">
        <v>560</v>
      </c>
      <c r="CT293" s="52">
        <v>0.30357142857142855</v>
      </c>
      <c r="CU293" s="52">
        <v>25.297619047619047</v>
      </c>
      <c r="CV293" s="52">
        <v>50</v>
      </c>
      <c r="CW293" s="52">
        <v>0.98611111111111116</v>
      </c>
      <c r="CX293" s="52">
        <v>0.94</v>
      </c>
      <c r="CY293" s="52">
        <v>-4.6111111111111144E-2</v>
      </c>
      <c r="CZ293" s="52">
        <v>16.823939048191338</v>
      </c>
      <c r="DA293" s="52">
        <v>19.496255895940152</v>
      </c>
      <c r="DB293" s="52">
        <v>17.335082511020332</v>
      </c>
      <c r="DC293" s="52">
        <v>12.629206143265662</v>
      </c>
      <c r="DD293" s="50" t="s">
        <v>1403</v>
      </c>
      <c r="DE293" s="22"/>
      <c r="DF293" s="22"/>
    </row>
    <row r="294" spans="1:110" x14ac:dyDescent="0.25">
      <c r="A294" s="50" t="s">
        <v>3673</v>
      </c>
      <c r="B294" s="50" t="s">
        <v>1916</v>
      </c>
      <c r="C294" s="50" t="s">
        <v>1365</v>
      </c>
      <c r="D294" s="50" t="s">
        <v>140</v>
      </c>
      <c r="E294" s="50" t="s">
        <v>123</v>
      </c>
      <c r="F294" s="50" t="s">
        <v>2644</v>
      </c>
      <c r="G294" s="50" t="s">
        <v>109</v>
      </c>
      <c r="H294" s="52">
        <v>0</v>
      </c>
      <c r="I294" s="52">
        <v>0</v>
      </c>
      <c r="J294" s="52">
        <v>0</v>
      </c>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3"/>
      <c r="AN294" s="53"/>
      <c r="AO294" s="53"/>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4"/>
      <c r="BV294" s="54"/>
      <c r="BW294" s="52"/>
      <c r="BX294" s="52"/>
      <c r="BY294" s="52"/>
      <c r="BZ294" s="55"/>
      <c r="CA294" s="55"/>
      <c r="CB294" s="52"/>
      <c r="CC294" s="52"/>
      <c r="CD294" s="52"/>
      <c r="CE294" s="52"/>
      <c r="CF294" s="52"/>
      <c r="CG294" s="52"/>
      <c r="CH294" s="52"/>
      <c r="CI294" s="52"/>
      <c r="CJ294" s="52"/>
      <c r="CK294" s="52"/>
      <c r="CL294" s="52"/>
      <c r="CM294" s="52"/>
      <c r="CN294" s="52"/>
      <c r="CO294" s="52"/>
      <c r="CP294" s="52"/>
      <c r="CQ294" s="52"/>
      <c r="CR294" s="52"/>
      <c r="CS294" s="52"/>
      <c r="CT294" s="52"/>
      <c r="CU294" s="52"/>
      <c r="CV294" s="52"/>
      <c r="CW294" s="52"/>
      <c r="CX294" s="52"/>
      <c r="CY294" s="52"/>
      <c r="CZ294" s="52"/>
      <c r="DA294" s="52"/>
      <c r="DB294" s="52"/>
      <c r="DC294" s="52"/>
      <c r="DD294" s="50" t="s">
        <v>1368</v>
      </c>
      <c r="DE294" s="22"/>
      <c r="DF294" s="22"/>
    </row>
    <row r="295" spans="1:110" x14ac:dyDescent="0.25">
      <c r="A295" s="50" t="s">
        <v>2881</v>
      </c>
      <c r="B295" s="50" t="s">
        <v>1917</v>
      </c>
      <c r="C295" s="50" t="s">
        <v>106</v>
      </c>
      <c r="D295" s="50" t="s">
        <v>122</v>
      </c>
      <c r="E295" s="50" t="s">
        <v>123</v>
      </c>
      <c r="F295" s="50" t="s">
        <v>2644</v>
      </c>
      <c r="G295" s="50" t="s">
        <v>109</v>
      </c>
      <c r="H295" s="52">
        <v>949.83976222739784</v>
      </c>
      <c r="I295" s="52">
        <v>1250</v>
      </c>
      <c r="J295" s="52">
        <v>75.98718097819183</v>
      </c>
      <c r="K295" s="52">
        <v>0</v>
      </c>
      <c r="L295" s="52">
        <v>167</v>
      </c>
      <c r="M295" s="52">
        <v>69.819119824866391</v>
      </c>
      <c r="N295" s="52">
        <v>93.092159766488521</v>
      </c>
      <c r="O295" s="52">
        <v>100</v>
      </c>
      <c r="P295" s="52">
        <v>75</v>
      </c>
      <c r="Q295" s="52">
        <v>62.960412186379919</v>
      </c>
      <c r="R295" s="52">
        <v>61.196025698490928</v>
      </c>
      <c r="S295" s="52">
        <v>75</v>
      </c>
      <c r="T295" s="52">
        <v>83.947216248506564</v>
      </c>
      <c r="U295" s="52">
        <v>100</v>
      </c>
      <c r="V295" s="52">
        <v>166</v>
      </c>
      <c r="W295" s="52">
        <v>56.736554465283781</v>
      </c>
      <c r="X295" s="52">
        <v>75.648739287045046</v>
      </c>
      <c r="Y295" s="52">
        <v>100</v>
      </c>
      <c r="Z295" s="52">
        <v>74</v>
      </c>
      <c r="AA295" s="52">
        <v>51.192346986161404</v>
      </c>
      <c r="AB295" s="52">
        <v>68.256462648215205</v>
      </c>
      <c r="AC295" s="52">
        <v>100</v>
      </c>
      <c r="AD295" s="52">
        <v>154</v>
      </c>
      <c r="AE295" s="52">
        <v>58.352380952380983</v>
      </c>
      <c r="AF295" s="52">
        <v>77.803174603174639</v>
      </c>
      <c r="AG295" s="52">
        <v>100</v>
      </c>
      <c r="AH295" s="52">
        <v>65</v>
      </c>
      <c r="AI295" s="52">
        <v>54.069230769230764</v>
      </c>
      <c r="AJ295" s="52">
        <v>61.480524344569304</v>
      </c>
      <c r="AK295" s="52">
        <v>72.092307692307685</v>
      </c>
      <c r="AL295" s="52">
        <v>100</v>
      </c>
      <c r="AM295" s="53">
        <v>12.03</v>
      </c>
      <c r="AN295" s="53">
        <v>10</v>
      </c>
      <c r="AO295" s="53">
        <v>7.41</v>
      </c>
      <c r="AP295" s="52">
        <v>0</v>
      </c>
      <c r="AQ295" s="52">
        <v>0.98255813953488369</v>
      </c>
      <c r="AR295" s="52">
        <v>0.97435897435897434</v>
      </c>
      <c r="AS295" s="52">
        <v>0.98936170212765961</v>
      </c>
      <c r="AT295" s="52">
        <v>0.97674418604651159</v>
      </c>
      <c r="AU295" s="52">
        <v>0.96153846153846156</v>
      </c>
      <c r="AV295" s="52">
        <v>0.98936170212765961</v>
      </c>
      <c r="AW295" s="52">
        <v>0.99378881987577639</v>
      </c>
      <c r="AX295" s="52">
        <v>0.98484848484848486</v>
      </c>
      <c r="AY295" s="52">
        <v>1</v>
      </c>
      <c r="AZ295" s="52">
        <v>0.1744186046511628</v>
      </c>
      <c r="BA295" s="52">
        <v>25.116279069767458</v>
      </c>
      <c r="BB295" s="52">
        <v>50</v>
      </c>
      <c r="BC295" s="52">
        <v>0.25838926174496646</v>
      </c>
      <c r="BD295" s="52">
        <v>8.3221476510067163</v>
      </c>
      <c r="BE295" s="52">
        <v>50</v>
      </c>
      <c r="BF295" s="52">
        <v>180</v>
      </c>
      <c r="BG295" s="52">
        <v>320</v>
      </c>
      <c r="BH295" s="52">
        <v>0.5625</v>
      </c>
      <c r="BI295" s="52">
        <v>37.5</v>
      </c>
      <c r="BJ295" s="52">
        <v>50</v>
      </c>
      <c r="BK295" s="52">
        <v>105</v>
      </c>
      <c r="BL295" s="52">
        <v>320</v>
      </c>
      <c r="BM295" s="52">
        <v>0.328125</v>
      </c>
      <c r="BN295" s="52">
        <v>21.875</v>
      </c>
      <c r="BO295" s="52">
        <v>50</v>
      </c>
      <c r="BP295" s="52">
        <v>176</v>
      </c>
      <c r="BQ295" s="52">
        <v>217</v>
      </c>
      <c r="BR295" s="52">
        <v>0.81105990783410142</v>
      </c>
      <c r="BS295" s="52">
        <v>43.141484459260717</v>
      </c>
      <c r="BT295" s="52">
        <v>50</v>
      </c>
      <c r="BU295" s="54">
        <v>157</v>
      </c>
      <c r="BV295" s="54">
        <v>190</v>
      </c>
      <c r="BW295" s="52">
        <v>0.82631578947368423</v>
      </c>
      <c r="BX295" s="52">
        <v>87.905935050391946</v>
      </c>
      <c r="BY295" s="52">
        <v>100</v>
      </c>
      <c r="BZ295" s="55">
        <v>54</v>
      </c>
      <c r="CA295" s="55">
        <v>70</v>
      </c>
      <c r="CB295" s="52">
        <v>0.77142857142857157</v>
      </c>
      <c r="CC295" s="52">
        <v>82.066869300911875</v>
      </c>
      <c r="CD295" s="52">
        <v>100</v>
      </c>
      <c r="CE295" s="52">
        <v>1</v>
      </c>
      <c r="CF295" s="52">
        <v>163</v>
      </c>
      <c r="CG295" s="52">
        <v>116</v>
      </c>
      <c r="CH295" s="52">
        <v>0.71165644171779141</v>
      </c>
      <c r="CI295" s="52">
        <v>94.88752556237219</v>
      </c>
      <c r="CJ295" s="52">
        <v>100</v>
      </c>
      <c r="CK295" s="52">
        <v>176</v>
      </c>
      <c r="CL295" s="52">
        <v>106</v>
      </c>
      <c r="CM295" s="52">
        <v>151</v>
      </c>
      <c r="CN295" s="52">
        <v>0.60227272727272729</v>
      </c>
      <c r="CO295" s="52">
        <v>1.1655629139072847</v>
      </c>
      <c r="CP295" s="52">
        <v>40.151515151515156</v>
      </c>
      <c r="CQ295" s="52">
        <v>50</v>
      </c>
      <c r="CR295" s="52">
        <v>314</v>
      </c>
      <c r="CS295" s="52">
        <v>688</v>
      </c>
      <c r="CT295" s="52">
        <v>0.45639534883720928</v>
      </c>
      <c r="CU295" s="52">
        <v>38.032945736434108</v>
      </c>
      <c r="CV295" s="52">
        <v>50</v>
      </c>
      <c r="CW295" s="52">
        <v>0.77142857142857157</v>
      </c>
      <c r="CX295" s="52">
        <v>0.94</v>
      </c>
      <c r="CY295" s="52">
        <v>0.16857142857142848</v>
      </c>
      <c r="CZ295" s="52">
        <v>16.823939048191338</v>
      </c>
      <c r="DA295" s="52">
        <v>19.496255895940152</v>
      </c>
      <c r="DB295" s="52">
        <v>17.335082511020332</v>
      </c>
      <c r="DC295" s="52">
        <v>12.629206143265662</v>
      </c>
      <c r="DD295" s="50" t="s">
        <v>449</v>
      </c>
      <c r="DE295" s="22"/>
      <c r="DF295" s="22"/>
    </row>
    <row r="296" spans="1:110" x14ac:dyDescent="0.25">
      <c r="A296" s="50" t="s">
        <v>2873</v>
      </c>
      <c r="B296" s="50" t="s">
        <v>1918</v>
      </c>
      <c r="C296" s="50" t="s">
        <v>106</v>
      </c>
      <c r="D296" s="50" t="s">
        <v>114</v>
      </c>
      <c r="E296" s="50" t="s">
        <v>182</v>
      </c>
      <c r="F296" s="50" t="s">
        <v>1454</v>
      </c>
      <c r="G296" s="50" t="s">
        <v>109</v>
      </c>
      <c r="H296" s="52">
        <v>66.227638060668937</v>
      </c>
      <c r="I296" s="52">
        <v>100</v>
      </c>
      <c r="J296" s="52">
        <v>66.227638060668937</v>
      </c>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3"/>
      <c r="AN296" s="53"/>
      <c r="AO296" s="53"/>
      <c r="AP296" s="52"/>
      <c r="AQ296" s="52"/>
      <c r="AR296" s="52"/>
      <c r="AS296" s="52"/>
      <c r="AT296" s="52"/>
      <c r="AU296" s="52"/>
      <c r="AV296" s="52"/>
      <c r="AW296" s="52"/>
      <c r="AX296" s="52"/>
      <c r="AY296" s="52"/>
      <c r="AZ296" s="52">
        <v>0.10344827586206896</v>
      </c>
      <c r="BA296" s="52">
        <v>39.310344827586221</v>
      </c>
      <c r="BB296" s="52">
        <v>50</v>
      </c>
      <c r="BC296" s="52">
        <v>0.16541353383458646</v>
      </c>
      <c r="BD296" s="52">
        <v>26.917293233082717</v>
      </c>
      <c r="BE296" s="52">
        <v>50</v>
      </c>
      <c r="BF296" s="52"/>
      <c r="BG296" s="52"/>
      <c r="BH296" s="52"/>
      <c r="BI296" s="52"/>
      <c r="BJ296" s="52"/>
      <c r="BK296" s="52"/>
      <c r="BL296" s="52"/>
      <c r="BM296" s="52"/>
      <c r="BN296" s="52"/>
      <c r="BO296" s="52"/>
      <c r="BP296" s="52"/>
      <c r="BQ296" s="52"/>
      <c r="BR296" s="52"/>
      <c r="BS296" s="52"/>
      <c r="BT296" s="52"/>
      <c r="BU296" s="54"/>
      <c r="BV296" s="54"/>
      <c r="BW296" s="52"/>
      <c r="BX296" s="52"/>
      <c r="BY296" s="52"/>
      <c r="BZ296" s="55"/>
      <c r="CA296" s="55"/>
      <c r="CB296" s="52"/>
      <c r="CC296" s="52"/>
      <c r="CD296" s="52"/>
      <c r="CE296" s="52"/>
      <c r="CF296" s="52"/>
      <c r="CG296" s="52"/>
      <c r="CH296" s="52"/>
      <c r="CI296" s="52"/>
      <c r="CJ296" s="52"/>
      <c r="CK296" s="52"/>
      <c r="CL296" s="52"/>
      <c r="CM296" s="52"/>
      <c r="CN296" s="52"/>
      <c r="CO296" s="52"/>
      <c r="CP296" s="52"/>
      <c r="CQ296" s="52"/>
      <c r="CR296" s="52"/>
      <c r="CS296" s="52"/>
      <c r="CT296" s="52"/>
      <c r="CU296" s="52"/>
      <c r="CV296" s="52"/>
      <c r="CW296" s="52"/>
      <c r="CX296" s="52"/>
      <c r="CY296" s="52"/>
      <c r="CZ296" s="52"/>
      <c r="DA296" s="52"/>
      <c r="DB296" s="52"/>
      <c r="DC296" s="52"/>
      <c r="DD296" s="50" t="s">
        <v>441</v>
      </c>
      <c r="DE296" s="22"/>
      <c r="DF296" s="22"/>
    </row>
    <row r="297" spans="1:110" x14ac:dyDescent="0.25">
      <c r="A297" s="50" t="s">
        <v>3152</v>
      </c>
      <c r="B297" s="50" t="s">
        <v>1919</v>
      </c>
      <c r="C297" s="50" t="s">
        <v>106</v>
      </c>
      <c r="D297" s="50" t="s">
        <v>108</v>
      </c>
      <c r="E297" s="50" t="s">
        <v>123</v>
      </c>
      <c r="F297" s="50" t="s">
        <v>2644</v>
      </c>
      <c r="G297" s="50" t="s">
        <v>109</v>
      </c>
      <c r="H297" s="52">
        <v>709.36576217144807</v>
      </c>
      <c r="I297" s="52">
        <v>950</v>
      </c>
      <c r="J297" s="52">
        <v>74.670080228573482</v>
      </c>
      <c r="K297" s="52">
        <v>0</v>
      </c>
      <c r="L297" s="52">
        <v>310</v>
      </c>
      <c r="M297" s="52">
        <v>69.284983134685106</v>
      </c>
      <c r="N297" s="52">
        <v>92.379977512913484</v>
      </c>
      <c r="O297" s="52">
        <v>100</v>
      </c>
      <c r="P297" s="52">
        <v>72</v>
      </c>
      <c r="Q297" s="52">
        <v>56.481168107020174</v>
      </c>
      <c r="R297" s="52">
        <v>65.705862237202311</v>
      </c>
      <c r="S297" s="52">
        <v>73.158406168264406</v>
      </c>
      <c r="T297" s="52">
        <v>75.308224142693575</v>
      </c>
      <c r="U297" s="52">
        <v>100</v>
      </c>
      <c r="V297" s="52">
        <v>309</v>
      </c>
      <c r="W297" s="52">
        <v>62.03164096121067</v>
      </c>
      <c r="X297" s="52">
        <v>82.708854614947555</v>
      </c>
      <c r="Y297" s="52">
        <v>100</v>
      </c>
      <c r="Z297" s="52">
        <v>72</v>
      </c>
      <c r="AA297" s="52">
        <v>49.937329261071518</v>
      </c>
      <c r="AB297" s="52">
        <v>66.583105681428691</v>
      </c>
      <c r="AC297" s="52">
        <v>100</v>
      </c>
      <c r="AD297" s="52">
        <v>169</v>
      </c>
      <c r="AE297" s="52">
        <v>66.709467455621308</v>
      </c>
      <c r="AF297" s="52">
        <v>88.945956607495077</v>
      </c>
      <c r="AG297" s="52">
        <v>100</v>
      </c>
      <c r="AH297" s="52">
        <v>48</v>
      </c>
      <c r="AI297" s="52">
        <v>59.896527777777798</v>
      </c>
      <c r="AJ297" s="52">
        <v>69.412121212121207</v>
      </c>
      <c r="AK297" s="52">
        <v>79.862037037037055</v>
      </c>
      <c r="AL297" s="52">
        <v>100</v>
      </c>
      <c r="AM297" s="53">
        <v>16.670000000000002</v>
      </c>
      <c r="AN297" s="53">
        <v>15.76</v>
      </c>
      <c r="AO297" s="53">
        <v>9.51</v>
      </c>
      <c r="AP297" s="52">
        <v>0</v>
      </c>
      <c r="AQ297" s="52">
        <v>0.96875</v>
      </c>
      <c r="AR297" s="52">
        <v>0.96</v>
      </c>
      <c r="AS297" s="52">
        <v>0.97142857142857142</v>
      </c>
      <c r="AT297" s="52">
        <v>0.96562499999999996</v>
      </c>
      <c r="AU297" s="52">
        <v>0.96</v>
      </c>
      <c r="AV297" s="52">
        <v>0.96734693877551026</v>
      </c>
      <c r="AW297" s="52">
        <v>0.99411764705882355</v>
      </c>
      <c r="AX297" s="52">
        <v>0.97959183673469385</v>
      </c>
      <c r="AY297" s="52">
        <v>1</v>
      </c>
      <c r="AZ297" s="52">
        <v>0.12318840579710146</v>
      </c>
      <c r="BA297" s="52">
        <v>35.362318840579718</v>
      </c>
      <c r="BB297" s="52">
        <v>50</v>
      </c>
      <c r="BC297" s="52">
        <v>0.19736842105263158</v>
      </c>
      <c r="BD297" s="52">
        <v>20.526315789473681</v>
      </c>
      <c r="BE297" s="52">
        <v>50</v>
      </c>
      <c r="BF297" s="52">
        <v>115</v>
      </c>
      <c r="BG297" s="52">
        <v>118</v>
      </c>
      <c r="BH297" s="52">
        <v>0.97457627118644063</v>
      </c>
      <c r="BI297" s="52">
        <v>50</v>
      </c>
      <c r="BJ297" s="52">
        <v>50</v>
      </c>
      <c r="BK297" s="52">
        <v>47</v>
      </c>
      <c r="BL297" s="52">
        <v>118</v>
      </c>
      <c r="BM297" s="52">
        <v>0.39830508474576271</v>
      </c>
      <c r="BN297" s="52">
        <v>26.55367231638418</v>
      </c>
      <c r="BO297" s="52">
        <v>50</v>
      </c>
      <c r="BP297" s="52">
        <v>160</v>
      </c>
      <c r="BQ297" s="52">
        <v>176</v>
      </c>
      <c r="BR297" s="52">
        <v>0.90909090909090906</v>
      </c>
      <c r="BS297" s="52">
        <v>48.355899419729212</v>
      </c>
      <c r="BT297" s="52">
        <v>50</v>
      </c>
      <c r="BU297" s="54"/>
      <c r="BV297" s="54"/>
      <c r="BW297" s="52"/>
      <c r="BX297" s="52"/>
      <c r="BY297" s="52"/>
      <c r="BZ297" s="55"/>
      <c r="CA297" s="55"/>
      <c r="CB297" s="52"/>
      <c r="CC297" s="52"/>
      <c r="CD297" s="52"/>
      <c r="CE297" s="52"/>
      <c r="CF297" s="52"/>
      <c r="CG297" s="52"/>
      <c r="CH297" s="52"/>
      <c r="CI297" s="52"/>
      <c r="CJ297" s="52"/>
      <c r="CK297" s="52">
        <v>194</v>
      </c>
      <c r="CL297" s="52">
        <v>100</v>
      </c>
      <c r="CM297" s="52">
        <v>248</v>
      </c>
      <c r="CN297" s="52">
        <v>0.51546391752577314</v>
      </c>
      <c r="CO297" s="52">
        <v>0.782258064516129</v>
      </c>
      <c r="CP297" s="52">
        <v>17.182130584192436</v>
      </c>
      <c r="CQ297" s="52">
        <v>50</v>
      </c>
      <c r="CR297" s="52">
        <v>90</v>
      </c>
      <c r="CS297" s="52">
        <v>293</v>
      </c>
      <c r="CT297" s="52">
        <v>0.30716723549488056</v>
      </c>
      <c r="CU297" s="52">
        <v>25.597269624573382</v>
      </c>
      <c r="CV297" s="52">
        <v>50</v>
      </c>
      <c r="CW297" s="52"/>
      <c r="CX297" s="52"/>
      <c r="CY297" s="52"/>
      <c r="CZ297" s="52">
        <v>16.823939048191338</v>
      </c>
      <c r="DA297" s="52">
        <v>19.496255895940152</v>
      </c>
      <c r="DB297" s="52">
        <v>17.335082511020332</v>
      </c>
      <c r="DC297" s="52"/>
      <c r="DD297" s="50" t="s">
        <v>751</v>
      </c>
      <c r="DE297" s="22"/>
      <c r="DF297" s="22"/>
    </row>
    <row r="298" spans="1:110" x14ac:dyDescent="0.25">
      <c r="A298" s="50" t="s">
        <v>2882</v>
      </c>
      <c r="B298" s="50" t="s">
        <v>1920</v>
      </c>
      <c r="C298" s="50" t="s">
        <v>106</v>
      </c>
      <c r="D298" s="50" t="s">
        <v>122</v>
      </c>
      <c r="E298" s="50" t="s">
        <v>123</v>
      </c>
      <c r="F298" s="50" t="s">
        <v>2644</v>
      </c>
      <c r="G298" s="50" t="s">
        <v>109</v>
      </c>
      <c r="H298" s="52">
        <v>965.09012930644337</v>
      </c>
      <c r="I298" s="52">
        <v>1250</v>
      </c>
      <c r="J298" s="52">
        <v>77.20721034451546</v>
      </c>
      <c r="K298" s="52">
        <v>0</v>
      </c>
      <c r="L298" s="52">
        <v>218</v>
      </c>
      <c r="M298" s="52">
        <v>77.84070730985502</v>
      </c>
      <c r="N298" s="52">
        <v>100</v>
      </c>
      <c r="O298" s="52">
        <v>100</v>
      </c>
      <c r="P298" s="52">
        <v>71</v>
      </c>
      <c r="Q298" s="52">
        <v>68.787482962289886</v>
      </c>
      <c r="R298" s="52">
        <v>66.392921429740312</v>
      </c>
      <c r="S298" s="52">
        <v>75</v>
      </c>
      <c r="T298" s="52">
        <v>91.716643949719838</v>
      </c>
      <c r="U298" s="52">
        <v>100</v>
      </c>
      <c r="V298" s="52">
        <v>218</v>
      </c>
      <c r="W298" s="52">
        <v>60.860840505690618</v>
      </c>
      <c r="X298" s="52">
        <v>81.147787340920814</v>
      </c>
      <c r="Y298" s="52">
        <v>100</v>
      </c>
      <c r="Z298" s="52">
        <v>71</v>
      </c>
      <c r="AA298" s="52">
        <v>49.407095493925759</v>
      </c>
      <c r="AB298" s="52">
        <v>65.87612732523435</v>
      </c>
      <c r="AC298" s="52">
        <v>100</v>
      </c>
      <c r="AD298" s="52">
        <v>189</v>
      </c>
      <c r="AE298" s="52">
        <v>60.810405643738974</v>
      </c>
      <c r="AF298" s="52">
        <v>81.080540858318628</v>
      </c>
      <c r="AG298" s="52">
        <v>100</v>
      </c>
      <c r="AH298" s="52">
        <v>63</v>
      </c>
      <c r="AI298" s="52">
        <v>52.898941798941827</v>
      </c>
      <c r="AJ298" s="52">
        <v>64.766137566137573</v>
      </c>
      <c r="AK298" s="52">
        <v>70.531922398589103</v>
      </c>
      <c r="AL298" s="52">
        <v>100</v>
      </c>
      <c r="AM298" s="53">
        <v>6.21</v>
      </c>
      <c r="AN298" s="53">
        <v>16.98</v>
      </c>
      <c r="AO298" s="53">
        <v>11.86</v>
      </c>
      <c r="AP298" s="52">
        <v>1</v>
      </c>
      <c r="AQ298" s="52">
        <v>0.96120689655172409</v>
      </c>
      <c r="AR298" s="52">
        <v>0.9375</v>
      </c>
      <c r="AS298" s="52">
        <v>0.97368421052631582</v>
      </c>
      <c r="AT298" s="52">
        <v>0.96120689655172409</v>
      </c>
      <c r="AU298" s="52">
        <v>0.9375</v>
      </c>
      <c r="AV298" s="52">
        <v>0.97368421052631582</v>
      </c>
      <c r="AW298" s="52">
        <v>0.99489795918367352</v>
      </c>
      <c r="AX298" s="52">
        <v>0.98529411764705888</v>
      </c>
      <c r="AY298" s="52">
        <v>1</v>
      </c>
      <c r="AZ298" s="52">
        <v>0.13325740318906606</v>
      </c>
      <c r="BA298" s="52">
        <v>33.348519362186792</v>
      </c>
      <c r="BB298" s="52">
        <v>50</v>
      </c>
      <c r="BC298" s="52">
        <v>0.23571428571428571</v>
      </c>
      <c r="BD298" s="52">
        <v>12.857142857142856</v>
      </c>
      <c r="BE298" s="52">
        <v>50</v>
      </c>
      <c r="BF298" s="52">
        <v>232</v>
      </c>
      <c r="BG298" s="52">
        <v>446</v>
      </c>
      <c r="BH298" s="52">
        <v>0.52017937219730936</v>
      </c>
      <c r="BI298" s="52">
        <v>34.678624813153959</v>
      </c>
      <c r="BJ298" s="52">
        <v>50</v>
      </c>
      <c r="BK298" s="52">
        <v>158</v>
      </c>
      <c r="BL298" s="52">
        <v>446</v>
      </c>
      <c r="BM298" s="52">
        <v>0.35426008968609868</v>
      </c>
      <c r="BN298" s="52">
        <v>23.617339312406578</v>
      </c>
      <c r="BO298" s="52">
        <v>50</v>
      </c>
      <c r="BP298" s="52">
        <v>188</v>
      </c>
      <c r="BQ298" s="52">
        <v>235</v>
      </c>
      <c r="BR298" s="52">
        <v>0.8</v>
      </c>
      <c r="BS298" s="52">
        <v>42.553191489361708</v>
      </c>
      <c r="BT298" s="52">
        <v>50</v>
      </c>
      <c r="BU298" s="54">
        <v>209</v>
      </c>
      <c r="BV298" s="54">
        <v>232</v>
      </c>
      <c r="BW298" s="52">
        <v>0.90086206896551724</v>
      </c>
      <c r="BX298" s="52">
        <v>95.836390315480557</v>
      </c>
      <c r="BY298" s="52">
        <v>100</v>
      </c>
      <c r="BZ298" s="55">
        <v>82</v>
      </c>
      <c r="CA298" s="55">
        <v>106</v>
      </c>
      <c r="CB298" s="52">
        <v>0.77358490566037741</v>
      </c>
      <c r="CC298" s="52">
        <v>82.296266559614622</v>
      </c>
      <c r="CD298" s="52">
        <v>100</v>
      </c>
      <c r="CE298" s="52">
        <v>1</v>
      </c>
      <c r="CF298" s="52">
        <v>214</v>
      </c>
      <c r="CG298" s="52">
        <v>152</v>
      </c>
      <c r="CH298" s="52">
        <v>0.71028037383177567</v>
      </c>
      <c r="CI298" s="52">
        <v>94.704049844236764</v>
      </c>
      <c r="CJ298" s="52">
        <v>100</v>
      </c>
      <c r="CK298" s="52">
        <v>196</v>
      </c>
      <c r="CL298" s="52">
        <v>58</v>
      </c>
      <c r="CM298" s="52">
        <v>197</v>
      </c>
      <c r="CN298" s="52">
        <v>0.29591836734693877</v>
      </c>
      <c r="CO298" s="52">
        <v>0.99492385786802029</v>
      </c>
      <c r="CP298" s="52">
        <v>19.727891156462583</v>
      </c>
      <c r="CQ298" s="52">
        <v>50</v>
      </c>
      <c r="CR298" s="52">
        <v>370</v>
      </c>
      <c r="CS298" s="52">
        <v>878</v>
      </c>
      <c r="CT298" s="52">
        <v>0.42141230068337132</v>
      </c>
      <c r="CU298" s="52">
        <v>35.117691723614278</v>
      </c>
      <c r="CV298" s="52">
        <v>50</v>
      </c>
      <c r="CW298" s="52">
        <v>0.77358490566037741</v>
      </c>
      <c r="CX298" s="52">
        <v>0.94</v>
      </c>
      <c r="CY298" s="52">
        <v>0.16641509433962257</v>
      </c>
      <c r="CZ298" s="52">
        <v>16.823939048191338</v>
      </c>
      <c r="DA298" s="52">
        <v>19.496255895940152</v>
      </c>
      <c r="DB298" s="52">
        <v>17.335082511020332</v>
      </c>
      <c r="DC298" s="52">
        <v>12.629206143265662</v>
      </c>
      <c r="DD298" s="50" t="s">
        <v>450</v>
      </c>
      <c r="DE298" s="22"/>
      <c r="DF298" s="22"/>
    </row>
    <row r="299" spans="1:110" x14ac:dyDescent="0.25">
      <c r="A299" s="50" t="s">
        <v>2975</v>
      </c>
      <c r="B299" s="50" t="s">
        <v>1921</v>
      </c>
      <c r="C299" s="50" t="s">
        <v>106</v>
      </c>
      <c r="D299" s="50" t="s">
        <v>107</v>
      </c>
      <c r="E299" s="50" t="s">
        <v>119</v>
      </c>
      <c r="F299" s="50" t="s">
        <v>1454</v>
      </c>
      <c r="G299" s="50" t="s">
        <v>109</v>
      </c>
      <c r="H299" s="52">
        <v>620.24229362405754</v>
      </c>
      <c r="I299" s="52">
        <v>800</v>
      </c>
      <c r="J299" s="52">
        <v>77.530286703007192</v>
      </c>
      <c r="K299" s="52">
        <v>0</v>
      </c>
      <c r="L299" s="52">
        <v>359</v>
      </c>
      <c r="M299" s="52">
        <v>63.575362327321955</v>
      </c>
      <c r="N299" s="52">
        <v>84.767149769762611</v>
      </c>
      <c r="O299" s="52">
        <v>100</v>
      </c>
      <c r="P299" s="52">
        <v>343</v>
      </c>
      <c r="Q299" s="52">
        <v>63.306491999092536</v>
      </c>
      <c r="R299" s="52"/>
      <c r="S299" s="52"/>
      <c r="T299" s="52">
        <v>84.408655998790053</v>
      </c>
      <c r="U299" s="52">
        <v>100</v>
      </c>
      <c r="V299" s="52">
        <v>359</v>
      </c>
      <c r="W299" s="52">
        <v>59.417491309403836</v>
      </c>
      <c r="X299" s="52">
        <v>79.223321745871772</v>
      </c>
      <c r="Y299" s="52">
        <v>100</v>
      </c>
      <c r="Z299" s="52">
        <v>343</v>
      </c>
      <c r="AA299" s="52">
        <v>59.159120072393307</v>
      </c>
      <c r="AB299" s="52">
        <v>78.878826763191086</v>
      </c>
      <c r="AC299" s="52">
        <v>100</v>
      </c>
      <c r="AD299" s="52">
        <v>121</v>
      </c>
      <c r="AE299" s="52">
        <v>52.068181818181813</v>
      </c>
      <c r="AF299" s="52">
        <v>69.424242424242422</v>
      </c>
      <c r="AG299" s="52">
        <v>100</v>
      </c>
      <c r="AH299" s="52">
        <v>113</v>
      </c>
      <c r="AI299" s="52">
        <v>51.672418879056025</v>
      </c>
      <c r="AJ299" s="52"/>
      <c r="AK299" s="52">
        <v>68.896558505408038</v>
      </c>
      <c r="AL299" s="52">
        <v>100</v>
      </c>
      <c r="AM299" s="53"/>
      <c r="AN299" s="53"/>
      <c r="AO299" s="53"/>
      <c r="AP299" s="52">
        <v>0</v>
      </c>
      <c r="AQ299" s="52">
        <v>0.99447513812154698</v>
      </c>
      <c r="AR299" s="52">
        <v>0.9942196531791907</v>
      </c>
      <c r="AS299" s="52"/>
      <c r="AT299" s="52">
        <v>0.99447513812154698</v>
      </c>
      <c r="AU299" s="52">
        <v>0.9942196531791907</v>
      </c>
      <c r="AV299" s="52"/>
      <c r="AW299" s="52">
        <v>1</v>
      </c>
      <c r="AX299" s="52">
        <v>1</v>
      </c>
      <c r="AY299" s="52"/>
      <c r="AZ299" s="52">
        <v>5.730129390018484E-2</v>
      </c>
      <c r="BA299" s="52">
        <v>48.539741219963048</v>
      </c>
      <c r="BB299" s="52">
        <v>50</v>
      </c>
      <c r="BC299" s="52">
        <v>5.6201550387596902E-2</v>
      </c>
      <c r="BD299" s="52">
        <v>48.759689922480625</v>
      </c>
      <c r="BE299" s="52">
        <v>50</v>
      </c>
      <c r="BF299" s="52"/>
      <c r="BG299" s="52"/>
      <c r="BH299" s="52"/>
      <c r="BI299" s="52"/>
      <c r="BJ299" s="52"/>
      <c r="BK299" s="52"/>
      <c r="BL299" s="52"/>
      <c r="BM299" s="52"/>
      <c r="BN299" s="52"/>
      <c r="BO299" s="52"/>
      <c r="BP299" s="52">
        <v>45</v>
      </c>
      <c r="BQ299" s="52">
        <v>50</v>
      </c>
      <c r="BR299" s="52">
        <v>0.9</v>
      </c>
      <c r="BS299" s="52">
        <v>47.872340425531917</v>
      </c>
      <c r="BT299" s="52">
        <v>50</v>
      </c>
      <c r="BU299" s="54"/>
      <c r="BV299" s="54"/>
      <c r="BW299" s="52"/>
      <c r="BX299" s="52"/>
      <c r="BY299" s="52"/>
      <c r="BZ299" s="55"/>
      <c r="CA299" s="55"/>
      <c r="CB299" s="52"/>
      <c r="CC299" s="52"/>
      <c r="CD299" s="52"/>
      <c r="CE299" s="52"/>
      <c r="CF299" s="52"/>
      <c r="CG299" s="52"/>
      <c r="CH299" s="52"/>
      <c r="CI299" s="52"/>
      <c r="CJ299" s="52"/>
      <c r="CK299" s="52">
        <v>183</v>
      </c>
      <c r="CL299" s="52">
        <v>26</v>
      </c>
      <c r="CM299" s="52">
        <v>181</v>
      </c>
      <c r="CN299" s="52">
        <v>0.14207650273224043</v>
      </c>
      <c r="CO299" s="52">
        <v>1.011049723756906</v>
      </c>
      <c r="CP299" s="52">
        <v>9.4717668488160278</v>
      </c>
      <c r="CQ299" s="52">
        <v>50</v>
      </c>
      <c r="CR299" s="52"/>
      <c r="CS299" s="52"/>
      <c r="CT299" s="52"/>
      <c r="CU299" s="52"/>
      <c r="CV299" s="52"/>
      <c r="CW299" s="52"/>
      <c r="CX299" s="52"/>
      <c r="CY299" s="52"/>
      <c r="CZ299" s="52">
        <v>16.823939048191338</v>
      </c>
      <c r="DA299" s="52">
        <v>19.496255895940152</v>
      </c>
      <c r="DB299" s="52">
        <v>17.335082511020332</v>
      </c>
      <c r="DC299" s="52"/>
      <c r="DD299" s="50" t="s">
        <v>556</v>
      </c>
      <c r="DE299" s="22"/>
      <c r="DF299" s="22"/>
    </row>
    <row r="300" spans="1:110" x14ac:dyDescent="0.25">
      <c r="A300" s="50" t="s">
        <v>2883</v>
      </c>
      <c r="B300" s="50" t="s">
        <v>1922</v>
      </c>
      <c r="C300" s="50" t="s">
        <v>106</v>
      </c>
      <c r="D300" s="50" t="s">
        <v>107</v>
      </c>
      <c r="E300" s="50" t="s">
        <v>108</v>
      </c>
      <c r="F300" s="50" t="s">
        <v>1453</v>
      </c>
      <c r="G300" s="50" t="s">
        <v>109</v>
      </c>
      <c r="H300" s="52">
        <v>583.62386812362547</v>
      </c>
      <c r="I300" s="52">
        <v>650</v>
      </c>
      <c r="J300" s="52">
        <v>89.788287403634698</v>
      </c>
      <c r="K300" s="52">
        <v>0</v>
      </c>
      <c r="L300" s="52">
        <v>255</v>
      </c>
      <c r="M300" s="52">
        <v>80.825867426926294</v>
      </c>
      <c r="N300" s="52">
        <v>100</v>
      </c>
      <c r="O300" s="52">
        <v>100</v>
      </c>
      <c r="P300" s="52">
        <v>54</v>
      </c>
      <c r="Q300" s="52">
        <v>64.111014395766063</v>
      </c>
      <c r="R300" s="52">
        <v>73.431895472612922</v>
      </c>
      <c r="S300" s="52">
        <v>75</v>
      </c>
      <c r="T300" s="52">
        <v>85.481352527688088</v>
      </c>
      <c r="U300" s="52">
        <v>100</v>
      </c>
      <c r="V300" s="52">
        <v>253</v>
      </c>
      <c r="W300" s="52">
        <v>69.869370052150359</v>
      </c>
      <c r="X300" s="52">
        <v>93.159160069533812</v>
      </c>
      <c r="Y300" s="52">
        <v>100</v>
      </c>
      <c r="Z300" s="52">
        <v>52</v>
      </c>
      <c r="AA300" s="52">
        <v>56.098839099977759</v>
      </c>
      <c r="AB300" s="52">
        <v>74.798452133303684</v>
      </c>
      <c r="AC300" s="52">
        <v>100</v>
      </c>
      <c r="AD300" s="52">
        <v>83</v>
      </c>
      <c r="AE300" s="52">
        <v>68.504819277108425</v>
      </c>
      <c r="AF300" s="52">
        <v>91.339759036144557</v>
      </c>
      <c r="AG300" s="52">
        <v>100</v>
      </c>
      <c r="AH300" s="52">
        <v>13</v>
      </c>
      <c r="AI300" s="52"/>
      <c r="AJ300" s="52">
        <v>70.431428571428555</v>
      </c>
      <c r="AK300" s="52"/>
      <c r="AL300" s="52">
        <v>0</v>
      </c>
      <c r="AM300" s="53">
        <v>10.88</v>
      </c>
      <c r="AN300" s="53">
        <v>17.329999999999998</v>
      </c>
      <c r="AO300" s="53"/>
      <c r="AP300" s="52">
        <v>0</v>
      </c>
      <c r="AQ300" s="52">
        <v>0.98120300751879697</v>
      </c>
      <c r="AR300" s="52">
        <v>0.98305084745762716</v>
      </c>
      <c r="AS300" s="52">
        <v>0.98067632850241548</v>
      </c>
      <c r="AT300" s="52">
        <v>0.97388059701492535</v>
      </c>
      <c r="AU300" s="52">
        <v>0.95081967213114749</v>
      </c>
      <c r="AV300" s="52">
        <v>0.98067632850241548</v>
      </c>
      <c r="AW300" s="52">
        <v>1</v>
      </c>
      <c r="AX300" s="52"/>
      <c r="AY300" s="52">
        <v>1</v>
      </c>
      <c r="AZ300" s="52">
        <v>2.6763990267639901E-2</v>
      </c>
      <c r="BA300" s="52">
        <v>50</v>
      </c>
      <c r="BB300" s="52">
        <v>50</v>
      </c>
      <c r="BC300" s="52">
        <v>3.0927835051546393E-2</v>
      </c>
      <c r="BD300" s="52">
        <v>50</v>
      </c>
      <c r="BE300" s="52">
        <v>50</v>
      </c>
      <c r="BF300" s="52"/>
      <c r="BG300" s="52"/>
      <c r="BH300" s="52"/>
      <c r="BI300" s="52"/>
      <c r="BJ300" s="52"/>
      <c r="BK300" s="52"/>
      <c r="BL300" s="52"/>
      <c r="BM300" s="52"/>
      <c r="BN300" s="52"/>
      <c r="BO300" s="52"/>
      <c r="BP300" s="52"/>
      <c r="BQ300" s="52"/>
      <c r="BR300" s="52"/>
      <c r="BS300" s="52"/>
      <c r="BT300" s="52"/>
      <c r="BU300" s="54"/>
      <c r="BV300" s="54"/>
      <c r="BW300" s="52"/>
      <c r="BX300" s="52"/>
      <c r="BY300" s="52"/>
      <c r="BZ300" s="55"/>
      <c r="CA300" s="55"/>
      <c r="CB300" s="52"/>
      <c r="CC300" s="52"/>
      <c r="CD300" s="52"/>
      <c r="CE300" s="52"/>
      <c r="CF300" s="52"/>
      <c r="CG300" s="52"/>
      <c r="CH300" s="52"/>
      <c r="CI300" s="52"/>
      <c r="CJ300" s="52"/>
      <c r="CK300" s="52">
        <v>127</v>
      </c>
      <c r="CL300" s="52">
        <v>74</v>
      </c>
      <c r="CM300" s="52">
        <v>129</v>
      </c>
      <c r="CN300" s="52">
        <v>0.58267716535433067</v>
      </c>
      <c r="CO300" s="52">
        <v>0.98449612403100772</v>
      </c>
      <c r="CP300" s="52">
        <v>38.84514435695538</v>
      </c>
      <c r="CQ300" s="52">
        <v>50</v>
      </c>
      <c r="CR300" s="52"/>
      <c r="CS300" s="52"/>
      <c r="CT300" s="52"/>
      <c r="CU300" s="52"/>
      <c r="CV300" s="52"/>
      <c r="CW300" s="52"/>
      <c r="CX300" s="52"/>
      <c r="CY300" s="52"/>
      <c r="CZ300" s="52">
        <v>16.823939048191338</v>
      </c>
      <c r="DA300" s="52">
        <v>19.496255895940152</v>
      </c>
      <c r="DB300" s="52">
        <v>17.335082511020332</v>
      </c>
      <c r="DC300" s="52"/>
      <c r="DD300" s="50" t="s">
        <v>452</v>
      </c>
      <c r="DE300" s="22"/>
      <c r="DF300" s="22"/>
    </row>
    <row r="301" spans="1:110" x14ac:dyDescent="0.25">
      <c r="A301" s="50" t="s">
        <v>3436</v>
      </c>
      <c r="B301" s="50" t="s">
        <v>1923</v>
      </c>
      <c r="C301" s="50" t="s">
        <v>106</v>
      </c>
      <c r="D301" s="50" t="s">
        <v>107</v>
      </c>
      <c r="E301" s="50" t="s">
        <v>182</v>
      </c>
      <c r="F301" s="50" t="s">
        <v>1453</v>
      </c>
      <c r="G301" s="50" t="s">
        <v>109</v>
      </c>
      <c r="H301" s="52">
        <v>88.625954198473295</v>
      </c>
      <c r="I301" s="52">
        <v>100</v>
      </c>
      <c r="J301" s="52">
        <v>88.625954198473295</v>
      </c>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3"/>
      <c r="AN301" s="53"/>
      <c r="AO301" s="53"/>
      <c r="AP301" s="52"/>
      <c r="AQ301" s="52"/>
      <c r="AR301" s="52"/>
      <c r="AS301" s="52"/>
      <c r="AT301" s="52"/>
      <c r="AU301" s="52"/>
      <c r="AV301" s="52"/>
      <c r="AW301" s="52"/>
      <c r="AX301" s="52"/>
      <c r="AY301" s="52"/>
      <c r="AZ301" s="52">
        <v>4.5317220543806644E-2</v>
      </c>
      <c r="BA301" s="52">
        <v>50</v>
      </c>
      <c r="BB301" s="52">
        <v>50</v>
      </c>
      <c r="BC301" s="52">
        <v>0.10687022900763359</v>
      </c>
      <c r="BD301" s="52">
        <v>38.625954198473302</v>
      </c>
      <c r="BE301" s="52">
        <v>50</v>
      </c>
      <c r="BF301" s="52"/>
      <c r="BG301" s="52"/>
      <c r="BH301" s="52"/>
      <c r="BI301" s="52"/>
      <c r="BJ301" s="52"/>
      <c r="BK301" s="52"/>
      <c r="BL301" s="52"/>
      <c r="BM301" s="52"/>
      <c r="BN301" s="52"/>
      <c r="BO301" s="52"/>
      <c r="BP301" s="52"/>
      <c r="BQ301" s="52"/>
      <c r="BR301" s="52"/>
      <c r="BS301" s="52"/>
      <c r="BT301" s="52"/>
      <c r="BU301" s="54"/>
      <c r="BV301" s="54"/>
      <c r="BW301" s="52"/>
      <c r="BX301" s="52"/>
      <c r="BY301" s="52"/>
      <c r="BZ301" s="55"/>
      <c r="CA301" s="55"/>
      <c r="CB301" s="52"/>
      <c r="CC301" s="52"/>
      <c r="CD301" s="52"/>
      <c r="CE301" s="52"/>
      <c r="CF301" s="52"/>
      <c r="CG301" s="52"/>
      <c r="CH301" s="52"/>
      <c r="CI301" s="52"/>
      <c r="CJ301" s="52"/>
      <c r="CK301" s="52"/>
      <c r="CL301" s="52"/>
      <c r="CM301" s="52"/>
      <c r="CN301" s="52"/>
      <c r="CO301" s="52"/>
      <c r="CP301" s="52"/>
      <c r="CQ301" s="52"/>
      <c r="CR301" s="52"/>
      <c r="CS301" s="52"/>
      <c r="CT301" s="52"/>
      <c r="CU301" s="52"/>
      <c r="CV301" s="52"/>
      <c r="CW301" s="52"/>
      <c r="CX301" s="52"/>
      <c r="CY301" s="52"/>
      <c r="CZ301" s="52"/>
      <c r="DA301" s="52"/>
      <c r="DB301" s="52"/>
      <c r="DC301" s="52"/>
      <c r="DD301" s="50" t="s">
        <v>1071</v>
      </c>
      <c r="DE301" s="22"/>
      <c r="DF301" s="22"/>
    </row>
    <row r="302" spans="1:110" x14ac:dyDescent="0.25">
      <c r="A302" s="50" t="s">
        <v>2992</v>
      </c>
      <c r="B302" s="50" t="s">
        <v>1924</v>
      </c>
      <c r="C302" s="50" t="s">
        <v>106</v>
      </c>
      <c r="D302" s="50" t="s">
        <v>107</v>
      </c>
      <c r="E302" s="50" t="s">
        <v>137</v>
      </c>
      <c r="F302" s="50" t="s">
        <v>1454</v>
      </c>
      <c r="G302" s="50" t="s">
        <v>109</v>
      </c>
      <c r="H302" s="52">
        <v>412.10416226152296</v>
      </c>
      <c r="I302" s="52">
        <v>750</v>
      </c>
      <c r="J302" s="52">
        <v>54.947221634869727</v>
      </c>
      <c r="K302" s="52">
        <v>0</v>
      </c>
      <c r="L302" s="52">
        <v>229</v>
      </c>
      <c r="M302" s="52">
        <v>53.09453569794978</v>
      </c>
      <c r="N302" s="52">
        <v>70.79271426393305</v>
      </c>
      <c r="O302" s="52">
        <v>100</v>
      </c>
      <c r="P302" s="52">
        <v>224</v>
      </c>
      <c r="Q302" s="52">
        <v>52.838268273652155</v>
      </c>
      <c r="R302" s="52"/>
      <c r="S302" s="52"/>
      <c r="T302" s="52">
        <v>70.451024364869539</v>
      </c>
      <c r="U302" s="52">
        <v>100</v>
      </c>
      <c r="V302" s="52">
        <v>230</v>
      </c>
      <c r="W302" s="52">
        <v>46.111770460140029</v>
      </c>
      <c r="X302" s="52">
        <v>61.482360613520036</v>
      </c>
      <c r="Y302" s="52">
        <v>100</v>
      </c>
      <c r="Z302" s="52">
        <v>225</v>
      </c>
      <c r="AA302" s="52">
        <v>45.954684421906649</v>
      </c>
      <c r="AB302" s="52">
        <v>61.272912562542203</v>
      </c>
      <c r="AC302" s="52">
        <v>100</v>
      </c>
      <c r="AD302" s="52">
        <v>70</v>
      </c>
      <c r="AE302" s="52">
        <v>41.669047619047632</v>
      </c>
      <c r="AF302" s="52">
        <v>55.558730158730171</v>
      </c>
      <c r="AG302" s="52">
        <v>100</v>
      </c>
      <c r="AH302" s="52">
        <v>67</v>
      </c>
      <c r="AI302" s="52">
        <v>41.586567164179115</v>
      </c>
      <c r="AJ302" s="52"/>
      <c r="AK302" s="52">
        <v>55.44875621890548</v>
      </c>
      <c r="AL302" s="52">
        <v>100</v>
      </c>
      <c r="AM302" s="53"/>
      <c r="AN302" s="53"/>
      <c r="AO302" s="53"/>
      <c r="AP302" s="52">
        <v>0</v>
      </c>
      <c r="AQ302" s="52">
        <v>0.99199999999999999</v>
      </c>
      <c r="AR302" s="52">
        <v>0.99183673469387756</v>
      </c>
      <c r="AS302" s="52"/>
      <c r="AT302" s="52">
        <v>0.99612403100775193</v>
      </c>
      <c r="AU302" s="52">
        <v>0.99604743083003955</v>
      </c>
      <c r="AV302" s="52"/>
      <c r="AW302" s="52">
        <v>1</v>
      </c>
      <c r="AX302" s="52">
        <v>1</v>
      </c>
      <c r="AY302" s="52"/>
      <c r="AZ302" s="52">
        <v>0.26229508196721313</v>
      </c>
      <c r="BA302" s="52">
        <v>7.5409836065573721</v>
      </c>
      <c r="BB302" s="52">
        <v>50</v>
      </c>
      <c r="BC302" s="52">
        <v>0.2660377358490566</v>
      </c>
      <c r="BD302" s="52">
        <v>6.7924528301886777</v>
      </c>
      <c r="BE302" s="52">
        <v>50</v>
      </c>
      <c r="BF302" s="52"/>
      <c r="BG302" s="52"/>
      <c r="BH302" s="52"/>
      <c r="BI302" s="52"/>
      <c r="BJ302" s="52"/>
      <c r="BK302" s="52"/>
      <c r="BL302" s="52"/>
      <c r="BM302" s="52"/>
      <c r="BN302" s="52"/>
      <c r="BO302" s="52"/>
      <c r="BP302" s="52"/>
      <c r="BQ302" s="52"/>
      <c r="BR302" s="52"/>
      <c r="BS302" s="52"/>
      <c r="BT302" s="52"/>
      <c r="BU302" s="54"/>
      <c r="BV302" s="54"/>
      <c r="BW302" s="52"/>
      <c r="BX302" s="52"/>
      <c r="BY302" s="52"/>
      <c r="BZ302" s="55"/>
      <c r="CA302" s="55"/>
      <c r="CB302" s="52"/>
      <c r="CC302" s="52"/>
      <c r="CD302" s="52"/>
      <c r="CE302" s="52"/>
      <c r="CF302" s="52"/>
      <c r="CG302" s="52"/>
      <c r="CH302" s="52"/>
      <c r="CI302" s="52"/>
      <c r="CJ302" s="52"/>
      <c r="CK302" s="52">
        <v>82</v>
      </c>
      <c r="CL302" s="52">
        <v>28</v>
      </c>
      <c r="CM302" s="52">
        <v>88</v>
      </c>
      <c r="CN302" s="52">
        <v>0.34146341463414637</v>
      </c>
      <c r="CO302" s="52">
        <v>0.93181818181818177</v>
      </c>
      <c r="CP302" s="52">
        <v>22.764227642276424</v>
      </c>
      <c r="CQ302" s="52">
        <v>50</v>
      </c>
      <c r="CR302" s="52"/>
      <c r="CS302" s="52"/>
      <c r="CT302" s="52"/>
      <c r="CU302" s="52"/>
      <c r="CV302" s="52"/>
      <c r="CW302" s="52"/>
      <c r="CX302" s="52"/>
      <c r="CY302" s="52"/>
      <c r="CZ302" s="52">
        <v>16.823939048191338</v>
      </c>
      <c r="DA302" s="52">
        <v>19.496255895940152</v>
      </c>
      <c r="DB302" s="52">
        <v>17.335082511020332</v>
      </c>
      <c r="DC302" s="52"/>
      <c r="DD302" s="50" t="s">
        <v>573</v>
      </c>
      <c r="DE302" s="22"/>
      <c r="DF302" s="22"/>
    </row>
    <row r="303" spans="1:110" x14ac:dyDescent="0.25">
      <c r="A303" s="50" t="s">
        <v>3655</v>
      </c>
      <c r="B303" s="50" t="s">
        <v>1925</v>
      </c>
      <c r="C303" s="50" t="s">
        <v>1320</v>
      </c>
      <c r="D303" s="50" t="s">
        <v>122</v>
      </c>
      <c r="E303" s="50" t="s">
        <v>123</v>
      </c>
      <c r="F303" s="50" t="s">
        <v>1453</v>
      </c>
      <c r="G303" s="50" t="s">
        <v>109</v>
      </c>
      <c r="H303" s="52">
        <v>210.53407719823684</v>
      </c>
      <c r="I303" s="52">
        <v>500</v>
      </c>
      <c r="J303" s="52">
        <v>42.10681543964737</v>
      </c>
      <c r="K303" s="52">
        <v>0</v>
      </c>
      <c r="L303" s="52">
        <v>16</v>
      </c>
      <c r="M303" s="52"/>
      <c r="N303" s="52"/>
      <c r="O303" s="52">
        <v>0</v>
      </c>
      <c r="P303" s="52">
        <v>7</v>
      </c>
      <c r="Q303" s="52"/>
      <c r="R303" s="52"/>
      <c r="S303" s="52"/>
      <c r="T303" s="52"/>
      <c r="U303" s="52">
        <v>0</v>
      </c>
      <c r="V303" s="52">
        <v>16</v>
      </c>
      <c r="W303" s="52"/>
      <c r="X303" s="52"/>
      <c r="Y303" s="52">
        <v>0</v>
      </c>
      <c r="Z303" s="52">
        <v>7</v>
      </c>
      <c r="AA303" s="52"/>
      <c r="AB303" s="52"/>
      <c r="AC303" s="52">
        <v>0</v>
      </c>
      <c r="AD303" s="52">
        <v>21</v>
      </c>
      <c r="AE303" s="52">
        <v>48.871428571428567</v>
      </c>
      <c r="AF303" s="52">
        <v>65.161904761904751</v>
      </c>
      <c r="AG303" s="52">
        <v>100</v>
      </c>
      <c r="AH303" s="52">
        <v>13</v>
      </c>
      <c r="AI303" s="52"/>
      <c r="AJ303" s="52"/>
      <c r="AK303" s="52"/>
      <c r="AL303" s="52">
        <v>0</v>
      </c>
      <c r="AM303" s="53"/>
      <c r="AN303" s="53"/>
      <c r="AO303" s="53"/>
      <c r="AP303" s="52">
        <v>0</v>
      </c>
      <c r="AQ303" s="52"/>
      <c r="AR303" s="52"/>
      <c r="AS303" s="52"/>
      <c r="AT303" s="52"/>
      <c r="AU303" s="52"/>
      <c r="AV303" s="52"/>
      <c r="AW303" s="52">
        <v>1</v>
      </c>
      <c r="AX303" s="52"/>
      <c r="AY303" s="52"/>
      <c r="AZ303" s="52">
        <v>0.2839506172839506</v>
      </c>
      <c r="BA303" s="52">
        <v>3.2098765432098997</v>
      </c>
      <c r="BB303" s="52">
        <v>50</v>
      </c>
      <c r="BC303" s="52">
        <v>0.2558139534883721</v>
      </c>
      <c r="BD303" s="52">
        <v>8.8372093023255882</v>
      </c>
      <c r="BE303" s="52">
        <v>50</v>
      </c>
      <c r="BF303" s="52">
        <v>5</v>
      </c>
      <c r="BG303" s="52">
        <v>43</v>
      </c>
      <c r="BH303" s="52">
        <v>0.11627906976744186</v>
      </c>
      <c r="BI303" s="52">
        <v>7.7519379844961236</v>
      </c>
      <c r="BJ303" s="52">
        <v>50</v>
      </c>
      <c r="BK303" s="52">
        <v>3</v>
      </c>
      <c r="BL303" s="52">
        <v>43</v>
      </c>
      <c r="BM303" s="52">
        <v>6.9767441860465115E-2</v>
      </c>
      <c r="BN303" s="52">
        <v>4.6511627906976747</v>
      </c>
      <c r="BO303" s="52">
        <v>50</v>
      </c>
      <c r="BP303" s="52"/>
      <c r="BQ303" s="52"/>
      <c r="BR303" s="52"/>
      <c r="BS303" s="52"/>
      <c r="BT303" s="52"/>
      <c r="BU303" s="54">
        <v>18</v>
      </c>
      <c r="BV303" s="54">
        <v>27</v>
      </c>
      <c r="BW303" s="52">
        <v>0.66666666666666663</v>
      </c>
      <c r="BX303" s="52">
        <v>70.921985815602838</v>
      </c>
      <c r="BY303" s="52">
        <v>100</v>
      </c>
      <c r="BZ303" s="55"/>
      <c r="CA303" s="55"/>
      <c r="CB303" s="52"/>
      <c r="CC303" s="52"/>
      <c r="CD303" s="52"/>
      <c r="CE303" s="52">
        <v>0</v>
      </c>
      <c r="CF303" s="52"/>
      <c r="CG303" s="52"/>
      <c r="CH303" s="52"/>
      <c r="CI303" s="52"/>
      <c r="CJ303" s="52"/>
      <c r="CK303" s="52">
        <v>20</v>
      </c>
      <c r="CL303" s="52">
        <v>0</v>
      </c>
      <c r="CM303" s="52">
        <v>25</v>
      </c>
      <c r="CN303" s="52">
        <v>0</v>
      </c>
      <c r="CO303" s="52">
        <v>0.8</v>
      </c>
      <c r="CP303" s="52">
        <v>0</v>
      </c>
      <c r="CQ303" s="52">
        <v>50</v>
      </c>
      <c r="CR303" s="52">
        <v>54</v>
      </c>
      <c r="CS303" s="52">
        <v>81</v>
      </c>
      <c r="CT303" s="52">
        <v>0.66666666666666663</v>
      </c>
      <c r="CU303" s="52">
        <v>50</v>
      </c>
      <c r="CV303" s="52">
        <v>50</v>
      </c>
      <c r="CW303" s="52"/>
      <c r="CX303" s="52"/>
      <c r="CY303" s="52"/>
      <c r="CZ303" s="52">
        <v>16.823939048191338</v>
      </c>
      <c r="DA303" s="52">
        <v>19.496255895940152</v>
      </c>
      <c r="DB303" s="52">
        <v>17.335082511020332</v>
      </c>
      <c r="DC303" s="52">
        <v>12.629206143265662</v>
      </c>
      <c r="DD303" s="50" t="s">
        <v>1334</v>
      </c>
      <c r="DE303" s="22"/>
      <c r="DF303" s="22"/>
    </row>
    <row r="304" spans="1:110" x14ac:dyDescent="0.25">
      <c r="A304" s="50" t="s">
        <v>3450</v>
      </c>
      <c r="B304" s="50" t="s">
        <v>1926</v>
      </c>
      <c r="C304" s="50" t="s">
        <v>106</v>
      </c>
      <c r="D304" s="50" t="s">
        <v>114</v>
      </c>
      <c r="E304" s="50" t="s">
        <v>137</v>
      </c>
      <c r="F304" s="50" t="s">
        <v>1454</v>
      </c>
      <c r="G304" s="50" t="s">
        <v>109</v>
      </c>
      <c r="H304" s="52">
        <v>508.31396157840845</v>
      </c>
      <c r="I304" s="52">
        <v>750</v>
      </c>
      <c r="J304" s="52">
        <v>67.775194877121123</v>
      </c>
      <c r="K304" s="52">
        <v>0</v>
      </c>
      <c r="L304" s="52">
        <v>233</v>
      </c>
      <c r="M304" s="52">
        <v>60.54510638975912</v>
      </c>
      <c r="N304" s="52">
        <v>80.726808519678826</v>
      </c>
      <c r="O304" s="52">
        <v>100</v>
      </c>
      <c r="P304" s="52">
        <v>214</v>
      </c>
      <c r="Q304" s="52">
        <v>58.980755238075886</v>
      </c>
      <c r="R304" s="52"/>
      <c r="S304" s="52"/>
      <c r="T304" s="52">
        <v>78.641006984101182</v>
      </c>
      <c r="U304" s="52">
        <v>100</v>
      </c>
      <c r="V304" s="52">
        <v>232</v>
      </c>
      <c r="W304" s="52">
        <v>52.054160782609053</v>
      </c>
      <c r="X304" s="52">
        <v>69.405547710145399</v>
      </c>
      <c r="Y304" s="52">
        <v>100</v>
      </c>
      <c r="Z304" s="52">
        <v>213</v>
      </c>
      <c r="AA304" s="52">
        <v>50.351962775084836</v>
      </c>
      <c r="AB304" s="52">
        <v>67.135950366779781</v>
      </c>
      <c r="AC304" s="52">
        <v>100</v>
      </c>
      <c r="AD304" s="52">
        <v>79</v>
      </c>
      <c r="AE304" s="52">
        <v>42.491561181434605</v>
      </c>
      <c r="AF304" s="52">
        <v>56.655414908579473</v>
      </c>
      <c r="AG304" s="52">
        <v>100</v>
      </c>
      <c r="AH304" s="52">
        <v>75</v>
      </c>
      <c r="AI304" s="52">
        <v>41.844000000000008</v>
      </c>
      <c r="AJ304" s="52"/>
      <c r="AK304" s="52">
        <v>55.792000000000009</v>
      </c>
      <c r="AL304" s="52">
        <v>100</v>
      </c>
      <c r="AM304" s="53"/>
      <c r="AN304" s="53"/>
      <c r="AO304" s="53"/>
      <c r="AP304" s="52">
        <v>0</v>
      </c>
      <c r="AQ304" s="52">
        <v>0.99624060150375937</v>
      </c>
      <c r="AR304" s="52">
        <v>0.99586776859504134</v>
      </c>
      <c r="AS304" s="52">
        <v>1</v>
      </c>
      <c r="AT304" s="52">
        <v>1</v>
      </c>
      <c r="AU304" s="52">
        <v>1</v>
      </c>
      <c r="AV304" s="52">
        <v>1</v>
      </c>
      <c r="AW304" s="52">
        <v>1</v>
      </c>
      <c r="AX304" s="52">
        <v>1</v>
      </c>
      <c r="AY304" s="52"/>
      <c r="AZ304" s="52">
        <v>0.13127413127413126</v>
      </c>
      <c r="BA304" s="52">
        <v>33.745173745173766</v>
      </c>
      <c r="BB304" s="52">
        <v>50</v>
      </c>
      <c r="BC304" s="52">
        <v>0.14193548387096774</v>
      </c>
      <c r="BD304" s="52">
        <v>31.612903225806456</v>
      </c>
      <c r="BE304" s="52">
        <v>50</v>
      </c>
      <c r="BF304" s="52"/>
      <c r="BG304" s="52"/>
      <c r="BH304" s="52"/>
      <c r="BI304" s="52"/>
      <c r="BJ304" s="52"/>
      <c r="BK304" s="52"/>
      <c r="BL304" s="52"/>
      <c r="BM304" s="52"/>
      <c r="BN304" s="52"/>
      <c r="BO304" s="52"/>
      <c r="BP304" s="52"/>
      <c r="BQ304" s="52"/>
      <c r="BR304" s="52"/>
      <c r="BS304" s="52"/>
      <c r="BT304" s="52"/>
      <c r="BU304" s="54"/>
      <c r="BV304" s="54"/>
      <c r="BW304" s="52"/>
      <c r="BX304" s="52"/>
      <c r="BY304" s="52"/>
      <c r="BZ304" s="55"/>
      <c r="CA304" s="55"/>
      <c r="CB304" s="52"/>
      <c r="CC304" s="52"/>
      <c r="CD304" s="52"/>
      <c r="CE304" s="52"/>
      <c r="CF304" s="52"/>
      <c r="CG304" s="52"/>
      <c r="CH304" s="52"/>
      <c r="CI304" s="52"/>
      <c r="CJ304" s="52"/>
      <c r="CK304" s="52">
        <v>79</v>
      </c>
      <c r="CL304" s="52">
        <v>41</v>
      </c>
      <c r="CM304" s="52">
        <v>83</v>
      </c>
      <c r="CN304" s="52">
        <v>0.51898734177215189</v>
      </c>
      <c r="CO304" s="52">
        <v>0.95180722891566261</v>
      </c>
      <c r="CP304" s="52">
        <v>34.599156118143462</v>
      </c>
      <c r="CQ304" s="52">
        <v>50</v>
      </c>
      <c r="CR304" s="52"/>
      <c r="CS304" s="52"/>
      <c r="CT304" s="52"/>
      <c r="CU304" s="52"/>
      <c r="CV304" s="52"/>
      <c r="CW304" s="52"/>
      <c r="CX304" s="52"/>
      <c r="CY304" s="52"/>
      <c r="CZ304" s="52">
        <v>16.823939048191338</v>
      </c>
      <c r="DA304" s="52">
        <v>19.496255895940152</v>
      </c>
      <c r="DB304" s="52">
        <v>17.335082511020332</v>
      </c>
      <c r="DC304" s="52"/>
      <c r="DD304" s="50" t="s">
        <v>1086</v>
      </c>
      <c r="DE304" s="22"/>
      <c r="DF304" s="22"/>
    </row>
    <row r="305" spans="1:110" x14ac:dyDescent="0.25">
      <c r="A305" s="50" t="s">
        <v>3151</v>
      </c>
      <c r="B305" s="50" t="s">
        <v>1927</v>
      </c>
      <c r="C305" s="50" t="s">
        <v>106</v>
      </c>
      <c r="D305" s="50" t="s">
        <v>107</v>
      </c>
      <c r="E305" s="50" t="s">
        <v>119</v>
      </c>
      <c r="F305" s="50" t="s">
        <v>1454</v>
      </c>
      <c r="G305" s="50" t="s">
        <v>109</v>
      </c>
      <c r="H305" s="52">
        <v>382.26085320166726</v>
      </c>
      <c r="I305" s="52">
        <v>800</v>
      </c>
      <c r="J305" s="52">
        <v>47.782606650208407</v>
      </c>
      <c r="K305" s="52">
        <v>0</v>
      </c>
      <c r="L305" s="52">
        <v>452</v>
      </c>
      <c r="M305" s="52">
        <v>45.372456109859023</v>
      </c>
      <c r="N305" s="52">
        <v>60.496608146478692</v>
      </c>
      <c r="O305" s="52">
        <v>100</v>
      </c>
      <c r="P305" s="52">
        <v>412</v>
      </c>
      <c r="Q305" s="52">
        <v>43.968431214174089</v>
      </c>
      <c r="R305" s="52">
        <v>47.974841230388307</v>
      </c>
      <c r="S305" s="52">
        <v>59.833912535413859</v>
      </c>
      <c r="T305" s="52">
        <v>58.624574952232123</v>
      </c>
      <c r="U305" s="52">
        <v>100</v>
      </c>
      <c r="V305" s="52">
        <v>460</v>
      </c>
      <c r="W305" s="52">
        <v>36.339072735897851</v>
      </c>
      <c r="X305" s="52">
        <v>48.452096981197137</v>
      </c>
      <c r="Y305" s="52">
        <v>100</v>
      </c>
      <c r="Z305" s="52">
        <v>420</v>
      </c>
      <c r="AA305" s="52">
        <v>35.230904307851141</v>
      </c>
      <c r="AB305" s="52">
        <v>46.97453907713485</v>
      </c>
      <c r="AC305" s="52">
        <v>100</v>
      </c>
      <c r="AD305" s="52">
        <v>170</v>
      </c>
      <c r="AE305" s="52">
        <v>34.076274509803895</v>
      </c>
      <c r="AF305" s="52">
        <v>45.435032679738526</v>
      </c>
      <c r="AG305" s="52">
        <v>100</v>
      </c>
      <c r="AH305" s="52">
        <v>169</v>
      </c>
      <c r="AI305" s="52">
        <v>33.974161735700172</v>
      </c>
      <c r="AJ305" s="52"/>
      <c r="AK305" s="52">
        <v>45.298882314266898</v>
      </c>
      <c r="AL305" s="52">
        <v>100</v>
      </c>
      <c r="AM305" s="53">
        <v>15.86</v>
      </c>
      <c r="AN305" s="53">
        <v>12.74</v>
      </c>
      <c r="AO305" s="53"/>
      <c r="AP305" s="52">
        <v>1</v>
      </c>
      <c r="AQ305" s="52">
        <v>0.92759295499021521</v>
      </c>
      <c r="AR305" s="52">
        <v>0.92060085836909866</v>
      </c>
      <c r="AS305" s="52">
        <v>1</v>
      </c>
      <c r="AT305" s="52">
        <v>0.979890310786106</v>
      </c>
      <c r="AU305" s="52">
        <v>0.98007968127490042</v>
      </c>
      <c r="AV305" s="52">
        <v>0.97777777777777775</v>
      </c>
      <c r="AW305" s="52">
        <v>1</v>
      </c>
      <c r="AX305" s="52">
        <v>1</v>
      </c>
      <c r="AY305" s="52"/>
      <c r="AZ305" s="52">
        <v>0.26042983565107458</v>
      </c>
      <c r="BA305" s="52">
        <v>7.9140328697850926</v>
      </c>
      <c r="BB305" s="52">
        <v>50</v>
      </c>
      <c r="BC305" s="52">
        <v>0.27019498607242337</v>
      </c>
      <c r="BD305" s="52">
        <v>5.9610027855153458</v>
      </c>
      <c r="BE305" s="52">
        <v>50</v>
      </c>
      <c r="BF305" s="52"/>
      <c r="BG305" s="52"/>
      <c r="BH305" s="52"/>
      <c r="BI305" s="52"/>
      <c r="BJ305" s="52"/>
      <c r="BK305" s="52"/>
      <c r="BL305" s="52"/>
      <c r="BM305" s="52"/>
      <c r="BN305" s="52"/>
      <c r="BO305" s="52"/>
      <c r="BP305" s="52">
        <v>70</v>
      </c>
      <c r="BQ305" s="52">
        <v>76</v>
      </c>
      <c r="BR305" s="52">
        <v>0.92105263157894735</v>
      </c>
      <c r="BS305" s="52">
        <v>48.992161254199331</v>
      </c>
      <c r="BT305" s="52">
        <v>50</v>
      </c>
      <c r="BU305" s="54"/>
      <c r="BV305" s="54"/>
      <c r="BW305" s="52"/>
      <c r="BX305" s="52"/>
      <c r="BY305" s="52"/>
      <c r="BZ305" s="55"/>
      <c r="CA305" s="55"/>
      <c r="CB305" s="52"/>
      <c r="CC305" s="52"/>
      <c r="CD305" s="52"/>
      <c r="CE305" s="52"/>
      <c r="CF305" s="52"/>
      <c r="CG305" s="52"/>
      <c r="CH305" s="52"/>
      <c r="CI305" s="52"/>
      <c r="CJ305" s="52"/>
      <c r="CK305" s="52">
        <v>274</v>
      </c>
      <c r="CL305" s="52">
        <v>58</v>
      </c>
      <c r="CM305" s="52">
        <v>285</v>
      </c>
      <c r="CN305" s="52">
        <v>0.21167883211678831</v>
      </c>
      <c r="CO305" s="52">
        <v>0.96140350877192982</v>
      </c>
      <c r="CP305" s="52">
        <v>14.111922141119221</v>
      </c>
      <c r="CQ305" s="52">
        <v>50</v>
      </c>
      <c r="CR305" s="52"/>
      <c r="CS305" s="52"/>
      <c r="CT305" s="52"/>
      <c r="CU305" s="52"/>
      <c r="CV305" s="52"/>
      <c r="CW305" s="52"/>
      <c r="CX305" s="52"/>
      <c r="CY305" s="52"/>
      <c r="CZ305" s="52">
        <v>16.823939048191338</v>
      </c>
      <c r="DA305" s="52">
        <v>19.496255895940152</v>
      </c>
      <c r="DB305" s="52">
        <v>17.335082511020332</v>
      </c>
      <c r="DC305" s="52"/>
      <c r="DD305" s="50" t="s">
        <v>750</v>
      </c>
      <c r="DE305" s="22"/>
      <c r="DF305" s="22"/>
    </row>
    <row r="306" spans="1:110" x14ac:dyDescent="0.25">
      <c r="A306" s="50" t="s">
        <v>2898</v>
      </c>
      <c r="B306" s="50" t="s">
        <v>1928</v>
      </c>
      <c r="C306" s="50" t="s">
        <v>106</v>
      </c>
      <c r="D306" s="50" t="s">
        <v>122</v>
      </c>
      <c r="E306" s="50" t="s">
        <v>123</v>
      </c>
      <c r="F306" s="50" t="s">
        <v>2644</v>
      </c>
      <c r="G306" s="50" t="s">
        <v>109</v>
      </c>
      <c r="H306" s="52">
        <v>1107.9241027963615</v>
      </c>
      <c r="I306" s="52">
        <v>1250</v>
      </c>
      <c r="J306" s="52">
        <v>88.633928223708907</v>
      </c>
      <c r="K306" s="52">
        <v>1</v>
      </c>
      <c r="L306" s="52">
        <v>353</v>
      </c>
      <c r="M306" s="52">
        <v>82.665231198026135</v>
      </c>
      <c r="N306" s="52">
        <v>100</v>
      </c>
      <c r="O306" s="52">
        <v>100</v>
      </c>
      <c r="P306" s="52">
        <v>57</v>
      </c>
      <c r="Q306" s="52">
        <v>63.442982456140349</v>
      </c>
      <c r="R306" s="52">
        <v>75</v>
      </c>
      <c r="S306" s="52">
        <v>75</v>
      </c>
      <c r="T306" s="52">
        <v>84.59064327485379</v>
      </c>
      <c r="U306" s="52">
        <v>100</v>
      </c>
      <c r="V306" s="52">
        <v>341</v>
      </c>
      <c r="W306" s="52">
        <v>72.380002217049153</v>
      </c>
      <c r="X306" s="52">
        <v>96.506669622732204</v>
      </c>
      <c r="Y306" s="52">
        <v>100</v>
      </c>
      <c r="Z306" s="52">
        <v>52</v>
      </c>
      <c r="AA306" s="52">
        <v>53.113600317208565</v>
      </c>
      <c r="AB306" s="52">
        <v>70.818133756278087</v>
      </c>
      <c r="AC306" s="52">
        <v>100</v>
      </c>
      <c r="AD306" s="52">
        <v>350</v>
      </c>
      <c r="AE306" s="52">
        <v>69.276952380952324</v>
      </c>
      <c r="AF306" s="52">
        <v>92.369269841269769</v>
      </c>
      <c r="AG306" s="52">
        <v>100</v>
      </c>
      <c r="AH306" s="52">
        <v>58</v>
      </c>
      <c r="AI306" s="52">
        <v>57.225287356321864</v>
      </c>
      <c r="AJ306" s="52">
        <v>71.670776255707651</v>
      </c>
      <c r="AK306" s="52">
        <v>76.300383141762481</v>
      </c>
      <c r="AL306" s="52">
        <v>100</v>
      </c>
      <c r="AM306" s="53">
        <v>11.55</v>
      </c>
      <c r="AN306" s="53">
        <v>21.88</v>
      </c>
      <c r="AO306" s="53">
        <v>14.44</v>
      </c>
      <c r="AP306" s="52">
        <v>1</v>
      </c>
      <c r="AQ306" s="52">
        <v>0.96216216216216222</v>
      </c>
      <c r="AR306" s="52">
        <v>0.91935483870967738</v>
      </c>
      <c r="AS306" s="52">
        <v>0.97077922077922074</v>
      </c>
      <c r="AT306" s="52">
        <v>0.92972972972972978</v>
      </c>
      <c r="AU306" s="52">
        <v>0.83870967741935487</v>
      </c>
      <c r="AV306" s="52">
        <v>0.94805194805194803</v>
      </c>
      <c r="AW306" s="52">
        <v>0.98319327731092432</v>
      </c>
      <c r="AX306" s="52">
        <v>0.98305084745762716</v>
      </c>
      <c r="AY306" s="52">
        <v>0.98322147651006708</v>
      </c>
      <c r="AZ306" s="52">
        <v>4.6957671957671955E-2</v>
      </c>
      <c r="BA306" s="52">
        <v>50</v>
      </c>
      <c r="BB306" s="52">
        <v>50</v>
      </c>
      <c r="BC306" s="52">
        <v>8.8709677419354843E-2</v>
      </c>
      <c r="BD306" s="52">
        <v>42.258064516129039</v>
      </c>
      <c r="BE306" s="52">
        <v>50</v>
      </c>
      <c r="BF306" s="52">
        <v>732</v>
      </c>
      <c r="BG306" s="52">
        <v>759</v>
      </c>
      <c r="BH306" s="52">
        <v>0.96442687747035571</v>
      </c>
      <c r="BI306" s="52">
        <v>50</v>
      </c>
      <c r="BJ306" s="52">
        <v>50</v>
      </c>
      <c r="BK306" s="52">
        <v>524</v>
      </c>
      <c r="BL306" s="52">
        <v>759</v>
      </c>
      <c r="BM306" s="52">
        <v>0.69038208168642956</v>
      </c>
      <c r="BN306" s="52">
        <v>46.025472112428638</v>
      </c>
      <c r="BO306" s="52">
        <v>50</v>
      </c>
      <c r="BP306" s="52">
        <v>380</v>
      </c>
      <c r="BQ306" s="52">
        <v>397</v>
      </c>
      <c r="BR306" s="52">
        <v>0.95717884130982367</v>
      </c>
      <c r="BS306" s="52">
        <v>50</v>
      </c>
      <c r="BT306" s="52">
        <v>50</v>
      </c>
      <c r="BU306" s="54">
        <v>345</v>
      </c>
      <c r="BV306" s="54">
        <v>366</v>
      </c>
      <c r="BW306" s="52">
        <v>0.94262295081967218</v>
      </c>
      <c r="BX306" s="52">
        <v>100</v>
      </c>
      <c r="BY306" s="52">
        <v>100</v>
      </c>
      <c r="BZ306" s="55">
        <v>74</v>
      </c>
      <c r="CA306" s="55">
        <v>79</v>
      </c>
      <c r="CB306" s="52">
        <v>0.93670886075949367</v>
      </c>
      <c r="CC306" s="52">
        <v>99.649878804201464</v>
      </c>
      <c r="CD306" s="52">
        <v>100</v>
      </c>
      <c r="CE306" s="52">
        <v>0</v>
      </c>
      <c r="CF306" s="52">
        <v>353</v>
      </c>
      <c r="CG306" s="52">
        <v>293</v>
      </c>
      <c r="CH306" s="52">
        <v>0.83002832861189801</v>
      </c>
      <c r="CI306" s="52">
        <v>100</v>
      </c>
      <c r="CJ306" s="52">
        <v>100</v>
      </c>
      <c r="CK306" s="52">
        <v>307</v>
      </c>
      <c r="CL306" s="52">
        <v>153</v>
      </c>
      <c r="CM306" s="52">
        <v>356</v>
      </c>
      <c r="CN306" s="52">
        <v>0.49837133550488599</v>
      </c>
      <c r="CO306" s="52">
        <v>0.86235955056179781</v>
      </c>
      <c r="CP306" s="52">
        <v>16.612377850162865</v>
      </c>
      <c r="CQ306" s="52">
        <v>50</v>
      </c>
      <c r="CR306" s="52">
        <v>595</v>
      </c>
      <c r="CS306" s="52">
        <v>1512</v>
      </c>
      <c r="CT306" s="52">
        <v>0.39351851851851855</v>
      </c>
      <c r="CU306" s="52">
        <v>32.793209876543209</v>
      </c>
      <c r="CV306" s="52">
        <v>50</v>
      </c>
      <c r="CW306" s="52">
        <v>0.93670886075949367</v>
      </c>
      <c r="CX306" s="52">
        <v>0.94</v>
      </c>
      <c r="CY306" s="52">
        <v>3.2911392405063113E-3</v>
      </c>
      <c r="CZ306" s="52">
        <v>16.823939048191338</v>
      </c>
      <c r="DA306" s="52">
        <v>19.496255895940152</v>
      </c>
      <c r="DB306" s="52">
        <v>17.335082511020332</v>
      </c>
      <c r="DC306" s="52">
        <v>12.629206143265662</v>
      </c>
      <c r="DD306" s="50" t="s">
        <v>468</v>
      </c>
      <c r="DE306" s="22"/>
      <c r="DF306" s="22"/>
    </row>
    <row r="307" spans="1:110" x14ac:dyDescent="0.25">
      <c r="A307" s="50" t="s">
        <v>2899</v>
      </c>
      <c r="B307" s="50" t="s">
        <v>1929</v>
      </c>
      <c r="C307" s="50" t="s">
        <v>106</v>
      </c>
      <c r="D307" s="50" t="s">
        <v>122</v>
      </c>
      <c r="E307" s="50" t="s">
        <v>123</v>
      </c>
      <c r="F307" s="50" t="s">
        <v>2644</v>
      </c>
      <c r="G307" s="50" t="s">
        <v>109</v>
      </c>
      <c r="H307" s="52">
        <v>1031.3678167948942</v>
      </c>
      <c r="I307" s="52">
        <v>1250</v>
      </c>
      <c r="J307" s="52">
        <v>82.509425343591531</v>
      </c>
      <c r="K307" s="52">
        <v>1</v>
      </c>
      <c r="L307" s="52">
        <v>348</v>
      </c>
      <c r="M307" s="52">
        <v>68.368905265109404</v>
      </c>
      <c r="N307" s="52">
        <v>91.158540353479196</v>
      </c>
      <c r="O307" s="52">
        <v>100</v>
      </c>
      <c r="P307" s="52">
        <v>86</v>
      </c>
      <c r="Q307" s="52">
        <v>55.332661290322577</v>
      </c>
      <c r="R307" s="52">
        <v>60.11382223622801</v>
      </c>
      <c r="S307" s="52">
        <v>72.647977714848579</v>
      </c>
      <c r="T307" s="52">
        <v>73.776881720430097</v>
      </c>
      <c r="U307" s="52">
        <v>100</v>
      </c>
      <c r="V307" s="52">
        <v>302</v>
      </c>
      <c r="W307" s="52">
        <v>55.993832639220756</v>
      </c>
      <c r="X307" s="52">
        <v>74.658443518961008</v>
      </c>
      <c r="Y307" s="52">
        <v>100</v>
      </c>
      <c r="Z307" s="52">
        <v>73</v>
      </c>
      <c r="AA307" s="52">
        <v>43.069481711622657</v>
      </c>
      <c r="AB307" s="52">
        <v>57.425975615496874</v>
      </c>
      <c r="AC307" s="52">
        <v>100</v>
      </c>
      <c r="AD307" s="52">
        <v>354</v>
      </c>
      <c r="AE307" s="52">
        <v>66.862806026365277</v>
      </c>
      <c r="AF307" s="52">
        <v>89.150408035153703</v>
      </c>
      <c r="AG307" s="52">
        <v>100</v>
      </c>
      <c r="AH307" s="52">
        <v>96</v>
      </c>
      <c r="AI307" s="52">
        <v>52.52881944444443</v>
      </c>
      <c r="AJ307" s="52">
        <v>72.196382428940467</v>
      </c>
      <c r="AK307" s="52">
        <v>70.038425925925907</v>
      </c>
      <c r="AL307" s="52">
        <v>100</v>
      </c>
      <c r="AM307" s="53">
        <v>17.309999999999999</v>
      </c>
      <c r="AN307" s="53">
        <v>17.04</v>
      </c>
      <c r="AO307" s="53">
        <v>19.66</v>
      </c>
      <c r="AP307" s="52">
        <v>1</v>
      </c>
      <c r="AQ307" s="52">
        <v>0.91122715404699739</v>
      </c>
      <c r="AR307" s="52">
        <v>0.84466019417475724</v>
      </c>
      <c r="AS307" s="52">
        <v>0.93571428571428572</v>
      </c>
      <c r="AT307" s="52">
        <v>0.78851174934725854</v>
      </c>
      <c r="AU307" s="52">
        <v>0.70873786407766992</v>
      </c>
      <c r="AV307" s="52">
        <v>0.81785714285714284</v>
      </c>
      <c r="AW307" s="52">
        <v>0.98365122615803813</v>
      </c>
      <c r="AX307" s="52">
        <v>0.99019607843137258</v>
      </c>
      <c r="AY307" s="52">
        <v>0.98113207547169812</v>
      </c>
      <c r="AZ307" s="52">
        <v>4.242002781641168E-2</v>
      </c>
      <c r="BA307" s="52">
        <v>50</v>
      </c>
      <c r="BB307" s="52">
        <v>50</v>
      </c>
      <c r="BC307" s="52">
        <v>7.7399380804953566E-2</v>
      </c>
      <c r="BD307" s="52">
        <v>44.520123839009294</v>
      </c>
      <c r="BE307" s="52">
        <v>50</v>
      </c>
      <c r="BF307" s="52">
        <v>667</v>
      </c>
      <c r="BG307" s="52">
        <v>692</v>
      </c>
      <c r="BH307" s="52">
        <v>0.96387283236994215</v>
      </c>
      <c r="BI307" s="52">
        <v>50</v>
      </c>
      <c r="BJ307" s="52">
        <v>50</v>
      </c>
      <c r="BK307" s="52">
        <v>412</v>
      </c>
      <c r="BL307" s="52">
        <v>692</v>
      </c>
      <c r="BM307" s="52">
        <v>0.59537572254335258</v>
      </c>
      <c r="BN307" s="52">
        <v>39.691714836223504</v>
      </c>
      <c r="BO307" s="52">
        <v>50</v>
      </c>
      <c r="BP307" s="52">
        <v>175</v>
      </c>
      <c r="BQ307" s="52">
        <v>384</v>
      </c>
      <c r="BR307" s="52">
        <v>0.45572916666666669</v>
      </c>
      <c r="BS307" s="52">
        <v>24.240913120567377</v>
      </c>
      <c r="BT307" s="52">
        <v>50</v>
      </c>
      <c r="BU307" s="54">
        <v>336</v>
      </c>
      <c r="BV307" s="54">
        <v>356</v>
      </c>
      <c r="BW307" s="52">
        <v>0.9438202247191011</v>
      </c>
      <c r="BX307" s="52">
        <v>100</v>
      </c>
      <c r="BY307" s="52">
        <v>100</v>
      </c>
      <c r="BZ307" s="55">
        <v>72</v>
      </c>
      <c r="CA307" s="55">
        <v>82</v>
      </c>
      <c r="CB307" s="52">
        <v>0.87804878048780499</v>
      </c>
      <c r="CC307" s="52">
        <v>93.409444732745214</v>
      </c>
      <c r="CD307" s="52">
        <v>100</v>
      </c>
      <c r="CE307" s="52">
        <v>0</v>
      </c>
      <c r="CF307" s="52">
        <v>347</v>
      </c>
      <c r="CG307" s="52">
        <v>283</v>
      </c>
      <c r="CH307" s="52">
        <v>0.81556195965417866</v>
      </c>
      <c r="CI307" s="52">
        <v>100</v>
      </c>
      <c r="CJ307" s="52">
        <v>100</v>
      </c>
      <c r="CK307" s="52">
        <v>331</v>
      </c>
      <c r="CL307" s="52">
        <v>212</v>
      </c>
      <c r="CM307" s="52">
        <v>363</v>
      </c>
      <c r="CN307" s="52">
        <v>0.6404833836858006</v>
      </c>
      <c r="CO307" s="52">
        <v>0.91184573002754821</v>
      </c>
      <c r="CP307" s="52">
        <v>42.698892245720039</v>
      </c>
      <c r="CQ307" s="52">
        <v>50</v>
      </c>
      <c r="CR307" s="52">
        <v>528</v>
      </c>
      <c r="CS307" s="52">
        <v>1438</v>
      </c>
      <c r="CT307" s="52">
        <v>0.36717663421418639</v>
      </c>
      <c r="CU307" s="52">
        <v>30.598052851182199</v>
      </c>
      <c r="CV307" s="52">
        <v>50</v>
      </c>
      <c r="CW307" s="52">
        <v>0.87804878048780499</v>
      </c>
      <c r="CX307" s="52">
        <v>0.94</v>
      </c>
      <c r="CY307" s="52">
        <v>6.1951219512195052E-2</v>
      </c>
      <c r="CZ307" s="52">
        <v>16.823939048191338</v>
      </c>
      <c r="DA307" s="52">
        <v>19.496255895940152</v>
      </c>
      <c r="DB307" s="52">
        <v>17.335082511020332</v>
      </c>
      <c r="DC307" s="52">
        <v>12.629206143265662</v>
      </c>
      <c r="DD307" s="50" t="s">
        <v>469</v>
      </c>
      <c r="DE307" s="22"/>
      <c r="DF307" s="22"/>
    </row>
    <row r="308" spans="1:110" x14ac:dyDescent="0.25">
      <c r="A308" s="50" t="s">
        <v>2896</v>
      </c>
      <c r="B308" s="50" t="s">
        <v>1930</v>
      </c>
      <c r="C308" s="50" t="s">
        <v>106</v>
      </c>
      <c r="D308" s="50" t="s">
        <v>108</v>
      </c>
      <c r="E308" s="50" t="s">
        <v>119</v>
      </c>
      <c r="F308" s="50" t="s">
        <v>2644</v>
      </c>
      <c r="G308" s="50" t="s">
        <v>109</v>
      </c>
      <c r="H308" s="52">
        <v>691.4212532781695</v>
      </c>
      <c r="I308" s="52">
        <v>800</v>
      </c>
      <c r="J308" s="52">
        <v>86.427656659771188</v>
      </c>
      <c r="K308" s="52">
        <v>1</v>
      </c>
      <c r="L308" s="52">
        <v>881</v>
      </c>
      <c r="M308" s="52">
        <v>77.004403659262337</v>
      </c>
      <c r="N308" s="52">
        <v>100</v>
      </c>
      <c r="O308" s="52">
        <v>100</v>
      </c>
      <c r="P308" s="52">
        <v>171</v>
      </c>
      <c r="Q308" s="52">
        <v>61.676836494559304</v>
      </c>
      <c r="R308" s="52">
        <v>73.613474752516026</v>
      </c>
      <c r="S308" s="52">
        <v>75</v>
      </c>
      <c r="T308" s="52">
        <v>82.235781992745743</v>
      </c>
      <c r="U308" s="52">
        <v>100</v>
      </c>
      <c r="V308" s="52">
        <v>876</v>
      </c>
      <c r="W308" s="52">
        <v>69.603823931770023</v>
      </c>
      <c r="X308" s="52">
        <v>92.805098575693364</v>
      </c>
      <c r="Y308" s="52">
        <v>100</v>
      </c>
      <c r="Z308" s="52">
        <v>171</v>
      </c>
      <c r="AA308" s="52">
        <v>53.072807390097935</v>
      </c>
      <c r="AB308" s="52">
        <v>70.763743186797242</v>
      </c>
      <c r="AC308" s="52">
        <v>100</v>
      </c>
      <c r="AD308" s="52">
        <v>320</v>
      </c>
      <c r="AE308" s="52">
        <v>65.287578124999911</v>
      </c>
      <c r="AF308" s="52">
        <v>87.050104166666557</v>
      </c>
      <c r="AG308" s="52">
        <v>100</v>
      </c>
      <c r="AH308" s="52">
        <v>67</v>
      </c>
      <c r="AI308" s="52">
        <v>54.180472636815935</v>
      </c>
      <c r="AJ308" s="52">
        <v>68.228985507246321</v>
      </c>
      <c r="AK308" s="52">
        <v>72.240630182421256</v>
      </c>
      <c r="AL308" s="52">
        <v>100</v>
      </c>
      <c r="AM308" s="53">
        <v>13.32</v>
      </c>
      <c r="AN308" s="53">
        <v>20.54</v>
      </c>
      <c r="AO308" s="53">
        <v>14.04</v>
      </c>
      <c r="AP308" s="52">
        <v>0</v>
      </c>
      <c r="AQ308" s="52">
        <v>0.96953210010881397</v>
      </c>
      <c r="AR308" s="52">
        <v>0.95108695652173914</v>
      </c>
      <c r="AS308" s="52">
        <v>0.97414965986394553</v>
      </c>
      <c r="AT308" s="52">
        <v>0.96514161220043571</v>
      </c>
      <c r="AU308" s="52">
        <v>0.95108695652173914</v>
      </c>
      <c r="AV308" s="52">
        <v>0.96866485013623982</v>
      </c>
      <c r="AW308" s="52">
        <v>0.99378881987577639</v>
      </c>
      <c r="AX308" s="52">
        <v>0.98529411764705888</v>
      </c>
      <c r="AY308" s="52">
        <v>0.99606299212598426</v>
      </c>
      <c r="AZ308" s="52">
        <v>2.6143790849673203E-2</v>
      </c>
      <c r="BA308" s="52">
        <v>50</v>
      </c>
      <c r="BB308" s="52">
        <v>50</v>
      </c>
      <c r="BC308" s="52">
        <v>4.3209876543209874E-2</v>
      </c>
      <c r="BD308" s="52">
        <v>50</v>
      </c>
      <c r="BE308" s="52">
        <v>50</v>
      </c>
      <c r="BF308" s="52"/>
      <c r="BG308" s="52"/>
      <c r="BH308" s="52"/>
      <c r="BI308" s="52"/>
      <c r="BJ308" s="52"/>
      <c r="BK308" s="52"/>
      <c r="BL308" s="52"/>
      <c r="BM308" s="52"/>
      <c r="BN308" s="52"/>
      <c r="BO308" s="52"/>
      <c r="BP308" s="52">
        <v>196</v>
      </c>
      <c r="BQ308" s="52">
        <v>287</v>
      </c>
      <c r="BR308" s="52">
        <v>0.68292682926829273</v>
      </c>
      <c r="BS308" s="52">
        <v>36.32589517384536</v>
      </c>
      <c r="BT308" s="52">
        <v>50</v>
      </c>
      <c r="BU308" s="54"/>
      <c r="BV308" s="54"/>
      <c r="BW308" s="52"/>
      <c r="BX308" s="52"/>
      <c r="BY308" s="52"/>
      <c r="BZ308" s="55"/>
      <c r="CA308" s="55"/>
      <c r="CB308" s="52"/>
      <c r="CC308" s="52"/>
      <c r="CD308" s="52"/>
      <c r="CE308" s="52"/>
      <c r="CF308" s="52"/>
      <c r="CG308" s="52"/>
      <c r="CH308" s="52"/>
      <c r="CI308" s="52"/>
      <c r="CJ308" s="52"/>
      <c r="CK308" s="52">
        <v>616</v>
      </c>
      <c r="CL308" s="52">
        <v>485</v>
      </c>
      <c r="CM308" s="52">
        <v>621</v>
      </c>
      <c r="CN308" s="52">
        <v>0.78733766233766234</v>
      </c>
      <c r="CO308" s="52">
        <v>0.99194847020933974</v>
      </c>
      <c r="CP308" s="52">
        <v>50</v>
      </c>
      <c r="CQ308" s="52">
        <v>50</v>
      </c>
      <c r="CR308" s="52"/>
      <c r="CS308" s="52"/>
      <c r="CT308" s="52"/>
      <c r="CU308" s="52"/>
      <c r="CV308" s="52"/>
      <c r="CW308" s="52"/>
      <c r="CX308" s="52"/>
      <c r="CY308" s="52"/>
      <c r="CZ308" s="52">
        <v>16.823939048191338</v>
      </c>
      <c r="DA308" s="52">
        <v>19.496255895940152</v>
      </c>
      <c r="DB308" s="52">
        <v>17.335082511020332</v>
      </c>
      <c r="DC308" s="52"/>
      <c r="DD308" s="50" t="s">
        <v>466</v>
      </c>
      <c r="DE308" s="22"/>
      <c r="DF308" s="22"/>
    </row>
    <row r="309" spans="1:110" x14ac:dyDescent="0.25">
      <c r="A309" s="50" t="s">
        <v>3073</v>
      </c>
      <c r="B309" s="50" t="s">
        <v>1931</v>
      </c>
      <c r="C309" s="50" t="s">
        <v>106</v>
      </c>
      <c r="D309" s="50" t="s">
        <v>114</v>
      </c>
      <c r="E309" s="50" t="s">
        <v>137</v>
      </c>
      <c r="F309" s="50" t="s">
        <v>1454</v>
      </c>
      <c r="G309" s="50" t="s">
        <v>109</v>
      </c>
      <c r="H309" s="52">
        <v>569.4914371430649</v>
      </c>
      <c r="I309" s="52">
        <v>750</v>
      </c>
      <c r="J309" s="52">
        <v>75.932191619075311</v>
      </c>
      <c r="K309" s="52">
        <v>1</v>
      </c>
      <c r="L309" s="52">
        <v>164</v>
      </c>
      <c r="M309" s="52">
        <v>64.924444587557844</v>
      </c>
      <c r="N309" s="52">
        <v>86.565926116743796</v>
      </c>
      <c r="O309" s="52">
        <v>100</v>
      </c>
      <c r="P309" s="52">
        <v>99</v>
      </c>
      <c r="Q309" s="52">
        <v>57.908172822363724</v>
      </c>
      <c r="R309" s="52">
        <v>67.863486796179117</v>
      </c>
      <c r="S309" s="52">
        <v>75</v>
      </c>
      <c r="T309" s="52">
        <v>77.21089709648497</v>
      </c>
      <c r="U309" s="52">
        <v>100</v>
      </c>
      <c r="V309" s="52">
        <v>164</v>
      </c>
      <c r="W309" s="52">
        <v>57.598806198653762</v>
      </c>
      <c r="X309" s="52">
        <v>76.798408264871682</v>
      </c>
      <c r="Y309" s="52">
        <v>100</v>
      </c>
      <c r="Z309" s="52">
        <v>99</v>
      </c>
      <c r="AA309" s="52">
        <v>50.859369442702771</v>
      </c>
      <c r="AB309" s="52">
        <v>67.812492590270352</v>
      </c>
      <c r="AC309" s="52">
        <v>100</v>
      </c>
      <c r="AD309" s="52">
        <v>60</v>
      </c>
      <c r="AE309" s="52">
        <v>55.470555555555578</v>
      </c>
      <c r="AF309" s="52">
        <v>73.960740740740775</v>
      </c>
      <c r="AG309" s="52">
        <v>100</v>
      </c>
      <c r="AH309" s="52">
        <v>30</v>
      </c>
      <c r="AI309" s="52">
        <v>44.11</v>
      </c>
      <c r="AJ309" s="52">
        <v>66.831111111111085</v>
      </c>
      <c r="AK309" s="52">
        <v>58.813333333333325</v>
      </c>
      <c r="AL309" s="52">
        <v>100</v>
      </c>
      <c r="AM309" s="53">
        <v>17.09</v>
      </c>
      <c r="AN309" s="53">
        <v>17</v>
      </c>
      <c r="AO309" s="53">
        <v>22.72</v>
      </c>
      <c r="AP309" s="52">
        <v>0</v>
      </c>
      <c r="AQ309" s="52">
        <v>0.99428571428571433</v>
      </c>
      <c r="AR309" s="52">
        <v>0.99082568807339455</v>
      </c>
      <c r="AS309" s="52">
        <v>1</v>
      </c>
      <c r="AT309" s="52">
        <v>0.99428571428571433</v>
      </c>
      <c r="AU309" s="52">
        <v>0.99082568807339455</v>
      </c>
      <c r="AV309" s="52">
        <v>1</v>
      </c>
      <c r="AW309" s="52">
        <v>1</v>
      </c>
      <c r="AX309" s="52">
        <v>1</v>
      </c>
      <c r="AY309" s="52">
        <v>1</v>
      </c>
      <c r="AZ309" s="52">
        <v>5.1771117166212535E-2</v>
      </c>
      <c r="BA309" s="52">
        <v>49.645776566757505</v>
      </c>
      <c r="BB309" s="52">
        <v>50</v>
      </c>
      <c r="BC309" s="52">
        <v>7.5892857142857137E-2</v>
      </c>
      <c r="BD309" s="52">
        <v>44.821428571428591</v>
      </c>
      <c r="BE309" s="52">
        <v>50</v>
      </c>
      <c r="BF309" s="52"/>
      <c r="BG309" s="52"/>
      <c r="BH309" s="52"/>
      <c r="BI309" s="52"/>
      <c r="BJ309" s="52"/>
      <c r="BK309" s="52"/>
      <c r="BL309" s="52"/>
      <c r="BM309" s="52"/>
      <c r="BN309" s="52"/>
      <c r="BO309" s="52"/>
      <c r="BP309" s="52"/>
      <c r="BQ309" s="52"/>
      <c r="BR309" s="52"/>
      <c r="BS309" s="52"/>
      <c r="BT309" s="52"/>
      <c r="BU309" s="54"/>
      <c r="BV309" s="54"/>
      <c r="BW309" s="52"/>
      <c r="BX309" s="52"/>
      <c r="BY309" s="52"/>
      <c r="BZ309" s="55"/>
      <c r="CA309" s="55"/>
      <c r="CB309" s="52"/>
      <c r="CC309" s="52"/>
      <c r="CD309" s="52"/>
      <c r="CE309" s="52"/>
      <c r="CF309" s="52"/>
      <c r="CG309" s="52"/>
      <c r="CH309" s="52"/>
      <c r="CI309" s="52"/>
      <c r="CJ309" s="52"/>
      <c r="CK309" s="52">
        <v>63</v>
      </c>
      <c r="CL309" s="52">
        <v>32</v>
      </c>
      <c r="CM309" s="52">
        <v>60</v>
      </c>
      <c r="CN309" s="52">
        <v>0.50793650793650791</v>
      </c>
      <c r="CO309" s="52">
        <v>1.05</v>
      </c>
      <c r="CP309" s="52">
        <v>33.862433862433861</v>
      </c>
      <c r="CQ309" s="52">
        <v>50</v>
      </c>
      <c r="CR309" s="52"/>
      <c r="CS309" s="52"/>
      <c r="CT309" s="52"/>
      <c r="CU309" s="52"/>
      <c r="CV309" s="52"/>
      <c r="CW309" s="52"/>
      <c r="CX309" s="52"/>
      <c r="CY309" s="52"/>
      <c r="CZ309" s="52">
        <v>16.823939048191338</v>
      </c>
      <c r="DA309" s="52">
        <v>19.496255895940152</v>
      </c>
      <c r="DB309" s="52">
        <v>17.335082511020332</v>
      </c>
      <c r="DC309" s="52"/>
      <c r="DD309" s="50" t="s">
        <v>665</v>
      </c>
      <c r="DE309" s="22"/>
      <c r="DF309" s="22"/>
    </row>
    <row r="310" spans="1:110" x14ac:dyDescent="0.25">
      <c r="A310" s="50" t="s">
        <v>2906</v>
      </c>
      <c r="B310" s="50" t="s">
        <v>1932</v>
      </c>
      <c r="C310" s="50" t="s">
        <v>106</v>
      </c>
      <c r="D310" s="50" t="s">
        <v>122</v>
      </c>
      <c r="E310" s="50" t="s">
        <v>123</v>
      </c>
      <c r="F310" s="50" t="s">
        <v>2644</v>
      </c>
      <c r="G310" s="50" t="s">
        <v>109</v>
      </c>
      <c r="H310" s="52">
        <v>1040.3542607870249</v>
      </c>
      <c r="I310" s="52">
        <v>1250</v>
      </c>
      <c r="J310" s="52">
        <v>83.228340862961986</v>
      </c>
      <c r="K310" s="52">
        <v>1</v>
      </c>
      <c r="L310" s="52">
        <v>290</v>
      </c>
      <c r="M310" s="52">
        <v>74.816569336299594</v>
      </c>
      <c r="N310" s="52">
        <v>99.755425781732782</v>
      </c>
      <c r="O310" s="52">
        <v>100</v>
      </c>
      <c r="P310" s="52">
        <v>58</v>
      </c>
      <c r="Q310" s="52">
        <v>59.262907860585827</v>
      </c>
      <c r="R310" s="52">
        <v>67.744606720122206</v>
      </c>
      <c r="S310" s="52">
        <v>75</v>
      </c>
      <c r="T310" s="52">
        <v>79.017210480781102</v>
      </c>
      <c r="U310" s="52">
        <v>100</v>
      </c>
      <c r="V310" s="52">
        <v>266</v>
      </c>
      <c r="W310" s="52">
        <v>64.312137732647784</v>
      </c>
      <c r="X310" s="52">
        <v>85.749516976863717</v>
      </c>
      <c r="Y310" s="52">
        <v>100</v>
      </c>
      <c r="Z310" s="52">
        <v>50</v>
      </c>
      <c r="AA310" s="52">
        <v>49.4838717067583</v>
      </c>
      <c r="AB310" s="52">
        <v>65.978495609011063</v>
      </c>
      <c r="AC310" s="52">
        <v>100</v>
      </c>
      <c r="AD310" s="52">
        <v>320</v>
      </c>
      <c r="AE310" s="52">
        <v>68.065937499999933</v>
      </c>
      <c r="AF310" s="52">
        <v>90.754583333333244</v>
      </c>
      <c r="AG310" s="52">
        <v>100</v>
      </c>
      <c r="AH310" s="52">
        <v>78</v>
      </c>
      <c r="AI310" s="52">
        <v>50.8820512820513</v>
      </c>
      <c r="AJ310" s="52">
        <v>73.604545454545416</v>
      </c>
      <c r="AK310" s="52">
        <v>67.842735042735072</v>
      </c>
      <c r="AL310" s="52">
        <v>100</v>
      </c>
      <c r="AM310" s="53">
        <v>15.73</v>
      </c>
      <c r="AN310" s="53">
        <v>18.260000000000002</v>
      </c>
      <c r="AO310" s="53">
        <v>22.72</v>
      </c>
      <c r="AP310" s="52">
        <v>1</v>
      </c>
      <c r="AQ310" s="52">
        <v>0.90432098765432101</v>
      </c>
      <c r="AR310" s="52">
        <v>0.86764705882352944</v>
      </c>
      <c r="AS310" s="52">
        <v>0.9140625</v>
      </c>
      <c r="AT310" s="52">
        <v>0.83024691358024694</v>
      </c>
      <c r="AU310" s="52">
        <v>0.75</v>
      </c>
      <c r="AV310" s="52">
        <v>0.8515625</v>
      </c>
      <c r="AW310" s="52">
        <v>0.99392097264437695</v>
      </c>
      <c r="AX310" s="52">
        <v>0.98780487804878048</v>
      </c>
      <c r="AY310" s="52">
        <v>0.99595141700404854</v>
      </c>
      <c r="AZ310" s="52">
        <v>0.10795902285263988</v>
      </c>
      <c r="BA310" s="52">
        <v>38.408195429472023</v>
      </c>
      <c r="BB310" s="52">
        <v>50</v>
      </c>
      <c r="BC310" s="52">
        <v>0.23694779116465864</v>
      </c>
      <c r="BD310" s="52">
        <v>12.61044176706827</v>
      </c>
      <c r="BE310" s="52">
        <v>50</v>
      </c>
      <c r="BF310" s="52">
        <v>383</v>
      </c>
      <c r="BG310" s="52">
        <v>648</v>
      </c>
      <c r="BH310" s="52">
        <v>0.59104938271604934</v>
      </c>
      <c r="BI310" s="52">
        <v>39.403292181069958</v>
      </c>
      <c r="BJ310" s="52">
        <v>50</v>
      </c>
      <c r="BK310" s="52">
        <v>412</v>
      </c>
      <c r="BL310" s="52">
        <v>648</v>
      </c>
      <c r="BM310" s="52">
        <v>0.63580246913580252</v>
      </c>
      <c r="BN310" s="52">
        <v>42.386831275720169</v>
      </c>
      <c r="BO310" s="52">
        <v>50</v>
      </c>
      <c r="BP310" s="52">
        <v>285</v>
      </c>
      <c r="BQ310" s="52">
        <v>296</v>
      </c>
      <c r="BR310" s="52">
        <v>0.96283783783783783</v>
      </c>
      <c r="BS310" s="52">
        <v>50</v>
      </c>
      <c r="BT310" s="52">
        <v>50</v>
      </c>
      <c r="BU310" s="54">
        <v>326</v>
      </c>
      <c r="BV310" s="54">
        <v>338</v>
      </c>
      <c r="BW310" s="52">
        <v>0.96449704142011838</v>
      </c>
      <c r="BX310" s="52">
        <v>100</v>
      </c>
      <c r="BY310" s="52">
        <v>100</v>
      </c>
      <c r="BZ310" s="55">
        <v>52</v>
      </c>
      <c r="CA310" s="55">
        <v>55</v>
      </c>
      <c r="CB310" s="52">
        <v>0.94545454545454544</v>
      </c>
      <c r="CC310" s="52">
        <v>100</v>
      </c>
      <c r="CD310" s="52">
        <v>100</v>
      </c>
      <c r="CE310" s="52">
        <v>0</v>
      </c>
      <c r="CF310" s="52">
        <v>336</v>
      </c>
      <c r="CG310" s="52">
        <v>287</v>
      </c>
      <c r="CH310" s="52">
        <v>0.85416666666666663</v>
      </c>
      <c r="CI310" s="52">
        <v>100</v>
      </c>
      <c r="CJ310" s="52">
        <v>100</v>
      </c>
      <c r="CK310" s="52">
        <v>289</v>
      </c>
      <c r="CL310" s="52">
        <v>167</v>
      </c>
      <c r="CM310" s="52">
        <v>325</v>
      </c>
      <c r="CN310" s="52">
        <v>0.57785467128027679</v>
      </c>
      <c r="CO310" s="52">
        <v>0.88923076923076927</v>
      </c>
      <c r="CP310" s="52">
        <v>19.261822376009228</v>
      </c>
      <c r="CQ310" s="52">
        <v>50</v>
      </c>
      <c r="CR310" s="52">
        <v>749</v>
      </c>
      <c r="CS310" s="52">
        <v>1269</v>
      </c>
      <c r="CT310" s="52">
        <v>0.59022852639873913</v>
      </c>
      <c r="CU310" s="52">
        <v>49.18571053322826</v>
      </c>
      <c r="CV310" s="52">
        <v>50</v>
      </c>
      <c r="CW310" s="52">
        <v>0.94545454545454544</v>
      </c>
      <c r="CX310" s="52">
        <v>0.94</v>
      </c>
      <c r="CY310" s="52">
        <v>-5.4545454545454671E-3</v>
      </c>
      <c r="CZ310" s="52">
        <v>16.823939048191338</v>
      </c>
      <c r="DA310" s="52">
        <v>19.496255895940152</v>
      </c>
      <c r="DB310" s="52">
        <v>17.335082511020332</v>
      </c>
      <c r="DC310" s="52">
        <v>12.629206143265662</v>
      </c>
      <c r="DD310" s="50" t="s">
        <v>477</v>
      </c>
      <c r="DE310" s="22"/>
      <c r="DF310" s="22"/>
    </row>
    <row r="311" spans="1:110" x14ac:dyDescent="0.25">
      <c r="A311" s="50" t="s">
        <v>3289</v>
      </c>
      <c r="B311" s="50" t="s">
        <v>1933</v>
      </c>
      <c r="C311" s="50" t="s">
        <v>106</v>
      </c>
      <c r="D311" s="50" t="s">
        <v>114</v>
      </c>
      <c r="E311" s="50" t="s">
        <v>137</v>
      </c>
      <c r="F311" s="50" t="s">
        <v>2644</v>
      </c>
      <c r="G311" s="50" t="s">
        <v>109</v>
      </c>
      <c r="H311" s="52">
        <v>583.24045389001833</v>
      </c>
      <c r="I311" s="52">
        <v>650</v>
      </c>
      <c r="J311" s="52">
        <v>89.729300598464363</v>
      </c>
      <c r="K311" s="52">
        <v>0</v>
      </c>
      <c r="L311" s="52">
        <v>184</v>
      </c>
      <c r="M311" s="52">
        <v>83.694034510231333</v>
      </c>
      <c r="N311" s="52">
        <v>100</v>
      </c>
      <c r="O311" s="52">
        <v>100</v>
      </c>
      <c r="P311" s="52">
        <v>20</v>
      </c>
      <c r="Q311" s="52">
        <v>68.41990949377373</v>
      </c>
      <c r="R311" s="52">
        <v>73.802407179693731</v>
      </c>
      <c r="S311" s="52">
        <v>75</v>
      </c>
      <c r="T311" s="52">
        <v>91.226545991698302</v>
      </c>
      <c r="U311" s="52">
        <v>100</v>
      </c>
      <c r="V311" s="52">
        <v>184</v>
      </c>
      <c r="W311" s="52">
        <v>71.790742987074481</v>
      </c>
      <c r="X311" s="52">
        <v>95.720990649432636</v>
      </c>
      <c r="Y311" s="52">
        <v>100</v>
      </c>
      <c r="Z311" s="52">
        <v>20</v>
      </c>
      <c r="AA311" s="52">
        <v>55.295096607596612</v>
      </c>
      <c r="AB311" s="52">
        <v>73.726795476795488</v>
      </c>
      <c r="AC311" s="52">
        <v>100</v>
      </c>
      <c r="AD311" s="52">
        <v>67</v>
      </c>
      <c r="AE311" s="52">
        <v>59.662686567164215</v>
      </c>
      <c r="AF311" s="52">
        <v>79.550248756218949</v>
      </c>
      <c r="AG311" s="52">
        <v>100</v>
      </c>
      <c r="AH311" s="52">
        <v>10</v>
      </c>
      <c r="AI311" s="52"/>
      <c r="AJ311" s="52">
        <v>60.892397660818744</v>
      </c>
      <c r="AK311" s="52"/>
      <c r="AL311" s="52">
        <v>0</v>
      </c>
      <c r="AM311" s="53">
        <v>6.58</v>
      </c>
      <c r="AN311" s="53">
        <v>18.5</v>
      </c>
      <c r="AO311" s="53"/>
      <c r="AP311" s="52">
        <v>0</v>
      </c>
      <c r="AQ311" s="52">
        <v>0.98412698412698407</v>
      </c>
      <c r="AR311" s="52">
        <v>0.95238095238095233</v>
      </c>
      <c r="AS311" s="52">
        <v>0.98809523809523814</v>
      </c>
      <c r="AT311" s="52">
        <v>0.98412698412698407</v>
      </c>
      <c r="AU311" s="52">
        <v>0.95238095238095233</v>
      </c>
      <c r="AV311" s="52">
        <v>0.98809523809523814</v>
      </c>
      <c r="AW311" s="52">
        <v>1</v>
      </c>
      <c r="AX311" s="52"/>
      <c r="AY311" s="52">
        <v>1</v>
      </c>
      <c r="AZ311" s="52">
        <v>2.2988505747126436E-2</v>
      </c>
      <c r="BA311" s="52">
        <v>50</v>
      </c>
      <c r="BB311" s="52">
        <v>50</v>
      </c>
      <c r="BC311" s="52">
        <v>5.7142857142857141E-2</v>
      </c>
      <c r="BD311" s="52">
        <v>48.571428571428577</v>
      </c>
      <c r="BE311" s="52">
        <v>50</v>
      </c>
      <c r="BF311" s="52"/>
      <c r="BG311" s="52"/>
      <c r="BH311" s="52"/>
      <c r="BI311" s="52"/>
      <c r="BJ311" s="52"/>
      <c r="BK311" s="52"/>
      <c r="BL311" s="52"/>
      <c r="BM311" s="52"/>
      <c r="BN311" s="52"/>
      <c r="BO311" s="52"/>
      <c r="BP311" s="52"/>
      <c r="BQ311" s="52"/>
      <c r="BR311" s="52"/>
      <c r="BS311" s="52"/>
      <c r="BT311" s="52"/>
      <c r="BU311" s="54"/>
      <c r="BV311" s="54"/>
      <c r="BW311" s="52"/>
      <c r="BX311" s="52"/>
      <c r="BY311" s="52"/>
      <c r="BZ311" s="55"/>
      <c r="CA311" s="55"/>
      <c r="CB311" s="52"/>
      <c r="CC311" s="52"/>
      <c r="CD311" s="52"/>
      <c r="CE311" s="52"/>
      <c r="CF311" s="52"/>
      <c r="CG311" s="52"/>
      <c r="CH311" s="52"/>
      <c r="CI311" s="52"/>
      <c r="CJ311" s="52"/>
      <c r="CK311" s="52">
        <v>60</v>
      </c>
      <c r="CL311" s="52">
        <v>40</v>
      </c>
      <c r="CM311" s="52">
        <v>62</v>
      </c>
      <c r="CN311" s="52">
        <v>0.66666666666666663</v>
      </c>
      <c r="CO311" s="52">
        <v>0.967741935483871</v>
      </c>
      <c r="CP311" s="52">
        <v>44.444444444444443</v>
      </c>
      <c r="CQ311" s="52">
        <v>50</v>
      </c>
      <c r="CR311" s="52"/>
      <c r="CS311" s="52"/>
      <c r="CT311" s="52"/>
      <c r="CU311" s="52"/>
      <c r="CV311" s="52"/>
      <c r="CW311" s="52"/>
      <c r="CX311" s="52"/>
      <c r="CY311" s="52"/>
      <c r="CZ311" s="52">
        <v>16.823939048191338</v>
      </c>
      <c r="DA311" s="52">
        <v>19.496255895940152</v>
      </c>
      <c r="DB311" s="52">
        <v>17.335082511020332</v>
      </c>
      <c r="DC311" s="52"/>
      <c r="DD311" s="50" t="s">
        <v>907</v>
      </c>
      <c r="DE311" s="22"/>
      <c r="DF311" s="22"/>
    </row>
    <row r="312" spans="1:110" x14ac:dyDescent="0.25">
      <c r="A312" s="50" t="s">
        <v>3097</v>
      </c>
      <c r="B312" s="50" t="s">
        <v>1934</v>
      </c>
      <c r="C312" s="50" t="s">
        <v>106</v>
      </c>
      <c r="D312" s="50" t="s">
        <v>114</v>
      </c>
      <c r="E312" s="50" t="s">
        <v>137</v>
      </c>
      <c r="F312" s="50" t="s">
        <v>2644</v>
      </c>
      <c r="G312" s="50" t="s">
        <v>109</v>
      </c>
      <c r="H312" s="52">
        <v>669.84308584525388</v>
      </c>
      <c r="I312" s="52">
        <v>750</v>
      </c>
      <c r="J312" s="52">
        <v>89.312411446033849</v>
      </c>
      <c r="K312" s="52">
        <v>0</v>
      </c>
      <c r="L312" s="52">
        <v>280</v>
      </c>
      <c r="M312" s="52">
        <v>84.387675340352928</v>
      </c>
      <c r="N312" s="52">
        <v>100</v>
      </c>
      <c r="O312" s="52">
        <v>100</v>
      </c>
      <c r="P312" s="52">
        <v>56</v>
      </c>
      <c r="Q312" s="52">
        <v>75.457400186662724</v>
      </c>
      <c r="R312" s="52">
        <v>75</v>
      </c>
      <c r="S312" s="52">
        <v>75</v>
      </c>
      <c r="T312" s="52">
        <v>100</v>
      </c>
      <c r="U312" s="52">
        <v>100</v>
      </c>
      <c r="V312" s="52">
        <v>280</v>
      </c>
      <c r="W312" s="52">
        <v>74.57069737025094</v>
      </c>
      <c r="X312" s="52">
        <v>99.42759649366792</v>
      </c>
      <c r="Y312" s="52">
        <v>100</v>
      </c>
      <c r="Z312" s="52">
        <v>56</v>
      </c>
      <c r="AA312" s="52">
        <v>63.201453833150275</v>
      </c>
      <c r="AB312" s="52">
        <v>84.268605110867028</v>
      </c>
      <c r="AC312" s="52">
        <v>100</v>
      </c>
      <c r="AD312" s="52">
        <v>111</v>
      </c>
      <c r="AE312" s="52">
        <v>63.595195195195188</v>
      </c>
      <c r="AF312" s="52">
        <v>84.793593593593585</v>
      </c>
      <c r="AG312" s="52">
        <v>100</v>
      </c>
      <c r="AH312" s="52">
        <v>23</v>
      </c>
      <c r="AI312" s="52">
        <v>54.728985507246378</v>
      </c>
      <c r="AJ312" s="52">
        <v>65.912500000000009</v>
      </c>
      <c r="AK312" s="52">
        <v>72.971980676328513</v>
      </c>
      <c r="AL312" s="52">
        <v>100</v>
      </c>
      <c r="AM312" s="53">
        <v>-0.45</v>
      </c>
      <c r="AN312" s="53">
        <v>11.79</v>
      </c>
      <c r="AO312" s="53">
        <v>11.18</v>
      </c>
      <c r="AP312" s="52">
        <v>0</v>
      </c>
      <c r="AQ312" s="52">
        <v>0.99303135888501737</v>
      </c>
      <c r="AR312" s="52">
        <v>1</v>
      </c>
      <c r="AS312" s="52">
        <v>0.99126637554585151</v>
      </c>
      <c r="AT312" s="52">
        <v>0.99303135888501737</v>
      </c>
      <c r="AU312" s="52">
        <v>1</v>
      </c>
      <c r="AV312" s="52">
        <v>0.99126637554585151</v>
      </c>
      <c r="AW312" s="52">
        <v>1</v>
      </c>
      <c r="AX312" s="52">
        <v>1</v>
      </c>
      <c r="AY312" s="52">
        <v>1</v>
      </c>
      <c r="AZ312" s="52">
        <v>2.2988505747126436E-2</v>
      </c>
      <c r="BA312" s="52">
        <v>50</v>
      </c>
      <c r="BB312" s="52">
        <v>50</v>
      </c>
      <c r="BC312" s="52">
        <v>5.3191489361702128E-2</v>
      </c>
      <c r="BD312" s="52">
        <v>49.361702127659576</v>
      </c>
      <c r="BE312" s="52">
        <v>50</v>
      </c>
      <c r="BF312" s="52"/>
      <c r="BG312" s="52"/>
      <c r="BH312" s="52"/>
      <c r="BI312" s="52"/>
      <c r="BJ312" s="52"/>
      <c r="BK312" s="52"/>
      <c r="BL312" s="52"/>
      <c r="BM312" s="52"/>
      <c r="BN312" s="52"/>
      <c r="BO312" s="52"/>
      <c r="BP312" s="52"/>
      <c r="BQ312" s="52"/>
      <c r="BR312" s="52"/>
      <c r="BS312" s="52"/>
      <c r="BT312" s="52"/>
      <c r="BU312" s="54"/>
      <c r="BV312" s="54"/>
      <c r="BW312" s="52"/>
      <c r="BX312" s="52"/>
      <c r="BY312" s="52"/>
      <c r="BZ312" s="55"/>
      <c r="CA312" s="55"/>
      <c r="CB312" s="52"/>
      <c r="CC312" s="52"/>
      <c r="CD312" s="52"/>
      <c r="CE312" s="52"/>
      <c r="CF312" s="52"/>
      <c r="CG312" s="52"/>
      <c r="CH312" s="52"/>
      <c r="CI312" s="52"/>
      <c r="CJ312" s="52"/>
      <c r="CK312" s="52">
        <v>85</v>
      </c>
      <c r="CL312" s="52">
        <v>37</v>
      </c>
      <c r="CM312" s="52">
        <v>88</v>
      </c>
      <c r="CN312" s="52">
        <v>0.43529411764705883</v>
      </c>
      <c r="CO312" s="52">
        <v>0.96590909090909094</v>
      </c>
      <c r="CP312" s="52">
        <v>29.019607843137258</v>
      </c>
      <c r="CQ312" s="52">
        <v>50</v>
      </c>
      <c r="CR312" s="52"/>
      <c r="CS312" s="52"/>
      <c r="CT312" s="52"/>
      <c r="CU312" s="52"/>
      <c r="CV312" s="52"/>
      <c r="CW312" s="52"/>
      <c r="CX312" s="52"/>
      <c r="CY312" s="52"/>
      <c r="CZ312" s="52">
        <v>16.823939048191338</v>
      </c>
      <c r="DA312" s="52">
        <v>19.496255895940152</v>
      </c>
      <c r="DB312" s="52">
        <v>17.335082511020332</v>
      </c>
      <c r="DC312" s="52"/>
      <c r="DD312" s="50" t="s">
        <v>691</v>
      </c>
      <c r="DE312" s="22"/>
      <c r="DF312" s="22"/>
    </row>
    <row r="313" spans="1:110" x14ac:dyDescent="0.25">
      <c r="A313" s="50" t="s">
        <v>2699</v>
      </c>
      <c r="B313" s="50" t="s">
        <v>203</v>
      </c>
      <c r="C313" s="50" t="s">
        <v>106</v>
      </c>
      <c r="D313" s="50" t="s">
        <v>107</v>
      </c>
      <c r="E313" s="50" t="s">
        <v>119</v>
      </c>
      <c r="F313" s="50" t="s">
        <v>1453</v>
      </c>
      <c r="G313" s="50" t="s">
        <v>109</v>
      </c>
      <c r="H313" s="52">
        <v>584.20496268536169</v>
      </c>
      <c r="I313" s="52">
        <v>700</v>
      </c>
      <c r="J313" s="52">
        <v>83.457851812194534</v>
      </c>
      <c r="K313" s="52">
        <v>1</v>
      </c>
      <c r="L313" s="52">
        <v>129</v>
      </c>
      <c r="M313" s="52">
        <v>67.229965361152523</v>
      </c>
      <c r="N313" s="52">
        <v>89.639953814870026</v>
      </c>
      <c r="O313" s="52">
        <v>100</v>
      </c>
      <c r="P313" s="52">
        <v>41</v>
      </c>
      <c r="Q313" s="52">
        <v>54.06548211525751</v>
      </c>
      <c r="R313" s="52">
        <v>64.331815758216081</v>
      </c>
      <c r="S313" s="52">
        <v>73.363417782535407</v>
      </c>
      <c r="T313" s="52">
        <v>72.087309487010003</v>
      </c>
      <c r="U313" s="52">
        <v>100</v>
      </c>
      <c r="V313" s="52">
        <v>129</v>
      </c>
      <c r="W313" s="52">
        <v>58.418332097401063</v>
      </c>
      <c r="X313" s="52">
        <v>77.891109463201417</v>
      </c>
      <c r="Y313" s="52">
        <v>100</v>
      </c>
      <c r="Z313" s="52">
        <v>41</v>
      </c>
      <c r="AA313" s="52">
        <v>45.725976922968833</v>
      </c>
      <c r="AB313" s="52">
        <v>60.967969230625108</v>
      </c>
      <c r="AC313" s="52">
        <v>100</v>
      </c>
      <c r="AD313" s="52">
        <v>40</v>
      </c>
      <c r="AE313" s="52">
        <v>68.14500000000001</v>
      </c>
      <c r="AF313" s="52">
        <v>90.860000000000014</v>
      </c>
      <c r="AG313" s="52">
        <v>100</v>
      </c>
      <c r="AH313" s="52">
        <v>11</v>
      </c>
      <c r="AI313" s="52"/>
      <c r="AJ313" s="52">
        <v>71.133333333333354</v>
      </c>
      <c r="AK313" s="52"/>
      <c r="AL313" s="52">
        <v>0</v>
      </c>
      <c r="AM313" s="53">
        <v>19.29</v>
      </c>
      <c r="AN313" s="53">
        <v>18.600000000000001</v>
      </c>
      <c r="AO313" s="53"/>
      <c r="AP313" s="52">
        <v>0</v>
      </c>
      <c r="AQ313" s="52">
        <v>1</v>
      </c>
      <c r="AR313" s="52">
        <v>1</v>
      </c>
      <c r="AS313" s="52">
        <v>1</v>
      </c>
      <c r="AT313" s="52">
        <v>1</v>
      </c>
      <c r="AU313" s="52">
        <v>1</v>
      </c>
      <c r="AV313" s="52">
        <v>1</v>
      </c>
      <c r="AW313" s="52">
        <v>1</v>
      </c>
      <c r="AX313" s="52"/>
      <c r="AY313" s="52">
        <v>1</v>
      </c>
      <c r="AZ313" s="52">
        <v>3.2085561497326207E-2</v>
      </c>
      <c r="BA313" s="52">
        <v>50</v>
      </c>
      <c r="BB313" s="52">
        <v>50</v>
      </c>
      <c r="BC313" s="52">
        <v>8.6206896551724144E-2</v>
      </c>
      <c r="BD313" s="52">
        <v>42.758620689655167</v>
      </c>
      <c r="BE313" s="52">
        <v>50</v>
      </c>
      <c r="BF313" s="52"/>
      <c r="BG313" s="52"/>
      <c r="BH313" s="52"/>
      <c r="BI313" s="52"/>
      <c r="BJ313" s="52"/>
      <c r="BK313" s="52"/>
      <c r="BL313" s="52"/>
      <c r="BM313" s="52"/>
      <c r="BN313" s="52"/>
      <c r="BO313" s="52"/>
      <c r="BP313" s="52">
        <v>32</v>
      </c>
      <c r="BQ313" s="52">
        <v>32</v>
      </c>
      <c r="BR313" s="52">
        <v>1</v>
      </c>
      <c r="BS313" s="52">
        <v>50</v>
      </c>
      <c r="BT313" s="52">
        <v>50</v>
      </c>
      <c r="BU313" s="54"/>
      <c r="BV313" s="54"/>
      <c r="BW313" s="52"/>
      <c r="BX313" s="52"/>
      <c r="BY313" s="52"/>
      <c r="BZ313" s="55"/>
      <c r="CA313" s="55"/>
      <c r="CB313" s="52"/>
      <c r="CC313" s="52"/>
      <c r="CD313" s="52"/>
      <c r="CE313" s="52"/>
      <c r="CF313" s="52"/>
      <c r="CG313" s="52"/>
      <c r="CH313" s="52"/>
      <c r="CI313" s="52"/>
      <c r="CJ313" s="52"/>
      <c r="CK313" s="52">
        <v>67</v>
      </c>
      <c r="CL313" s="52">
        <v>52</v>
      </c>
      <c r="CM313" s="52">
        <v>67</v>
      </c>
      <c r="CN313" s="52">
        <v>0.77611940298507465</v>
      </c>
      <c r="CO313" s="52">
        <v>1</v>
      </c>
      <c r="CP313" s="52">
        <v>50</v>
      </c>
      <c r="CQ313" s="52">
        <v>50</v>
      </c>
      <c r="CR313" s="52"/>
      <c r="CS313" s="52"/>
      <c r="CT313" s="52"/>
      <c r="CU313" s="52"/>
      <c r="CV313" s="52"/>
      <c r="CW313" s="52"/>
      <c r="CX313" s="52"/>
      <c r="CY313" s="52"/>
      <c r="CZ313" s="52">
        <v>16.823939048191338</v>
      </c>
      <c r="DA313" s="52">
        <v>19.496255895940152</v>
      </c>
      <c r="DB313" s="52">
        <v>17.335082511020332</v>
      </c>
      <c r="DC313" s="52"/>
      <c r="DD313" s="50" t="s">
        <v>204</v>
      </c>
      <c r="DE313" s="22"/>
      <c r="DF313" s="22"/>
    </row>
    <row r="314" spans="1:110" x14ac:dyDescent="0.25">
      <c r="A314" s="50" t="s">
        <v>3332</v>
      </c>
      <c r="B314" s="50" t="s">
        <v>1935</v>
      </c>
      <c r="C314" s="50" t="s">
        <v>106</v>
      </c>
      <c r="D314" s="50" t="s">
        <v>114</v>
      </c>
      <c r="E314" s="50" t="s">
        <v>137</v>
      </c>
      <c r="F314" s="50" t="s">
        <v>1453</v>
      </c>
      <c r="G314" s="50" t="s">
        <v>109</v>
      </c>
      <c r="H314" s="52">
        <v>579.80962374102182</v>
      </c>
      <c r="I314" s="52">
        <v>650</v>
      </c>
      <c r="J314" s="52">
        <v>89.201480575541808</v>
      </c>
      <c r="K314" s="52">
        <v>0</v>
      </c>
      <c r="L314" s="52">
        <v>143</v>
      </c>
      <c r="M314" s="52">
        <v>73.342459670409212</v>
      </c>
      <c r="N314" s="52">
        <v>97.789946227212283</v>
      </c>
      <c r="O314" s="52">
        <v>100</v>
      </c>
      <c r="P314" s="52">
        <v>45</v>
      </c>
      <c r="Q314" s="52">
        <v>60.077509569601808</v>
      </c>
      <c r="R314" s="52">
        <v>75</v>
      </c>
      <c r="S314" s="52">
        <v>75</v>
      </c>
      <c r="T314" s="52">
        <v>80.103346092802411</v>
      </c>
      <c r="U314" s="52">
        <v>100</v>
      </c>
      <c r="V314" s="52">
        <v>143</v>
      </c>
      <c r="W314" s="52">
        <v>70.755880352034197</v>
      </c>
      <c r="X314" s="52">
        <v>94.341173802712262</v>
      </c>
      <c r="Y314" s="52">
        <v>100</v>
      </c>
      <c r="Z314" s="52">
        <v>45</v>
      </c>
      <c r="AA314" s="52">
        <v>56.746074096074103</v>
      </c>
      <c r="AB314" s="52">
        <v>75.661432128098809</v>
      </c>
      <c r="AC314" s="52">
        <v>100</v>
      </c>
      <c r="AD314" s="52">
        <v>44</v>
      </c>
      <c r="AE314" s="52">
        <v>65.7</v>
      </c>
      <c r="AF314" s="52">
        <v>87.6</v>
      </c>
      <c r="AG314" s="52">
        <v>100</v>
      </c>
      <c r="AH314" s="52">
        <v>13</v>
      </c>
      <c r="AI314" s="52"/>
      <c r="AJ314" s="52">
        <v>73.368817204301081</v>
      </c>
      <c r="AK314" s="52"/>
      <c r="AL314" s="52">
        <v>0</v>
      </c>
      <c r="AM314" s="53">
        <v>14.92</v>
      </c>
      <c r="AN314" s="53">
        <v>18.25</v>
      </c>
      <c r="AO314" s="53"/>
      <c r="AP314" s="52">
        <v>0</v>
      </c>
      <c r="AQ314" s="52">
        <v>1</v>
      </c>
      <c r="AR314" s="52">
        <v>1</v>
      </c>
      <c r="AS314" s="52">
        <v>1</v>
      </c>
      <c r="AT314" s="52">
        <v>1</v>
      </c>
      <c r="AU314" s="52">
        <v>1</v>
      </c>
      <c r="AV314" s="52">
        <v>1</v>
      </c>
      <c r="AW314" s="52">
        <v>1</v>
      </c>
      <c r="AX314" s="52"/>
      <c r="AY314" s="52">
        <v>1</v>
      </c>
      <c r="AZ314" s="52">
        <v>3.3783783783783786E-2</v>
      </c>
      <c r="BA314" s="52">
        <v>50</v>
      </c>
      <c r="BB314" s="52">
        <v>50</v>
      </c>
      <c r="BC314" s="52">
        <v>7.8431372549019607E-2</v>
      </c>
      <c r="BD314" s="52">
        <v>44.313725490196099</v>
      </c>
      <c r="BE314" s="52">
        <v>50</v>
      </c>
      <c r="BF314" s="52"/>
      <c r="BG314" s="52"/>
      <c r="BH314" s="52"/>
      <c r="BI314" s="52"/>
      <c r="BJ314" s="52"/>
      <c r="BK314" s="52"/>
      <c r="BL314" s="52"/>
      <c r="BM314" s="52"/>
      <c r="BN314" s="52"/>
      <c r="BO314" s="52"/>
      <c r="BP314" s="52"/>
      <c r="BQ314" s="52"/>
      <c r="BR314" s="52"/>
      <c r="BS314" s="52"/>
      <c r="BT314" s="52"/>
      <c r="BU314" s="54"/>
      <c r="BV314" s="54"/>
      <c r="BW314" s="52"/>
      <c r="BX314" s="52"/>
      <c r="BY314" s="52"/>
      <c r="BZ314" s="55"/>
      <c r="CA314" s="55"/>
      <c r="CB314" s="52"/>
      <c r="CC314" s="52"/>
      <c r="CD314" s="52"/>
      <c r="CE314" s="52"/>
      <c r="CF314" s="52"/>
      <c r="CG314" s="52"/>
      <c r="CH314" s="52"/>
      <c r="CI314" s="52"/>
      <c r="CJ314" s="52"/>
      <c r="CK314" s="52">
        <v>47</v>
      </c>
      <c r="CL314" s="52">
        <v>36</v>
      </c>
      <c r="CM314" s="52">
        <v>49</v>
      </c>
      <c r="CN314" s="52">
        <v>0.76595744680851063</v>
      </c>
      <c r="CO314" s="52">
        <v>0.95918367346938771</v>
      </c>
      <c r="CP314" s="52">
        <v>50</v>
      </c>
      <c r="CQ314" s="52">
        <v>50</v>
      </c>
      <c r="CR314" s="52"/>
      <c r="CS314" s="52"/>
      <c r="CT314" s="52"/>
      <c r="CU314" s="52"/>
      <c r="CV314" s="52"/>
      <c r="CW314" s="52"/>
      <c r="CX314" s="52"/>
      <c r="CY314" s="52"/>
      <c r="CZ314" s="52">
        <v>16.823939048191338</v>
      </c>
      <c r="DA314" s="52">
        <v>19.496255895940152</v>
      </c>
      <c r="DB314" s="52">
        <v>17.335082511020332</v>
      </c>
      <c r="DC314" s="52"/>
      <c r="DD314" s="50" t="s">
        <v>958</v>
      </c>
      <c r="DE314" s="22"/>
      <c r="DF314" s="22"/>
    </row>
    <row r="315" spans="1:110" x14ac:dyDescent="0.25">
      <c r="A315" s="50" t="s">
        <v>2857</v>
      </c>
      <c r="B315" s="50" t="s">
        <v>1936</v>
      </c>
      <c r="C315" s="50" t="s">
        <v>106</v>
      </c>
      <c r="D315" s="50" t="s">
        <v>114</v>
      </c>
      <c r="E315" s="50" t="s">
        <v>132</v>
      </c>
      <c r="F315" s="50" t="s">
        <v>2644</v>
      </c>
      <c r="G315" s="50" t="s">
        <v>109</v>
      </c>
      <c r="H315" s="52">
        <v>508.37035458552225</v>
      </c>
      <c r="I315" s="52">
        <v>550</v>
      </c>
      <c r="J315" s="52">
        <v>92.430973561004052</v>
      </c>
      <c r="K315" s="52">
        <v>0</v>
      </c>
      <c r="L315" s="52">
        <v>157</v>
      </c>
      <c r="M315" s="52">
        <v>83.384091383590189</v>
      </c>
      <c r="N315" s="52">
        <v>100</v>
      </c>
      <c r="O315" s="52">
        <v>100</v>
      </c>
      <c r="P315" s="52">
        <v>45</v>
      </c>
      <c r="Q315" s="52">
        <v>72.588376639043588</v>
      </c>
      <c r="R315" s="52">
        <v>75</v>
      </c>
      <c r="S315" s="52">
        <v>75</v>
      </c>
      <c r="T315" s="52">
        <v>96.784502185391446</v>
      </c>
      <c r="U315" s="52">
        <v>100</v>
      </c>
      <c r="V315" s="52">
        <v>156</v>
      </c>
      <c r="W315" s="52">
        <v>72.802499791281846</v>
      </c>
      <c r="X315" s="52">
        <v>97.069999721709138</v>
      </c>
      <c r="Y315" s="52">
        <v>100</v>
      </c>
      <c r="Z315" s="52">
        <v>45</v>
      </c>
      <c r="AA315" s="52">
        <v>60.747441550219335</v>
      </c>
      <c r="AB315" s="52">
        <v>80.996588733625785</v>
      </c>
      <c r="AC315" s="52">
        <v>100</v>
      </c>
      <c r="AD315" s="52"/>
      <c r="AE315" s="52"/>
      <c r="AF315" s="52"/>
      <c r="AG315" s="52">
        <v>0</v>
      </c>
      <c r="AH315" s="52"/>
      <c r="AI315" s="52"/>
      <c r="AJ315" s="52"/>
      <c r="AK315" s="52"/>
      <c r="AL315" s="52">
        <v>0</v>
      </c>
      <c r="AM315" s="53">
        <v>2.41</v>
      </c>
      <c r="AN315" s="53">
        <v>14.25</v>
      </c>
      <c r="AO315" s="53"/>
      <c r="AP315" s="52">
        <v>0</v>
      </c>
      <c r="AQ315" s="52">
        <v>0.99378881987577639</v>
      </c>
      <c r="AR315" s="52">
        <v>1</v>
      </c>
      <c r="AS315" s="52">
        <v>0.99130434782608701</v>
      </c>
      <c r="AT315" s="52">
        <v>0.98757763975155277</v>
      </c>
      <c r="AU315" s="52">
        <v>1</v>
      </c>
      <c r="AV315" s="52">
        <v>0.9826086956521739</v>
      </c>
      <c r="AW315" s="52"/>
      <c r="AX315" s="52"/>
      <c r="AY315" s="52"/>
      <c r="AZ315" s="52">
        <v>4.5714285714285714E-2</v>
      </c>
      <c r="BA315" s="52">
        <v>50</v>
      </c>
      <c r="BB315" s="52">
        <v>50</v>
      </c>
      <c r="BC315" s="52">
        <v>8.5106382978723402E-2</v>
      </c>
      <c r="BD315" s="52">
        <v>42.978723404255327</v>
      </c>
      <c r="BE315" s="52">
        <v>50</v>
      </c>
      <c r="BF315" s="52"/>
      <c r="BG315" s="52"/>
      <c r="BH315" s="52"/>
      <c r="BI315" s="52"/>
      <c r="BJ315" s="52"/>
      <c r="BK315" s="52"/>
      <c r="BL315" s="52"/>
      <c r="BM315" s="52"/>
      <c r="BN315" s="52"/>
      <c r="BO315" s="52"/>
      <c r="BP315" s="52"/>
      <c r="BQ315" s="52"/>
      <c r="BR315" s="52"/>
      <c r="BS315" s="52"/>
      <c r="BT315" s="52"/>
      <c r="BU315" s="54"/>
      <c r="BV315" s="54"/>
      <c r="BW315" s="52"/>
      <c r="BX315" s="52"/>
      <c r="BY315" s="52"/>
      <c r="BZ315" s="55"/>
      <c r="CA315" s="55"/>
      <c r="CB315" s="52"/>
      <c r="CC315" s="52"/>
      <c r="CD315" s="52"/>
      <c r="CE315" s="52"/>
      <c r="CF315" s="52"/>
      <c r="CG315" s="52"/>
      <c r="CH315" s="52"/>
      <c r="CI315" s="52"/>
      <c r="CJ315" s="52"/>
      <c r="CK315" s="52">
        <v>74</v>
      </c>
      <c r="CL315" s="52">
        <v>45</v>
      </c>
      <c r="CM315" s="52">
        <v>75</v>
      </c>
      <c r="CN315" s="52">
        <v>0.60810810810810811</v>
      </c>
      <c r="CO315" s="52">
        <v>0.98666666666666669</v>
      </c>
      <c r="CP315" s="52">
        <v>40.54054054054054</v>
      </c>
      <c r="CQ315" s="52">
        <v>50</v>
      </c>
      <c r="CR315" s="52"/>
      <c r="CS315" s="52"/>
      <c r="CT315" s="52"/>
      <c r="CU315" s="52"/>
      <c r="CV315" s="52"/>
      <c r="CW315" s="52"/>
      <c r="CX315" s="52"/>
      <c r="CY315" s="52"/>
      <c r="CZ315" s="52">
        <v>16.823939048191338</v>
      </c>
      <c r="DA315" s="52">
        <v>19.496255895940152</v>
      </c>
      <c r="DB315" s="52">
        <v>17.335082511020332</v>
      </c>
      <c r="DC315" s="52"/>
      <c r="DD315" s="50" t="s">
        <v>422</v>
      </c>
      <c r="DE315" s="22"/>
      <c r="DF315" s="22"/>
    </row>
    <row r="316" spans="1:110" x14ac:dyDescent="0.25">
      <c r="A316" s="50" t="s">
        <v>3478</v>
      </c>
      <c r="B316" s="50" t="s">
        <v>1937</v>
      </c>
      <c r="C316" s="50" t="s">
        <v>106</v>
      </c>
      <c r="D316" s="50" t="s">
        <v>167</v>
      </c>
      <c r="E316" s="50" t="s">
        <v>137</v>
      </c>
      <c r="F316" s="50" t="s">
        <v>2644</v>
      </c>
      <c r="G316" s="50" t="s">
        <v>109</v>
      </c>
      <c r="H316" s="52">
        <v>613.27490400741272</v>
      </c>
      <c r="I316" s="52">
        <v>750</v>
      </c>
      <c r="J316" s="52">
        <v>81.769987200988353</v>
      </c>
      <c r="K316" s="52">
        <v>0</v>
      </c>
      <c r="L316" s="52">
        <v>287</v>
      </c>
      <c r="M316" s="52">
        <v>71.876995155321652</v>
      </c>
      <c r="N316" s="52">
        <v>95.835993540428859</v>
      </c>
      <c r="O316" s="52">
        <v>100</v>
      </c>
      <c r="P316" s="52">
        <v>106</v>
      </c>
      <c r="Q316" s="52">
        <v>63.712649362901395</v>
      </c>
      <c r="R316" s="52">
        <v>68.814281982790277</v>
      </c>
      <c r="S316" s="52">
        <v>75</v>
      </c>
      <c r="T316" s="52">
        <v>84.950199150535184</v>
      </c>
      <c r="U316" s="52">
        <v>100</v>
      </c>
      <c r="V316" s="52">
        <v>288</v>
      </c>
      <c r="W316" s="52">
        <v>63.551192776453213</v>
      </c>
      <c r="X316" s="52">
        <v>84.734923701937618</v>
      </c>
      <c r="Y316" s="52">
        <v>100</v>
      </c>
      <c r="Z316" s="52">
        <v>107</v>
      </c>
      <c r="AA316" s="52">
        <v>54.648210100312937</v>
      </c>
      <c r="AB316" s="52">
        <v>72.864280133750583</v>
      </c>
      <c r="AC316" s="52">
        <v>100</v>
      </c>
      <c r="AD316" s="52">
        <v>103</v>
      </c>
      <c r="AE316" s="52">
        <v>52.24466019417477</v>
      </c>
      <c r="AF316" s="52">
        <v>69.65954692556636</v>
      </c>
      <c r="AG316" s="52">
        <v>100</v>
      </c>
      <c r="AH316" s="52">
        <v>42</v>
      </c>
      <c r="AI316" s="52">
        <v>45.457936507936502</v>
      </c>
      <c r="AJ316" s="52">
        <v>56.917486338797822</v>
      </c>
      <c r="AK316" s="52">
        <v>60.610582010582007</v>
      </c>
      <c r="AL316" s="52">
        <v>100</v>
      </c>
      <c r="AM316" s="53">
        <v>11.28</v>
      </c>
      <c r="AN316" s="53">
        <v>14.16</v>
      </c>
      <c r="AO316" s="53">
        <v>11.45</v>
      </c>
      <c r="AP316" s="52">
        <v>0</v>
      </c>
      <c r="AQ316" s="52">
        <v>0.98299319727891155</v>
      </c>
      <c r="AR316" s="52">
        <v>0.9642857142857143</v>
      </c>
      <c r="AS316" s="52">
        <v>0.99450549450549453</v>
      </c>
      <c r="AT316" s="52">
        <v>0.98976109215017061</v>
      </c>
      <c r="AU316" s="52">
        <v>0.98198198198198194</v>
      </c>
      <c r="AV316" s="52">
        <v>0.99450549450549453</v>
      </c>
      <c r="AW316" s="52">
        <v>0.98095238095238091</v>
      </c>
      <c r="AX316" s="52">
        <v>0.97674418604651159</v>
      </c>
      <c r="AY316" s="52">
        <v>0.9838709677419355</v>
      </c>
      <c r="AZ316" s="52">
        <v>3.0716723549488054E-2</v>
      </c>
      <c r="BA316" s="52">
        <v>50</v>
      </c>
      <c r="BB316" s="52">
        <v>50</v>
      </c>
      <c r="BC316" s="52">
        <v>7.476635514018691E-2</v>
      </c>
      <c r="BD316" s="52">
        <v>45.046728971962622</v>
      </c>
      <c r="BE316" s="52">
        <v>50</v>
      </c>
      <c r="BF316" s="52"/>
      <c r="BG316" s="52"/>
      <c r="BH316" s="52"/>
      <c r="BI316" s="52"/>
      <c r="BJ316" s="52"/>
      <c r="BK316" s="52"/>
      <c r="BL316" s="52"/>
      <c r="BM316" s="52"/>
      <c r="BN316" s="52"/>
      <c r="BO316" s="52"/>
      <c r="BP316" s="52"/>
      <c r="BQ316" s="52"/>
      <c r="BR316" s="52"/>
      <c r="BS316" s="52"/>
      <c r="BT316" s="52"/>
      <c r="BU316" s="54"/>
      <c r="BV316" s="54"/>
      <c r="BW316" s="52"/>
      <c r="BX316" s="52"/>
      <c r="BY316" s="52"/>
      <c r="BZ316" s="55"/>
      <c r="CA316" s="55"/>
      <c r="CB316" s="52"/>
      <c r="CC316" s="52"/>
      <c r="CD316" s="52"/>
      <c r="CE316" s="52"/>
      <c r="CF316" s="52"/>
      <c r="CG316" s="52"/>
      <c r="CH316" s="52"/>
      <c r="CI316" s="52"/>
      <c r="CJ316" s="52"/>
      <c r="CK316" s="52">
        <v>78</v>
      </c>
      <c r="CL316" s="52">
        <v>58</v>
      </c>
      <c r="CM316" s="52">
        <v>86</v>
      </c>
      <c r="CN316" s="52">
        <v>0.74358974358974361</v>
      </c>
      <c r="CO316" s="52">
        <v>0.90697674418604646</v>
      </c>
      <c r="CP316" s="52">
        <v>49.572649572649574</v>
      </c>
      <c r="CQ316" s="52">
        <v>50</v>
      </c>
      <c r="CR316" s="52"/>
      <c r="CS316" s="52"/>
      <c r="CT316" s="52"/>
      <c r="CU316" s="52"/>
      <c r="CV316" s="52"/>
      <c r="CW316" s="52"/>
      <c r="CX316" s="52"/>
      <c r="CY316" s="52"/>
      <c r="CZ316" s="52">
        <v>16.823939048191338</v>
      </c>
      <c r="DA316" s="52">
        <v>19.496255895940152</v>
      </c>
      <c r="DB316" s="52">
        <v>17.335082511020332</v>
      </c>
      <c r="DC316" s="52"/>
      <c r="DD316" s="50" t="s">
        <v>1114</v>
      </c>
      <c r="DE316" s="22"/>
      <c r="DF316" s="22"/>
    </row>
    <row r="317" spans="1:110" x14ac:dyDescent="0.25">
      <c r="A317" s="50" t="s">
        <v>3407</v>
      </c>
      <c r="B317" s="50" t="s">
        <v>1938</v>
      </c>
      <c r="C317" s="50" t="s">
        <v>106</v>
      </c>
      <c r="D317" s="50" t="s">
        <v>114</v>
      </c>
      <c r="E317" s="50" t="s">
        <v>137</v>
      </c>
      <c r="F317" s="50" t="s">
        <v>1454</v>
      </c>
      <c r="G317" s="50" t="s">
        <v>109</v>
      </c>
      <c r="H317" s="52">
        <v>581.87144906541516</v>
      </c>
      <c r="I317" s="52">
        <v>750</v>
      </c>
      <c r="J317" s="52">
        <v>77.582859875388692</v>
      </c>
      <c r="K317" s="52">
        <v>0</v>
      </c>
      <c r="L317" s="52">
        <v>181</v>
      </c>
      <c r="M317" s="52">
        <v>66.981579112495936</v>
      </c>
      <c r="N317" s="52">
        <v>89.308772149994581</v>
      </c>
      <c r="O317" s="52">
        <v>100</v>
      </c>
      <c r="P317" s="52">
        <v>124</v>
      </c>
      <c r="Q317" s="52">
        <v>64.246867621395211</v>
      </c>
      <c r="R317" s="52">
        <v>64.561762842464589</v>
      </c>
      <c r="S317" s="52">
        <v>72.930776040504526</v>
      </c>
      <c r="T317" s="52">
        <v>85.662490161860276</v>
      </c>
      <c r="U317" s="52">
        <v>100</v>
      </c>
      <c r="V317" s="52">
        <v>180</v>
      </c>
      <c r="W317" s="52">
        <v>57.296605068132834</v>
      </c>
      <c r="X317" s="52">
        <v>76.395473424177112</v>
      </c>
      <c r="Y317" s="52">
        <v>100</v>
      </c>
      <c r="Z317" s="52">
        <v>123</v>
      </c>
      <c r="AA317" s="52">
        <v>53.929824636125439</v>
      </c>
      <c r="AB317" s="52">
        <v>71.906432848167256</v>
      </c>
      <c r="AC317" s="52">
        <v>100</v>
      </c>
      <c r="AD317" s="52">
        <v>62</v>
      </c>
      <c r="AE317" s="52">
        <v>54.396774193548396</v>
      </c>
      <c r="AF317" s="52">
        <v>72.529032258064532</v>
      </c>
      <c r="AG317" s="52">
        <v>100</v>
      </c>
      <c r="AH317" s="52">
        <v>42</v>
      </c>
      <c r="AI317" s="52">
        <v>53.288888888888899</v>
      </c>
      <c r="AJ317" s="52">
        <v>56.723333333333336</v>
      </c>
      <c r="AK317" s="52">
        <v>71.051851851851865</v>
      </c>
      <c r="AL317" s="52">
        <v>100</v>
      </c>
      <c r="AM317" s="53">
        <v>8.68</v>
      </c>
      <c r="AN317" s="53">
        <v>10.63</v>
      </c>
      <c r="AO317" s="53">
        <v>3.43</v>
      </c>
      <c r="AP317" s="52">
        <v>0</v>
      </c>
      <c r="AQ317" s="52">
        <v>0.99468085106382975</v>
      </c>
      <c r="AR317" s="52">
        <v>1</v>
      </c>
      <c r="AS317" s="52">
        <v>0.98305084745762716</v>
      </c>
      <c r="AT317" s="52">
        <v>0.98952879581151831</v>
      </c>
      <c r="AU317" s="52">
        <v>0.99242424242424243</v>
      </c>
      <c r="AV317" s="52">
        <v>0.98305084745762716</v>
      </c>
      <c r="AW317" s="52">
        <v>1</v>
      </c>
      <c r="AX317" s="52">
        <v>1</v>
      </c>
      <c r="AY317" s="52">
        <v>1</v>
      </c>
      <c r="AZ317" s="52">
        <v>7.161803713527852E-2</v>
      </c>
      <c r="BA317" s="52">
        <v>45.676392572944316</v>
      </c>
      <c r="BB317" s="52">
        <v>50</v>
      </c>
      <c r="BC317" s="52">
        <v>0.10305343511450382</v>
      </c>
      <c r="BD317" s="52">
        <v>39.389312977099245</v>
      </c>
      <c r="BE317" s="52">
        <v>50</v>
      </c>
      <c r="BF317" s="52"/>
      <c r="BG317" s="52"/>
      <c r="BH317" s="52"/>
      <c r="BI317" s="52"/>
      <c r="BJ317" s="52"/>
      <c r="BK317" s="52"/>
      <c r="BL317" s="52"/>
      <c r="BM317" s="52"/>
      <c r="BN317" s="52"/>
      <c r="BO317" s="52"/>
      <c r="BP317" s="52"/>
      <c r="BQ317" s="52"/>
      <c r="BR317" s="52"/>
      <c r="BS317" s="52"/>
      <c r="BT317" s="52"/>
      <c r="BU317" s="54"/>
      <c r="BV317" s="54"/>
      <c r="BW317" s="52"/>
      <c r="BX317" s="52"/>
      <c r="BY317" s="52"/>
      <c r="BZ317" s="55"/>
      <c r="CA317" s="55"/>
      <c r="CB317" s="52"/>
      <c r="CC317" s="52"/>
      <c r="CD317" s="52"/>
      <c r="CE317" s="52"/>
      <c r="CF317" s="52"/>
      <c r="CG317" s="52"/>
      <c r="CH317" s="52"/>
      <c r="CI317" s="52"/>
      <c r="CJ317" s="52"/>
      <c r="CK317" s="52">
        <v>69</v>
      </c>
      <c r="CL317" s="52">
        <v>31</v>
      </c>
      <c r="CM317" s="52">
        <v>71</v>
      </c>
      <c r="CN317" s="52">
        <v>0.44927536231884058</v>
      </c>
      <c r="CO317" s="52">
        <v>0.971830985915493</v>
      </c>
      <c r="CP317" s="52">
        <v>29.951690821256037</v>
      </c>
      <c r="CQ317" s="52">
        <v>50</v>
      </c>
      <c r="CR317" s="52"/>
      <c r="CS317" s="52"/>
      <c r="CT317" s="52"/>
      <c r="CU317" s="52"/>
      <c r="CV317" s="52"/>
      <c r="CW317" s="52"/>
      <c r="CX317" s="52"/>
      <c r="CY317" s="52"/>
      <c r="CZ317" s="52">
        <v>16.823939048191338</v>
      </c>
      <c r="DA317" s="52">
        <v>19.496255895940152</v>
      </c>
      <c r="DB317" s="52">
        <v>17.335082511020332</v>
      </c>
      <c r="DC317" s="52"/>
      <c r="DD317" s="50" t="s">
        <v>1040</v>
      </c>
      <c r="DE317" s="22"/>
      <c r="DF317" s="22"/>
    </row>
    <row r="318" spans="1:110" x14ac:dyDescent="0.25">
      <c r="A318" s="50" t="s">
        <v>3501</v>
      </c>
      <c r="B318" s="50" t="s">
        <v>1939</v>
      </c>
      <c r="C318" s="50" t="s">
        <v>106</v>
      </c>
      <c r="D318" s="50" t="s">
        <v>107</v>
      </c>
      <c r="E318" s="50" t="s">
        <v>132</v>
      </c>
      <c r="F318" s="50" t="s">
        <v>1453</v>
      </c>
      <c r="G318" s="50" t="s">
        <v>109</v>
      </c>
      <c r="H318" s="52">
        <v>416.81887112432071</v>
      </c>
      <c r="I318" s="52">
        <v>550</v>
      </c>
      <c r="J318" s="52">
        <v>75.785249295331042</v>
      </c>
      <c r="K318" s="52">
        <v>0</v>
      </c>
      <c r="L318" s="52">
        <v>165</v>
      </c>
      <c r="M318" s="52">
        <v>68.291955986889278</v>
      </c>
      <c r="N318" s="52">
        <v>91.05594131585238</v>
      </c>
      <c r="O318" s="52">
        <v>100</v>
      </c>
      <c r="P318" s="52">
        <v>134</v>
      </c>
      <c r="Q318" s="52">
        <v>66.688594727442577</v>
      </c>
      <c r="R318" s="52">
        <v>66.501659183110789</v>
      </c>
      <c r="S318" s="52">
        <v>75</v>
      </c>
      <c r="T318" s="52">
        <v>88.91812630325677</v>
      </c>
      <c r="U318" s="52">
        <v>100</v>
      </c>
      <c r="V318" s="52">
        <v>165</v>
      </c>
      <c r="W318" s="52">
        <v>58.724128340794984</v>
      </c>
      <c r="X318" s="52">
        <v>78.298837787726654</v>
      </c>
      <c r="Y318" s="52">
        <v>100</v>
      </c>
      <c r="Z318" s="52">
        <v>134</v>
      </c>
      <c r="AA318" s="52">
        <v>56.924848817572681</v>
      </c>
      <c r="AB318" s="52">
        <v>75.899798423430241</v>
      </c>
      <c r="AC318" s="52">
        <v>100</v>
      </c>
      <c r="AD318" s="52"/>
      <c r="AE318" s="52"/>
      <c r="AF318" s="52"/>
      <c r="AG318" s="52">
        <v>0</v>
      </c>
      <c r="AH318" s="52"/>
      <c r="AI318" s="52"/>
      <c r="AJ318" s="52"/>
      <c r="AK318" s="52"/>
      <c r="AL318" s="52">
        <v>0</v>
      </c>
      <c r="AM318" s="53">
        <v>8.31</v>
      </c>
      <c r="AN318" s="53">
        <v>9.57</v>
      </c>
      <c r="AO318" s="53"/>
      <c r="AP318" s="52">
        <v>0</v>
      </c>
      <c r="AQ318" s="52">
        <v>1</v>
      </c>
      <c r="AR318" s="52">
        <v>1</v>
      </c>
      <c r="AS318" s="52">
        <v>1</v>
      </c>
      <c r="AT318" s="52">
        <v>1</v>
      </c>
      <c r="AU318" s="52">
        <v>1</v>
      </c>
      <c r="AV318" s="52">
        <v>1</v>
      </c>
      <c r="AW318" s="52"/>
      <c r="AX318" s="52"/>
      <c r="AY318" s="52"/>
      <c r="AZ318" s="52">
        <v>0.13288288288288289</v>
      </c>
      <c r="BA318" s="52">
        <v>33.423423423423436</v>
      </c>
      <c r="BB318" s="52">
        <v>50</v>
      </c>
      <c r="BC318" s="52">
        <v>0.14647887323943662</v>
      </c>
      <c r="BD318" s="52">
        <v>30.70422535211268</v>
      </c>
      <c r="BE318" s="52">
        <v>50</v>
      </c>
      <c r="BF318" s="52"/>
      <c r="BG318" s="52"/>
      <c r="BH318" s="52"/>
      <c r="BI318" s="52"/>
      <c r="BJ318" s="52"/>
      <c r="BK318" s="52"/>
      <c r="BL318" s="52"/>
      <c r="BM318" s="52"/>
      <c r="BN318" s="52"/>
      <c r="BO318" s="52"/>
      <c r="BP318" s="52"/>
      <c r="BQ318" s="52"/>
      <c r="BR318" s="52"/>
      <c r="BS318" s="52"/>
      <c r="BT318" s="52"/>
      <c r="BU318" s="54"/>
      <c r="BV318" s="54"/>
      <c r="BW318" s="52"/>
      <c r="BX318" s="52"/>
      <c r="BY318" s="52"/>
      <c r="BZ318" s="55"/>
      <c r="CA318" s="55"/>
      <c r="CB318" s="52"/>
      <c r="CC318" s="52"/>
      <c r="CD318" s="52"/>
      <c r="CE318" s="52"/>
      <c r="CF318" s="52"/>
      <c r="CG318" s="52"/>
      <c r="CH318" s="52"/>
      <c r="CI318" s="52"/>
      <c r="CJ318" s="52"/>
      <c r="CK318" s="52">
        <v>90</v>
      </c>
      <c r="CL318" s="52">
        <v>25</v>
      </c>
      <c r="CM318" s="52">
        <v>90</v>
      </c>
      <c r="CN318" s="52">
        <v>0.27777777777777779</v>
      </c>
      <c r="CO318" s="52">
        <v>1</v>
      </c>
      <c r="CP318" s="52">
        <v>18.518518518518519</v>
      </c>
      <c r="CQ318" s="52">
        <v>50</v>
      </c>
      <c r="CR318" s="52"/>
      <c r="CS318" s="52"/>
      <c r="CT318" s="52"/>
      <c r="CU318" s="52"/>
      <c r="CV318" s="52"/>
      <c r="CW318" s="52"/>
      <c r="CX318" s="52"/>
      <c r="CY318" s="52"/>
      <c r="CZ318" s="52">
        <v>16.823939048191338</v>
      </c>
      <c r="DA318" s="52">
        <v>19.496255895940152</v>
      </c>
      <c r="DB318" s="52">
        <v>17.335082511020332</v>
      </c>
      <c r="DC318" s="52"/>
      <c r="DD318" s="50" t="s">
        <v>1139</v>
      </c>
      <c r="DE318" s="22"/>
      <c r="DF318" s="22"/>
    </row>
    <row r="319" spans="1:110" x14ac:dyDescent="0.25">
      <c r="A319" s="50" t="s">
        <v>3227</v>
      </c>
      <c r="B319" s="50" t="s">
        <v>1940</v>
      </c>
      <c r="C319" s="50" t="s">
        <v>106</v>
      </c>
      <c r="D319" s="50" t="s">
        <v>107</v>
      </c>
      <c r="E319" s="50" t="s">
        <v>137</v>
      </c>
      <c r="F319" s="50" t="s">
        <v>2644</v>
      </c>
      <c r="G319" s="50" t="s">
        <v>109</v>
      </c>
      <c r="H319" s="52">
        <v>605.96115862972442</v>
      </c>
      <c r="I319" s="52">
        <v>750</v>
      </c>
      <c r="J319" s="52">
        <v>80.794821150629929</v>
      </c>
      <c r="K319" s="52">
        <v>0</v>
      </c>
      <c r="L319" s="52">
        <v>201</v>
      </c>
      <c r="M319" s="52">
        <v>69.861164996308744</v>
      </c>
      <c r="N319" s="52">
        <v>93.148219995078335</v>
      </c>
      <c r="O319" s="52">
        <v>100</v>
      </c>
      <c r="P319" s="52">
        <v>92</v>
      </c>
      <c r="Q319" s="52">
        <v>62.933327624462478</v>
      </c>
      <c r="R319" s="52">
        <v>69.542656667656672</v>
      </c>
      <c r="S319" s="52">
        <v>75</v>
      </c>
      <c r="T319" s="52">
        <v>83.9111034992833</v>
      </c>
      <c r="U319" s="52">
        <v>100</v>
      </c>
      <c r="V319" s="52">
        <v>201</v>
      </c>
      <c r="W319" s="52">
        <v>63.216989240621082</v>
      </c>
      <c r="X319" s="52">
        <v>84.289318987494781</v>
      </c>
      <c r="Y319" s="52">
        <v>100</v>
      </c>
      <c r="Z319" s="52">
        <v>92</v>
      </c>
      <c r="AA319" s="52">
        <v>55.72244848467674</v>
      </c>
      <c r="AB319" s="52">
        <v>74.296597979568986</v>
      </c>
      <c r="AC319" s="52">
        <v>100</v>
      </c>
      <c r="AD319" s="52">
        <v>67</v>
      </c>
      <c r="AE319" s="52">
        <v>53.681094527363193</v>
      </c>
      <c r="AF319" s="52">
        <v>71.574792703150919</v>
      </c>
      <c r="AG319" s="52">
        <v>100</v>
      </c>
      <c r="AH319" s="52">
        <v>35</v>
      </c>
      <c r="AI319" s="52">
        <v>49.290476190476177</v>
      </c>
      <c r="AJ319" s="52">
        <v>58.483333333333306</v>
      </c>
      <c r="AK319" s="52">
        <v>65.720634920634907</v>
      </c>
      <c r="AL319" s="52">
        <v>100</v>
      </c>
      <c r="AM319" s="53">
        <v>12.06</v>
      </c>
      <c r="AN319" s="53">
        <v>13.82</v>
      </c>
      <c r="AO319" s="53">
        <v>9.19</v>
      </c>
      <c r="AP319" s="52">
        <v>0</v>
      </c>
      <c r="AQ319" s="52">
        <v>0.99521531100478466</v>
      </c>
      <c r="AR319" s="52">
        <v>1</v>
      </c>
      <c r="AS319" s="52">
        <v>0.99137931034482762</v>
      </c>
      <c r="AT319" s="52">
        <v>0.99526066350710896</v>
      </c>
      <c r="AU319" s="52">
        <v>1</v>
      </c>
      <c r="AV319" s="52">
        <v>0.99137931034482762</v>
      </c>
      <c r="AW319" s="52">
        <v>0.9859154929577465</v>
      </c>
      <c r="AX319" s="52">
        <v>0.97297297297297303</v>
      </c>
      <c r="AY319" s="52">
        <v>1</v>
      </c>
      <c r="AZ319" s="52">
        <v>6.8075117370892016E-2</v>
      </c>
      <c r="BA319" s="52">
        <v>46.384976525821614</v>
      </c>
      <c r="BB319" s="52">
        <v>50</v>
      </c>
      <c r="BC319" s="52">
        <v>0.11682242990654206</v>
      </c>
      <c r="BD319" s="52">
        <v>36.635514018691602</v>
      </c>
      <c r="BE319" s="52">
        <v>50</v>
      </c>
      <c r="BF319" s="52"/>
      <c r="BG319" s="52"/>
      <c r="BH319" s="52"/>
      <c r="BI319" s="52"/>
      <c r="BJ319" s="52"/>
      <c r="BK319" s="52"/>
      <c r="BL319" s="52"/>
      <c r="BM319" s="52"/>
      <c r="BN319" s="52"/>
      <c r="BO319" s="52"/>
      <c r="BP319" s="52"/>
      <c r="BQ319" s="52"/>
      <c r="BR319" s="52"/>
      <c r="BS319" s="52"/>
      <c r="BT319" s="52"/>
      <c r="BU319" s="54"/>
      <c r="BV319" s="54"/>
      <c r="BW319" s="52"/>
      <c r="BX319" s="52"/>
      <c r="BY319" s="52"/>
      <c r="BZ319" s="55"/>
      <c r="CA319" s="55"/>
      <c r="CB319" s="52"/>
      <c r="CC319" s="52"/>
      <c r="CD319" s="52"/>
      <c r="CE319" s="52"/>
      <c r="CF319" s="52"/>
      <c r="CG319" s="52"/>
      <c r="CH319" s="52"/>
      <c r="CI319" s="52"/>
      <c r="CJ319" s="52"/>
      <c r="CK319" s="52">
        <v>61</v>
      </c>
      <c r="CL319" s="52">
        <v>48</v>
      </c>
      <c r="CM319" s="52">
        <v>67</v>
      </c>
      <c r="CN319" s="52">
        <v>0.78688524590163933</v>
      </c>
      <c r="CO319" s="52">
        <v>0.91044776119402981</v>
      </c>
      <c r="CP319" s="52">
        <v>50</v>
      </c>
      <c r="CQ319" s="52">
        <v>50</v>
      </c>
      <c r="CR319" s="52"/>
      <c r="CS319" s="52"/>
      <c r="CT319" s="52"/>
      <c r="CU319" s="52"/>
      <c r="CV319" s="52"/>
      <c r="CW319" s="52"/>
      <c r="CX319" s="52"/>
      <c r="CY319" s="52"/>
      <c r="CZ319" s="52">
        <v>16.823939048191338</v>
      </c>
      <c r="DA319" s="52">
        <v>19.496255895940152</v>
      </c>
      <c r="DB319" s="52">
        <v>17.335082511020332</v>
      </c>
      <c r="DC319" s="52"/>
      <c r="DD319" s="50" t="s">
        <v>835</v>
      </c>
      <c r="DE319" s="22"/>
      <c r="DF319" s="22"/>
    </row>
    <row r="320" spans="1:110" x14ac:dyDescent="0.25">
      <c r="A320" s="50" t="s">
        <v>3589</v>
      </c>
      <c r="B320" s="50" t="s">
        <v>1941</v>
      </c>
      <c r="C320" s="50" t="s">
        <v>1212</v>
      </c>
      <c r="D320" s="50" t="s">
        <v>167</v>
      </c>
      <c r="E320" s="50" t="s">
        <v>132</v>
      </c>
      <c r="F320" s="50" t="s">
        <v>1453</v>
      </c>
      <c r="G320" s="50" t="s">
        <v>109</v>
      </c>
      <c r="H320" s="52">
        <v>485.5454717201672</v>
      </c>
      <c r="I320" s="52">
        <v>550</v>
      </c>
      <c r="J320" s="52">
        <v>88.28099485821221</v>
      </c>
      <c r="K320" s="52">
        <v>0</v>
      </c>
      <c r="L320" s="52">
        <v>140</v>
      </c>
      <c r="M320" s="52">
        <v>73.681071674180274</v>
      </c>
      <c r="N320" s="52">
        <v>98.241428898907031</v>
      </c>
      <c r="O320" s="52">
        <v>100</v>
      </c>
      <c r="P320" s="52">
        <v>35</v>
      </c>
      <c r="Q320" s="52">
        <v>61.52265716682011</v>
      </c>
      <c r="R320" s="52">
        <v>70.919183285849996</v>
      </c>
      <c r="S320" s="52">
        <v>75</v>
      </c>
      <c r="T320" s="52">
        <v>82.030209555760152</v>
      </c>
      <c r="U320" s="52">
        <v>100</v>
      </c>
      <c r="V320" s="52">
        <v>140</v>
      </c>
      <c r="W320" s="52">
        <v>67.485442104192131</v>
      </c>
      <c r="X320" s="52">
        <v>89.980589472256185</v>
      </c>
      <c r="Y320" s="52">
        <v>100</v>
      </c>
      <c r="Z320" s="52">
        <v>35</v>
      </c>
      <c r="AA320" s="52">
        <v>57.184218559218564</v>
      </c>
      <c r="AB320" s="52">
        <v>76.245624745624752</v>
      </c>
      <c r="AC320" s="52">
        <v>100</v>
      </c>
      <c r="AD320" s="52"/>
      <c r="AE320" s="52"/>
      <c r="AF320" s="52"/>
      <c r="AG320" s="52">
        <v>0</v>
      </c>
      <c r="AH320" s="52"/>
      <c r="AI320" s="52"/>
      <c r="AJ320" s="52"/>
      <c r="AK320" s="52"/>
      <c r="AL320" s="52">
        <v>0</v>
      </c>
      <c r="AM320" s="53">
        <v>13.47</v>
      </c>
      <c r="AN320" s="53">
        <v>13.73</v>
      </c>
      <c r="AO320" s="53"/>
      <c r="AP320" s="52">
        <v>0</v>
      </c>
      <c r="AQ320" s="52">
        <v>1</v>
      </c>
      <c r="AR320" s="52">
        <v>1</v>
      </c>
      <c r="AS320" s="52">
        <v>1</v>
      </c>
      <c r="AT320" s="52">
        <v>1</v>
      </c>
      <c r="AU320" s="52">
        <v>1</v>
      </c>
      <c r="AV320" s="52">
        <v>1</v>
      </c>
      <c r="AW320" s="52"/>
      <c r="AX320" s="52"/>
      <c r="AY320" s="52"/>
      <c r="AZ320" s="52">
        <v>0</v>
      </c>
      <c r="BA320" s="52">
        <v>50</v>
      </c>
      <c r="BB320" s="52">
        <v>50</v>
      </c>
      <c r="BC320" s="52">
        <v>0</v>
      </c>
      <c r="BD320" s="52">
        <v>50</v>
      </c>
      <c r="BE320" s="52">
        <v>50</v>
      </c>
      <c r="BF320" s="52"/>
      <c r="BG320" s="52"/>
      <c r="BH320" s="52"/>
      <c r="BI320" s="52"/>
      <c r="BJ320" s="52"/>
      <c r="BK320" s="52"/>
      <c r="BL320" s="52"/>
      <c r="BM320" s="52"/>
      <c r="BN320" s="52"/>
      <c r="BO320" s="52"/>
      <c r="BP320" s="52"/>
      <c r="BQ320" s="52"/>
      <c r="BR320" s="52"/>
      <c r="BS320" s="52"/>
      <c r="BT320" s="52"/>
      <c r="BU320" s="54"/>
      <c r="BV320" s="54"/>
      <c r="BW320" s="52"/>
      <c r="BX320" s="52"/>
      <c r="BY320" s="52"/>
      <c r="BZ320" s="55"/>
      <c r="CA320" s="55"/>
      <c r="CB320" s="52"/>
      <c r="CC320" s="52"/>
      <c r="CD320" s="52"/>
      <c r="CE320" s="52"/>
      <c r="CF320" s="52"/>
      <c r="CG320" s="52"/>
      <c r="CH320" s="52"/>
      <c r="CI320" s="52"/>
      <c r="CJ320" s="52"/>
      <c r="CK320" s="52">
        <v>70</v>
      </c>
      <c r="CL320" s="52">
        <v>41</v>
      </c>
      <c r="CM320" s="52">
        <v>73</v>
      </c>
      <c r="CN320" s="52">
        <v>0.58571428571428574</v>
      </c>
      <c r="CO320" s="52">
        <v>0.95890410958904104</v>
      </c>
      <c r="CP320" s="52">
        <v>39.047619047619051</v>
      </c>
      <c r="CQ320" s="52">
        <v>50</v>
      </c>
      <c r="CR320" s="52"/>
      <c r="CS320" s="52"/>
      <c r="CT320" s="52"/>
      <c r="CU320" s="52"/>
      <c r="CV320" s="52"/>
      <c r="CW320" s="52"/>
      <c r="CX320" s="52"/>
      <c r="CY320" s="52"/>
      <c r="CZ320" s="52">
        <v>16.823939048191338</v>
      </c>
      <c r="DA320" s="52">
        <v>19.496255895940152</v>
      </c>
      <c r="DB320" s="52">
        <v>17.335082511020332</v>
      </c>
      <c r="DC320" s="52"/>
      <c r="DD320" s="50" t="s">
        <v>1247</v>
      </c>
      <c r="DE320" s="22"/>
      <c r="DF320" s="22"/>
    </row>
    <row r="321" spans="1:110" x14ac:dyDescent="0.25">
      <c r="A321" s="50" t="s">
        <v>3069</v>
      </c>
      <c r="B321" s="50" t="s">
        <v>1942</v>
      </c>
      <c r="C321" s="50" t="s">
        <v>106</v>
      </c>
      <c r="D321" s="50" t="s">
        <v>122</v>
      </c>
      <c r="E321" s="50" t="s">
        <v>123</v>
      </c>
      <c r="F321" s="50" t="s">
        <v>2644</v>
      </c>
      <c r="G321" s="50" t="s">
        <v>109</v>
      </c>
      <c r="H321" s="52">
        <v>760.39504866232926</v>
      </c>
      <c r="I321" s="52">
        <v>1250</v>
      </c>
      <c r="J321" s="52">
        <v>60.831603892986344</v>
      </c>
      <c r="K321" s="52">
        <v>1</v>
      </c>
      <c r="L321" s="52">
        <v>189</v>
      </c>
      <c r="M321" s="52">
        <v>60.752048131080386</v>
      </c>
      <c r="N321" s="52">
        <v>81.002730841440524</v>
      </c>
      <c r="O321" s="52">
        <v>100</v>
      </c>
      <c r="P321" s="52">
        <v>102</v>
      </c>
      <c r="Q321" s="52">
        <v>51.925600885515493</v>
      </c>
      <c r="R321" s="52">
        <v>54.649914089347085</v>
      </c>
      <c r="S321" s="52">
        <v>71.100296625880588</v>
      </c>
      <c r="T321" s="52">
        <v>69.234134514020667</v>
      </c>
      <c r="U321" s="52">
        <v>100</v>
      </c>
      <c r="V321" s="52">
        <v>191</v>
      </c>
      <c r="W321" s="52">
        <v>46.095068458645933</v>
      </c>
      <c r="X321" s="52">
        <v>61.460091278194575</v>
      </c>
      <c r="Y321" s="52">
        <v>100</v>
      </c>
      <c r="Z321" s="52">
        <v>103</v>
      </c>
      <c r="AA321" s="52">
        <v>38.786074133386705</v>
      </c>
      <c r="AB321" s="52">
        <v>51.714765511182271</v>
      </c>
      <c r="AC321" s="52">
        <v>100</v>
      </c>
      <c r="AD321" s="52">
        <v>279</v>
      </c>
      <c r="AE321" s="52">
        <v>43.507168458781372</v>
      </c>
      <c r="AF321" s="52">
        <v>58.009557945041834</v>
      </c>
      <c r="AG321" s="52">
        <v>100</v>
      </c>
      <c r="AH321" s="52">
        <v>186</v>
      </c>
      <c r="AI321" s="52">
        <v>37.425627240143342</v>
      </c>
      <c r="AJ321" s="52">
        <v>55.670250896057347</v>
      </c>
      <c r="AK321" s="52">
        <v>49.900836320191125</v>
      </c>
      <c r="AL321" s="52">
        <v>100</v>
      </c>
      <c r="AM321" s="53">
        <v>19.170000000000002</v>
      </c>
      <c r="AN321" s="53">
        <v>15.86</v>
      </c>
      <c r="AO321" s="53">
        <v>18.239999999999998</v>
      </c>
      <c r="AP321" s="52">
        <v>1</v>
      </c>
      <c r="AQ321" s="52">
        <v>0.92488262910798125</v>
      </c>
      <c r="AR321" s="52">
        <v>0.90163934426229508</v>
      </c>
      <c r="AS321" s="52">
        <v>0.95604395604395609</v>
      </c>
      <c r="AT321" s="52">
        <v>0.92626728110599077</v>
      </c>
      <c r="AU321" s="52">
        <v>0.89682539682539686</v>
      </c>
      <c r="AV321" s="52">
        <v>0.96703296703296704</v>
      </c>
      <c r="AW321" s="52">
        <v>0.92113564668769721</v>
      </c>
      <c r="AX321" s="52">
        <v>0.8954545454545455</v>
      </c>
      <c r="AY321" s="52">
        <v>0.97938144329896903</v>
      </c>
      <c r="AZ321" s="52">
        <v>0.2063628546861565</v>
      </c>
      <c r="BA321" s="52">
        <v>18.727429062768717</v>
      </c>
      <c r="BB321" s="52">
        <v>50</v>
      </c>
      <c r="BC321" s="52">
        <v>0.25492772667542707</v>
      </c>
      <c r="BD321" s="52">
        <v>9.0144546649145951</v>
      </c>
      <c r="BE321" s="52">
        <v>50</v>
      </c>
      <c r="BF321" s="52">
        <v>203</v>
      </c>
      <c r="BG321" s="52">
        <v>468</v>
      </c>
      <c r="BH321" s="52">
        <v>0.43376068376068377</v>
      </c>
      <c r="BI321" s="52">
        <v>28.917378917378915</v>
      </c>
      <c r="BJ321" s="52">
        <v>50</v>
      </c>
      <c r="BK321" s="52">
        <v>83</v>
      </c>
      <c r="BL321" s="52">
        <v>468</v>
      </c>
      <c r="BM321" s="52">
        <v>0.17735042735042736</v>
      </c>
      <c r="BN321" s="52">
        <v>11.823361823361823</v>
      </c>
      <c r="BO321" s="52">
        <v>50</v>
      </c>
      <c r="BP321" s="52">
        <v>277</v>
      </c>
      <c r="BQ321" s="52">
        <v>388</v>
      </c>
      <c r="BR321" s="52">
        <v>0.71391752577319589</v>
      </c>
      <c r="BS321" s="52">
        <v>37.974336477297655</v>
      </c>
      <c r="BT321" s="52">
        <v>50</v>
      </c>
      <c r="BU321" s="54">
        <v>230</v>
      </c>
      <c r="BV321" s="54">
        <v>313</v>
      </c>
      <c r="BW321" s="52">
        <v>0.73482428115015974</v>
      </c>
      <c r="BX321" s="52">
        <v>78.172795867038275</v>
      </c>
      <c r="BY321" s="52">
        <v>100</v>
      </c>
      <c r="BZ321" s="55">
        <v>142</v>
      </c>
      <c r="CA321" s="55">
        <v>210</v>
      </c>
      <c r="CB321" s="52">
        <v>0.67619047619047623</v>
      </c>
      <c r="CC321" s="52">
        <v>71.935157041540037</v>
      </c>
      <c r="CD321" s="52">
        <v>100</v>
      </c>
      <c r="CE321" s="52">
        <v>1</v>
      </c>
      <c r="CF321" s="52">
        <v>252</v>
      </c>
      <c r="CG321" s="52">
        <v>148</v>
      </c>
      <c r="CH321" s="52">
        <v>0.58730158730158732</v>
      </c>
      <c r="CI321" s="52">
        <v>78.306878306878318</v>
      </c>
      <c r="CJ321" s="52">
        <v>100</v>
      </c>
      <c r="CK321" s="52">
        <v>270</v>
      </c>
      <c r="CL321" s="52">
        <v>132</v>
      </c>
      <c r="CM321" s="52">
        <v>308</v>
      </c>
      <c r="CN321" s="52">
        <v>0.48888888888888887</v>
      </c>
      <c r="CO321" s="52">
        <v>0.87662337662337664</v>
      </c>
      <c r="CP321" s="52">
        <v>16.296296296296294</v>
      </c>
      <c r="CQ321" s="52">
        <v>50</v>
      </c>
      <c r="CR321" s="52">
        <v>529</v>
      </c>
      <c r="CS321" s="52">
        <v>1163</v>
      </c>
      <c r="CT321" s="52">
        <v>0.45485812553740329</v>
      </c>
      <c r="CU321" s="52">
        <v>37.904843794783609</v>
      </c>
      <c r="CV321" s="52">
        <v>50</v>
      </c>
      <c r="CW321" s="52">
        <v>0.67619047619047623</v>
      </c>
      <c r="CX321" s="52">
        <v>0.90909090909090906</v>
      </c>
      <c r="CY321" s="52">
        <v>0.23290043290043286</v>
      </c>
      <c r="CZ321" s="52">
        <v>16.823939048191338</v>
      </c>
      <c r="DA321" s="52">
        <v>19.496255895940152</v>
      </c>
      <c r="DB321" s="52">
        <v>17.335082511020332</v>
      </c>
      <c r="DC321" s="52">
        <v>12.629206143265662</v>
      </c>
      <c r="DD321" s="50" t="s">
        <v>660</v>
      </c>
      <c r="DE321" s="22"/>
      <c r="DF321" s="22"/>
    </row>
    <row r="322" spans="1:110" x14ac:dyDescent="0.25">
      <c r="A322" s="50" t="s">
        <v>2703</v>
      </c>
      <c r="B322" s="50" t="s">
        <v>213</v>
      </c>
      <c r="C322" s="50" t="s">
        <v>106</v>
      </c>
      <c r="D322" s="50" t="s">
        <v>137</v>
      </c>
      <c r="E322" s="50" t="s">
        <v>119</v>
      </c>
      <c r="F322" s="50" t="s">
        <v>1453</v>
      </c>
      <c r="G322" s="50" t="s">
        <v>109</v>
      </c>
      <c r="H322" s="52">
        <v>616.34797353603381</v>
      </c>
      <c r="I322" s="52">
        <v>800</v>
      </c>
      <c r="J322" s="52">
        <v>77.043496692004226</v>
      </c>
      <c r="K322" s="52">
        <v>0</v>
      </c>
      <c r="L322" s="52">
        <v>889</v>
      </c>
      <c r="M322" s="52">
        <v>71.046390767178494</v>
      </c>
      <c r="N322" s="52">
        <v>94.728521022904658</v>
      </c>
      <c r="O322" s="52">
        <v>100</v>
      </c>
      <c r="P322" s="52">
        <v>327</v>
      </c>
      <c r="Q322" s="52">
        <v>60.758246087625061</v>
      </c>
      <c r="R322" s="52">
        <v>68.880632097027586</v>
      </c>
      <c r="S322" s="52">
        <v>75</v>
      </c>
      <c r="T322" s="52">
        <v>81.010994783500081</v>
      </c>
      <c r="U322" s="52">
        <v>100</v>
      </c>
      <c r="V322" s="52">
        <v>885</v>
      </c>
      <c r="W322" s="52">
        <v>62.847222224118546</v>
      </c>
      <c r="X322" s="52">
        <v>83.796296298824728</v>
      </c>
      <c r="Y322" s="52">
        <v>100</v>
      </c>
      <c r="Z322" s="52">
        <v>325</v>
      </c>
      <c r="AA322" s="52">
        <v>52.4511929046445</v>
      </c>
      <c r="AB322" s="52">
        <v>69.934923872859329</v>
      </c>
      <c r="AC322" s="52">
        <v>100</v>
      </c>
      <c r="AD322" s="52">
        <v>454</v>
      </c>
      <c r="AE322" s="52">
        <v>57.573127753303929</v>
      </c>
      <c r="AF322" s="52">
        <v>76.764170337738562</v>
      </c>
      <c r="AG322" s="52">
        <v>100</v>
      </c>
      <c r="AH322" s="52">
        <v>178</v>
      </c>
      <c r="AI322" s="52">
        <v>52.528089887640427</v>
      </c>
      <c r="AJ322" s="52">
        <v>60.826811594202901</v>
      </c>
      <c r="AK322" s="52">
        <v>70.037453183520569</v>
      </c>
      <c r="AL322" s="52">
        <v>100</v>
      </c>
      <c r="AM322" s="53">
        <v>14.24</v>
      </c>
      <c r="AN322" s="53">
        <v>16.420000000000002</v>
      </c>
      <c r="AO322" s="53">
        <v>8.2899999999999991</v>
      </c>
      <c r="AP322" s="52">
        <v>0</v>
      </c>
      <c r="AQ322" s="52">
        <v>0.98148148148148151</v>
      </c>
      <c r="AR322" s="52">
        <v>0.98250728862973757</v>
      </c>
      <c r="AS322" s="52">
        <v>0.98086956521739133</v>
      </c>
      <c r="AT322" s="52">
        <v>0.97722342733188716</v>
      </c>
      <c r="AU322" s="52">
        <v>0.97694524495677237</v>
      </c>
      <c r="AV322" s="52">
        <v>0.97739130434782606</v>
      </c>
      <c r="AW322" s="52">
        <v>0.99781659388646293</v>
      </c>
      <c r="AX322" s="52">
        <v>0.99447513812154698</v>
      </c>
      <c r="AY322" s="52">
        <v>1</v>
      </c>
      <c r="AZ322" s="52">
        <v>8.2608695652173908E-2</v>
      </c>
      <c r="BA322" s="52">
        <v>43.478260869565233</v>
      </c>
      <c r="BB322" s="52">
        <v>50</v>
      </c>
      <c r="BC322" s="52">
        <v>0.14114114114114115</v>
      </c>
      <c r="BD322" s="52">
        <v>31.771771771771771</v>
      </c>
      <c r="BE322" s="52">
        <v>50</v>
      </c>
      <c r="BF322" s="52"/>
      <c r="BG322" s="52"/>
      <c r="BH322" s="52"/>
      <c r="BI322" s="52"/>
      <c r="BJ322" s="52"/>
      <c r="BK322" s="52"/>
      <c r="BL322" s="52"/>
      <c r="BM322" s="52"/>
      <c r="BN322" s="52"/>
      <c r="BO322" s="52"/>
      <c r="BP322" s="52">
        <v>217</v>
      </c>
      <c r="BQ322" s="52">
        <v>222</v>
      </c>
      <c r="BR322" s="52">
        <v>0.97747747747747749</v>
      </c>
      <c r="BS322" s="52">
        <v>50</v>
      </c>
      <c r="BT322" s="52">
        <v>50</v>
      </c>
      <c r="BU322" s="54"/>
      <c r="BV322" s="54"/>
      <c r="BW322" s="52"/>
      <c r="BX322" s="52"/>
      <c r="BY322" s="52"/>
      <c r="BZ322" s="55"/>
      <c r="CA322" s="55"/>
      <c r="CB322" s="52"/>
      <c r="CC322" s="52"/>
      <c r="CD322" s="52"/>
      <c r="CE322" s="52"/>
      <c r="CF322" s="52"/>
      <c r="CG322" s="52"/>
      <c r="CH322" s="52"/>
      <c r="CI322" s="52"/>
      <c r="CJ322" s="52"/>
      <c r="CK322" s="52">
        <v>344</v>
      </c>
      <c r="CL322" s="52">
        <v>153</v>
      </c>
      <c r="CM322" s="52">
        <v>450</v>
      </c>
      <c r="CN322" s="52">
        <v>0.44476744186046513</v>
      </c>
      <c r="CO322" s="52">
        <v>0.76444444444444448</v>
      </c>
      <c r="CP322" s="52">
        <v>14.825581395348838</v>
      </c>
      <c r="CQ322" s="52">
        <v>50</v>
      </c>
      <c r="CR322" s="52"/>
      <c r="CS322" s="52"/>
      <c r="CT322" s="52"/>
      <c r="CU322" s="52"/>
      <c r="CV322" s="52"/>
      <c r="CW322" s="52"/>
      <c r="CX322" s="52"/>
      <c r="CY322" s="52"/>
      <c r="CZ322" s="52">
        <v>16.823939048191338</v>
      </c>
      <c r="DA322" s="52">
        <v>19.496255895940152</v>
      </c>
      <c r="DB322" s="52">
        <v>17.335082511020332</v>
      </c>
      <c r="DC322" s="52"/>
      <c r="DD322" s="50" t="s">
        <v>214</v>
      </c>
      <c r="DE322" s="22"/>
      <c r="DF322" s="22"/>
    </row>
    <row r="323" spans="1:110" x14ac:dyDescent="0.25">
      <c r="A323" s="50" t="s">
        <v>2684</v>
      </c>
      <c r="B323" s="50" t="s">
        <v>165</v>
      </c>
      <c r="C323" s="50" t="s">
        <v>106</v>
      </c>
      <c r="D323" s="50" t="s">
        <v>107</v>
      </c>
      <c r="E323" s="50" t="s">
        <v>167</v>
      </c>
      <c r="F323" s="50" t="s">
        <v>2644</v>
      </c>
      <c r="G323" s="50" t="s">
        <v>109</v>
      </c>
      <c r="H323" s="52">
        <v>457.51558449545871</v>
      </c>
      <c r="I323" s="52">
        <v>500</v>
      </c>
      <c r="J323" s="52">
        <v>91.503116899091737</v>
      </c>
      <c r="K323" s="52">
        <v>0</v>
      </c>
      <c r="L323" s="52">
        <v>97</v>
      </c>
      <c r="M323" s="52">
        <v>77.151351278364032</v>
      </c>
      <c r="N323" s="52">
        <v>100</v>
      </c>
      <c r="O323" s="52">
        <v>100</v>
      </c>
      <c r="P323" s="52">
        <v>32</v>
      </c>
      <c r="Q323" s="52">
        <v>68.804252619515381</v>
      </c>
      <c r="R323" s="52">
        <v>67.147792022792018</v>
      </c>
      <c r="S323" s="52">
        <v>75</v>
      </c>
      <c r="T323" s="52">
        <v>91.739003492687175</v>
      </c>
      <c r="U323" s="52">
        <v>100</v>
      </c>
      <c r="V323" s="52">
        <v>98</v>
      </c>
      <c r="W323" s="52">
        <v>64.637991307634167</v>
      </c>
      <c r="X323" s="52">
        <v>86.183988410178898</v>
      </c>
      <c r="Y323" s="52">
        <v>100</v>
      </c>
      <c r="Z323" s="52">
        <v>33</v>
      </c>
      <c r="AA323" s="52">
        <v>59.69444444444445</v>
      </c>
      <c r="AB323" s="52">
        <v>79.592592592592609</v>
      </c>
      <c r="AC323" s="52">
        <v>100</v>
      </c>
      <c r="AD323" s="52"/>
      <c r="AE323" s="52"/>
      <c r="AF323" s="52"/>
      <c r="AG323" s="52">
        <v>0</v>
      </c>
      <c r="AH323" s="52"/>
      <c r="AI323" s="52"/>
      <c r="AJ323" s="52"/>
      <c r="AK323" s="52"/>
      <c r="AL323" s="52">
        <v>0</v>
      </c>
      <c r="AM323" s="53">
        <v>6.19</v>
      </c>
      <c r="AN323" s="53">
        <v>7.45</v>
      </c>
      <c r="AO323" s="53"/>
      <c r="AP323" s="52">
        <v>0</v>
      </c>
      <c r="AQ323" s="52">
        <v>0.99</v>
      </c>
      <c r="AR323" s="52">
        <v>0.97058823529411764</v>
      </c>
      <c r="AS323" s="52">
        <v>1</v>
      </c>
      <c r="AT323" s="52">
        <v>1</v>
      </c>
      <c r="AU323" s="52">
        <v>1</v>
      </c>
      <c r="AV323" s="52">
        <v>1</v>
      </c>
      <c r="AW323" s="52"/>
      <c r="AX323" s="52"/>
      <c r="AY323" s="52"/>
      <c r="AZ323" s="52">
        <v>3.1746031746031744E-2</v>
      </c>
      <c r="BA323" s="52">
        <v>50</v>
      </c>
      <c r="BB323" s="52">
        <v>50</v>
      </c>
      <c r="BC323" s="52">
        <v>3.5714285714285712E-2</v>
      </c>
      <c r="BD323" s="52">
        <v>50</v>
      </c>
      <c r="BE323" s="52">
        <v>50</v>
      </c>
      <c r="BF323" s="52"/>
      <c r="BG323" s="52"/>
      <c r="BH323" s="52"/>
      <c r="BI323" s="52"/>
      <c r="BJ323" s="52"/>
      <c r="BK323" s="52"/>
      <c r="BL323" s="52"/>
      <c r="BM323" s="52"/>
      <c r="BN323" s="52"/>
      <c r="BO323" s="52"/>
      <c r="BP323" s="52"/>
      <c r="BQ323" s="52"/>
      <c r="BR323" s="52"/>
      <c r="BS323" s="52"/>
      <c r="BT323" s="52"/>
      <c r="BU323" s="54"/>
      <c r="BV323" s="54"/>
      <c r="BW323" s="52"/>
      <c r="BX323" s="52"/>
      <c r="BY323" s="52"/>
      <c r="BZ323" s="55"/>
      <c r="CA323" s="55"/>
      <c r="CB323" s="52"/>
      <c r="CC323" s="52"/>
      <c r="CD323" s="52"/>
      <c r="CE323" s="52"/>
      <c r="CF323" s="52"/>
      <c r="CG323" s="52"/>
      <c r="CH323" s="52"/>
      <c r="CI323" s="52"/>
      <c r="CJ323" s="52"/>
      <c r="CK323" s="52"/>
      <c r="CL323" s="52"/>
      <c r="CM323" s="52"/>
      <c r="CN323" s="52"/>
      <c r="CO323" s="52"/>
      <c r="CP323" s="52"/>
      <c r="CQ323" s="52"/>
      <c r="CR323" s="52"/>
      <c r="CS323" s="52"/>
      <c r="CT323" s="52"/>
      <c r="CU323" s="52"/>
      <c r="CV323" s="52"/>
      <c r="CW323" s="52"/>
      <c r="CX323" s="52"/>
      <c r="CY323" s="52"/>
      <c r="CZ323" s="52">
        <v>16.823939048191338</v>
      </c>
      <c r="DA323" s="52">
        <v>19.496255895940152</v>
      </c>
      <c r="DB323" s="52">
        <v>17.335082511020332</v>
      </c>
      <c r="DC323" s="52"/>
      <c r="DD323" s="50" t="s">
        <v>166</v>
      </c>
      <c r="DE323" s="22"/>
      <c r="DF323" s="22"/>
    </row>
    <row r="324" spans="1:110" x14ac:dyDescent="0.25">
      <c r="A324" s="50" t="s">
        <v>3120</v>
      </c>
      <c r="B324" s="50" t="s">
        <v>1943</v>
      </c>
      <c r="C324" s="50" t="s">
        <v>106</v>
      </c>
      <c r="D324" s="50" t="s">
        <v>107</v>
      </c>
      <c r="E324" s="50" t="s">
        <v>119</v>
      </c>
      <c r="F324" s="50" t="s">
        <v>1454</v>
      </c>
      <c r="G324" s="50" t="s">
        <v>109</v>
      </c>
      <c r="H324" s="52">
        <v>524.13637746153063</v>
      </c>
      <c r="I324" s="52">
        <v>800</v>
      </c>
      <c r="J324" s="52">
        <v>65.517047182691329</v>
      </c>
      <c r="K324" s="52">
        <v>1</v>
      </c>
      <c r="L324" s="52">
        <v>443</v>
      </c>
      <c r="M324" s="52">
        <v>52.133123731801547</v>
      </c>
      <c r="N324" s="52">
        <v>69.510831642402053</v>
      </c>
      <c r="O324" s="52">
        <v>100</v>
      </c>
      <c r="P324" s="52">
        <v>393</v>
      </c>
      <c r="Q324" s="52">
        <v>50.193671682609384</v>
      </c>
      <c r="R324" s="52">
        <v>57.889372959808853</v>
      </c>
      <c r="S324" s="52">
        <v>67.377216838451929</v>
      </c>
      <c r="T324" s="52">
        <v>66.924895576812517</v>
      </c>
      <c r="U324" s="52">
        <v>100</v>
      </c>
      <c r="V324" s="52">
        <v>442</v>
      </c>
      <c r="W324" s="52">
        <v>45.842978587034104</v>
      </c>
      <c r="X324" s="52">
        <v>61.1239714493788</v>
      </c>
      <c r="Y324" s="52">
        <v>100</v>
      </c>
      <c r="Z324" s="52">
        <v>392</v>
      </c>
      <c r="AA324" s="52">
        <v>44.306448692547534</v>
      </c>
      <c r="AB324" s="52">
        <v>59.075264923396709</v>
      </c>
      <c r="AC324" s="52">
        <v>100</v>
      </c>
      <c r="AD324" s="52">
        <v>144</v>
      </c>
      <c r="AE324" s="52">
        <v>41.188252314814825</v>
      </c>
      <c r="AF324" s="52">
        <v>54.917669753086429</v>
      </c>
      <c r="AG324" s="52">
        <v>100</v>
      </c>
      <c r="AH324" s="52">
        <v>129</v>
      </c>
      <c r="AI324" s="52">
        <v>39.968798449612407</v>
      </c>
      <c r="AJ324" s="52"/>
      <c r="AK324" s="52">
        <v>53.291731266149881</v>
      </c>
      <c r="AL324" s="52">
        <v>100</v>
      </c>
      <c r="AM324" s="53">
        <v>17.18</v>
      </c>
      <c r="AN324" s="53">
        <v>13.58</v>
      </c>
      <c r="AO324" s="53"/>
      <c r="AP324" s="52">
        <v>0</v>
      </c>
      <c r="AQ324" s="52">
        <v>0.99774774774774777</v>
      </c>
      <c r="AR324" s="52">
        <v>0.9974619289340102</v>
      </c>
      <c r="AS324" s="52">
        <v>1</v>
      </c>
      <c r="AT324" s="52">
        <v>0.99550561797752812</v>
      </c>
      <c r="AU324" s="52">
        <v>0.99493670886075947</v>
      </c>
      <c r="AV324" s="52">
        <v>1</v>
      </c>
      <c r="AW324" s="52">
        <v>1</v>
      </c>
      <c r="AX324" s="52">
        <v>1</v>
      </c>
      <c r="AY324" s="52"/>
      <c r="AZ324" s="52">
        <v>6.9219440353460976E-2</v>
      </c>
      <c r="BA324" s="52">
        <v>46.156111929307819</v>
      </c>
      <c r="BB324" s="52">
        <v>50</v>
      </c>
      <c r="BC324" s="52">
        <v>7.7310924369747902E-2</v>
      </c>
      <c r="BD324" s="52">
        <v>44.53781512605044</v>
      </c>
      <c r="BE324" s="52">
        <v>50</v>
      </c>
      <c r="BF324" s="52"/>
      <c r="BG324" s="52"/>
      <c r="BH324" s="52"/>
      <c r="BI324" s="52"/>
      <c r="BJ324" s="52"/>
      <c r="BK324" s="52"/>
      <c r="BL324" s="52"/>
      <c r="BM324" s="52"/>
      <c r="BN324" s="52"/>
      <c r="BO324" s="52"/>
      <c r="BP324" s="52">
        <v>60</v>
      </c>
      <c r="BQ324" s="52">
        <v>72</v>
      </c>
      <c r="BR324" s="52">
        <v>0.83333333333333337</v>
      </c>
      <c r="BS324" s="52">
        <v>44.326241134751776</v>
      </c>
      <c r="BT324" s="52">
        <v>50</v>
      </c>
      <c r="BU324" s="54"/>
      <c r="BV324" s="54"/>
      <c r="BW324" s="52"/>
      <c r="BX324" s="52"/>
      <c r="BY324" s="52"/>
      <c r="BZ324" s="55"/>
      <c r="CA324" s="55"/>
      <c r="CB324" s="52"/>
      <c r="CC324" s="52"/>
      <c r="CD324" s="52"/>
      <c r="CE324" s="52"/>
      <c r="CF324" s="52"/>
      <c r="CG324" s="52"/>
      <c r="CH324" s="52"/>
      <c r="CI324" s="52"/>
      <c r="CJ324" s="52"/>
      <c r="CK324" s="52">
        <v>206</v>
      </c>
      <c r="CL324" s="52">
        <v>75</v>
      </c>
      <c r="CM324" s="52">
        <v>218</v>
      </c>
      <c r="CN324" s="52">
        <v>0.36407766990291263</v>
      </c>
      <c r="CO324" s="52">
        <v>0.94495412844036697</v>
      </c>
      <c r="CP324" s="52">
        <v>24.271844660194176</v>
      </c>
      <c r="CQ324" s="52">
        <v>50</v>
      </c>
      <c r="CR324" s="52"/>
      <c r="CS324" s="52"/>
      <c r="CT324" s="52"/>
      <c r="CU324" s="52"/>
      <c r="CV324" s="52"/>
      <c r="CW324" s="52"/>
      <c r="CX324" s="52"/>
      <c r="CY324" s="52"/>
      <c r="CZ324" s="52">
        <v>16.823939048191338</v>
      </c>
      <c r="DA324" s="52">
        <v>19.496255895940152</v>
      </c>
      <c r="DB324" s="52">
        <v>17.335082511020332</v>
      </c>
      <c r="DC324" s="52"/>
      <c r="DD324" s="50" t="s">
        <v>717</v>
      </c>
      <c r="DE324" s="22"/>
      <c r="DF324" s="22"/>
    </row>
    <row r="325" spans="1:110" x14ac:dyDescent="0.25">
      <c r="A325" s="50" t="s">
        <v>2917</v>
      </c>
      <c r="B325" s="50" t="s">
        <v>1944</v>
      </c>
      <c r="C325" s="50" t="s">
        <v>106</v>
      </c>
      <c r="D325" s="50" t="s">
        <v>107</v>
      </c>
      <c r="E325" s="50" t="s">
        <v>182</v>
      </c>
      <c r="F325" s="50" t="s">
        <v>1453</v>
      </c>
      <c r="G325" s="50" t="s">
        <v>109</v>
      </c>
      <c r="H325" s="52">
        <v>75.32212885154064</v>
      </c>
      <c r="I325" s="52">
        <v>100</v>
      </c>
      <c r="J325" s="52">
        <v>75.32212885154064</v>
      </c>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3"/>
      <c r="AN325" s="53"/>
      <c r="AO325" s="53"/>
      <c r="AP325" s="52"/>
      <c r="AQ325" s="52"/>
      <c r="AR325" s="52"/>
      <c r="AS325" s="52"/>
      <c r="AT325" s="52"/>
      <c r="AU325" s="52"/>
      <c r="AV325" s="52"/>
      <c r="AW325" s="52"/>
      <c r="AX325" s="52"/>
      <c r="AY325" s="52"/>
      <c r="AZ325" s="52">
        <v>6.1624649859943981E-2</v>
      </c>
      <c r="BA325" s="52">
        <v>47.675070028011213</v>
      </c>
      <c r="BB325" s="52">
        <v>50</v>
      </c>
      <c r="BC325" s="52">
        <v>0.16176470588235295</v>
      </c>
      <c r="BD325" s="52">
        <v>27.647058823529427</v>
      </c>
      <c r="BE325" s="52">
        <v>50</v>
      </c>
      <c r="BF325" s="52"/>
      <c r="BG325" s="52"/>
      <c r="BH325" s="52"/>
      <c r="BI325" s="52"/>
      <c r="BJ325" s="52"/>
      <c r="BK325" s="52"/>
      <c r="BL325" s="52"/>
      <c r="BM325" s="52"/>
      <c r="BN325" s="52"/>
      <c r="BO325" s="52"/>
      <c r="BP325" s="52"/>
      <c r="BQ325" s="52"/>
      <c r="BR325" s="52"/>
      <c r="BS325" s="52"/>
      <c r="BT325" s="52"/>
      <c r="BU325" s="54"/>
      <c r="BV325" s="54"/>
      <c r="BW325" s="52"/>
      <c r="BX325" s="52"/>
      <c r="BY325" s="52"/>
      <c r="BZ325" s="55"/>
      <c r="CA325" s="55"/>
      <c r="CB325" s="52"/>
      <c r="CC325" s="52"/>
      <c r="CD325" s="52"/>
      <c r="CE325" s="52"/>
      <c r="CF325" s="52"/>
      <c r="CG325" s="52"/>
      <c r="CH325" s="52"/>
      <c r="CI325" s="52"/>
      <c r="CJ325" s="52"/>
      <c r="CK325" s="52"/>
      <c r="CL325" s="52"/>
      <c r="CM325" s="52"/>
      <c r="CN325" s="52"/>
      <c r="CO325" s="52"/>
      <c r="CP325" s="52"/>
      <c r="CQ325" s="52"/>
      <c r="CR325" s="52"/>
      <c r="CS325" s="52"/>
      <c r="CT325" s="52"/>
      <c r="CU325" s="52"/>
      <c r="CV325" s="52"/>
      <c r="CW325" s="52"/>
      <c r="CX325" s="52"/>
      <c r="CY325" s="52"/>
      <c r="CZ325" s="52"/>
      <c r="DA325" s="52"/>
      <c r="DB325" s="52"/>
      <c r="DC325" s="52"/>
      <c r="DD325" s="50" t="s">
        <v>491</v>
      </c>
      <c r="DE325" s="22"/>
      <c r="DF325" s="22"/>
    </row>
    <row r="326" spans="1:110" x14ac:dyDescent="0.25">
      <c r="A326" s="50" t="s">
        <v>3265</v>
      </c>
      <c r="B326" s="50" t="s">
        <v>1945</v>
      </c>
      <c r="C326" s="50" t="s">
        <v>106</v>
      </c>
      <c r="D326" s="50" t="s">
        <v>107</v>
      </c>
      <c r="E326" s="50" t="s">
        <v>137</v>
      </c>
      <c r="F326" s="50" t="s">
        <v>1453</v>
      </c>
      <c r="G326" s="50" t="s">
        <v>109</v>
      </c>
      <c r="H326" s="52">
        <v>555.82996027196361</v>
      </c>
      <c r="I326" s="52">
        <v>650</v>
      </c>
      <c r="J326" s="52">
        <v>85.512301580302093</v>
      </c>
      <c r="K326" s="52">
        <v>0</v>
      </c>
      <c r="L326" s="52">
        <v>129</v>
      </c>
      <c r="M326" s="52">
        <v>70.235847166028364</v>
      </c>
      <c r="N326" s="52">
        <v>93.647796221371152</v>
      </c>
      <c r="O326" s="52">
        <v>100</v>
      </c>
      <c r="P326" s="52">
        <v>64</v>
      </c>
      <c r="Q326" s="52">
        <v>64.276197644056964</v>
      </c>
      <c r="R326" s="52">
        <v>72.363791940715032</v>
      </c>
      <c r="S326" s="52">
        <v>75</v>
      </c>
      <c r="T326" s="52">
        <v>85.701596858742619</v>
      </c>
      <c r="U326" s="52">
        <v>100</v>
      </c>
      <c r="V326" s="52">
        <v>129</v>
      </c>
      <c r="W326" s="52">
        <v>66.984094687583067</v>
      </c>
      <c r="X326" s="52">
        <v>89.312126250110751</v>
      </c>
      <c r="Y326" s="52">
        <v>100</v>
      </c>
      <c r="Z326" s="52">
        <v>64</v>
      </c>
      <c r="AA326" s="52">
        <v>61.520339664870932</v>
      </c>
      <c r="AB326" s="52">
        <v>82.027119553161242</v>
      </c>
      <c r="AC326" s="52">
        <v>100</v>
      </c>
      <c r="AD326" s="52">
        <v>47</v>
      </c>
      <c r="AE326" s="52">
        <v>59.119148936170212</v>
      </c>
      <c r="AF326" s="52">
        <v>78.825531914893617</v>
      </c>
      <c r="AG326" s="52">
        <v>100</v>
      </c>
      <c r="AH326" s="52">
        <v>18</v>
      </c>
      <c r="AI326" s="52"/>
      <c r="AJ326" s="52">
        <v>61.144827586206908</v>
      </c>
      <c r="AK326" s="52"/>
      <c r="AL326" s="52">
        <v>0</v>
      </c>
      <c r="AM326" s="53">
        <v>10.72</v>
      </c>
      <c r="AN326" s="53">
        <v>10.84</v>
      </c>
      <c r="AO326" s="53"/>
      <c r="AP326" s="52">
        <v>0</v>
      </c>
      <c r="AQ326" s="52">
        <v>1</v>
      </c>
      <c r="AR326" s="52">
        <v>1</v>
      </c>
      <c r="AS326" s="52">
        <v>1</v>
      </c>
      <c r="AT326" s="52">
        <v>1</v>
      </c>
      <c r="AU326" s="52">
        <v>1</v>
      </c>
      <c r="AV326" s="52">
        <v>1</v>
      </c>
      <c r="AW326" s="52">
        <v>1</v>
      </c>
      <c r="AX326" s="52"/>
      <c r="AY326" s="52">
        <v>1</v>
      </c>
      <c r="AZ326" s="52">
        <v>3.6900369003690037E-2</v>
      </c>
      <c r="BA326" s="52">
        <v>50</v>
      </c>
      <c r="BB326" s="52">
        <v>50</v>
      </c>
      <c r="BC326" s="52">
        <v>4.2016806722689079E-2</v>
      </c>
      <c r="BD326" s="52">
        <v>50</v>
      </c>
      <c r="BE326" s="52">
        <v>50</v>
      </c>
      <c r="BF326" s="52"/>
      <c r="BG326" s="52"/>
      <c r="BH326" s="52"/>
      <c r="BI326" s="52"/>
      <c r="BJ326" s="52"/>
      <c r="BK326" s="52"/>
      <c r="BL326" s="52"/>
      <c r="BM326" s="52"/>
      <c r="BN326" s="52"/>
      <c r="BO326" s="52"/>
      <c r="BP326" s="52"/>
      <c r="BQ326" s="52"/>
      <c r="BR326" s="52"/>
      <c r="BS326" s="52"/>
      <c r="BT326" s="52"/>
      <c r="BU326" s="54"/>
      <c r="BV326" s="54"/>
      <c r="BW326" s="52"/>
      <c r="BX326" s="52"/>
      <c r="BY326" s="52"/>
      <c r="BZ326" s="55"/>
      <c r="CA326" s="55"/>
      <c r="CB326" s="52"/>
      <c r="CC326" s="52"/>
      <c r="CD326" s="52"/>
      <c r="CE326" s="52"/>
      <c r="CF326" s="52"/>
      <c r="CG326" s="52"/>
      <c r="CH326" s="52"/>
      <c r="CI326" s="52"/>
      <c r="CJ326" s="52"/>
      <c r="CK326" s="52">
        <v>38</v>
      </c>
      <c r="CL326" s="52">
        <v>15</v>
      </c>
      <c r="CM326" s="52">
        <v>42</v>
      </c>
      <c r="CN326" s="52">
        <v>0.39473684210526316</v>
      </c>
      <c r="CO326" s="52">
        <v>0.90476190476190477</v>
      </c>
      <c r="CP326" s="52">
        <v>26.315789473684209</v>
      </c>
      <c r="CQ326" s="52">
        <v>50</v>
      </c>
      <c r="CR326" s="52"/>
      <c r="CS326" s="52"/>
      <c r="CT326" s="52"/>
      <c r="CU326" s="52"/>
      <c r="CV326" s="52"/>
      <c r="CW326" s="52"/>
      <c r="CX326" s="52"/>
      <c r="CY326" s="52"/>
      <c r="CZ326" s="52">
        <v>16.823939048191338</v>
      </c>
      <c r="DA326" s="52">
        <v>19.496255895940152</v>
      </c>
      <c r="DB326" s="52">
        <v>17.335082511020332</v>
      </c>
      <c r="DC326" s="52"/>
      <c r="DD326" s="50" t="s">
        <v>876</v>
      </c>
      <c r="DE326" s="22"/>
      <c r="DF326" s="22"/>
    </row>
    <row r="327" spans="1:110" x14ac:dyDescent="0.25">
      <c r="A327" s="50" t="s">
        <v>3592</v>
      </c>
      <c r="B327" s="50" t="s">
        <v>1946</v>
      </c>
      <c r="C327" s="50" t="s">
        <v>1212</v>
      </c>
      <c r="D327" s="50" t="s">
        <v>140</v>
      </c>
      <c r="E327" s="50" t="s">
        <v>119</v>
      </c>
      <c r="F327" s="50" t="s">
        <v>1453</v>
      </c>
      <c r="G327" s="50" t="s">
        <v>109</v>
      </c>
      <c r="H327" s="52">
        <v>643.27686994022906</v>
      </c>
      <c r="I327" s="52">
        <v>800</v>
      </c>
      <c r="J327" s="52">
        <v>80.409608742528633</v>
      </c>
      <c r="K327" s="52">
        <v>1</v>
      </c>
      <c r="L327" s="52">
        <v>334</v>
      </c>
      <c r="M327" s="52">
        <v>72.642719936219194</v>
      </c>
      <c r="N327" s="52">
        <v>96.856959914958935</v>
      </c>
      <c r="O327" s="52">
        <v>100</v>
      </c>
      <c r="P327" s="52">
        <v>80</v>
      </c>
      <c r="Q327" s="52">
        <v>57.889730094966225</v>
      </c>
      <c r="R327" s="52">
        <v>67.030198390005708</v>
      </c>
      <c r="S327" s="52">
        <v>75</v>
      </c>
      <c r="T327" s="52">
        <v>77.186306793288296</v>
      </c>
      <c r="U327" s="52">
        <v>100</v>
      </c>
      <c r="V327" s="52">
        <v>334</v>
      </c>
      <c r="W327" s="52">
        <v>62.276733079464897</v>
      </c>
      <c r="X327" s="52">
        <v>83.035644105953196</v>
      </c>
      <c r="Y327" s="52">
        <v>100</v>
      </c>
      <c r="Z327" s="52">
        <v>80</v>
      </c>
      <c r="AA327" s="52">
        <v>47.184480718497831</v>
      </c>
      <c r="AB327" s="52">
        <v>62.912640957997112</v>
      </c>
      <c r="AC327" s="52">
        <v>100</v>
      </c>
      <c r="AD327" s="52">
        <v>175</v>
      </c>
      <c r="AE327" s="52">
        <v>62.199238095238094</v>
      </c>
      <c r="AF327" s="52">
        <v>82.932317460317464</v>
      </c>
      <c r="AG327" s="52">
        <v>100</v>
      </c>
      <c r="AH327" s="52">
        <v>40</v>
      </c>
      <c r="AI327" s="52">
        <v>52.955833333333352</v>
      </c>
      <c r="AJ327" s="52">
        <v>64.938024691357995</v>
      </c>
      <c r="AK327" s="52">
        <v>70.607777777777798</v>
      </c>
      <c r="AL327" s="52">
        <v>100</v>
      </c>
      <c r="AM327" s="53">
        <v>17.11</v>
      </c>
      <c r="AN327" s="53">
        <v>19.84</v>
      </c>
      <c r="AO327" s="53">
        <v>11.98</v>
      </c>
      <c r="AP327" s="52">
        <v>0</v>
      </c>
      <c r="AQ327" s="52">
        <v>0.99115044247787609</v>
      </c>
      <c r="AR327" s="52">
        <v>0.98780487804878048</v>
      </c>
      <c r="AS327" s="52">
        <v>0.99221789883268485</v>
      </c>
      <c r="AT327" s="52">
        <v>0.99117647058823533</v>
      </c>
      <c r="AU327" s="52">
        <v>0.98780487804878048</v>
      </c>
      <c r="AV327" s="52">
        <v>0.99224806201550386</v>
      </c>
      <c r="AW327" s="52">
        <v>1</v>
      </c>
      <c r="AX327" s="52">
        <v>1</v>
      </c>
      <c r="AY327" s="52">
        <v>1</v>
      </c>
      <c r="AZ327" s="52">
        <v>4.1297935103244837E-2</v>
      </c>
      <c r="BA327" s="52">
        <v>50</v>
      </c>
      <c r="BB327" s="52">
        <v>50</v>
      </c>
      <c r="BC327" s="52">
        <v>4.0540540540540543E-2</v>
      </c>
      <c r="BD327" s="52">
        <v>50</v>
      </c>
      <c r="BE327" s="52">
        <v>50</v>
      </c>
      <c r="BF327" s="52"/>
      <c r="BG327" s="52"/>
      <c r="BH327" s="52"/>
      <c r="BI327" s="52"/>
      <c r="BJ327" s="52"/>
      <c r="BK327" s="52"/>
      <c r="BL327" s="52"/>
      <c r="BM327" s="52"/>
      <c r="BN327" s="52"/>
      <c r="BO327" s="52"/>
      <c r="BP327" s="52">
        <v>130</v>
      </c>
      <c r="BQ327" s="52">
        <v>131</v>
      </c>
      <c r="BR327" s="52">
        <v>0.99236641221374045</v>
      </c>
      <c r="BS327" s="52">
        <v>50</v>
      </c>
      <c r="BT327" s="52">
        <v>50</v>
      </c>
      <c r="BU327" s="54"/>
      <c r="BV327" s="54"/>
      <c r="BW327" s="52"/>
      <c r="BX327" s="52"/>
      <c r="BY327" s="52"/>
      <c r="BZ327" s="55"/>
      <c r="CA327" s="55"/>
      <c r="CB327" s="52"/>
      <c r="CC327" s="52"/>
      <c r="CD327" s="52"/>
      <c r="CE327" s="52"/>
      <c r="CF327" s="52"/>
      <c r="CG327" s="52"/>
      <c r="CH327" s="52"/>
      <c r="CI327" s="52"/>
      <c r="CJ327" s="52"/>
      <c r="CK327" s="52">
        <v>157</v>
      </c>
      <c r="CL327" s="52">
        <v>93</v>
      </c>
      <c r="CM327" s="52">
        <v>178</v>
      </c>
      <c r="CN327" s="52">
        <v>0.59235668789808915</v>
      </c>
      <c r="CO327" s="52">
        <v>0.8820224719101124</v>
      </c>
      <c r="CP327" s="52">
        <v>19.745222929936304</v>
      </c>
      <c r="CQ327" s="52">
        <v>50</v>
      </c>
      <c r="CR327" s="52"/>
      <c r="CS327" s="52"/>
      <c r="CT327" s="52"/>
      <c r="CU327" s="52"/>
      <c r="CV327" s="52"/>
      <c r="CW327" s="52"/>
      <c r="CX327" s="52"/>
      <c r="CY327" s="52"/>
      <c r="CZ327" s="52">
        <v>16.823939048191338</v>
      </c>
      <c r="DA327" s="52">
        <v>19.496255895940152</v>
      </c>
      <c r="DB327" s="52">
        <v>17.335082511020332</v>
      </c>
      <c r="DC327" s="52"/>
      <c r="DD327" s="50" t="s">
        <v>1250</v>
      </c>
      <c r="DE327" s="22"/>
      <c r="DF327" s="22"/>
    </row>
    <row r="328" spans="1:110" x14ac:dyDescent="0.25">
      <c r="A328" s="50" t="s">
        <v>2907</v>
      </c>
      <c r="B328" s="50" t="s">
        <v>1947</v>
      </c>
      <c r="C328" s="50" t="s">
        <v>106</v>
      </c>
      <c r="D328" s="50" t="s">
        <v>107</v>
      </c>
      <c r="E328" s="50" t="s">
        <v>119</v>
      </c>
      <c r="F328" s="50" t="s">
        <v>1453</v>
      </c>
      <c r="G328" s="50" t="s">
        <v>109</v>
      </c>
      <c r="H328" s="52">
        <v>595.07839932414902</v>
      </c>
      <c r="I328" s="52">
        <v>700</v>
      </c>
      <c r="J328" s="52">
        <v>85.011199903449864</v>
      </c>
      <c r="K328" s="52">
        <v>1</v>
      </c>
      <c r="L328" s="52">
        <v>104</v>
      </c>
      <c r="M328" s="52">
        <v>73.205950818725825</v>
      </c>
      <c r="N328" s="52">
        <v>97.607934424967766</v>
      </c>
      <c r="O328" s="52">
        <v>100</v>
      </c>
      <c r="P328" s="52">
        <v>29</v>
      </c>
      <c r="Q328" s="52">
        <v>55.739386735520654</v>
      </c>
      <c r="R328" s="52">
        <v>68.564861384066987</v>
      </c>
      <c r="S328" s="52">
        <v>75</v>
      </c>
      <c r="T328" s="52">
        <v>74.319182314027543</v>
      </c>
      <c r="U328" s="52">
        <v>100</v>
      </c>
      <c r="V328" s="52">
        <v>104</v>
      </c>
      <c r="W328" s="52">
        <v>63.351652743209996</v>
      </c>
      <c r="X328" s="52">
        <v>84.468870324280005</v>
      </c>
      <c r="Y328" s="52">
        <v>100</v>
      </c>
      <c r="Z328" s="52">
        <v>29</v>
      </c>
      <c r="AA328" s="52">
        <v>49.869216603062625</v>
      </c>
      <c r="AB328" s="52">
        <v>66.492288804083501</v>
      </c>
      <c r="AC328" s="52">
        <v>100</v>
      </c>
      <c r="AD328" s="52">
        <v>36</v>
      </c>
      <c r="AE328" s="52">
        <v>57.892592592592599</v>
      </c>
      <c r="AF328" s="52">
        <v>77.190123456790133</v>
      </c>
      <c r="AG328" s="52">
        <v>100</v>
      </c>
      <c r="AH328" s="52">
        <v>11</v>
      </c>
      <c r="AI328" s="52"/>
      <c r="AJ328" s="52">
        <v>63.315999999999995</v>
      </c>
      <c r="AK328" s="52"/>
      <c r="AL328" s="52">
        <v>0</v>
      </c>
      <c r="AM328" s="53">
        <v>19.260000000000002</v>
      </c>
      <c r="AN328" s="53">
        <v>18.690000000000001</v>
      </c>
      <c r="AO328" s="53"/>
      <c r="AP328" s="52">
        <v>0</v>
      </c>
      <c r="AQ328" s="52">
        <v>0.98198198198198194</v>
      </c>
      <c r="AR328" s="52">
        <v>1</v>
      </c>
      <c r="AS328" s="52">
        <v>0.97402597402597402</v>
      </c>
      <c r="AT328" s="52">
        <v>0.97297297297297303</v>
      </c>
      <c r="AU328" s="52">
        <v>0.97058823529411764</v>
      </c>
      <c r="AV328" s="52">
        <v>0.97402597402597402</v>
      </c>
      <c r="AW328" s="52">
        <v>1</v>
      </c>
      <c r="AX328" s="52"/>
      <c r="AY328" s="52">
        <v>1</v>
      </c>
      <c r="AZ328" s="52">
        <v>4.3749999999999997E-2</v>
      </c>
      <c r="BA328" s="52">
        <v>50</v>
      </c>
      <c r="BB328" s="52">
        <v>50</v>
      </c>
      <c r="BC328" s="52">
        <v>7.4999999999999997E-2</v>
      </c>
      <c r="BD328" s="52">
        <v>45.000000000000014</v>
      </c>
      <c r="BE328" s="52">
        <v>50</v>
      </c>
      <c r="BF328" s="52"/>
      <c r="BG328" s="52"/>
      <c r="BH328" s="52"/>
      <c r="BI328" s="52"/>
      <c r="BJ328" s="52"/>
      <c r="BK328" s="52"/>
      <c r="BL328" s="52"/>
      <c r="BM328" s="52"/>
      <c r="BN328" s="52"/>
      <c r="BO328" s="52"/>
      <c r="BP328" s="52">
        <v>25</v>
      </c>
      <c r="BQ328" s="52">
        <v>26</v>
      </c>
      <c r="BR328" s="52">
        <v>0.96153846153846156</v>
      </c>
      <c r="BS328" s="52">
        <v>50</v>
      </c>
      <c r="BT328" s="52">
        <v>50</v>
      </c>
      <c r="BU328" s="54"/>
      <c r="BV328" s="54"/>
      <c r="BW328" s="52"/>
      <c r="BX328" s="52"/>
      <c r="BY328" s="52"/>
      <c r="BZ328" s="55"/>
      <c r="CA328" s="55"/>
      <c r="CB328" s="52"/>
      <c r="CC328" s="52"/>
      <c r="CD328" s="52"/>
      <c r="CE328" s="52"/>
      <c r="CF328" s="52"/>
      <c r="CG328" s="52"/>
      <c r="CH328" s="52"/>
      <c r="CI328" s="52"/>
      <c r="CJ328" s="52"/>
      <c r="CK328" s="52">
        <v>50</v>
      </c>
      <c r="CL328" s="52">
        <v>40</v>
      </c>
      <c r="CM328" s="52">
        <v>53</v>
      </c>
      <c r="CN328" s="52">
        <v>0.8</v>
      </c>
      <c r="CO328" s="52">
        <v>0.94339622641509435</v>
      </c>
      <c r="CP328" s="52">
        <v>50</v>
      </c>
      <c r="CQ328" s="52">
        <v>50</v>
      </c>
      <c r="CR328" s="52"/>
      <c r="CS328" s="52"/>
      <c r="CT328" s="52"/>
      <c r="CU328" s="52"/>
      <c r="CV328" s="52"/>
      <c r="CW328" s="52"/>
      <c r="CX328" s="52"/>
      <c r="CY328" s="52"/>
      <c r="CZ328" s="52">
        <v>16.823939048191338</v>
      </c>
      <c r="DA328" s="52">
        <v>19.496255895940152</v>
      </c>
      <c r="DB328" s="52">
        <v>17.335082511020332</v>
      </c>
      <c r="DC328" s="52"/>
      <c r="DD328" s="50" t="s">
        <v>479</v>
      </c>
      <c r="DE328" s="22"/>
      <c r="DF328" s="22"/>
    </row>
    <row r="329" spans="1:110" x14ac:dyDescent="0.25">
      <c r="A329" s="50" t="s">
        <v>3379</v>
      </c>
      <c r="B329" s="50" t="s">
        <v>1948</v>
      </c>
      <c r="C329" s="50" t="s">
        <v>106</v>
      </c>
      <c r="D329" s="50" t="s">
        <v>107</v>
      </c>
      <c r="E329" s="50" t="s">
        <v>108</v>
      </c>
      <c r="F329" s="50" t="s">
        <v>1454</v>
      </c>
      <c r="G329" s="50" t="s">
        <v>109</v>
      </c>
      <c r="H329" s="52">
        <v>516.71541932744651</v>
      </c>
      <c r="I329" s="52">
        <v>750</v>
      </c>
      <c r="J329" s="52">
        <v>68.895389243659537</v>
      </c>
      <c r="K329" s="52">
        <v>0</v>
      </c>
      <c r="L329" s="52">
        <v>133</v>
      </c>
      <c r="M329" s="52">
        <v>65.571554162713909</v>
      </c>
      <c r="N329" s="52">
        <v>87.428738883618536</v>
      </c>
      <c r="O329" s="52">
        <v>100</v>
      </c>
      <c r="P329" s="52">
        <v>107</v>
      </c>
      <c r="Q329" s="52">
        <v>62.652110179139292</v>
      </c>
      <c r="R329" s="52">
        <v>64.969367630298791</v>
      </c>
      <c r="S329" s="52">
        <v>75</v>
      </c>
      <c r="T329" s="52">
        <v>83.536146905519061</v>
      </c>
      <c r="U329" s="52">
        <v>100</v>
      </c>
      <c r="V329" s="52">
        <v>133</v>
      </c>
      <c r="W329" s="52">
        <v>54.757545205507199</v>
      </c>
      <c r="X329" s="52">
        <v>73.010060274009604</v>
      </c>
      <c r="Y329" s="52">
        <v>100</v>
      </c>
      <c r="Z329" s="52">
        <v>107</v>
      </c>
      <c r="AA329" s="52">
        <v>52.276167793875601</v>
      </c>
      <c r="AB329" s="52">
        <v>69.701557058500796</v>
      </c>
      <c r="AC329" s="52">
        <v>100</v>
      </c>
      <c r="AD329" s="52">
        <v>30</v>
      </c>
      <c r="AE329" s="52">
        <v>42.728888888888882</v>
      </c>
      <c r="AF329" s="52">
        <v>56.971851851851838</v>
      </c>
      <c r="AG329" s="52">
        <v>100</v>
      </c>
      <c r="AH329" s="52">
        <v>25</v>
      </c>
      <c r="AI329" s="52">
        <v>41.74133333333333</v>
      </c>
      <c r="AJ329" s="52"/>
      <c r="AK329" s="52">
        <v>55.655111111111111</v>
      </c>
      <c r="AL329" s="52">
        <v>100</v>
      </c>
      <c r="AM329" s="53">
        <v>12.34</v>
      </c>
      <c r="AN329" s="53">
        <v>12.69</v>
      </c>
      <c r="AO329" s="53"/>
      <c r="AP329" s="52">
        <v>0</v>
      </c>
      <c r="AQ329" s="52">
        <v>1</v>
      </c>
      <c r="AR329" s="52">
        <v>1</v>
      </c>
      <c r="AS329" s="52">
        <v>1</v>
      </c>
      <c r="AT329" s="52">
        <v>1</v>
      </c>
      <c r="AU329" s="52">
        <v>1</v>
      </c>
      <c r="AV329" s="52">
        <v>1</v>
      </c>
      <c r="AW329" s="52">
        <v>1</v>
      </c>
      <c r="AX329" s="52">
        <v>1</v>
      </c>
      <c r="AY329" s="52"/>
      <c r="AZ329" s="52">
        <v>0.11372549019607843</v>
      </c>
      <c r="BA329" s="52">
        <v>37.254901960784316</v>
      </c>
      <c r="BB329" s="52">
        <v>50</v>
      </c>
      <c r="BC329" s="52">
        <v>0.14358974358974358</v>
      </c>
      <c r="BD329" s="52">
        <v>31.282051282051302</v>
      </c>
      <c r="BE329" s="52">
        <v>50</v>
      </c>
      <c r="BF329" s="52"/>
      <c r="BG329" s="52"/>
      <c r="BH329" s="52"/>
      <c r="BI329" s="52"/>
      <c r="BJ329" s="52"/>
      <c r="BK329" s="52"/>
      <c r="BL329" s="52"/>
      <c r="BM329" s="52"/>
      <c r="BN329" s="52"/>
      <c r="BO329" s="52"/>
      <c r="BP329" s="52"/>
      <c r="BQ329" s="52"/>
      <c r="BR329" s="52"/>
      <c r="BS329" s="52"/>
      <c r="BT329" s="52"/>
      <c r="BU329" s="54"/>
      <c r="BV329" s="54"/>
      <c r="BW329" s="52"/>
      <c r="BX329" s="52"/>
      <c r="BY329" s="52"/>
      <c r="BZ329" s="55"/>
      <c r="CA329" s="55"/>
      <c r="CB329" s="52"/>
      <c r="CC329" s="52"/>
      <c r="CD329" s="52"/>
      <c r="CE329" s="52"/>
      <c r="CF329" s="52"/>
      <c r="CG329" s="52"/>
      <c r="CH329" s="52"/>
      <c r="CI329" s="52"/>
      <c r="CJ329" s="52"/>
      <c r="CK329" s="52">
        <v>64</v>
      </c>
      <c r="CL329" s="52">
        <v>21</v>
      </c>
      <c r="CM329" s="52">
        <v>61</v>
      </c>
      <c r="CN329" s="52">
        <v>0.328125</v>
      </c>
      <c r="CO329" s="52">
        <v>1.0491803278688525</v>
      </c>
      <c r="CP329" s="52">
        <v>21.875</v>
      </c>
      <c r="CQ329" s="52">
        <v>50</v>
      </c>
      <c r="CR329" s="52"/>
      <c r="CS329" s="52"/>
      <c r="CT329" s="52"/>
      <c r="CU329" s="52"/>
      <c r="CV329" s="52"/>
      <c r="CW329" s="52"/>
      <c r="CX329" s="52"/>
      <c r="CY329" s="52"/>
      <c r="CZ329" s="52">
        <v>16.823939048191338</v>
      </c>
      <c r="DA329" s="52">
        <v>19.496255895940152</v>
      </c>
      <c r="DB329" s="52">
        <v>17.335082511020332</v>
      </c>
      <c r="DC329" s="52"/>
      <c r="DD329" s="50" t="s">
        <v>1010</v>
      </c>
      <c r="DE329" s="22"/>
      <c r="DF329" s="22"/>
    </row>
    <row r="330" spans="1:110" x14ac:dyDescent="0.25">
      <c r="A330" s="50" t="s">
        <v>2986</v>
      </c>
      <c r="B330" s="50" t="s">
        <v>1949</v>
      </c>
      <c r="C330" s="50" t="s">
        <v>106</v>
      </c>
      <c r="D330" s="50" t="s">
        <v>107</v>
      </c>
      <c r="E330" s="50" t="s">
        <v>119</v>
      </c>
      <c r="F330" s="50" t="s">
        <v>1454</v>
      </c>
      <c r="G330" s="50" t="s">
        <v>109</v>
      </c>
      <c r="H330" s="52">
        <v>392.20834341943362</v>
      </c>
      <c r="I330" s="52">
        <v>800</v>
      </c>
      <c r="J330" s="52">
        <v>49.026042927429202</v>
      </c>
      <c r="K330" s="52">
        <v>0</v>
      </c>
      <c r="L330" s="52">
        <v>161</v>
      </c>
      <c r="M330" s="52">
        <v>47.473554471931664</v>
      </c>
      <c r="N330" s="52">
        <v>63.29807262924222</v>
      </c>
      <c r="O330" s="52">
        <v>100</v>
      </c>
      <c r="P330" s="52">
        <v>161</v>
      </c>
      <c r="Q330" s="52">
        <v>47.473554471931664</v>
      </c>
      <c r="R330" s="52"/>
      <c r="S330" s="52"/>
      <c r="T330" s="52">
        <v>63.29807262924222</v>
      </c>
      <c r="U330" s="52">
        <v>100</v>
      </c>
      <c r="V330" s="52">
        <v>160</v>
      </c>
      <c r="W330" s="52">
        <v>35.241122058782324</v>
      </c>
      <c r="X330" s="52">
        <v>46.988162745043098</v>
      </c>
      <c r="Y330" s="52">
        <v>100</v>
      </c>
      <c r="Z330" s="52">
        <v>160</v>
      </c>
      <c r="AA330" s="52">
        <v>35.241122058782324</v>
      </c>
      <c r="AB330" s="52">
        <v>46.988162745043098</v>
      </c>
      <c r="AC330" s="52">
        <v>100</v>
      </c>
      <c r="AD330" s="52">
        <v>55</v>
      </c>
      <c r="AE330" s="52">
        <v>37.54</v>
      </c>
      <c r="AF330" s="52">
        <v>50.053333333333327</v>
      </c>
      <c r="AG330" s="52">
        <v>100</v>
      </c>
      <c r="AH330" s="52">
        <v>55</v>
      </c>
      <c r="AI330" s="52">
        <v>37.54</v>
      </c>
      <c r="AJ330" s="52"/>
      <c r="AK330" s="52">
        <v>50.053333333333327</v>
      </c>
      <c r="AL330" s="52">
        <v>100</v>
      </c>
      <c r="AM330" s="53"/>
      <c r="AN330" s="53"/>
      <c r="AO330" s="53"/>
      <c r="AP330" s="52">
        <v>0</v>
      </c>
      <c r="AQ330" s="52">
        <v>0.97752808988764039</v>
      </c>
      <c r="AR330" s="52">
        <v>0.97740112994350281</v>
      </c>
      <c r="AS330" s="52"/>
      <c r="AT330" s="52">
        <v>0.97206703910614523</v>
      </c>
      <c r="AU330" s="52">
        <v>0.9719101123595506</v>
      </c>
      <c r="AV330" s="52"/>
      <c r="AW330" s="52">
        <v>1</v>
      </c>
      <c r="AX330" s="52">
        <v>1</v>
      </c>
      <c r="AY330" s="52"/>
      <c r="AZ330" s="52">
        <v>0.26896551724137929</v>
      </c>
      <c r="BA330" s="52">
        <v>6.2068965517241503</v>
      </c>
      <c r="BB330" s="52">
        <v>50</v>
      </c>
      <c r="BC330" s="52">
        <v>0.26223776223776224</v>
      </c>
      <c r="BD330" s="52">
        <v>7.5524475524475498</v>
      </c>
      <c r="BE330" s="52">
        <v>50</v>
      </c>
      <c r="BF330" s="52"/>
      <c r="BG330" s="52"/>
      <c r="BH330" s="52"/>
      <c r="BI330" s="52"/>
      <c r="BJ330" s="52"/>
      <c r="BK330" s="52"/>
      <c r="BL330" s="52"/>
      <c r="BM330" s="52"/>
      <c r="BN330" s="52"/>
      <c r="BO330" s="52"/>
      <c r="BP330" s="52">
        <v>26</v>
      </c>
      <c r="BQ330" s="52">
        <v>34</v>
      </c>
      <c r="BR330" s="52">
        <v>0.76470588235294112</v>
      </c>
      <c r="BS330" s="52">
        <v>40.675844806007511</v>
      </c>
      <c r="BT330" s="52">
        <v>50</v>
      </c>
      <c r="BU330" s="54"/>
      <c r="BV330" s="54"/>
      <c r="BW330" s="52"/>
      <c r="BX330" s="52"/>
      <c r="BY330" s="52"/>
      <c r="BZ330" s="55"/>
      <c r="CA330" s="55"/>
      <c r="CB330" s="52"/>
      <c r="CC330" s="52"/>
      <c r="CD330" s="52"/>
      <c r="CE330" s="52"/>
      <c r="CF330" s="52"/>
      <c r="CG330" s="52"/>
      <c r="CH330" s="52"/>
      <c r="CI330" s="52"/>
      <c r="CJ330" s="52"/>
      <c r="CK330" s="52">
        <v>78</v>
      </c>
      <c r="CL330" s="52">
        <v>20</v>
      </c>
      <c r="CM330" s="52">
        <v>82</v>
      </c>
      <c r="CN330" s="52">
        <v>0.25641025641025639</v>
      </c>
      <c r="CO330" s="52">
        <v>0.95121951219512191</v>
      </c>
      <c r="CP330" s="52">
        <v>17.09401709401709</v>
      </c>
      <c r="CQ330" s="52">
        <v>50</v>
      </c>
      <c r="CR330" s="52"/>
      <c r="CS330" s="52"/>
      <c r="CT330" s="52"/>
      <c r="CU330" s="52"/>
      <c r="CV330" s="52"/>
      <c r="CW330" s="52"/>
      <c r="CX330" s="52"/>
      <c r="CY330" s="52"/>
      <c r="CZ330" s="52">
        <v>16.823939048191338</v>
      </c>
      <c r="DA330" s="52">
        <v>19.496255895940152</v>
      </c>
      <c r="DB330" s="52">
        <v>17.335082511020332</v>
      </c>
      <c r="DC330" s="52"/>
      <c r="DD330" s="50" t="s">
        <v>567</v>
      </c>
      <c r="DE330" s="22"/>
      <c r="DF330" s="22"/>
    </row>
    <row r="331" spans="1:110" x14ac:dyDescent="0.25">
      <c r="A331" s="50" t="s">
        <v>3588</v>
      </c>
      <c r="B331" s="50" t="s">
        <v>1950</v>
      </c>
      <c r="C331" s="50" t="s">
        <v>1212</v>
      </c>
      <c r="D331" s="50" t="s">
        <v>107</v>
      </c>
      <c r="E331" s="50" t="s">
        <v>182</v>
      </c>
      <c r="F331" s="50" t="s">
        <v>1453</v>
      </c>
      <c r="G331" s="50" t="s">
        <v>109</v>
      </c>
      <c r="H331" s="52">
        <v>94.21052631578948</v>
      </c>
      <c r="I331" s="52">
        <v>100</v>
      </c>
      <c r="J331" s="52">
        <v>94.21052631578948</v>
      </c>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3"/>
      <c r="AN331" s="53"/>
      <c r="AO331" s="53"/>
      <c r="AP331" s="52"/>
      <c r="AQ331" s="52"/>
      <c r="AR331" s="52"/>
      <c r="AS331" s="52"/>
      <c r="AT331" s="52"/>
      <c r="AU331" s="52"/>
      <c r="AV331" s="52"/>
      <c r="AW331" s="52"/>
      <c r="AX331" s="52"/>
      <c r="AY331" s="52"/>
      <c r="AZ331" s="52">
        <v>2.9702970297029702E-2</v>
      </c>
      <c r="BA331" s="52">
        <v>50</v>
      </c>
      <c r="BB331" s="52">
        <v>50</v>
      </c>
      <c r="BC331" s="52">
        <v>7.8947368421052627E-2</v>
      </c>
      <c r="BD331" s="52">
        <v>44.21052631578948</v>
      </c>
      <c r="BE331" s="52">
        <v>50</v>
      </c>
      <c r="BF331" s="52"/>
      <c r="BG331" s="52"/>
      <c r="BH331" s="52"/>
      <c r="BI331" s="52"/>
      <c r="BJ331" s="52"/>
      <c r="BK331" s="52"/>
      <c r="BL331" s="52"/>
      <c r="BM331" s="52"/>
      <c r="BN331" s="52"/>
      <c r="BO331" s="52"/>
      <c r="BP331" s="52"/>
      <c r="BQ331" s="52"/>
      <c r="BR331" s="52"/>
      <c r="BS331" s="52"/>
      <c r="BT331" s="52"/>
      <c r="BU331" s="54"/>
      <c r="BV331" s="54"/>
      <c r="BW331" s="52"/>
      <c r="BX331" s="52"/>
      <c r="BY331" s="52"/>
      <c r="BZ331" s="55"/>
      <c r="CA331" s="55"/>
      <c r="CB331" s="52"/>
      <c r="CC331" s="52"/>
      <c r="CD331" s="52"/>
      <c r="CE331" s="52"/>
      <c r="CF331" s="52"/>
      <c r="CG331" s="52"/>
      <c r="CH331" s="52"/>
      <c r="CI331" s="52"/>
      <c r="CJ331" s="52"/>
      <c r="CK331" s="52"/>
      <c r="CL331" s="52"/>
      <c r="CM331" s="52"/>
      <c r="CN331" s="52"/>
      <c r="CO331" s="52"/>
      <c r="CP331" s="52"/>
      <c r="CQ331" s="52"/>
      <c r="CR331" s="52"/>
      <c r="CS331" s="52"/>
      <c r="CT331" s="52"/>
      <c r="CU331" s="52"/>
      <c r="CV331" s="52"/>
      <c r="CW331" s="52"/>
      <c r="CX331" s="52"/>
      <c r="CY331" s="52"/>
      <c r="CZ331" s="52"/>
      <c r="DA331" s="52"/>
      <c r="DB331" s="52"/>
      <c r="DC331" s="52"/>
      <c r="DD331" s="50" t="s">
        <v>1246</v>
      </c>
      <c r="DE331" s="22"/>
      <c r="DF331" s="22"/>
    </row>
    <row r="332" spans="1:110" x14ac:dyDescent="0.25">
      <c r="A332" s="50" t="s">
        <v>3418</v>
      </c>
      <c r="B332" s="50" t="s">
        <v>1951</v>
      </c>
      <c r="C332" s="50" t="s">
        <v>106</v>
      </c>
      <c r="D332" s="50" t="s">
        <v>114</v>
      </c>
      <c r="E332" s="50" t="s">
        <v>137</v>
      </c>
      <c r="F332" s="50" t="s">
        <v>1453</v>
      </c>
      <c r="G332" s="50" t="s">
        <v>109</v>
      </c>
      <c r="H332" s="52">
        <v>666.83581206505573</v>
      </c>
      <c r="I332" s="52">
        <v>750</v>
      </c>
      <c r="J332" s="52">
        <v>88.911441608674096</v>
      </c>
      <c r="K332" s="52">
        <v>1</v>
      </c>
      <c r="L332" s="52">
        <v>305</v>
      </c>
      <c r="M332" s="52">
        <v>82.655907859872698</v>
      </c>
      <c r="N332" s="52">
        <v>100</v>
      </c>
      <c r="O332" s="52">
        <v>100</v>
      </c>
      <c r="P332" s="52">
        <v>80</v>
      </c>
      <c r="Q332" s="52">
        <v>69.977406696177269</v>
      </c>
      <c r="R332" s="52">
        <v>75</v>
      </c>
      <c r="S332" s="52">
        <v>75</v>
      </c>
      <c r="T332" s="52">
        <v>93.303208928236359</v>
      </c>
      <c r="U332" s="52">
        <v>100</v>
      </c>
      <c r="V332" s="52">
        <v>305</v>
      </c>
      <c r="W332" s="52">
        <v>76.018072860285983</v>
      </c>
      <c r="X332" s="52">
        <v>100</v>
      </c>
      <c r="Y332" s="52">
        <v>100</v>
      </c>
      <c r="Z332" s="52">
        <v>80</v>
      </c>
      <c r="AA332" s="52">
        <v>65.625748516373534</v>
      </c>
      <c r="AB332" s="52">
        <v>87.500998021831379</v>
      </c>
      <c r="AC332" s="52">
        <v>100</v>
      </c>
      <c r="AD332" s="52">
        <v>111</v>
      </c>
      <c r="AE332" s="52">
        <v>63.892492492492494</v>
      </c>
      <c r="AF332" s="52">
        <v>85.189989989989982</v>
      </c>
      <c r="AG332" s="52">
        <v>100</v>
      </c>
      <c r="AH332" s="52">
        <v>26</v>
      </c>
      <c r="AI332" s="52">
        <v>47.426923076923089</v>
      </c>
      <c r="AJ332" s="52">
        <v>68.929019607843145</v>
      </c>
      <c r="AK332" s="52">
        <v>63.235897435897449</v>
      </c>
      <c r="AL332" s="52">
        <v>100</v>
      </c>
      <c r="AM332" s="53">
        <v>5.0199999999999996</v>
      </c>
      <c r="AN332" s="53">
        <v>9.3699999999999992</v>
      </c>
      <c r="AO332" s="53">
        <v>21.5</v>
      </c>
      <c r="AP332" s="52">
        <v>0</v>
      </c>
      <c r="AQ332" s="52">
        <v>0.99358974358974361</v>
      </c>
      <c r="AR332" s="52">
        <v>0.98795180722891562</v>
      </c>
      <c r="AS332" s="52">
        <v>0.99563318777292575</v>
      </c>
      <c r="AT332" s="52">
        <v>0.99358974358974361</v>
      </c>
      <c r="AU332" s="52">
        <v>0.98795180722891562</v>
      </c>
      <c r="AV332" s="52">
        <v>0.99563318777292575</v>
      </c>
      <c r="AW332" s="52">
        <v>1</v>
      </c>
      <c r="AX332" s="52">
        <v>1</v>
      </c>
      <c r="AY332" s="52">
        <v>1</v>
      </c>
      <c r="AZ332" s="52">
        <v>3.1413612565445025E-2</v>
      </c>
      <c r="BA332" s="52">
        <v>50</v>
      </c>
      <c r="BB332" s="52">
        <v>50</v>
      </c>
      <c r="BC332" s="52">
        <v>6.8493150684931503E-2</v>
      </c>
      <c r="BD332" s="52">
        <v>46.301369863013697</v>
      </c>
      <c r="BE332" s="52">
        <v>50</v>
      </c>
      <c r="BF332" s="52"/>
      <c r="BG332" s="52"/>
      <c r="BH332" s="52"/>
      <c r="BI332" s="52"/>
      <c r="BJ332" s="52"/>
      <c r="BK332" s="52"/>
      <c r="BL332" s="52"/>
      <c r="BM332" s="52"/>
      <c r="BN332" s="52"/>
      <c r="BO332" s="52"/>
      <c r="BP332" s="52"/>
      <c r="BQ332" s="52"/>
      <c r="BR332" s="52"/>
      <c r="BS332" s="52"/>
      <c r="BT332" s="52"/>
      <c r="BU332" s="54"/>
      <c r="BV332" s="54"/>
      <c r="BW332" s="52"/>
      <c r="BX332" s="52"/>
      <c r="BY332" s="52"/>
      <c r="BZ332" s="55"/>
      <c r="CA332" s="55"/>
      <c r="CB332" s="52"/>
      <c r="CC332" s="52"/>
      <c r="CD332" s="52"/>
      <c r="CE332" s="52"/>
      <c r="CF332" s="52"/>
      <c r="CG332" s="52"/>
      <c r="CH332" s="52"/>
      <c r="CI332" s="52"/>
      <c r="CJ332" s="52"/>
      <c r="CK332" s="52">
        <v>92</v>
      </c>
      <c r="CL332" s="52">
        <v>57</v>
      </c>
      <c r="CM332" s="52">
        <v>92</v>
      </c>
      <c r="CN332" s="52">
        <v>0.61956521739130432</v>
      </c>
      <c r="CO332" s="52">
        <v>1</v>
      </c>
      <c r="CP332" s="52">
        <v>41.304347826086953</v>
      </c>
      <c r="CQ332" s="52">
        <v>50</v>
      </c>
      <c r="CR332" s="52"/>
      <c r="CS332" s="52"/>
      <c r="CT332" s="52"/>
      <c r="CU332" s="52"/>
      <c r="CV332" s="52"/>
      <c r="CW332" s="52"/>
      <c r="CX332" s="52"/>
      <c r="CY332" s="52"/>
      <c r="CZ332" s="52">
        <v>16.823939048191338</v>
      </c>
      <c r="DA332" s="52">
        <v>19.496255895940152</v>
      </c>
      <c r="DB332" s="52">
        <v>17.335082511020332</v>
      </c>
      <c r="DC332" s="52"/>
      <c r="DD332" s="50" t="s">
        <v>1051</v>
      </c>
      <c r="DE332" s="22"/>
      <c r="DF332" s="22"/>
    </row>
    <row r="333" spans="1:110" x14ac:dyDescent="0.25">
      <c r="A333" s="50" t="s">
        <v>3556</v>
      </c>
      <c r="B333" s="50" t="s">
        <v>1952</v>
      </c>
      <c r="C333" s="50" t="s">
        <v>106</v>
      </c>
      <c r="D333" s="50" t="s">
        <v>114</v>
      </c>
      <c r="E333" s="50" t="s">
        <v>137</v>
      </c>
      <c r="F333" s="50" t="s">
        <v>1453</v>
      </c>
      <c r="G333" s="50" t="s">
        <v>109</v>
      </c>
      <c r="H333" s="52">
        <v>616.83884657036037</v>
      </c>
      <c r="I333" s="52">
        <v>650</v>
      </c>
      <c r="J333" s="52">
        <v>94.898284087747754</v>
      </c>
      <c r="K333" s="52">
        <v>0</v>
      </c>
      <c r="L333" s="52">
        <v>169</v>
      </c>
      <c r="M333" s="52">
        <v>78.90693846833868</v>
      </c>
      <c r="N333" s="52">
        <v>100</v>
      </c>
      <c r="O333" s="52">
        <v>100</v>
      </c>
      <c r="P333" s="52">
        <v>51</v>
      </c>
      <c r="Q333" s="52">
        <v>72.326976548038274</v>
      </c>
      <c r="R333" s="52">
        <v>75</v>
      </c>
      <c r="S333" s="52">
        <v>75</v>
      </c>
      <c r="T333" s="52">
        <v>96.435968730717704</v>
      </c>
      <c r="U333" s="52">
        <v>100</v>
      </c>
      <c r="V333" s="52">
        <v>170</v>
      </c>
      <c r="W333" s="52">
        <v>74.503101024424595</v>
      </c>
      <c r="X333" s="52">
        <v>99.337468032566122</v>
      </c>
      <c r="Y333" s="52">
        <v>100</v>
      </c>
      <c r="Z333" s="52">
        <v>52</v>
      </c>
      <c r="AA333" s="52">
        <v>68.402340183590212</v>
      </c>
      <c r="AB333" s="52">
        <v>91.203120244786945</v>
      </c>
      <c r="AC333" s="52">
        <v>100</v>
      </c>
      <c r="AD333" s="52">
        <v>60</v>
      </c>
      <c r="AE333" s="52">
        <v>66.336111111111123</v>
      </c>
      <c r="AF333" s="52">
        <v>88.448148148148164</v>
      </c>
      <c r="AG333" s="52">
        <v>100</v>
      </c>
      <c r="AH333" s="52">
        <v>14</v>
      </c>
      <c r="AI333" s="52"/>
      <c r="AJ333" s="52">
        <v>68.694202898550714</v>
      </c>
      <c r="AK333" s="52"/>
      <c r="AL333" s="52">
        <v>0</v>
      </c>
      <c r="AM333" s="53">
        <v>2.67</v>
      </c>
      <c r="AN333" s="53">
        <v>6.59</v>
      </c>
      <c r="AO333" s="53"/>
      <c r="AP333" s="52">
        <v>0</v>
      </c>
      <c r="AQ333" s="52">
        <v>0.99428571428571433</v>
      </c>
      <c r="AR333" s="52">
        <v>0.9821428571428571</v>
      </c>
      <c r="AS333" s="52">
        <v>1</v>
      </c>
      <c r="AT333" s="52">
        <v>1</v>
      </c>
      <c r="AU333" s="52">
        <v>1</v>
      </c>
      <c r="AV333" s="52">
        <v>1</v>
      </c>
      <c r="AW333" s="52">
        <v>1</v>
      </c>
      <c r="AX333" s="52"/>
      <c r="AY333" s="52">
        <v>1</v>
      </c>
      <c r="AZ333" s="52">
        <v>1.8575851393188854E-2</v>
      </c>
      <c r="BA333" s="52">
        <v>50</v>
      </c>
      <c r="BB333" s="52">
        <v>50</v>
      </c>
      <c r="BC333" s="52">
        <v>4.2105263157894736E-2</v>
      </c>
      <c r="BD333" s="52">
        <v>50</v>
      </c>
      <c r="BE333" s="52">
        <v>50</v>
      </c>
      <c r="BF333" s="52"/>
      <c r="BG333" s="52"/>
      <c r="BH333" s="52"/>
      <c r="BI333" s="52"/>
      <c r="BJ333" s="52"/>
      <c r="BK333" s="52"/>
      <c r="BL333" s="52"/>
      <c r="BM333" s="52"/>
      <c r="BN333" s="52"/>
      <c r="BO333" s="52"/>
      <c r="BP333" s="52"/>
      <c r="BQ333" s="52"/>
      <c r="BR333" s="52"/>
      <c r="BS333" s="52"/>
      <c r="BT333" s="52"/>
      <c r="BU333" s="54"/>
      <c r="BV333" s="54"/>
      <c r="BW333" s="52"/>
      <c r="BX333" s="52"/>
      <c r="BY333" s="52"/>
      <c r="BZ333" s="55"/>
      <c r="CA333" s="55"/>
      <c r="CB333" s="52"/>
      <c r="CC333" s="52"/>
      <c r="CD333" s="52"/>
      <c r="CE333" s="52"/>
      <c r="CF333" s="52"/>
      <c r="CG333" s="52"/>
      <c r="CH333" s="52"/>
      <c r="CI333" s="52"/>
      <c r="CJ333" s="52"/>
      <c r="CK333" s="52">
        <v>66</v>
      </c>
      <c r="CL333" s="52">
        <v>41</v>
      </c>
      <c r="CM333" s="52">
        <v>67</v>
      </c>
      <c r="CN333" s="52">
        <v>0.62121212121212122</v>
      </c>
      <c r="CO333" s="52">
        <v>0.9850746268656716</v>
      </c>
      <c r="CP333" s="52">
        <v>41.414141414141412</v>
      </c>
      <c r="CQ333" s="52">
        <v>50</v>
      </c>
      <c r="CR333" s="52"/>
      <c r="CS333" s="52"/>
      <c r="CT333" s="52"/>
      <c r="CU333" s="52"/>
      <c r="CV333" s="52"/>
      <c r="CW333" s="52"/>
      <c r="CX333" s="52"/>
      <c r="CY333" s="52"/>
      <c r="CZ333" s="52">
        <v>16.823939048191338</v>
      </c>
      <c r="DA333" s="52">
        <v>19.496255895940152</v>
      </c>
      <c r="DB333" s="52">
        <v>17.335082511020332</v>
      </c>
      <c r="DC333" s="52"/>
      <c r="DD333" s="50" t="s">
        <v>1200</v>
      </c>
      <c r="DE333" s="22"/>
      <c r="DF333" s="22"/>
    </row>
    <row r="334" spans="1:110" x14ac:dyDescent="0.25">
      <c r="A334" s="50" t="s">
        <v>3115</v>
      </c>
      <c r="B334" s="50" t="s">
        <v>1953</v>
      </c>
      <c r="C334" s="50" t="s">
        <v>106</v>
      </c>
      <c r="D334" s="50" t="s">
        <v>107</v>
      </c>
      <c r="E334" s="50" t="s">
        <v>137</v>
      </c>
      <c r="F334" s="50" t="s">
        <v>1454</v>
      </c>
      <c r="G334" s="50" t="s">
        <v>109</v>
      </c>
      <c r="H334" s="52">
        <v>495.67536735716396</v>
      </c>
      <c r="I334" s="52">
        <v>750</v>
      </c>
      <c r="J334" s="52">
        <v>66.090048980955203</v>
      </c>
      <c r="K334" s="52">
        <v>0</v>
      </c>
      <c r="L334" s="52">
        <v>179</v>
      </c>
      <c r="M334" s="52">
        <v>56.211819715496276</v>
      </c>
      <c r="N334" s="52">
        <v>74.949092953995034</v>
      </c>
      <c r="O334" s="52">
        <v>100</v>
      </c>
      <c r="P334" s="52">
        <v>148</v>
      </c>
      <c r="Q334" s="52">
        <v>54.342934168418111</v>
      </c>
      <c r="R334" s="52">
        <v>60.796368816530105</v>
      </c>
      <c r="S334" s="52">
        <v>65.134241037030748</v>
      </c>
      <c r="T334" s="52">
        <v>72.457245557890815</v>
      </c>
      <c r="U334" s="52">
        <v>100</v>
      </c>
      <c r="V334" s="52">
        <v>179</v>
      </c>
      <c r="W334" s="52">
        <v>52.274073700749661</v>
      </c>
      <c r="X334" s="52">
        <v>69.698764934332885</v>
      </c>
      <c r="Y334" s="52">
        <v>100</v>
      </c>
      <c r="Z334" s="52">
        <v>148</v>
      </c>
      <c r="AA334" s="52">
        <v>50.488998372444307</v>
      </c>
      <c r="AB334" s="52">
        <v>67.318664496592405</v>
      </c>
      <c r="AC334" s="52">
        <v>100</v>
      </c>
      <c r="AD334" s="52">
        <v>61</v>
      </c>
      <c r="AE334" s="52">
        <v>42.455191256830602</v>
      </c>
      <c r="AF334" s="52">
        <v>56.606921675774139</v>
      </c>
      <c r="AG334" s="52">
        <v>100</v>
      </c>
      <c r="AH334" s="52">
        <v>49</v>
      </c>
      <c r="AI334" s="52">
        <v>39.981632653061226</v>
      </c>
      <c r="AJ334" s="52"/>
      <c r="AK334" s="52">
        <v>53.308843537414965</v>
      </c>
      <c r="AL334" s="52">
        <v>100</v>
      </c>
      <c r="AM334" s="53">
        <v>10.79</v>
      </c>
      <c r="AN334" s="53">
        <v>10.3</v>
      </c>
      <c r="AO334" s="53"/>
      <c r="AP334" s="52">
        <v>0</v>
      </c>
      <c r="AQ334" s="52">
        <v>0.98979591836734693</v>
      </c>
      <c r="AR334" s="52">
        <v>0.98773006134969321</v>
      </c>
      <c r="AS334" s="52">
        <v>1</v>
      </c>
      <c r="AT334" s="52">
        <v>0.98984771573604058</v>
      </c>
      <c r="AU334" s="52">
        <v>0.98780487804878048</v>
      </c>
      <c r="AV334" s="52">
        <v>1</v>
      </c>
      <c r="AW334" s="52">
        <v>0.97014925373134331</v>
      </c>
      <c r="AX334" s="52">
        <v>0.96363636363636362</v>
      </c>
      <c r="AY334" s="52"/>
      <c r="AZ334" s="52">
        <v>0.13022113022113022</v>
      </c>
      <c r="BA334" s="52">
        <v>33.955773955773957</v>
      </c>
      <c r="BB334" s="52">
        <v>50</v>
      </c>
      <c r="BC334" s="52">
        <v>0.14899713467048711</v>
      </c>
      <c r="BD334" s="52">
        <v>30.200573065902582</v>
      </c>
      <c r="BE334" s="52">
        <v>50</v>
      </c>
      <c r="BF334" s="52"/>
      <c r="BG334" s="52"/>
      <c r="BH334" s="52"/>
      <c r="BI334" s="52"/>
      <c r="BJ334" s="52"/>
      <c r="BK334" s="52"/>
      <c r="BL334" s="52"/>
      <c r="BM334" s="52"/>
      <c r="BN334" s="52"/>
      <c r="BO334" s="52"/>
      <c r="BP334" s="52"/>
      <c r="BQ334" s="52"/>
      <c r="BR334" s="52"/>
      <c r="BS334" s="52"/>
      <c r="BT334" s="52"/>
      <c r="BU334" s="54"/>
      <c r="BV334" s="54"/>
      <c r="BW334" s="52"/>
      <c r="BX334" s="52"/>
      <c r="BY334" s="52"/>
      <c r="BZ334" s="55"/>
      <c r="CA334" s="55"/>
      <c r="CB334" s="52"/>
      <c r="CC334" s="52"/>
      <c r="CD334" s="52"/>
      <c r="CE334" s="52"/>
      <c r="CF334" s="52"/>
      <c r="CG334" s="52"/>
      <c r="CH334" s="52"/>
      <c r="CI334" s="52"/>
      <c r="CJ334" s="52"/>
      <c r="CK334" s="52">
        <v>52</v>
      </c>
      <c r="CL334" s="52">
        <v>29</v>
      </c>
      <c r="CM334" s="52">
        <v>54</v>
      </c>
      <c r="CN334" s="52">
        <v>0.55769230769230771</v>
      </c>
      <c r="CO334" s="52">
        <v>0.96296296296296291</v>
      </c>
      <c r="CP334" s="52">
        <v>37.179487179487182</v>
      </c>
      <c r="CQ334" s="52">
        <v>50</v>
      </c>
      <c r="CR334" s="52"/>
      <c r="CS334" s="52"/>
      <c r="CT334" s="52"/>
      <c r="CU334" s="52"/>
      <c r="CV334" s="52"/>
      <c r="CW334" s="52"/>
      <c r="CX334" s="52"/>
      <c r="CY334" s="52"/>
      <c r="CZ334" s="52">
        <v>16.823939048191338</v>
      </c>
      <c r="DA334" s="52">
        <v>19.496255895940152</v>
      </c>
      <c r="DB334" s="52">
        <v>17.335082511020332</v>
      </c>
      <c r="DC334" s="52"/>
      <c r="DD334" s="50" t="s">
        <v>712</v>
      </c>
      <c r="DE334" s="22"/>
      <c r="DF334" s="22"/>
    </row>
    <row r="335" spans="1:110" x14ac:dyDescent="0.25">
      <c r="A335" s="50" t="s">
        <v>3598</v>
      </c>
      <c r="B335" s="50" t="s">
        <v>1954</v>
      </c>
      <c r="C335" s="50" t="s">
        <v>1212</v>
      </c>
      <c r="D335" s="50" t="s">
        <v>107</v>
      </c>
      <c r="E335" s="50" t="s">
        <v>137</v>
      </c>
      <c r="F335" s="50" t="s">
        <v>1453</v>
      </c>
      <c r="G335" s="50" t="s">
        <v>109</v>
      </c>
      <c r="H335" s="52">
        <v>561.92907772025001</v>
      </c>
      <c r="I335" s="52">
        <v>650</v>
      </c>
      <c r="J335" s="52">
        <v>86.450627341576919</v>
      </c>
      <c r="K335" s="52">
        <v>0</v>
      </c>
      <c r="L335" s="52">
        <v>207</v>
      </c>
      <c r="M335" s="52">
        <v>79.630109428350067</v>
      </c>
      <c r="N335" s="52">
        <v>100</v>
      </c>
      <c r="O335" s="52">
        <v>100</v>
      </c>
      <c r="P335" s="52">
        <v>42</v>
      </c>
      <c r="Q335" s="52">
        <v>61.300609937698582</v>
      </c>
      <c r="R335" s="52">
        <v>75</v>
      </c>
      <c r="S335" s="52">
        <v>75</v>
      </c>
      <c r="T335" s="52">
        <v>81.734146583598104</v>
      </c>
      <c r="U335" s="52">
        <v>100</v>
      </c>
      <c r="V335" s="52">
        <v>207</v>
      </c>
      <c r="W335" s="52">
        <v>72.476426770508937</v>
      </c>
      <c r="X335" s="52">
        <v>96.635235694011911</v>
      </c>
      <c r="Y335" s="52">
        <v>100</v>
      </c>
      <c r="Z335" s="52">
        <v>42</v>
      </c>
      <c r="AA335" s="52">
        <v>57.481285740214325</v>
      </c>
      <c r="AB335" s="52">
        <v>76.641714320285772</v>
      </c>
      <c r="AC335" s="52">
        <v>100</v>
      </c>
      <c r="AD335" s="52">
        <v>73</v>
      </c>
      <c r="AE335" s="52">
        <v>60.51004566210046</v>
      </c>
      <c r="AF335" s="52">
        <v>80.680060882800603</v>
      </c>
      <c r="AG335" s="52">
        <v>100</v>
      </c>
      <c r="AH335" s="52">
        <v>17</v>
      </c>
      <c r="AI335" s="52"/>
      <c r="AJ335" s="52">
        <v>63.741071428571445</v>
      </c>
      <c r="AK335" s="52"/>
      <c r="AL335" s="52">
        <v>0</v>
      </c>
      <c r="AM335" s="53">
        <v>13.69</v>
      </c>
      <c r="AN335" s="53">
        <v>17.510000000000002</v>
      </c>
      <c r="AO335" s="53"/>
      <c r="AP335" s="52">
        <v>0</v>
      </c>
      <c r="AQ335" s="52">
        <v>0.98139534883720925</v>
      </c>
      <c r="AR335" s="52">
        <v>1</v>
      </c>
      <c r="AS335" s="52">
        <v>0.97674418604651159</v>
      </c>
      <c r="AT335" s="52">
        <v>0.98130841121495327</v>
      </c>
      <c r="AU335" s="52">
        <v>1</v>
      </c>
      <c r="AV335" s="52">
        <v>0.97674418604651159</v>
      </c>
      <c r="AW335" s="52">
        <v>1</v>
      </c>
      <c r="AX335" s="52"/>
      <c r="AY335" s="52">
        <v>1</v>
      </c>
      <c r="AZ335" s="52">
        <v>4.0214477211796246E-2</v>
      </c>
      <c r="BA335" s="52">
        <v>50</v>
      </c>
      <c r="BB335" s="52">
        <v>50</v>
      </c>
      <c r="BC335" s="52">
        <v>0.13924050632911392</v>
      </c>
      <c r="BD335" s="52">
        <v>32.15189873417723</v>
      </c>
      <c r="BE335" s="52">
        <v>50</v>
      </c>
      <c r="BF335" s="52"/>
      <c r="BG335" s="52"/>
      <c r="BH335" s="52"/>
      <c r="BI335" s="52"/>
      <c r="BJ335" s="52"/>
      <c r="BK335" s="52"/>
      <c r="BL335" s="52"/>
      <c r="BM335" s="52"/>
      <c r="BN335" s="52"/>
      <c r="BO335" s="52"/>
      <c r="BP335" s="52"/>
      <c r="BQ335" s="52"/>
      <c r="BR335" s="52"/>
      <c r="BS335" s="52"/>
      <c r="BT335" s="52"/>
      <c r="BU335" s="54"/>
      <c r="BV335" s="54"/>
      <c r="BW335" s="52"/>
      <c r="BX335" s="52"/>
      <c r="BY335" s="52"/>
      <c r="BZ335" s="55"/>
      <c r="CA335" s="55"/>
      <c r="CB335" s="52"/>
      <c r="CC335" s="52"/>
      <c r="CD335" s="52"/>
      <c r="CE335" s="52"/>
      <c r="CF335" s="52"/>
      <c r="CG335" s="52"/>
      <c r="CH335" s="52"/>
      <c r="CI335" s="52"/>
      <c r="CJ335" s="52"/>
      <c r="CK335" s="52">
        <v>62</v>
      </c>
      <c r="CL335" s="52">
        <v>41</v>
      </c>
      <c r="CM335" s="52">
        <v>66</v>
      </c>
      <c r="CN335" s="52">
        <v>0.66129032258064513</v>
      </c>
      <c r="CO335" s="52">
        <v>0.93939393939393945</v>
      </c>
      <c r="CP335" s="52">
        <v>44.086021505376344</v>
      </c>
      <c r="CQ335" s="52">
        <v>50</v>
      </c>
      <c r="CR335" s="52"/>
      <c r="CS335" s="52"/>
      <c r="CT335" s="52"/>
      <c r="CU335" s="52"/>
      <c r="CV335" s="52"/>
      <c r="CW335" s="52"/>
      <c r="CX335" s="52"/>
      <c r="CY335" s="52"/>
      <c r="CZ335" s="52">
        <v>16.823939048191338</v>
      </c>
      <c r="DA335" s="52">
        <v>19.496255895940152</v>
      </c>
      <c r="DB335" s="52">
        <v>17.335082511020332</v>
      </c>
      <c r="DC335" s="52"/>
      <c r="DD335" s="50" t="s">
        <v>1258</v>
      </c>
      <c r="DE335" s="22"/>
      <c r="DF335" s="22"/>
    </row>
    <row r="336" spans="1:110" x14ac:dyDescent="0.25">
      <c r="A336" s="50" t="s">
        <v>3027</v>
      </c>
      <c r="B336" s="50" t="s">
        <v>1955</v>
      </c>
      <c r="C336" s="50" t="s">
        <v>106</v>
      </c>
      <c r="D336" s="50" t="s">
        <v>107</v>
      </c>
      <c r="E336" s="50" t="s">
        <v>182</v>
      </c>
      <c r="F336" s="50" t="s">
        <v>1453</v>
      </c>
      <c r="G336" s="50" t="s">
        <v>109</v>
      </c>
      <c r="H336" s="52">
        <v>100</v>
      </c>
      <c r="I336" s="52">
        <v>100</v>
      </c>
      <c r="J336" s="52">
        <v>100</v>
      </c>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3"/>
      <c r="AN336" s="53"/>
      <c r="AO336" s="53"/>
      <c r="AP336" s="52"/>
      <c r="AQ336" s="52"/>
      <c r="AR336" s="52"/>
      <c r="AS336" s="52"/>
      <c r="AT336" s="52"/>
      <c r="AU336" s="52"/>
      <c r="AV336" s="52"/>
      <c r="AW336" s="52"/>
      <c r="AX336" s="52"/>
      <c r="AY336" s="52"/>
      <c r="AZ336" s="52">
        <v>0</v>
      </c>
      <c r="BA336" s="52">
        <v>50</v>
      </c>
      <c r="BB336" s="52">
        <v>50</v>
      </c>
      <c r="BC336" s="52">
        <v>0</v>
      </c>
      <c r="BD336" s="52">
        <v>50</v>
      </c>
      <c r="BE336" s="52">
        <v>50</v>
      </c>
      <c r="BF336" s="52"/>
      <c r="BG336" s="52"/>
      <c r="BH336" s="52"/>
      <c r="BI336" s="52"/>
      <c r="BJ336" s="52"/>
      <c r="BK336" s="52"/>
      <c r="BL336" s="52"/>
      <c r="BM336" s="52"/>
      <c r="BN336" s="52"/>
      <c r="BO336" s="52"/>
      <c r="BP336" s="52"/>
      <c r="BQ336" s="52"/>
      <c r="BR336" s="52"/>
      <c r="BS336" s="52"/>
      <c r="BT336" s="52"/>
      <c r="BU336" s="54"/>
      <c r="BV336" s="54"/>
      <c r="BW336" s="52"/>
      <c r="BX336" s="52"/>
      <c r="BY336" s="52"/>
      <c r="BZ336" s="55"/>
      <c r="CA336" s="55"/>
      <c r="CB336" s="52"/>
      <c r="CC336" s="52"/>
      <c r="CD336" s="52"/>
      <c r="CE336" s="52"/>
      <c r="CF336" s="52"/>
      <c r="CG336" s="52"/>
      <c r="CH336" s="52"/>
      <c r="CI336" s="52"/>
      <c r="CJ336" s="52"/>
      <c r="CK336" s="52"/>
      <c r="CL336" s="52"/>
      <c r="CM336" s="52"/>
      <c r="CN336" s="52"/>
      <c r="CO336" s="52"/>
      <c r="CP336" s="52"/>
      <c r="CQ336" s="52"/>
      <c r="CR336" s="52"/>
      <c r="CS336" s="52"/>
      <c r="CT336" s="52"/>
      <c r="CU336" s="52"/>
      <c r="CV336" s="52"/>
      <c r="CW336" s="52"/>
      <c r="CX336" s="52"/>
      <c r="CY336" s="52"/>
      <c r="CZ336" s="52"/>
      <c r="DA336" s="52"/>
      <c r="DB336" s="52"/>
      <c r="DC336" s="52"/>
      <c r="DD336" s="50" t="s">
        <v>613</v>
      </c>
      <c r="DE336" s="22"/>
      <c r="DF336" s="22"/>
    </row>
    <row r="337" spans="1:110" x14ac:dyDescent="0.25">
      <c r="A337" s="50" t="s">
        <v>3029</v>
      </c>
      <c r="B337" s="50" t="s">
        <v>1956</v>
      </c>
      <c r="C337" s="50" t="s">
        <v>106</v>
      </c>
      <c r="D337" s="50" t="s">
        <v>107</v>
      </c>
      <c r="E337" s="50" t="s">
        <v>108</v>
      </c>
      <c r="F337" s="50" t="s">
        <v>1453</v>
      </c>
      <c r="G337" s="50" t="s">
        <v>109</v>
      </c>
      <c r="H337" s="52">
        <v>616.61311294586494</v>
      </c>
      <c r="I337" s="52">
        <v>750</v>
      </c>
      <c r="J337" s="52">
        <v>82.215081726115329</v>
      </c>
      <c r="K337" s="52">
        <v>0</v>
      </c>
      <c r="L337" s="52">
        <v>145</v>
      </c>
      <c r="M337" s="52">
        <v>70.561597212057094</v>
      </c>
      <c r="N337" s="52">
        <v>94.082129616076131</v>
      </c>
      <c r="O337" s="52">
        <v>100</v>
      </c>
      <c r="P337" s="52">
        <v>70</v>
      </c>
      <c r="Q337" s="52">
        <v>63.323249385235144</v>
      </c>
      <c r="R337" s="52">
        <v>66.102016397129177</v>
      </c>
      <c r="S337" s="52">
        <v>75</v>
      </c>
      <c r="T337" s="52">
        <v>84.43099918031352</v>
      </c>
      <c r="U337" s="52">
        <v>100</v>
      </c>
      <c r="V337" s="52">
        <v>147</v>
      </c>
      <c r="W337" s="52">
        <v>61.308366895772906</v>
      </c>
      <c r="X337" s="52">
        <v>81.744489194363879</v>
      </c>
      <c r="Y337" s="52">
        <v>100</v>
      </c>
      <c r="Z337" s="52">
        <v>70</v>
      </c>
      <c r="AA337" s="52">
        <v>56.035352444281003</v>
      </c>
      <c r="AB337" s="52">
        <v>74.713803259041327</v>
      </c>
      <c r="AC337" s="52">
        <v>100</v>
      </c>
      <c r="AD337" s="52">
        <v>42</v>
      </c>
      <c r="AE337" s="52">
        <v>60.814285714285745</v>
      </c>
      <c r="AF337" s="52">
        <v>81.085714285714332</v>
      </c>
      <c r="AG337" s="52">
        <v>100</v>
      </c>
      <c r="AH337" s="52">
        <v>23</v>
      </c>
      <c r="AI337" s="52">
        <v>56.402898550724629</v>
      </c>
      <c r="AJ337" s="52"/>
      <c r="AK337" s="52">
        <v>75.203864734299515</v>
      </c>
      <c r="AL337" s="52">
        <v>100</v>
      </c>
      <c r="AM337" s="53">
        <v>11.67</v>
      </c>
      <c r="AN337" s="53">
        <v>10.06</v>
      </c>
      <c r="AO337" s="53"/>
      <c r="AP337" s="52">
        <v>0</v>
      </c>
      <c r="AQ337" s="52">
        <v>0.98089171974522293</v>
      </c>
      <c r="AR337" s="52">
        <v>0.98666666666666669</v>
      </c>
      <c r="AS337" s="52">
        <v>0.97560975609756095</v>
      </c>
      <c r="AT337" s="52">
        <v>0.99363057324840764</v>
      </c>
      <c r="AU337" s="52">
        <v>0.98666666666666669</v>
      </c>
      <c r="AV337" s="52">
        <v>1</v>
      </c>
      <c r="AW337" s="52">
        <v>1</v>
      </c>
      <c r="AX337" s="52">
        <v>1</v>
      </c>
      <c r="AY337" s="52">
        <v>1</v>
      </c>
      <c r="AZ337" s="52">
        <v>0</v>
      </c>
      <c r="BA337" s="52">
        <v>50</v>
      </c>
      <c r="BB337" s="52">
        <v>50</v>
      </c>
      <c r="BC337" s="52">
        <v>0</v>
      </c>
      <c r="BD337" s="52">
        <v>50</v>
      </c>
      <c r="BE337" s="52">
        <v>50</v>
      </c>
      <c r="BF337" s="52"/>
      <c r="BG337" s="52"/>
      <c r="BH337" s="52"/>
      <c r="BI337" s="52"/>
      <c r="BJ337" s="52"/>
      <c r="BK337" s="52"/>
      <c r="BL337" s="52"/>
      <c r="BM337" s="52"/>
      <c r="BN337" s="52"/>
      <c r="BO337" s="52"/>
      <c r="BP337" s="52"/>
      <c r="BQ337" s="52"/>
      <c r="BR337" s="52"/>
      <c r="BS337" s="52"/>
      <c r="BT337" s="52"/>
      <c r="BU337" s="54"/>
      <c r="BV337" s="54"/>
      <c r="BW337" s="52"/>
      <c r="BX337" s="52"/>
      <c r="BY337" s="52"/>
      <c r="BZ337" s="55"/>
      <c r="CA337" s="55"/>
      <c r="CB337" s="52"/>
      <c r="CC337" s="52"/>
      <c r="CD337" s="52"/>
      <c r="CE337" s="52"/>
      <c r="CF337" s="52"/>
      <c r="CG337" s="52"/>
      <c r="CH337" s="52"/>
      <c r="CI337" s="52"/>
      <c r="CJ337" s="52"/>
      <c r="CK337" s="52">
        <v>71</v>
      </c>
      <c r="CL337" s="52">
        <v>27</v>
      </c>
      <c r="CM337" s="52">
        <v>73</v>
      </c>
      <c r="CN337" s="52">
        <v>0.38028169014084506</v>
      </c>
      <c r="CO337" s="52">
        <v>0.9726027397260274</v>
      </c>
      <c r="CP337" s="52">
        <v>25.352112676056336</v>
      </c>
      <c r="CQ337" s="52">
        <v>50</v>
      </c>
      <c r="CR337" s="52"/>
      <c r="CS337" s="52"/>
      <c r="CT337" s="52"/>
      <c r="CU337" s="52"/>
      <c r="CV337" s="52"/>
      <c r="CW337" s="52"/>
      <c r="CX337" s="52"/>
      <c r="CY337" s="52"/>
      <c r="CZ337" s="52">
        <v>16.823939048191338</v>
      </c>
      <c r="DA337" s="52">
        <v>19.496255895940152</v>
      </c>
      <c r="DB337" s="52">
        <v>17.335082511020332</v>
      </c>
      <c r="DC337" s="52"/>
      <c r="DD337" s="50" t="s">
        <v>615</v>
      </c>
      <c r="DE337" s="22"/>
      <c r="DF337" s="22"/>
    </row>
    <row r="338" spans="1:110" x14ac:dyDescent="0.25">
      <c r="A338" s="50" t="s">
        <v>3680</v>
      </c>
      <c r="B338" s="50" t="s">
        <v>1957</v>
      </c>
      <c r="C338" s="50" t="s">
        <v>1365</v>
      </c>
      <c r="D338" s="50" t="s">
        <v>140</v>
      </c>
      <c r="E338" s="50" t="s">
        <v>123</v>
      </c>
      <c r="F338" s="50" t="s">
        <v>2644</v>
      </c>
      <c r="G338" s="50" t="s">
        <v>109</v>
      </c>
      <c r="H338" s="52">
        <v>0</v>
      </c>
      <c r="I338" s="52">
        <v>150</v>
      </c>
      <c r="J338" s="52">
        <v>0</v>
      </c>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3"/>
      <c r="AN338" s="53"/>
      <c r="AO338" s="53"/>
      <c r="AP338" s="52"/>
      <c r="AQ338" s="52"/>
      <c r="AR338" s="52"/>
      <c r="AS338" s="52"/>
      <c r="AT338" s="52"/>
      <c r="AU338" s="52"/>
      <c r="AV338" s="52"/>
      <c r="AW338" s="52"/>
      <c r="AX338" s="52"/>
      <c r="AY338" s="52"/>
      <c r="AZ338" s="52">
        <v>0.51724137931034486</v>
      </c>
      <c r="BA338" s="52">
        <v>0</v>
      </c>
      <c r="BB338" s="52">
        <v>50</v>
      </c>
      <c r="BC338" s="52">
        <v>0.51724137931034486</v>
      </c>
      <c r="BD338" s="52">
        <v>0</v>
      </c>
      <c r="BE338" s="52">
        <v>50</v>
      </c>
      <c r="BF338" s="52"/>
      <c r="BG338" s="52"/>
      <c r="BH338" s="52"/>
      <c r="BI338" s="52"/>
      <c r="BJ338" s="52"/>
      <c r="BK338" s="52"/>
      <c r="BL338" s="52"/>
      <c r="BM338" s="52"/>
      <c r="BN338" s="52"/>
      <c r="BO338" s="52"/>
      <c r="BP338" s="52"/>
      <c r="BQ338" s="52"/>
      <c r="BR338" s="52"/>
      <c r="BS338" s="52"/>
      <c r="BT338" s="52"/>
      <c r="BU338" s="54"/>
      <c r="BV338" s="54"/>
      <c r="BW338" s="52"/>
      <c r="BX338" s="52"/>
      <c r="BY338" s="52"/>
      <c r="BZ338" s="55"/>
      <c r="CA338" s="55"/>
      <c r="CB338" s="52"/>
      <c r="CC338" s="52"/>
      <c r="CD338" s="52"/>
      <c r="CE338" s="52"/>
      <c r="CF338" s="52"/>
      <c r="CG338" s="52"/>
      <c r="CH338" s="52"/>
      <c r="CI338" s="52"/>
      <c r="CJ338" s="52"/>
      <c r="CK338" s="52"/>
      <c r="CL338" s="52"/>
      <c r="CM338" s="52">
        <v>9</v>
      </c>
      <c r="CN338" s="52"/>
      <c r="CO338" s="52"/>
      <c r="CP338" s="52">
        <v>0</v>
      </c>
      <c r="CQ338" s="52">
        <v>0</v>
      </c>
      <c r="CR338" s="52"/>
      <c r="CS338" s="52">
        <v>29</v>
      </c>
      <c r="CT338" s="52">
        <v>0</v>
      </c>
      <c r="CU338" s="52">
        <v>0</v>
      </c>
      <c r="CV338" s="52">
        <v>50</v>
      </c>
      <c r="CW338" s="52"/>
      <c r="CX338" s="52"/>
      <c r="CY338" s="52"/>
      <c r="CZ338" s="52"/>
      <c r="DA338" s="52"/>
      <c r="DB338" s="52"/>
      <c r="DC338" s="52"/>
      <c r="DD338" s="50" t="s">
        <v>1375</v>
      </c>
      <c r="DE338" s="22"/>
      <c r="DF338" s="22"/>
    </row>
    <row r="339" spans="1:110" x14ac:dyDescent="0.25">
      <c r="A339" s="50" t="s">
        <v>2785</v>
      </c>
      <c r="B339" s="50" t="s">
        <v>1958</v>
      </c>
      <c r="C339" s="50" t="s">
        <v>106</v>
      </c>
      <c r="D339" s="50" t="s">
        <v>167</v>
      </c>
      <c r="E339" s="50" t="s">
        <v>137</v>
      </c>
      <c r="F339" s="50" t="s">
        <v>1453</v>
      </c>
      <c r="G339" s="50" t="s">
        <v>109</v>
      </c>
      <c r="H339" s="52">
        <v>631.36491647710591</v>
      </c>
      <c r="I339" s="52">
        <v>750</v>
      </c>
      <c r="J339" s="52">
        <v>84.181988863614123</v>
      </c>
      <c r="K339" s="52">
        <v>0</v>
      </c>
      <c r="L339" s="52">
        <v>356</v>
      </c>
      <c r="M339" s="52">
        <v>74.542621447052653</v>
      </c>
      <c r="N339" s="52">
        <v>99.390161929403547</v>
      </c>
      <c r="O339" s="52">
        <v>100</v>
      </c>
      <c r="P339" s="52">
        <v>96</v>
      </c>
      <c r="Q339" s="52">
        <v>64.3127775541506</v>
      </c>
      <c r="R339" s="52">
        <v>69.993860999630257</v>
      </c>
      <c r="S339" s="52">
        <v>75</v>
      </c>
      <c r="T339" s="52">
        <v>85.750370072200795</v>
      </c>
      <c r="U339" s="52">
        <v>100</v>
      </c>
      <c r="V339" s="52">
        <v>356</v>
      </c>
      <c r="W339" s="52">
        <v>66.656215393223846</v>
      </c>
      <c r="X339" s="52">
        <v>88.874953857631795</v>
      </c>
      <c r="Y339" s="52">
        <v>100</v>
      </c>
      <c r="Z339" s="52">
        <v>96</v>
      </c>
      <c r="AA339" s="52">
        <v>57.616758542539777</v>
      </c>
      <c r="AB339" s="52">
        <v>76.822344723386365</v>
      </c>
      <c r="AC339" s="52">
        <v>100</v>
      </c>
      <c r="AD339" s="52">
        <v>124</v>
      </c>
      <c r="AE339" s="52">
        <v>61.756720430107528</v>
      </c>
      <c r="AF339" s="52">
        <v>82.342293906810042</v>
      </c>
      <c r="AG339" s="52">
        <v>100</v>
      </c>
      <c r="AH339" s="52">
        <v>40</v>
      </c>
      <c r="AI339" s="52">
        <v>53.927499999999995</v>
      </c>
      <c r="AJ339" s="52">
        <v>65.484920634920627</v>
      </c>
      <c r="AK339" s="52">
        <v>71.903333333333336</v>
      </c>
      <c r="AL339" s="52">
        <v>100</v>
      </c>
      <c r="AM339" s="53">
        <v>10.68</v>
      </c>
      <c r="AN339" s="53">
        <v>12.37</v>
      </c>
      <c r="AO339" s="53">
        <v>11.55</v>
      </c>
      <c r="AP339" s="52">
        <v>0</v>
      </c>
      <c r="AQ339" s="52">
        <v>0.99455040871934608</v>
      </c>
      <c r="AR339" s="52">
        <v>1</v>
      </c>
      <c r="AS339" s="52">
        <v>0.99242424242424243</v>
      </c>
      <c r="AT339" s="52">
        <v>0.99455040871934608</v>
      </c>
      <c r="AU339" s="52">
        <v>1</v>
      </c>
      <c r="AV339" s="52">
        <v>0.99242424242424243</v>
      </c>
      <c r="AW339" s="52">
        <v>1</v>
      </c>
      <c r="AX339" s="52">
        <v>1</v>
      </c>
      <c r="AY339" s="52">
        <v>1</v>
      </c>
      <c r="AZ339" s="52">
        <v>4.3596730245231606E-2</v>
      </c>
      <c r="BA339" s="52">
        <v>50</v>
      </c>
      <c r="BB339" s="52">
        <v>50</v>
      </c>
      <c r="BC339" s="52">
        <v>9.0909090909090912E-2</v>
      </c>
      <c r="BD339" s="52">
        <v>41.818181818181827</v>
      </c>
      <c r="BE339" s="52">
        <v>50</v>
      </c>
      <c r="BF339" s="52"/>
      <c r="BG339" s="52"/>
      <c r="BH339" s="52"/>
      <c r="BI339" s="52"/>
      <c r="BJ339" s="52"/>
      <c r="BK339" s="52"/>
      <c r="BL339" s="52"/>
      <c r="BM339" s="52"/>
      <c r="BN339" s="52"/>
      <c r="BO339" s="52"/>
      <c r="BP339" s="52"/>
      <c r="BQ339" s="52"/>
      <c r="BR339" s="52"/>
      <c r="BS339" s="52"/>
      <c r="BT339" s="52"/>
      <c r="BU339" s="54"/>
      <c r="BV339" s="54"/>
      <c r="BW339" s="52"/>
      <c r="BX339" s="52"/>
      <c r="BY339" s="52"/>
      <c r="BZ339" s="55"/>
      <c r="CA339" s="55"/>
      <c r="CB339" s="52"/>
      <c r="CC339" s="52"/>
      <c r="CD339" s="52"/>
      <c r="CE339" s="52"/>
      <c r="CF339" s="52"/>
      <c r="CG339" s="52"/>
      <c r="CH339" s="52"/>
      <c r="CI339" s="52"/>
      <c r="CJ339" s="52"/>
      <c r="CK339" s="52">
        <v>118</v>
      </c>
      <c r="CL339" s="52">
        <v>61</v>
      </c>
      <c r="CM339" s="52">
        <v>121</v>
      </c>
      <c r="CN339" s="52">
        <v>0.51694915254237284</v>
      </c>
      <c r="CO339" s="52">
        <v>0.97520661157024791</v>
      </c>
      <c r="CP339" s="52">
        <v>34.463276836158194</v>
      </c>
      <c r="CQ339" s="52">
        <v>50</v>
      </c>
      <c r="CR339" s="52"/>
      <c r="CS339" s="52"/>
      <c r="CT339" s="52"/>
      <c r="CU339" s="52"/>
      <c r="CV339" s="52"/>
      <c r="CW339" s="52"/>
      <c r="CX339" s="52"/>
      <c r="CY339" s="52"/>
      <c r="CZ339" s="52">
        <v>16.823939048191338</v>
      </c>
      <c r="DA339" s="52">
        <v>19.496255895940152</v>
      </c>
      <c r="DB339" s="52">
        <v>17.335082511020332</v>
      </c>
      <c r="DC339" s="52"/>
      <c r="DD339" s="50" t="s">
        <v>338</v>
      </c>
      <c r="DE339" s="22"/>
      <c r="DF339" s="22"/>
    </row>
    <row r="340" spans="1:110" x14ac:dyDescent="0.25">
      <c r="A340" s="50" t="s">
        <v>2727</v>
      </c>
      <c r="B340" s="50" t="s">
        <v>264</v>
      </c>
      <c r="C340" s="50" t="s">
        <v>106</v>
      </c>
      <c r="D340" s="50" t="s">
        <v>107</v>
      </c>
      <c r="E340" s="50" t="s">
        <v>119</v>
      </c>
      <c r="F340" s="50" t="s">
        <v>1454</v>
      </c>
      <c r="G340" s="50" t="s">
        <v>109</v>
      </c>
      <c r="H340" s="52">
        <v>486.28321177199348</v>
      </c>
      <c r="I340" s="52">
        <v>800</v>
      </c>
      <c r="J340" s="52">
        <v>60.785401471499192</v>
      </c>
      <c r="K340" s="52">
        <v>0</v>
      </c>
      <c r="L340" s="52">
        <v>437</v>
      </c>
      <c r="M340" s="52">
        <v>53.555555943609228</v>
      </c>
      <c r="N340" s="52">
        <v>71.407407924812304</v>
      </c>
      <c r="O340" s="52">
        <v>100</v>
      </c>
      <c r="P340" s="52">
        <v>437</v>
      </c>
      <c r="Q340" s="52">
        <v>53.555555943609228</v>
      </c>
      <c r="R340" s="52"/>
      <c r="S340" s="52"/>
      <c r="T340" s="52">
        <v>71.407407924812304</v>
      </c>
      <c r="U340" s="52">
        <v>100</v>
      </c>
      <c r="V340" s="52">
        <v>437</v>
      </c>
      <c r="W340" s="52">
        <v>42.556170913009424</v>
      </c>
      <c r="X340" s="52">
        <v>56.741561217345904</v>
      </c>
      <c r="Y340" s="52">
        <v>100</v>
      </c>
      <c r="Z340" s="52">
        <v>437</v>
      </c>
      <c r="AA340" s="52">
        <v>42.556170913009424</v>
      </c>
      <c r="AB340" s="52">
        <v>56.741561217345904</v>
      </c>
      <c r="AC340" s="52">
        <v>100</v>
      </c>
      <c r="AD340" s="52">
        <v>160</v>
      </c>
      <c r="AE340" s="52">
        <v>35.705312500000005</v>
      </c>
      <c r="AF340" s="52">
        <v>47.607083333333335</v>
      </c>
      <c r="AG340" s="52">
        <v>100</v>
      </c>
      <c r="AH340" s="52">
        <v>160</v>
      </c>
      <c r="AI340" s="52">
        <v>35.705312500000005</v>
      </c>
      <c r="AJ340" s="52"/>
      <c r="AK340" s="52">
        <v>47.607083333333335</v>
      </c>
      <c r="AL340" s="52">
        <v>100</v>
      </c>
      <c r="AM340" s="53"/>
      <c r="AN340" s="53"/>
      <c r="AO340" s="53"/>
      <c r="AP340" s="52">
        <v>0</v>
      </c>
      <c r="AQ340" s="52">
        <v>0.99396378269617702</v>
      </c>
      <c r="AR340" s="52">
        <v>0.99396378269617702</v>
      </c>
      <c r="AS340" s="52"/>
      <c r="AT340" s="52">
        <v>0.99407114624505932</v>
      </c>
      <c r="AU340" s="52">
        <v>0.99407114624505932</v>
      </c>
      <c r="AV340" s="52"/>
      <c r="AW340" s="52">
        <v>1</v>
      </c>
      <c r="AX340" s="52">
        <v>1</v>
      </c>
      <c r="AY340" s="52"/>
      <c r="AZ340" s="52">
        <v>8.8197146562905324E-2</v>
      </c>
      <c r="BA340" s="52">
        <v>42.360570687418935</v>
      </c>
      <c r="BB340" s="52">
        <v>50</v>
      </c>
      <c r="BC340" s="52">
        <v>8.8197146562905324E-2</v>
      </c>
      <c r="BD340" s="52">
        <v>42.360570687418935</v>
      </c>
      <c r="BE340" s="52">
        <v>50</v>
      </c>
      <c r="BF340" s="52"/>
      <c r="BG340" s="52"/>
      <c r="BH340" s="52"/>
      <c r="BI340" s="52"/>
      <c r="BJ340" s="52"/>
      <c r="BK340" s="52"/>
      <c r="BL340" s="52"/>
      <c r="BM340" s="52"/>
      <c r="BN340" s="52"/>
      <c r="BO340" s="52"/>
      <c r="BP340" s="52">
        <v>57</v>
      </c>
      <c r="BQ340" s="52">
        <v>71</v>
      </c>
      <c r="BR340" s="52">
        <v>0.80281690140845074</v>
      </c>
      <c r="BS340" s="52">
        <v>42.703026670662275</v>
      </c>
      <c r="BT340" s="52">
        <v>50</v>
      </c>
      <c r="BU340" s="54"/>
      <c r="BV340" s="54"/>
      <c r="BW340" s="52"/>
      <c r="BX340" s="52"/>
      <c r="BY340" s="52"/>
      <c r="BZ340" s="55"/>
      <c r="CA340" s="55"/>
      <c r="CB340" s="52"/>
      <c r="CC340" s="52"/>
      <c r="CD340" s="52"/>
      <c r="CE340" s="52"/>
      <c r="CF340" s="52"/>
      <c r="CG340" s="52"/>
      <c r="CH340" s="52"/>
      <c r="CI340" s="52"/>
      <c r="CJ340" s="52"/>
      <c r="CK340" s="52">
        <v>245</v>
      </c>
      <c r="CL340" s="52">
        <v>27</v>
      </c>
      <c r="CM340" s="52">
        <v>247</v>
      </c>
      <c r="CN340" s="52">
        <v>0.11020408163265306</v>
      </c>
      <c r="CO340" s="52">
        <v>0.9919028340080972</v>
      </c>
      <c r="CP340" s="52">
        <v>7.3469387755102051</v>
      </c>
      <c r="CQ340" s="52">
        <v>50</v>
      </c>
      <c r="CR340" s="52"/>
      <c r="CS340" s="52"/>
      <c r="CT340" s="52"/>
      <c r="CU340" s="52"/>
      <c r="CV340" s="52"/>
      <c r="CW340" s="52"/>
      <c r="CX340" s="52"/>
      <c r="CY340" s="52"/>
      <c r="CZ340" s="52">
        <v>16.823939048191338</v>
      </c>
      <c r="DA340" s="52">
        <v>19.496255895940152</v>
      </c>
      <c r="DB340" s="52">
        <v>17.335082511020332</v>
      </c>
      <c r="DC340" s="52"/>
      <c r="DD340" s="50" t="s">
        <v>265</v>
      </c>
      <c r="DE340" s="22"/>
      <c r="DF340" s="22"/>
    </row>
    <row r="341" spans="1:110" x14ac:dyDescent="0.25">
      <c r="A341" s="50" t="s">
        <v>2913</v>
      </c>
      <c r="B341" s="50" t="s">
        <v>1959</v>
      </c>
      <c r="C341" s="50" t="s">
        <v>106</v>
      </c>
      <c r="D341" s="50" t="s">
        <v>108</v>
      </c>
      <c r="E341" s="50" t="s">
        <v>108</v>
      </c>
      <c r="F341" s="50" t="s">
        <v>2644</v>
      </c>
      <c r="G341" s="50" t="s">
        <v>109</v>
      </c>
      <c r="H341" s="52">
        <v>490.07423596303806</v>
      </c>
      <c r="I341" s="52">
        <v>550</v>
      </c>
      <c r="J341" s="52">
        <v>89.104406538734196</v>
      </c>
      <c r="K341" s="52">
        <v>1</v>
      </c>
      <c r="L341" s="52">
        <v>510</v>
      </c>
      <c r="M341" s="52">
        <v>82.457739291133606</v>
      </c>
      <c r="N341" s="52">
        <v>100</v>
      </c>
      <c r="O341" s="52">
        <v>100</v>
      </c>
      <c r="P341" s="52">
        <v>96</v>
      </c>
      <c r="Q341" s="52">
        <v>64.86952370658598</v>
      </c>
      <c r="R341" s="52">
        <v>75</v>
      </c>
      <c r="S341" s="52">
        <v>75</v>
      </c>
      <c r="T341" s="52">
        <v>86.492698275447978</v>
      </c>
      <c r="U341" s="52">
        <v>100</v>
      </c>
      <c r="V341" s="52">
        <v>510</v>
      </c>
      <c r="W341" s="52">
        <v>71.747471620226989</v>
      </c>
      <c r="X341" s="52">
        <v>95.663295493635985</v>
      </c>
      <c r="Y341" s="52">
        <v>100</v>
      </c>
      <c r="Z341" s="52">
        <v>96</v>
      </c>
      <c r="AA341" s="52">
        <v>54.886310103963602</v>
      </c>
      <c r="AB341" s="52">
        <v>73.181746805284803</v>
      </c>
      <c r="AC341" s="52">
        <v>100</v>
      </c>
      <c r="AD341" s="52"/>
      <c r="AE341" s="52"/>
      <c r="AF341" s="52"/>
      <c r="AG341" s="52">
        <v>0</v>
      </c>
      <c r="AH341" s="52"/>
      <c r="AI341" s="52"/>
      <c r="AJ341" s="52"/>
      <c r="AK341" s="52"/>
      <c r="AL341" s="52">
        <v>0</v>
      </c>
      <c r="AM341" s="53">
        <v>10.130000000000001</v>
      </c>
      <c r="AN341" s="53">
        <v>20.11</v>
      </c>
      <c r="AO341" s="53"/>
      <c r="AP341" s="52">
        <v>0</v>
      </c>
      <c r="AQ341" s="52">
        <v>0.99613899613899615</v>
      </c>
      <c r="AR341" s="52">
        <v>0.99</v>
      </c>
      <c r="AS341" s="52">
        <v>0.99760765550239239</v>
      </c>
      <c r="AT341" s="52">
        <v>0.9942196531791907</v>
      </c>
      <c r="AU341" s="52">
        <v>0.99009900990099009</v>
      </c>
      <c r="AV341" s="52">
        <v>0.99521531100478466</v>
      </c>
      <c r="AW341" s="52"/>
      <c r="AX341" s="52"/>
      <c r="AY341" s="52"/>
      <c r="AZ341" s="52">
        <v>1.9342359767891684E-2</v>
      </c>
      <c r="BA341" s="52">
        <v>50</v>
      </c>
      <c r="BB341" s="52">
        <v>50</v>
      </c>
      <c r="BC341" s="52">
        <v>5.6818181818181816E-2</v>
      </c>
      <c r="BD341" s="52">
        <v>48.636363636363654</v>
      </c>
      <c r="BE341" s="52">
        <v>50</v>
      </c>
      <c r="BF341" s="52"/>
      <c r="BG341" s="52"/>
      <c r="BH341" s="52"/>
      <c r="BI341" s="52"/>
      <c r="BJ341" s="52"/>
      <c r="BK341" s="52"/>
      <c r="BL341" s="52"/>
      <c r="BM341" s="52"/>
      <c r="BN341" s="52"/>
      <c r="BO341" s="52"/>
      <c r="BP341" s="52"/>
      <c r="BQ341" s="52"/>
      <c r="BR341" s="52"/>
      <c r="BS341" s="52"/>
      <c r="BT341" s="52"/>
      <c r="BU341" s="54"/>
      <c r="BV341" s="54"/>
      <c r="BW341" s="52"/>
      <c r="BX341" s="52"/>
      <c r="BY341" s="52"/>
      <c r="BZ341" s="55"/>
      <c r="CA341" s="55"/>
      <c r="CB341" s="52"/>
      <c r="CC341" s="52"/>
      <c r="CD341" s="52"/>
      <c r="CE341" s="52"/>
      <c r="CF341" s="52"/>
      <c r="CG341" s="52"/>
      <c r="CH341" s="52"/>
      <c r="CI341" s="52"/>
      <c r="CJ341" s="52"/>
      <c r="CK341" s="52">
        <v>506</v>
      </c>
      <c r="CL341" s="52">
        <v>274</v>
      </c>
      <c r="CM341" s="52">
        <v>517</v>
      </c>
      <c r="CN341" s="52">
        <v>0.54150197628458496</v>
      </c>
      <c r="CO341" s="52">
        <v>0.97872340425531912</v>
      </c>
      <c r="CP341" s="52">
        <v>36.100131752305664</v>
      </c>
      <c r="CQ341" s="52">
        <v>50</v>
      </c>
      <c r="CR341" s="52"/>
      <c r="CS341" s="52"/>
      <c r="CT341" s="52"/>
      <c r="CU341" s="52"/>
      <c r="CV341" s="52"/>
      <c r="CW341" s="52"/>
      <c r="CX341" s="52"/>
      <c r="CY341" s="52"/>
      <c r="CZ341" s="52">
        <v>16.823939048191338</v>
      </c>
      <c r="DA341" s="52">
        <v>19.496255895940152</v>
      </c>
      <c r="DB341" s="52">
        <v>17.335082511020332</v>
      </c>
      <c r="DC341" s="52"/>
      <c r="DD341" s="50" t="s">
        <v>486</v>
      </c>
      <c r="DE341" s="22"/>
      <c r="DF341" s="22"/>
    </row>
    <row r="342" spans="1:110" x14ac:dyDescent="0.25">
      <c r="A342" s="50" t="s">
        <v>3276</v>
      </c>
      <c r="B342" s="50" t="s">
        <v>1960</v>
      </c>
      <c r="C342" s="50" t="s">
        <v>106</v>
      </c>
      <c r="D342" s="50" t="s">
        <v>167</v>
      </c>
      <c r="E342" s="50" t="s">
        <v>132</v>
      </c>
      <c r="F342" s="50" t="s">
        <v>1453</v>
      </c>
      <c r="G342" s="50" t="s">
        <v>109</v>
      </c>
      <c r="H342" s="52">
        <v>481.7855296600145</v>
      </c>
      <c r="I342" s="52">
        <v>550</v>
      </c>
      <c r="J342" s="52">
        <v>87.597369029093542</v>
      </c>
      <c r="K342" s="52">
        <v>0</v>
      </c>
      <c r="L342" s="52">
        <v>189</v>
      </c>
      <c r="M342" s="52">
        <v>80.102871778914377</v>
      </c>
      <c r="N342" s="52">
        <v>100</v>
      </c>
      <c r="O342" s="52">
        <v>100</v>
      </c>
      <c r="P342" s="52">
        <v>56</v>
      </c>
      <c r="Q342" s="52">
        <v>66.409704387735189</v>
      </c>
      <c r="R342" s="52">
        <v>73.849497446301967</v>
      </c>
      <c r="S342" s="52">
        <v>75</v>
      </c>
      <c r="T342" s="52">
        <v>88.546272516980252</v>
      </c>
      <c r="U342" s="52">
        <v>100</v>
      </c>
      <c r="V342" s="52">
        <v>189</v>
      </c>
      <c r="W342" s="52">
        <v>68.693770955675731</v>
      </c>
      <c r="X342" s="52">
        <v>91.591694607567646</v>
      </c>
      <c r="Y342" s="52">
        <v>100</v>
      </c>
      <c r="Z342" s="52">
        <v>56</v>
      </c>
      <c r="AA342" s="52">
        <v>56.448920540438408</v>
      </c>
      <c r="AB342" s="52">
        <v>75.265227387251215</v>
      </c>
      <c r="AC342" s="52">
        <v>100</v>
      </c>
      <c r="AD342" s="52"/>
      <c r="AE342" s="52"/>
      <c r="AF342" s="52"/>
      <c r="AG342" s="52">
        <v>0</v>
      </c>
      <c r="AH342" s="52"/>
      <c r="AI342" s="52"/>
      <c r="AJ342" s="52"/>
      <c r="AK342" s="52"/>
      <c r="AL342" s="52">
        <v>0</v>
      </c>
      <c r="AM342" s="53">
        <v>8.59</v>
      </c>
      <c r="AN342" s="53">
        <v>17.399999999999999</v>
      </c>
      <c r="AO342" s="53"/>
      <c r="AP342" s="52">
        <v>0</v>
      </c>
      <c r="AQ342" s="52">
        <v>0.98461538461538467</v>
      </c>
      <c r="AR342" s="52">
        <v>0.98305084745762716</v>
      </c>
      <c r="AS342" s="52">
        <v>0.98529411764705888</v>
      </c>
      <c r="AT342" s="52">
        <v>0.97959183673469385</v>
      </c>
      <c r="AU342" s="52">
        <v>0.96666666666666667</v>
      </c>
      <c r="AV342" s="52">
        <v>0.98529411764705888</v>
      </c>
      <c r="AW342" s="52"/>
      <c r="AX342" s="52"/>
      <c r="AY342" s="52"/>
      <c r="AZ342" s="52">
        <v>2.0512820512820513E-2</v>
      </c>
      <c r="BA342" s="52">
        <v>50</v>
      </c>
      <c r="BB342" s="52">
        <v>50</v>
      </c>
      <c r="BC342" s="52">
        <v>6.8965517241379309E-2</v>
      </c>
      <c r="BD342" s="52">
        <v>46.206896551724142</v>
      </c>
      <c r="BE342" s="52">
        <v>50</v>
      </c>
      <c r="BF342" s="52"/>
      <c r="BG342" s="52"/>
      <c r="BH342" s="52"/>
      <c r="BI342" s="52"/>
      <c r="BJ342" s="52"/>
      <c r="BK342" s="52"/>
      <c r="BL342" s="52"/>
      <c r="BM342" s="52"/>
      <c r="BN342" s="52"/>
      <c r="BO342" s="52"/>
      <c r="BP342" s="52"/>
      <c r="BQ342" s="52"/>
      <c r="BR342" s="52"/>
      <c r="BS342" s="52"/>
      <c r="BT342" s="52"/>
      <c r="BU342" s="54"/>
      <c r="BV342" s="54"/>
      <c r="BW342" s="52"/>
      <c r="BX342" s="52"/>
      <c r="BY342" s="52"/>
      <c r="BZ342" s="55"/>
      <c r="CA342" s="55"/>
      <c r="CB342" s="52"/>
      <c r="CC342" s="52"/>
      <c r="CD342" s="52"/>
      <c r="CE342" s="52"/>
      <c r="CF342" s="52"/>
      <c r="CG342" s="52"/>
      <c r="CH342" s="52"/>
      <c r="CI342" s="52"/>
      <c r="CJ342" s="52"/>
      <c r="CK342" s="52">
        <v>95</v>
      </c>
      <c r="CL342" s="52">
        <v>43</v>
      </c>
      <c r="CM342" s="52">
        <v>104</v>
      </c>
      <c r="CN342" s="52">
        <v>0.45263157894736844</v>
      </c>
      <c r="CO342" s="52">
        <v>0.91346153846153844</v>
      </c>
      <c r="CP342" s="52">
        <v>30.175438596491226</v>
      </c>
      <c r="CQ342" s="52">
        <v>50</v>
      </c>
      <c r="CR342" s="52"/>
      <c r="CS342" s="52"/>
      <c r="CT342" s="52"/>
      <c r="CU342" s="52"/>
      <c r="CV342" s="52"/>
      <c r="CW342" s="52"/>
      <c r="CX342" s="52"/>
      <c r="CY342" s="52"/>
      <c r="CZ342" s="52">
        <v>16.823939048191338</v>
      </c>
      <c r="DA342" s="52">
        <v>19.496255895940152</v>
      </c>
      <c r="DB342" s="52">
        <v>17.335082511020332</v>
      </c>
      <c r="DC342" s="52"/>
      <c r="DD342" s="50" t="s">
        <v>890</v>
      </c>
      <c r="DE342" s="22"/>
      <c r="DF342" s="22"/>
    </row>
    <row r="343" spans="1:110" x14ac:dyDescent="0.25">
      <c r="A343" s="50" t="s">
        <v>3017</v>
      </c>
      <c r="B343" s="50" t="s">
        <v>1961</v>
      </c>
      <c r="C343" s="50" t="s">
        <v>106</v>
      </c>
      <c r="D343" s="50" t="s">
        <v>107</v>
      </c>
      <c r="E343" s="50" t="s">
        <v>182</v>
      </c>
      <c r="F343" s="50" t="s">
        <v>1453</v>
      </c>
      <c r="G343" s="50" t="s">
        <v>109</v>
      </c>
      <c r="H343" s="52">
        <v>100</v>
      </c>
      <c r="I343" s="52">
        <v>100</v>
      </c>
      <c r="J343" s="52">
        <v>100</v>
      </c>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3"/>
      <c r="AN343" s="53"/>
      <c r="AO343" s="53"/>
      <c r="AP343" s="52"/>
      <c r="AQ343" s="52"/>
      <c r="AR343" s="52"/>
      <c r="AS343" s="52"/>
      <c r="AT343" s="52"/>
      <c r="AU343" s="52"/>
      <c r="AV343" s="52"/>
      <c r="AW343" s="52"/>
      <c r="AX343" s="52"/>
      <c r="AY343" s="52"/>
      <c r="AZ343" s="52">
        <v>0.02</v>
      </c>
      <c r="BA343" s="52">
        <v>50</v>
      </c>
      <c r="BB343" s="52">
        <v>50</v>
      </c>
      <c r="BC343" s="52">
        <v>3.9215686274509803E-2</v>
      </c>
      <c r="BD343" s="52">
        <v>50</v>
      </c>
      <c r="BE343" s="52">
        <v>50</v>
      </c>
      <c r="BF343" s="52"/>
      <c r="BG343" s="52"/>
      <c r="BH343" s="52"/>
      <c r="BI343" s="52"/>
      <c r="BJ343" s="52"/>
      <c r="BK343" s="52"/>
      <c r="BL343" s="52"/>
      <c r="BM343" s="52"/>
      <c r="BN343" s="52"/>
      <c r="BO343" s="52"/>
      <c r="BP343" s="52"/>
      <c r="BQ343" s="52"/>
      <c r="BR343" s="52"/>
      <c r="BS343" s="52"/>
      <c r="BT343" s="52"/>
      <c r="BU343" s="54"/>
      <c r="BV343" s="54"/>
      <c r="BW343" s="52"/>
      <c r="BX343" s="52"/>
      <c r="BY343" s="52"/>
      <c r="BZ343" s="55"/>
      <c r="CA343" s="55"/>
      <c r="CB343" s="52"/>
      <c r="CC343" s="52"/>
      <c r="CD343" s="52"/>
      <c r="CE343" s="52"/>
      <c r="CF343" s="52"/>
      <c r="CG343" s="52"/>
      <c r="CH343" s="52"/>
      <c r="CI343" s="52"/>
      <c r="CJ343" s="52"/>
      <c r="CK343" s="52"/>
      <c r="CL343" s="52"/>
      <c r="CM343" s="52"/>
      <c r="CN343" s="52"/>
      <c r="CO343" s="52"/>
      <c r="CP343" s="52"/>
      <c r="CQ343" s="52"/>
      <c r="CR343" s="52"/>
      <c r="CS343" s="52"/>
      <c r="CT343" s="52"/>
      <c r="CU343" s="52"/>
      <c r="CV343" s="52"/>
      <c r="CW343" s="52"/>
      <c r="CX343" s="52"/>
      <c r="CY343" s="52"/>
      <c r="CZ343" s="52"/>
      <c r="DA343" s="52"/>
      <c r="DB343" s="52"/>
      <c r="DC343" s="52"/>
      <c r="DD343" s="50" t="s">
        <v>599</v>
      </c>
      <c r="DE343" s="22"/>
      <c r="DF343" s="22"/>
    </row>
    <row r="344" spans="1:110" x14ac:dyDescent="0.25">
      <c r="A344" s="50" t="s">
        <v>3456</v>
      </c>
      <c r="B344" s="50" t="s">
        <v>1962</v>
      </c>
      <c r="C344" s="50" t="s">
        <v>106</v>
      </c>
      <c r="D344" s="50" t="s">
        <v>107</v>
      </c>
      <c r="E344" s="50" t="s">
        <v>119</v>
      </c>
      <c r="F344" s="50" t="s">
        <v>1454</v>
      </c>
      <c r="G344" s="50" t="s">
        <v>109</v>
      </c>
      <c r="H344" s="52">
        <v>506.83435620274111</v>
      </c>
      <c r="I344" s="52">
        <v>800</v>
      </c>
      <c r="J344" s="52">
        <v>63.354294525342638</v>
      </c>
      <c r="K344" s="52">
        <v>0</v>
      </c>
      <c r="L344" s="52">
        <v>298</v>
      </c>
      <c r="M344" s="52">
        <v>52.684827609638155</v>
      </c>
      <c r="N344" s="52">
        <v>70.246436812850874</v>
      </c>
      <c r="O344" s="52">
        <v>100</v>
      </c>
      <c r="P344" s="52">
        <v>247</v>
      </c>
      <c r="Q344" s="52">
        <v>51.142089009585703</v>
      </c>
      <c r="R344" s="52">
        <v>54.343407621912796</v>
      </c>
      <c r="S344" s="52">
        <v>60.156522398127478</v>
      </c>
      <c r="T344" s="52">
        <v>68.189452012780933</v>
      </c>
      <c r="U344" s="52">
        <v>100</v>
      </c>
      <c r="V344" s="52">
        <v>298</v>
      </c>
      <c r="W344" s="52">
        <v>45.003415318243782</v>
      </c>
      <c r="X344" s="52">
        <v>60.004553757658371</v>
      </c>
      <c r="Y344" s="52">
        <v>100</v>
      </c>
      <c r="Z344" s="52">
        <v>247</v>
      </c>
      <c r="AA344" s="52">
        <v>43.074914883073255</v>
      </c>
      <c r="AB344" s="52">
        <v>57.433219844097671</v>
      </c>
      <c r="AC344" s="52">
        <v>100</v>
      </c>
      <c r="AD344" s="52">
        <v>98</v>
      </c>
      <c r="AE344" s="52">
        <v>43.319047619047623</v>
      </c>
      <c r="AF344" s="52">
        <v>57.758730158730167</v>
      </c>
      <c r="AG344" s="52">
        <v>100</v>
      </c>
      <c r="AH344" s="52">
        <v>79</v>
      </c>
      <c r="AI344" s="52">
        <v>41.79535864978903</v>
      </c>
      <c r="AJ344" s="52"/>
      <c r="AK344" s="52">
        <v>55.727144866385373</v>
      </c>
      <c r="AL344" s="52">
        <v>100</v>
      </c>
      <c r="AM344" s="53">
        <v>9.01</v>
      </c>
      <c r="AN344" s="53">
        <v>11.26</v>
      </c>
      <c r="AO344" s="53"/>
      <c r="AP344" s="52">
        <v>0</v>
      </c>
      <c r="AQ344" s="52">
        <v>0.99686520376175547</v>
      </c>
      <c r="AR344" s="52">
        <v>1</v>
      </c>
      <c r="AS344" s="52">
        <v>0.98113207547169812</v>
      </c>
      <c r="AT344" s="52">
        <v>0.99686520376175547</v>
      </c>
      <c r="AU344" s="52">
        <v>1</v>
      </c>
      <c r="AV344" s="52">
        <v>0.98113207547169812</v>
      </c>
      <c r="AW344" s="52">
        <v>1</v>
      </c>
      <c r="AX344" s="52">
        <v>1</v>
      </c>
      <c r="AY344" s="52"/>
      <c r="AZ344" s="52">
        <v>0.12159329140461216</v>
      </c>
      <c r="BA344" s="52">
        <v>35.681341719077579</v>
      </c>
      <c r="BB344" s="52">
        <v>50</v>
      </c>
      <c r="BC344" s="52">
        <v>0.13895781637717122</v>
      </c>
      <c r="BD344" s="52">
        <v>32.208436724565772</v>
      </c>
      <c r="BE344" s="52">
        <v>50</v>
      </c>
      <c r="BF344" s="52"/>
      <c r="BG344" s="52"/>
      <c r="BH344" s="52"/>
      <c r="BI344" s="52"/>
      <c r="BJ344" s="52"/>
      <c r="BK344" s="52"/>
      <c r="BL344" s="52"/>
      <c r="BM344" s="52"/>
      <c r="BN344" s="52"/>
      <c r="BO344" s="52"/>
      <c r="BP344" s="52">
        <v>40</v>
      </c>
      <c r="BQ344" s="52">
        <v>48</v>
      </c>
      <c r="BR344" s="52">
        <v>0.83333333333333337</v>
      </c>
      <c r="BS344" s="52">
        <v>44.326241134751776</v>
      </c>
      <c r="BT344" s="52">
        <v>50</v>
      </c>
      <c r="BU344" s="54"/>
      <c r="BV344" s="54"/>
      <c r="BW344" s="52"/>
      <c r="BX344" s="52"/>
      <c r="BY344" s="52"/>
      <c r="BZ344" s="55"/>
      <c r="CA344" s="55"/>
      <c r="CB344" s="52"/>
      <c r="CC344" s="52"/>
      <c r="CD344" s="52"/>
      <c r="CE344" s="52"/>
      <c r="CF344" s="52"/>
      <c r="CG344" s="52"/>
      <c r="CH344" s="52"/>
      <c r="CI344" s="52"/>
      <c r="CJ344" s="52"/>
      <c r="CK344" s="52">
        <v>161</v>
      </c>
      <c r="CL344" s="52">
        <v>61</v>
      </c>
      <c r="CM344" s="52">
        <v>159</v>
      </c>
      <c r="CN344" s="52">
        <v>0.37888198757763975</v>
      </c>
      <c r="CO344" s="52">
        <v>1.0125786163522013</v>
      </c>
      <c r="CP344" s="52">
        <v>25.25879917184265</v>
      </c>
      <c r="CQ344" s="52">
        <v>50</v>
      </c>
      <c r="CR344" s="52"/>
      <c r="CS344" s="52"/>
      <c r="CT344" s="52"/>
      <c r="CU344" s="52"/>
      <c r="CV344" s="52"/>
      <c r="CW344" s="52"/>
      <c r="CX344" s="52"/>
      <c r="CY344" s="52"/>
      <c r="CZ344" s="52">
        <v>16.823939048191338</v>
      </c>
      <c r="DA344" s="52">
        <v>19.496255895940152</v>
      </c>
      <c r="DB344" s="52">
        <v>17.335082511020332</v>
      </c>
      <c r="DC344" s="52"/>
      <c r="DD344" s="50" t="s">
        <v>1091</v>
      </c>
      <c r="DE344" s="22"/>
      <c r="DF344" s="22"/>
    </row>
    <row r="345" spans="1:110" x14ac:dyDescent="0.25">
      <c r="A345" s="50" t="s">
        <v>2916</v>
      </c>
      <c r="B345" s="50" t="s">
        <v>1963</v>
      </c>
      <c r="C345" s="50" t="s">
        <v>106</v>
      </c>
      <c r="D345" s="50" t="s">
        <v>122</v>
      </c>
      <c r="E345" s="50" t="s">
        <v>123</v>
      </c>
      <c r="F345" s="50" t="s">
        <v>2644</v>
      </c>
      <c r="G345" s="50" t="s">
        <v>109</v>
      </c>
      <c r="H345" s="52">
        <v>1094.3423500147803</v>
      </c>
      <c r="I345" s="52">
        <v>1250</v>
      </c>
      <c r="J345" s="52">
        <v>87.547388001182426</v>
      </c>
      <c r="K345" s="52">
        <v>1</v>
      </c>
      <c r="L345" s="52">
        <v>513</v>
      </c>
      <c r="M345" s="52">
        <v>78.175571345727874</v>
      </c>
      <c r="N345" s="52">
        <v>100</v>
      </c>
      <c r="O345" s="52">
        <v>100</v>
      </c>
      <c r="P345" s="52">
        <v>91</v>
      </c>
      <c r="Q345" s="52">
        <v>56.43029461577845</v>
      </c>
      <c r="R345" s="52">
        <v>75</v>
      </c>
      <c r="S345" s="52">
        <v>75</v>
      </c>
      <c r="T345" s="52">
        <v>75.240392821037943</v>
      </c>
      <c r="U345" s="52">
        <v>100</v>
      </c>
      <c r="V345" s="52">
        <v>513</v>
      </c>
      <c r="W345" s="52">
        <v>69.928152122702059</v>
      </c>
      <c r="X345" s="52">
        <v>93.237536163602741</v>
      </c>
      <c r="Y345" s="52">
        <v>100</v>
      </c>
      <c r="Z345" s="52">
        <v>90</v>
      </c>
      <c r="AA345" s="52">
        <v>44.303525518645785</v>
      </c>
      <c r="AB345" s="52">
        <v>59.071367358194379</v>
      </c>
      <c r="AC345" s="52">
        <v>100</v>
      </c>
      <c r="AD345" s="52">
        <v>477</v>
      </c>
      <c r="AE345" s="52">
        <v>70.183997204751776</v>
      </c>
      <c r="AF345" s="52">
        <v>93.57866293966903</v>
      </c>
      <c r="AG345" s="52">
        <v>100</v>
      </c>
      <c r="AH345" s="52">
        <v>85</v>
      </c>
      <c r="AI345" s="52">
        <v>52.420392156862746</v>
      </c>
      <c r="AJ345" s="52">
        <v>74.035799319727772</v>
      </c>
      <c r="AK345" s="52">
        <v>69.893856209150329</v>
      </c>
      <c r="AL345" s="52">
        <v>100</v>
      </c>
      <c r="AM345" s="53">
        <v>18.559999999999999</v>
      </c>
      <c r="AN345" s="53">
        <v>30.69</v>
      </c>
      <c r="AO345" s="53">
        <v>21.61</v>
      </c>
      <c r="AP345" s="52">
        <v>1</v>
      </c>
      <c r="AQ345" s="52">
        <v>0.96268656716417911</v>
      </c>
      <c r="AR345" s="52">
        <v>0.9494949494949495</v>
      </c>
      <c r="AS345" s="52">
        <v>0.96567505720823799</v>
      </c>
      <c r="AT345" s="52">
        <v>0.96268656716417911</v>
      </c>
      <c r="AU345" s="52">
        <v>0.93939393939393945</v>
      </c>
      <c r="AV345" s="52">
        <v>0.96796338672768878</v>
      </c>
      <c r="AW345" s="52">
        <v>1</v>
      </c>
      <c r="AX345" s="52">
        <v>1</v>
      </c>
      <c r="AY345" s="52">
        <v>1</v>
      </c>
      <c r="AZ345" s="52">
        <v>4.0553907022749754E-2</v>
      </c>
      <c r="BA345" s="52">
        <v>50</v>
      </c>
      <c r="BB345" s="52">
        <v>50</v>
      </c>
      <c r="BC345" s="52">
        <v>0.10882352941176471</v>
      </c>
      <c r="BD345" s="52">
        <v>38.235294117647058</v>
      </c>
      <c r="BE345" s="52">
        <v>50</v>
      </c>
      <c r="BF345" s="52">
        <v>660</v>
      </c>
      <c r="BG345" s="52">
        <v>1052</v>
      </c>
      <c r="BH345" s="52">
        <v>0.62737642585551334</v>
      </c>
      <c r="BI345" s="52">
        <v>41.825095057034225</v>
      </c>
      <c r="BJ345" s="52">
        <v>50</v>
      </c>
      <c r="BK345" s="52">
        <v>702</v>
      </c>
      <c r="BL345" s="52">
        <v>1052</v>
      </c>
      <c r="BM345" s="52">
        <v>0.66730038022813687</v>
      </c>
      <c r="BN345" s="52">
        <v>44.486692015209123</v>
      </c>
      <c r="BO345" s="52">
        <v>50</v>
      </c>
      <c r="BP345" s="52">
        <v>481</v>
      </c>
      <c r="BQ345" s="52">
        <v>493</v>
      </c>
      <c r="BR345" s="52">
        <v>0.97565922920892489</v>
      </c>
      <c r="BS345" s="52">
        <v>50</v>
      </c>
      <c r="BT345" s="52">
        <v>50</v>
      </c>
      <c r="BU345" s="54">
        <v>558</v>
      </c>
      <c r="BV345" s="54">
        <v>565</v>
      </c>
      <c r="BW345" s="52">
        <v>0.98761061946902651</v>
      </c>
      <c r="BX345" s="52">
        <v>100</v>
      </c>
      <c r="BY345" s="52">
        <v>100</v>
      </c>
      <c r="BZ345" s="55">
        <v>85</v>
      </c>
      <c r="CA345" s="55">
        <v>92</v>
      </c>
      <c r="CB345" s="52">
        <v>0.92391304347826098</v>
      </c>
      <c r="CC345" s="52">
        <v>98.288621646623511</v>
      </c>
      <c r="CD345" s="52">
        <v>100</v>
      </c>
      <c r="CE345" s="52">
        <v>0</v>
      </c>
      <c r="CF345" s="52">
        <v>561</v>
      </c>
      <c r="CG345" s="52">
        <v>481</v>
      </c>
      <c r="CH345" s="52">
        <v>0.85739750445632801</v>
      </c>
      <c r="CI345" s="52">
        <v>100</v>
      </c>
      <c r="CJ345" s="52">
        <v>100</v>
      </c>
      <c r="CK345" s="52">
        <v>455</v>
      </c>
      <c r="CL345" s="52">
        <v>297</v>
      </c>
      <c r="CM345" s="52">
        <v>477</v>
      </c>
      <c r="CN345" s="52">
        <v>0.65274725274725276</v>
      </c>
      <c r="CO345" s="52">
        <v>0.95387840670859536</v>
      </c>
      <c r="CP345" s="52">
        <v>43.516483516483518</v>
      </c>
      <c r="CQ345" s="52">
        <v>50</v>
      </c>
      <c r="CR345" s="52">
        <v>897</v>
      </c>
      <c r="CS345" s="52">
        <v>2022</v>
      </c>
      <c r="CT345" s="52">
        <v>0.44362017804154302</v>
      </c>
      <c r="CU345" s="52">
        <v>36.968348170128586</v>
      </c>
      <c r="CV345" s="52">
        <v>50</v>
      </c>
      <c r="CW345" s="52">
        <v>0.92391304347826098</v>
      </c>
      <c r="CX345" s="52">
        <v>0.94</v>
      </c>
      <c r="CY345" s="52">
        <v>1.6086956521739068E-2</v>
      </c>
      <c r="CZ345" s="52">
        <v>16.823939048191338</v>
      </c>
      <c r="DA345" s="52">
        <v>19.496255895940152</v>
      </c>
      <c r="DB345" s="52">
        <v>17.335082511020332</v>
      </c>
      <c r="DC345" s="52">
        <v>12.629206143265662</v>
      </c>
      <c r="DD345" s="50" t="s">
        <v>489</v>
      </c>
      <c r="DE345" s="22"/>
      <c r="DF345" s="22"/>
    </row>
    <row r="346" spans="1:110" x14ac:dyDescent="0.25">
      <c r="A346" s="50" t="s">
        <v>3619</v>
      </c>
      <c r="B346" s="50" t="s">
        <v>1964</v>
      </c>
      <c r="C346" s="50" t="s">
        <v>1284</v>
      </c>
      <c r="D346" s="50" t="s">
        <v>107</v>
      </c>
      <c r="E346" s="50" t="s">
        <v>137</v>
      </c>
      <c r="F346" s="50" t="s">
        <v>1454</v>
      </c>
      <c r="G346" s="50" t="s">
        <v>109</v>
      </c>
      <c r="H346" s="52">
        <v>534.78573644412563</v>
      </c>
      <c r="I346" s="52">
        <v>650</v>
      </c>
      <c r="J346" s="52">
        <v>82.274728683711643</v>
      </c>
      <c r="K346" s="52">
        <v>1</v>
      </c>
      <c r="L346" s="52">
        <v>172</v>
      </c>
      <c r="M346" s="52">
        <v>71.794935837560715</v>
      </c>
      <c r="N346" s="52">
        <v>95.726581116747624</v>
      </c>
      <c r="O346" s="52">
        <v>100</v>
      </c>
      <c r="P346" s="52">
        <v>79</v>
      </c>
      <c r="Q346" s="52">
        <v>59.113143412858079</v>
      </c>
      <c r="R346" s="52">
        <v>75</v>
      </c>
      <c r="S346" s="52">
        <v>75</v>
      </c>
      <c r="T346" s="52">
        <v>78.81752455047743</v>
      </c>
      <c r="U346" s="52">
        <v>100</v>
      </c>
      <c r="V346" s="52">
        <v>172</v>
      </c>
      <c r="W346" s="52">
        <v>65.099383524528875</v>
      </c>
      <c r="X346" s="52">
        <v>86.799178032705171</v>
      </c>
      <c r="Y346" s="52">
        <v>100</v>
      </c>
      <c r="Z346" s="52">
        <v>79</v>
      </c>
      <c r="AA346" s="52">
        <v>50.194516379642963</v>
      </c>
      <c r="AB346" s="52">
        <v>66.926021839523955</v>
      </c>
      <c r="AC346" s="52">
        <v>100</v>
      </c>
      <c r="AD346" s="52">
        <v>42</v>
      </c>
      <c r="AE346" s="52">
        <v>64.611904761904768</v>
      </c>
      <c r="AF346" s="52">
        <v>86.149206349206352</v>
      </c>
      <c r="AG346" s="52">
        <v>100</v>
      </c>
      <c r="AH346" s="52">
        <v>17</v>
      </c>
      <c r="AI346" s="52"/>
      <c r="AJ346" s="52">
        <v>71.499999999999986</v>
      </c>
      <c r="AK346" s="52"/>
      <c r="AL346" s="52">
        <v>0</v>
      </c>
      <c r="AM346" s="53">
        <v>15.88</v>
      </c>
      <c r="AN346" s="53">
        <v>24.8</v>
      </c>
      <c r="AO346" s="53"/>
      <c r="AP346" s="52">
        <v>0</v>
      </c>
      <c r="AQ346" s="52">
        <v>0.9885057471264368</v>
      </c>
      <c r="AR346" s="52">
        <v>1</v>
      </c>
      <c r="AS346" s="52">
        <v>0.97894736842105268</v>
      </c>
      <c r="AT346" s="52">
        <v>0.9885057471264368</v>
      </c>
      <c r="AU346" s="52">
        <v>1</v>
      </c>
      <c r="AV346" s="52">
        <v>0.97894736842105268</v>
      </c>
      <c r="AW346" s="52">
        <v>1</v>
      </c>
      <c r="AX346" s="52"/>
      <c r="AY346" s="52">
        <v>1</v>
      </c>
      <c r="AZ346" s="52">
        <v>7.277628032345014E-2</v>
      </c>
      <c r="BA346" s="52">
        <v>45.444743935309972</v>
      </c>
      <c r="BB346" s="52">
        <v>50</v>
      </c>
      <c r="BC346" s="52">
        <v>0.13372093023255813</v>
      </c>
      <c r="BD346" s="52">
        <v>33.255813953488378</v>
      </c>
      <c r="BE346" s="52">
        <v>50</v>
      </c>
      <c r="BF346" s="52"/>
      <c r="BG346" s="52"/>
      <c r="BH346" s="52"/>
      <c r="BI346" s="52"/>
      <c r="BJ346" s="52"/>
      <c r="BK346" s="52"/>
      <c r="BL346" s="52"/>
      <c r="BM346" s="52"/>
      <c r="BN346" s="52"/>
      <c r="BO346" s="52"/>
      <c r="BP346" s="52"/>
      <c r="BQ346" s="52"/>
      <c r="BR346" s="52"/>
      <c r="BS346" s="52"/>
      <c r="BT346" s="52"/>
      <c r="BU346" s="54"/>
      <c r="BV346" s="54"/>
      <c r="BW346" s="52"/>
      <c r="BX346" s="52"/>
      <c r="BY346" s="52"/>
      <c r="BZ346" s="55"/>
      <c r="CA346" s="55"/>
      <c r="CB346" s="52"/>
      <c r="CC346" s="52"/>
      <c r="CD346" s="52"/>
      <c r="CE346" s="52"/>
      <c r="CF346" s="52"/>
      <c r="CG346" s="52"/>
      <c r="CH346" s="52"/>
      <c r="CI346" s="52"/>
      <c r="CJ346" s="52"/>
      <c r="CK346" s="52">
        <v>64</v>
      </c>
      <c r="CL346" s="52">
        <v>40</v>
      </c>
      <c r="CM346" s="52">
        <v>64</v>
      </c>
      <c r="CN346" s="52">
        <v>0.625</v>
      </c>
      <c r="CO346" s="52">
        <v>1</v>
      </c>
      <c r="CP346" s="52">
        <v>41.666666666666671</v>
      </c>
      <c r="CQ346" s="52">
        <v>50</v>
      </c>
      <c r="CR346" s="52"/>
      <c r="CS346" s="52"/>
      <c r="CT346" s="52"/>
      <c r="CU346" s="52"/>
      <c r="CV346" s="52"/>
      <c r="CW346" s="52"/>
      <c r="CX346" s="52"/>
      <c r="CY346" s="52"/>
      <c r="CZ346" s="52">
        <v>16.823939048191338</v>
      </c>
      <c r="DA346" s="52">
        <v>19.496255895940152</v>
      </c>
      <c r="DB346" s="52">
        <v>17.335082511020332</v>
      </c>
      <c r="DC346" s="52"/>
      <c r="DD346" s="50" t="s">
        <v>1283</v>
      </c>
      <c r="DE346" s="22"/>
      <c r="DF346" s="22"/>
    </row>
    <row r="347" spans="1:110" x14ac:dyDescent="0.25">
      <c r="A347" s="50" t="s">
        <v>2924</v>
      </c>
      <c r="B347" s="50" t="s">
        <v>1965</v>
      </c>
      <c r="C347" s="50" t="s">
        <v>106</v>
      </c>
      <c r="D347" s="50" t="s">
        <v>114</v>
      </c>
      <c r="E347" s="50" t="s">
        <v>137</v>
      </c>
      <c r="F347" s="50" t="s">
        <v>2644</v>
      </c>
      <c r="G347" s="50" t="s">
        <v>109</v>
      </c>
      <c r="H347" s="52">
        <v>581.70122313638024</v>
      </c>
      <c r="I347" s="52">
        <v>650</v>
      </c>
      <c r="J347" s="52">
        <v>89.492495867135418</v>
      </c>
      <c r="K347" s="52">
        <v>0</v>
      </c>
      <c r="L347" s="52">
        <v>192</v>
      </c>
      <c r="M347" s="52">
        <v>78.238438878350379</v>
      </c>
      <c r="N347" s="52">
        <v>100</v>
      </c>
      <c r="O347" s="52">
        <v>100</v>
      </c>
      <c r="P347" s="52">
        <v>40</v>
      </c>
      <c r="Q347" s="52">
        <v>62.857861617041955</v>
      </c>
      <c r="R347" s="52">
        <v>75</v>
      </c>
      <c r="S347" s="52">
        <v>75</v>
      </c>
      <c r="T347" s="52">
        <v>83.81048215605594</v>
      </c>
      <c r="U347" s="52">
        <v>100</v>
      </c>
      <c r="V347" s="52">
        <v>192</v>
      </c>
      <c r="W347" s="52">
        <v>72.080644604082082</v>
      </c>
      <c r="X347" s="52">
        <v>96.107526138776109</v>
      </c>
      <c r="Y347" s="52">
        <v>100</v>
      </c>
      <c r="Z347" s="52">
        <v>40</v>
      </c>
      <c r="AA347" s="52">
        <v>57.577670871420892</v>
      </c>
      <c r="AB347" s="52">
        <v>76.77022782856119</v>
      </c>
      <c r="AC347" s="52">
        <v>100</v>
      </c>
      <c r="AD347" s="52">
        <v>55</v>
      </c>
      <c r="AE347" s="52">
        <v>58.5</v>
      </c>
      <c r="AF347" s="52">
        <v>78</v>
      </c>
      <c r="AG347" s="52">
        <v>100</v>
      </c>
      <c r="AH347" s="52">
        <v>15</v>
      </c>
      <c r="AI347" s="52"/>
      <c r="AJ347" s="52">
        <v>62.415833333333339</v>
      </c>
      <c r="AK347" s="52"/>
      <c r="AL347" s="52">
        <v>0</v>
      </c>
      <c r="AM347" s="53">
        <v>12.14</v>
      </c>
      <c r="AN347" s="53">
        <v>17.420000000000002</v>
      </c>
      <c r="AO347" s="53"/>
      <c r="AP347" s="52">
        <v>0</v>
      </c>
      <c r="AQ347" s="52">
        <v>0.99497487437185927</v>
      </c>
      <c r="AR347" s="52">
        <v>1</v>
      </c>
      <c r="AS347" s="52">
        <v>0.99358974358974361</v>
      </c>
      <c r="AT347" s="52">
        <v>1</v>
      </c>
      <c r="AU347" s="52">
        <v>1</v>
      </c>
      <c r="AV347" s="52">
        <v>1</v>
      </c>
      <c r="AW347" s="52">
        <v>1</v>
      </c>
      <c r="AX347" s="52"/>
      <c r="AY347" s="52">
        <v>1</v>
      </c>
      <c r="AZ347" s="52">
        <v>1.8912529550827423E-2</v>
      </c>
      <c r="BA347" s="52">
        <v>50</v>
      </c>
      <c r="BB347" s="52">
        <v>50</v>
      </c>
      <c r="BC347" s="52">
        <v>6.4935064935064929E-2</v>
      </c>
      <c r="BD347" s="52">
        <v>47.012987012987018</v>
      </c>
      <c r="BE347" s="52">
        <v>50</v>
      </c>
      <c r="BF347" s="52"/>
      <c r="BG347" s="52"/>
      <c r="BH347" s="52"/>
      <c r="BI347" s="52"/>
      <c r="BJ347" s="52"/>
      <c r="BK347" s="52"/>
      <c r="BL347" s="52"/>
      <c r="BM347" s="52"/>
      <c r="BN347" s="52"/>
      <c r="BO347" s="52"/>
      <c r="BP347" s="52"/>
      <c r="BQ347" s="52"/>
      <c r="BR347" s="52"/>
      <c r="BS347" s="52"/>
      <c r="BT347" s="52"/>
      <c r="BU347" s="54"/>
      <c r="BV347" s="54"/>
      <c r="BW347" s="52"/>
      <c r="BX347" s="52"/>
      <c r="BY347" s="52"/>
      <c r="BZ347" s="55"/>
      <c r="CA347" s="55"/>
      <c r="CB347" s="52"/>
      <c r="CC347" s="52"/>
      <c r="CD347" s="52"/>
      <c r="CE347" s="52"/>
      <c r="CF347" s="52"/>
      <c r="CG347" s="52"/>
      <c r="CH347" s="52"/>
      <c r="CI347" s="52"/>
      <c r="CJ347" s="52"/>
      <c r="CK347" s="52">
        <v>77</v>
      </c>
      <c r="CL347" s="52">
        <v>64</v>
      </c>
      <c r="CM347" s="52">
        <v>78</v>
      </c>
      <c r="CN347" s="52">
        <v>0.83116883116883122</v>
      </c>
      <c r="CO347" s="52">
        <v>0.98717948717948723</v>
      </c>
      <c r="CP347" s="52">
        <v>50</v>
      </c>
      <c r="CQ347" s="52">
        <v>50</v>
      </c>
      <c r="CR347" s="52"/>
      <c r="CS347" s="52"/>
      <c r="CT347" s="52"/>
      <c r="CU347" s="52"/>
      <c r="CV347" s="52"/>
      <c r="CW347" s="52"/>
      <c r="CX347" s="52"/>
      <c r="CY347" s="52"/>
      <c r="CZ347" s="52">
        <v>16.823939048191338</v>
      </c>
      <c r="DA347" s="52">
        <v>19.496255895940152</v>
      </c>
      <c r="DB347" s="52">
        <v>17.335082511020332</v>
      </c>
      <c r="DC347" s="52"/>
      <c r="DD347" s="50" t="s">
        <v>499</v>
      </c>
      <c r="DE347" s="22"/>
      <c r="DF347" s="22"/>
    </row>
    <row r="348" spans="1:110" x14ac:dyDescent="0.25">
      <c r="A348" s="50" t="s">
        <v>2995</v>
      </c>
      <c r="B348" s="50" t="s">
        <v>1966</v>
      </c>
      <c r="C348" s="50" t="s">
        <v>106</v>
      </c>
      <c r="D348" s="50" t="s">
        <v>114</v>
      </c>
      <c r="E348" s="50" t="s">
        <v>123</v>
      </c>
      <c r="F348" s="50" t="s">
        <v>1454</v>
      </c>
      <c r="G348" s="50" t="s">
        <v>109</v>
      </c>
      <c r="H348" s="52">
        <v>572.49983456271548</v>
      </c>
      <c r="I348" s="52">
        <v>950</v>
      </c>
      <c r="J348" s="52">
        <v>60.263140480285834</v>
      </c>
      <c r="K348" s="52">
        <v>0</v>
      </c>
      <c r="L348" s="52">
        <v>266</v>
      </c>
      <c r="M348" s="52">
        <v>55.494391334958202</v>
      </c>
      <c r="N348" s="52">
        <v>73.992521779944269</v>
      </c>
      <c r="O348" s="52">
        <v>100</v>
      </c>
      <c r="P348" s="52">
        <v>265</v>
      </c>
      <c r="Q348" s="52">
        <v>55.485758467666287</v>
      </c>
      <c r="R348" s="52"/>
      <c r="S348" s="52"/>
      <c r="T348" s="52">
        <v>73.981011290221716</v>
      </c>
      <c r="U348" s="52">
        <v>100</v>
      </c>
      <c r="V348" s="52">
        <v>298</v>
      </c>
      <c r="W348" s="52">
        <v>46.671887886575831</v>
      </c>
      <c r="X348" s="52">
        <v>62.229183848767775</v>
      </c>
      <c r="Y348" s="52">
        <v>100</v>
      </c>
      <c r="Z348" s="52">
        <v>295</v>
      </c>
      <c r="AA348" s="52">
        <v>46.597243293173378</v>
      </c>
      <c r="AB348" s="52">
        <v>62.129657724231166</v>
      </c>
      <c r="AC348" s="52">
        <v>100</v>
      </c>
      <c r="AD348" s="52">
        <v>98</v>
      </c>
      <c r="AE348" s="52">
        <v>40.793537414965996</v>
      </c>
      <c r="AF348" s="52">
        <v>54.391383219954662</v>
      </c>
      <c r="AG348" s="52">
        <v>100</v>
      </c>
      <c r="AH348" s="52">
        <v>98</v>
      </c>
      <c r="AI348" s="52">
        <v>40.793537414965996</v>
      </c>
      <c r="AJ348" s="52"/>
      <c r="AK348" s="52">
        <v>54.391383219954662</v>
      </c>
      <c r="AL348" s="52">
        <v>100</v>
      </c>
      <c r="AM348" s="53"/>
      <c r="AN348" s="53"/>
      <c r="AO348" s="53"/>
      <c r="AP348" s="52">
        <v>1</v>
      </c>
      <c r="AQ348" s="52">
        <v>0.83750000000000002</v>
      </c>
      <c r="AR348" s="52">
        <v>0.8422712933753943</v>
      </c>
      <c r="AS348" s="52"/>
      <c r="AT348" s="52">
        <v>0.93769470404984423</v>
      </c>
      <c r="AU348" s="52">
        <v>0.93710691823899372</v>
      </c>
      <c r="AV348" s="52"/>
      <c r="AW348" s="52">
        <v>0.98</v>
      </c>
      <c r="AX348" s="52">
        <v>0.98</v>
      </c>
      <c r="AY348" s="52"/>
      <c r="AZ348" s="52">
        <v>8.4459459459459457E-2</v>
      </c>
      <c r="BA348" s="52">
        <v>43.108108108108127</v>
      </c>
      <c r="BB348" s="52">
        <v>50</v>
      </c>
      <c r="BC348" s="52">
        <v>8.7873462214411252E-2</v>
      </c>
      <c r="BD348" s="52">
        <v>42.425307557117755</v>
      </c>
      <c r="BE348" s="52">
        <v>50</v>
      </c>
      <c r="BF348" s="52">
        <v>17</v>
      </c>
      <c r="BG348" s="52">
        <v>37</v>
      </c>
      <c r="BH348" s="52">
        <v>0.45945945945945948</v>
      </c>
      <c r="BI348" s="52">
        <v>30.630630630630634</v>
      </c>
      <c r="BJ348" s="52">
        <v>50</v>
      </c>
      <c r="BK348" s="52">
        <v>1</v>
      </c>
      <c r="BL348" s="52">
        <v>37</v>
      </c>
      <c r="BM348" s="52">
        <v>2.7027027027027029E-2</v>
      </c>
      <c r="BN348" s="52">
        <v>1.8018018018018018</v>
      </c>
      <c r="BO348" s="52">
        <v>50</v>
      </c>
      <c r="BP348" s="52">
        <v>39</v>
      </c>
      <c r="BQ348" s="52">
        <v>48</v>
      </c>
      <c r="BR348" s="52">
        <v>0.8125</v>
      </c>
      <c r="BS348" s="52">
        <v>43.218085106382979</v>
      </c>
      <c r="BT348" s="52">
        <v>50</v>
      </c>
      <c r="BU348" s="54"/>
      <c r="BV348" s="54"/>
      <c r="BW348" s="52"/>
      <c r="BX348" s="52"/>
      <c r="BY348" s="52"/>
      <c r="BZ348" s="55"/>
      <c r="CA348" s="55"/>
      <c r="CB348" s="52"/>
      <c r="CC348" s="52"/>
      <c r="CD348" s="52"/>
      <c r="CE348" s="52"/>
      <c r="CF348" s="52"/>
      <c r="CG348" s="52"/>
      <c r="CH348" s="52"/>
      <c r="CI348" s="52"/>
      <c r="CJ348" s="52"/>
      <c r="CK348" s="52">
        <v>115</v>
      </c>
      <c r="CL348" s="52">
        <v>17</v>
      </c>
      <c r="CM348" s="52">
        <v>153</v>
      </c>
      <c r="CN348" s="52">
        <v>0.14782608695652175</v>
      </c>
      <c r="CO348" s="52">
        <v>0.75163398692810457</v>
      </c>
      <c r="CP348" s="52">
        <v>4.9275362318840585</v>
      </c>
      <c r="CQ348" s="52">
        <v>50</v>
      </c>
      <c r="CR348" s="52">
        <v>37</v>
      </c>
      <c r="CS348" s="52">
        <v>122</v>
      </c>
      <c r="CT348" s="52">
        <v>0.30327868852459017</v>
      </c>
      <c r="CU348" s="52">
        <v>25.273224043715846</v>
      </c>
      <c r="CV348" s="52">
        <v>50</v>
      </c>
      <c r="CW348" s="52"/>
      <c r="CX348" s="52"/>
      <c r="CY348" s="52"/>
      <c r="CZ348" s="52">
        <v>16.823939048191338</v>
      </c>
      <c r="DA348" s="52">
        <v>19.496255895940152</v>
      </c>
      <c r="DB348" s="52">
        <v>17.335082511020332</v>
      </c>
      <c r="DC348" s="52"/>
      <c r="DD348" s="50" t="s">
        <v>576</v>
      </c>
      <c r="DE348" s="22"/>
      <c r="DF348" s="22"/>
    </row>
    <row r="349" spans="1:110" x14ac:dyDescent="0.25">
      <c r="A349" s="50" t="s">
        <v>2695</v>
      </c>
      <c r="B349" s="50" t="s">
        <v>191</v>
      </c>
      <c r="C349" s="50" t="s">
        <v>106</v>
      </c>
      <c r="D349" s="50" t="s">
        <v>108</v>
      </c>
      <c r="E349" s="50" t="s">
        <v>123</v>
      </c>
      <c r="F349" s="50" t="s">
        <v>2644</v>
      </c>
      <c r="G349" s="50" t="s">
        <v>109</v>
      </c>
      <c r="H349" s="52">
        <v>882.43470976398123</v>
      </c>
      <c r="I349" s="52">
        <v>1150</v>
      </c>
      <c r="J349" s="52">
        <v>76.73345302295489</v>
      </c>
      <c r="K349" s="52">
        <v>0</v>
      </c>
      <c r="L349" s="52">
        <v>119</v>
      </c>
      <c r="M349" s="52">
        <v>61.613401244289051</v>
      </c>
      <c r="N349" s="52">
        <v>82.151201659052063</v>
      </c>
      <c r="O349" s="52">
        <v>100</v>
      </c>
      <c r="P349" s="52">
        <v>59</v>
      </c>
      <c r="Q349" s="52">
        <v>57.274319941592772</v>
      </c>
      <c r="R349" s="52">
        <v>56.596149185752211</v>
      </c>
      <c r="S349" s="52">
        <v>65.880164525273727</v>
      </c>
      <c r="T349" s="52">
        <v>76.365759922123701</v>
      </c>
      <c r="U349" s="52">
        <v>100</v>
      </c>
      <c r="V349" s="52">
        <v>119</v>
      </c>
      <c r="W349" s="52">
        <v>50.240756486160173</v>
      </c>
      <c r="X349" s="52">
        <v>66.987675314880235</v>
      </c>
      <c r="Y349" s="52">
        <v>100</v>
      </c>
      <c r="Z349" s="52">
        <v>59</v>
      </c>
      <c r="AA349" s="52">
        <v>43.777645266236071</v>
      </c>
      <c r="AB349" s="52">
        <v>58.370193688314764</v>
      </c>
      <c r="AC349" s="52">
        <v>100</v>
      </c>
      <c r="AD349" s="52">
        <v>60</v>
      </c>
      <c r="AE349" s="52">
        <v>51.64500000000001</v>
      </c>
      <c r="AF349" s="52">
        <v>68.860000000000014</v>
      </c>
      <c r="AG349" s="52">
        <v>100</v>
      </c>
      <c r="AH349" s="52">
        <v>37</v>
      </c>
      <c r="AI349" s="52">
        <v>50.084684684684703</v>
      </c>
      <c r="AJ349" s="52">
        <v>54.155072463768114</v>
      </c>
      <c r="AK349" s="52">
        <v>66.779579579579604</v>
      </c>
      <c r="AL349" s="52">
        <v>100</v>
      </c>
      <c r="AM349" s="53">
        <v>8.6</v>
      </c>
      <c r="AN349" s="53">
        <v>12.81</v>
      </c>
      <c r="AO349" s="53">
        <v>4.07</v>
      </c>
      <c r="AP349" s="52">
        <v>1</v>
      </c>
      <c r="AQ349" s="52">
        <v>0.92248062015503873</v>
      </c>
      <c r="AR349" s="52">
        <v>0.921875</v>
      </c>
      <c r="AS349" s="52">
        <v>0.92307692307692313</v>
      </c>
      <c r="AT349" s="52">
        <v>0.92248062015503873</v>
      </c>
      <c r="AU349" s="52">
        <v>0.921875</v>
      </c>
      <c r="AV349" s="52">
        <v>0.92307692307692313</v>
      </c>
      <c r="AW349" s="52">
        <v>1</v>
      </c>
      <c r="AX349" s="52">
        <v>1</v>
      </c>
      <c r="AY349" s="52">
        <v>1</v>
      </c>
      <c r="AZ349" s="52">
        <v>0.10576923076923077</v>
      </c>
      <c r="BA349" s="52">
        <v>38.846153846153868</v>
      </c>
      <c r="BB349" s="52">
        <v>50</v>
      </c>
      <c r="BC349" s="52">
        <v>0.12037037037037036</v>
      </c>
      <c r="BD349" s="52">
        <v>35.925925925925938</v>
      </c>
      <c r="BE349" s="52">
        <v>50</v>
      </c>
      <c r="BF349" s="52">
        <v>40</v>
      </c>
      <c r="BG349" s="52">
        <v>55</v>
      </c>
      <c r="BH349" s="52">
        <v>0.72727272727272729</v>
      </c>
      <c r="BI349" s="52">
        <v>48.484848484848484</v>
      </c>
      <c r="BJ349" s="52">
        <v>50</v>
      </c>
      <c r="BK349" s="52">
        <v>2</v>
      </c>
      <c r="BL349" s="52">
        <v>55</v>
      </c>
      <c r="BM349" s="52">
        <v>3.6363636363636362E-2</v>
      </c>
      <c r="BN349" s="52">
        <v>2.4242424242424243</v>
      </c>
      <c r="BO349" s="52">
        <v>50</v>
      </c>
      <c r="BP349" s="52">
        <v>48</v>
      </c>
      <c r="BQ349" s="52">
        <v>56</v>
      </c>
      <c r="BR349" s="52">
        <v>0.8571428571428571</v>
      </c>
      <c r="BS349" s="52">
        <v>45.59270516717325</v>
      </c>
      <c r="BT349" s="52">
        <v>50</v>
      </c>
      <c r="BU349" s="54">
        <v>25</v>
      </c>
      <c r="BV349" s="54">
        <v>26</v>
      </c>
      <c r="BW349" s="52">
        <v>0.96153846153846156</v>
      </c>
      <c r="BX349" s="52">
        <v>100</v>
      </c>
      <c r="BY349" s="52">
        <v>100</v>
      </c>
      <c r="BZ349" s="55"/>
      <c r="CA349" s="55"/>
      <c r="CB349" s="52"/>
      <c r="CC349" s="52"/>
      <c r="CD349" s="52"/>
      <c r="CE349" s="52"/>
      <c r="CF349" s="52">
        <v>26</v>
      </c>
      <c r="CG349" s="52">
        <v>19</v>
      </c>
      <c r="CH349" s="52">
        <v>0.73076923076923073</v>
      </c>
      <c r="CI349" s="52">
        <v>97.435897435897431</v>
      </c>
      <c r="CJ349" s="52">
        <v>100</v>
      </c>
      <c r="CK349" s="52">
        <v>95</v>
      </c>
      <c r="CL349" s="52">
        <v>63</v>
      </c>
      <c r="CM349" s="52">
        <v>91</v>
      </c>
      <c r="CN349" s="52">
        <v>0.66315789473684206</v>
      </c>
      <c r="CO349" s="52">
        <v>1.043956043956044</v>
      </c>
      <c r="CP349" s="52">
        <v>44.210526315789473</v>
      </c>
      <c r="CQ349" s="52">
        <v>50</v>
      </c>
      <c r="CR349" s="52">
        <v>84</v>
      </c>
      <c r="CS349" s="52">
        <v>110</v>
      </c>
      <c r="CT349" s="52">
        <v>0.76363636363636367</v>
      </c>
      <c r="CU349" s="52">
        <v>50</v>
      </c>
      <c r="CV349" s="52">
        <v>50</v>
      </c>
      <c r="CW349" s="52"/>
      <c r="CX349" s="52"/>
      <c r="CY349" s="52"/>
      <c r="CZ349" s="52">
        <v>16.823939048191338</v>
      </c>
      <c r="DA349" s="52">
        <v>19.496255895940152</v>
      </c>
      <c r="DB349" s="52">
        <v>17.335082511020332</v>
      </c>
      <c r="DC349" s="52"/>
      <c r="DD349" s="50" t="s">
        <v>192</v>
      </c>
      <c r="DE349" s="22"/>
      <c r="DF349" s="22"/>
    </row>
    <row r="350" spans="1:110" x14ac:dyDescent="0.25">
      <c r="A350" s="50" t="s">
        <v>3641</v>
      </c>
      <c r="B350" s="50" t="s">
        <v>1967</v>
      </c>
      <c r="C350" s="50" t="s">
        <v>1284</v>
      </c>
      <c r="D350" s="50" t="s">
        <v>107</v>
      </c>
      <c r="E350" s="50" t="s">
        <v>182</v>
      </c>
      <c r="F350" s="50" t="s">
        <v>2644</v>
      </c>
      <c r="G350" s="50" t="s">
        <v>109</v>
      </c>
      <c r="H350" s="52">
        <v>21.516150296638116</v>
      </c>
      <c r="I350" s="52">
        <v>100</v>
      </c>
      <c r="J350" s="52">
        <v>21.516150296638116</v>
      </c>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3"/>
      <c r="AN350" s="53"/>
      <c r="AO350" s="53"/>
      <c r="AP350" s="52"/>
      <c r="AQ350" s="52"/>
      <c r="AR350" s="52"/>
      <c r="AS350" s="52"/>
      <c r="AT350" s="52"/>
      <c r="AU350" s="52"/>
      <c r="AV350" s="52"/>
      <c r="AW350" s="52"/>
      <c r="AX350" s="52"/>
      <c r="AY350" s="52"/>
      <c r="AZ350" s="52">
        <v>0.1951219512195122</v>
      </c>
      <c r="BA350" s="52">
        <v>20.97560975609758</v>
      </c>
      <c r="BB350" s="52">
        <v>50</v>
      </c>
      <c r="BC350" s="52">
        <v>0.29729729729729731</v>
      </c>
      <c r="BD350" s="52">
        <v>0.54054054054053502</v>
      </c>
      <c r="BE350" s="52">
        <v>50</v>
      </c>
      <c r="BF350" s="52"/>
      <c r="BG350" s="52"/>
      <c r="BH350" s="52"/>
      <c r="BI350" s="52"/>
      <c r="BJ350" s="52"/>
      <c r="BK350" s="52"/>
      <c r="BL350" s="52"/>
      <c r="BM350" s="52"/>
      <c r="BN350" s="52"/>
      <c r="BO350" s="52"/>
      <c r="BP350" s="52"/>
      <c r="BQ350" s="52"/>
      <c r="BR350" s="52"/>
      <c r="BS350" s="52"/>
      <c r="BT350" s="52"/>
      <c r="BU350" s="54"/>
      <c r="BV350" s="54"/>
      <c r="BW350" s="52"/>
      <c r="BX350" s="52"/>
      <c r="BY350" s="52"/>
      <c r="BZ350" s="55"/>
      <c r="CA350" s="55"/>
      <c r="CB350" s="52"/>
      <c r="CC350" s="52"/>
      <c r="CD350" s="52"/>
      <c r="CE350" s="52"/>
      <c r="CF350" s="52"/>
      <c r="CG350" s="52"/>
      <c r="CH350" s="52"/>
      <c r="CI350" s="52"/>
      <c r="CJ350" s="52"/>
      <c r="CK350" s="52"/>
      <c r="CL350" s="52"/>
      <c r="CM350" s="52"/>
      <c r="CN350" s="52"/>
      <c r="CO350" s="52"/>
      <c r="CP350" s="52"/>
      <c r="CQ350" s="52"/>
      <c r="CR350" s="52"/>
      <c r="CS350" s="52"/>
      <c r="CT350" s="52"/>
      <c r="CU350" s="52"/>
      <c r="CV350" s="52"/>
      <c r="CW350" s="52"/>
      <c r="CX350" s="52"/>
      <c r="CY350" s="52"/>
      <c r="CZ350" s="52"/>
      <c r="DA350" s="52"/>
      <c r="DB350" s="52"/>
      <c r="DC350" s="52"/>
      <c r="DD350" s="50" t="s">
        <v>1310</v>
      </c>
      <c r="DE350" s="22"/>
      <c r="DF350" s="22"/>
    </row>
    <row r="351" spans="1:110" x14ac:dyDescent="0.25">
      <c r="A351" s="50" t="s">
        <v>3570</v>
      </c>
      <c r="B351" s="50" t="s">
        <v>1968</v>
      </c>
      <c r="C351" s="50" t="s">
        <v>1212</v>
      </c>
      <c r="D351" s="50" t="s">
        <v>114</v>
      </c>
      <c r="E351" s="50" t="s">
        <v>108</v>
      </c>
      <c r="F351" s="50" t="s">
        <v>2644</v>
      </c>
      <c r="G351" s="50" t="s">
        <v>109</v>
      </c>
      <c r="H351" s="52">
        <v>577.02811527574522</v>
      </c>
      <c r="I351" s="52">
        <v>650</v>
      </c>
      <c r="J351" s="52">
        <v>88.773556196268501</v>
      </c>
      <c r="K351" s="52">
        <v>0</v>
      </c>
      <c r="L351" s="52">
        <v>84</v>
      </c>
      <c r="M351" s="52">
        <v>78.67619863705707</v>
      </c>
      <c r="N351" s="52">
        <v>100</v>
      </c>
      <c r="O351" s="52">
        <v>100</v>
      </c>
      <c r="P351" s="52">
        <v>22</v>
      </c>
      <c r="Q351" s="52">
        <v>67.928541686867575</v>
      </c>
      <c r="R351" s="52">
        <v>70.261612860084838</v>
      </c>
      <c r="S351" s="52">
        <v>75</v>
      </c>
      <c r="T351" s="52">
        <v>90.571388915823434</v>
      </c>
      <c r="U351" s="52">
        <v>100</v>
      </c>
      <c r="V351" s="52">
        <v>84</v>
      </c>
      <c r="W351" s="52">
        <v>67.494703037231218</v>
      </c>
      <c r="X351" s="52">
        <v>89.992937382974958</v>
      </c>
      <c r="Y351" s="52">
        <v>100</v>
      </c>
      <c r="Z351" s="52">
        <v>22</v>
      </c>
      <c r="AA351" s="52">
        <v>59.697048081916499</v>
      </c>
      <c r="AB351" s="52">
        <v>79.596064109221999</v>
      </c>
      <c r="AC351" s="52">
        <v>100</v>
      </c>
      <c r="AD351" s="52">
        <v>21</v>
      </c>
      <c r="AE351" s="52">
        <v>54.650793650793652</v>
      </c>
      <c r="AF351" s="52">
        <v>72.867724867724874</v>
      </c>
      <c r="AG351" s="52">
        <v>100</v>
      </c>
      <c r="AH351" s="52">
        <v>9</v>
      </c>
      <c r="AI351" s="52"/>
      <c r="AJ351" s="52"/>
      <c r="AK351" s="52"/>
      <c r="AL351" s="52">
        <v>0</v>
      </c>
      <c r="AM351" s="53">
        <v>7.07</v>
      </c>
      <c r="AN351" s="53">
        <v>10.56</v>
      </c>
      <c r="AO351" s="53"/>
      <c r="AP351" s="52">
        <v>1</v>
      </c>
      <c r="AQ351" s="52">
        <v>0.95652173913043481</v>
      </c>
      <c r="AR351" s="52">
        <v>0.8571428571428571</v>
      </c>
      <c r="AS351" s="52">
        <v>1</v>
      </c>
      <c r="AT351" s="52">
        <v>0.95652173913043481</v>
      </c>
      <c r="AU351" s="52">
        <v>0.8571428571428571</v>
      </c>
      <c r="AV351" s="52">
        <v>1</v>
      </c>
      <c r="AW351" s="52">
        <v>1</v>
      </c>
      <c r="AX351" s="52"/>
      <c r="AY351" s="52"/>
      <c r="AZ351" s="52">
        <v>1.9867549668874173E-2</v>
      </c>
      <c r="BA351" s="52">
        <v>50</v>
      </c>
      <c r="BB351" s="52">
        <v>50</v>
      </c>
      <c r="BC351" s="52">
        <v>0.05</v>
      </c>
      <c r="BD351" s="52">
        <v>50</v>
      </c>
      <c r="BE351" s="52">
        <v>50</v>
      </c>
      <c r="BF351" s="52"/>
      <c r="BG351" s="52"/>
      <c r="BH351" s="52"/>
      <c r="BI351" s="52"/>
      <c r="BJ351" s="52"/>
      <c r="BK351" s="52"/>
      <c r="BL351" s="52"/>
      <c r="BM351" s="52"/>
      <c r="BN351" s="52"/>
      <c r="BO351" s="52"/>
      <c r="BP351" s="52"/>
      <c r="BQ351" s="52"/>
      <c r="BR351" s="52"/>
      <c r="BS351" s="52"/>
      <c r="BT351" s="52"/>
      <c r="BU351" s="54"/>
      <c r="BV351" s="54"/>
      <c r="BW351" s="52"/>
      <c r="BX351" s="52"/>
      <c r="BY351" s="52"/>
      <c r="BZ351" s="55"/>
      <c r="CA351" s="55"/>
      <c r="CB351" s="52"/>
      <c r="CC351" s="52"/>
      <c r="CD351" s="52"/>
      <c r="CE351" s="52"/>
      <c r="CF351" s="52"/>
      <c r="CG351" s="52"/>
      <c r="CH351" s="52"/>
      <c r="CI351" s="52"/>
      <c r="CJ351" s="52"/>
      <c r="CK351" s="52">
        <v>50</v>
      </c>
      <c r="CL351" s="52">
        <v>33</v>
      </c>
      <c r="CM351" s="52">
        <v>51</v>
      </c>
      <c r="CN351" s="52">
        <v>0.66</v>
      </c>
      <c r="CO351" s="52">
        <v>0.98039215686274506</v>
      </c>
      <c r="CP351" s="52">
        <v>44</v>
      </c>
      <c r="CQ351" s="52">
        <v>50</v>
      </c>
      <c r="CR351" s="52"/>
      <c r="CS351" s="52"/>
      <c r="CT351" s="52"/>
      <c r="CU351" s="52"/>
      <c r="CV351" s="52"/>
      <c r="CW351" s="52"/>
      <c r="CX351" s="52"/>
      <c r="CY351" s="52"/>
      <c r="CZ351" s="52">
        <v>16.823939048191338</v>
      </c>
      <c r="DA351" s="52">
        <v>19.496255895940152</v>
      </c>
      <c r="DB351" s="52">
        <v>17.335082511020332</v>
      </c>
      <c r="DC351" s="52"/>
      <c r="DD351" s="50" t="s">
        <v>1221</v>
      </c>
      <c r="DE351" s="22"/>
      <c r="DF351" s="22"/>
    </row>
    <row r="352" spans="1:110" x14ac:dyDescent="0.25">
      <c r="A352" s="50" t="s">
        <v>2841</v>
      </c>
      <c r="B352" s="50" t="s">
        <v>1969</v>
      </c>
      <c r="C352" s="50" t="s">
        <v>106</v>
      </c>
      <c r="D352" s="50" t="s">
        <v>114</v>
      </c>
      <c r="E352" s="50" t="s">
        <v>137</v>
      </c>
      <c r="F352" s="50" t="s">
        <v>2644</v>
      </c>
      <c r="G352" s="50" t="s">
        <v>109</v>
      </c>
      <c r="H352" s="52">
        <v>527.61552692608177</v>
      </c>
      <c r="I352" s="52">
        <v>650</v>
      </c>
      <c r="J352" s="52">
        <v>81.171619527089504</v>
      </c>
      <c r="K352" s="52">
        <v>0</v>
      </c>
      <c r="L352" s="52">
        <v>145</v>
      </c>
      <c r="M352" s="52">
        <v>68.829733749725591</v>
      </c>
      <c r="N352" s="52">
        <v>91.772978332967455</v>
      </c>
      <c r="O352" s="52">
        <v>100</v>
      </c>
      <c r="P352" s="52">
        <v>72</v>
      </c>
      <c r="Q352" s="52">
        <v>63.640181088773019</v>
      </c>
      <c r="R352" s="52">
        <v>66.678484351429532</v>
      </c>
      <c r="S352" s="52">
        <v>73.948196648199357</v>
      </c>
      <c r="T352" s="52">
        <v>84.853574785030688</v>
      </c>
      <c r="U352" s="52">
        <v>100</v>
      </c>
      <c r="V352" s="52">
        <v>145</v>
      </c>
      <c r="W352" s="52">
        <v>61.574025550749681</v>
      </c>
      <c r="X352" s="52">
        <v>82.098700734332908</v>
      </c>
      <c r="Y352" s="52">
        <v>100</v>
      </c>
      <c r="Z352" s="52">
        <v>72</v>
      </c>
      <c r="AA352" s="52">
        <v>56.398671488949248</v>
      </c>
      <c r="AB352" s="52">
        <v>75.198228651932325</v>
      </c>
      <c r="AC352" s="52">
        <v>100</v>
      </c>
      <c r="AD352" s="52">
        <v>37</v>
      </c>
      <c r="AE352" s="52">
        <v>48.746846846846843</v>
      </c>
      <c r="AF352" s="52">
        <v>64.995795795795786</v>
      </c>
      <c r="AG352" s="52">
        <v>100</v>
      </c>
      <c r="AH352" s="52">
        <v>15</v>
      </c>
      <c r="AI352" s="52"/>
      <c r="AJ352" s="52">
        <v>51.816666666666656</v>
      </c>
      <c r="AK352" s="52"/>
      <c r="AL352" s="52">
        <v>0</v>
      </c>
      <c r="AM352" s="53">
        <v>10.3</v>
      </c>
      <c r="AN352" s="53">
        <v>10.27</v>
      </c>
      <c r="AO352" s="53"/>
      <c r="AP352" s="52">
        <v>0</v>
      </c>
      <c r="AQ352" s="52">
        <v>1</v>
      </c>
      <c r="AR352" s="52">
        <v>1</v>
      </c>
      <c r="AS352" s="52">
        <v>1</v>
      </c>
      <c r="AT352" s="52">
        <v>1</v>
      </c>
      <c r="AU352" s="52">
        <v>1</v>
      </c>
      <c r="AV352" s="52">
        <v>1</v>
      </c>
      <c r="AW352" s="52">
        <v>1</v>
      </c>
      <c r="AX352" s="52"/>
      <c r="AY352" s="52">
        <v>1</v>
      </c>
      <c r="AZ352" s="52">
        <v>8.9820359281437126E-2</v>
      </c>
      <c r="BA352" s="52">
        <v>42.035928143712582</v>
      </c>
      <c r="BB352" s="52">
        <v>50</v>
      </c>
      <c r="BC352" s="52">
        <v>0.11518324607329843</v>
      </c>
      <c r="BD352" s="52">
        <v>36.963350785340317</v>
      </c>
      <c r="BE352" s="52">
        <v>50</v>
      </c>
      <c r="BF352" s="52"/>
      <c r="BG352" s="52"/>
      <c r="BH352" s="52"/>
      <c r="BI352" s="52"/>
      <c r="BJ352" s="52"/>
      <c r="BK352" s="52"/>
      <c r="BL352" s="52"/>
      <c r="BM352" s="52"/>
      <c r="BN352" s="52"/>
      <c r="BO352" s="52"/>
      <c r="BP352" s="52"/>
      <c r="BQ352" s="52"/>
      <c r="BR352" s="52"/>
      <c r="BS352" s="52"/>
      <c r="BT352" s="52"/>
      <c r="BU352" s="54"/>
      <c r="BV352" s="54"/>
      <c r="BW352" s="52"/>
      <c r="BX352" s="52"/>
      <c r="BY352" s="52"/>
      <c r="BZ352" s="55"/>
      <c r="CA352" s="55"/>
      <c r="CB352" s="52"/>
      <c r="CC352" s="52"/>
      <c r="CD352" s="52"/>
      <c r="CE352" s="52"/>
      <c r="CF352" s="52"/>
      <c r="CG352" s="52"/>
      <c r="CH352" s="52"/>
      <c r="CI352" s="52"/>
      <c r="CJ352" s="52"/>
      <c r="CK352" s="52">
        <v>55</v>
      </c>
      <c r="CL352" s="52">
        <v>41</v>
      </c>
      <c r="CM352" s="52">
        <v>56</v>
      </c>
      <c r="CN352" s="52">
        <v>0.74545454545454548</v>
      </c>
      <c r="CO352" s="52">
        <v>0.9821428571428571</v>
      </c>
      <c r="CP352" s="52">
        <v>49.696969696969703</v>
      </c>
      <c r="CQ352" s="52">
        <v>50</v>
      </c>
      <c r="CR352" s="52"/>
      <c r="CS352" s="52"/>
      <c r="CT352" s="52"/>
      <c r="CU352" s="52"/>
      <c r="CV352" s="52"/>
      <c r="CW352" s="52"/>
      <c r="CX352" s="52"/>
      <c r="CY352" s="52"/>
      <c r="CZ352" s="52">
        <v>16.823939048191338</v>
      </c>
      <c r="DA352" s="52">
        <v>19.496255895940152</v>
      </c>
      <c r="DB352" s="52">
        <v>17.335082511020332</v>
      </c>
      <c r="DC352" s="52"/>
      <c r="DD352" s="50" t="s">
        <v>404</v>
      </c>
      <c r="DE352" s="22"/>
      <c r="DF352" s="22"/>
    </row>
    <row r="353" spans="1:110" x14ac:dyDescent="0.25">
      <c r="A353" s="50" t="s">
        <v>2921</v>
      </c>
      <c r="B353" s="50" t="s">
        <v>1970</v>
      </c>
      <c r="C353" s="50" t="s">
        <v>106</v>
      </c>
      <c r="D353" s="50" t="s">
        <v>122</v>
      </c>
      <c r="E353" s="50" t="s">
        <v>123</v>
      </c>
      <c r="F353" s="50" t="s">
        <v>2644</v>
      </c>
      <c r="G353" s="50" t="s">
        <v>109</v>
      </c>
      <c r="H353" s="52">
        <v>1090.6005955053258</v>
      </c>
      <c r="I353" s="52">
        <v>1250</v>
      </c>
      <c r="J353" s="52">
        <v>87.248047640426066</v>
      </c>
      <c r="K353" s="52">
        <v>1</v>
      </c>
      <c r="L353" s="52">
        <v>141</v>
      </c>
      <c r="M353" s="52">
        <v>73.426132463967036</v>
      </c>
      <c r="N353" s="52">
        <v>97.901509951956044</v>
      </c>
      <c r="O353" s="52">
        <v>100</v>
      </c>
      <c r="P353" s="52">
        <v>24</v>
      </c>
      <c r="Q353" s="52">
        <v>56.441532258064512</v>
      </c>
      <c r="R353" s="52">
        <v>69.24157472719601</v>
      </c>
      <c r="S353" s="52">
        <v>75</v>
      </c>
      <c r="T353" s="52">
        <v>75.255376344086017</v>
      </c>
      <c r="U353" s="52">
        <v>100</v>
      </c>
      <c r="V353" s="52">
        <v>135</v>
      </c>
      <c r="W353" s="52">
        <v>66.273004963726621</v>
      </c>
      <c r="X353" s="52">
        <v>88.364006618302156</v>
      </c>
      <c r="Y353" s="52">
        <v>100</v>
      </c>
      <c r="Z353" s="52">
        <v>21</v>
      </c>
      <c r="AA353" s="52">
        <v>50.157911962035683</v>
      </c>
      <c r="AB353" s="52">
        <v>66.877215949380911</v>
      </c>
      <c r="AC353" s="52">
        <v>100</v>
      </c>
      <c r="AD353" s="52">
        <v>152</v>
      </c>
      <c r="AE353" s="52">
        <v>73.441885964912302</v>
      </c>
      <c r="AF353" s="52">
        <v>97.922514619883074</v>
      </c>
      <c r="AG353" s="52">
        <v>100</v>
      </c>
      <c r="AH353" s="52">
        <v>35</v>
      </c>
      <c r="AI353" s="52">
        <v>58.289523809523807</v>
      </c>
      <c r="AJ353" s="52">
        <v>75</v>
      </c>
      <c r="AK353" s="52">
        <v>77.719365079365076</v>
      </c>
      <c r="AL353" s="52">
        <v>100</v>
      </c>
      <c r="AM353" s="53">
        <v>18.55</v>
      </c>
      <c r="AN353" s="53">
        <v>19.079999999999998</v>
      </c>
      <c r="AO353" s="53">
        <v>16.71</v>
      </c>
      <c r="AP353" s="52">
        <v>1</v>
      </c>
      <c r="AQ353" s="52">
        <v>0.74210526315789471</v>
      </c>
      <c r="AR353" s="52">
        <v>0.82758620689655171</v>
      </c>
      <c r="AS353" s="52">
        <v>0.72670807453416153</v>
      </c>
      <c r="AT353" s="52">
        <v>0.71052631578947367</v>
      </c>
      <c r="AU353" s="52">
        <v>0.72413793103448276</v>
      </c>
      <c r="AV353" s="52">
        <v>0.70807453416149069</v>
      </c>
      <c r="AW353" s="52">
        <v>0.98709677419354835</v>
      </c>
      <c r="AX353" s="52">
        <v>0.97222222222222221</v>
      </c>
      <c r="AY353" s="52">
        <v>0.99159663865546221</v>
      </c>
      <c r="AZ353" s="52">
        <v>4.8816568047337278E-2</v>
      </c>
      <c r="BA353" s="52">
        <v>50</v>
      </c>
      <c r="BB353" s="52">
        <v>50</v>
      </c>
      <c r="BC353" s="52">
        <v>0.11702127659574468</v>
      </c>
      <c r="BD353" s="52">
        <v>36.59574468085107</v>
      </c>
      <c r="BE353" s="52">
        <v>50</v>
      </c>
      <c r="BF353" s="52">
        <v>322</v>
      </c>
      <c r="BG353" s="52">
        <v>347</v>
      </c>
      <c r="BH353" s="52">
        <v>0.9279538904899135</v>
      </c>
      <c r="BI353" s="52">
        <v>50</v>
      </c>
      <c r="BJ353" s="52">
        <v>50</v>
      </c>
      <c r="BK353" s="52">
        <v>213</v>
      </c>
      <c r="BL353" s="52">
        <v>347</v>
      </c>
      <c r="BM353" s="52">
        <v>0.6138328530259366</v>
      </c>
      <c r="BN353" s="52">
        <v>40.922190201729109</v>
      </c>
      <c r="BO353" s="52">
        <v>50</v>
      </c>
      <c r="BP353" s="52">
        <v>163</v>
      </c>
      <c r="BQ353" s="52">
        <v>174</v>
      </c>
      <c r="BR353" s="52">
        <v>0.93678160919540232</v>
      </c>
      <c r="BS353" s="52">
        <v>49.828808999755445</v>
      </c>
      <c r="BT353" s="52">
        <v>50</v>
      </c>
      <c r="BU353" s="54">
        <v>193</v>
      </c>
      <c r="BV353" s="54">
        <v>199</v>
      </c>
      <c r="BW353" s="52">
        <v>0.96984924623115576</v>
      </c>
      <c r="BX353" s="52">
        <v>100</v>
      </c>
      <c r="BY353" s="52">
        <v>100</v>
      </c>
      <c r="BZ353" s="55">
        <v>28</v>
      </c>
      <c r="CA353" s="55">
        <v>28</v>
      </c>
      <c r="CB353" s="52">
        <v>1</v>
      </c>
      <c r="CC353" s="52">
        <v>100</v>
      </c>
      <c r="CD353" s="52">
        <v>100</v>
      </c>
      <c r="CE353" s="52">
        <v>0</v>
      </c>
      <c r="CF353" s="52">
        <v>199</v>
      </c>
      <c r="CG353" s="52">
        <v>173</v>
      </c>
      <c r="CH353" s="52">
        <v>0.8693467336683417</v>
      </c>
      <c r="CI353" s="52">
        <v>100</v>
      </c>
      <c r="CJ353" s="52">
        <v>100</v>
      </c>
      <c r="CK353" s="52">
        <v>140</v>
      </c>
      <c r="CL353" s="52">
        <v>85</v>
      </c>
      <c r="CM353" s="52">
        <v>155</v>
      </c>
      <c r="CN353" s="52">
        <v>0.6071428571428571</v>
      </c>
      <c r="CO353" s="52">
        <v>0.90322580645161288</v>
      </c>
      <c r="CP353" s="52">
        <v>40.476190476190474</v>
      </c>
      <c r="CQ353" s="52">
        <v>50</v>
      </c>
      <c r="CR353" s="52">
        <v>152</v>
      </c>
      <c r="CS353" s="52">
        <v>676</v>
      </c>
      <c r="CT353" s="52">
        <v>0.22485207100591717</v>
      </c>
      <c r="CU353" s="52">
        <v>18.737672583826431</v>
      </c>
      <c r="CV353" s="52">
        <v>50</v>
      </c>
      <c r="CW353" s="52">
        <v>1</v>
      </c>
      <c r="CX353" s="52">
        <v>0.94</v>
      </c>
      <c r="CY353" s="52">
        <v>-0.06</v>
      </c>
      <c r="CZ353" s="52">
        <v>16.823939048191338</v>
      </c>
      <c r="DA353" s="52">
        <v>19.496255895940152</v>
      </c>
      <c r="DB353" s="52">
        <v>17.335082511020332</v>
      </c>
      <c r="DC353" s="52">
        <v>12.629206143265662</v>
      </c>
      <c r="DD353" s="50" t="s">
        <v>495</v>
      </c>
      <c r="DE353" s="22"/>
      <c r="DF353" s="22"/>
    </row>
    <row r="354" spans="1:110" x14ac:dyDescent="0.25">
      <c r="A354" s="50" t="s">
        <v>2920</v>
      </c>
      <c r="B354" s="50" t="s">
        <v>1971</v>
      </c>
      <c r="C354" s="50" t="s">
        <v>106</v>
      </c>
      <c r="D354" s="50" t="s">
        <v>140</v>
      </c>
      <c r="E354" s="50" t="s">
        <v>119</v>
      </c>
      <c r="F354" s="50" t="s">
        <v>2644</v>
      </c>
      <c r="G354" s="50" t="s">
        <v>109</v>
      </c>
      <c r="H354" s="52">
        <v>692.84323641014078</v>
      </c>
      <c r="I354" s="52">
        <v>800</v>
      </c>
      <c r="J354" s="52">
        <v>86.605404551267597</v>
      </c>
      <c r="K354" s="52">
        <v>0</v>
      </c>
      <c r="L354" s="52">
        <v>309</v>
      </c>
      <c r="M354" s="52">
        <v>76.192820586871761</v>
      </c>
      <c r="N354" s="52">
        <v>100</v>
      </c>
      <c r="O354" s="52">
        <v>100</v>
      </c>
      <c r="P354" s="52">
        <v>69</v>
      </c>
      <c r="Q354" s="52">
        <v>64.133606524464483</v>
      </c>
      <c r="R354" s="52">
        <v>72.565514963258309</v>
      </c>
      <c r="S354" s="52">
        <v>75</v>
      </c>
      <c r="T354" s="52">
        <v>85.511475365952634</v>
      </c>
      <c r="U354" s="52">
        <v>100</v>
      </c>
      <c r="V354" s="52">
        <v>310</v>
      </c>
      <c r="W354" s="52">
        <v>68.856167777978015</v>
      </c>
      <c r="X354" s="52">
        <v>91.808223703970697</v>
      </c>
      <c r="Y354" s="52">
        <v>100</v>
      </c>
      <c r="Z354" s="52">
        <v>69</v>
      </c>
      <c r="AA354" s="52">
        <v>55.900331956926557</v>
      </c>
      <c r="AB354" s="52">
        <v>74.533775942568752</v>
      </c>
      <c r="AC354" s="52">
        <v>100</v>
      </c>
      <c r="AD354" s="52">
        <v>167</v>
      </c>
      <c r="AE354" s="52">
        <v>66.502794411177618</v>
      </c>
      <c r="AF354" s="52">
        <v>88.670392548236819</v>
      </c>
      <c r="AG354" s="52">
        <v>100</v>
      </c>
      <c r="AH354" s="52">
        <v>37</v>
      </c>
      <c r="AI354" s="52">
        <v>58.200900900900905</v>
      </c>
      <c r="AJ354" s="52">
        <v>68.865641025640997</v>
      </c>
      <c r="AK354" s="52">
        <v>77.601201201201206</v>
      </c>
      <c r="AL354" s="52">
        <v>100</v>
      </c>
      <c r="AM354" s="53">
        <v>10.86</v>
      </c>
      <c r="AN354" s="53">
        <v>16.66</v>
      </c>
      <c r="AO354" s="53">
        <v>10.66</v>
      </c>
      <c r="AP354" s="52">
        <v>1</v>
      </c>
      <c r="AQ354" s="52">
        <v>0.94512195121951215</v>
      </c>
      <c r="AR354" s="52">
        <v>0.94594594594594594</v>
      </c>
      <c r="AS354" s="52">
        <v>0.94488188976377951</v>
      </c>
      <c r="AT354" s="52">
        <v>0.94817073170731703</v>
      </c>
      <c r="AU354" s="52">
        <v>0.94594594594594594</v>
      </c>
      <c r="AV354" s="52">
        <v>0.94881889763779526</v>
      </c>
      <c r="AW354" s="52">
        <v>1</v>
      </c>
      <c r="AX354" s="52">
        <v>1</v>
      </c>
      <c r="AY354" s="52">
        <v>1</v>
      </c>
      <c r="AZ354" s="52">
        <v>3.3536585365853661E-2</v>
      </c>
      <c r="BA354" s="52">
        <v>50</v>
      </c>
      <c r="BB354" s="52">
        <v>50</v>
      </c>
      <c r="BC354" s="52">
        <v>8.8235294117647065E-2</v>
      </c>
      <c r="BD354" s="52">
        <v>42.352941176470594</v>
      </c>
      <c r="BE354" s="52">
        <v>50</v>
      </c>
      <c r="BF354" s="52"/>
      <c r="BG354" s="52"/>
      <c r="BH354" s="52"/>
      <c r="BI354" s="52"/>
      <c r="BJ354" s="52"/>
      <c r="BK354" s="52"/>
      <c r="BL354" s="52"/>
      <c r="BM354" s="52"/>
      <c r="BN354" s="52"/>
      <c r="BO354" s="52"/>
      <c r="BP354" s="52">
        <v>154</v>
      </c>
      <c r="BQ354" s="52">
        <v>165</v>
      </c>
      <c r="BR354" s="52">
        <v>0.93333333333333335</v>
      </c>
      <c r="BS354" s="52">
        <v>49.645390070921991</v>
      </c>
      <c r="BT354" s="52">
        <v>50</v>
      </c>
      <c r="BU354" s="54"/>
      <c r="BV354" s="54"/>
      <c r="BW354" s="52"/>
      <c r="BX354" s="52"/>
      <c r="BY354" s="52"/>
      <c r="BZ354" s="55"/>
      <c r="CA354" s="55"/>
      <c r="CB354" s="52"/>
      <c r="CC354" s="52"/>
      <c r="CD354" s="52"/>
      <c r="CE354" s="52"/>
      <c r="CF354" s="52"/>
      <c r="CG354" s="52"/>
      <c r="CH354" s="52"/>
      <c r="CI354" s="52"/>
      <c r="CJ354" s="52"/>
      <c r="CK354" s="52">
        <v>163</v>
      </c>
      <c r="CL354" s="52">
        <v>80</v>
      </c>
      <c r="CM354" s="52">
        <v>167</v>
      </c>
      <c r="CN354" s="52">
        <v>0.49079754601226994</v>
      </c>
      <c r="CO354" s="52">
        <v>0.9760479041916168</v>
      </c>
      <c r="CP354" s="52">
        <v>32.719836400817996</v>
      </c>
      <c r="CQ354" s="52">
        <v>50</v>
      </c>
      <c r="CR354" s="52"/>
      <c r="CS354" s="52"/>
      <c r="CT354" s="52"/>
      <c r="CU354" s="52"/>
      <c r="CV354" s="52"/>
      <c r="CW354" s="52"/>
      <c r="CX354" s="52"/>
      <c r="CY354" s="52"/>
      <c r="CZ354" s="52">
        <v>16.823939048191338</v>
      </c>
      <c r="DA354" s="52">
        <v>19.496255895940152</v>
      </c>
      <c r="DB354" s="52">
        <v>17.335082511020332</v>
      </c>
      <c r="DC354" s="52"/>
      <c r="DD354" s="50" t="s">
        <v>494</v>
      </c>
      <c r="DE354" s="22"/>
      <c r="DF354" s="22"/>
    </row>
    <row r="355" spans="1:110" x14ac:dyDescent="0.25">
      <c r="A355" s="50" t="s">
        <v>3472</v>
      </c>
      <c r="B355" s="50" t="s">
        <v>1972</v>
      </c>
      <c r="C355" s="50" t="s">
        <v>106</v>
      </c>
      <c r="D355" s="50" t="s">
        <v>114</v>
      </c>
      <c r="E355" s="50" t="s">
        <v>137</v>
      </c>
      <c r="F355" s="50" t="s">
        <v>1453</v>
      </c>
      <c r="G355" s="50" t="s">
        <v>109</v>
      </c>
      <c r="H355" s="52">
        <v>616.70943590559671</v>
      </c>
      <c r="I355" s="52">
        <v>750</v>
      </c>
      <c r="J355" s="52">
        <v>82.227924787412903</v>
      </c>
      <c r="K355" s="52">
        <v>0</v>
      </c>
      <c r="L355" s="52">
        <v>171</v>
      </c>
      <c r="M355" s="52">
        <v>75.364657842863139</v>
      </c>
      <c r="N355" s="52">
        <v>100</v>
      </c>
      <c r="O355" s="52">
        <v>100</v>
      </c>
      <c r="P355" s="52">
        <v>53</v>
      </c>
      <c r="Q355" s="52">
        <v>63.277738206954886</v>
      </c>
      <c r="R355" s="52">
        <v>73.633900710171901</v>
      </c>
      <c r="S355" s="52">
        <v>75</v>
      </c>
      <c r="T355" s="52">
        <v>84.370317609273187</v>
      </c>
      <c r="U355" s="52">
        <v>100</v>
      </c>
      <c r="V355" s="52">
        <v>171</v>
      </c>
      <c r="W355" s="52">
        <v>68.597035238117115</v>
      </c>
      <c r="X355" s="52">
        <v>91.46271365082282</v>
      </c>
      <c r="Y355" s="52">
        <v>100</v>
      </c>
      <c r="Z355" s="52">
        <v>53</v>
      </c>
      <c r="AA355" s="52">
        <v>57.382881922976267</v>
      </c>
      <c r="AB355" s="52">
        <v>76.510509230635023</v>
      </c>
      <c r="AC355" s="52">
        <v>100</v>
      </c>
      <c r="AD355" s="52">
        <v>69</v>
      </c>
      <c r="AE355" s="52">
        <v>57.986473429951687</v>
      </c>
      <c r="AF355" s="52">
        <v>77.315297906602254</v>
      </c>
      <c r="AG355" s="52">
        <v>100</v>
      </c>
      <c r="AH355" s="52">
        <v>23</v>
      </c>
      <c r="AI355" s="52">
        <v>53.007246376811587</v>
      </c>
      <c r="AJ355" s="52">
        <v>60.476086956521733</v>
      </c>
      <c r="AK355" s="52">
        <v>70.676328502415458</v>
      </c>
      <c r="AL355" s="52">
        <v>100</v>
      </c>
      <c r="AM355" s="53">
        <v>11.72</v>
      </c>
      <c r="AN355" s="53">
        <v>16.25</v>
      </c>
      <c r="AO355" s="53">
        <v>7.46</v>
      </c>
      <c r="AP355" s="52">
        <v>0</v>
      </c>
      <c r="AQ355" s="52">
        <v>1</v>
      </c>
      <c r="AR355" s="52">
        <v>1</v>
      </c>
      <c r="AS355" s="52">
        <v>1</v>
      </c>
      <c r="AT355" s="52">
        <v>1</v>
      </c>
      <c r="AU355" s="52">
        <v>1</v>
      </c>
      <c r="AV355" s="52">
        <v>1</v>
      </c>
      <c r="AW355" s="52">
        <v>1</v>
      </c>
      <c r="AX355" s="52">
        <v>1</v>
      </c>
      <c r="AY355" s="52">
        <v>1</v>
      </c>
      <c r="AZ355" s="52">
        <v>1.4492753623188406E-2</v>
      </c>
      <c r="BA355" s="52">
        <v>50</v>
      </c>
      <c r="BB355" s="52">
        <v>50</v>
      </c>
      <c r="BC355" s="52">
        <v>2.6785714285714284E-2</v>
      </c>
      <c r="BD355" s="52">
        <v>50</v>
      </c>
      <c r="BE355" s="52">
        <v>50</v>
      </c>
      <c r="BF355" s="52"/>
      <c r="BG355" s="52"/>
      <c r="BH355" s="52"/>
      <c r="BI355" s="52"/>
      <c r="BJ355" s="52"/>
      <c r="BK355" s="52"/>
      <c r="BL355" s="52"/>
      <c r="BM355" s="52"/>
      <c r="BN355" s="52"/>
      <c r="BO355" s="52"/>
      <c r="BP355" s="52"/>
      <c r="BQ355" s="52"/>
      <c r="BR355" s="52"/>
      <c r="BS355" s="52"/>
      <c r="BT355" s="52"/>
      <c r="BU355" s="54"/>
      <c r="BV355" s="54"/>
      <c r="BW355" s="52"/>
      <c r="BX355" s="52"/>
      <c r="BY355" s="52"/>
      <c r="BZ355" s="55"/>
      <c r="CA355" s="55"/>
      <c r="CB355" s="52"/>
      <c r="CC355" s="52"/>
      <c r="CD355" s="52"/>
      <c r="CE355" s="52"/>
      <c r="CF355" s="52"/>
      <c r="CG355" s="52"/>
      <c r="CH355" s="52"/>
      <c r="CI355" s="52"/>
      <c r="CJ355" s="52"/>
      <c r="CK355" s="52">
        <v>57</v>
      </c>
      <c r="CL355" s="52">
        <v>28</v>
      </c>
      <c r="CM355" s="52">
        <v>64</v>
      </c>
      <c r="CN355" s="52">
        <v>0.49122807017543857</v>
      </c>
      <c r="CO355" s="52">
        <v>0.890625</v>
      </c>
      <c r="CP355" s="52">
        <v>16.374269005847953</v>
      </c>
      <c r="CQ355" s="52">
        <v>50</v>
      </c>
      <c r="CR355" s="52"/>
      <c r="CS355" s="52"/>
      <c r="CT355" s="52"/>
      <c r="CU355" s="52"/>
      <c r="CV355" s="52"/>
      <c r="CW355" s="52"/>
      <c r="CX355" s="52"/>
      <c r="CY355" s="52"/>
      <c r="CZ355" s="52">
        <v>16.823939048191338</v>
      </c>
      <c r="DA355" s="52">
        <v>19.496255895940152</v>
      </c>
      <c r="DB355" s="52">
        <v>17.335082511020332</v>
      </c>
      <c r="DC355" s="52"/>
      <c r="DD355" s="50" t="s">
        <v>1107</v>
      </c>
      <c r="DE355" s="22"/>
      <c r="DF355" s="22"/>
    </row>
    <row r="356" spans="1:110" x14ac:dyDescent="0.25">
      <c r="A356" s="50" t="s">
        <v>3257</v>
      </c>
      <c r="B356" s="50" t="s">
        <v>1973</v>
      </c>
      <c r="C356" s="50" t="s">
        <v>106</v>
      </c>
      <c r="D356" s="50" t="s">
        <v>108</v>
      </c>
      <c r="E356" s="50" t="s">
        <v>119</v>
      </c>
      <c r="F356" s="50" t="s">
        <v>2644</v>
      </c>
      <c r="G356" s="50" t="s">
        <v>109</v>
      </c>
      <c r="H356" s="52">
        <v>588.35070086637961</v>
      </c>
      <c r="I356" s="52">
        <v>800</v>
      </c>
      <c r="J356" s="52">
        <v>73.543837608297451</v>
      </c>
      <c r="K356" s="52">
        <v>0</v>
      </c>
      <c r="L356" s="52">
        <v>499</v>
      </c>
      <c r="M356" s="52">
        <v>73.34356218207941</v>
      </c>
      <c r="N356" s="52">
        <v>97.791416242772542</v>
      </c>
      <c r="O356" s="52">
        <v>100</v>
      </c>
      <c r="P356" s="52">
        <v>105</v>
      </c>
      <c r="Q356" s="52">
        <v>60.205196866047459</v>
      </c>
      <c r="R356" s="52">
        <v>62.606318619222314</v>
      </c>
      <c r="S356" s="52">
        <v>75</v>
      </c>
      <c r="T356" s="52">
        <v>80.273595821396611</v>
      </c>
      <c r="U356" s="52">
        <v>100</v>
      </c>
      <c r="V356" s="52">
        <v>498</v>
      </c>
      <c r="W356" s="52">
        <v>59.392433365618587</v>
      </c>
      <c r="X356" s="52">
        <v>79.189911154158111</v>
      </c>
      <c r="Y356" s="52">
        <v>100</v>
      </c>
      <c r="Z356" s="52">
        <v>105</v>
      </c>
      <c r="AA356" s="52">
        <v>47.36331998784464</v>
      </c>
      <c r="AB356" s="52">
        <v>63.151093317126183</v>
      </c>
      <c r="AC356" s="52">
        <v>100</v>
      </c>
      <c r="AD356" s="52">
        <v>175</v>
      </c>
      <c r="AE356" s="52">
        <v>63.057238095238091</v>
      </c>
      <c r="AF356" s="52">
        <v>84.076317460317455</v>
      </c>
      <c r="AG356" s="52">
        <v>100</v>
      </c>
      <c r="AH356" s="52">
        <v>40</v>
      </c>
      <c r="AI356" s="52">
        <v>50.934583333333336</v>
      </c>
      <c r="AJ356" s="52">
        <v>66.649135802469146</v>
      </c>
      <c r="AK356" s="52">
        <v>67.912777777777777</v>
      </c>
      <c r="AL356" s="52">
        <v>100</v>
      </c>
      <c r="AM356" s="53">
        <v>14.79</v>
      </c>
      <c r="AN356" s="53">
        <v>15.24</v>
      </c>
      <c r="AO356" s="53">
        <v>15.71</v>
      </c>
      <c r="AP356" s="52">
        <v>0</v>
      </c>
      <c r="AQ356" s="52">
        <v>0.98231827111984282</v>
      </c>
      <c r="AR356" s="52">
        <v>0.97222222222222221</v>
      </c>
      <c r="AS356" s="52">
        <v>0.98503740648379057</v>
      </c>
      <c r="AT356" s="52">
        <v>0.98035363457760316</v>
      </c>
      <c r="AU356" s="52">
        <v>0.97222222222222221</v>
      </c>
      <c r="AV356" s="52">
        <v>0.98254364089775559</v>
      </c>
      <c r="AW356" s="52">
        <v>0.97765363128491622</v>
      </c>
      <c r="AX356" s="52">
        <v>0.97560975609756095</v>
      </c>
      <c r="AY356" s="52">
        <v>0.97826086956521741</v>
      </c>
      <c r="AZ356" s="52">
        <v>6.4833005893909626E-2</v>
      </c>
      <c r="BA356" s="52">
        <v>47.033398821218086</v>
      </c>
      <c r="BB356" s="52">
        <v>50</v>
      </c>
      <c r="BC356" s="52">
        <v>0.20454545454545456</v>
      </c>
      <c r="BD356" s="52">
        <v>19.09090909090909</v>
      </c>
      <c r="BE356" s="52">
        <v>50</v>
      </c>
      <c r="BF356" s="52"/>
      <c r="BG356" s="52"/>
      <c r="BH356" s="52"/>
      <c r="BI356" s="52"/>
      <c r="BJ356" s="52"/>
      <c r="BK356" s="52"/>
      <c r="BL356" s="52"/>
      <c r="BM356" s="52"/>
      <c r="BN356" s="52"/>
      <c r="BO356" s="52"/>
      <c r="BP356" s="52">
        <v>125</v>
      </c>
      <c r="BQ356" s="52">
        <v>152</v>
      </c>
      <c r="BR356" s="52">
        <v>0.82236842105263153</v>
      </c>
      <c r="BS356" s="52">
        <v>43.743001119820832</v>
      </c>
      <c r="BT356" s="52">
        <v>50</v>
      </c>
      <c r="BU356" s="54"/>
      <c r="BV356" s="54"/>
      <c r="BW356" s="52"/>
      <c r="BX356" s="52"/>
      <c r="BY356" s="52"/>
      <c r="BZ356" s="55"/>
      <c r="CA356" s="55"/>
      <c r="CB356" s="52"/>
      <c r="CC356" s="52"/>
      <c r="CD356" s="52"/>
      <c r="CE356" s="52"/>
      <c r="CF356" s="52"/>
      <c r="CG356" s="52"/>
      <c r="CH356" s="52"/>
      <c r="CI356" s="52"/>
      <c r="CJ356" s="52"/>
      <c r="CK356" s="52">
        <v>219</v>
      </c>
      <c r="CL356" s="52">
        <v>80</v>
      </c>
      <c r="CM356" s="52">
        <v>336</v>
      </c>
      <c r="CN356" s="52">
        <v>0.36529680365296802</v>
      </c>
      <c r="CO356" s="52">
        <v>0.6517857142857143</v>
      </c>
      <c r="CP356" s="52">
        <v>6.0882800608828003</v>
      </c>
      <c r="CQ356" s="52">
        <v>50</v>
      </c>
      <c r="CR356" s="52"/>
      <c r="CS356" s="52"/>
      <c r="CT356" s="52"/>
      <c r="CU356" s="52"/>
      <c r="CV356" s="52"/>
      <c r="CW356" s="52"/>
      <c r="CX356" s="52"/>
      <c r="CY356" s="52"/>
      <c r="CZ356" s="52">
        <v>16.823939048191338</v>
      </c>
      <c r="DA356" s="52">
        <v>19.496255895940152</v>
      </c>
      <c r="DB356" s="52">
        <v>17.335082511020332</v>
      </c>
      <c r="DC356" s="52"/>
      <c r="DD356" s="50" t="s">
        <v>866</v>
      </c>
      <c r="DE356" s="22"/>
      <c r="DF356" s="22"/>
    </row>
    <row r="357" spans="1:110" x14ac:dyDescent="0.25">
      <c r="A357" s="50" t="s">
        <v>3668</v>
      </c>
      <c r="B357" s="50" t="s">
        <v>1974</v>
      </c>
      <c r="C357" s="50" t="s">
        <v>1320</v>
      </c>
      <c r="D357" s="50" t="s">
        <v>108</v>
      </c>
      <c r="E357" s="50" t="s">
        <v>140</v>
      </c>
      <c r="F357" s="50" t="s">
        <v>1453</v>
      </c>
      <c r="G357" s="50" t="s">
        <v>109</v>
      </c>
      <c r="H357" s="52">
        <v>277.95643327772956</v>
      </c>
      <c r="I357" s="52">
        <v>550</v>
      </c>
      <c r="J357" s="52">
        <v>50.537533323223563</v>
      </c>
      <c r="K357" s="52">
        <v>0</v>
      </c>
      <c r="L357" s="52">
        <v>114</v>
      </c>
      <c r="M357" s="52">
        <v>49.450815755341665</v>
      </c>
      <c r="N357" s="52">
        <v>65.934421007122225</v>
      </c>
      <c r="O357" s="52">
        <v>100</v>
      </c>
      <c r="P357" s="52">
        <v>98</v>
      </c>
      <c r="Q357" s="52">
        <v>49.350631303104905</v>
      </c>
      <c r="R357" s="52"/>
      <c r="S357" s="52"/>
      <c r="T357" s="52">
        <v>65.800841737473206</v>
      </c>
      <c r="U357" s="52">
        <v>100</v>
      </c>
      <c r="V357" s="52">
        <v>114</v>
      </c>
      <c r="W357" s="52">
        <v>40.343866488834159</v>
      </c>
      <c r="X357" s="52">
        <v>53.791821985112207</v>
      </c>
      <c r="Y357" s="52">
        <v>100</v>
      </c>
      <c r="Z357" s="52">
        <v>98</v>
      </c>
      <c r="AA357" s="52">
        <v>39.688308071766713</v>
      </c>
      <c r="AB357" s="52">
        <v>52.917744095688946</v>
      </c>
      <c r="AC357" s="52">
        <v>100</v>
      </c>
      <c r="AD357" s="52"/>
      <c r="AE357" s="52"/>
      <c r="AF357" s="52"/>
      <c r="AG357" s="52">
        <v>0</v>
      </c>
      <c r="AH357" s="52"/>
      <c r="AI357" s="52"/>
      <c r="AJ357" s="52"/>
      <c r="AK357" s="52"/>
      <c r="AL357" s="52">
        <v>0</v>
      </c>
      <c r="AM357" s="53"/>
      <c r="AN357" s="53"/>
      <c r="AO357" s="53"/>
      <c r="AP357" s="52">
        <v>0</v>
      </c>
      <c r="AQ357" s="52">
        <v>0.98275862068965514</v>
      </c>
      <c r="AR357" s="52">
        <v>0.98</v>
      </c>
      <c r="AS357" s="52"/>
      <c r="AT357" s="52">
        <v>0.98275862068965514</v>
      </c>
      <c r="AU357" s="52">
        <v>0.98</v>
      </c>
      <c r="AV357" s="52"/>
      <c r="AW357" s="52"/>
      <c r="AX357" s="52"/>
      <c r="AY357" s="52"/>
      <c r="AZ357" s="52">
        <v>0.21052631578947367</v>
      </c>
      <c r="BA357" s="52">
        <v>17.894736842105274</v>
      </c>
      <c r="BB357" s="52">
        <v>50</v>
      </c>
      <c r="BC357" s="52">
        <v>0.23711340206185566</v>
      </c>
      <c r="BD357" s="52">
        <v>12.577319587628866</v>
      </c>
      <c r="BE357" s="52">
        <v>50</v>
      </c>
      <c r="BF357" s="52"/>
      <c r="BG357" s="52"/>
      <c r="BH357" s="52"/>
      <c r="BI357" s="52"/>
      <c r="BJ357" s="52"/>
      <c r="BK357" s="52"/>
      <c r="BL357" s="52"/>
      <c r="BM357" s="52"/>
      <c r="BN357" s="52"/>
      <c r="BO357" s="52"/>
      <c r="BP357" s="52"/>
      <c r="BQ357" s="52"/>
      <c r="BR357" s="52"/>
      <c r="BS357" s="52"/>
      <c r="BT357" s="52"/>
      <c r="BU357" s="54"/>
      <c r="BV357" s="54"/>
      <c r="BW357" s="52"/>
      <c r="BX357" s="52"/>
      <c r="BY357" s="52"/>
      <c r="BZ357" s="55"/>
      <c r="CA357" s="55"/>
      <c r="CB357" s="52"/>
      <c r="CC357" s="52"/>
      <c r="CD357" s="52"/>
      <c r="CE357" s="52"/>
      <c r="CF357" s="52"/>
      <c r="CG357" s="52"/>
      <c r="CH357" s="52"/>
      <c r="CI357" s="52"/>
      <c r="CJ357" s="52"/>
      <c r="CK357" s="52">
        <v>118</v>
      </c>
      <c r="CL357" s="52">
        <v>16</v>
      </c>
      <c r="CM357" s="52">
        <v>114</v>
      </c>
      <c r="CN357" s="52">
        <v>0.13559322033898305</v>
      </c>
      <c r="CO357" s="52">
        <v>1.0350877192982457</v>
      </c>
      <c r="CP357" s="52">
        <v>9.0395480225988702</v>
      </c>
      <c r="CQ357" s="52">
        <v>50</v>
      </c>
      <c r="CR357" s="52"/>
      <c r="CS357" s="52"/>
      <c r="CT357" s="52"/>
      <c r="CU357" s="52"/>
      <c r="CV357" s="52"/>
      <c r="CW357" s="52"/>
      <c r="CX357" s="52"/>
      <c r="CY357" s="52"/>
      <c r="CZ357" s="52">
        <v>16.823939048191338</v>
      </c>
      <c r="DA357" s="52">
        <v>19.496255895940152</v>
      </c>
      <c r="DB357" s="52">
        <v>17.335082511020332</v>
      </c>
      <c r="DC357" s="52"/>
      <c r="DD357" s="50" t="s">
        <v>1360</v>
      </c>
      <c r="DE357" s="22"/>
      <c r="DF357" s="22"/>
    </row>
    <row r="358" spans="1:110" x14ac:dyDescent="0.25">
      <c r="A358" s="50" t="s">
        <v>3014</v>
      </c>
      <c r="B358" s="50" t="s">
        <v>1975</v>
      </c>
      <c r="C358" s="50" t="s">
        <v>106</v>
      </c>
      <c r="D358" s="50" t="s">
        <v>122</v>
      </c>
      <c r="E358" s="50" t="s">
        <v>123</v>
      </c>
      <c r="F358" s="50" t="s">
        <v>1454</v>
      </c>
      <c r="G358" s="50" t="s">
        <v>109</v>
      </c>
      <c r="H358" s="52">
        <v>820.33465848667004</v>
      </c>
      <c r="I358" s="52">
        <v>1150</v>
      </c>
      <c r="J358" s="52">
        <v>71.333448564058273</v>
      </c>
      <c r="K358" s="52">
        <v>0</v>
      </c>
      <c r="L358" s="52">
        <v>59</v>
      </c>
      <c r="M358" s="52">
        <v>66.054879715691641</v>
      </c>
      <c r="N358" s="52">
        <v>88.073172954255512</v>
      </c>
      <c r="O358" s="52">
        <v>100</v>
      </c>
      <c r="P358" s="52">
        <v>26</v>
      </c>
      <c r="Q358" s="52">
        <v>60.544354838709687</v>
      </c>
      <c r="R358" s="52">
        <v>52.290950744558991</v>
      </c>
      <c r="S358" s="52">
        <v>70.396505376344095</v>
      </c>
      <c r="T358" s="52">
        <v>80.725806451612911</v>
      </c>
      <c r="U358" s="52">
        <v>100</v>
      </c>
      <c r="V358" s="52">
        <v>59</v>
      </c>
      <c r="W358" s="52">
        <v>45.979090220746698</v>
      </c>
      <c r="X358" s="52">
        <v>61.305453627662267</v>
      </c>
      <c r="Y358" s="52">
        <v>100</v>
      </c>
      <c r="Z358" s="52">
        <v>26</v>
      </c>
      <c r="AA358" s="52">
        <v>37.967882632831092</v>
      </c>
      <c r="AB358" s="52">
        <v>50.623843510441461</v>
      </c>
      <c r="AC358" s="52">
        <v>100</v>
      </c>
      <c r="AD358" s="52">
        <v>63</v>
      </c>
      <c r="AE358" s="52">
        <v>49.610582010582</v>
      </c>
      <c r="AF358" s="52">
        <v>66.14744268077601</v>
      </c>
      <c r="AG358" s="52">
        <v>100</v>
      </c>
      <c r="AH358" s="52">
        <v>42</v>
      </c>
      <c r="AI358" s="52">
        <v>45.929365079365077</v>
      </c>
      <c r="AJ358" s="52">
        <v>56.973015873015875</v>
      </c>
      <c r="AK358" s="52">
        <v>61.239153439153441</v>
      </c>
      <c r="AL358" s="52">
        <v>100</v>
      </c>
      <c r="AM358" s="53">
        <v>9.85</v>
      </c>
      <c r="AN358" s="53">
        <v>14.32</v>
      </c>
      <c r="AO358" s="53">
        <v>11.04</v>
      </c>
      <c r="AP358" s="52">
        <v>0</v>
      </c>
      <c r="AQ358" s="52">
        <v>1</v>
      </c>
      <c r="AR358" s="52">
        <v>1</v>
      </c>
      <c r="AS358" s="52">
        <v>1</v>
      </c>
      <c r="AT358" s="52">
        <v>1</v>
      </c>
      <c r="AU358" s="52">
        <v>1</v>
      </c>
      <c r="AV358" s="52">
        <v>1</v>
      </c>
      <c r="AW358" s="52">
        <v>1</v>
      </c>
      <c r="AX358" s="52">
        <v>1</v>
      </c>
      <c r="AY358" s="52">
        <v>1</v>
      </c>
      <c r="AZ358" s="52">
        <v>0.10887096774193548</v>
      </c>
      <c r="BA358" s="52">
        <v>38.225806451612911</v>
      </c>
      <c r="BB358" s="52">
        <v>50</v>
      </c>
      <c r="BC358" s="52">
        <v>0.1111111111111111</v>
      </c>
      <c r="BD358" s="52">
        <v>37.777777777777771</v>
      </c>
      <c r="BE358" s="52">
        <v>50</v>
      </c>
      <c r="BF358" s="52">
        <v>58</v>
      </c>
      <c r="BG358" s="52">
        <v>121</v>
      </c>
      <c r="BH358" s="52">
        <v>0.47933884297520662</v>
      </c>
      <c r="BI358" s="52">
        <v>31.955922865013775</v>
      </c>
      <c r="BJ358" s="52">
        <v>50</v>
      </c>
      <c r="BK358" s="52">
        <v>11</v>
      </c>
      <c r="BL358" s="52">
        <v>121</v>
      </c>
      <c r="BM358" s="52">
        <v>9.0909090909090912E-2</v>
      </c>
      <c r="BN358" s="52">
        <v>6.0606060606060606</v>
      </c>
      <c r="BO358" s="52">
        <v>50</v>
      </c>
      <c r="BP358" s="52">
        <v>65</v>
      </c>
      <c r="BQ358" s="52">
        <v>66</v>
      </c>
      <c r="BR358" s="52">
        <v>0.98484848484848486</v>
      </c>
      <c r="BS358" s="52">
        <v>50</v>
      </c>
      <c r="BT358" s="52">
        <v>50</v>
      </c>
      <c r="BU358" s="54">
        <v>48</v>
      </c>
      <c r="BV358" s="54">
        <v>52</v>
      </c>
      <c r="BW358" s="52">
        <v>0.92307692307692313</v>
      </c>
      <c r="BX358" s="52">
        <v>98.199672667757781</v>
      </c>
      <c r="BY358" s="52">
        <v>100</v>
      </c>
      <c r="BZ358" s="55"/>
      <c r="CA358" s="55"/>
      <c r="CB358" s="52"/>
      <c r="CC358" s="52"/>
      <c r="CD358" s="52"/>
      <c r="CE358" s="52"/>
      <c r="CF358" s="52">
        <v>53</v>
      </c>
      <c r="CG358" s="52">
        <v>42</v>
      </c>
      <c r="CH358" s="52">
        <v>0.79245283018867929</v>
      </c>
      <c r="CI358" s="52">
        <v>100</v>
      </c>
      <c r="CJ358" s="52">
        <v>100</v>
      </c>
      <c r="CK358" s="52">
        <v>28</v>
      </c>
      <c r="CL358" s="52">
        <v>12</v>
      </c>
      <c r="CM358" s="52">
        <v>61</v>
      </c>
      <c r="CN358" s="52">
        <v>0.42857142857142855</v>
      </c>
      <c r="CO358" s="52">
        <v>0.45901639344262296</v>
      </c>
      <c r="CP358" s="52">
        <v>0</v>
      </c>
      <c r="CQ358" s="52">
        <v>50</v>
      </c>
      <c r="CR358" s="52">
        <v>151</v>
      </c>
      <c r="CS358" s="52">
        <v>248</v>
      </c>
      <c r="CT358" s="52">
        <v>0.6088709677419355</v>
      </c>
      <c r="CU358" s="52">
        <v>50</v>
      </c>
      <c r="CV358" s="52">
        <v>50</v>
      </c>
      <c r="CW358" s="52"/>
      <c r="CX358" s="52"/>
      <c r="CY358" s="52"/>
      <c r="CZ358" s="52">
        <v>16.823939048191338</v>
      </c>
      <c r="DA358" s="52">
        <v>19.496255895940152</v>
      </c>
      <c r="DB358" s="52">
        <v>17.335082511020332</v>
      </c>
      <c r="DC358" s="52"/>
      <c r="DD358" s="50" t="s">
        <v>594</v>
      </c>
      <c r="DE358" s="22"/>
      <c r="DF358" s="22"/>
    </row>
    <row r="359" spans="1:110" x14ac:dyDescent="0.25">
      <c r="A359" s="50" t="s">
        <v>2798</v>
      </c>
      <c r="B359" s="50" t="s">
        <v>1976</v>
      </c>
      <c r="C359" s="50" t="s">
        <v>106</v>
      </c>
      <c r="D359" s="50" t="s">
        <v>107</v>
      </c>
      <c r="E359" s="50" t="s">
        <v>137</v>
      </c>
      <c r="F359" s="50" t="s">
        <v>2644</v>
      </c>
      <c r="G359" s="50" t="s">
        <v>109</v>
      </c>
      <c r="H359" s="52">
        <v>576.29234265305672</v>
      </c>
      <c r="I359" s="52">
        <v>750</v>
      </c>
      <c r="J359" s="52">
        <v>76.838979020407564</v>
      </c>
      <c r="K359" s="52">
        <v>1</v>
      </c>
      <c r="L359" s="52">
        <v>121</v>
      </c>
      <c r="M359" s="52">
        <v>70.525710227226085</v>
      </c>
      <c r="N359" s="52">
        <v>94.034280302968114</v>
      </c>
      <c r="O359" s="52">
        <v>100</v>
      </c>
      <c r="P359" s="52">
        <v>63</v>
      </c>
      <c r="Q359" s="52">
        <v>65.061000540352538</v>
      </c>
      <c r="R359" s="52">
        <v>69.262938549576461</v>
      </c>
      <c r="S359" s="52">
        <v>75</v>
      </c>
      <c r="T359" s="52">
        <v>86.74800072047006</v>
      </c>
      <c r="U359" s="52">
        <v>100</v>
      </c>
      <c r="V359" s="52">
        <v>121</v>
      </c>
      <c r="W359" s="52">
        <v>62.304390179390161</v>
      </c>
      <c r="X359" s="52">
        <v>83.072520239186886</v>
      </c>
      <c r="Y359" s="52">
        <v>100</v>
      </c>
      <c r="Z359" s="52">
        <v>63</v>
      </c>
      <c r="AA359" s="52">
        <v>55.898107552869448</v>
      </c>
      <c r="AB359" s="52">
        <v>74.530810070492592</v>
      </c>
      <c r="AC359" s="52">
        <v>100</v>
      </c>
      <c r="AD359" s="52">
        <v>53</v>
      </c>
      <c r="AE359" s="52">
        <v>51.305660377358485</v>
      </c>
      <c r="AF359" s="52">
        <v>68.407547169811309</v>
      </c>
      <c r="AG359" s="52">
        <v>100</v>
      </c>
      <c r="AH359" s="52">
        <v>31</v>
      </c>
      <c r="AI359" s="52">
        <v>43.183870967741925</v>
      </c>
      <c r="AJ359" s="52">
        <v>62.75</v>
      </c>
      <c r="AK359" s="52">
        <v>57.578494623655899</v>
      </c>
      <c r="AL359" s="52">
        <v>100</v>
      </c>
      <c r="AM359" s="53">
        <v>9.93</v>
      </c>
      <c r="AN359" s="53">
        <v>13.36</v>
      </c>
      <c r="AO359" s="53">
        <v>19.559999999999999</v>
      </c>
      <c r="AP359" s="52">
        <v>0</v>
      </c>
      <c r="AQ359" s="52">
        <v>0.99212598425196852</v>
      </c>
      <c r="AR359" s="52">
        <v>1</v>
      </c>
      <c r="AS359" s="52">
        <v>0.98305084745762716</v>
      </c>
      <c r="AT359" s="52">
        <v>0.98701298701298701</v>
      </c>
      <c r="AU359" s="52">
        <v>0.98947368421052628</v>
      </c>
      <c r="AV359" s="52">
        <v>0.98305084745762716</v>
      </c>
      <c r="AW359" s="52">
        <v>1</v>
      </c>
      <c r="AX359" s="52">
        <v>1</v>
      </c>
      <c r="AY359" s="52">
        <v>1</v>
      </c>
      <c r="AZ359" s="52">
        <v>5.1724137931034482E-2</v>
      </c>
      <c r="BA359" s="52">
        <v>49.655172413793117</v>
      </c>
      <c r="BB359" s="52">
        <v>50</v>
      </c>
      <c r="BC359" s="52">
        <v>6.9868995633187769E-2</v>
      </c>
      <c r="BD359" s="52">
        <v>46.02620087336247</v>
      </c>
      <c r="BE359" s="52">
        <v>50</v>
      </c>
      <c r="BF359" s="52"/>
      <c r="BG359" s="52"/>
      <c r="BH359" s="52"/>
      <c r="BI359" s="52"/>
      <c r="BJ359" s="52"/>
      <c r="BK359" s="52"/>
      <c r="BL359" s="52"/>
      <c r="BM359" s="52"/>
      <c r="BN359" s="52"/>
      <c r="BO359" s="52"/>
      <c r="BP359" s="52"/>
      <c r="BQ359" s="52"/>
      <c r="BR359" s="52"/>
      <c r="BS359" s="52"/>
      <c r="BT359" s="52"/>
      <c r="BU359" s="54"/>
      <c r="BV359" s="54"/>
      <c r="BW359" s="52"/>
      <c r="BX359" s="52"/>
      <c r="BY359" s="52"/>
      <c r="BZ359" s="55"/>
      <c r="CA359" s="55"/>
      <c r="CB359" s="52"/>
      <c r="CC359" s="52"/>
      <c r="CD359" s="52"/>
      <c r="CE359" s="52"/>
      <c r="CF359" s="52"/>
      <c r="CG359" s="52"/>
      <c r="CH359" s="52"/>
      <c r="CI359" s="52"/>
      <c r="CJ359" s="52"/>
      <c r="CK359" s="52">
        <v>39</v>
      </c>
      <c r="CL359" s="52">
        <v>19</v>
      </c>
      <c r="CM359" s="52">
        <v>48</v>
      </c>
      <c r="CN359" s="52">
        <v>0.48717948717948717</v>
      </c>
      <c r="CO359" s="52">
        <v>0.8125</v>
      </c>
      <c r="CP359" s="52">
        <v>16.239316239316238</v>
      </c>
      <c r="CQ359" s="52">
        <v>50</v>
      </c>
      <c r="CR359" s="52"/>
      <c r="CS359" s="52"/>
      <c r="CT359" s="52"/>
      <c r="CU359" s="52"/>
      <c r="CV359" s="52"/>
      <c r="CW359" s="52"/>
      <c r="CX359" s="52"/>
      <c r="CY359" s="52"/>
      <c r="CZ359" s="52">
        <v>16.823939048191338</v>
      </c>
      <c r="DA359" s="52">
        <v>19.496255895940152</v>
      </c>
      <c r="DB359" s="52">
        <v>17.335082511020332</v>
      </c>
      <c r="DC359" s="52"/>
      <c r="DD359" s="50" t="s">
        <v>353</v>
      </c>
      <c r="DE359" s="22"/>
      <c r="DF359" s="22"/>
    </row>
    <row r="360" spans="1:110" x14ac:dyDescent="0.25">
      <c r="A360" s="50" t="s">
        <v>3632</v>
      </c>
      <c r="B360" s="50" t="s">
        <v>1977</v>
      </c>
      <c r="C360" s="50" t="s">
        <v>1284</v>
      </c>
      <c r="D360" s="50" t="s">
        <v>122</v>
      </c>
      <c r="E360" s="50" t="s">
        <v>123</v>
      </c>
      <c r="F360" s="50" t="s">
        <v>1454</v>
      </c>
      <c r="G360" s="50" t="s">
        <v>109</v>
      </c>
      <c r="H360" s="52">
        <v>845.13385684701677</v>
      </c>
      <c r="I360" s="52">
        <v>1250</v>
      </c>
      <c r="J360" s="52">
        <v>67.610708547761348</v>
      </c>
      <c r="K360" s="52">
        <v>1</v>
      </c>
      <c r="L360" s="52">
        <v>76</v>
      </c>
      <c r="M360" s="52">
        <v>64.626750848896449</v>
      </c>
      <c r="N360" s="52">
        <v>86.169001131861933</v>
      </c>
      <c r="O360" s="52">
        <v>100</v>
      </c>
      <c r="P360" s="52">
        <v>47</v>
      </c>
      <c r="Q360" s="52">
        <v>55.325583390528479</v>
      </c>
      <c r="R360" s="52">
        <v>51.469415807560132</v>
      </c>
      <c r="S360" s="52">
        <v>75</v>
      </c>
      <c r="T360" s="52">
        <v>73.767444520704643</v>
      </c>
      <c r="U360" s="52">
        <v>100</v>
      </c>
      <c r="V360" s="52">
        <v>66</v>
      </c>
      <c r="W360" s="52">
        <v>40.183276059564719</v>
      </c>
      <c r="X360" s="52">
        <v>53.577701412752951</v>
      </c>
      <c r="Y360" s="52">
        <v>100</v>
      </c>
      <c r="Z360" s="52">
        <v>41</v>
      </c>
      <c r="AA360" s="52">
        <v>33.301483530299215</v>
      </c>
      <c r="AB360" s="52">
        <v>44.401978040398951</v>
      </c>
      <c r="AC360" s="52">
        <v>100</v>
      </c>
      <c r="AD360" s="52">
        <v>106</v>
      </c>
      <c r="AE360" s="52">
        <v>52.416037735849031</v>
      </c>
      <c r="AF360" s="52">
        <v>69.888050314465374</v>
      </c>
      <c r="AG360" s="52">
        <v>100</v>
      </c>
      <c r="AH360" s="52">
        <v>57</v>
      </c>
      <c r="AI360" s="52">
        <v>43.633333333333333</v>
      </c>
      <c r="AJ360" s="52">
        <v>62.632653061224502</v>
      </c>
      <c r="AK360" s="52">
        <v>58.17777777777777</v>
      </c>
      <c r="AL360" s="52">
        <v>100</v>
      </c>
      <c r="AM360" s="53">
        <v>19.670000000000002</v>
      </c>
      <c r="AN360" s="53">
        <v>18.16</v>
      </c>
      <c r="AO360" s="53">
        <v>18.989999999999998</v>
      </c>
      <c r="AP360" s="52">
        <v>1</v>
      </c>
      <c r="AQ360" s="52">
        <v>0.73076923076923073</v>
      </c>
      <c r="AR360" s="52">
        <v>0.8545454545454545</v>
      </c>
      <c r="AS360" s="52">
        <v>0.59183673469387754</v>
      </c>
      <c r="AT360" s="52">
        <v>0.63461538461538458</v>
      </c>
      <c r="AU360" s="52">
        <v>0.74545454545454548</v>
      </c>
      <c r="AV360" s="52">
        <v>0.51020408163265307</v>
      </c>
      <c r="AW360" s="52">
        <v>0.97247706422018354</v>
      </c>
      <c r="AX360" s="52">
        <v>0.96610169491525422</v>
      </c>
      <c r="AY360" s="52">
        <v>0.98</v>
      </c>
      <c r="AZ360" s="52">
        <v>0.44700460829493088</v>
      </c>
      <c r="BA360" s="52">
        <v>0</v>
      </c>
      <c r="BB360" s="52">
        <v>50</v>
      </c>
      <c r="BC360" s="52">
        <v>0.53543307086614178</v>
      </c>
      <c r="BD360" s="52">
        <v>0</v>
      </c>
      <c r="BE360" s="52">
        <v>50</v>
      </c>
      <c r="BF360" s="52">
        <v>131</v>
      </c>
      <c r="BG360" s="52">
        <v>206</v>
      </c>
      <c r="BH360" s="52">
        <v>0.63592233009708743</v>
      </c>
      <c r="BI360" s="52">
        <v>42.394822006472495</v>
      </c>
      <c r="BJ360" s="52">
        <v>50</v>
      </c>
      <c r="BK360" s="52">
        <v>61</v>
      </c>
      <c r="BL360" s="52">
        <v>206</v>
      </c>
      <c r="BM360" s="52">
        <v>0.29611650485436891</v>
      </c>
      <c r="BN360" s="52">
        <v>19.741100323624593</v>
      </c>
      <c r="BO360" s="52">
        <v>50</v>
      </c>
      <c r="BP360" s="52">
        <v>117</v>
      </c>
      <c r="BQ360" s="52">
        <v>119</v>
      </c>
      <c r="BR360" s="52">
        <v>0.98319327731092432</v>
      </c>
      <c r="BS360" s="52">
        <v>50</v>
      </c>
      <c r="BT360" s="52">
        <v>50</v>
      </c>
      <c r="BU360" s="54">
        <v>80</v>
      </c>
      <c r="BV360" s="54">
        <v>95</v>
      </c>
      <c r="BW360" s="52">
        <v>0.84210526315789469</v>
      </c>
      <c r="BX360" s="52">
        <v>89.585666293393061</v>
      </c>
      <c r="BY360" s="52">
        <v>100</v>
      </c>
      <c r="BZ360" s="55">
        <v>56</v>
      </c>
      <c r="CA360" s="55">
        <v>60</v>
      </c>
      <c r="CB360" s="52">
        <v>0.93333333333333324</v>
      </c>
      <c r="CC360" s="52">
        <v>99.290780141843967</v>
      </c>
      <c r="CD360" s="52">
        <v>100</v>
      </c>
      <c r="CE360" s="52">
        <v>0</v>
      </c>
      <c r="CF360" s="52">
        <v>81</v>
      </c>
      <c r="CG360" s="52">
        <v>68</v>
      </c>
      <c r="CH360" s="52">
        <v>0.83950617283950613</v>
      </c>
      <c r="CI360" s="52">
        <v>100</v>
      </c>
      <c r="CJ360" s="52">
        <v>100</v>
      </c>
      <c r="CK360" s="52">
        <v>86</v>
      </c>
      <c r="CL360" s="52">
        <v>21</v>
      </c>
      <c r="CM360" s="52">
        <v>109</v>
      </c>
      <c r="CN360" s="52">
        <v>0.2441860465116279</v>
      </c>
      <c r="CO360" s="52">
        <v>0.78899082568807344</v>
      </c>
      <c r="CP360" s="52">
        <v>8.1395348837209287</v>
      </c>
      <c r="CQ360" s="52">
        <v>50</v>
      </c>
      <c r="CR360" s="52">
        <v>432</v>
      </c>
      <c r="CS360" s="52">
        <v>434</v>
      </c>
      <c r="CT360" s="52">
        <v>0.99539170506912444</v>
      </c>
      <c r="CU360" s="52">
        <v>50</v>
      </c>
      <c r="CV360" s="52">
        <v>50</v>
      </c>
      <c r="CW360" s="52">
        <v>0.93333333333333324</v>
      </c>
      <c r="CX360" s="52">
        <v>0.83783783783783794</v>
      </c>
      <c r="CY360" s="52">
        <v>-9.5495495495495394E-2</v>
      </c>
      <c r="CZ360" s="52">
        <v>16.823939048191338</v>
      </c>
      <c r="DA360" s="52">
        <v>19.496255895940152</v>
      </c>
      <c r="DB360" s="52">
        <v>17.335082511020332</v>
      </c>
      <c r="DC360" s="52">
        <v>12.629206143265662</v>
      </c>
      <c r="DD360" s="50" t="s">
        <v>1297</v>
      </c>
      <c r="DE360" s="22"/>
      <c r="DF360" s="22"/>
    </row>
    <row r="361" spans="1:110" x14ac:dyDescent="0.25">
      <c r="A361" s="50" t="s">
        <v>3630</v>
      </c>
      <c r="B361" s="50" t="s">
        <v>1978</v>
      </c>
      <c r="C361" s="50" t="s">
        <v>1284</v>
      </c>
      <c r="D361" s="50" t="s">
        <v>108</v>
      </c>
      <c r="E361" s="50" t="s">
        <v>119</v>
      </c>
      <c r="F361" s="50" t="s">
        <v>1454</v>
      </c>
      <c r="G361" s="50" t="s">
        <v>109</v>
      </c>
      <c r="H361" s="52">
        <v>512.58902415173475</v>
      </c>
      <c r="I361" s="52">
        <v>800</v>
      </c>
      <c r="J361" s="52">
        <v>64.073628018966843</v>
      </c>
      <c r="K361" s="52">
        <v>0</v>
      </c>
      <c r="L361" s="52">
        <v>310</v>
      </c>
      <c r="M361" s="52">
        <v>64.844472173951715</v>
      </c>
      <c r="N361" s="52">
        <v>86.459296231935625</v>
      </c>
      <c r="O361" s="52">
        <v>100</v>
      </c>
      <c r="P361" s="52">
        <v>196</v>
      </c>
      <c r="Q361" s="52">
        <v>58.909571221370072</v>
      </c>
      <c r="R361" s="52">
        <v>60.991131373278392</v>
      </c>
      <c r="S361" s="52">
        <v>75</v>
      </c>
      <c r="T361" s="52">
        <v>78.546094961826768</v>
      </c>
      <c r="U361" s="52">
        <v>100</v>
      </c>
      <c r="V361" s="52">
        <v>309</v>
      </c>
      <c r="W361" s="52">
        <v>52.159152633753436</v>
      </c>
      <c r="X361" s="52">
        <v>69.545536845004591</v>
      </c>
      <c r="Y361" s="52">
        <v>100</v>
      </c>
      <c r="Z361" s="52">
        <v>195</v>
      </c>
      <c r="AA361" s="52">
        <v>46.995841986031152</v>
      </c>
      <c r="AB361" s="52">
        <v>62.661122648041534</v>
      </c>
      <c r="AC361" s="52">
        <v>100</v>
      </c>
      <c r="AD361" s="52">
        <v>93</v>
      </c>
      <c r="AE361" s="52">
        <v>49.255555555555553</v>
      </c>
      <c r="AF361" s="52">
        <v>65.67407407407407</v>
      </c>
      <c r="AG361" s="52">
        <v>100</v>
      </c>
      <c r="AH361" s="52">
        <v>59</v>
      </c>
      <c r="AI361" s="52">
        <v>48.263276836158191</v>
      </c>
      <c r="AJ361" s="52">
        <v>50.977450980392142</v>
      </c>
      <c r="AK361" s="52">
        <v>64.351035781544255</v>
      </c>
      <c r="AL361" s="52">
        <v>100</v>
      </c>
      <c r="AM361" s="53">
        <v>16.09</v>
      </c>
      <c r="AN361" s="53">
        <v>13.99</v>
      </c>
      <c r="AO361" s="53">
        <v>2.71</v>
      </c>
      <c r="AP361" s="52">
        <v>0</v>
      </c>
      <c r="AQ361" s="52">
        <v>0.99044585987261147</v>
      </c>
      <c r="AR361" s="52">
        <v>0.98994974874371855</v>
      </c>
      <c r="AS361" s="52">
        <v>0.99130434782608701</v>
      </c>
      <c r="AT361" s="52">
        <v>0.98726114649681529</v>
      </c>
      <c r="AU361" s="52">
        <v>0.98492462311557794</v>
      </c>
      <c r="AV361" s="52">
        <v>0.99130434782608701</v>
      </c>
      <c r="AW361" s="52">
        <v>1</v>
      </c>
      <c r="AX361" s="52">
        <v>1</v>
      </c>
      <c r="AY361" s="52">
        <v>1</v>
      </c>
      <c r="AZ361" s="52">
        <v>0.17197452229299362</v>
      </c>
      <c r="BA361" s="52">
        <v>25.60509554140129</v>
      </c>
      <c r="BB361" s="52">
        <v>50</v>
      </c>
      <c r="BC361" s="52">
        <v>0.24120603015075376</v>
      </c>
      <c r="BD361" s="52">
        <v>11.758793969849268</v>
      </c>
      <c r="BE361" s="52">
        <v>50</v>
      </c>
      <c r="BF361" s="52"/>
      <c r="BG361" s="52"/>
      <c r="BH361" s="52"/>
      <c r="BI361" s="52"/>
      <c r="BJ361" s="52"/>
      <c r="BK361" s="52"/>
      <c r="BL361" s="52"/>
      <c r="BM361" s="52"/>
      <c r="BN361" s="52"/>
      <c r="BO361" s="52"/>
      <c r="BP361" s="52">
        <v>83</v>
      </c>
      <c r="BQ361" s="52">
        <v>92</v>
      </c>
      <c r="BR361" s="52">
        <v>0.90217391304347827</v>
      </c>
      <c r="BS361" s="52">
        <v>47.987974098057357</v>
      </c>
      <c r="BT361" s="52">
        <v>50</v>
      </c>
      <c r="BU361" s="54"/>
      <c r="BV361" s="54"/>
      <c r="BW361" s="52"/>
      <c r="BX361" s="52"/>
      <c r="BY361" s="52"/>
      <c r="BZ361" s="55"/>
      <c r="CA361" s="55"/>
      <c r="CB361" s="52"/>
      <c r="CC361" s="52"/>
      <c r="CD361" s="52"/>
      <c r="CE361" s="52"/>
      <c r="CF361" s="52"/>
      <c r="CG361" s="52"/>
      <c r="CH361" s="52"/>
      <c r="CI361" s="52"/>
      <c r="CJ361" s="52"/>
      <c r="CK361" s="52">
        <v>84</v>
      </c>
      <c r="CL361" s="52">
        <v>23</v>
      </c>
      <c r="CM361" s="52">
        <v>208</v>
      </c>
      <c r="CN361" s="52">
        <v>0.27380952380952384</v>
      </c>
      <c r="CO361" s="52">
        <v>0.40384615384615385</v>
      </c>
      <c r="CP361" s="52">
        <v>0</v>
      </c>
      <c r="CQ361" s="52">
        <v>50</v>
      </c>
      <c r="CR361" s="52"/>
      <c r="CS361" s="52"/>
      <c r="CT361" s="52"/>
      <c r="CU361" s="52"/>
      <c r="CV361" s="52"/>
      <c r="CW361" s="52"/>
      <c r="CX361" s="52"/>
      <c r="CY361" s="52"/>
      <c r="CZ361" s="52">
        <v>16.823939048191338</v>
      </c>
      <c r="DA361" s="52">
        <v>19.496255895940152</v>
      </c>
      <c r="DB361" s="52">
        <v>17.335082511020332</v>
      </c>
      <c r="DC361" s="52"/>
      <c r="DD361" s="50" t="s">
        <v>1295</v>
      </c>
      <c r="DE361" s="22"/>
      <c r="DF361" s="22"/>
    </row>
    <row r="362" spans="1:110" x14ac:dyDescent="0.25">
      <c r="A362" s="50" t="s">
        <v>3213</v>
      </c>
      <c r="B362" s="50" t="s">
        <v>1979</v>
      </c>
      <c r="C362" s="50" t="s">
        <v>106</v>
      </c>
      <c r="D362" s="50" t="s">
        <v>107</v>
      </c>
      <c r="E362" s="50" t="s">
        <v>137</v>
      </c>
      <c r="F362" s="50" t="s">
        <v>1453</v>
      </c>
      <c r="G362" s="50" t="s">
        <v>109</v>
      </c>
      <c r="H362" s="52">
        <v>626.21213511612666</v>
      </c>
      <c r="I362" s="52">
        <v>750</v>
      </c>
      <c r="J362" s="52">
        <v>83.494951348816898</v>
      </c>
      <c r="K362" s="52">
        <v>0</v>
      </c>
      <c r="L362" s="52">
        <v>160</v>
      </c>
      <c r="M362" s="52">
        <v>76.492113262035247</v>
      </c>
      <c r="N362" s="52">
        <v>100</v>
      </c>
      <c r="O362" s="52">
        <v>100</v>
      </c>
      <c r="P362" s="52">
        <v>56</v>
      </c>
      <c r="Q362" s="52">
        <v>68.629757928711768</v>
      </c>
      <c r="R362" s="52">
        <v>73.435716145239951</v>
      </c>
      <c r="S362" s="52">
        <v>75</v>
      </c>
      <c r="T362" s="52">
        <v>91.506343904949034</v>
      </c>
      <c r="U362" s="52">
        <v>100</v>
      </c>
      <c r="V362" s="52">
        <v>161</v>
      </c>
      <c r="W362" s="52">
        <v>68.680153901427175</v>
      </c>
      <c r="X362" s="52">
        <v>91.573538535236239</v>
      </c>
      <c r="Y362" s="52">
        <v>100</v>
      </c>
      <c r="Z362" s="52">
        <v>56</v>
      </c>
      <c r="AA362" s="52">
        <v>59.763474694278266</v>
      </c>
      <c r="AB362" s="52">
        <v>79.684632925704364</v>
      </c>
      <c r="AC362" s="52">
        <v>100</v>
      </c>
      <c r="AD362" s="52">
        <v>57</v>
      </c>
      <c r="AE362" s="52">
        <v>60.377777777777794</v>
      </c>
      <c r="AF362" s="52">
        <v>80.503703703703721</v>
      </c>
      <c r="AG362" s="52">
        <v>100</v>
      </c>
      <c r="AH362" s="52">
        <v>21</v>
      </c>
      <c r="AI362" s="52">
        <v>52.084126984126982</v>
      </c>
      <c r="AJ362" s="52">
        <v>65.215740740740728</v>
      </c>
      <c r="AK362" s="52">
        <v>69.445502645502643</v>
      </c>
      <c r="AL362" s="52">
        <v>100</v>
      </c>
      <c r="AM362" s="53">
        <v>6.37</v>
      </c>
      <c r="AN362" s="53">
        <v>13.67</v>
      </c>
      <c r="AO362" s="53">
        <v>13.13</v>
      </c>
      <c r="AP362" s="52">
        <v>0</v>
      </c>
      <c r="AQ362" s="52">
        <v>0.96470588235294119</v>
      </c>
      <c r="AR362" s="52">
        <v>0.95081967213114749</v>
      </c>
      <c r="AS362" s="52">
        <v>0.97247706422018354</v>
      </c>
      <c r="AT362" s="52">
        <v>0.97058823529411764</v>
      </c>
      <c r="AU362" s="52">
        <v>0.95081967213114749</v>
      </c>
      <c r="AV362" s="52">
        <v>0.98165137614678899</v>
      </c>
      <c r="AW362" s="52">
        <v>0.98275862068965514</v>
      </c>
      <c r="AX362" s="52">
        <v>1</v>
      </c>
      <c r="AY362" s="52">
        <v>0.97297297297297303</v>
      </c>
      <c r="AZ362" s="52">
        <v>5.5718475073313782E-2</v>
      </c>
      <c r="BA362" s="52">
        <v>48.856304985337268</v>
      </c>
      <c r="BB362" s="52">
        <v>50</v>
      </c>
      <c r="BC362" s="52">
        <v>0.10377358490566038</v>
      </c>
      <c r="BD362" s="52">
        <v>39.245283018867937</v>
      </c>
      <c r="BE362" s="52">
        <v>50</v>
      </c>
      <c r="BF362" s="52"/>
      <c r="BG362" s="52"/>
      <c r="BH362" s="52"/>
      <c r="BI362" s="52"/>
      <c r="BJ362" s="52"/>
      <c r="BK362" s="52"/>
      <c r="BL362" s="52"/>
      <c r="BM362" s="52"/>
      <c r="BN362" s="52"/>
      <c r="BO362" s="52"/>
      <c r="BP362" s="52"/>
      <c r="BQ362" s="52"/>
      <c r="BR362" s="52"/>
      <c r="BS362" s="52"/>
      <c r="BT362" s="52"/>
      <c r="BU362" s="54"/>
      <c r="BV362" s="54"/>
      <c r="BW362" s="52"/>
      <c r="BX362" s="52"/>
      <c r="BY362" s="52"/>
      <c r="BZ362" s="55"/>
      <c r="CA362" s="55"/>
      <c r="CB362" s="52"/>
      <c r="CC362" s="52"/>
      <c r="CD362" s="52"/>
      <c r="CE362" s="52"/>
      <c r="CF362" s="52"/>
      <c r="CG362" s="52"/>
      <c r="CH362" s="52"/>
      <c r="CI362" s="52"/>
      <c r="CJ362" s="52"/>
      <c r="CK362" s="52">
        <v>63</v>
      </c>
      <c r="CL362" s="52">
        <v>24</v>
      </c>
      <c r="CM362" s="52">
        <v>60</v>
      </c>
      <c r="CN362" s="52">
        <v>0.38095238095238093</v>
      </c>
      <c r="CO362" s="52">
        <v>1.05</v>
      </c>
      <c r="CP362" s="52">
        <v>25.396825396825395</v>
      </c>
      <c r="CQ362" s="52">
        <v>50</v>
      </c>
      <c r="CR362" s="52"/>
      <c r="CS362" s="52"/>
      <c r="CT362" s="52"/>
      <c r="CU362" s="52"/>
      <c r="CV362" s="52"/>
      <c r="CW362" s="52"/>
      <c r="CX362" s="52"/>
      <c r="CY362" s="52"/>
      <c r="CZ362" s="52">
        <v>16.823939048191338</v>
      </c>
      <c r="DA362" s="52">
        <v>19.496255895940152</v>
      </c>
      <c r="DB362" s="52">
        <v>17.335082511020332</v>
      </c>
      <c r="DC362" s="52"/>
      <c r="DD362" s="50" t="s">
        <v>819</v>
      </c>
      <c r="DE362" s="22"/>
      <c r="DF362" s="22"/>
    </row>
    <row r="363" spans="1:110" x14ac:dyDescent="0.25">
      <c r="A363" s="50" t="s">
        <v>3515</v>
      </c>
      <c r="B363" s="50" t="s">
        <v>1980</v>
      </c>
      <c r="C363" s="50" t="s">
        <v>106</v>
      </c>
      <c r="D363" s="50" t="s">
        <v>114</v>
      </c>
      <c r="E363" s="50" t="s">
        <v>137</v>
      </c>
      <c r="F363" s="50" t="s">
        <v>2644</v>
      </c>
      <c r="G363" s="50" t="s">
        <v>109</v>
      </c>
      <c r="H363" s="52">
        <v>653.37198413707824</v>
      </c>
      <c r="I363" s="52">
        <v>750</v>
      </c>
      <c r="J363" s="52">
        <v>87.116264551610428</v>
      </c>
      <c r="K363" s="52">
        <v>1</v>
      </c>
      <c r="L363" s="52">
        <v>238</v>
      </c>
      <c r="M363" s="52">
        <v>86.868605027783047</v>
      </c>
      <c r="N363" s="52">
        <v>100</v>
      </c>
      <c r="O363" s="52">
        <v>100</v>
      </c>
      <c r="P363" s="52">
        <v>48</v>
      </c>
      <c r="Q363" s="52">
        <v>68.881331227955286</v>
      </c>
      <c r="R363" s="52">
        <v>75</v>
      </c>
      <c r="S363" s="52">
        <v>75</v>
      </c>
      <c r="T363" s="52">
        <v>91.841774970607048</v>
      </c>
      <c r="U363" s="52">
        <v>100</v>
      </c>
      <c r="V363" s="52">
        <v>238</v>
      </c>
      <c r="W363" s="52">
        <v>79.519930344510186</v>
      </c>
      <c r="X363" s="52">
        <v>100</v>
      </c>
      <c r="Y363" s="52">
        <v>100</v>
      </c>
      <c r="Z363" s="52">
        <v>48</v>
      </c>
      <c r="AA363" s="52">
        <v>59.333224507703697</v>
      </c>
      <c r="AB363" s="52">
        <v>79.110966010271596</v>
      </c>
      <c r="AC363" s="52">
        <v>100</v>
      </c>
      <c r="AD363" s="52">
        <v>88</v>
      </c>
      <c r="AE363" s="52">
        <v>65.012499999999989</v>
      </c>
      <c r="AF363" s="52">
        <v>86.683333333333323</v>
      </c>
      <c r="AG363" s="52">
        <v>100</v>
      </c>
      <c r="AH363" s="52">
        <v>23</v>
      </c>
      <c r="AI363" s="52">
        <v>49.579710144927532</v>
      </c>
      <c r="AJ363" s="52">
        <v>70.473333333333358</v>
      </c>
      <c r="AK363" s="52">
        <v>66.106280193236714</v>
      </c>
      <c r="AL363" s="52">
        <v>100</v>
      </c>
      <c r="AM363" s="53">
        <v>6.11</v>
      </c>
      <c r="AN363" s="53">
        <v>15.66</v>
      </c>
      <c r="AO363" s="53">
        <v>20.89</v>
      </c>
      <c r="AP363" s="52">
        <v>1</v>
      </c>
      <c r="AQ363" s="52">
        <v>0.96761133603238869</v>
      </c>
      <c r="AR363" s="52">
        <v>0.94230769230769229</v>
      </c>
      <c r="AS363" s="52">
        <v>0.97435897435897434</v>
      </c>
      <c r="AT363" s="52">
        <v>0.96787148594377514</v>
      </c>
      <c r="AU363" s="52">
        <v>0.94444444444444442</v>
      </c>
      <c r="AV363" s="52">
        <v>0.97435897435897434</v>
      </c>
      <c r="AW363" s="52">
        <v>1</v>
      </c>
      <c r="AX363" s="52">
        <v>1</v>
      </c>
      <c r="AY363" s="52">
        <v>1</v>
      </c>
      <c r="AZ363" s="52">
        <v>1.5486725663716814E-2</v>
      </c>
      <c r="BA363" s="52">
        <v>50</v>
      </c>
      <c r="BB363" s="52">
        <v>50</v>
      </c>
      <c r="BC363" s="52">
        <v>2.9411764705882353E-2</v>
      </c>
      <c r="BD363" s="52">
        <v>50</v>
      </c>
      <c r="BE363" s="52">
        <v>50</v>
      </c>
      <c r="BF363" s="52"/>
      <c r="BG363" s="52"/>
      <c r="BH363" s="52"/>
      <c r="BI363" s="52"/>
      <c r="BJ363" s="52"/>
      <c r="BK363" s="52"/>
      <c r="BL363" s="52"/>
      <c r="BM363" s="52"/>
      <c r="BN363" s="52"/>
      <c r="BO363" s="52"/>
      <c r="BP363" s="52"/>
      <c r="BQ363" s="52"/>
      <c r="BR363" s="52"/>
      <c r="BS363" s="52"/>
      <c r="BT363" s="52"/>
      <c r="BU363" s="54"/>
      <c r="BV363" s="54"/>
      <c r="BW363" s="52"/>
      <c r="BX363" s="52"/>
      <c r="BY363" s="52"/>
      <c r="BZ363" s="55"/>
      <c r="CA363" s="55"/>
      <c r="CB363" s="52"/>
      <c r="CC363" s="52"/>
      <c r="CD363" s="52"/>
      <c r="CE363" s="52"/>
      <c r="CF363" s="52"/>
      <c r="CG363" s="52"/>
      <c r="CH363" s="52"/>
      <c r="CI363" s="52"/>
      <c r="CJ363" s="52"/>
      <c r="CK363" s="52">
        <v>81</v>
      </c>
      <c r="CL363" s="52">
        <v>36</v>
      </c>
      <c r="CM363" s="52">
        <v>81</v>
      </c>
      <c r="CN363" s="52">
        <v>0.44444444444444442</v>
      </c>
      <c r="CO363" s="52">
        <v>1</v>
      </c>
      <c r="CP363" s="52">
        <v>29.629629629629626</v>
      </c>
      <c r="CQ363" s="52">
        <v>50</v>
      </c>
      <c r="CR363" s="52"/>
      <c r="CS363" s="52"/>
      <c r="CT363" s="52"/>
      <c r="CU363" s="52"/>
      <c r="CV363" s="52"/>
      <c r="CW363" s="52"/>
      <c r="CX363" s="52"/>
      <c r="CY363" s="52"/>
      <c r="CZ363" s="52">
        <v>16.823939048191338</v>
      </c>
      <c r="DA363" s="52">
        <v>19.496255895940152</v>
      </c>
      <c r="DB363" s="52">
        <v>17.335082511020332</v>
      </c>
      <c r="DC363" s="52"/>
      <c r="DD363" s="50" t="s">
        <v>1154</v>
      </c>
      <c r="DE363" s="22"/>
      <c r="DF363" s="22"/>
    </row>
    <row r="364" spans="1:110" x14ac:dyDescent="0.25">
      <c r="A364" s="50" t="s">
        <v>2740</v>
      </c>
      <c r="B364" s="50" t="s">
        <v>1981</v>
      </c>
      <c r="C364" s="50" t="s">
        <v>106</v>
      </c>
      <c r="D364" s="50" t="s">
        <v>107</v>
      </c>
      <c r="E364" s="50" t="s">
        <v>119</v>
      </c>
      <c r="F364" s="50" t="s">
        <v>1454</v>
      </c>
      <c r="G364" s="50" t="s">
        <v>109</v>
      </c>
      <c r="H364" s="52">
        <v>633.9118796880972</v>
      </c>
      <c r="I364" s="52">
        <v>800</v>
      </c>
      <c r="J364" s="52">
        <v>79.23898496101215</v>
      </c>
      <c r="K364" s="52">
        <v>0</v>
      </c>
      <c r="L364" s="52">
        <v>547</v>
      </c>
      <c r="M364" s="52">
        <v>67.097982522661752</v>
      </c>
      <c r="N364" s="52">
        <v>89.463976696882341</v>
      </c>
      <c r="O364" s="52">
        <v>100</v>
      </c>
      <c r="P364" s="52">
        <v>325</v>
      </c>
      <c r="Q364" s="52">
        <v>61.754557222236237</v>
      </c>
      <c r="R364" s="52">
        <v>65.037441396511255</v>
      </c>
      <c r="S364" s="52">
        <v>74.920564606618015</v>
      </c>
      <c r="T364" s="52">
        <v>82.339409629648316</v>
      </c>
      <c r="U364" s="52">
        <v>100</v>
      </c>
      <c r="V364" s="52">
        <v>547</v>
      </c>
      <c r="W364" s="52">
        <v>57.644515797009667</v>
      </c>
      <c r="X364" s="52">
        <v>76.85935439601289</v>
      </c>
      <c r="Y364" s="52">
        <v>100</v>
      </c>
      <c r="Z364" s="52">
        <v>325</v>
      </c>
      <c r="AA364" s="52">
        <v>52.594578925965507</v>
      </c>
      <c r="AB364" s="52">
        <v>70.126105234620667</v>
      </c>
      <c r="AC364" s="52">
        <v>100</v>
      </c>
      <c r="AD364" s="52">
        <v>183</v>
      </c>
      <c r="AE364" s="52">
        <v>55.108196721311494</v>
      </c>
      <c r="AF364" s="52">
        <v>73.47759562841533</v>
      </c>
      <c r="AG364" s="52">
        <v>100</v>
      </c>
      <c r="AH364" s="52">
        <v>107</v>
      </c>
      <c r="AI364" s="52">
        <v>51.676012461059194</v>
      </c>
      <c r="AJ364" s="52">
        <v>59.940350877192991</v>
      </c>
      <c r="AK364" s="52">
        <v>68.901349948078931</v>
      </c>
      <c r="AL364" s="52">
        <v>100</v>
      </c>
      <c r="AM364" s="53">
        <v>13.16</v>
      </c>
      <c r="AN364" s="53">
        <v>12.44</v>
      </c>
      <c r="AO364" s="53">
        <v>8.26</v>
      </c>
      <c r="AP364" s="52">
        <v>0</v>
      </c>
      <c r="AQ364" s="52">
        <v>0.99827586206896557</v>
      </c>
      <c r="AR364" s="52">
        <v>0.99717514124293782</v>
      </c>
      <c r="AS364" s="52">
        <v>1</v>
      </c>
      <c r="AT364" s="52">
        <v>0.99828767123287676</v>
      </c>
      <c r="AU364" s="52">
        <v>0.9972067039106145</v>
      </c>
      <c r="AV364" s="52">
        <v>1</v>
      </c>
      <c r="AW364" s="52">
        <v>1</v>
      </c>
      <c r="AX364" s="52">
        <v>1</v>
      </c>
      <c r="AY364" s="52">
        <v>1</v>
      </c>
      <c r="AZ364" s="52">
        <v>7.4576271186440682E-2</v>
      </c>
      <c r="BA364" s="52">
        <v>45.084745762711862</v>
      </c>
      <c r="BB364" s="52">
        <v>50</v>
      </c>
      <c r="BC364" s="52">
        <v>0.10056925996204934</v>
      </c>
      <c r="BD364" s="52">
        <v>39.886148007590137</v>
      </c>
      <c r="BE364" s="52">
        <v>50</v>
      </c>
      <c r="BF364" s="52"/>
      <c r="BG364" s="52"/>
      <c r="BH364" s="52"/>
      <c r="BI364" s="52"/>
      <c r="BJ364" s="52"/>
      <c r="BK364" s="52"/>
      <c r="BL364" s="52"/>
      <c r="BM364" s="52"/>
      <c r="BN364" s="52"/>
      <c r="BO364" s="52"/>
      <c r="BP364" s="52">
        <v>87</v>
      </c>
      <c r="BQ364" s="52">
        <v>100</v>
      </c>
      <c r="BR364" s="52">
        <v>0.87</v>
      </c>
      <c r="BS364" s="52">
        <v>46.276595744680854</v>
      </c>
      <c r="BT364" s="52">
        <v>50</v>
      </c>
      <c r="BU364" s="54"/>
      <c r="BV364" s="54"/>
      <c r="BW364" s="52"/>
      <c r="BX364" s="52"/>
      <c r="BY364" s="52"/>
      <c r="BZ364" s="55"/>
      <c r="CA364" s="55"/>
      <c r="CB364" s="52"/>
      <c r="CC364" s="52"/>
      <c r="CD364" s="52"/>
      <c r="CE364" s="52"/>
      <c r="CF364" s="52"/>
      <c r="CG364" s="52"/>
      <c r="CH364" s="52"/>
      <c r="CI364" s="52"/>
      <c r="CJ364" s="52"/>
      <c r="CK364" s="52">
        <v>294</v>
      </c>
      <c r="CL364" s="52">
        <v>183</v>
      </c>
      <c r="CM364" s="52">
        <v>300</v>
      </c>
      <c r="CN364" s="52">
        <v>0.62244897959183676</v>
      </c>
      <c r="CO364" s="52">
        <v>0.98</v>
      </c>
      <c r="CP364" s="52">
        <v>41.496598639455783</v>
      </c>
      <c r="CQ364" s="52">
        <v>50</v>
      </c>
      <c r="CR364" s="52"/>
      <c r="CS364" s="52"/>
      <c r="CT364" s="52"/>
      <c r="CU364" s="52"/>
      <c r="CV364" s="52"/>
      <c r="CW364" s="52"/>
      <c r="CX364" s="52"/>
      <c r="CY364" s="52"/>
      <c r="CZ364" s="52">
        <v>16.823939048191338</v>
      </c>
      <c r="DA364" s="52">
        <v>19.496255895940152</v>
      </c>
      <c r="DB364" s="52">
        <v>17.335082511020332</v>
      </c>
      <c r="DC364" s="52"/>
      <c r="DD364" s="50" t="s">
        <v>279</v>
      </c>
      <c r="DE364" s="22"/>
      <c r="DF364" s="22"/>
    </row>
    <row r="365" spans="1:110" x14ac:dyDescent="0.25">
      <c r="A365" s="50" t="s">
        <v>2936</v>
      </c>
      <c r="B365" s="50" t="s">
        <v>1982</v>
      </c>
      <c r="C365" s="50" t="s">
        <v>106</v>
      </c>
      <c r="D365" s="50" t="s">
        <v>122</v>
      </c>
      <c r="E365" s="50" t="s">
        <v>123</v>
      </c>
      <c r="F365" s="50" t="s">
        <v>1453</v>
      </c>
      <c r="G365" s="50" t="s">
        <v>109</v>
      </c>
      <c r="H365" s="52">
        <v>1102.9754598341394</v>
      </c>
      <c r="I365" s="52">
        <v>1250</v>
      </c>
      <c r="J365" s="52">
        <v>88.238036786731158</v>
      </c>
      <c r="K365" s="52">
        <v>1</v>
      </c>
      <c r="L365" s="52">
        <v>586</v>
      </c>
      <c r="M365" s="52">
        <v>82.056586174416168</v>
      </c>
      <c r="N365" s="52">
        <v>100</v>
      </c>
      <c r="O365" s="52">
        <v>100</v>
      </c>
      <c r="P365" s="52">
        <v>141</v>
      </c>
      <c r="Q365" s="52">
        <v>60.820165738834234</v>
      </c>
      <c r="R365" s="52">
        <v>75</v>
      </c>
      <c r="S365" s="52">
        <v>75</v>
      </c>
      <c r="T365" s="52">
        <v>81.093554318445655</v>
      </c>
      <c r="U365" s="52">
        <v>100</v>
      </c>
      <c r="V365" s="52">
        <v>586</v>
      </c>
      <c r="W365" s="52">
        <v>73.480751713326228</v>
      </c>
      <c r="X365" s="52">
        <v>97.974335617768304</v>
      </c>
      <c r="Y365" s="52">
        <v>100</v>
      </c>
      <c r="Z365" s="52">
        <v>141</v>
      </c>
      <c r="AA365" s="52">
        <v>51.185168937307601</v>
      </c>
      <c r="AB365" s="52">
        <v>68.246891916410135</v>
      </c>
      <c r="AC365" s="52">
        <v>100</v>
      </c>
      <c r="AD365" s="52">
        <v>640</v>
      </c>
      <c r="AE365" s="52">
        <v>68.028125000000159</v>
      </c>
      <c r="AF365" s="52">
        <v>90.704166666666879</v>
      </c>
      <c r="AG365" s="52">
        <v>100</v>
      </c>
      <c r="AH365" s="52">
        <v>158</v>
      </c>
      <c r="AI365" s="52">
        <v>51.532911392405033</v>
      </c>
      <c r="AJ365" s="52">
        <v>73.435269709543519</v>
      </c>
      <c r="AK365" s="52">
        <v>68.710548523206711</v>
      </c>
      <c r="AL365" s="52">
        <v>100</v>
      </c>
      <c r="AM365" s="53">
        <v>14.17</v>
      </c>
      <c r="AN365" s="53">
        <v>23.81</v>
      </c>
      <c r="AO365" s="53">
        <v>21.9</v>
      </c>
      <c r="AP365" s="52">
        <v>0</v>
      </c>
      <c r="AQ365" s="52">
        <v>0.98019801980198018</v>
      </c>
      <c r="AR365" s="52">
        <v>0.9668874172185431</v>
      </c>
      <c r="AS365" s="52">
        <v>0.98461538461538467</v>
      </c>
      <c r="AT365" s="52">
        <v>0.98023064250411862</v>
      </c>
      <c r="AU365" s="52">
        <v>0.96710526315789469</v>
      </c>
      <c r="AV365" s="52">
        <v>0.98461538461538467</v>
      </c>
      <c r="AW365" s="52">
        <v>1</v>
      </c>
      <c r="AX365" s="52">
        <v>1</v>
      </c>
      <c r="AY365" s="52">
        <v>1</v>
      </c>
      <c r="AZ365" s="52">
        <v>3.3726127590410403E-2</v>
      </c>
      <c r="BA365" s="52">
        <v>50</v>
      </c>
      <c r="BB365" s="52">
        <v>50</v>
      </c>
      <c r="BC365" s="52">
        <v>5.0761421319796954E-2</v>
      </c>
      <c r="BD365" s="52">
        <v>49.847715736040605</v>
      </c>
      <c r="BE365" s="52">
        <v>50</v>
      </c>
      <c r="BF365" s="52">
        <v>1179</v>
      </c>
      <c r="BG365" s="52">
        <v>1217</v>
      </c>
      <c r="BH365" s="52">
        <v>0.96877567789646668</v>
      </c>
      <c r="BI365" s="52">
        <v>50</v>
      </c>
      <c r="BJ365" s="52">
        <v>50</v>
      </c>
      <c r="BK365" s="52">
        <v>847</v>
      </c>
      <c r="BL365" s="52">
        <v>1217</v>
      </c>
      <c r="BM365" s="52">
        <v>0.69597370583401807</v>
      </c>
      <c r="BN365" s="52">
        <v>46.398247055601203</v>
      </c>
      <c r="BO365" s="52">
        <v>50</v>
      </c>
      <c r="BP365" s="52">
        <v>579</v>
      </c>
      <c r="BQ365" s="52">
        <v>604</v>
      </c>
      <c r="BR365" s="52">
        <v>0.95860927152317876</v>
      </c>
      <c r="BS365" s="52">
        <v>50</v>
      </c>
      <c r="BT365" s="52">
        <v>50</v>
      </c>
      <c r="BU365" s="54">
        <v>637</v>
      </c>
      <c r="BV365" s="54">
        <v>657</v>
      </c>
      <c r="BW365" s="52">
        <v>0.969558599695586</v>
      </c>
      <c r="BX365" s="52">
        <v>100</v>
      </c>
      <c r="BY365" s="52">
        <v>100</v>
      </c>
      <c r="BZ365" s="55">
        <v>177</v>
      </c>
      <c r="CA365" s="55">
        <v>188</v>
      </c>
      <c r="CB365" s="52">
        <v>0.94148936170212782</v>
      </c>
      <c r="CC365" s="52">
        <v>100</v>
      </c>
      <c r="CD365" s="52">
        <v>100</v>
      </c>
      <c r="CE365" s="52">
        <v>0</v>
      </c>
      <c r="CF365" s="52">
        <v>660</v>
      </c>
      <c r="CG365" s="52">
        <v>540</v>
      </c>
      <c r="CH365" s="52">
        <v>0.81818181818181823</v>
      </c>
      <c r="CI365" s="52">
        <v>100</v>
      </c>
      <c r="CJ365" s="52">
        <v>100</v>
      </c>
      <c r="CK365" s="52"/>
      <c r="CL365" s="52"/>
      <c r="CM365" s="52">
        <v>641</v>
      </c>
      <c r="CN365" s="52"/>
      <c r="CO365" s="52"/>
      <c r="CP365" s="52">
        <v>0</v>
      </c>
      <c r="CQ365" s="52">
        <v>50</v>
      </c>
      <c r="CR365" s="52">
        <v>1573</v>
      </c>
      <c r="CS365" s="52">
        <v>2461</v>
      </c>
      <c r="CT365" s="52">
        <v>0.63917106867127182</v>
      </c>
      <c r="CU365" s="52">
        <v>50</v>
      </c>
      <c r="CV365" s="52">
        <v>50</v>
      </c>
      <c r="CW365" s="52">
        <v>0.94148936170212782</v>
      </c>
      <c r="CX365" s="52">
        <v>0.94</v>
      </c>
      <c r="CY365" s="52">
        <v>-1.4893617021277804E-3</v>
      </c>
      <c r="CZ365" s="52">
        <v>16.823939048191338</v>
      </c>
      <c r="DA365" s="52">
        <v>19.496255895940152</v>
      </c>
      <c r="DB365" s="52">
        <v>17.335082511020332</v>
      </c>
      <c r="DC365" s="52">
        <v>12.629206143265662</v>
      </c>
      <c r="DD365" s="50" t="s">
        <v>511</v>
      </c>
      <c r="DE365" s="22"/>
      <c r="DF365" s="22"/>
    </row>
    <row r="366" spans="1:110" x14ac:dyDescent="0.25">
      <c r="A366" s="50" t="s">
        <v>2937</v>
      </c>
      <c r="B366" s="50" t="s">
        <v>1983</v>
      </c>
      <c r="C366" s="50" t="s">
        <v>106</v>
      </c>
      <c r="D366" s="50" t="s">
        <v>140</v>
      </c>
      <c r="E366" s="50" t="s">
        <v>123</v>
      </c>
      <c r="F366" s="50" t="s">
        <v>2644</v>
      </c>
      <c r="G366" s="50" t="s">
        <v>109</v>
      </c>
      <c r="H366" s="52">
        <v>0</v>
      </c>
      <c r="I366" s="52">
        <v>0</v>
      </c>
      <c r="J366" s="52">
        <v>0</v>
      </c>
      <c r="K366" s="52"/>
      <c r="L366" s="52">
        <v>1</v>
      </c>
      <c r="M366" s="52"/>
      <c r="N366" s="52"/>
      <c r="O366" s="52">
        <v>0</v>
      </c>
      <c r="P366" s="52">
        <v>1</v>
      </c>
      <c r="Q366" s="52"/>
      <c r="R366" s="52"/>
      <c r="S366" s="52"/>
      <c r="T366" s="52"/>
      <c r="U366" s="52">
        <v>0</v>
      </c>
      <c r="V366" s="52">
        <v>1</v>
      </c>
      <c r="W366" s="52"/>
      <c r="X366" s="52"/>
      <c r="Y366" s="52">
        <v>0</v>
      </c>
      <c r="Z366" s="52">
        <v>1</v>
      </c>
      <c r="AA366" s="52"/>
      <c r="AB366" s="52"/>
      <c r="AC366" s="52">
        <v>0</v>
      </c>
      <c r="AD366" s="52">
        <v>7</v>
      </c>
      <c r="AE366" s="52"/>
      <c r="AF366" s="52"/>
      <c r="AG366" s="52">
        <v>0</v>
      </c>
      <c r="AH366" s="52">
        <v>7</v>
      </c>
      <c r="AI366" s="52"/>
      <c r="AJ366" s="52"/>
      <c r="AK366" s="52"/>
      <c r="AL366" s="52">
        <v>0</v>
      </c>
      <c r="AM366" s="53"/>
      <c r="AN366" s="53"/>
      <c r="AO366" s="53"/>
      <c r="AP366" s="52">
        <v>0</v>
      </c>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4"/>
      <c r="BV366" s="54"/>
      <c r="BW366" s="52"/>
      <c r="BX366" s="52"/>
      <c r="BY366" s="52"/>
      <c r="BZ366" s="55"/>
      <c r="CA366" s="55"/>
      <c r="CB366" s="52"/>
      <c r="CC366" s="52"/>
      <c r="CD366" s="52"/>
      <c r="CE366" s="52"/>
      <c r="CF366" s="52"/>
      <c r="CG366" s="52"/>
      <c r="CH366" s="52"/>
      <c r="CI366" s="52"/>
      <c r="CJ366" s="52"/>
      <c r="CK366" s="52">
        <v>0</v>
      </c>
      <c r="CL366" s="52"/>
      <c r="CM366" s="52">
        <v>9</v>
      </c>
      <c r="CN366" s="52"/>
      <c r="CO366" s="52"/>
      <c r="CP366" s="52">
        <v>0</v>
      </c>
      <c r="CQ366" s="52">
        <v>0</v>
      </c>
      <c r="CR366" s="52"/>
      <c r="CS366" s="52"/>
      <c r="CT366" s="52"/>
      <c r="CU366" s="52"/>
      <c r="CV366" s="52"/>
      <c r="CW366" s="52"/>
      <c r="CX366" s="52"/>
      <c r="CY366" s="52"/>
      <c r="CZ366" s="52"/>
      <c r="DA366" s="52"/>
      <c r="DB366" s="52"/>
      <c r="DC366" s="52"/>
      <c r="DD366" s="50" t="s">
        <v>513</v>
      </c>
      <c r="DE366" s="22"/>
      <c r="DF366" s="22"/>
    </row>
    <row r="367" spans="1:110" x14ac:dyDescent="0.25">
      <c r="A367" s="50" t="s">
        <v>2938</v>
      </c>
      <c r="B367" s="50" t="s">
        <v>1984</v>
      </c>
      <c r="C367" s="50" t="s">
        <v>106</v>
      </c>
      <c r="D367" s="50" t="s">
        <v>107</v>
      </c>
      <c r="E367" s="50" t="s">
        <v>132</v>
      </c>
      <c r="F367" s="50" t="s">
        <v>1453</v>
      </c>
      <c r="G367" s="50" t="s">
        <v>109</v>
      </c>
      <c r="H367" s="52">
        <v>463.26945246926067</v>
      </c>
      <c r="I367" s="52">
        <v>550</v>
      </c>
      <c r="J367" s="52">
        <v>84.230809539865575</v>
      </c>
      <c r="K367" s="52">
        <v>0</v>
      </c>
      <c r="L367" s="52">
        <v>248</v>
      </c>
      <c r="M367" s="52">
        <v>72.410570827458386</v>
      </c>
      <c r="N367" s="52">
        <v>96.54742776994452</v>
      </c>
      <c r="O367" s="52">
        <v>100</v>
      </c>
      <c r="P367" s="52">
        <v>106</v>
      </c>
      <c r="Q367" s="52">
        <v>63.707095378658664</v>
      </c>
      <c r="R367" s="52">
        <v>65.998368415621911</v>
      </c>
      <c r="S367" s="52">
        <v>75</v>
      </c>
      <c r="T367" s="52">
        <v>84.942793838211543</v>
      </c>
      <c r="U367" s="52">
        <v>100</v>
      </c>
      <c r="V367" s="52">
        <v>247</v>
      </c>
      <c r="W367" s="52">
        <v>60.056187477240101</v>
      </c>
      <c r="X367" s="52">
        <v>80.07491663632014</v>
      </c>
      <c r="Y367" s="52">
        <v>100</v>
      </c>
      <c r="Z367" s="52">
        <v>105</v>
      </c>
      <c r="AA367" s="52">
        <v>52.020095160571373</v>
      </c>
      <c r="AB367" s="52">
        <v>69.360126880761825</v>
      </c>
      <c r="AC367" s="52">
        <v>100</v>
      </c>
      <c r="AD367" s="52"/>
      <c r="AE367" s="52"/>
      <c r="AF367" s="52"/>
      <c r="AG367" s="52">
        <v>0</v>
      </c>
      <c r="AH367" s="52"/>
      <c r="AI367" s="52"/>
      <c r="AJ367" s="52"/>
      <c r="AK367" s="52"/>
      <c r="AL367" s="52">
        <v>0</v>
      </c>
      <c r="AM367" s="53">
        <v>11.29</v>
      </c>
      <c r="AN367" s="53">
        <v>13.97</v>
      </c>
      <c r="AO367" s="53"/>
      <c r="AP367" s="52">
        <v>0</v>
      </c>
      <c r="AQ367" s="52">
        <v>0.99616858237547889</v>
      </c>
      <c r="AR367" s="52">
        <v>1</v>
      </c>
      <c r="AS367" s="52">
        <v>0.99319727891156462</v>
      </c>
      <c r="AT367" s="52">
        <v>0.9923371647509579</v>
      </c>
      <c r="AU367" s="52">
        <v>0.99122807017543857</v>
      </c>
      <c r="AV367" s="52">
        <v>0.99319727891156462</v>
      </c>
      <c r="AW367" s="52"/>
      <c r="AX367" s="52"/>
      <c r="AY367" s="52"/>
      <c r="AZ367" s="52">
        <v>5.4331864904552128E-2</v>
      </c>
      <c r="BA367" s="52">
        <v>49.133627019089587</v>
      </c>
      <c r="BB367" s="52">
        <v>50</v>
      </c>
      <c r="BC367" s="52">
        <v>9.5541401273885357E-2</v>
      </c>
      <c r="BD367" s="52">
        <v>40.891719745222943</v>
      </c>
      <c r="BE367" s="52">
        <v>50</v>
      </c>
      <c r="BF367" s="52"/>
      <c r="BG367" s="52"/>
      <c r="BH367" s="52"/>
      <c r="BI367" s="52"/>
      <c r="BJ367" s="52"/>
      <c r="BK367" s="52"/>
      <c r="BL367" s="52"/>
      <c r="BM367" s="52"/>
      <c r="BN367" s="52"/>
      <c r="BO367" s="52"/>
      <c r="BP367" s="52"/>
      <c r="BQ367" s="52"/>
      <c r="BR367" s="52"/>
      <c r="BS367" s="52"/>
      <c r="BT367" s="52"/>
      <c r="BU367" s="54"/>
      <c r="BV367" s="54"/>
      <c r="BW367" s="52"/>
      <c r="BX367" s="52"/>
      <c r="BY367" s="52"/>
      <c r="BZ367" s="55"/>
      <c r="CA367" s="55"/>
      <c r="CB367" s="52"/>
      <c r="CC367" s="52"/>
      <c r="CD367" s="52"/>
      <c r="CE367" s="52"/>
      <c r="CF367" s="52"/>
      <c r="CG367" s="52"/>
      <c r="CH367" s="52"/>
      <c r="CI367" s="52"/>
      <c r="CJ367" s="52"/>
      <c r="CK367" s="52">
        <v>115</v>
      </c>
      <c r="CL367" s="52">
        <v>73</v>
      </c>
      <c r="CM367" s="52">
        <v>121</v>
      </c>
      <c r="CN367" s="52">
        <v>0.63478260869565217</v>
      </c>
      <c r="CO367" s="52">
        <v>0.95041322314049592</v>
      </c>
      <c r="CP367" s="52">
        <v>42.318840579710141</v>
      </c>
      <c r="CQ367" s="52">
        <v>50</v>
      </c>
      <c r="CR367" s="52"/>
      <c r="CS367" s="52"/>
      <c r="CT367" s="52"/>
      <c r="CU367" s="52"/>
      <c r="CV367" s="52"/>
      <c r="CW367" s="52"/>
      <c r="CX367" s="52"/>
      <c r="CY367" s="52"/>
      <c r="CZ367" s="52">
        <v>16.823939048191338</v>
      </c>
      <c r="DA367" s="52">
        <v>19.496255895940152</v>
      </c>
      <c r="DB367" s="52">
        <v>17.335082511020332</v>
      </c>
      <c r="DC367" s="52"/>
      <c r="DD367" s="50" t="s">
        <v>514</v>
      </c>
      <c r="DE367" s="22"/>
      <c r="DF367" s="22"/>
    </row>
    <row r="368" spans="1:110" x14ac:dyDescent="0.25">
      <c r="A368" s="50" t="s">
        <v>2940</v>
      </c>
      <c r="B368" s="50" t="s">
        <v>1985</v>
      </c>
      <c r="C368" s="50" t="s">
        <v>106</v>
      </c>
      <c r="D368" s="50" t="s">
        <v>122</v>
      </c>
      <c r="E368" s="50" t="s">
        <v>123</v>
      </c>
      <c r="F368" s="50" t="s">
        <v>2644</v>
      </c>
      <c r="G368" s="50" t="s">
        <v>109</v>
      </c>
      <c r="H368" s="52">
        <v>935.33606209126788</v>
      </c>
      <c r="I368" s="52">
        <v>1250</v>
      </c>
      <c r="J368" s="52">
        <v>74.826884967301439</v>
      </c>
      <c r="K368" s="52">
        <v>1</v>
      </c>
      <c r="L368" s="52">
        <v>134</v>
      </c>
      <c r="M368" s="52">
        <v>67.595339833092581</v>
      </c>
      <c r="N368" s="52">
        <v>90.127119777456784</v>
      </c>
      <c r="O368" s="52">
        <v>100</v>
      </c>
      <c r="P368" s="52">
        <v>47</v>
      </c>
      <c r="Q368" s="52">
        <v>51.344657973003898</v>
      </c>
      <c r="R368" s="52">
        <v>58.634514357941292</v>
      </c>
      <c r="S368" s="52">
        <v>75</v>
      </c>
      <c r="T368" s="52">
        <v>68.459543964005192</v>
      </c>
      <c r="U368" s="52">
        <v>100</v>
      </c>
      <c r="V368" s="52">
        <v>133</v>
      </c>
      <c r="W368" s="52">
        <v>51.732561644661473</v>
      </c>
      <c r="X368" s="52">
        <v>68.976748859548636</v>
      </c>
      <c r="Y368" s="52">
        <v>100</v>
      </c>
      <c r="Z368" s="52">
        <v>46</v>
      </c>
      <c r="AA368" s="52">
        <v>38.678868469545293</v>
      </c>
      <c r="AB368" s="52">
        <v>51.571824626060391</v>
      </c>
      <c r="AC368" s="52">
        <v>100</v>
      </c>
      <c r="AD368" s="52">
        <v>135</v>
      </c>
      <c r="AE368" s="52">
        <v>58.894814814814794</v>
      </c>
      <c r="AF368" s="52">
        <v>78.526419753086401</v>
      </c>
      <c r="AG368" s="52">
        <v>100</v>
      </c>
      <c r="AH368" s="52">
        <v>52</v>
      </c>
      <c r="AI368" s="52">
        <v>51.756410256410284</v>
      </c>
      <c r="AJ368" s="52">
        <v>63.36706827309235</v>
      </c>
      <c r="AK368" s="52">
        <v>69.008547008547055</v>
      </c>
      <c r="AL368" s="52">
        <v>100</v>
      </c>
      <c r="AM368" s="53">
        <v>23.65</v>
      </c>
      <c r="AN368" s="53">
        <v>19.95</v>
      </c>
      <c r="AO368" s="53">
        <v>11.61</v>
      </c>
      <c r="AP368" s="52">
        <v>1</v>
      </c>
      <c r="AQ368" s="52">
        <v>0.97826086956521741</v>
      </c>
      <c r="AR368" s="52">
        <v>0.95918367346938771</v>
      </c>
      <c r="AS368" s="52">
        <v>0.9887640449438202</v>
      </c>
      <c r="AT368" s="52">
        <v>0.97101449275362317</v>
      </c>
      <c r="AU368" s="52">
        <v>0.93877551020408168</v>
      </c>
      <c r="AV368" s="52">
        <v>0.9887640449438202</v>
      </c>
      <c r="AW368" s="52">
        <v>0.97945205479452058</v>
      </c>
      <c r="AX368" s="52">
        <v>0.96491228070175439</v>
      </c>
      <c r="AY368" s="52">
        <v>0.9887640449438202</v>
      </c>
      <c r="AZ368" s="52">
        <v>0.13380281690140844</v>
      </c>
      <c r="BA368" s="52">
        <v>33.239436619718312</v>
      </c>
      <c r="BB368" s="52">
        <v>50</v>
      </c>
      <c r="BC368" s="52">
        <v>0.23222748815165878</v>
      </c>
      <c r="BD368" s="52">
        <v>13.554502369668242</v>
      </c>
      <c r="BE368" s="52">
        <v>50</v>
      </c>
      <c r="BF368" s="52">
        <v>252</v>
      </c>
      <c r="BG368" s="52">
        <v>274</v>
      </c>
      <c r="BH368" s="52">
        <v>0.91970802919708028</v>
      </c>
      <c r="BI368" s="52">
        <v>50</v>
      </c>
      <c r="BJ368" s="52">
        <v>50</v>
      </c>
      <c r="BK368" s="52">
        <v>80</v>
      </c>
      <c r="BL368" s="52">
        <v>274</v>
      </c>
      <c r="BM368" s="52">
        <v>0.29197080291970801</v>
      </c>
      <c r="BN368" s="52">
        <v>19.464720194647199</v>
      </c>
      <c r="BO368" s="52">
        <v>50</v>
      </c>
      <c r="BP368" s="52">
        <v>142</v>
      </c>
      <c r="BQ368" s="52">
        <v>157</v>
      </c>
      <c r="BR368" s="52">
        <v>0.90445859872611467</v>
      </c>
      <c r="BS368" s="52">
        <v>48.109499932240148</v>
      </c>
      <c r="BT368" s="52">
        <v>50</v>
      </c>
      <c r="BU368" s="54">
        <v>142</v>
      </c>
      <c r="BV368" s="54">
        <v>167</v>
      </c>
      <c r="BW368" s="52">
        <v>0.85029940119760483</v>
      </c>
      <c r="BX368" s="52">
        <v>90.457383106128177</v>
      </c>
      <c r="BY368" s="52">
        <v>100</v>
      </c>
      <c r="BZ368" s="55">
        <v>64</v>
      </c>
      <c r="CA368" s="55">
        <v>80</v>
      </c>
      <c r="CB368" s="52">
        <v>0.8</v>
      </c>
      <c r="CC368" s="52">
        <v>85.106382978723417</v>
      </c>
      <c r="CD368" s="52">
        <v>100</v>
      </c>
      <c r="CE368" s="52">
        <v>1</v>
      </c>
      <c r="CF368" s="52">
        <v>147</v>
      </c>
      <c r="CG368" s="52">
        <v>93</v>
      </c>
      <c r="CH368" s="52">
        <v>0.63265306122448983</v>
      </c>
      <c r="CI368" s="52">
        <v>84.353741496598644</v>
      </c>
      <c r="CJ368" s="52">
        <v>100</v>
      </c>
      <c r="CK368" s="52">
        <v>130</v>
      </c>
      <c r="CL368" s="52">
        <v>79</v>
      </c>
      <c r="CM368" s="52">
        <v>140</v>
      </c>
      <c r="CN368" s="52">
        <v>0.60769230769230764</v>
      </c>
      <c r="CO368" s="52">
        <v>0.9285714285714286</v>
      </c>
      <c r="CP368" s="52">
        <v>40.512820512820511</v>
      </c>
      <c r="CQ368" s="52">
        <v>50</v>
      </c>
      <c r="CR368" s="52">
        <v>299</v>
      </c>
      <c r="CS368" s="52">
        <v>568</v>
      </c>
      <c r="CT368" s="52">
        <v>0.52640845070422537</v>
      </c>
      <c r="CU368" s="52">
        <v>43.867370892018783</v>
      </c>
      <c r="CV368" s="52">
        <v>50</v>
      </c>
      <c r="CW368" s="52">
        <v>0.8</v>
      </c>
      <c r="CX368" s="52">
        <v>0.94</v>
      </c>
      <c r="CY368" s="52">
        <v>0.14000000000000001</v>
      </c>
      <c r="CZ368" s="52">
        <v>16.823939048191338</v>
      </c>
      <c r="DA368" s="52">
        <v>19.496255895940152</v>
      </c>
      <c r="DB368" s="52">
        <v>17.335082511020332</v>
      </c>
      <c r="DC368" s="52">
        <v>12.629206143265662</v>
      </c>
      <c r="DD368" s="50" t="s">
        <v>516</v>
      </c>
      <c r="DE368" s="22"/>
      <c r="DF368" s="22"/>
    </row>
    <row r="369" spans="1:108" x14ac:dyDescent="0.25">
      <c r="A369" s="50" t="s">
        <v>2939</v>
      </c>
      <c r="B369" s="50" t="s">
        <v>1986</v>
      </c>
      <c r="C369" s="50" t="s">
        <v>106</v>
      </c>
      <c r="D369" s="50" t="s">
        <v>137</v>
      </c>
      <c r="E369" s="50" t="s">
        <v>119</v>
      </c>
      <c r="F369" s="50" t="s">
        <v>1453</v>
      </c>
      <c r="G369" s="50" t="s">
        <v>109</v>
      </c>
      <c r="H369" s="52">
        <v>608.86953628939625</v>
      </c>
      <c r="I369" s="52">
        <v>800</v>
      </c>
      <c r="J369" s="52">
        <v>76.108692036174531</v>
      </c>
      <c r="K369" s="52">
        <v>0</v>
      </c>
      <c r="L369" s="52">
        <v>528</v>
      </c>
      <c r="M369" s="52">
        <v>69.490802936637181</v>
      </c>
      <c r="N369" s="52">
        <v>92.654403915516241</v>
      </c>
      <c r="O369" s="52">
        <v>100</v>
      </c>
      <c r="P369" s="52">
        <v>245</v>
      </c>
      <c r="Q369" s="52">
        <v>61.850592030539211</v>
      </c>
      <c r="R369" s="52">
        <v>68.638188978223354</v>
      </c>
      <c r="S369" s="52">
        <v>75</v>
      </c>
      <c r="T369" s="52">
        <v>82.467456040718943</v>
      </c>
      <c r="U369" s="52">
        <v>100</v>
      </c>
      <c r="V369" s="52">
        <v>528</v>
      </c>
      <c r="W369" s="52">
        <v>62.277790903182186</v>
      </c>
      <c r="X369" s="52">
        <v>83.037054537576253</v>
      </c>
      <c r="Y369" s="52">
        <v>100</v>
      </c>
      <c r="Z369" s="52">
        <v>244</v>
      </c>
      <c r="AA369" s="52">
        <v>54.874704619117892</v>
      </c>
      <c r="AB369" s="52">
        <v>73.166272825490523</v>
      </c>
      <c r="AC369" s="52">
        <v>100</v>
      </c>
      <c r="AD369" s="52">
        <v>263</v>
      </c>
      <c r="AE369" s="52">
        <v>56.717617237008923</v>
      </c>
      <c r="AF369" s="52">
        <v>75.623489649345231</v>
      </c>
      <c r="AG369" s="52">
        <v>100</v>
      </c>
      <c r="AH369" s="52">
        <v>119</v>
      </c>
      <c r="AI369" s="52">
        <v>51.416526610644233</v>
      </c>
      <c r="AJ369" s="52">
        <v>61.09837962962964</v>
      </c>
      <c r="AK369" s="52">
        <v>68.555368814192306</v>
      </c>
      <c r="AL369" s="52">
        <v>100</v>
      </c>
      <c r="AM369" s="53">
        <v>13.14</v>
      </c>
      <c r="AN369" s="53">
        <v>13.76</v>
      </c>
      <c r="AO369" s="53">
        <v>9.68</v>
      </c>
      <c r="AP369" s="52">
        <v>0</v>
      </c>
      <c r="AQ369" s="52">
        <v>0.98741007194244601</v>
      </c>
      <c r="AR369" s="52">
        <v>0.98120300751879697</v>
      </c>
      <c r="AS369" s="52">
        <v>0.99310344827586206</v>
      </c>
      <c r="AT369" s="52">
        <v>0.9838709677419355</v>
      </c>
      <c r="AU369" s="52">
        <v>0.97378277153558057</v>
      </c>
      <c r="AV369" s="52">
        <v>0.99312714776632305</v>
      </c>
      <c r="AW369" s="52">
        <v>1</v>
      </c>
      <c r="AX369" s="52">
        <v>1</v>
      </c>
      <c r="AY369" s="52">
        <v>1</v>
      </c>
      <c r="AZ369" s="52">
        <v>0.10830324909747292</v>
      </c>
      <c r="BA369" s="52">
        <v>38.339350180505427</v>
      </c>
      <c r="BB369" s="52">
        <v>50</v>
      </c>
      <c r="BC369" s="52">
        <v>0.19615384615384615</v>
      </c>
      <c r="BD369" s="52">
        <v>20.769230769230788</v>
      </c>
      <c r="BE369" s="52">
        <v>50</v>
      </c>
      <c r="BF369" s="52"/>
      <c r="BG369" s="52"/>
      <c r="BH369" s="52"/>
      <c r="BI369" s="52"/>
      <c r="BJ369" s="52"/>
      <c r="BK369" s="52"/>
      <c r="BL369" s="52"/>
      <c r="BM369" s="52"/>
      <c r="BN369" s="52"/>
      <c r="BO369" s="52"/>
      <c r="BP369" s="52">
        <v>142</v>
      </c>
      <c r="BQ369" s="52">
        <v>155</v>
      </c>
      <c r="BR369" s="52">
        <v>0.91612903225806452</v>
      </c>
      <c r="BS369" s="52">
        <v>48.730267673301306</v>
      </c>
      <c r="BT369" s="52">
        <v>50</v>
      </c>
      <c r="BU369" s="54"/>
      <c r="BV369" s="54"/>
      <c r="BW369" s="52"/>
      <c r="BX369" s="52"/>
      <c r="BY369" s="52"/>
      <c r="BZ369" s="55"/>
      <c r="CA369" s="55"/>
      <c r="CB369" s="52"/>
      <c r="CC369" s="52"/>
      <c r="CD369" s="52"/>
      <c r="CE369" s="52"/>
      <c r="CF369" s="52"/>
      <c r="CG369" s="52"/>
      <c r="CH369" s="52"/>
      <c r="CI369" s="52"/>
      <c r="CJ369" s="52"/>
      <c r="CK369" s="52">
        <v>269</v>
      </c>
      <c r="CL369" s="52">
        <v>103</v>
      </c>
      <c r="CM369" s="52">
        <v>285</v>
      </c>
      <c r="CN369" s="52">
        <v>0.38289962825278812</v>
      </c>
      <c r="CO369" s="52">
        <v>0.94385964912280707</v>
      </c>
      <c r="CP369" s="52">
        <v>25.526641883519208</v>
      </c>
      <c r="CQ369" s="52">
        <v>50</v>
      </c>
      <c r="CR369" s="52"/>
      <c r="CS369" s="52"/>
      <c r="CT369" s="52"/>
      <c r="CU369" s="52"/>
      <c r="CV369" s="52"/>
      <c r="CW369" s="52"/>
      <c r="CX369" s="52"/>
      <c r="CY369" s="52"/>
      <c r="CZ369" s="52">
        <v>16.823939048191338</v>
      </c>
      <c r="DA369" s="52">
        <v>19.496255895940152</v>
      </c>
      <c r="DB369" s="52">
        <v>17.335082511020332</v>
      </c>
      <c r="DC369" s="52"/>
      <c r="DD369" s="50" t="s">
        <v>515</v>
      </c>
    </row>
    <row r="370" spans="1:108" x14ac:dyDescent="0.25">
      <c r="A370" s="50" t="s">
        <v>2850</v>
      </c>
      <c r="B370" s="50" t="s">
        <v>1987</v>
      </c>
      <c r="C370" s="50" t="s">
        <v>106</v>
      </c>
      <c r="D370" s="50" t="s">
        <v>107</v>
      </c>
      <c r="E370" s="50" t="s">
        <v>137</v>
      </c>
      <c r="F370" s="50" t="s">
        <v>1454</v>
      </c>
      <c r="G370" s="50" t="s">
        <v>109</v>
      </c>
      <c r="H370" s="52">
        <v>603.67973195919171</v>
      </c>
      <c r="I370" s="52">
        <v>750</v>
      </c>
      <c r="J370" s="52">
        <v>80.490630927892227</v>
      </c>
      <c r="K370" s="52">
        <v>0</v>
      </c>
      <c r="L370" s="52">
        <v>178</v>
      </c>
      <c r="M370" s="52">
        <v>68.567838240885976</v>
      </c>
      <c r="N370" s="52">
        <v>91.423784321181301</v>
      </c>
      <c r="O370" s="52">
        <v>100</v>
      </c>
      <c r="P370" s="52">
        <v>111</v>
      </c>
      <c r="Q370" s="52">
        <v>64.797484860667581</v>
      </c>
      <c r="R370" s="52">
        <v>59.400734895137887</v>
      </c>
      <c r="S370" s="52">
        <v>74.814244587217971</v>
      </c>
      <c r="T370" s="52">
        <v>86.396646480890098</v>
      </c>
      <c r="U370" s="52">
        <v>100</v>
      </c>
      <c r="V370" s="52">
        <v>178</v>
      </c>
      <c r="W370" s="52">
        <v>55.650982265448548</v>
      </c>
      <c r="X370" s="52">
        <v>74.201309687264725</v>
      </c>
      <c r="Y370" s="52">
        <v>100</v>
      </c>
      <c r="Z370" s="52">
        <v>111</v>
      </c>
      <c r="AA370" s="52">
        <v>53.387618065545972</v>
      </c>
      <c r="AB370" s="52">
        <v>71.183490754061296</v>
      </c>
      <c r="AC370" s="52">
        <v>100</v>
      </c>
      <c r="AD370" s="52">
        <v>67</v>
      </c>
      <c r="AE370" s="52">
        <v>58.650248756218929</v>
      </c>
      <c r="AF370" s="52">
        <v>78.200331674958562</v>
      </c>
      <c r="AG370" s="52">
        <v>100</v>
      </c>
      <c r="AH370" s="52">
        <v>39</v>
      </c>
      <c r="AI370" s="52">
        <v>55.432478632478627</v>
      </c>
      <c r="AJ370" s="52">
        <v>63.132142857142853</v>
      </c>
      <c r="AK370" s="52">
        <v>73.909971509971513</v>
      </c>
      <c r="AL370" s="52">
        <v>100</v>
      </c>
      <c r="AM370" s="53">
        <v>10.01</v>
      </c>
      <c r="AN370" s="53">
        <v>6.01</v>
      </c>
      <c r="AO370" s="53">
        <v>7.69</v>
      </c>
      <c r="AP370" s="52">
        <v>0</v>
      </c>
      <c r="AQ370" s="52">
        <v>1</v>
      </c>
      <c r="AR370" s="52">
        <v>1</v>
      </c>
      <c r="AS370" s="52">
        <v>1</v>
      </c>
      <c r="AT370" s="52">
        <v>1</v>
      </c>
      <c r="AU370" s="52">
        <v>1</v>
      </c>
      <c r="AV370" s="52">
        <v>1</v>
      </c>
      <c r="AW370" s="52">
        <v>1</v>
      </c>
      <c r="AX370" s="52">
        <v>1</v>
      </c>
      <c r="AY370" s="52">
        <v>1</v>
      </c>
      <c r="AZ370" s="52">
        <v>4.8913043478260872E-2</v>
      </c>
      <c r="BA370" s="52">
        <v>50</v>
      </c>
      <c r="BB370" s="52">
        <v>50</v>
      </c>
      <c r="BC370" s="52">
        <v>6.25E-2</v>
      </c>
      <c r="BD370" s="52">
        <v>47.500000000000007</v>
      </c>
      <c r="BE370" s="52">
        <v>50</v>
      </c>
      <c r="BF370" s="52"/>
      <c r="BG370" s="52"/>
      <c r="BH370" s="52"/>
      <c r="BI370" s="52"/>
      <c r="BJ370" s="52"/>
      <c r="BK370" s="52"/>
      <c r="BL370" s="52"/>
      <c r="BM370" s="52"/>
      <c r="BN370" s="52"/>
      <c r="BO370" s="52"/>
      <c r="BP370" s="52"/>
      <c r="BQ370" s="52"/>
      <c r="BR370" s="52"/>
      <c r="BS370" s="52"/>
      <c r="BT370" s="52"/>
      <c r="BU370" s="54"/>
      <c r="BV370" s="54"/>
      <c r="BW370" s="52"/>
      <c r="BX370" s="52"/>
      <c r="BY370" s="52"/>
      <c r="BZ370" s="55"/>
      <c r="CA370" s="55"/>
      <c r="CB370" s="52"/>
      <c r="CC370" s="52"/>
      <c r="CD370" s="52"/>
      <c r="CE370" s="52"/>
      <c r="CF370" s="52"/>
      <c r="CG370" s="52"/>
      <c r="CH370" s="52"/>
      <c r="CI370" s="52"/>
      <c r="CJ370" s="52"/>
      <c r="CK370" s="52">
        <v>54</v>
      </c>
      <c r="CL370" s="52">
        <v>25</v>
      </c>
      <c r="CM370" s="52">
        <v>55</v>
      </c>
      <c r="CN370" s="52">
        <v>0.46296296296296297</v>
      </c>
      <c r="CO370" s="52">
        <v>0.98181818181818181</v>
      </c>
      <c r="CP370" s="52">
        <v>30.864197530864196</v>
      </c>
      <c r="CQ370" s="52">
        <v>50</v>
      </c>
      <c r="CR370" s="52"/>
      <c r="CS370" s="52"/>
      <c r="CT370" s="52"/>
      <c r="CU370" s="52"/>
      <c r="CV370" s="52"/>
      <c r="CW370" s="52"/>
      <c r="CX370" s="52"/>
      <c r="CY370" s="52"/>
      <c r="CZ370" s="52">
        <v>16.823939048191338</v>
      </c>
      <c r="DA370" s="52">
        <v>19.496255895940152</v>
      </c>
      <c r="DB370" s="52">
        <v>17.335082511020332</v>
      </c>
      <c r="DC370" s="52"/>
      <c r="DD370" s="50" t="s">
        <v>414</v>
      </c>
    </row>
    <row r="371" spans="1:108" x14ac:dyDescent="0.25">
      <c r="A371" s="50" t="s">
        <v>2957</v>
      </c>
      <c r="B371" s="50" t="s">
        <v>1988</v>
      </c>
      <c r="C371" s="50" t="s">
        <v>106</v>
      </c>
      <c r="D371" s="50" t="s">
        <v>122</v>
      </c>
      <c r="E371" s="50" t="s">
        <v>123</v>
      </c>
      <c r="F371" s="50" t="s">
        <v>2644</v>
      </c>
      <c r="G371" s="50" t="s">
        <v>109</v>
      </c>
      <c r="H371" s="52">
        <v>1127.0481208366498</v>
      </c>
      <c r="I371" s="52">
        <v>1250</v>
      </c>
      <c r="J371" s="52">
        <v>90.163849666931981</v>
      </c>
      <c r="K371" s="52">
        <v>0</v>
      </c>
      <c r="L371" s="52">
        <v>238</v>
      </c>
      <c r="M371" s="52">
        <v>77.753162555344701</v>
      </c>
      <c r="N371" s="52">
        <v>100</v>
      </c>
      <c r="O371" s="52">
        <v>100</v>
      </c>
      <c r="P371" s="52">
        <v>54</v>
      </c>
      <c r="Q371" s="52">
        <v>66.622062923138188</v>
      </c>
      <c r="R371" s="52">
        <v>73.46481398476017</v>
      </c>
      <c r="S371" s="52">
        <v>75</v>
      </c>
      <c r="T371" s="52">
        <v>88.829417230850922</v>
      </c>
      <c r="U371" s="52">
        <v>100</v>
      </c>
      <c r="V371" s="52">
        <v>238</v>
      </c>
      <c r="W371" s="52">
        <v>69.494869425433379</v>
      </c>
      <c r="X371" s="52">
        <v>92.659825900577843</v>
      </c>
      <c r="Y371" s="52">
        <v>100</v>
      </c>
      <c r="Z371" s="52">
        <v>54</v>
      </c>
      <c r="AA371" s="52">
        <v>55.967650926986551</v>
      </c>
      <c r="AB371" s="52">
        <v>74.623534569315396</v>
      </c>
      <c r="AC371" s="52">
        <v>100</v>
      </c>
      <c r="AD371" s="52">
        <v>262</v>
      </c>
      <c r="AE371" s="52">
        <v>70.748473282442703</v>
      </c>
      <c r="AF371" s="52">
        <v>94.331297709923604</v>
      </c>
      <c r="AG371" s="52">
        <v>100</v>
      </c>
      <c r="AH371" s="52">
        <v>48</v>
      </c>
      <c r="AI371" s="52">
        <v>58.865277777777806</v>
      </c>
      <c r="AJ371" s="52">
        <v>73.413862928348905</v>
      </c>
      <c r="AK371" s="52">
        <v>78.487037037037084</v>
      </c>
      <c r="AL371" s="52">
        <v>100</v>
      </c>
      <c r="AM371" s="53">
        <v>8.3699999999999992</v>
      </c>
      <c r="AN371" s="53">
        <v>17.489999999999998</v>
      </c>
      <c r="AO371" s="53">
        <v>14.54</v>
      </c>
      <c r="AP371" s="52">
        <v>0</v>
      </c>
      <c r="AQ371" s="52">
        <v>1</v>
      </c>
      <c r="AR371" s="52">
        <v>1</v>
      </c>
      <c r="AS371" s="52">
        <v>1</v>
      </c>
      <c r="AT371" s="52">
        <v>1</v>
      </c>
      <c r="AU371" s="52">
        <v>1</v>
      </c>
      <c r="AV371" s="52">
        <v>1</v>
      </c>
      <c r="AW371" s="52">
        <v>0.99624060150375937</v>
      </c>
      <c r="AX371" s="52">
        <v>0.98</v>
      </c>
      <c r="AY371" s="52">
        <v>1</v>
      </c>
      <c r="AZ371" s="52">
        <v>6.3789868667917443E-2</v>
      </c>
      <c r="BA371" s="52">
        <v>47.242026266416509</v>
      </c>
      <c r="BB371" s="52">
        <v>50</v>
      </c>
      <c r="BC371" s="52">
        <v>0.12631578947368421</v>
      </c>
      <c r="BD371" s="52">
        <v>34.736842105263179</v>
      </c>
      <c r="BE371" s="52">
        <v>50</v>
      </c>
      <c r="BF371" s="52">
        <v>264</v>
      </c>
      <c r="BG371" s="52">
        <v>509</v>
      </c>
      <c r="BH371" s="52">
        <v>0.51866404715127701</v>
      </c>
      <c r="BI371" s="52">
        <v>34.577603143418465</v>
      </c>
      <c r="BJ371" s="52">
        <v>50</v>
      </c>
      <c r="BK371" s="52">
        <v>327</v>
      </c>
      <c r="BL371" s="52">
        <v>509</v>
      </c>
      <c r="BM371" s="52">
        <v>0.64243614931237725</v>
      </c>
      <c r="BN371" s="52">
        <v>42.829076620825148</v>
      </c>
      <c r="BO371" s="52">
        <v>50</v>
      </c>
      <c r="BP371" s="52">
        <v>285</v>
      </c>
      <c r="BQ371" s="52">
        <v>292</v>
      </c>
      <c r="BR371" s="52">
        <v>0.97602739726027399</v>
      </c>
      <c r="BS371" s="52">
        <v>50</v>
      </c>
      <c r="BT371" s="52">
        <v>50</v>
      </c>
      <c r="BU371" s="54">
        <v>263</v>
      </c>
      <c r="BV371" s="54">
        <v>282</v>
      </c>
      <c r="BW371" s="52">
        <v>0.93262411347517726</v>
      </c>
      <c r="BX371" s="52">
        <v>99.215331220763545</v>
      </c>
      <c r="BY371" s="52">
        <v>100</v>
      </c>
      <c r="BZ371" s="55">
        <v>55</v>
      </c>
      <c r="CA371" s="55">
        <v>58</v>
      </c>
      <c r="CB371" s="52">
        <v>0.94827586206896552</v>
      </c>
      <c r="CC371" s="52">
        <v>100</v>
      </c>
      <c r="CD371" s="52">
        <v>100</v>
      </c>
      <c r="CE371" s="52">
        <v>0</v>
      </c>
      <c r="CF371" s="52">
        <v>269</v>
      </c>
      <c r="CG371" s="52">
        <v>233</v>
      </c>
      <c r="CH371" s="52">
        <v>0.86617100371747213</v>
      </c>
      <c r="CI371" s="52">
        <v>100</v>
      </c>
      <c r="CJ371" s="52">
        <v>100</v>
      </c>
      <c r="CK371" s="52">
        <v>248</v>
      </c>
      <c r="CL371" s="52">
        <v>147</v>
      </c>
      <c r="CM371" s="52">
        <v>265</v>
      </c>
      <c r="CN371" s="52">
        <v>0.592741935483871</v>
      </c>
      <c r="CO371" s="52">
        <v>0.9358490566037736</v>
      </c>
      <c r="CP371" s="52">
        <v>39.516129032258071</v>
      </c>
      <c r="CQ371" s="52">
        <v>50</v>
      </c>
      <c r="CR371" s="52">
        <v>708</v>
      </c>
      <c r="CS371" s="52">
        <v>1066</v>
      </c>
      <c r="CT371" s="52">
        <v>0.6641651031894934</v>
      </c>
      <c r="CU371" s="52">
        <v>50</v>
      </c>
      <c r="CV371" s="52">
        <v>50</v>
      </c>
      <c r="CW371" s="52">
        <v>0.94827586206896552</v>
      </c>
      <c r="CX371" s="52">
        <v>0.94</v>
      </c>
      <c r="CY371" s="52">
        <v>-8.2758620689655522E-3</v>
      </c>
      <c r="CZ371" s="52">
        <v>16.823939048191338</v>
      </c>
      <c r="DA371" s="52">
        <v>19.496255895940152</v>
      </c>
      <c r="DB371" s="52">
        <v>17.335082511020332</v>
      </c>
      <c r="DC371" s="52">
        <v>12.629206143265662</v>
      </c>
      <c r="DD371" s="50" t="s">
        <v>535</v>
      </c>
    </row>
    <row r="372" spans="1:108" x14ac:dyDescent="0.25">
      <c r="A372" s="50" t="s">
        <v>2951</v>
      </c>
      <c r="B372" s="50" t="s">
        <v>1989</v>
      </c>
      <c r="C372" s="50" t="s">
        <v>106</v>
      </c>
      <c r="D372" s="50" t="s">
        <v>107</v>
      </c>
      <c r="E372" s="50" t="s">
        <v>132</v>
      </c>
      <c r="F372" s="50" t="s">
        <v>2644</v>
      </c>
      <c r="G372" s="50" t="s">
        <v>109</v>
      </c>
      <c r="H372" s="52">
        <v>345.71428571428572</v>
      </c>
      <c r="I372" s="52">
        <v>350</v>
      </c>
      <c r="J372" s="52">
        <v>98.775510204081641</v>
      </c>
      <c r="K372" s="52">
        <v>0</v>
      </c>
      <c r="L372" s="52">
        <v>139</v>
      </c>
      <c r="M372" s="52">
        <v>83.755693083537821</v>
      </c>
      <c r="N372" s="52">
        <v>100</v>
      </c>
      <c r="O372" s="52">
        <v>100</v>
      </c>
      <c r="P372" s="52">
        <v>19</v>
      </c>
      <c r="Q372" s="52"/>
      <c r="R372" s="52">
        <v>75</v>
      </c>
      <c r="S372" s="52">
        <v>75</v>
      </c>
      <c r="T372" s="52"/>
      <c r="U372" s="52">
        <v>0</v>
      </c>
      <c r="V372" s="52">
        <v>139</v>
      </c>
      <c r="W372" s="52">
        <v>78.53132878312735</v>
      </c>
      <c r="X372" s="52">
        <v>100</v>
      </c>
      <c r="Y372" s="52">
        <v>100</v>
      </c>
      <c r="Z372" s="52">
        <v>19</v>
      </c>
      <c r="AA372" s="52"/>
      <c r="AB372" s="52"/>
      <c r="AC372" s="52">
        <v>0</v>
      </c>
      <c r="AD372" s="52"/>
      <c r="AE372" s="52"/>
      <c r="AF372" s="52"/>
      <c r="AG372" s="52">
        <v>0</v>
      </c>
      <c r="AH372" s="52"/>
      <c r="AI372" s="52"/>
      <c r="AJ372" s="52"/>
      <c r="AK372" s="52"/>
      <c r="AL372" s="52">
        <v>0</v>
      </c>
      <c r="AM372" s="53"/>
      <c r="AN372" s="53"/>
      <c r="AO372" s="53"/>
      <c r="AP372" s="52">
        <v>0</v>
      </c>
      <c r="AQ372" s="52">
        <v>1</v>
      </c>
      <c r="AR372" s="52"/>
      <c r="AS372" s="52">
        <v>1</v>
      </c>
      <c r="AT372" s="52">
        <v>1</v>
      </c>
      <c r="AU372" s="52"/>
      <c r="AV372" s="52">
        <v>1</v>
      </c>
      <c r="AW372" s="52"/>
      <c r="AX372" s="52"/>
      <c r="AY372" s="52"/>
      <c r="AZ372" s="52">
        <v>3.3898305084745763E-2</v>
      </c>
      <c r="BA372" s="52">
        <v>50</v>
      </c>
      <c r="BB372" s="52">
        <v>50</v>
      </c>
      <c r="BC372" s="52">
        <v>7.1428571428571425E-2</v>
      </c>
      <c r="BD372" s="52">
        <v>45.71428571428573</v>
      </c>
      <c r="BE372" s="52">
        <v>50</v>
      </c>
      <c r="BF372" s="52"/>
      <c r="BG372" s="52"/>
      <c r="BH372" s="52"/>
      <c r="BI372" s="52"/>
      <c r="BJ372" s="52"/>
      <c r="BK372" s="52"/>
      <c r="BL372" s="52"/>
      <c r="BM372" s="52"/>
      <c r="BN372" s="52"/>
      <c r="BO372" s="52"/>
      <c r="BP372" s="52"/>
      <c r="BQ372" s="52"/>
      <c r="BR372" s="52"/>
      <c r="BS372" s="52"/>
      <c r="BT372" s="52"/>
      <c r="BU372" s="54"/>
      <c r="BV372" s="54"/>
      <c r="BW372" s="52"/>
      <c r="BX372" s="52"/>
      <c r="BY372" s="52"/>
      <c r="BZ372" s="55"/>
      <c r="CA372" s="55"/>
      <c r="CB372" s="52"/>
      <c r="CC372" s="52"/>
      <c r="CD372" s="52"/>
      <c r="CE372" s="52"/>
      <c r="CF372" s="52"/>
      <c r="CG372" s="52"/>
      <c r="CH372" s="52"/>
      <c r="CI372" s="52"/>
      <c r="CJ372" s="52"/>
      <c r="CK372" s="52">
        <v>70</v>
      </c>
      <c r="CL372" s="52">
        <v>65</v>
      </c>
      <c r="CM372" s="52">
        <v>76</v>
      </c>
      <c r="CN372" s="52">
        <v>0.9285714285714286</v>
      </c>
      <c r="CO372" s="52">
        <v>0.92105263157894735</v>
      </c>
      <c r="CP372" s="52">
        <v>50</v>
      </c>
      <c r="CQ372" s="52">
        <v>50</v>
      </c>
      <c r="CR372" s="52"/>
      <c r="CS372" s="52"/>
      <c r="CT372" s="52"/>
      <c r="CU372" s="52"/>
      <c r="CV372" s="52"/>
      <c r="CW372" s="52"/>
      <c r="CX372" s="52"/>
      <c r="CY372" s="52"/>
      <c r="CZ372" s="52">
        <v>16.823939048191338</v>
      </c>
      <c r="DA372" s="52">
        <v>19.496255895940152</v>
      </c>
      <c r="DB372" s="52">
        <v>17.335082511020332</v>
      </c>
      <c r="DC372" s="52"/>
      <c r="DD372" s="50" t="s">
        <v>529</v>
      </c>
    </row>
    <row r="373" spans="1:108" x14ac:dyDescent="0.25">
      <c r="A373" s="50" t="s">
        <v>3696</v>
      </c>
      <c r="B373" s="50" t="s">
        <v>1990</v>
      </c>
      <c r="C373" s="50" t="s">
        <v>1389</v>
      </c>
      <c r="D373" s="50" t="s">
        <v>122</v>
      </c>
      <c r="E373" s="50" t="s">
        <v>123</v>
      </c>
      <c r="F373" s="50" t="s">
        <v>2644</v>
      </c>
      <c r="G373" s="50" t="s">
        <v>109</v>
      </c>
      <c r="H373" s="52">
        <v>977.6919240903128</v>
      </c>
      <c r="I373" s="52">
        <v>1250</v>
      </c>
      <c r="J373" s="52">
        <v>78.215353927225024</v>
      </c>
      <c r="K373" s="52">
        <v>0</v>
      </c>
      <c r="L373" s="52">
        <v>185</v>
      </c>
      <c r="M373" s="52">
        <v>72.449433304272034</v>
      </c>
      <c r="N373" s="52">
        <v>96.599244405696055</v>
      </c>
      <c r="O373" s="52">
        <v>100</v>
      </c>
      <c r="P373" s="52">
        <v>94</v>
      </c>
      <c r="Q373" s="52">
        <v>71.701484214138645</v>
      </c>
      <c r="R373" s="52">
        <v>51.776441389843448</v>
      </c>
      <c r="S373" s="52">
        <v>73.222040056717503</v>
      </c>
      <c r="T373" s="52">
        <v>95.601978952184865</v>
      </c>
      <c r="U373" s="52">
        <v>100</v>
      </c>
      <c r="V373" s="52">
        <v>187</v>
      </c>
      <c r="W373" s="52">
        <v>50.538710329492616</v>
      </c>
      <c r="X373" s="52">
        <v>67.38494710599015</v>
      </c>
      <c r="Y373" s="52">
        <v>100</v>
      </c>
      <c r="Z373" s="52">
        <v>97</v>
      </c>
      <c r="AA373" s="52">
        <v>49.390300067311415</v>
      </c>
      <c r="AB373" s="52">
        <v>65.853733423081877</v>
      </c>
      <c r="AC373" s="52">
        <v>100</v>
      </c>
      <c r="AD373" s="52">
        <v>200</v>
      </c>
      <c r="AE373" s="52">
        <v>55.018333333333324</v>
      </c>
      <c r="AF373" s="52">
        <v>73.35777777777777</v>
      </c>
      <c r="AG373" s="52">
        <v>100</v>
      </c>
      <c r="AH373" s="52">
        <v>95</v>
      </c>
      <c r="AI373" s="52">
        <v>53.282456140350874</v>
      </c>
      <c r="AJ373" s="52">
        <v>56.588888888888903</v>
      </c>
      <c r="AK373" s="52">
        <v>71.043274853801165</v>
      </c>
      <c r="AL373" s="52">
        <v>100</v>
      </c>
      <c r="AM373" s="53">
        <v>1.52</v>
      </c>
      <c r="AN373" s="53">
        <v>2.38</v>
      </c>
      <c r="AO373" s="53">
        <v>3.3</v>
      </c>
      <c r="AP373" s="52">
        <v>0</v>
      </c>
      <c r="AQ373" s="52">
        <v>0.98404255319148937</v>
      </c>
      <c r="AR373" s="52">
        <v>0.96907216494845361</v>
      </c>
      <c r="AS373" s="52">
        <v>1</v>
      </c>
      <c r="AT373" s="52">
        <v>0.99468085106382975</v>
      </c>
      <c r="AU373" s="52">
        <v>1</v>
      </c>
      <c r="AV373" s="52">
        <v>0.98901098901098905</v>
      </c>
      <c r="AW373" s="52">
        <v>0.99502487562189057</v>
      </c>
      <c r="AX373" s="52">
        <v>0.98958333333333337</v>
      </c>
      <c r="AY373" s="52">
        <v>1</v>
      </c>
      <c r="AZ373" s="52">
        <v>0.12169312169312169</v>
      </c>
      <c r="BA373" s="52">
        <v>35.661375661375686</v>
      </c>
      <c r="BB373" s="52">
        <v>50</v>
      </c>
      <c r="BC373" s="52">
        <v>0.15536723163841809</v>
      </c>
      <c r="BD373" s="52">
        <v>28.926553672316402</v>
      </c>
      <c r="BE373" s="52">
        <v>50</v>
      </c>
      <c r="BF373" s="52">
        <v>365</v>
      </c>
      <c r="BG373" s="52">
        <v>365</v>
      </c>
      <c r="BH373" s="52">
        <v>1</v>
      </c>
      <c r="BI373" s="52">
        <v>50</v>
      </c>
      <c r="BJ373" s="52">
        <v>50</v>
      </c>
      <c r="BK373" s="52">
        <v>50</v>
      </c>
      <c r="BL373" s="52">
        <v>365</v>
      </c>
      <c r="BM373" s="52">
        <v>0.13698630136986301</v>
      </c>
      <c r="BN373" s="52">
        <v>9.1324200913241995</v>
      </c>
      <c r="BO373" s="52">
        <v>50</v>
      </c>
      <c r="BP373" s="52">
        <v>192</v>
      </c>
      <c r="BQ373" s="52">
        <v>192</v>
      </c>
      <c r="BR373" s="52">
        <v>1</v>
      </c>
      <c r="BS373" s="52">
        <v>50</v>
      </c>
      <c r="BT373" s="52">
        <v>50</v>
      </c>
      <c r="BU373" s="54">
        <v>172</v>
      </c>
      <c r="BV373" s="54">
        <v>178</v>
      </c>
      <c r="BW373" s="52">
        <v>0.9662921348314607</v>
      </c>
      <c r="BX373" s="52">
        <v>100</v>
      </c>
      <c r="BY373" s="52">
        <v>100</v>
      </c>
      <c r="BZ373" s="55">
        <v>100</v>
      </c>
      <c r="CA373" s="55">
        <v>102</v>
      </c>
      <c r="CB373" s="52">
        <v>0.98039215686274506</v>
      </c>
      <c r="CC373" s="52">
        <v>100</v>
      </c>
      <c r="CD373" s="52">
        <v>100</v>
      </c>
      <c r="CE373" s="52">
        <v>0</v>
      </c>
      <c r="CF373" s="52">
        <v>172</v>
      </c>
      <c r="CG373" s="52">
        <v>76</v>
      </c>
      <c r="CH373" s="52">
        <v>0.44186046511627908</v>
      </c>
      <c r="CI373" s="52">
        <v>58.914728682170548</v>
      </c>
      <c r="CJ373" s="52">
        <v>100</v>
      </c>
      <c r="CK373" s="52">
        <v>193</v>
      </c>
      <c r="CL373" s="52">
        <v>73</v>
      </c>
      <c r="CM373" s="52">
        <v>199</v>
      </c>
      <c r="CN373" s="52">
        <v>0.37823834196891193</v>
      </c>
      <c r="CO373" s="52">
        <v>0.96984924623115576</v>
      </c>
      <c r="CP373" s="52">
        <v>25.215889464594127</v>
      </c>
      <c r="CQ373" s="52">
        <v>50</v>
      </c>
      <c r="CR373" s="52">
        <v>520</v>
      </c>
      <c r="CS373" s="52">
        <v>756</v>
      </c>
      <c r="CT373" s="52">
        <v>0.68783068783068779</v>
      </c>
      <c r="CU373" s="52">
        <v>50</v>
      </c>
      <c r="CV373" s="52">
        <v>50</v>
      </c>
      <c r="CW373" s="52">
        <v>0.98039215686274506</v>
      </c>
      <c r="CX373" s="52">
        <v>0.94</v>
      </c>
      <c r="CY373" s="52">
        <v>-4.0392156862745027E-2</v>
      </c>
      <c r="CZ373" s="52">
        <v>16.823939048191338</v>
      </c>
      <c r="DA373" s="52">
        <v>19.496255895940152</v>
      </c>
      <c r="DB373" s="52">
        <v>17.335082511020332</v>
      </c>
      <c r="DC373" s="52">
        <v>12.629206143265662</v>
      </c>
      <c r="DD373" s="50" t="s">
        <v>1395</v>
      </c>
    </row>
    <row r="374" spans="1:108" x14ac:dyDescent="0.25">
      <c r="A374" s="50" t="s">
        <v>3692</v>
      </c>
      <c r="B374" s="50" t="s">
        <v>1991</v>
      </c>
      <c r="C374" s="50" t="s">
        <v>1389</v>
      </c>
      <c r="D374" s="50" t="s">
        <v>122</v>
      </c>
      <c r="E374" s="50" t="s">
        <v>123</v>
      </c>
      <c r="F374" s="50" t="s">
        <v>2644</v>
      </c>
      <c r="G374" s="50" t="s">
        <v>109</v>
      </c>
      <c r="H374" s="52">
        <v>773.03080860193916</v>
      </c>
      <c r="I374" s="52">
        <v>1250</v>
      </c>
      <c r="J374" s="52">
        <v>61.842464688155133</v>
      </c>
      <c r="K374" s="52">
        <v>0</v>
      </c>
      <c r="L374" s="52">
        <v>79</v>
      </c>
      <c r="M374" s="52">
        <v>42.356063699469168</v>
      </c>
      <c r="N374" s="52">
        <v>56.474751599292226</v>
      </c>
      <c r="O374" s="52">
        <v>100</v>
      </c>
      <c r="P374" s="52">
        <v>31</v>
      </c>
      <c r="Q374" s="52">
        <v>44.161680541103024</v>
      </c>
      <c r="R374" s="52">
        <v>32.172164948453606</v>
      </c>
      <c r="S374" s="52">
        <v>41.189936155913976</v>
      </c>
      <c r="T374" s="52">
        <v>58.882240721470701</v>
      </c>
      <c r="U374" s="52">
        <v>100</v>
      </c>
      <c r="V374" s="52">
        <v>82</v>
      </c>
      <c r="W374" s="52">
        <v>33.02489313552929</v>
      </c>
      <c r="X374" s="52">
        <v>44.033190847372389</v>
      </c>
      <c r="Y374" s="52">
        <v>100</v>
      </c>
      <c r="Z374" s="52">
        <v>32</v>
      </c>
      <c r="AA374" s="52">
        <v>34.357280927835049</v>
      </c>
      <c r="AB374" s="52">
        <v>45.809707903780065</v>
      </c>
      <c r="AC374" s="52">
        <v>100</v>
      </c>
      <c r="AD374" s="52">
        <v>164</v>
      </c>
      <c r="AE374" s="52">
        <v>57.220121951219504</v>
      </c>
      <c r="AF374" s="52">
        <v>76.293495934959338</v>
      </c>
      <c r="AG374" s="52">
        <v>100</v>
      </c>
      <c r="AH374" s="52">
        <v>79</v>
      </c>
      <c r="AI374" s="52">
        <v>54.976793248945178</v>
      </c>
      <c r="AJ374" s="52">
        <v>59.3050980392157</v>
      </c>
      <c r="AK374" s="52">
        <v>73.302390998593566</v>
      </c>
      <c r="AL374" s="52">
        <v>100</v>
      </c>
      <c r="AM374" s="53">
        <v>-2.97</v>
      </c>
      <c r="AN374" s="53">
        <v>-2.1800000000000002</v>
      </c>
      <c r="AO374" s="53">
        <v>4.32</v>
      </c>
      <c r="AP374" s="52">
        <v>1</v>
      </c>
      <c r="AQ374" s="52">
        <v>0.625</v>
      </c>
      <c r="AR374" s="52">
        <v>0.58181818181818179</v>
      </c>
      <c r="AS374" s="52">
        <v>0.65753424657534243</v>
      </c>
      <c r="AT374" s="52">
        <v>0.6484375</v>
      </c>
      <c r="AU374" s="52">
        <v>0.6</v>
      </c>
      <c r="AV374" s="52">
        <v>0.68493150684931503</v>
      </c>
      <c r="AW374" s="52">
        <v>0.96470588235294119</v>
      </c>
      <c r="AX374" s="52">
        <v>0.92941176470588238</v>
      </c>
      <c r="AY374" s="52">
        <v>1</v>
      </c>
      <c r="AZ374" s="52">
        <v>0.13719008264462809</v>
      </c>
      <c r="BA374" s="52">
        <v>32.561983471074399</v>
      </c>
      <c r="BB374" s="52">
        <v>50</v>
      </c>
      <c r="BC374" s="52">
        <v>0.19230769230769232</v>
      </c>
      <c r="BD374" s="52">
        <v>21.538461538461551</v>
      </c>
      <c r="BE374" s="52">
        <v>50</v>
      </c>
      <c r="BF374" s="52">
        <v>266</v>
      </c>
      <c r="BG374" s="52">
        <v>266</v>
      </c>
      <c r="BH374" s="52">
        <v>1</v>
      </c>
      <c r="BI374" s="52">
        <v>50</v>
      </c>
      <c r="BJ374" s="52">
        <v>50</v>
      </c>
      <c r="BK374" s="52">
        <v>11</v>
      </c>
      <c r="BL374" s="52">
        <v>266</v>
      </c>
      <c r="BM374" s="52">
        <v>4.1353383458646614E-2</v>
      </c>
      <c r="BN374" s="52">
        <v>2.7568922305764412</v>
      </c>
      <c r="BO374" s="52">
        <v>50</v>
      </c>
      <c r="BP374" s="52">
        <v>170</v>
      </c>
      <c r="BQ374" s="52">
        <v>171</v>
      </c>
      <c r="BR374" s="52">
        <v>0.99415204678362568</v>
      </c>
      <c r="BS374" s="52">
        <v>50</v>
      </c>
      <c r="BT374" s="52">
        <v>50</v>
      </c>
      <c r="BU374" s="54">
        <v>107</v>
      </c>
      <c r="BV374" s="54">
        <v>111</v>
      </c>
      <c r="BW374" s="52">
        <v>0.963963963963964</v>
      </c>
      <c r="BX374" s="52">
        <v>100</v>
      </c>
      <c r="BY374" s="52">
        <v>100</v>
      </c>
      <c r="BZ374" s="55">
        <v>59</v>
      </c>
      <c r="CA374" s="55">
        <v>60</v>
      </c>
      <c r="CB374" s="52">
        <v>0.98333333333333328</v>
      </c>
      <c r="CC374" s="52">
        <v>100</v>
      </c>
      <c r="CD374" s="52">
        <v>100</v>
      </c>
      <c r="CE374" s="52">
        <v>0</v>
      </c>
      <c r="CF374" s="52">
        <v>107</v>
      </c>
      <c r="CG374" s="52">
        <v>29</v>
      </c>
      <c r="CH374" s="52">
        <v>0.27102803738317754</v>
      </c>
      <c r="CI374" s="52">
        <v>36.137071651090338</v>
      </c>
      <c r="CJ374" s="52">
        <v>100</v>
      </c>
      <c r="CK374" s="52">
        <v>162</v>
      </c>
      <c r="CL374" s="52">
        <v>61</v>
      </c>
      <c r="CM374" s="52">
        <v>168</v>
      </c>
      <c r="CN374" s="52">
        <v>0.37654320987654322</v>
      </c>
      <c r="CO374" s="52">
        <v>0.9642857142857143</v>
      </c>
      <c r="CP374" s="52">
        <v>25.102880658436217</v>
      </c>
      <c r="CQ374" s="52">
        <v>50</v>
      </c>
      <c r="CR374" s="52">
        <v>1</v>
      </c>
      <c r="CS374" s="52">
        <v>605</v>
      </c>
      <c r="CT374" s="52">
        <v>1.652892561983471E-3</v>
      </c>
      <c r="CU374" s="52">
        <v>0.13774104683195593</v>
      </c>
      <c r="CV374" s="52">
        <v>50</v>
      </c>
      <c r="CW374" s="52">
        <v>0.98333333333333328</v>
      </c>
      <c r="CX374" s="52">
        <v>0.94</v>
      </c>
      <c r="CY374" s="52">
        <v>-4.3333333333333286E-2</v>
      </c>
      <c r="CZ374" s="52">
        <v>16.823939048191338</v>
      </c>
      <c r="DA374" s="52">
        <v>19.496255895940152</v>
      </c>
      <c r="DB374" s="52">
        <v>17.335082511020332</v>
      </c>
      <c r="DC374" s="52">
        <v>12.629206143265662</v>
      </c>
      <c r="DD374" s="50" t="s">
        <v>1391</v>
      </c>
    </row>
    <row r="375" spans="1:108" x14ac:dyDescent="0.25">
      <c r="A375" s="50" t="s">
        <v>3445</v>
      </c>
      <c r="B375" s="50" t="s">
        <v>1992</v>
      </c>
      <c r="C375" s="50" t="s">
        <v>106</v>
      </c>
      <c r="D375" s="50" t="s">
        <v>114</v>
      </c>
      <c r="E375" s="50" t="s">
        <v>137</v>
      </c>
      <c r="F375" s="50" t="s">
        <v>1454</v>
      </c>
      <c r="G375" s="50" t="s">
        <v>109</v>
      </c>
      <c r="H375" s="52">
        <v>490.68930271980662</v>
      </c>
      <c r="I375" s="52">
        <v>750</v>
      </c>
      <c r="J375" s="52">
        <v>65.425240362640878</v>
      </c>
      <c r="K375" s="52">
        <v>0</v>
      </c>
      <c r="L375" s="52">
        <v>372</v>
      </c>
      <c r="M375" s="52">
        <v>56.226843652321108</v>
      </c>
      <c r="N375" s="52">
        <v>74.969124869761472</v>
      </c>
      <c r="O375" s="52">
        <v>100</v>
      </c>
      <c r="P375" s="52">
        <v>332</v>
      </c>
      <c r="Q375" s="52">
        <v>54.793691545655854</v>
      </c>
      <c r="R375" s="52">
        <v>59.9547987891738</v>
      </c>
      <c r="S375" s="52">
        <v>68.122006137642728</v>
      </c>
      <c r="T375" s="52">
        <v>73.058255394207805</v>
      </c>
      <c r="U375" s="52">
        <v>100</v>
      </c>
      <c r="V375" s="52">
        <v>372</v>
      </c>
      <c r="W375" s="52">
        <v>48.412374636836986</v>
      </c>
      <c r="X375" s="52">
        <v>64.549832849115987</v>
      </c>
      <c r="Y375" s="52">
        <v>100</v>
      </c>
      <c r="Z375" s="52">
        <v>332</v>
      </c>
      <c r="AA375" s="52">
        <v>47.021721124507252</v>
      </c>
      <c r="AB375" s="52">
        <v>62.695628166009662</v>
      </c>
      <c r="AC375" s="52">
        <v>100</v>
      </c>
      <c r="AD375" s="52">
        <v>132</v>
      </c>
      <c r="AE375" s="52">
        <v>40.322222222222194</v>
      </c>
      <c r="AF375" s="52">
        <v>53.762962962962924</v>
      </c>
      <c r="AG375" s="52">
        <v>100</v>
      </c>
      <c r="AH375" s="52">
        <v>119</v>
      </c>
      <c r="AI375" s="52">
        <v>39.039215686274495</v>
      </c>
      <c r="AJ375" s="52"/>
      <c r="AK375" s="52">
        <v>52.052287581699332</v>
      </c>
      <c r="AL375" s="52">
        <v>100</v>
      </c>
      <c r="AM375" s="53">
        <v>13.32</v>
      </c>
      <c r="AN375" s="53">
        <v>12.93</v>
      </c>
      <c r="AO375" s="53"/>
      <c r="AP375" s="52">
        <v>0</v>
      </c>
      <c r="AQ375" s="52">
        <v>1</v>
      </c>
      <c r="AR375" s="52">
        <v>1</v>
      </c>
      <c r="AS375" s="52">
        <v>1</v>
      </c>
      <c r="AT375" s="52">
        <v>1</v>
      </c>
      <c r="AU375" s="52">
        <v>1</v>
      </c>
      <c r="AV375" s="52">
        <v>1</v>
      </c>
      <c r="AW375" s="52">
        <v>1</v>
      </c>
      <c r="AX375" s="52">
        <v>1</v>
      </c>
      <c r="AY375" s="52"/>
      <c r="AZ375" s="52">
        <v>7.8219013237063775E-2</v>
      </c>
      <c r="BA375" s="52">
        <v>44.356197352587245</v>
      </c>
      <c r="BB375" s="52">
        <v>50</v>
      </c>
      <c r="BC375" s="52">
        <v>8.0645161290322578E-2</v>
      </c>
      <c r="BD375" s="52">
        <v>43.870967741935488</v>
      </c>
      <c r="BE375" s="52">
        <v>50</v>
      </c>
      <c r="BF375" s="52"/>
      <c r="BG375" s="52"/>
      <c r="BH375" s="52"/>
      <c r="BI375" s="52"/>
      <c r="BJ375" s="52"/>
      <c r="BK375" s="52"/>
      <c r="BL375" s="52"/>
      <c r="BM375" s="52"/>
      <c r="BN375" s="52"/>
      <c r="BO375" s="52"/>
      <c r="BP375" s="52"/>
      <c r="BQ375" s="52"/>
      <c r="BR375" s="52"/>
      <c r="BS375" s="52"/>
      <c r="BT375" s="52"/>
      <c r="BU375" s="54"/>
      <c r="BV375" s="54"/>
      <c r="BW375" s="52"/>
      <c r="BX375" s="52"/>
      <c r="BY375" s="52"/>
      <c r="BZ375" s="55"/>
      <c r="CA375" s="55"/>
      <c r="CB375" s="52"/>
      <c r="CC375" s="52"/>
      <c r="CD375" s="52"/>
      <c r="CE375" s="52"/>
      <c r="CF375" s="52"/>
      <c r="CG375" s="52"/>
      <c r="CH375" s="52"/>
      <c r="CI375" s="52"/>
      <c r="CJ375" s="52"/>
      <c r="CK375" s="52">
        <v>131</v>
      </c>
      <c r="CL375" s="52">
        <v>42</v>
      </c>
      <c r="CM375" s="52">
        <v>140</v>
      </c>
      <c r="CN375" s="52">
        <v>0.32061068702290074</v>
      </c>
      <c r="CO375" s="52">
        <v>0.93571428571428572</v>
      </c>
      <c r="CP375" s="52">
        <v>21.374045801526716</v>
      </c>
      <c r="CQ375" s="52">
        <v>50</v>
      </c>
      <c r="CR375" s="52"/>
      <c r="CS375" s="52"/>
      <c r="CT375" s="52"/>
      <c r="CU375" s="52"/>
      <c r="CV375" s="52"/>
      <c r="CW375" s="52"/>
      <c r="CX375" s="52"/>
      <c r="CY375" s="52"/>
      <c r="CZ375" s="52">
        <v>16.823939048191338</v>
      </c>
      <c r="DA375" s="52">
        <v>19.496255895940152</v>
      </c>
      <c r="DB375" s="52">
        <v>17.335082511020332</v>
      </c>
      <c r="DC375" s="52"/>
      <c r="DD375" s="50" t="s">
        <v>1081</v>
      </c>
    </row>
    <row r="376" spans="1:108" x14ac:dyDescent="0.25">
      <c r="A376" s="50" t="s">
        <v>3608</v>
      </c>
      <c r="B376" s="50" t="s">
        <v>1993</v>
      </c>
      <c r="C376" s="50" t="s">
        <v>1212</v>
      </c>
      <c r="D376" s="50" t="s">
        <v>114</v>
      </c>
      <c r="E376" s="50" t="s">
        <v>132</v>
      </c>
      <c r="F376" s="50" t="s">
        <v>2644</v>
      </c>
      <c r="G376" s="50" t="s">
        <v>109</v>
      </c>
      <c r="H376" s="52">
        <v>495.12253314354763</v>
      </c>
      <c r="I376" s="52">
        <v>550</v>
      </c>
      <c r="J376" s="52">
        <v>90.022278753372291</v>
      </c>
      <c r="K376" s="52">
        <v>0</v>
      </c>
      <c r="L376" s="52">
        <v>115</v>
      </c>
      <c r="M376" s="52">
        <v>76.095499383120824</v>
      </c>
      <c r="N376" s="52">
        <v>100</v>
      </c>
      <c r="O376" s="52">
        <v>100</v>
      </c>
      <c r="P376" s="52">
        <v>32</v>
      </c>
      <c r="Q376" s="52">
        <v>63.88032681470375</v>
      </c>
      <c r="R376" s="52">
        <v>69.680933747198807</v>
      </c>
      <c r="S376" s="52">
        <v>75</v>
      </c>
      <c r="T376" s="52">
        <v>85.173769086271662</v>
      </c>
      <c r="U376" s="52">
        <v>100</v>
      </c>
      <c r="V376" s="52">
        <v>115</v>
      </c>
      <c r="W376" s="52">
        <v>66.019927536231876</v>
      </c>
      <c r="X376" s="52">
        <v>88.026570048309168</v>
      </c>
      <c r="Y376" s="52">
        <v>100</v>
      </c>
      <c r="Z376" s="52">
        <v>32</v>
      </c>
      <c r="AA376" s="52">
        <v>56.52419267653643</v>
      </c>
      <c r="AB376" s="52">
        <v>75.365590235381902</v>
      </c>
      <c r="AC376" s="52">
        <v>100</v>
      </c>
      <c r="AD376" s="52"/>
      <c r="AE376" s="52"/>
      <c r="AF376" s="52"/>
      <c r="AG376" s="52">
        <v>0</v>
      </c>
      <c r="AH376" s="52"/>
      <c r="AI376" s="52"/>
      <c r="AJ376" s="52"/>
      <c r="AK376" s="52"/>
      <c r="AL376" s="52">
        <v>0</v>
      </c>
      <c r="AM376" s="53">
        <v>11.11</v>
      </c>
      <c r="AN376" s="53">
        <v>13.15</v>
      </c>
      <c r="AO376" s="53"/>
      <c r="AP376" s="52">
        <v>0</v>
      </c>
      <c r="AQ376" s="52">
        <v>0.9916666666666667</v>
      </c>
      <c r="AR376" s="52">
        <v>0.97058823529411764</v>
      </c>
      <c r="AS376" s="52">
        <v>1</v>
      </c>
      <c r="AT376" s="52">
        <v>0.9916666666666667</v>
      </c>
      <c r="AU376" s="52">
        <v>0.97058823529411764</v>
      </c>
      <c r="AV376" s="52">
        <v>1</v>
      </c>
      <c r="AW376" s="52"/>
      <c r="AX376" s="52"/>
      <c r="AY376" s="52"/>
      <c r="AZ376" s="52">
        <v>1.6597510373443983E-2</v>
      </c>
      <c r="BA376" s="52">
        <v>50</v>
      </c>
      <c r="BB376" s="52">
        <v>50</v>
      </c>
      <c r="BC376" s="52">
        <v>6.25E-2</v>
      </c>
      <c r="BD376" s="52">
        <v>47.500000000000007</v>
      </c>
      <c r="BE376" s="52">
        <v>50</v>
      </c>
      <c r="BF376" s="52"/>
      <c r="BG376" s="52"/>
      <c r="BH376" s="52"/>
      <c r="BI376" s="52"/>
      <c r="BJ376" s="52"/>
      <c r="BK376" s="52"/>
      <c r="BL376" s="52"/>
      <c r="BM376" s="52"/>
      <c r="BN376" s="52"/>
      <c r="BO376" s="52"/>
      <c r="BP376" s="52"/>
      <c r="BQ376" s="52"/>
      <c r="BR376" s="52"/>
      <c r="BS376" s="52"/>
      <c r="BT376" s="52"/>
      <c r="BU376" s="54"/>
      <c r="BV376" s="54"/>
      <c r="BW376" s="52"/>
      <c r="BX376" s="52"/>
      <c r="BY376" s="52"/>
      <c r="BZ376" s="55"/>
      <c r="CA376" s="55"/>
      <c r="CB376" s="52"/>
      <c r="CC376" s="52"/>
      <c r="CD376" s="52"/>
      <c r="CE376" s="52"/>
      <c r="CF376" s="52"/>
      <c r="CG376" s="52"/>
      <c r="CH376" s="52"/>
      <c r="CI376" s="52"/>
      <c r="CJ376" s="52"/>
      <c r="CK376" s="52">
        <v>53</v>
      </c>
      <c r="CL376" s="52">
        <v>39</v>
      </c>
      <c r="CM376" s="52">
        <v>58</v>
      </c>
      <c r="CN376" s="52">
        <v>0.73584905660377353</v>
      </c>
      <c r="CO376" s="52">
        <v>0.91379310344827591</v>
      </c>
      <c r="CP376" s="52">
        <v>49.056603773584904</v>
      </c>
      <c r="CQ376" s="52">
        <v>50</v>
      </c>
      <c r="CR376" s="52"/>
      <c r="CS376" s="52"/>
      <c r="CT376" s="52"/>
      <c r="CU376" s="52"/>
      <c r="CV376" s="52"/>
      <c r="CW376" s="52"/>
      <c r="CX376" s="52"/>
      <c r="CY376" s="52"/>
      <c r="CZ376" s="52">
        <v>16.823939048191338</v>
      </c>
      <c r="DA376" s="52">
        <v>19.496255895940152</v>
      </c>
      <c r="DB376" s="52">
        <v>17.335082511020332</v>
      </c>
      <c r="DC376" s="52"/>
      <c r="DD376" s="50" t="s">
        <v>1270</v>
      </c>
    </row>
    <row r="377" spans="1:108" x14ac:dyDescent="0.25">
      <c r="A377" s="50" t="s">
        <v>3612</v>
      </c>
      <c r="B377" s="50" t="s">
        <v>1994</v>
      </c>
      <c r="C377" s="50" t="s">
        <v>1212</v>
      </c>
      <c r="D377" s="50" t="s">
        <v>122</v>
      </c>
      <c r="E377" s="50" t="s">
        <v>123</v>
      </c>
      <c r="F377" s="50" t="s">
        <v>2644</v>
      </c>
      <c r="G377" s="50" t="s">
        <v>109</v>
      </c>
      <c r="H377" s="52">
        <v>1047.4598235589135</v>
      </c>
      <c r="I377" s="52">
        <v>1250</v>
      </c>
      <c r="J377" s="52">
        <v>83.796785884713074</v>
      </c>
      <c r="K377" s="52">
        <v>0</v>
      </c>
      <c r="L377" s="52">
        <v>140</v>
      </c>
      <c r="M377" s="52">
        <v>76.223367895545323</v>
      </c>
      <c r="N377" s="52">
        <v>100</v>
      </c>
      <c r="O377" s="52">
        <v>100</v>
      </c>
      <c r="P377" s="52">
        <v>31</v>
      </c>
      <c r="Q377" s="52">
        <v>62.445412764481439</v>
      </c>
      <c r="R377" s="52">
        <v>67.867697594501735</v>
      </c>
      <c r="S377" s="52">
        <v>75</v>
      </c>
      <c r="T377" s="52">
        <v>83.260550352641914</v>
      </c>
      <c r="U377" s="52">
        <v>100</v>
      </c>
      <c r="V377" s="52">
        <v>141</v>
      </c>
      <c r="W377" s="52">
        <v>63.824181716263318</v>
      </c>
      <c r="X377" s="52">
        <v>85.098908955017762</v>
      </c>
      <c r="Y377" s="52">
        <v>100</v>
      </c>
      <c r="Z377" s="52">
        <v>31</v>
      </c>
      <c r="AA377" s="52">
        <v>49.476222148320588</v>
      </c>
      <c r="AB377" s="52">
        <v>65.968296197760779</v>
      </c>
      <c r="AC377" s="52">
        <v>100</v>
      </c>
      <c r="AD377" s="52">
        <v>139</v>
      </c>
      <c r="AE377" s="52">
        <v>67.09472422062349</v>
      </c>
      <c r="AF377" s="52">
        <v>89.459632294164663</v>
      </c>
      <c r="AG377" s="52">
        <v>100</v>
      </c>
      <c r="AH377" s="52">
        <v>31</v>
      </c>
      <c r="AI377" s="52">
        <v>55.851612903225806</v>
      </c>
      <c r="AJ377" s="52">
        <v>70.321913580246914</v>
      </c>
      <c r="AK377" s="52">
        <v>74.468817204301075</v>
      </c>
      <c r="AL377" s="52">
        <v>100</v>
      </c>
      <c r="AM377" s="53">
        <v>12.55</v>
      </c>
      <c r="AN377" s="53">
        <v>18.39</v>
      </c>
      <c r="AO377" s="53">
        <v>14.47</v>
      </c>
      <c r="AP377" s="52">
        <v>0</v>
      </c>
      <c r="AQ377" s="52">
        <v>0.97902097902097907</v>
      </c>
      <c r="AR377" s="52">
        <v>1</v>
      </c>
      <c r="AS377" s="52">
        <v>0.9732142857142857</v>
      </c>
      <c r="AT377" s="52">
        <v>0.98601398601398604</v>
      </c>
      <c r="AU377" s="52">
        <v>1</v>
      </c>
      <c r="AV377" s="52">
        <v>0.9821428571428571</v>
      </c>
      <c r="AW377" s="52">
        <v>1</v>
      </c>
      <c r="AX377" s="52">
        <v>1</v>
      </c>
      <c r="AY377" s="52">
        <v>1</v>
      </c>
      <c r="AZ377" s="52">
        <v>8.5346215780998394E-2</v>
      </c>
      <c r="BA377" s="52">
        <v>42.930756843800324</v>
      </c>
      <c r="BB377" s="52">
        <v>50</v>
      </c>
      <c r="BC377" s="52">
        <v>0.24812030075187969</v>
      </c>
      <c r="BD377" s="52">
        <v>10.375939849624059</v>
      </c>
      <c r="BE377" s="52">
        <v>50</v>
      </c>
      <c r="BF377" s="52">
        <v>251</v>
      </c>
      <c r="BG377" s="52">
        <v>310</v>
      </c>
      <c r="BH377" s="52">
        <v>0.80967741935483872</v>
      </c>
      <c r="BI377" s="52">
        <v>50</v>
      </c>
      <c r="BJ377" s="52">
        <v>50</v>
      </c>
      <c r="BK377" s="52">
        <v>168</v>
      </c>
      <c r="BL377" s="52">
        <v>310</v>
      </c>
      <c r="BM377" s="52">
        <v>0.54193548387096779</v>
      </c>
      <c r="BN377" s="52">
        <v>36.12903225806452</v>
      </c>
      <c r="BO377" s="52">
        <v>50</v>
      </c>
      <c r="BP377" s="52">
        <v>163</v>
      </c>
      <c r="BQ377" s="52">
        <v>165</v>
      </c>
      <c r="BR377" s="52">
        <v>0.98787878787878791</v>
      </c>
      <c r="BS377" s="52">
        <v>50</v>
      </c>
      <c r="BT377" s="52">
        <v>50</v>
      </c>
      <c r="BU377" s="54">
        <v>149</v>
      </c>
      <c r="BV377" s="54">
        <v>151</v>
      </c>
      <c r="BW377" s="52">
        <v>0.98675496688741726</v>
      </c>
      <c r="BX377" s="52">
        <v>100</v>
      </c>
      <c r="BY377" s="52">
        <v>100</v>
      </c>
      <c r="BZ377" s="55">
        <v>36</v>
      </c>
      <c r="CA377" s="55">
        <v>42</v>
      </c>
      <c r="CB377" s="52">
        <v>0.8571428571428571</v>
      </c>
      <c r="CC377" s="52">
        <v>91.1854103343465</v>
      </c>
      <c r="CD377" s="52">
        <v>100</v>
      </c>
      <c r="CE377" s="52">
        <v>0</v>
      </c>
      <c r="CF377" s="52">
        <v>150</v>
      </c>
      <c r="CG377" s="52">
        <v>127</v>
      </c>
      <c r="CH377" s="52">
        <v>0.84666666666666668</v>
      </c>
      <c r="CI377" s="52">
        <v>100</v>
      </c>
      <c r="CJ377" s="52">
        <v>100</v>
      </c>
      <c r="CK377" s="52">
        <v>107</v>
      </c>
      <c r="CL377" s="52">
        <v>78</v>
      </c>
      <c r="CM377" s="52">
        <v>146</v>
      </c>
      <c r="CN377" s="52">
        <v>0.7289719626168224</v>
      </c>
      <c r="CO377" s="52">
        <v>0.73287671232876717</v>
      </c>
      <c r="CP377" s="52">
        <v>24.299065420560748</v>
      </c>
      <c r="CQ377" s="52">
        <v>50</v>
      </c>
      <c r="CR377" s="52">
        <v>330</v>
      </c>
      <c r="CS377" s="52">
        <v>621</v>
      </c>
      <c r="CT377" s="52">
        <v>0.53140096618357491</v>
      </c>
      <c r="CU377" s="52">
        <v>44.283413848631241</v>
      </c>
      <c r="CV377" s="52">
        <v>50</v>
      </c>
      <c r="CW377" s="52">
        <v>0.8571428571428571</v>
      </c>
      <c r="CX377" s="52">
        <v>0.94</v>
      </c>
      <c r="CY377" s="52">
        <v>8.2857142857142921E-2</v>
      </c>
      <c r="CZ377" s="52">
        <v>16.823939048191338</v>
      </c>
      <c r="DA377" s="52">
        <v>19.496255895940152</v>
      </c>
      <c r="DB377" s="52">
        <v>17.335082511020332</v>
      </c>
      <c r="DC377" s="52">
        <v>12.629206143265662</v>
      </c>
      <c r="DD377" s="50" t="s">
        <v>1274</v>
      </c>
    </row>
    <row r="378" spans="1:108" x14ac:dyDescent="0.25">
      <c r="A378" s="50" t="s">
        <v>3611</v>
      </c>
      <c r="B378" s="50" t="s">
        <v>1995</v>
      </c>
      <c r="C378" s="50" t="s">
        <v>1212</v>
      </c>
      <c r="D378" s="50" t="s">
        <v>137</v>
      </c>
      <c r="E378" s="50" t="s">
        <v>119</v>
      </c>
      <c r="F378" s="50" t="s">
        <v>1453</v>
      </c>
      <c r="G378" s="50" t="s">
        <v>109</v>
      </c>
      <c r="H378" s="52">
        <v>696.70180992321752</v>
      </c>
      <c r="I378" s="52">
        <v>800</v>
      </c>
      <c r="J378" s="52">
        <v>87.087726240402191</v>
      </c>
      <c r="K378" s="52">
        <v>0</v>
      </c>
      <c r="L378" s="52">
        <v>744</v>
      </c>
      <c r="M378" s="52">
        <v>76.852636442584284</v>
      </c>
      <c r="N378" s="52">
        <v>100</v>
      </c>
      <c r="O378" s="52">
        <v>100</v>
      </c>
      <c r="P378" s="52">
        <v>190</v>
      </c>
      <c r="Q378" s="52">
        <v>63.878550011578852</v>
      </c>
      <c r="R378" s="52">
        <v>70.566451750450327</v>
      </c>
      <c r="S378" s="52">
        <v>75</v>
      </c>
      <c r="T378" s="52">
        <v>85.171400015438465</v>
      </c>
      <c r="U378" s="52">
        <v>100</v>
      </c>
      <c r="V378" s="52">
        <v>744</v>
      </c>
      <c r="W378" s="52">
        <v>65.624860149033609</v>
      </c>
      <c r="X378" s="52">
        <v>87.499813532044811</v>
      </c>
      <c r="Y378" s="52">
        <v>100</v>
      </c>
      <c r="Z378" s="52">
        <v>190</v>
      </c>
      <c r="AA378" s="52">
        <v>51.216219374376401</v>
      </c>
      <c r="AB378" s="52">
        <v>68.288292499168534</v>
      </c>
      <c r="AC378" s="52">
        <v>100</v>
      </c>
      <c r="AD378" s="52">
        <v>353</v>
      </c>
      <c r="AE378" s="52">
        <v>69.018508026439918</v>
      </c>
      <c r="AF378" s="52">
        <v>92.024677368586566</v>
      </c>
      <c r="AG378" s="52">
        <v>100</v>
      </c>
      <c r="AH378" s="52">
        <v>80</v>
      </c>
      <c r="AI378" s="52">
        <v>56.741666666666674</v>
      </c>
      <c r="AJ378" s="52">
        <v>72.616117216117146</v>
      </c>
      <c r="AK378" s="52">
        <v>75.655555555555566</v>
      </c>
      <c r="AL378" s="52">
        <v>100</v>
      </c>
      <c r="AM378" s="53">
        <v>11.12</v>
      </c>
      <c r="AN378" s="53">
        <v>19.350000000000001</v>
      </c>
      <c r="AO378" s="53">
        <v>15.87</v>
      </c>
      <c r="AP378" s="52">
        <v>0</v>
      </c>
      <c r="AQ378" s="52">
        <v>0.99472295514511877</v>
      </c>
      <c r="AR378" s="52">
        <v>0.98969072164948457</v>
      </c>
      <c r="AS378" s="52">
        <v>0.99645390070921991</v>
      </c>
      <c r="AT378" s="52">
        <v>0.99472295514511877</v>
      </c>
      <c r="AU378" s="52">
        <v>0.98969072164948457</v>
      </c>
      <c r="AV378" s="52">
        <v>0.99645390070921991</v>
      </c>
      <c r="AW378" s="52">
        <v>0.9972067039106145</v>
      </c>
      <c r="AX378" s="52">
        <v>0.98765432098765427</v>
      </c>
      <c r="AY378" s="52">
        <v>1</v>
      </c>
      <c r="AZ378" s="52">
        <v>4.0897097625329816E-2</v>
      </c>
      <c r="BA378" s="52">
        <v>50</v>
      </c>
      <c r="BB378" s="52">
        <v>50</v>
      </c>
      <c r="BC378" s="52">
        <v>8.4269662921348312E-2</v>
      </c>
      <c r="BD378" s="52">
        <v>43.14606741573035</v>
      </c>
      <c r="BE378" s="52">
        <v>50</v>
      </c>
      <c r="BF378" s="52"/>
      <c r="BG378" s="52"/>
      <c r="BH378" s="52"/>
      <c r="BI378" s="52"/>
      <c r="BJ378" s="52"/>
      <c r="BK378" s="52"/>
      <c r="BL378" s="52"/>
      <c r="BM378" s="52"/>
      <c r="BN378" s="52"/>
      <c r="BO378" s="52"/>
      <c r="BP378" s="52">
        <v>168</v>
      </c>
      <c r="BQ378" s="52">
        <v>170</v>
      </c>
      <c r="BR378" s="52">
        <v>0.9882352941176471</v>
      </c>
      <c r="BS378" s="52">
        <v>50</v>
      </c>
      <c r="BT378" s="52">
        <v>50</v>
      </c>
      <c r="BU378" s="54"/>
      <c r="BV378" s="54"/>
      <c r="BW378" s="52"/>
      <c r="BX378" s="52"/>
      <c r="BY378" s="52"/>
      <c r="BZ378" s="55"/>
      <c r="CA378" s="55"/>
      <c r="CB378" s="52"/>
      <c r="CC378" s="52"/>
      <c r="CD378" s="52"/>
      <c r="CE378" s="52"/>
      <c r="CF378" s="52"/>
      <c r="CG378" s="52"/>
      <c r="CH378" s="52"/>
      <c r="CI378" s="52"/>
      <c r="CJ378" s="52"/>
      <c r="CK378" s="52">
        <v>377</v>
      </c>
      <c r="CL378" s="52">
        <v>254</v>
      </c>
      <c r="CM378" s="52">
        <v>405</v>
      </c>
      <c r="CN378" s="52">
        <v>0.67374005305039786</v>
      </c>
      <c r="CO378" s="52">
        <v>0.93086419753086425</v>
      </c>
      <c r="CP378" s="52">
        <v>44.916003536693189</v>
      </c>
      <c r="CQ378" s="52">
        <v>50</v>
      </c>
      <c r="CR378" s="52"/>
      <c r="CS378" s="52"/>
      <c r="CT378" s="52"/>
      <c r="CU378" s="52"/>
      <c r="CV378" s="52"/>
      <c r="CW378" s="52"/>
      <c r="CX378" s="52"/>
      <c r="CY378" s="52"/>
      <c r="CZ378" s="52">
        <v>16.823939048191338</v>
      </c>
      <c r="DA378" s="52">
        <v>19.496255895940152</v>
      </c>
      <c r="DB378" s="52">
        <v>17.335082511020332</v>
      </c>
      <c r="DC378" s="52"/>
      <c r="DD378" s="50" t="s">
        <v>1273</v>
      </c>
    </row>
    <row r="379" spans="1:108" x14ac:dyDescent="0.25">
      <c r="A379" s="50" t="s">
        <v>3500</v>
      </c>
      <c r="B379" s="50" t="s">
        <v>1996</v>
      </c>
      <c r="C379" s="50" t="s">
        <v>106</v>
      </c>
      <c r="D379" s="50" t="s">
        <v>122</v>
      </c>
      <c r="E379" s="50" t="s">
        <v>123</v>
      </c>
      <c r="F379" s="50" t="s">
        <v>2644</v>
      </c>
      <c r="G379" s="50" t="s">
        <v>109</v>
      </c>
      <c r="H379" s="52">
        <v>1066.3675660255094</v>
      </c>
      <c r="I379" s="52">
        <v>1250</v>
      </c>
      <c r="J379" s="52">
        <v>85.309405282040757</v>
      </c>
      <c r="K379" s="52">
        <v>1</v>
      </c>
      <c r="L379" s="52">
        <v>161</v>
      </c>
      <c r="M379" s="52">
        <v>65.114648033126272</v>
      </c>
      <c r="N379" s="52">
        <v>86.819530710835025</v>
      </c>
      <c r="O379" s="52">
        <v>100</v>
      </c>
      <c r="P379" s="52">
        <v>49</v>
      </c>
      <c r="Q379" s="52">
        <v>49.55913978494624</v>
      </c>
      <c r="R379" s="52">
        <v>62.740740740740733</v>
      </c>
      <c r="S379" s="52">
        <v>71.920182891705039</v>
      </c>
      <c r="T379" s="52">
        <v>66.078853046594986</v>
      </c>
      <c r="U379" s="52">
        <v>100</v>
      </c>
      <c r="V379" s="52">
        <v>131</v>
      </c>
      <c r="W379" s="52">
        <v>57.739155146332294</v>
      </c>
      <c r="X379" s="52">
        <v>76.985540195109721</v>
      </c>
      <c r="Y379" s="52">
        <v>100</v>
      </c>
      <c r="Z379" s="52">
        <v>41</v>
      </c>
      <c r="AA379" s="52">
        <v>46.760064817143018</v>
      </c>
      <c r="AB379" s="52">
        <v>62.346753089524022</v>
      </c>
      <c r="AC379" s="52">
        <v>100</v>
      </c>
      <c r="AD379" s="52">
        <v>360</v>
      </c>
      <c r="AE379" s="52">
        <v>73.101111111110967</v>
      </c>
      <c r="AF379" s="52">
        <v>97.468148148147961</v>
      </c>
      <c r="AG379" s="52">
        <v>100</v>
      </c>
      <c r="AH379" s="52">
        <v>97</v>
      </c>
      <c r="AI379" s="52">
        <v>55.234364261168395</v>
      </c>
      <c r="AJ379" s="52">
        <v>75</v>
      </c>
      <c r="AK379" s="52">
        <v>73.645819014891188</v>
      </c>
      <c r="AL379" s="52">
        <v>100</v>
      </c>
      <c r="AM379" s="53">
        <v>22.36</v>
      </c>
      <c r="AN379" s="53">
        <v>15.98</v>
      </c>
      <c r="AO379" s="53">
        <v>19.760000000000002</v>
      </c>
      <c r="AP379" s="52">
        <v>1</v>
      </c>
      <c r="AQ379" s="52">
        <v>0.47740112994350281</v>
      </c>
      <c r="AR379" s="52">
        <v>0.52884615384615385</v>
      </c>
      <c r="AS379" s="52">
        <v>0.45600000000000002</v>
      </c>
      <c r="AT379" s="52">
        <v>0.39265536723163841</v>
      </c>
      <c r="AU379" s="52">
        <v>0.45192307692307693</v>
      </c>
      <c r="AV379" s="52">
        <v>0.36799999999999999</v>
      </c>
      <c r="AW379" s="52">
        <v>1</v>
      </c>
      <c r="AX379" s="52">
        <v>1</v>
      </c>
      <c r="AY379" s="52">
        <v>1</v>
      </c>
      <c r="AZ379" s="52">
        <v>5.4091539528432729E-2</v>
      </c>
      <c r="BA379" s="52">
        <v>49.181692094313462</v>
      </c>
      <c r="BB379" s="52">
        <v>50</v>
      </c>
      <c r="BC379" s="52">
        <v>9.2307692307692313E-2</v>
      </c>
      <c r="BD379" s="52">
        <v>41.538461538461547</v>
      </c>
      <c r="BE379" s="52">
        <v>50</v>
      </c>
      <c r="BF379" s="52">
        <v>485</v>
      </c>
      <c r="BG379" s="52">
        <v>712</v>
      </c>
      <c r="BH379" s="52">
        <v>0.6811797752808989</v>
      </c>
      <c r="BI379" s="52">
        <v>45.41198501872659</v>
      </c>
      <c r="BJ379" s="52">
        <v>50</v>
      </c>
      <c r="BK379" s="52">
        <v>445</v>
      </c>
      <c r="BL379" s="52">
        <v>712</v>
      </c>
      <c r="BM379" s="52">
        <v>0.625</v>
      </c>
      <c r="BN379" s="52">
        <v>41.666666666666671</v>
      </c>
      <c r="BO379" s="52">
        <v>50</v>
      </c>
      <c r="BP379" s="52">
        <v>357</v>
      </c>
      <c r="BQ379" s="52">
        <v>362</v>
      </c>
      <c r="BR379" s="52">
        <v>0.98618784530386738</v>
      </c>
      <c r="BS379" s="52">
        <v>50</v>
      </c>
      <c r="BT379" s="52">
        <v>50</v>
      </c>
      <c r="BU379" s="54">
        <v>361</v>
      </c>
      <c r="BV379" s="54">
        <v>370</v>
      </c>
      <c r="BW379" s="52">
        <v>0.9756756756756757</v>
      </c>
      <c r="BX379" s="52">
        <v>100</v>
      </c>
      <c r="BY379" s="52">
        <v>100</v>
      </c>
      <c r="BZ379" s="55">
        <v>98</v>
      </c>
      <c r="CA379" s="55">
        <v>110</v>
      </c>
      <c r="CB379" s="52">
        <v>0.89090909090909098</v>
      </c>
      <c r="CC379" s="52">
        <v>94.777562862669257</v>
      </c>
      <c r="CD379" s="52">
        <v>100</v>
      </c>
      <c r="CE379" s="52">
        <v>0</v>
      </c>
      <c r="CF379" s="52">
        <v>370</v>
      </c>
      <c r="CG379" s="52">
        <v>315</v>
      </c>
      <c r="CH379" s="52">
        <v>0.85135135135135132</v>
      </c>
      <c r="CI379" s="52">
        <v>100</v>
      </c>
      <c r="CJ379" s="52">
        <v>100</v>
      </c>
      <c r="CK379" s="52">
        <v>335</v>
      </c>
      <c r="CL379" s="52">
        <v>203</v>
      </c>
      <c r="CM379" s="52">
        <v>368</v>
      </c>
      <c r="CN379" s="52">
        <v>0.60597014925373138</v>
      </c>
      <c r="CO379" s="52">
        <v>0.91032608695652173</v>
      </c>
      <c r="CP379" s="52">
        <v>40.398009950248756</v>
      </c>
      <c r="CQ379" s="52">
        <v>50</v>
      </c>
      <c r="CR379" s="52">
        <v>693</v>
      </c>
      <c r="CS379" s="52">
        <v>1442</v>
      </c>
      <c r="CT379" s="52">
        <v>0.48058252427184467</v>
      </c>
      <c r="CU379" s="52">
        <v>40.04854368932039</v>
      </c>
      <c r="CV379" s="52">
        <v>50</v>
      </c>
      <c r="CW379" s="52">
        <v>0.89090909090909098</v>
      </c>
      <c r="CX379" s="52">
        <v>0.94</v>
      </c>
      <c r="CY379" s="52">
        <v>4.9090909090909067E-2</v>
      </c>
      <c r="CZ379" s="52">
        <v>16.823939048191338</v>
      </c>
      <c r="DA379" s="52">
        <v>19.496255895940152</v>
      </c>
      <c r="DB379" s="52">
        <v>17.335082511020332</v>
      </c>
      <c r="DC379" s="52">
        <v>12.629206143265662</v>
      </c>
      <c r="DD379" s="50" t="s">
        <v>1137</v>
      </c>
    </row>
    <row r="380" spans="1:108" x14ac:dyDescent="0.25">
      <c r="A380" s="50" t="s">
        <v>3530</v>
      </c>
      <c r="B380" s="50" t="s">
        <v>1997</v>
      </c>
      <c r="C380" s="50" t="s">
        <v>106</v>
      </c>
      <c r="D380" s="50" t="s">
        <v>137</v>
      </c>
      <c r="E380" s="50" t="s">
        <v>119</v>
      </c>
      <c r="F380" s="50" t="s">
        <v>2644</v>
      </c>
      <c r="G380" s="50" t="s">
        <v>109</v>
      </c>
      <c r="H380" s="52">
        <v>633.73153872385035</v>
      </c>
      <c r="I380" s="52">
        <v>800</v>
      </c>
      <c r="J380" s="52">
        <v>79.216442340481294</v>
      </c>
      <c r="K380" s="52">
        <v>0</v>
      </c>
      <c r="L380" s="52">
        <v>192</v>
      </c>
      <c r="M380" s="52">
        <v>69.206961155453158</v>
      </c>
      <c r="N380" s="52">
        <v>92.275948207270872</v>
      </c>
      <c r="O380" s="52">
        <v>100</v>
      </c>
      <c r="P380" s="52">
        <v>67</v>
      </c>
      <c r="Q380" s="52">
        <v>58.982887383853814</v>
      </c>
      <c r="R380" s="52">
        <v>69.427726240138767</v>
      </c>
      <c r="S380" s="52">
        <v>74.687064697030408</v>
      </c>
      <c r="T380" s="52">
        <v>78.643849845138419</v>
      </c>
      <c r="U380" s="52">
        <v>100</v>
      </c>
      <c r="V380" s="52">
        <v>192</v>
      </c>
      <c r="W380" s="52">
        <v>64.029518204041395</v>
      </c>
      <c r="X380" s="52">
        <v>85.37269093872186</v>
      </c>
      <c r="Y380" s="52">
        <v>100</v>
      </c>
      <c r="Z380" s="52">
        <v>67</v>
      </c>
      <c r="AA380" s="52">
        <v>53.958234554606022</v>
      </c>
      <c r="AB380" s="52">
        <v>71.944312739474697</v>
      </c>
      <c r="AC380" s="52">
        <v>100</v>
      </c>
      <c r="AD380" s="52">
        <v>91</v>
      </c>
      <c r="AE380" s="52">
        <v>60.778021978021982</v>
      </c>
      <c r="AF380" s="52">
        <v>81.037362637362648</v>
      </c>
      <c r="AG380" s="52">
        <v>100</v>
      </c>
      <c r="AH380" s="52">
        <v>26</v>
      </c>
      <c r="AI380" s="52">
        <v>52.941025641025639</v>
      </c>
      <c r="AJ380" s="52">
        <v>63.912820512820552</v>
      </c>
      <c r="AK380" s="52">
        <v>70.588034188034186</v>
      </c>
      <c r="AL380" s="52">
        <v>100</v>
      </c>
      <c r="AM380" s="53">
        <v>15.7</v>
      </c>
      <c r="AN380" s="53">
        <v>15.46</v>
      </c>
      <c r="AO380" s="53">
        <v>10.97</v>
      </c>
      <c r="AP380" s="52">
        <v>0</v>
      </c>
      <c r="AQ380" s="52">
        <v>0.97014925373134331</v>
      </c>
      <c r="AR380" s="52">
        <v>0.9859154929577465</v>
      </c>
      <c r="AS380" s="52">
        <v>0.96153846153846156</v>
      </c>
      <c r="AT380" s="52">
        <v>0.97014925373134331</v>
      </c>
      <c r="AU380" s="52">
        <v>0.9859154929577465</v>
      </c>
      <c r="AV380" s="52">
        <v>0.96153846153846156</v>
      </c>
      <c r="AW380" s="52">
        <v>0.989247311827957</v>
      </c>
      <c r="AX380" s="52">
        <v>1</v>
      </c>
      <c r="AY380" s="52">
        <v>0.98484848484848486</v>
      </c>
      <c r="AZ380" s="52">
        <v>0.08</v>
      </c>
      <c r="BA380" s="52">
        <v>44.000000000000021</v>
      </c>
      <c r="BB380" s="52">
        <v>50</v>
      </c>
      <c r="BC380" s="52">
        <v>0.17910447761194029</v>
      </c>
      <c r="BD380" s="52">
        <v>24.179104477611958</v>
      </c>
      <c r="BE380" s="52">
        <v>50</v>
      </c>
      <c r="BF380" s="52"/>
      <c r="BG380" s="52"/>
      <c r="BH380" s="52"/>
      <c r="BI380" s="52"/>
      <c r="BJ380" s="52"/>
      <c r="BK380" s="52"/>
      <c r="BL380" s="52"/>
      <c r="BM380" s="52"/>
      <c r="BN380" s="52"/>
      <c r="BO380" s="52"/>
      <c r="BP380" s="52">
        <v>61</v>
      </c>
      <c r="BQ380" s="52">
        <v>64</v>
      </c>
      <c r="BR380" s="52">
        <v>0.953125</v>
      </c>
      <c r="BS380" s="52">
        <v>50</v>
      </c>
      <c r="BT380" s="52">
        <v>50</v>
      </c>
      <c r="BU380" s="54"/>
      <c r="BV380" s="54"/>
      <c r="BW380" s="52"/>
      <c r="BX380" s="52"/>
      <c r="BY380" s="52"/>
      <c r="BZ380" s="55"/>
      <c r="CA380" s="55"/>
      <c r="CB380" s="52"/>
      <c r="CC380" s="52"/>
      <c r="CD380" s="52"/>
      <c r="CE380" s="52"/>
      <c r="CF380" s="52"/>
      <c r="CG380" s="52"/>
      <c r="CH380" s="52"/>
      <c r="CI380" s="52"/>
      <c r="CJ380" s="52"/>
      <c r="CK380" s="52">
        <v>99</v>
      </c>
      <c r="CL380" s="52">
        <v>53</v>
      </c>
      <c r="CM380" s="52">
        <v>101</v>
      </c>
      <c r="CN380" s="52">
        <v>0.53535353535353536</v>
      </c>
      <c r="CO380" s="52">
        <v>0.98019801980198018</v>
      </c>
      <c r="CP380" s="52">
        <v>35.690235690235689</v>
      </c>
      <c r="CQ380" s="52">
        <v>50</v>
      </c>
      <c r="CR380" s="52"/>
      <c r="CS380" s="52"/>
      <c r="CT380" s="52"/>
      <c r="CU380" s="52"/>
      <c r="CV380" s="52"/>
      <c r="CW380" s="52"/>
      <c r="CX380" s="52"/>
      <c r="CY380" s="52"/>
      <c r="CZ380" s="52">
        <v>16.823939048191338</v>
      </c>
      <c r="DA380" s="52">
        <v>19.496255895940152</v>
      </c>
      <c r="DB380" s="52">
        <v>17.335082511020332</v>
      </c>
      <c r="DC380" s="52"/>
      <c r="DD380" s="50" t="s">
        <v>1170</v>
      </c>
    </row>
    <row r="381" spans="1:108" x14ac:dyDescent="0.25">
      <c r="A381" s="50" t="s">
        <v>2714</v>
      </c>
      <c r="B381" s="50" t="s">
        <v>238</v>
      </c>
      <c r="C381" s="50" t="s">
        <v>106</v>
      </c>
      <c r="D381" s="50" t="s">
        <v>114</v>
      </c>
      <c r="E381" s="50" t="s">
        <v>108</v>
      </c>
      <c r="F381" s="50" t="s">
        <v>1454</v>
      </c>
      <c r="G381" s="50" t="s">
        <v>109</v>
      </c>
      <c r="H381" s="52">
        <v>469.73277833671131</v>
      </c>
      <c r="I381" s="52">
        <v>750</v>
      </c>
      <c r="J381" s="52">
        <v>62.631037111561504</v>
      </c>
      <c r="K381" s="52">
        <v>0</v>
      </c>
      <c r="L381" s="52">
        <v>110</v>
      </c>
      <c r="M381" s="52">
        <v>54.382952519728491</v>
      </c>
      <c r="N381" s="52">
        <v>72.510603359637997</v>
      </c>
      <c r="O381" s="52">
        <v>100</v>
      </c>
      <c r="P381" s="52">
        <v>110</v>
      </c>
      <c r="Q381" s="52">
        <v>54.382952519728491</v>
      </c>
      <c r="R381" s="52"/>
      <c r="S381" s="52"/>
      <c r="T381" s="52">
        <v>72.510603359637997</v>
      </c>
      <c r="U381" s="52">
        <v>100</v>
      </c>
      <c r="V381" s="52">
        <v>111</v>
      </c>
      <c r="W381" s="52">
        <v>46.739612635890495</v>
      </c>
      <c r="X381" s="52">
        <v>62.319483514520655</v>
      </c>
      <c r="Y381" s="52">
        <v>100</v>
      </c>
      <c r="Z381" s="52">
        <v>111</v>
      </c>
      <c r="AA381" s="52">
        <v>46.739612635890495</v>
      </c>
      <c r="AB381" s="52">
        <v>62.319483514520655</v>
      </c>
      <c r="AC381" s="52">
        <v>100</v>
      </c>
      <c r="AD381" s="52">
        <v>32</v>
      </c>
      <c r="AE381" s="52">
        <v>39.73749999999999</v>
      </c>
      <c r="AF381" s="52">
        <v>52.983333333333313</v>
      </c>
      <c r="AG381" s="52">
        <v>100</v>
      </c>
      <c r="AH381" s="52">
        <v>32</v>
      </c>
      <c r="AI381" s="52">
        <v>39.73749999999999</v>
      </c>
      <c r="AJ381" s="52"/>
      <c r="AK381" s="52">
        <v>52.983333333333313</v>
      </c>
      <c r="AL381" s="52">
        <v>100</v>
      </c>
      <c r="AM381" s="53"/>
      <c r="AN381" s="53"/>
      <c r="AO381" s="53"/>
      <c r="AP381" s="52">
        <v>0</v>
      </c>
      <c r="AQ381" s="52">
        <v>0.99224806201550386</v>
      </c>
      <c r="AR381" s="52">
        <v>0.99224806201550386</v>
      </c>
      <c r="AS381" s="52"/>
      <c r="AT381" s="52">
        <v>1</v>
      </c>
      <c r="AU381" s="52">
        <v>1</v>
      </c>
      <c r="AV381" s="52"/>
      <c r="AW381" s="52">
        <v>1</v>
      </c>
      <c r="AX381" s="52">
        <v>1</v>
      </c>
      <c r="AY381" s="52"/>
      <c r="AZ381" s="52">
        <v>0.13765182186234817</v>
      </c>
      <c r="BA381" s="52">
        <v>32.46963562753038</v>
      </c>
      <c r="BB381" s="52">
        <v>50</v>
      </c>
      <c r="BC381" s="52">
        <v>0.13765182186234817</v>
      </c>
      <c r="BD381" s="52">
        <v>32.46963562753038</v>
      </c>
      <c r="BE381" s="52">
        <v>50</v>
      </c>
      <c r="BF381" s="52"/>
      <c r="BG381" s="52"/>
      <c r="BH381" s="52"/>
      <c r="BI381" s="52"/>
      <c r="BJ381" s="52"/>
      <c r="BK381" s="52"/>
      <c r="BL381" s="52"/>
      <c r="BM381" s="52"/>
      <c r="BN381" s="52"/>
      <c r="BO381" s="52"/>
      <c r="BP381" s="52"/>
      <c r="BQ381" s="52"/>
      <c r="BR381" s="52"/>
      <c r="BS381" s="52"/>
      <c r="BT381" s="52"/>
      <c r="BU381" s="54"/>
      <c r="BV381" s="54"/>
      <c r="BW381" s="52"/>
      <c r="BX381" s="52"/>
      <c r="BY381" s="52"/>
      <c r="BZ381" s="55"/>
      <c r="CA381" s="55"/>
      <c r="CB381" s="52"/>
      <c r="CC381" s="52"/>
      <c r="CD381" s="52"/>
      <c r="CE381" s="52"/>
      <c r="CF381" s="52"/>
      <c r="CG381" s="52"/>
      <c r="CH381" s="52"/>
      <c r="CI381" s="52"/>
      <c r="CJ381" s="52"/>
      <c r="CK381" s="52">
        <v>48</v>
      </c>
      <c r="CL381" s="52">
        <v>21</v>
      </c>
      <c r="CM381" s="52">
        <v>48</v>
      </c>
      <c r="CN381" s="52">
        <v>0.4375</v>
      </c>
      <c r="CO381" s="52">
        <v>1</v>
      </c>
      <c r="CP381" s="52">
        <v>29.166666666666668</v>
      </c>
      <c r="CQ381" s="52">
        <v>50</v>
      </c>
      <c r="CR381" s="52"/>
      <c r="CS381" s="52"/>
      <c r="CT381" s="52"/>
      <c r="CU381" s="52"/>
      <c r="CV381" s="52"/>
      <c r="CW381" s="52"/>
      <c r="CX381" s="52"/>
      <c r="CY381" s="52"/>
      <c r="CZ381" s="52">
        <v>16.823939048191338</v>
      </c>
      <c r="DA381" s="52">
        <v>19.496255895940152</v>
      </c>
      <c r="DB381" s="52">
        <v>17.335082511020332</v>
      </c>
      <c r="DC381" s="52"/>
      <c r="DD381" s="50" t="s">
        <v>239</v>
      </c>
    </row>
    <row r="382" spans="1:108" x14ac:dyDescent="0.25">
      <c r="A382" s="50" t="s">
        <v>2715</v>
      </c>
      <c r="B382" s="50" t="s">
        <v>240</v>
      </c>
      <c r="C382" s="50" t="s">
        <v>106</v>
      </c>
      <c r="D382" s="50" t="s">
        <v>107</v>
      </c>
      <c r="E382" s="50" t="s">
        <v>108</v>
      </c>
      <c r="F382" s="50" t="s">
        <v>1454</v>
      </c>
      <c r="G382" s="50" t="s">
        <v>109</v>
      </c>
      <c r="H382" s="52">
        <v>507.83582932486911</v>
      </c>
      <c r="I382" s="52">
        <v>750</v>
      </c>
      <c r="J382" s="52">
        <v>67.711443909982549</v>
      </c>
      <c r="K382" s="52">
        <v>0</v>
      </c>
      <c r="L382" s="52">
        <v>137</v>
      </c>
      <c r="M382" s="52">
        <v>55.579482048976757</v>
      </c>
      <c r="N382" s="52">
        <v>74.105976065302343</v>
      </c>
      <c r="O382" s="52">
        <v>100</v>
      </c>
      <c r="P382" s="52">
        <v>137</v>
      </c>
      <c r="Q382" s="52">
        <v>55.579482048976757</v>
      </c>
      <c r="R382" s="52"/>
      <c r="S382" s="52"/>
      <c r="T382" s="52">
        <v>74.105976065302343</v>
      </c>
      <c r="U382" s="52">
        <v>100</v>
      </c>
      <c r="V382" s="52">
        <v>136</v>
      </c>
      <c r="W382" s="52">
        <v>46.091936598273655</v>
      </c>
      <c r="X382" s="52">
        <v>61.455915464364871</v>
      </c>
      <c r="Y382" s="52">
        <v>100</v>
      </c>
      <c r="Z382" s="52">
        <v>136</v>
      </c>
      <c r="AA382" s="52">
        <v>46.091936598273655</v>
      </c>
      <c r="AB382" s="52">
        <v>61.455915464364871</v>
      </c>
      <c r="AC382" s="52">
        <v>100</v>
      </c>
      <c r="AD382" s="52">
        <v>33</v>
      </c>
      <c r="AE382" s="52">
        <v>43.455555555555542</v>
      </c>
      <c r="AF382" s="52">
        <v>57.940740740740729</v>
      </c>
      <c r="AG382" s="52">
        <v>100</v>
      </c>
      <c r="AH382" s="52">
        <v>33</v>
      </c>
      <c r="AI382" s="52">
        <v>43.455555555555542</v>
      </c>
      <c r="AJ382" s="52"/>
      <c r="AK382" s="52">
        <v>57.940740740740729</v>
      </c>
      <c r="AL382" s="52">
        <v>100</v>
      </c>
      <c r="AM382" s="53"/>
      <c r="AN382" s="53"/>
      <c r="AO382" s="53"/>
      <c r="AP382" s="52">
        <v>0</v>
      </c>
      <c r="AQ382" s="52">
        <v>0.99346405228758172</v>
      </c>
      <c r="AR382" s="52">
        <v>0.99346405228758172</v>
      </c>
      <c r="AS382" s="52"/>
      <c r="AT382" s="52">
        <v>0.98692810457516345</v>
      </c>
      <c r="AU382" s="52">
        <v>0.98692810457516345</v>
      </c>
      <c r="AV382" s="52"/>
      <c r="AW382" s="52">
        <v>1</v>
      </c>
      <c r="AX382" s="52">
        <v>1</v>
      </c>
      <c r="AY382" s="52"/>
      <c r="AZ382" s="52">
        <v>0.12292358803986711</v>
      </c>
      <c r="BA382" s="52">
        <v>35.415282392026583</v>
      </c>
      <c r="BB382" s="52">
        <v>50</v>
      </c>
      <c r="BC382" s="52">
        <v>0.12292358803986711</v>
      </c>
      <c r="BD382" s="52">
        <v>35.415282392026583</v>
      </c>
      <c r="BE382" s="52">
        <v>50</v>
      </c>
      <c r="BF382" s="52"/>
      <c r="BG382" s="52"/>
      <c r="BH382" s="52"/>
      <c r="BI382" s="52"/>
      <c r="BJ382" s="52"/>
      <c r="BK382" s="52"/>
      <c r="BL382" s="52"/>
      <c r="BM382" s="52"/>
      <c r="BN382" s="52"/>
      <c r="BO382" s="52"/>
      <c r="BP382" s="52"/>
      <c r="BQ382" s="52"/>
      <c r="BR382" s="52"/>
      <c r="BS382" s="52"/>
      <c r="BT382" s="52"/>
      <c r="BU382" s="54"/>
      <c r="BV382" s="54"/>
      <c r="BW382" s="52"/>
      <c r="BX382" s="52"/>
      <c r="BY382" s="52"/>
      <c r="BZ382" s="55"/>
      <c r="CA382" s="55"/>
      <c r="CB382" s="52"/>
      <c r="CC382" s="52"/>
      <c r="CD382" s="52"/>
      <c r="CE382" s="52"/>
      <c r="CF382" s="52"/>
      <c r="CG382" s="52"/>
      <c r="CH382" s="52"/>
      <c r="CI382" s="52"/>
      <c r="CJ382" s="52"/>
      <c r="CK382" s="52">
        <v>65</v>
      </c>
      <c r="CL382" s="52">
        <v>49</v>
      </c>
      <c r="CM382" s="52">
        <v>69</v>
      </c>
      <c r="CN382" s="52">
        <v>0.75384615384615383</v>
      </c>
      <c r="CO382" s="52">
        <v>0.94202898550724634</v>
      </c>
      <c r="CP382" s="52">
        <v>50</v>
      </c>
      <c r="CQ382" s="52">
        <v>50</v>
      </c>
      <c r="CR382" s="52"/>
      <c r="CS382" s="52"/>
      <c r="CT382" s="52"/>
      <c r="CU382" s="52"/>
      <c r="CV382" s="52"/>
      <c r="CW382" s="52"/>
      <c r="CX382" s="52"/>
      <c r="CY382" s="52"/>
      <c r="CZ382" s="52">
        <v>16.823939048191338</v>
      </c>
      <c r="DA382" s="52">
        <v>19.496255895940152</v>
      </c>
      <c r="DB382" s="52">
        <v>17.335082511020332</v>
      </c>
      <c r="DC382" s="52"/>
      <c r="DD382" s="50" t="s">
        <v>241</v>
      </c>
    </row>
    <row r="383" spans="1:108" x14ac:dyDescent="0.25">
      <c r="A383" s="50" t="s">
        <v>2967</v>
      </c>
      <c r="B383" s="50" t="s">
        <v>1998</v>
      </c>
      <c r="C383" s="50" t="s">
        <v>106</v>
      </c>
      <c r="D383" s="50" t="s">
        <v>122</v>
      </c>
      <c r="E383" s="50" t="s">
        <v>123</v>
      </c>
      <c r="F383" s="50" t="s">
        <v>2644</v>
      </c>
      <c r="G383" s="50" t="s">
        <v>109</v>
      </c>
      <c r="H383" s="52">
        <v>855.21758914340592</v>
      </c>
      <c r="I383" s="52">
        <v>1250</v>
      </c>
      <c r="J383" s="52">
        <v>68.417407131472473</v>
      </c>
      <c r="K383" s="52">
        <v>1</v>
      </c>
      <c r="L383" s="52">
        <v>340</v>
      </c>
      <c r="M383" s="52">
        <v>65.928945287792544</v>
      </c>
      <c r="N383" s="52">
        <v>87.905260383723387</v>
      </c>
      <c r="O383" s="52">
        <v>100</v>
      </c>
      <c r="P383" s="52">
        <v>130</v>
      </c>
      <c r="Q383" s="52">
        <v>53.625113730355679</v>
      </c>
      <c r="R383" s="52">
        <v>57.39460603829157</v>
      </c>
      <c r="S383" s="52">
        <v>73.545602918586781</v>
      </c>
      <c r="T383" s="52">
        <v>71.500151640474243</v>
      </c>
      <c r="U383" s="52">
        <v>100</v>
      </c>
      <c r="V383" s="52">
        <v>352</v>
      </c>
      <c r="W383" s="52">
        <v>51.388674112256574</v>
      </c>
      <c r="X383" s="52">
        <v>68.518232149675427</v>
      </c>
      <c r="Y383" s="52">
        <v>100</v>
      </c>
      <c r="Z383" s="52">
        <v>128</v>
      </c>
      <c r="AA383" s="52">
        <v>40.878293241695324</v>
      </c>
      <c r="AB383" s="52">
        <v>54.504390988927099</v>
      </c>
      <c r="AC383" s="52">
        <v>100</v>
      </c>
      <c r="AD383" s="52">
        <v>403</v>
      </c>
      <c r="AE383" s="52">
        <v>54.261207609594642</v>
      </c>
      <c r="AF383" s="52">
        <v>72.348276812792861</v>
      </c>
      <c r="AG383" s="52">
        <v>100</v>
      </c>
      <c r="AH383" s="52">
        <v>185</v>
      </c>
      <c r="AI383" s="52">
        <v>44.895855855855856</v>
      </c>
      <c r="AJ383" s="52">
        <v>62.208868501529025</v>
      </c>
      <c r="AK383" s="52">
        <v>59.86114114114114</v>
      </c>
      <c r="AL383" s="52">
        <v>100</v>
      </c>
      <c r="AM383" s="53">
        <v>19.920000000000002</v>
      </c>
      <c r="AN383" s="53">
        <v>16.510000000000002</v>
      </c>
      <c r="AO383" s="53">
        <v>17.309999999999999</v>
      </c>
      <c r="AP383" s="52">
        <v>1</v>
      </c>
      <c r="AQ383" s="52">
        <v>0.83980582524271841</v>
      </c>
      <c r="AR383" s="52">
        <v>0.81874999999999998</v>
      </c>
      <c r="AS383" s="52">
        <v>0.85317460317460314</v>
      </c>
      <c r="AT383" s="52">
        <v>0.87135922330097082</v>
      </c>
      <c r="AU383" s="52">
        <v>0.80625000000000002</v>
      </c>
      <c r="AV383" s="52">
        <v>0.91269841269841268</v>
      </c>
      <c r="AW383" s="52">
        <v>0.95571095571095566</v>
      </c>
      <c r="AX383" s="52">
        <v>0.92718446601941751</v>
      </c>
      <c r="AY383" s="52">
        <v>0.98206278026905824</v>
      </c>
      <c r="AZ383" s="52">
        <v>0.23234761617380809</v>
      </c>
      <c r="BA383" s="52">
        <v>13.530476765238397</v>
      </c>
      <c r="BB383" s="52">
        <v>50</v>
      </c>
      <c r="BC383" s="52">
        <v>0.33102493074792244</v>
      </c>
      <c r="BD383" s="52">
        <v>0</v>
      </c>
      <c r="BE383" s="52">
        <v>50</v>
      </c>
      <c r="BF383" s="52">
        <v>497</v>
      </c>
      <c r="BG383" s="52">
        <v>838</v>
      </c>
      <c r="BH383" s="52">
        <v>0.59307875894988071</v>
      </c>
      <c r="BI383" s="52">
        <v>39.538583929992051</v>
      </c>
      <c r="BJ383" s="52">
        <v>50</v>
      </c>
      <c r="BK383" s="52">
        <v>235</v>
      </c>
      <c r="BL383" s="52">
        <v>838</v>
      </c>
      <c r="BM383" s="52">
        <v>0.28042959427207637</v>
      </c>
      <c r="BN383" s="52">
        <v>18.695306284805092</v>
      </c>
      <c r="BO383" s="52">
        <v>50</v>
      </c>
      <c r="BP383" s="52">
        <v>248</v>
      </c>
      <c r="BQ383" s="52">
        <v>405</v>
      </c>
      <c r="BR383" s="52">
        <v>0.61234567901234571</v>
      </c>
      <c r="BS383" s="52">
        <v>32.571578670869457</v>
      </c>
      <c r="BT383" s="52">
        <v>50</v>
      </c>
      <c r="BU383" s="54">
        <v>406</v>
      </c>
      <c r="BV383" s="54">
        <v>442</v>
      </c>
      <c r="BW383" s="52">
        <v>0.91855203619909498</v>
      </c>
      <c r="BX383" s="52">
        <v>97.718301723307974</v>
      </c>
      <c r="BY383" s="52">
        <v>100</v>
      </c>
      <c r="BZ383" s="55">
        <v>214</v>
      </c>
      <c r="CA383" s="55">
        <v>246</v>
      </c>
      <c r="CB383" s="52">
        <v>0.86991869918699183</v>
      </c>
      <c r="CC383" s="52">
        <v>92.544542466701259</v>
      </c>
      <c r="CD383" s="52">
        <v>100</v>
      </c>
      <c r="CE383" s="52">
        <v>0</v>
      </c>
      <c r="CF383" s="52">
        <v>434</v>
      </c>
      <c r="CG383" s="52">
        <v>319</v>
      </c>
      <c r="CH383" s="52">
        <v>0.73502304147465436</v>
      </c>
      <c r="CI383" s="52">
        <v>98.003072196620579</v>
      </c>
      <c r="CJ383" s="52">
        <v>100</v>
      </c>
      <c r="CK383" s="52">
        <v>188</v>
      </c>
      <c r="CL383" s="52">
        <v>96</v>
      </c>
      <c r="CM383" s="52">
        <v>414</v>
      </c>
      <c r="CN383" s="52">
        <v>0.51063829787234039</v>
      </c>
      <c r="CO383" s="52">
        <v>0.45410628019323673</v>
      </c>
      <c r="CP383" s="52">
        <v>0</v>
      </c>
      <c r="CQ383" s="52">
        <v>50</v>
      </c>
      <c r="CR383" s="52">
        <v>954</v>
      </c>
      <c r="CS383" s="52">
        <v>1657</v>
      </c>
      <c r="CT383" s="52">
        <v>0.5757392878696439</v>
      </c>
      <c r="CU383" s="52">
        <v>47.978273989136994</v>
      </c>
      <c r="CV383" s="52">
        <v>50</v>
      </c>
      <c r="CW383" s="52">
        <v>0.86991869918699183</v>
      </c>
      <c r="CX383" s="52">
        <v>0.94</v>
      </c>
      <c r="CY383" s="52">
        <v>7.0081300813008202E-2</v>
      </c>
      <c r="CZ383" s="52">
        <v>16.823939048191338</v>
      </c>
      <c r="DA383" s="52">
        <v>19.496255895940152</v>
      </c>
      <c r="DB383" s="52">
        <v>17.335082511020332</v>
      </c>
      <c r="DC383" s="52">
        <v>12.629206143265662</v>
      </c>
      <c r="DD383" s="50" t="s">
        <v>546</v>
      </c>
    </row>
    <row r="384" spans="1:108" x14ac:dyDescent="0.25">
      <c r="A384" s="50" t="s">
        <v>2966</v>
      </c>
      <c r="B384" s="50" t="s">
        <v>1999</v>
      </c>
      <c r="C384" s="50" t="s">
        <v>106</v>
      </c>
      <c r="D384" s="50" t="s">
        <v>140</v>
      </c>
      <c r="E384" s="50" t="s">
        <v>119</v>
      </c>
      <c r="F384" s="50" t="s">
        <v>2644</v>
      </c>
      <c r="G384" s="50" t="s">
        <v>109</v>
      </c>
      <c r="H384" s="52">
        <v>523.16609842476066</v>
      </c>
      <c r="I384" s="52">
        <v>800</v>
      </c>
      <c r="J384" s="52">
        <v>65.395762303095083</v>
      </c>
      <c r="K384" s="52">
        <v>1</v>
      </c>
      <c r="L384" s="52">
        <v>761</v>
      </c>
      <c r="M384" s="52">
        <v>63.819493856352331</v>
      </c>
      <c r="N384" s="52">
        <v>85.092658475136446</v>
      </c>
      <c r="O384" s="52">
        <v>100</v>
      </c>
      <c r="P384" s="52">
        <v>372</v>
      </c>
      <c r="Q384" s="52">
        <v>53.765959543597482</v>
      </c>
      <c r="R384" s="52">
        <v>62.86383278422386</v>
      </c>
      <c r="S384" s="52">
        <v>73.433670628446933</v>
      </c>
      <c r="T384" s="52">
        <v>71.687946058129981</v>
      </c>
      <c r="U384" s="52">
        <v>100</v>
      </c>
      <c r="V384" s="52">
        <v>760</v>
      </c>
      <c r="W384" s="52">
        <v>52.892133441144765</v>
      </c>
      <c r="X384" s="52">
        <v>70.522844588193024</v>
      </c>
      <c r="Y384" s="52">
        <v>100</v>
      </c>
      <c r="Z384" s="52">
        <v>370</v>
      </c>
      <c r="AA384" s="52">
        <v>42.381423322764107</v>
      </c>
      <c r="AB384" s="52">
        <v>56.508564430352138</v>
      </c>
      <c r="AC384" s="52">
        <v>100</v>
      </c>
      <c r="AD384" s="52">
        <v>384</v>
      </c>
      <c r="AE384" s="52">
        <v>52.774934895833383</v>
      </c>
      <c r="AF384" s="52">
        <v>70.366579861111177</v>
      </c>
      <c r="AG384" s="52">
        <v>100</v>
      </c>
      <c r="AH384" s="52">
        <v>181</v>
      </c>
      <c r="AI384" s="52">
        <v>44.025828729281777</v>
      </c>
      <c r="AJ384" s="52">
        <v>60.575862068965478</v>
      </c>
      <c r="AK384" s="52">
        <v>58.701104972375703</v>
      </c>
      <c r="AL384" s="52">
        <v>100</v>
      </c>
      <c r="AM384" s="53">
        <v>19.66</v>
      </c>
      <c r="AN384" s="53">
        <v>20.48</v>
      </c>
      <c r="AO384" s="53">
        <v>16.55</v>
      </c>
      <c r="AP384" s="52">
        <v>0</v>
      </c>
      <c r="AQ384" s="52">
        <v>0.9726027397260274</v>
      </c>
      <c r="AR384" s="52">
        <v>0.97715736040609136</v>
      </c>
      <c r="AS384" s="52">
        <v>0.9682151589242054</v>
      </c>
      <c r="AT384" s="52">
        <v>0.97018633540372667</v>
      </c>
      <c r="AU384" s="52">
        <v>0.96969696969696972</v>
      </c>
      <c r="AV384" s="52">
        <v>0.97066014669926648</v>
      </c>
      <c r="AW384" s="52">
        <v>1</v>
      </c>
      <c r="AX384" s="52">
        <v>1</v>
      </c>
      <c r="AY384" s="52">
        <v>1</v>
      </c>
      <c r="AZ384" s="52">
        <v>0.12810945273631841</v>
      </c>
      <c r="BA384" s="52">
        <v>34.378109452736311</v>
      </c>
      <c r="BB384" s="52">
        <v>50</v>
      </c>
      <c r="BC384" s="52">
        <v>0.19220779220779222</v>
      </c>
      <c r="BD384" s="52">
        <v>21.558441558441555</v>
      </c>
      <c r="BE384" s="52">
        <v>50</v>
      </c>
      <c r="BF384" s="52"/>
      <c r="BG384" s="52"/>
      <c r="BH384" s="52"/>
      <c r="BI384" s="52"/>
      <c r="BJ384" s="52"/>
      <c r="BK384" s="52"/>
      <c r="BL384" s="52"/>
      <c r="BM384" s="52"/>
      <c r="BN384" s="52"/>
      <c r="BO384" s="52"/>
      <c r="BP384" s="52">
        <v>277</v>
      </c>
      <c r="BQ384" s="52">
        <v>392</v>
      </c>
      <c r="BR384" s="52">
        <v>0.70663265306122447</v>
      </c>
      <c r="BS384" s="52">
        <v>37.586843247937473</v>
      </c>
      <c r="BT384" s="52">
        <v>50</v>
      </c>
      <c r="BU384" s="54"/>
      <c r="BV384" s="54"/>
      <c r="BW384" s="52"/>
      <c r="BX384" s="52"/>
      <c r="BY384" s="52"/>
      <c r="BZ384" s="55"/>
      <c r="CA384" s="55"/>
      <c r="CB384" s="52"/>
      <c r="CC384" s="52"/>
      <c r="CD384" s="52"/>
      <c r="CE384" s="52"/>
      <c r="CF384" s="52"/>
      <c r="CG384" s="52"/>
      <c r="CH384" s="52"/>
      <c r="CI384" s="52"/>
      <c r="CJ384" s="52"/>
      <c r="CK384" s="52">
        <v>346</v>
      </c>
      <c r="CL384" s="52">
        <v>174</v>
      </c>
      <c r="CM384" s="52">
        <v>392</v>
      </c>
      <c r="CN384" s="52">
        <v>0.50289017341040465</v>
      </c>
      <c r="CO384" s="52">
        <v>0.88265306122448983</v>
      </c>
      <c r="CP384" s="52">
        <v>16.76300578034682</v>
      </c>
      <c r="CQ384" s="52">
        <v>50</v>
      </c>
      <c r="CR384" s="52"/>
      <c r="CS384" s="52"/>
      <c r="CT384" s="52"/>
      <c r="CU384" s="52"/>
      <c r="CV384" s="52"/>
      <c r="CW384" s="52"/>
      <c r="CX384" s="52"/>
      <c r="CY384" s="52"/>
      <c r="CZ384" s="52">
        <v>16.823939048191338</v>
      </c>
      <c r="DA384" s="52">
        <v>19.496255895940152</v>
      </c>
      <c r="DB384" s="52">
        <v>17.335082511020332</v>
      </c>
      <c r="DC384" s="52"/>
      <c r="DD384" s="50" t="s">
        <v>545</v>
      </c>
    </row>
    <row r="385" spans="1:110" x14ac:dyDescent="0.25">
      <c r="A385" s="50" t="s">
        <v>2925</v>
      </c>
      <c r="B385" s="50" t="s">
        <v>2000</v>
      </c>
      <c r="C385" s="50" t="s">
        <v>106</v>
      </c>
      <c r="D385" s="50" t="s">
        <v>107</v>
      </c>
      <c r="E385" s="50" t="s">
        <v>137</v>
      </c>
      <c r="F385" s="50" t="s">
        <v>1453</v>
      </c>
      <c r="G385" s="50" t="s">
        <v>109</v>
      </c>
      <c r="H385" s="52">
        <v>549.73727901203461</v>
      </c>
      <c r="I385" s="52">
        <v>750</v>
      </c>
      <c r="J385" s="52">
        <v>73.29830386827129</v>
      </c>
      <c r="K385" s="52">
        <v>0</v>
      </c>
      <c r="L385" s="52">
        <v>169</v>
      </c>
      <c r="M385" s="52">
        <v>69.728817473870322</v>
      </c>
      <c r="N385" s="52">
        <v>92.971756631827091</v>
      </c>
      <c r="O385" s="52">
        <v>100</v>
      </c>
      <c r="P385" s="52">
        <v>107</v>
      </c>
      <c r="Q385" s="52">
        <v>65.825469430696259</v>
      </c>
      <c r="R385" s="52">
        <v>63.378960026137442</v>
      </c>
      <c r="S385" s="52">
        <v>75</v>
      </c>
      <c r="T385" s="52">
        <v>87.767292574261674</v>
      </c>
      <c r="U385" s="52">
        <v>100</v>
      </c>
      <c r="V385" s="52">
        <v>169</v>
      </c>
      <c r="W385" s="52">
        <v>56.880437552774829</v>
      </c>
      <c r="X385" s="52">
        <v>75.840583403699767</v>
      </c>
      <c r="Y385" s="52">
        <v>100</v>
      </c>
      <c r="Z385" s="52">
        <v>107</v>
      </c>
      <c r="AA385" s="52">
        <v>53.114938549517994</v>
      </c>
      <c r="AB385" s="52">
        <v>70.819918066023988</v>
      </c>
      <c r="AC385" s="52">
        <v>100</v>
      </c>
      <c r="AD385" s="52">
        <v>62</v>
      </c>
      <c r="AE385" s="52">
        <v>49.269354838709688</v>
      </c>
      <c r="AF385" s="52">
        <v>65.69247311827958</v>
      </c>
      <c r="AG385" s="52">
        <v>100</v>
      </c>
      <c r="AH385" s="52">
        <v>39</v>
      </c>
      <c r="AI385" s="52">
        <v>44.23504273504274</v>
      </c>
      <c r="AJ385" s="52">
        <v>57.805797101449272</v>
      </c>
      <c r="AK385" s="52">
        <v>58.980056980056986</v>
      </c>
      <c r="AL385" s="52">
        <v>100</v>
      </c>
      <c r="AM385" s="53">
        <v>9.17</v>
      </c>
      <c r="AN385" s="53">
        <v>10.26</v>
      </c>
      <c r="AO385" s="53">
        <v>13.57</v>
      </c>
      <c r="AP385" s="52">
        <v>0</v>
      </c>
      <c r="AQ385" s="52">
        <v>0.99431818181818177</v>
      </c>
      <c r="AR385" s="52">
        <v>0.9910714285714286</v>
      </c>
      <c r="AS385" s="52">
        <v>1</v>
      </c>
      <c r="AT385" s="52">
        <v>1</v>
      </c>
      <c r="AU385" s="52">
        <v>1</v>
      </c>
      <c r="AV385" s="52">
        <v>1</v>
      </c>
      <c r="AW385" s="52">
        <v>1</v>
      </c>
      <c r="AX385" s="52">
        <v>1</v>
      </c>
      <c r="AY385" s="52">
        <v>1</v>
      </c>
      <c r="AZ385" s="52">
        <v>4.4117647058823532E-2</v>
      </c>
      <c r="BA385" s="52">
        <v>50</v>
      </c>
      <c r="BB385" s="52">
        <v>50</v>
      </c>
      <c r="BC385" s="52">
        <v>6.1674008810572688E-2</v>
      </c>
      <c r="BD385" s="52">
        <v>47.665198237885463</v>
      </c>
      <c r="BE385" s="52">
        <v>50</v>
      </c>
      <c r="BF385" s="52"/>
      <c r="BG385" s="52"/>
      <c r="BH385" s="52"/>
      <c r="BI385" s="52"/>
      <c r="BJ385" s="52"/>
      <c r="BK385" s="52"/>
      <c r="BL385" s="52"/>
      <c r="BM385" s="52"/>
      <c r="BN385" s="52"/>
      <c r="BO385" s="52"/>
      <c r="BP385" s="52"/>
      <c r="BQ385" s="52"/>
      <c r="BR385" s="52"/>
      <c r="BS385" s="52"/>
      <c r="BT385" s="52"/>
      <c r="BU385" s="54"/>
      <c r="BV385" s="54"/>
      <c r="BW385" s="52"/>
      <c r="BX385" s="52"/>
      <c r="BY385" s="52"/>
      <c r="BZ385" s="55"/>
      <c r="CA385" s="55"/>
      <c r="CB385" s="52"/>
      <c r="CC385" s="52"/>
      <c r="CD385" s="52"/>
      <c r="CE385" s="52"/>
      <c r="CF385" s="52"/>
      <c r="CG385" s="52"/>
      <c r="CH385" s="52"/>
      <c r="CI385" s="52"/>
      <c r="CJ385" s="52"/>
      <c r="CK385" s="52"/>
      <c r="CL385" s="52"/>
      <c r="CM385" s="52">
        <v>51</v>
      </c>
      <c r="CN385" s="52"/>
      <c r="CO385" s="52"/>
      <c r="CP385" s="52">
        <v>0</v>
      </c>
      <c r="CQ385" s="52">
        <v>50</v>
      </c>
      <c r="CR385" s="52"/>
      <c r="CS385" s="52"/>
      <c r="CT385" s="52"/>
      <c r="CU385" s="52"/>
      <c r="CV385" s="52"/>
      <c r="CW385" s="52"/>
      <c r="CX385" s="52"/>
      <c r="CY385" s="52"/>
      <c r="CZ385" s="52">
        <v>16.823939048191338</v>
      </c>
      <c r="DA385" s="52">
        <v>19.496255895940152</v>
      </c>
      <c r="DB385" s="52">
        <v>17.335082511020332</v>
      </c>
      <c r="DC385" s="52"/>
      <c r="DD385" s="50" t="s">
        <v>500</v>
      </c>
      <c r="DE385" s="22"/>
      <c r="DF385" s="22"/>
    </row>
    <row r="386" spans="1:110" x14ac:dyDescent="0.25">
      <c r="A386" s="50" t="s">
        <v>2968</v>
      </c>
      <c r="B386" s="50" t="s">
        <v>2001</v>
      </c>
      <c r="C386" s="50" t="s">
        <v>106</v>
      </c>
      <c r="D386" s="50" t="s">
        <v>107</v>
      </c>
      <c r="E386" s="50" t="s">
        <v>108</v>
      </c>
      <c r="F386" s="50" t="s">
        <v>1453</v>
      </c>
      <c r="G386" s="50" t="s">
        <v>109</v>
      </c>
      <c r="H386" s="52">
        <v>317.72690484858686</v>
      </c>
      <c r="I386" s="52">
        <v>350</v>
      </c>
      <c r="J386" s="52">
        <v>90.779115671024812</v>
      </c>
      <c r="K386" s="52">
        <v>0</v>
      </c>
      <c r="L386" s="52">
        <v>44</v>
      </c>
      <c r="M386" s="52">
        <v>71.220611209975516</v>
      </c>
      <c r="N386" s="52">
        <v>94.960814946634017</v>
      </c>
      <c r="O386" s="52">
        <v>100</v>
      </c>
      <c r="P386" s="52">
        <v>18</v>
      </c>
      <c r="Q386" s="52"/>
      <c r="R386" s="52">
        <v>72.418413367097585</v>
      </c>
      <c r="S386" s="52">
        <v>75</v>
      </c>
      <c r="T386" s="52"/>
      <c r="U386" s="52">
        <v>0</v>
      </c>
      <c r="V386" s="52">
        <v>43</v>
      </c>
      <c r="W386" s="52">
        <v>64.973797825695016</v>
      </c>
      <c r="X386" s="52">
        <v>86.631730434260021</v>
      </c>
      <c r="Y386" s="52">
        <v>100</v>
      </c>
      <c r="Z386" s="52">
        <v>18</v>
      </c>
      <c r="AA386" s="52"/>
      <c r="AB386" s="52"/>
      <c r="AC386" s="52">
        <v>0</v>
      </c>
      <c r="AD386" s="52">
        <v>12</v>
      </c>
      <c r="AE386" s="52"/>
      <c r="AF386" s="52"/>
      <c r="AG386" s="52">
        <v>0</v>
      </c>
      <c r="AH386" s="52">
        <v>4</v>
      </c>
      <c r="AI386" s="52"/>
      <c r="AJ386" s="52"/>
      <c r="AK386" s="52"/>
      <c r="AL386" s="52">
        <v>0</v>
      </c>
      <c r="AM386" s="53"/>
      <c r="AN386" s="53"/>
      <c r="AO386" s="53"/>
      <c r="AP386" s="52">
        <v>1</v>
      </c>
      <c r="AQ386" s="52">
        <v>0.91666666666666663</v>
      </c>
      <c r="AR386" s="52">
        <v>0.8571428571428571</v>
      </c>
      <c r="AS386" s="52">
        <v>0.96296296296296291</v>
      </c>
      <c r="AT386" s="52">
        <v>0.89583333333333337</v>
      </c>
      <c r="AU386" s="52">
        <v>0.8571428571428571</v>
      </c>
      <c r="AV386" s="52">
        <v>0.92592592592592593</v>
      </c>
      <c r="AW386" s="52"/>
      <c r="AX386" s="52"/>
      <c r="AY386" s="52"/>
      <c r="AZ386" s="52">
        <v>6.8181818181818177E-2</v>
      </c>
      <c r="BA386" s="52">
        <v>46.363636363636381</v>
      </c>
      <c r="BB386" s="52">
        <v>50</v>
      </c>
      <c r="BC386" s="52">
        <v>8.5714285714285715E-2</v>
      </c>
      <c r="BD386" s="52">
        <v>42.857142857142861</v>
      </c>
      <c r="BE386" s="52">
        <v>50</v>
      </c>
      <c r="BF386" s="52"/>
      <c r="BG386" s="52"/>
      <c r="BH386" s="52"/>
      <c r="BI386" s="52"/>
      <c r="BJ386" s="52"/>
      <c r="BK386" s="52"/>
      <c r="BL386" s="52"/>
      <c r="BM386" s="52"/>
      <c r="BN386" s="52"/>
      <c r="BO386" s="52"/>
      <c r="BP386" s="52"/>
      <c r="BQ386" s="52"/>
      <c r="BR386" s="52"/>
      <c r="BS386" s="52"/>
      <c r="BT386" s="52"/>
      <c r="BU386" s="54"/>
      <c r="BV386" s="54"/>
      <c r="BW386" s="52"/>
      <c r="BX386" s="52"/>
      <c r="BY386" s="52"/>
      <c r="BZ386" s="55"/>
      <c r="CA386" s="55"/>
      <c r="CB386" s="52"/>
      <c r="CC386" s="52"/>
      <c r="CD386" s="52"/>
      <c r="CE386" s="52"/>
      <c r="CF386" s="52"/>
      <c r="CG386" s="52"/>
      <c r="CH386" s="52"/>
      <c r="CI386" s="52"/>
      <c r="CJ386" s="52"/>
      <c r="CK386" s="52">
        <v>27</v>
      </c>
      <c r="CL386" s="52">
        <v>19</v>
      </c>
      <c r="CM386" s="52">
        <v>26</v>
      </c>
      <c r="CN386" s="52">
        <v>0.70370370370370372</v>
      </c>
      <c r="CO386" s="52">
        <v>1.0384615384615385</v>
      </c>
      <c r="CP386" s="52">
        <v>46.913580246913583</v>
      </c>
      <c r="CQ386" s="52">
        <v>50</v>
      </c>
      <c r="CR386" s="52"/>
      <c r="CS386" s="52"/>
      <c r="CT386" s="52"/>
      <c r="CU386" s="52"/>
      <c r="CV386" s="52"/>
      <c r="CW386" s="52"/>
      <c r="CX386" s="52"/>
      <c r="CY386" s="52"/>
      <c r="CZ386" s="52">
        <v>16.823939048191338</v>
      </c>
      <c r="DA386" s="52">
        <v>19.496255895940152</v>
      </c>
      <c r="DB386" s="52">
        <v>17.335082511020332</v>
      </c>
      <c r="DC386" s="52"/>
      <c r="DD386" s="50" t="s">
        <v>548</v>
      </c>
      <c r="DE386" s="22"/>
      <c r="DF386" s="22"/>
    </row>
    <row r="387" spans="1:110" x14ac:dyDescent="0.25">
      <c r="A387" s="50" t="s">
        <v>3060</v>
      </c>
      <c r="B387" s="50" t="s">
        <v>2002</v>
      </c>
      <c r="C387" s="50" t="s">
        <v>106</v>
      </c>
      <c r="D387" s="50" t="s">
        <v>107</v>
      </c>
      <c r="E387" s="50" t="s">
        <v>137</v>
      </c>
      <c r="F387" s="50" t="s">
        <v>1454</v>
      </c>
      <c r="G387" s="50" t="s">
        <v>109</v>
      </c>
      <c r="H387" s="52">
        <v>501.17131713396162</v>
      </c>
      <c r="I387" s="52">
        <v>750</v>
      </c>
      <c r="J387" s="52">
        <v>66.822842284528221</v>
      </c>
      <c r="K387" s="52">
        <v>0</v>
      </c>
      <c r="L387" s="52">
        <v>203</v>
      </c>
      <c r="M387" s="52">
        <v>62.957983952270531</v>
      </c>
      <c r="N387" s="52">
        <v>83.943978603027375</v>
      </c>
      <c r="O387" s="52">
        <v>100</v>
      </c>
      <c r="P387" s="52">
        <v>122</v>
      </c>
      <c r="Q387" s="52">
        <v>56.402605585861757</v>
      </c>
      <c r="R387" s="52">
        <v>62.443784323471824</v>
      </c>
      <c r="S387" s="52">
        <v>72.831516800441776</v>
      </c>
      <c r="T387" s="52">
        <v>75.203474114482333</v>
      </c>
      <c r="U387" s="52">
        <v>100</v>
      </c>
      <c r="V387" s="52">
        <v>206</v>
      </c>
      <c r="W387" s="52">
        <v>53.020167532303425</v>
      </c>
      <c r="X387" s="52">
        <v>70.693556709737905</v>
      </c>
      <c r="Y387" s="52">
        <v>100</v>
      </c>
      <c r="Z387" s="52">
        <v>126</v>
      </c>
      <c r="AA387" s="52">
        <v>47.03691877600604</v>
      </c>
      <c r="AB387" s="52">
        <v>62.715891701341384</v>
      </c>
      <c r="AC387" s="52">
        <v>100</v>
      </c>
      <c r="AD387" s="52">
        <v>66</v>
      </c>
      <c r="AE387" s="52">
        <v>43.761111111111113</v>
      </c>
      <c r="AF387" s="52">
        <v>58.348148148148148</v>
      </c>
      <c r="AG387" s="52">
        <v>100</v>
      </c>
      <c r="AH387" s="52">
        <v>45</v>
      </c>
      <c r="AI387" s="52">
        <v>39.795555555555545</v>
      </c>
      <c r="AJ387" s="52">
        <v>52.25873015873016</v>
      </c>
      <c r="AK387" s="52">
        <v>53.060740740740734</v>
      </c>
      <c r="AL387" s="52">
        <v>100</v>
      </c>
      <c r="AM387" s="53">
        <v>16.420000000000002</v>
      </c>
      <c r="AN387" s="53">
        <v>15.4</v>
      </c>
      <c r="AO387" s="53">
        <v>12.46</v>
      </c>
      <c r="AP387" s="52">
        <v>1</v>
      </c>
      <c r="AQ387" s="52">
        <v>0.9553571428571429</v>
      </c>
      <c r="AR387" s="52">
        <v>0.92957746478873238</v>
      </c>
      <c r="AS387" s="52">
        <v>1</v>
      </c>
      <c r="AT387" s="52">
        <v>0.96385542168674698</v>
      </c>
      <c r="AU387" s="52">
        <v>0.95209580838323349</v>
      </c>
      <c r="AV387" s="52">
        <v>0.98780487804878048</v>
      </c>
      <c r="AW387" s="52">
        <v>0.98571428571428577</v>
      </c>
      <c r="AX387" s="52">
        <v>0.97916666666666663</v>
      </c>
      <c r="AY387" s="52">
        <v>1</v>
      </c>
      <c r="AZ387" s="52">
        <v>8.2644628099173556E-2</v>
      </c>
      <c r="BA387" s="52">
        <v>43.471074380165312</v>
      </c>
      <c r="BB387" s="52">
        <v>50</v>
      </c>
      <c r="BC387" s="52">
        <v>0.10945273631840796</v>
      </c>
      <c r="BD387" s="52">
        <v>38.109452736318431</v>
      </c>
      <c r="BE387" s="52">
        <v>50</v>
      </c>
      <c r="BF387" s="52"/>
      <c r="BG387" s="52"/>
      <c r="BH387" s="52"/>
      <c r="BI387" s="52"/>
      <c r="BJ387" s="52"/>
      <c r="BK387" s="52"/>
      <c r="BL387" s="52"/>
      <c r="BM387" s="52"/>
      <c r="BN387" s="52"/>
      <c r="BO387" s="52"/>
      <c r="BP387" s="52"/>
      <c r="BQ387" s="52"/>
      <c r="BR387" s="52"/>
      <c r="BS387" s="52"/>
      <c r="BT387" s="52"/>
      <c r="BU387" s="54"/>
      <c r="BV387" s="54"/>
      <c r="BW387" s="52"/>
      <c r="BX387" s="52"/>
      <c r="BY387" s="52"/>
      <c r="BZ387" s="55"/>
      <c r="CA387" s="55"/>
      <c r="CB387" s="52"/>
      <c r="CC387" s="52"/>
      <c r="CD387" s="52"/>
      <c r="CE387" s="52"/>
      <c r="CF387" s="52"/>
      <c r="CG387" s="52"/>
      <c r="CH387" s="52"/>
      <c r="CI387" s="52"/>
      <c r="CJ387" s="52"/>
      <c r="CK387" s="52">
        <v>64</v>
      </c>
      <c r="CL387" s="52">
        <v>30</v>
      </c>
      <c r="CM387" s="52">
        <v>78</v>
      </c>
      <c r="CN387" s="52">
        <v>0.46875</v>
      </c>
      <c r="CO387" s="52">
        <v>0.82051282051282048</v>
      </c>
      <c r="CP387" s="52">
        <v>15.625</v>
      </c>
      <c r="CQ387" s="52">
        <v>50</v>
      </c>
      <c r="CR387" s="52"/>
      <c r="CS387" s="52"/>
      <c r="CT387" s="52"/>
      <c r="CU387" s="52"/>
      <c r="CV387" s="52"/>
      <c r="CW387" s="52"/>
      <c r="CX387" s="52"/>
      <c r="CY387" s="52"/>
      <c r="CZ387" s="52">
        <v>16.823939048191338</v>
      </c>
      <c r="DA387" s="52">
        <v>19.496255895940152</v>
      </c>
      <c r="DB387" s="52">
        <v>17.335082511020332</v>
      </c>
      <c r="DC387" s="52"/>
      <c r="DD387" s="50" t="s">
        <v>652</v>
      </c>
      <c r="DE387" s="22"/>
      <c r="DF387" s="22"/>
    </row>
    <row r="388" spans="1:110" x14ac:dyDescent="0.25">
      <c r="A388" s="50" t="s">
        <v>3581</v>
      </c>
      <c r="B388" s="50" t="s">
        <v>2003</v>
      </c>
      <c r="C388" s="50" t="s">
        <v>1212</v>
      </c>
      <c r="D388" s="50" t="s">
        <v>137</v>
      </c>
      <c r="E388" s="50" t="s">
        <v>119</v>
      </c>
      <c r="F388" s="50" t="s">
        <v>1453</v>
      </c>
      <c r="G388" s="50" t="s">
        <v>109</v>
      </c>
      <c r="H388" s="52">
        <v>692.43324635897193</v>
      </c>
      <c r="I388" s="52">
        <v>800</v>
      </c>
      <c r="J388" s="52">
        <v>86.554155794871491</v>
      </c>
      <c r="K388" s="52">
        <v>0</v>
      </c>
      <c r="L388" s="52">
        <v>794</v>
      </c>
      <c r="M388" s="52">
        <v>75.93841972540595</v>
      </c>
      <c r="N388" s="52">
        <v>100</v>
      </c>
      <c r="O388" s="52">
        <v>100</v>
      </c>
      <c r="P388" s="52">
        <v>155</v>
      </c>
      <c r="Q388" s="52">
        <v>62.322911940086826</v>
      </c>
      <c r="R388" s="52">
        <v>72.696304850963983</v>
      </c>
      <c r="S388" s="52">
        <v>75</v>
      </c>
      <c r="T388" s="52">
        <v>83.097215920115758</v>
      </c>
      <c r="U388" s="52">
        <v>100</v>
      </c>
      <c r="V388" s="52">
        <v>793</v>
      </c>
      <c r="W388" s="52">
        <v>69.19048977067709</v>
      </c>
      <c r="X388" s="52">
        <v>92.253986360902786</v>
      </c>
      <c r="Y388" s="52">
        <v>100</v>
      </c>
      <c r="Z388" s="52">
        <v>155</v>
      </c>
      <c r="AA388" s="52">
        <v>54.760102536980057</v>
      </c>
      <c r="AB388" s="52">
        <v>73.013470049306733</v>
      </c>
      <c r="AC388" s="52">
        <v>100</v>
      </c>
      <c r="AD388" s="52">
        <v>418</v>
      </c>
      <c r="AE388" s="52">
        <v>60.792982456140308</v>
      </c>
      <c r="AF388" s="52">
        <v>81.057309941520401</v>
      </c>
      <c r="AG388" s="52">
        <v>100</v>
      </c>
      <c r="AH388" s="52">
        <v>78</v>
      </c>
      <c r="AI388" s="52">
        <v>50.891452991453008</v>
      </c>
      <c r="AJ388" s="52">
        <v>63.06450980392151</v>
      </c>
      <c r="AK388" s="52">
        <v>67.855270655270672</v>
      </c>
      <c r="AL388" s="52">
        <v>100</v>
      </c>
      <c r="AM388" s="53">
        <v>12.67</v>
      </c>
      <c r="AN388" s="53">
        <v>17.93</v>
      </c>
      <c r="AO388" s="53">
        <v>12.17</v>
      </c>
      <c r="AP388" s="52">
        <v>0</v>
      </c>
      <c r="AQ388" s="52">
        <v>0.98536585365853657</v>
      </c>
      <c r="AR388" s="52">
        <v>0.96969696969696972</v>
      </c>
      <c r="AS388" s="52">
        <v>0.9893129770992366</v>
      </c>
      <c r="AT388" s="52">
        <v>0.98414634146341462</v>
      </c>
      <c r="AU388" s="52">
        <v>0.96969696969696972</v>
      </c>
      <c r="AV388" s="52">
        <v>0.98778625954198473</v>
      </c>
      <c r="AW388" s="52">
        <v>1</v>
      </c>
      <c r="AX388" s="52">
        <v>1</v>
      </c>
      <c r="AY388" s="52">
        <v>1</v>
      </c>
      <c r="AZ388" s="52">
        <v>2.1951219512195121E-2</v>
      </c>
      <c r="BA388" s="52">
        <v>50</v>
      </c>
      <c r="BB388" s="52">
        <v>50</v>
      </c>
      <c r="BC388" s="52">
        <v>5.5172413793103448E-2</v>
      </c>
      <c r="BD388" s="52">
        <v>48.965517241379317</v>
      </c>
      <c r="BE388" s="52">
        <v>50</v>
      </c>
      <c r="BF388" s="52"/>
      <c r="BG388" s="52"/>
      <c r="BH388" s="52"/>
      <c r="BI388" s="52"/>
      <c r="BJ388" s="52"/>
      <c r="BK388" s="52"/>
      <c r="BL388" s="52"/>
      <c r="BM388" s="52"/>
      <c r="BN388" s="52"/>
      <c r="BO388" s="52"/>
      <c r="BP388" s="52">
        <v>203</v>
      </c>
      <c r="BQ388" s="52">
        <v>206</v>
      </c>
      <c r="BR388" s="52">
        <v>0.9854368932038835</v>
      </c>
      <c r="BS388" s="52">
        <v>50</v>
      </c>
      <c r="BT388" s="52">
        <v>50</v>
      </c>
      <c r="BU388" s="54"/>
      <c r="BV388" s="54"/>
      <c r="BW388" s="52"/>
      <c r="BX388" s="52"/>
      <c r="BY388" s="52"/>
      <c r="BZ388" s="55"/>
      <c r="CA388" s="55"/>
      <c r="CB388" s="52"/>
      <c r="CC388" s="52"/>
      <c r="CD388" s="52"/>
      <c r="CE388" s="52"/>
      <c r="CF388" s="52"/>
      <c r="CG388" s="52"/>
      <c r="CH388" s="52"/>
      <c r="CI388" s="52"/>
      <c r="CJ388" s="52"/>
      <c r="CK388" s="52">
        <v>420</v>
      </c>
      <c r="CL388" s="52">
        <v>291</v>
      </c>
      <c r="CM388" s="52">
        <v>436</v>
      </c>
      <c r="CN388" s="52">
        <v>0.69285714285714284</v>
      </c>
      <c r="CO388" s="52">
        <v>0.96330275229357798</v>
      </c>
      <c r="CP388" s="52">
        <v>46.19047619047619</v>
      </c>
      <c r="CQ388" s="52">
        <v>50</v>
      </c>
      <c r="CR388" s="52"/>
      <c r="CS388" s="52"/>
      <c r="CT388" s="52"/>
      <c r="CU388" s="52"/>
      <c r="CV388" s="52"/>
      <c r="CW388" s="52"/>
      <c r="CX388" s="52"/>
      <c r="CY388" s="52"/>
      <c r="CZ388" s="52">
        <v>16.823939048191338</v>
      </c>
      <c r="DA388" s="52">
        <v>19.496255895940152</v>
      </c>
      <c r="DB388" s="52">
        <v>17.335082511020332</v>
      </c>
      <c r="DC388" s="52"/>
      <c r="DD388" s="50" t="s">
        <v>1236</v>
      </c>
      <c r="DE388" s="22"/>
      <c r="DF388" s="22"/>
    </row>
    <row r="389" spans="1:110" x14ac:dyDescent="0.25">
      <c r="A389" s="50" t="s">
        <v>3091</v>
      </c>
      <c r="B389" s="50" t="s">
        <v>2004</v>
      </c>
      <c r="C389" s="50" t="s">
        <v>106</v>
      </c>
      <c r="D389" s="50" t="s">
        <v>108</v>
      </c>
      <c r="E389" s="50" t="s">
        <v>119</v>
      </c>
      <c r="F389" s="50" t="s">
        <v>2644</v>
      </c>
      <c r="G389" s="50" t="s">
        <v>109</v>
      </c>
      <c r="H389" s="52">
        <v>676.72702607304041</v>
      </c>
      <c r="I389" s="52">
        <v>800</v>
      </c>
      <c r="J389" s="52">
        <v>84.590878259130051</v>
      </c>
      <c r="K389" s="52">
        <v>0</v>
      </c>
      <c r="L389" s="52">
        <v>539</v>
      </c>
      <c r="M389" s="52">
        <v>77.01650971352943</v>
      </c>
      <c r="N389" s="52">
        <v>100</v>
      </c>
      <c r="O389" s="52">
        <v>100</v>
      </c>
      <c r="P389" s="52">
        <v>126</v>
      </c>
      <c r="Q389" s="52">
        <v>64.180695667421915</v>
      </c>
      <c r="R389" s="52">
        <v>69.968908346958486</v>
      </c>
      <c r="S389" s="52">
        <v>75</v>
      </c>
      <c r="T389" s="52">
        <v>85.574260889895896</v>
      </c>
      <c r="U389" s="52">
        <v>100</v>
      </c>
      <c r="V389" s="52">
        <v>537</v>
      </c>
      <c r="W389" s="52">
        <v>65.889003269831818</v>
      </c>
      <c r="X389" s="52">
        <v>87.852004359775762</v>
      </c>
      <c r="Y389" s="52">
        <v>100</v>
      </c>
      <c r="Z389" s="52">
        <v>126</v>
      </c>
      <c r="AA389" s="52">
        <v>52.58074147063293</v>
      </c>
      <c r="AB389" s="52">
        <v>70.107655294177235</v>
      </c>
      <c r="AC389" s="52">
        <v>100</v>
      </c>
      <c r="AD389" s="52">
        <v>200</v>
      </c>
      <c r="AE389" s="52">
        <v>58.016749999999981</v>
      </c>
      <c r="AF389" s="52">
        <v>77.35566666666665</v>
      </c>
      <c r="AG389" s="52">
        <v>100</v>
      </c>
      <c r="AH389" s="52">
        <v>42</v>
      </c>
      <c r="AI389" s="52">
        <v>48.596428571428568</v>
      </c>
      <c r="AJ389" s="52">
        <v>60.520886075949377</v>
      </c>
      <c r="AK389" s="52">
        <v>64.795238095238091</v>
      </c>
      <c r="AL389" s="52">
        <v>100</v>
      </c>
      <c r="AM389" s="53">
        <v>10.81</v>
      </c>
      <c r="AN389" s="53">
        <v>17.38</v>
      </c>
      <c r="AO389" s="53">
        <v>11.92</v>
      </c>
      <c r="AP389" s="52">
        <v>0</v>
      </c>
      <c r="AQ389" s="52">
        <v>0.9664902998236331</v>
      </c>
      <c r="AR389" s="52">
        <v>0.95588235294117652</v>
      </c>
      <c r="AS389" s="52">
        <v>0.96983758700696054</v>
      </c>
      <c r="AT389" s="52">
        <v>0.96309314586994732</v>
      </c>
      <c r="AU389" s="52">
        <v>0.95652173913043481</v>
      </c>
      <c r="AV389" s="52">
        <v>0.96519721577726214</v>
      </c>
      <c r="AW389" s="52">
        <v>1</v>
      </c>
      <c r="AX389" s="52">
        <v>1</v>
      </c>
      <c r="AY389" s="52">
        <v>1</v>
      </c>
      <c r="AZ389" s="52">
        <v>5.114638447971781E-2</v>
      </c>
      <c r="BA389" s="52">
        <v>49.770723104056458</v>
      </c>
      <c r="BB389" s="52">
        <v>50</v>
      </c>
      <c r="BC389" s="52">
        <v>8.3333333333333329E-2</v>
      </c>
      <c r="BD389" s="52">
        <v>43.333333333333329</v>
      </c>
      <c r="BE389" s="52">
        <v>50</v>
      </c>
      <c r="BF389" s="52"/>
      <c r="BG389" s="52"/>
      <c r="BH389" s="52"/>
      <c r="BI389" s="52"/>
      <c r="BJ389" s="52"/>
      <c r="BK389" s="52"/>
      <c r="BL389" s="52"/>
      <c r="BM389" s="52"/>
      <c r="BN389" s="52"/>
      <c r="BO389" s="52"/>
      <c r="BP389" s="52">
        <v>150</v>
      </c>
      <c r="BQ389" s="52">
        <v>156</v>
      </c>
      <c r="BR389" s="52">
        <v>0.96153846153846156</v>
      </c>
      <c r="BS389" s="52">
        <v>50</v>
      </c>
      <c r="BT389" s="52">
        <v>50</v>
      </c>
      <c r="BU389" s="54"/>
      <c r="BV389" s="54"/>
      <c r="BW389" s="52"/>
      <c r="BX389" s="52"/>
      <c r="BY389" s="52"/>
      <c r="BZ389" s="55"/>
      <c r="CA389" s="55"/>
      <c r="CB389" s="52"/>
      <c r="CC389" s="52"/>
      <c r="CD389" s="52"/>
      <c r="CE389" s="52"/>
      <c r="CF389" s="52"/>
      <c r="CG389" s="52"/>
      <c r="CH389" s="52"/>
      <c r="CI389" s="52"/>
      <c r="CJ389" s="52"/>
      <c r="CK389" s="52">
        <v>388</v>
      </c>
      <c r="CL389" s="52">
        <v>279</v>
      </c>
      <c r="CM389" s="52">
        <v>396</v>
      </c>
      <c r="CN389" s="52">
        <v>0.71907216494845361</v>
      </c>
      <c r="CO389" s="52">
        <v>0.97979797979797978</v>
      </c>
      <c r="CP389" s="52">
        <v>47.938144329896907</v>
      </c>
      <c r="CQ389" s="52">
        <v>50</v>
      </c>
      <c r="CR389" s="52"/>
      <c r="CS389" s="52"/>
      <c r="CT389" s="52"/>
      <c r="CU389" s="52"/>
      <c r="CV389" s="52"/>
      <c r="CW389" s="52"/>
      <c r="CX389" s="52"/>
      <c r="CY389" s="52"/>
      <c r="CZ389" s="52">
        <v>16.823939048191338</v>
      </c>
      <c r="DA389" s="52">
        <v>19.496255895940152</v>
      </c>
      <c r="DB389" s="52">
        <v>17.335082511020332</v>
      </c>
      <c r="DC389" s="52"/>
      <c r="DD389" s="50" t="s">
        <v>684</v>
      </c>
      <c r="DE389" s="22"/>
      <c r="DF389" s="22"/>
    </row>
    <row r="390" spans="1:110" x14ac:dyDescent="0.25">
      <c r="A390" s="50" t="s">
        <v>2738</v>
      </c>
      <c r="B390" s="50" t="s">
        <v>2005</v>
      </c>
      <c r="C390" s="50" t="s">
        <v>106</v>
      </c>
      <c r="D390" s="50" t="s">
        <v>122</v>
      </c>
      <c r="E390" s="50" t="s">
        <v>123</v>
      </c>
      <c r="F390" s="50" t="s">
        <v>2644</v>
      </c>
      <c r="G390" s="50" t="s">
        <v>109</v>
      </c>
      <c r="H390" s="52">
        <v>575.04628720173389</v>
      </c>
      <c r="I390" s="52">
        <v>1250</v>
      </c>
      <c r="J390" s="52">
        <v>46.003702976138712</v>
      </c>
      <c r="K390" s="52">
        <v>0</v>
      </c>
      <c r="L390" s="52">
        <v>213</v>
      </c>
      <c r="M390" s="52">
        <v>40.947776263314651</v>
      </c>
      <c r="N390" s="52">
        <v>54.597035017752873</v>
      </c>
      <c r="O390" s="52">
        <v>100</v>
      </c>
      <c r="P390" s="52">
        <v>213</v>
      </c>
      <c r="Q390" s="52">
        <v>40.947776263314651</v>
      </c>
      <c r="R390" s="52"/>
      <c r="S390" s="52"/>
      <c r="T390" s="52">
        <v>54.597035017752873</v>
      </c>
      <c r="U390" s="52">
        <v>100</v>
      </c>
      <c r="V390" s="52">
        <v>202</v>
      </c>
      <c r="W390" s="52">
        <v>30.114110895625636</v>
      </c>
      <c r="X390" s="52">
        <v>40.152147860834184</v>
      </c>
      <c r="Y390" s="52">
        <v>100</v>
      </c>
      <c r="Z390" s="52">
        <v>202</v>
      </c>
      <c r="AA390" s="52">
        <v>30.114110895625636</v>
      </c>
      <c r="AB390" s="52">
        <v>40.152147860834184</v>
      </c>
      <c r="AC390" s="52">
        <v>100</v>
      </c>
      <c r="AD390" s="52">
        <v>212</v>
      </c>
      <c r="AE390" s="52">
        <v>31.820440251572315</v>
      </c>
      <c r="AF390" s="52">
        <v>42.427253668763086</v>
      </c>
      <c r="AG390" s="52">
        <v>100</v>
      </c>
      <c r="AH390" s="52">
        <v>212</v>
      </c>
      <c r="AI390" s="52">
        <v>31.820440251572315</v>
      </c>
      <c r="AJ390" s="52"/>
      <c r="AK390" s="52">
        <v>42.427253668763086</v>
      </c>
      <c r="AL390" s="52">
        <v>100</v>
      </c>
      <c r="AM390" s="53"/>
      <c r="AN390" s="53"/>
      <c r="AO390" s="53"/>
      <c r="AP390" s="52">
        <v>1</v>
      </c>
      <c r="AQ390" s="52">
        <v>0.76948051948051943</v>
      </c>
      <c r="AR390" s="52">
        <v>0.76948051948051943</v>
      </c>
      <c r="AS390" s="52"/>
      <c r="AT390" s="52">
        <v>0.73856209150326801</v>
      </c>
      <c r="AU390" s="52">
        <v>0.73856209150326801</v>
      </c>
      <c r="AV390" s="52"/>
      <c r="AW390" s="52">
        <v>0.72784810126582278</v>
      </c>
      <c r="AX390" s="52">
        <v>0.72784810126582278</v>
      </c>
      <c r="AY390" s="52"/>
      <c r="AZ390" s="52">
        <v>0.50584007187780777</v>
      </c>
      <c r="BA390" s="52">
        <v>0</v>
      </c>
      <c r="BB390" s="52">
        <v>50</v>
      </c>
      <c r="BC390" s="52">
        <v>0.50584007187780777</v>
      </c>
      <c r="BD390" s="52">
        <v>0</v>
      </c>
      <c r="BE390" s="52">
        <v>50</v>
      </c>
      <c r="BF390" s="52">
        <v>250</v>
      </c>
      <c r="BG390" s="52">
        <v>484</v>
      </c>
      <c r="BH390" s="52">
        <v>0.51652892561983466</v>
      </c>
      <c r="BI390" s="52">
        <v>34.435261707988978</v>
      </c>
      <c r="BJ390" s="52">
        <v>50</v>
      </c>
      <c r="BK390" s="52">
        <v>37</v>
      </c>
      <c r="BL390" s="52">
        <v>484</v>
      </c>
      <c r="BM390" s="52">
        <v>7.6446280991735532E-2</v>
      </c>
      <c r="BN390" s="52">
        <v>5.0964187327823689</v>
      </c>
      <c r="BO390" s="52">
        <v>50</v>
      </c>
      <c r="BP390" s="52">
        <v>208</v>
      </c>
      <c r="BQ390" s="52">
        <v>337</v>
      </c>
      <c r="BR390" s="52">
        <v>0.6172106824925816</v>
      </c>
      <c r="BS390" s="52">
        <v>32.83035545173307</v>
      </c>
      <c r="BT390" s="52">
        <v>50</v>
      </c>
      <c r="BU390" s="54">
        <v>213</v>
      </c>
      <c r="BV390" s="54">
        <v>305</v>
      </c>
      <c r="BW390" s="52">
        <v>0.69836065573770489</v>
      </c>
      <c r="BX390" s="52">
        <v>74.293686780606905</v>
      </c>
      <c r="BY390" s="52">
        <v>100</v>
      </c>
      <c r="BZ390" s="55">
        <v>241</v>
      </c>
      <c r="CA390" s="55">
        <v>356</v>
      </c>
      <c r="CB390" s="52">
        <v>0.6769662921348315</v>
      </c>
      <c r="CC390" s="52">
        <v>72.017690652641647</v>
      </c>
      <c r="CD390" s="52">
        <v>100</v>
      </c>
      <c r="CE390" s="52">
        <v>0</v>
      </c>
      <c r="CF390" s="52">
        <v>230</v>
      </c>
      <c r="CG390" s="52">
        <v>107</v>
      </c>
      <c r="CH390" s="52">
        <v>0.4652173913043478</v>
      </c>
      <c r="CI390" s="52">
        <v>62.028985507246368</v>
      </c>
      <c r="CJ390" s="52">
        <v>100</v>
      </c>
      <c r="CK390" s="52">
        <v>64</v>
      </c>
      <c r="CL390" s="52">
        <v>31</v>
      </c>
      <c r="CM390" s="52">
        <v>300</v>
      </c>
      <c r="CN390" s="52">
        <v>0.484375</v>
      </c>
      <c r="CO390" s="52">
        <v>0.21333333333333335</v>
      </c>
      <c r="CP390" s="52">
        <v>0</v>
      </c>
      <c r="CQ390" s="52">
        <v>50</v>
      </c>
      <c r="CR390" s="52">
        <v>267</v>
      </c>
      <c r="CS390" s="52">
        <v>1113</v>
      </c>
      <c r="CT390" s="52">
        <v>0.23989218328840969</v>
      </c>
      <c r="CU390" s="52">
        <v>19.99101527403414</v>
      </c>
      <c r="CV390" s="52">
        <v>50</v>
      </c>
      <c r="CW390" s="52">
        <v>0.6769662921348315</v>
      </c>
      <c r="CX390" s="52"/>
      <c r="CY390" s="52"/>
      <c r="CZ390" s="52">
        <v>16.823939048191338</v>
      </c>
      <c r="DA390" s="52">
        <v>19.496255895940152</v>
      </c>
      <c r="DB390" s="52">
        <v>17.335082511020332</v>
      </c>
      <c r="DC390" s="52">
        <v>12.629206143265662</v>
      </c>
      <c r="DD390" s="50" t="s">
        <v>276</v>
      </c>
      <c r="DE390" s="22"/>
      <c r="DF390" s="22"/>
    </row>
    <row r="391" spans="1:110" x14ac:dyDescent="0.25">
      <c r="A391" s="50" t="s">
        <v>3388</v>
      </c>
      <c r="B391" s="50" t="s">
        <v>2006</v>
      </c>
      <c r="C391" s="50" t="s">
        <v>106</v>
      </c>
      <c r="D391" s="50" t="s">
        <v>140</v>
      </c>
      <c r="E391" s="50" t="s">
        <v>119</v>
      </c>
      <c r="F391" s="50" t="s">
        <v>2644</v>
      </c>
      <c r="G391" s="50" t="s">
        <v>109</v>
      </c>
      <c r="H391" s="52">
        <v>568.00139348341361</v>
      </c>
      <c r="I391" s="52">
        <v>800</v>
      </c>
      <c r="J391" s="52">
        <v>71.000174185426701</v>
      </c>
      <c r="K391" s="52">
        <v>0</v>
      </c>
      <c r="L391" s="52">
        <v>552</v>
      </c>
      <c r="M391" s="52">
        <v>63.572904195013827</v>
      </c>
      <c r="N391" s="52">
        <v>84.763872260018431</v>
      </c>
      <c r="O391" s="52">
        <v>100</v>
      </c>
      <c r="P391" s="52">
        <v>315</v>
      </c>
      <c r="Q391" s="52">
        <v>57.542329699482323</v>
      </c>
      <c r="R391" s="52">
        <v>55.589725306241078</v>
      </c>
      <c r="S391" s="52">
        <v>71.588224727049365</v>
      </c>
      <c r="T391" s="52">
        <v>76.723106265976426</v>
      </c>
      <c r="U391" s="52">
        <v>100</v>
      </c>
      <c r="V391" s="52">
        <v>552</v>
      </c>
      <c r="W391" s="52">
        <v>48.721451366960821</v>
      </c>
      <c r="X391" s="52">
        <v>64.961935155947756</v>
      </c>
      <c r="Y391" s="52">
        <v>100</v>
      </c>
      <c r="Z391" s="52">
        <v>315</v>
      </c>
      <c r="AA391" s="52">
        <v>43.55389287931186</v>
      </c>
      <c r="AB391" s="52">
        <v>58.071857172415811</v>
      </c>
      <c r="AC391" s="52">
        <v>100</v>
      </c>
      <c r="AD391" s="52">
        <v>275</v>
      </c>
      <c r="AE391" s="52">
        <v>52.857333333333315</v>
      </c>
      <c r="AF391" s="52">
        <v>70.476444444444425</v>
      </c>
      <c r="AG391" s="52">
        <v>100</v>
      </c>
      <c r="AH391" s="52">
        <v>143</v>
      </c>
      <c r="AI391" s="52">
        <v>49.041025641025598</v>
      </c>
      <c r="AJ391" s="52">
        <v>56.991666666666688</v>
      </c>
      <c r="AK391" s="52">
        <v>65.388034188034126</v>
      </c>
      <c r="AL391" s="52">
        <v>100</v>
      </c>
      <c r="AM391" s="53">
        <v>14.04</v>
      </c>
      <c r="AN391" s="53">
        <v>12.03</v>
      </c>
      <c r="AO391" s="53">
        <v>7.95</v>
      </c>
      <c r="AP391" s="52">
        <v>0</v>
      </c>
      <c r="AQ391" s="52">
        <v>0.99822064056939497</v>
      </c>
      <c r="AR391" s="52">
        <v>0.99691358024691357</v>
      </c>
      <c r="AS391" s="52">
        <v>1</v>
      </c>
      <c r="AT391" s="52">
        <v>1</v>
      </c>
      <c r="AU391" s="52">
        <v>1</v>
      </c>
      <c r="AV391" s="52">
        <v>1</v>
      </c>
      <c r="AW391" s="52">
        <v>0.99649122807017543</v>
      </c>
      <c r="AX391" s="52">
        <v>1</v>
      </c>
      <c r="AY391" s="52">
        <v>0.99248120300751874</v>
      </c>
      <c r="AZ391" s="52">
        <v>0.11307420494699646</v>
      </c>
      <c r="BA391" s="52">
        <v>37.385159010600709</v>
      </c>
      <c r="BB391" s="52">
        <v>50</v>
      </c>
      <c r="BC391" s="52">
        <v>0.15673981191222572</v>
      </c>
      <c r="BD391" s="52">
        <v>28.652037617554861</v>
      </c>
      <c r="BE391" s="52">
        <v>50</v>
      </c>
      <c r="BF391" s="52"/>
      <c r="BG391" s="52"/>
      <c r="BH391" s="52"/>
      <c r="BI391" s="52"/>
      <c r="BJ391" s="52"/>
      <c r="BK391" s="52"/>
      <c r="BL391" s="52"/>
      <c r="BM391" s="52"/>
      <c r="BN391" s="52"/>
      <c r="BO391" s="52"/>
      <c r="BP391" s="52">
        <v>253</v>
      </c>
      <c r="BQ391" s="52">
        <v>265</v>
      </c>
      <c r="BR391" s="52">
        <v>0.95471698113207548</v>
      </c>
      <c r="BS391" s="52">
        <v>50</v>
      </c>
      <c r="BT391" s="52">
        <v>50</v>
      </c>
      <c r="BU391" s="54"/>
      <c r="BV391" s="54"/>
      <c r="BW391" s="52"/>
      <c r="BX391" s="52"/>
      <c r="BY391" s="52"/>
      <c r="BZ391" s="55"/>
      <c r="CA391" s="55"/>
      <c r="CB391" s="52"/>
      <c r="CC391" s="52"/>
      <c r="CD391" s="52"/>
      <c r="CE391" s="52"/>
      <c r="CF391" s="52"/>
      <c r="CG391" s="52"/>
      <c r="CH391" s="52"/>
      <c r="CI391" s="52"/>
      <c r="CJ391" s="52"/>
      <c r="CK391" s="52">
        <v>266</v>
      </c>
      <c r="CL391" s="52">
        <v>126</v>
      </c>
      <c r="CM391" s="52">
        <v>286</v>
      </c>
      <c r="CN391" s="52">
        <v>0.47368421052631576</v>
      </c>
      <c r="CO391" s="52">
        <v>0.93006993006993011</v>
      </c>
      <c r="CP391" s="52">
        <v>31.578947368421051</v>
      </c>
      <c r="CQ391" s="52">
        <v>50</v>
      </c>
      <c r="CR391" s="52"/>
      <c r="CS391" s="52"/>
      <c r="CT391" s="52"/>
      <c r="CU391" s="52"/>
      <c r="CV391" s="52"/>
      <c r="CW391" s="52"/>
      <c r="CX391" s="52"/>
      <c r="CY391" s="52"/>
      <c r="CZ391" s="52">
        <v>16.823939048191338</v>
      </c>
      <c r="DA391" s="52">
        <v>19.496255895940152</v>
      </c>
      <c r="DB391" s="52">
        <v>17.335082511020332</v>
      </c>
      <c r="DC391" s="52"/>
      <c r="DD391" s="50" t="s">
        <v>1018</v>
      </c>
      <c r="DE391" s="22"/>
      <c r="DF391" s="22"/>
    </row>
    <row r="392" spans="1:110" x14ac:dyDescent="0.25">
      <c r="A392" s="50" t="s">
        <v>3507</v>
      </c>
      <c r="B392" s="50" t="s">
        <v>2007</v>
      </c>
      <c r="C392" s="50" t="s">
        <v>106</v>
      </c>
      <c r="D392" s="50" t="s">
        <v>140</v>
      </c>
      <c r="E392" s="50" t="s">
        <v>119</v>
      </c>
      <c r="F392" s="50" t="s">
        <v>2644</v>
      </c>
      <c r="G392" s="50" t="s">
        <v>109</v>
      </c>
      <c r="H392" s="52">
        <v>506.78828742655082</v>
      </c>
      <c r="I392" s="52">
        <v>800</v>
      </c>
      <c r="J392" s="52">
        <v>63.348535928318853</v>
      </c>
      <c r="K392" s="52">
        <v>0</v>
      </c>
      <c r="L392" s="52">
        <v>845</v>
      </c>
      <c r="M392" s="52">
        <v>62.673589192605519</v>
      </c>
      <c r="N392" s="52">
        <v>83.564785590140687</v>
      </c>
      <c r="O392" s="52">
        <v>100</v>
      </c>
      <c r="P392" s="52">
        <v>563</v>
      </c>
      <c r="Q392" s="52">
        <v>57.974804048795328</v>
      </c>
      <c r="R392" s="52">
        <v>58.586912243947829</v>
      </c>
      <c r="S392" s="52">
        <v>72.054497121559919</v>
      </c>
      <c r="T392" s="52">
        <v>77.299738731727103</v>
      </c>
      <c r="U392" s="52">
        <v>100</v>
      </c>
      <c r="V392" s="52">
        <v>841</v>
      </c>
      <c r="W392" s="52">
        <v>50.328858487021797</v>
      </c>
      <c r="X392" s="52">
        <v>67.105144649362387</v>
      </c>
      <c r="Y392" s="52">
        <v>100</v>
      </c>
      <c r="Z392" s="52">
        <v>561</v>
      </c>
      <c r="AA392" s="52">
        <v>46.207191727771736</v>
      </c>
      <c r="AB392" s="52">
        <v>61.609588970362317</v>
      </c>
      <c r="AC392" s="52">
        <v>100</v>
      </c>
      <c r="AD392" s="52">
        <v>428</v>
      </c>
      <c r="AE392" s="52">
        <v>52.096436915887786</v>
      </c>
      <c r="AF392" s="52">
        <v>69.461915887850381</v>
      </c>
      <c r="AG392" s="52">
        <v>100</v>
      </c>
      <c r="AH392" s="52">
        <v>273</v>
      </c>
      <c r="AI392" s="52">
        <v>48.195512820512874</v>
      </c>
      <c r="AJ392" s="52">
        <v>58.967096774193557</v>
      </c>
      <c r="AK392" s="52">
        <v>64.260683760683833</v>
      </c>
      <c r="AL392" s="52">
        <v>100</v>
      </c>
      <c r="AM392" s="53">
        <v>14.07</v>
      </c>
      <c r="AN392" s="53">
        <v>12.37</v>
      </c>
      <c r="AO392" s="53">
        <v>10.77</v>
      </c>
      <c r="AP392" s="52">
        <v>0</v>
      </c>
      <c r="AQ392" s="52">
        <v>0.99090909090909096</v>
      </c>
      <c r="AR392" s="52">
        <v>0.98657718120805371</v>
      </c>
      <c r="AS392" s="52">
        <v>1</v>
      </c>
      <c r="AT392" s="52">
        <v>0.98870056497175141</v>
      </c>
      <c r="AU392" s="52">
        <v>0.98668885191347755</v>
      </c>
      <c r="AV392" s="52">
        <v>0.99295774647887325</v>
      </c>
      <c r="AW392" s="52">
        <v>0.98651685393258426</v>
      </c>
      <c r="AX392" s="52">
        <v>0.98951048951048948</v>
      </c>
      <c r="AY392" s="52">
        <v>0.98113207547169812</v>
      </c>
      <c r="AZ392" s="52">
        <v>0.2234762979683973</v>
      </c>
      <c r="BA392" s="52">
        <v>15.304740406320549</v>
      </c>
      <c r="BB392" s="52">
        <v>50</v>
      </c>
      <c r="BC392" s="52">
        <v>0.24040066777963273</v>
      </c>
      <c r="BD392" s="52">
        <v>11.919866444073458</v>
      </c>
      <c r="BE392" s="52">
        <v>50</v>
      </c>
      <c r="BF392" s="52"/>
      <c r="BG392" s="52"/>
      <c r="BH392" s="52"/>
      <c r="BI392" s="52"/>
      <c r="BJ392" s="52"/>
      <c r="BK392" s="52"/>
      <c r="BL392" s="52"/>
      <c r="BM392" s="52"/>
      <c r="BN392" s="52"/>
      <c r="BO392" s="52"/>
      <c r="BP392" s="52">
        <v>333</v>
      </c>
      <c r="BQ392" s="52">
        <v>371</v>
      </c>
      <c r="BR392" s="52">
        <v>0.89757412398921832</v>
      </c>
      <c r="BS392" s="52">
        <v>47.743304467511614</v>
      </c>
      <c r="BT392" s="52">
        <v>50</v>
      </c>
      <c r="BU392" s="54"/>
      <c r="BV392" s="54"/>
      <c r="BW392" s="52"/>
      <c r="BX392" s="52"/>
      <c r="BY392" s="52"/>
      <c r="BZ392" s="55"/>
      <c r="CA392" s="55"/>
      <c r="CB392" s="52"/>
      <c r="CC392" s="52"/>
      <c r="CD392" s="52"/>
      <c r="CE392" s="52"/>
      <c r="CF392" s="52"/>
      <c r="CG392" s="52"/>
      <c r="CH392" s="52"/>
      <c r="CI392" s="52"/>
      <c r="CJ392" s="52"/>
      <c r="CK392" s="52">
        <v>360</v>
      </c>
      <c r="CL392" s="52">
        <v>92</v>
      </c>
      <c r="CM392" s="52">
        <v>444</v>
      </c>
      <c r="CN392" s="52">
        <v>0.25555555555555554</v>
      </c>
      <c r="CO392" s="52">
        <v>0.81081081081081086</v>
      </c>
      <c r="CP392" s="52">
        <v>8.518518518518519</v>
      </c>
      <c r="CQ392" s="52">
        <v>50</v>
      </c>
      <c r="CR392" s="52"/>
      <c r="CS392" s="52"/>
      <c r="CT392" s="52"/>
      <c r="CU392" s="52"/>
      <c r="CV392" s="52"/>
      <c r="CW392" s="52"/>
      <c r="CX392" s="52"/>
      <c r="CY392" s="52"/>
      <c r="CZ392" s="52">
        <v>16.823939048191338</v>
      </c>
      <c r="DA392" s="52">
        <v>19.496255895940152</v>
      </c>
      <c r="DB392" s="52">
        <v>17.335082511020332</v>
      </c>
      <c r="DC392" s="52"/>
      <c r="DD392" s="50" t="s">
        <v>1144</v>
      </c>
      <c r="DE392" s="22"/>
      <c r="DF392" s="22"/>
    </row>
    <row r="393" spans="1:110" x14ac:dyDescent="0.25">
      <c r="A393" s="50" t="s">
        <v>3270</v>
      </c>
      <c r="B393" s="50" t="s">
        <v>2008</v>
      </c>
      <c r="C393" s="50" t="s">
        <v>106</v>
      </c>
      <c r="D393" s="50" t="s">
        <v>107</v>
      </c>
      <c r="E393" s="50" t="s">
        <v>137</v>
      </c>
      <c r="F393" s="50" t="s">
        <v>1453</v>
      </c>
      <c r="G393" s="50" t="s">
        <v>109</v>
      </c>
      <c r="H393" s="52">
        <v>526.34631982703263</v>
      </c>
      <c r="I393" s="52">
        <v>650</v>
      </c>
      <c r="J393" s="52">
        <v>80.976356896466555</v>
      </c>
      <c r="K393" s="52">
        <v>0</v>
      </c>
      <c r="L393" s="52">
        <v>148</v>
      </c>
      <c r="M393" s="52">
        <v>72.663461993760279</v>
      </c>
      <c r="N393" s="52">
        <v>96.884615991680363</v>
      </c>
      <c r="O393" s="52">
        <v>100</v>
      </c>
      <c r="P393" s="52">
        <v>66</v>
      </c>
      <c r="Q393" s="52">
        <v>65.099006548241377</v>
      </c>
      <c r="R393" s="52">
        <v>68.303386366639415</v>
      </c>
      <c r="S393" s="52">
        <v>75</v>
      </c>
      <c r="T393" s="52">
        <v>86.798675397655174</v>
      </c>
      <c r="U393" s="52">
        <v>100</v>
      </c>
      <c r="V393" s="52">
        <v>149</v>
      </c>
      <c r="W393" s="52">
        <v>64.148886653081306</v>
      </c>
      <c r="X393" s="52">
        <v>85.531848870775079</v>
      </c>
      <c r="Y393" s="52">
        <v>100</v>
      </c>
      <c r="Z393" s="52">
        <v>66</v>
      </c>
      <c r="AA393" s="52">
        <v>58.9242885284552</v>
      </c>
      <c r="AB393" s="52">
        <v>78.565718037940272</v>
      </c>
      <c r="AC393" s="52">
        <v>100</v>
      </c>
      <c r="AD393" s="52">
        <v>37</v>
      </c>
      <c r="AE393" s="52">
        <v>58.230630630630628</v>
      </c>
      <c r="AF393" s="52">
        <v>77.640840840840838</v>
      </c>
      <c r="AG393" s="52">
        <v>100</v>
      </c>
      <c r="AH393" s="52">
        <v>15</v>
      </c>
      <c r="AI393" s="52"/>
      <c r="AJ393" s="52">
        <v>60.966666666666669</v>
      </c>
      <c r="AK393" s="52"/>
      <c r="AL393" s="52">
        <v>0</v>
      </c>
      <c r="AM393" s="53">
        <v>9.9</v>
      </c>
      <c r="AN393" s="53">
        <v>9.3699999999999992</v>
      </c>
      <c r="AO393" s="53"/>
      <c r="AP393" s="52">
        <v>0</v>
      </c>
      <c r="AQ393" s="52">
        <v>0.98701298701298701</v>
      </c>
      <c r="AR393" s="52">
        <v>1</v>
      </c>
      <c r="AS393" s="52">
        <v>0.97647058823529409</v>
      </c>
      <c r="AT393" s="52">
        <v>0.99354838709677418</v>
      </c>
      <c r="AU393" s="52">
        <v>1</v>
      </c>
      <c r="AV393" s="52">
        <v>0.9882352941176471</v>
      </c>
      <c r="AW393" s="52">
        <v>1</v>
      </c>
      <c r="AX393" s="52"/>
      <c r="AY393" s="52">
        <v>1</v>
      </c>
      <c r="AZ393" s="52">
        <v>8.3591331269349839E-2</v>
      </c>
      <c r="BA393" s="52">
        <v>43.281733746130051</v>
      </c>
      <c r="BB393" s="52">
        <v>50</v>
      </c>
      <c r="BC393" s="52">
        <v>0.13235294117647059</v>
      </c>
      <c r="BD393" s="52">
        <v>33.529411764705898</v>
      </c>
      <c r="BE393" s="52">
        <v>50</v>
      </c>
      <c r="BF393" s="52"/>
      <c r="BG393" s="52"/>
      <c r="BH393" s="52"/>
      <c r="BI393" s="52"/>
      <c r="BJ393" s="52"/>
      <c r="BK393" s="52"/>
      <c r="BL393" s="52"/>
      <c r="BM393" s="52"/>
      <c r="BN393" s="52"/>
      <c r="BO393" s="52"/>
      <c r="BP393" s="52"/>
      <c r="BQ393" s="52"/>
      <c r="BR393" s="52"/>
      <c r="BS393" s="52"/>
      <c r="BT393" s="52"/>
      <c r="BU393" s="54"/>
      <c r="BV393" s="54"/>
      <c r="BW393" s="52"/>
      <c r="BX393" s="52"/>
      <c r="BY393" s="52"/>
      <c r="BZ393" s="55"/>
      <c r="CA393" s="55"/>
      <c r="CB393" s="52"/>
      <c r="CC393" s="52"/>
      <c r="CD393" s="52"/>
      <c r="CE393" s="52"/>
      <c r="CF393" s="52"/>
      <c r="CG393" s="52"/>
      <c r="CH393" s="52"/>
      <c r="CI393" s="52"/>
      <c r="CJ393" s="52"/>
      <c r="CK393" s="52">
        <v>47</v>
      </c>
      <c r="CL393" s="52">
        <v>17</v>
      </c>
      <c r="CM393" s="52">
        <v>50</v>
      </c>
      <c r="CN393" s="52">
        <v>0.36170212765957449</v>
      </c>
      <c r="CO393" s="52">
        <v>0.94</v>
      </c>
      <c r="CP393" s="52">
        <v>24.113475177304966</v>
      </c>
      <c r="CQ393" s="52">
        <v>50</v>
      </c>
      <c r="CR393" s="52"/>
      <c r="CS393" s="52"/>
      <c r="CT393" s="52"/>
      <c r="CU393" s="52"/>
      <c r="CV393" s="52"/>
      <c r="CW393" s="52"/>
      <c r="CX393" s="52"/>
      <c r="CY393" s="52"/>
      <c r="CZ393" s="52">
        <v>16.823939048191338</v>
      </c>
      <c r="DA393" s="52">
        <v>19.496255895940152</v>
      </c>
      <c r="DB393" s="52">
        <v>17.335082511020332</v>
      </c>
      <c r="DC393" s="52"/>
      <c r="DD393" s="50" t="s">
        <v>882</v>
      </c>
      <c r="DE393" s="22"/>
      <c r="DF393" s="22"/>
    </row>
    <row r="394" spans="1:110" x14ac:dyDescent="0.25">
      <c r="A394" s="50" t="s">
        <v>3362</v>
      </c>
      <c r="B394" s="50" t="s">
        <v>2009</v>
      </c>
      <c r="C394" s="50" t="s">
        <v>106</v>
      </c>
      <c r="D394" s="50" t="s">
        <v>114</v>
      </c>
      <c r="E394" s="50" t="s">
        <v>137</v>
      </c>
      <c r="F394" s="50" t="s">
        <v>1453</v>
      </c>
      <c r="G394" s="50" t="s">
        <v>109</v>
      </c>
      <c r="H394" s="52">
        <v>595.29252947946941</v>
      </c>
      <c r="I394" s="52">
        <v>750</v>
      </c>
      <c r="J394" s="52">
        <v>79.372337263929253</v>
      </c>
      <c r="K394" s="52">
        <v>1</v>
      </c>
      <c r="L394" s="52">
        <v>284</v>
      </c>
      <c r="M394" s="52">
        <v>71.619297513963957</v>
      </c>
      <c r="N394" s="52">
        <v>95.492396685285271</v>
      </c>
      <c r="O394" s="52">
        <v>100</v>
      </c>
      <c r="P394" s="52">
        <v>160</v>
      </c>
      <c r="Q394" s="52">
        <v>62.689744685879738</v>
      </c>
      <c r="R394" s="52">
        <v>75</v>
      </c>
      <c r="S394" s="52">
        <v>75</v>
      </c>
      <c r="T394" s="52">
        <v>83.586326247839651</v>
      </c>
      <c r="U394" s="52">
        <v>100</v>
      </c>
      <c r="V394" s="52">
        <v>283</v>
      </c>
      <c r="W394" s="52">
        <v>66.693982725784863</v>
      </c>
      <c r="X394" s="52">
        <v>88.925310301046494</v>
      </c>
      <c r="Y394" s="52">
        <v>100</v>
      </c>
      <c r="Z394" s="52">
        <v>160</v>
      </c>
      <c r="AA394" s="52">
        <v>56.752256162412436</v>
      </c>
      <c r="AB394" s="52">
        <v>75.669674883216587</v>
      </c>
      <c r="AC394" s="52">
        <v>100</v>
      </c>
      <c r="AD394" s="52">
        <v>92</v>
      </c>
      <c r="AE394" s="52">
        <v>55.318840579710134</v>
      </c>
      <c r="AF394" s="52">
        <v>73.758454106280183</v>
      </c>
      <c r="AG394" s="52">
        <v>100</v>
      </c>
      <c r="AH394" s="52">
        <v>50</v>
      </c>
      <c r="AI394" s="52">
        <v>46.749999999999993</v>
      </c>
      <c r="AJ394" s="52">
        <v>65.51984126984128</v>
      </c>
      <c r="AK394" s="52">
        <v>62.333333333333321</v>
      </c>
      <c r="AL394" s="52">
        <v>100</v>
      </c>
      <c r="AM394" s="53">
        <v>12.31</v>
      </c>
      <c r="AN394" s="53">
        <v>18.239999999999998</v>
      </c>
      <c r="AO394" s="53">
        <v>18.760000000000002</v>
      </c>
      <c r="AP394" s="52">
        <v>0</v>
      </c>
      <c r="AQ394" s="52">
        <v>1</v>
      </c>
      <c r="AR394" s="52">
        <v>1</v>
      </c>
      <c r="AS394" s="52">
        <v>1</v>
      </c>
      <c r="AT394" s="52">
        <v>1</v>
      </c>
      <c r="AU394" s="52">
        <v>1</v>
      </c>
      <c r="AV394" s="52">
        <v>1</v>
      </c>
      <c r="AW394" s="52">
        <v>1</v>
      </c>
      <c r="AX394" s="52">
        <v>1</v>
      </c>
      <c r="AY394" s="52">
        <v>1</v>
      </c>
      <c r="AZ394" s="52">
        <v>9.1627172195892573E-2</v>
      </c>
      <c r="BA394" s="52">
        <v>41.674565560821499</v>
      </c>
      <c r="BB394" s="52">
        <v>50</v>
      </c>
      <c r="BC394" s="52">
        <v>8.3798882681564241E-2</v>
      </c>
      <c r="BD394" s="52">
        <v>43.240223463687173</v>
      </c>
      <c r="BE394" s="52">
        <v>50</v>
      </c>
      <c r="BF394" s="52"/>
      <c r="BG394" s="52"/>
      <c r="BH394" s="52"/>
      <c r="BI394" s="52"/>
      <c r="BJ394" s="52"/>
      <c r="BK394" s="52"/>
      <c r="BL394" s="52"/>
      <c r="BM394" s="52"/>
      <c r="BN394" s="52"/>
      <c r="BO394" s="52"/>
      <c r="BP394" s="52"/>
      <c r="BQ394" s="52"/>
      <c r="BR394" s="52"/>
      <c r="BS394" s="52"/>
      <c r="BT394" s="52"/>
      <c r="BU394" s="54"/>
      <c r="BV394" s="54"/>
      <c r="BW394" s="52"/>
      <c r="BX394" s="52"/>
      <c r="BY394" s="52"/>
      <c r="BZ394" s="55"/>
      <c r="CA394" s="55"/>
      <c r="CB394" s="52"/>
      <c r="CC394" s="52"/>
      <c r="CD394" s="52"/>
      <c r="CE394" s="52"/>
      <c r="CF394" s="52"/>
      <c r="CG394" s="52"/>
      <c r="CH394" s="52"/>
      <c r="CI394" s="52"/>
      <c r="CJ394" s="52"/>
      <c r="CK394" s="52">
        <v>98</v>
      </c>
      <c r="CL394" s="52">
        <v>45</v>
      </c>
      <c r="CM394" s="52">
        <v>96</v>
      </c>
      <c r="CN394" s="52">
        <v>0.45918367346938777</v>
      </c>
      <c r="CO394" s="52">
        <v>1.0208333333333333</v>
      </c>
      <c r="CP394" s="52">
        <v>30.612244897959183</v>
      </c>
      <c r="CQ394" s="52">
        <v>50</v>
      </c>
      <c r="CR394" s="52"/>
      <c r="CS394" s="52"/>
      <c r="CT394" s="52"/>
      <c r="CU394" s="52"/>
      <c r="CV394" s="52"/>
      <c r="CW394" s="52"/>
      <c r="CX394" s="52"/>
      <c r="CY394" s="52"/>
      <c r="CZ394" s="52">
        <v>16.823939048191338</v>
      </c>
      <c r="DA394" s="52">
        <v>19.496255895940152</v>
      </c>
      <c r="DB394" s="52">
        <v>17.335082511020332</v>
      </c>
      <c r="DC394" s="52"/>
      <c r="DD394" s="50" t="s">
        <v>990</v>
      </c>
      <c r="DE394" s="22"/>
      <c r="DF394" s="22"/>
    </row>
    <row r="395" spans="1:110" x14ac:dyDescent="0.25">
      <c r="A395" s="50" t="s">
        <v>3674</v>
      </c>
      <c r="B395" s="50" t="s">
        <v>2010</v>
      </c>
      <c r="C395" s="50" t="s">
        <v>1365</v>
      </c>
      <c r="D395" s="50" t="s">
        <v>140</v>
      </c>
      <c r="E395" s="50" t="s">
        <v>123</v>
      </c>
      <c r="F395" s="50" t="s">
        <v>2644</v>
      </c>
      <c r="G395" s="50" t="s">
        <v>109</v>
      </c>
      <c r="H395" s="52">
        <v>0</v>
      </c>
      <c r="I395" s="52">
        <v>0</v>
      </c>
      <c r="J395" s="52">
        <v>0</v>
      </c>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3"/>
      <c r="AN395" s="53"/>
      <c r="AO395" s="53"/>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4"/>
      <c r="BV395" s="54"/>
      <c r="BW395" s="52"/>
      <c r="BX395" s="52"/>
      <c r="BY395" s="52"/>
      <c r="BZ395" s="55"/>
      <c r="CA395" s="55"/>
      <c r="CB395" s="52"/>
      <c r="CC395" s="52"/>
      <c r="CD395" s="52"/>
      <c r="CE395" s="52"/>
      <c r="CF395" s="52"/>
      <c r="CG395" s="52"/>
      <c r="CH395" s="52"/>
      <c r="CI395" s="52"/>
      <c r="CJ395" s="52"/>
      <c r="CK395" s="52"/>
      <c r="CL395" s="52"/>
      <c r="CM395" s="52">
        <v>1</v>
      </c>
      <c r="CN395" s="52"/>
      <c r="CO395" s="52"/>
      <c r="CP395" s="52">
        <v>0</v>
      </c>
      <c r="CQ395" s="52">
        <v>0</v>
      </c>
      <c r="CR395" s="52"/>
      <c r="CS395" s="52"/>
      <c r="CT395" s="52"/>
      <c r="CU395" s="52"/>
      <c r="CV395" s="52"/>
      <c r="CW395" s="52"/>
      <c r="CX395" s="52"/>
      <c r="CY395" s="52"/>
      <c r="CZ395" s="52"/>
      <c r="DA395" s="52"/>
      <c r="DB395" s="52"/>
      <c r="DC395" s="52"/>
      <c r="DD395" s="50" t="s">
        <v>1369</v>
      </c>
      <c r="DE395" s="22"/>
      <c r="DF395" s="22"/>
    </row>
    <row r="396" spans="1:110" x14ac:dyDescent="0.25">
      <c r="A396" s="50" t="s">
        <v>3000</v>
      </c>
      <c r="B396" s="50" t="s">
        <v>2011</v>
      </c>
      <c r="C396" s="50" t="s">
        <v>106</v>
      </c>
      <c r="D396" s="50" t="s">
        <v>108</v>
      </c>
      <c r="E396" s="50" t="s">
        <v>123</v>
      </c>
      <c r="F396" s="50" t="s">
        <v>1454</v>
      </c>
      <c r="G396" s="50" t="s">
        <v>109</v>
      </c>
      <c r="H396" s="52">
        <v>652.11609926643803</v>
      </c>
      <c r="I396" s="52">
        <v>950</v>
      </c>
      <c r="J396" s="52">
        <v>68.643799922782961</v>
      </c>
      <c r="K396" s="52">
        <v>0</v>
      </c>
      <c r="L396" s="52">
        <v>694</v>
      </c>
      <c r="M396" s="52">
        <v>61.280855706336183</v>
      </c>
      <c r="N396" s="52">
        <v>81.707807608448249</v>
      </c>
      <c r="O396" s="52">
        <v>100</v>
      </c>
      <c r="P396" s="52">
        <v>428</v>
      </c>
      <c r="Q396" s="52">
        <v>55.223824400817676</v>
      </c>
      <c r="R396" s="52">
        <v>59.952814525198292</v>
      </c>
      <c r="S396" s="52">
        <v>71.026755701681765</v>
      </c>
      <c r="T396" s="52">
        <v>73.631765867756911</v>
      </c>
      <c r="U396" s="52">
        <v>100</v>
      </c>
      <c r="V396" s="52">
        <v>694</v>
      </c>
      <c r="W396" s="52">
        <v>49.655751255183588</v>
      </c>
      <c r="X396" s="52">
        <v>66.20766834024478</v>
      </c>
      <c r="Y396" s="52">
        <v>100</v>
      </c>
      <c r="Z396" s="52">
        <v>427</v>
      </c>
      <c r="AA396" s="52">
        <v>43.21707234864045</v>
      </c>
      <c r="AB396" s="52">
        <v>57.622763131520607</v>
      </c>
      <c r="AC396" s="52">
        <v>100</v>
      </c>
      <c r="AD396" s="52">
        <v>291</v>
      </c>
      <c r="AE396" s="52">
        <v>52.827090492554419</v>
      </c>
      <c r="AF396" s="52">
        <v>70.43612065673922</v>
      </c>
      <c r="AG396" s="52">
        <v>100</v>
      </c>
      <c r="AH396" s="52">
        <v>168</v>
      </c>
      <c r="AI396" s="52">
        <v>46.923511904761888</v>
      </c>
      <c r="AJ396" s="52">
        <v>60.890514905149054</v>
      </c>
      <c r="AK396" s="52">
        <v>62.564682539682515</v>
      </c>
      <c r="AL396" s="52">
        <v>100</v>
      </c>
      <c r="AM396" s="53">
        <v>15.8</v>
      </c>
      <c r="AN396" s="53">
        <v>16.73</v>
      </c>
      <c r="AO396" s="53">
        <v>13.96</v>
      </c>
      <c r="AP396" s="52">
        <v>0</v>
      </c>
      <c r="AQ396" s="52">
        <v>0.99146514935988617</v>
      </c>
      <c r="AR396" s="52">
        <v>0.99076212471131642</v>
      </c>
      <c r="AS396" s="52">
        <v>0.99259259259259258</v>
      </c>
      <c r="AT396" s="52">
        <v>0.99287749287749283</v>
      </c>
      <c r="AU396" s="52">
        <v>0.9907407407407407</v>
      </c>
      <c r="AV396" s="52">
        <v>0.99629629629629635</v>
      </c>
      <c r="AW396" s="52">
        <v>1</v>
      </c>
      <c r="AX396" s="52">
        <v>1</v>
      </c>
      <c r="AY396" s="52">
        <v>1</v>
      </c>
      <c r="AZ396" s="52">
        <v>7.7709611451942745E-2</v>
      </c>
      <c r="BA396" s="52">
        <v>44.458077709611452</v>
      </c>
      <c r="BB396" s="52">
        <v>50</v>
      </c>
      <c r="BC396" s="52">
        <v>0.1118421052631579</v>
      </c>
      <c r="BD396" s="52">
        <v>37.631578947368439</v>
      </c>
      <c r="BE396" s="52">
        <v>50</v>
      </c>
      <c r="BF396" s="52">
        <v>65</v>
      </c>
      <c r="BG396" s="52">
        <v>152</v>
      </c>
      <c r="BH396" s="52">
        <v>0.42763157894736842</v>
      </c>
      <c r="BI396" s="52">
        <v>28.508771929824562</v>
      </c>
      <c r="BJ396" s="52">
        <v>50</v>
      </c>
      <c r="BK396" s="52">
        <v>54</v>
      </c>
      <c r="BL396" s="52">
        <v>152</v>
      </c>
      <c r="BM396" s="52">
        <v>0.35526315789473684</v>
      </c>
      <c r="BN396" s="52">
        <v>23.684210526315788</v>
      </c>
      <c r="BO396" s="52">
        <v>50</v>
      </c>
      <c r="BP396" s="52">
        <v>270</v>
      </c>
      <c r="BQ396" s="52">
        <v>317</v>
      </c>
      <c r="BR396" s="52">
        <v>0.8517350157728707</v>
      </c>
      <c r="BS396" s="52">
        <v>45.305054030471851</v>
      </c>
      <c r="BT396" s="52">
        <v>50</v>
      </c>
      <c r="BU396" s="54"/>
      <c r="BV396" s="54"/>
      <c r="BW396" s="52"/>
      <c r="BX396" s="52"/>
      <c r="BY396" s="52"/>
      <c r="BZ396" s="55"/>
      <c r="CA396" s="55"/>
      <c r="CB396" s="52"/>
      <c r="CC396" s="52"/>
      <c r="CD396" s="52"/>
      <c r="CE396" s="52"/>
      <c r="CF396" s="52"/>
      <c r="CG396" s="52"/>
      <c r="CH396" s="52"/>
      <c r="CI396" s="52"/>
      <c r="CJ396" s="52"/>
      <c r="CK396" s="52">
        <v>433</v>
      </c>
      <c r="CL396" s="52">
        <v>148</v>
      </c>
      <c r="CM396" s="52">
        <v>507</v>
      </c>
      <c r="CN396" s="52">
        <v>0.34180138568129331</v>
      </c>
      <c r="CO396" s="52">
        <v>0.854043392504931</v>
      </c>
      <c r="CP396" s="52">
        <v>11.393379522709777</v>
      </c>
      <c r="CQ396" s="52">
        <v>50</v>
      </c>
      <c r="CR396" s="52">
        <v>208</v>
      </c>
      <c r="CS396" s="52">
        <v>354</v>
      </c>
      <c r="CT396" s="52">
        <v>0.58757062146892658</v>
      </c>
      <c r="CU396" s="52">
        <v>48.964218455743882</v>
      </c>
      <c r="CV396" s="52">
        <v>50</v>
      </c>
      <c r="CW396" s="52"/>
      <c r="CX396" s="52"/>
      <c r="CY396" s="52"/>
      <c r="CZ396" s="52">
        <v>16.823939048191338</v>
      </c>
      <c r="DA396" s="52">
        <v>19.496255895940152</v>
      </c>
      <c r="DB396" s="52">
        <v>17.335082511020332</v>
      </c>
      <c r="DC396" s="52"/>
      <c r="DD396" s="50" t="s">
        <v>580</v>
      </c>
      <c r="DE396" s="22"/>
      <c r="DF396" s="22"/>
    </row>
    <row r="397" spans="1:110" x14ac:dyDescent="0.25">
      <c r="A397" s="50" t="s">
        <v>3015</v>
      </c>
      <c r="B397" s="50" t="s">
        <v>2012</v>
      </c>
      <c r="C397" s="50" t="s">
        <v>106</v>
      </c>
      <c r="D397" s="50" t="s">
        <v>107</v>
      </c>
      <c r="E397" s="50" t="s">
        <v>119</v>
      </c>
      <c r="F397" s="50" t="s">
        <v>1453</v>
      </c>
      <c r="G397" s="50" t="s">
        <v>109</v>
      </c>
      <c r="H397" s="52">
        <v>599.98490636049007</v>
      </c>
      <c r="I397" s="52">
        <v>700</v>
      </c>
      <c r="J397" s="52">
        <v>85.712129480070004</v>
      </c>
      <c r="K397" s="52">
        <v>1</v>
      </c>
      <c r="L397" s="52">
        <v>133</v>
      </c>
      <c r="M397" s="52">
        <v>70.213997186897615</v>
      </c>
      <c r="N397" s="52">
        <v>93.618662915863482</v>
      </c>
      <c r="O397" s="52">
        <v>100</v>
      </c>
      <c r="P397" s="52">
        <v>35</v>
      </c>
      <c r="Q397" s="52">
        <v>55.491743549816796</v>
      </c>
      <c r="R397" s="52">
        <v>67.003036865620402</v>
      </c>
      <c r="S397" s="52">
        <v>75</v>
      </c>
      <c r="T397" s="52">
        <v>73.988991399755733</v>
      </c>
      <c r="U397" s="52">
        <v>100</v>
      </c>
      <c r="V397" s="52">
        <v>133</v>
      </c>
      <c r="W397" s="52">
        <v>62.574523158445551</v>
      </c>
      <c r="X397" s="52">
        <v>83.432697544594063</v>
      </c>
      <c r="Y397" s="52">
        <v>100</v>
      </c>
      <c r="Z397" s="52">
        <v>35</v>
      </c>
      <c r="AA397" s="52">
        <v>50.174684778355982</v>
      </c>
      <c r="AB397" s="52">
        <v>66.899579704474647</v>
      </c>
      <c r="AC397" s="52">
        <v>100</v>
      </c>
      <c r="AD397" s="52">
        <v>54</v>
      </c>
      <c r="AE397" s="52">
        <v>63.772839506172843</v>
      </c>
      <c r="AF397" s="52">
        <v>85.030452674897134</v>
      </c>
      <c r="AG397" s="52">
        <v>100</v>
      </c>
      <c r="AH397" s="52">
        <v>15</v>
      </c>
      <c r="AI397" s="52"/>
      <c r="AJ397" s="52">
        <v>70.785470085470067</v>
      </c>
      <c r="AK397" s="52"/>
      <c r="AL397" s="52">
        <v>0</v>
      </c>
      <c r="AM397" s="53">
        <v>19.5</v>
      </c>
      <c r="AN397" s="53">
        <v>16.82</v>
      </c>
      <c r="AO397" s="53"/>
      <c r="AP397" s="52">
        <v>1</v>
      </c>
      <c r="AQ397" s="52">
        <v>0.98540145985401462</v>
      </c>
      <c r="AR397" s="52">
        <v>0.94871794871794868</v>
      </c>
      <c r="AS397" s="52">
        <v>1</v>
      </c>
      <c r="AT397" s="52">
        <v>0.98540145985401462</v>
      </c>
      <c r="AU397" s="52">
        <v>0.94871794871794868</v>
      </c>
      <c r="AV397" s="52">
        <v>1</v>
      </c>
      <c r="AW397" s="52">
        <v>1</v>
      </c>
      <c r="AX397" s="52"/>
      <c r="AY397" s="52">
        <v>1</v>
      </c>
      <c r="AZ397" s="52">
        <v>3.2432432432432434E-2</v>
      </c>
      <c r="BA397" s="52">
        <v>50</v>
      </c>
      <c r="BB397" s="52">
        <v>50</v>
      </c>
      <c r="BC397" s="52">
        <v>5.5555555555555552E-2</v>
      </c>
      <c r="BD397" s="52">
        <v>48.8888888888889</v>
      </c>
      <c r="BE397" s="52">
        <v>50</v>
      </c>
      <c r="BF397" s="52"/>
      <c r="BG397" s="52"/>
      <c r="BH397" s="52"/>
      <c r="BI397" s="52"/>
      <c r="BJ397" s="52"/>
      <c r="BK397" s="52"/>
      <c r="BL397" s="52"/>
      <c r="BM397" s="52"/>
      <c r="BN397" s="52"/>
      <c r="BO397" s="52"/>
      <c r="BP397" s="52">
        <v>19</v>
      </c>
      <c r="BQ397" s="52">
        <v>21</v>
      </c>
      <c r="BR397" s="52">
        <v>0.90476190476190477</v>
      </c>
      <c r="BS397" s="52">
        <v>48.125633232016213</v>
      </c>
      <c r="BT397" s="52">
        <v>50</v>
      </c>
      <c r="BU397" s="54"/>
      <c r="BV397" s="54"/>
      <c r="BW397" s="52"/>
      <c r="BX397" s="52"/>
      <c r="BY397" s="52"/>
      <c r="BZ397" s="55"/>
      <c r="CA397" s="55"/>
      <c r="CB397" s="52"/>
      <c r="CC397" s="52"/>
      <c r="CD397" s="52"/>
      <c r="CE397" s="52"/>
      <c r="CF397" s="52"/>
      <c r="CG397" s="52"/>
      <c r="CH397" s="52"/>
      <c r="CI397" s="52"/>
      <c r="CJ397" s="52"/>
      <c r="CK397" s="52">
        <v>75</v>
      </c>
      <c r="CL397" s="52">
        <v>61</v>
      </c>
      <c r="CM397" s="52">
        <v>73</v>
      </c>
      <c r="CN397" s="52">
        <v>0.81333333333333335</v>
      </c>
      <c r="CO397" s="52">
        <v>1.0273972602739727</v>
      </c>
      <c r="CP397" s="52">
        <v>50</v>
      </c>
      <c r="CQ397" s="52">
        <v>50</v>
      </c>
      <c r="CR397" s="52"/>
      <c r="CS397" s="52"/>
      <c r="CT397" s="52"/>
      <c r="CU397" s="52"/>
      <c r="CV397" s="52"/>
      <c r="CW397" s="52"/>
      <c r="CX397" s="52"/>
      <c r="CY397" s="52"/>
      <c r="CZ397" s="52">
        <v>16.823939048191338</v>
      </c>
      <c r="DA397" s="52">
        <v>19.496255895940152</v>
      </c>
      <c r="DB397" s="52">
        <v>17.335082511020332</v>
      </c>
      <c r="DC397" s="52"/>
      <c r="DD397" s="50" t="s">
        <v>596</v>
      </c>
      <c r="DE397" s="22"/>
      <c r="DF397" s="22"/>
    </row>
    <row r="398" spans="1:110" x14ac:dyDescent="0.25">
      <c r="A398" s="50" t="s">
        <v>3580</v>
      </c>
      <c r="B398" s="50" t="s">
        <v>2013</v>
      </c>
      <c r="C398" s="50" t="s">
        <v>1212</v>
      </c>
      <c r="D398" s="50" t="s">
        <v>107</v>
      </c>
      <c r="E398" s="50" t="s">
        <v>132</v>
      </c>
      <c r="F398" s="50" t="s">
        <v>1453</v>
      </c>
      <c r="G398" s="50" t="s">
        <v>109</v>
      </c>
      <c r="H398" s="52">
        <v>511.53271043726534</v>
      </c>
      <c r="I398" s="52">
        <v>550</v>
      </c>
      <c r="J398" s="52">
        <v>93.005947352230052</v>
      </c>
      <c r="K398" s="52">
        <v>0</v>
      </c>
      <c r="L398" s="52">
        <v>165</v>
      </c>
      <c r="M398" s="52">
        <v>79.356153317150117</v>
      </c>
      <c r="N398" s="52">
        <v>100</v>
      </c>
      <c r="O398" s="52">
        <v>100</v>
      </c>
      <c r="P398" s="52">
        <v>32</v>
      </c>
      <c r="Q398" s="52">
        <v>69.152414357972532</v>
      </c>
      <c r="R398" s="52">
        <v>75</v>
      </c>
      <c r="S398" s="52">
        <v>75</v>
      </c>
      <c r="T398" s="52">
        <v>92.203219143963381</v>
      </c>
      <c r="U398" s="52">
        <v>100</v>
      </c>
      <c r="V398" s="52">
        <v>165</v>
      </c>
      <c r="W398" s="52">
        <v>76.083801383801358</v>
      </c>
      <c r="X398" s="52">
        <v>100</v>
      </c>
      <c r="Y398" s="52">
        <v>100</v>
      </c>
      <c r="Z398" s="52">
        <v>32</v>
      </c>
      <c r="AA398" s="52">
        <v>71.255880837912088</v>
      </c>
      <c r="AB398" s="52">
        <v>95.007841117216117</v>
      </c>
      <c r="AC398" s="52">
        <v>100</v>
      </c>
      <c r="AD398" s="52"/>
      <c r="AE398" s="52"/>
      <c r="AF398" s="52"/>
      <c r="AG398" s="52">
        <v>0</v>
      </c>
      <c r="AH398" s="52"/>
      <c r="AI398" s="52"/>
      <c r="AJ398" s="52"/>
      <c r="AK398" s="52"/>
      <c r="AL398" s="52">
        <v>0</v>
      </c>
      <c r="AM398" s="53">
        <v>5.84</v>
      </c>
      <c r="AN398" s="53">
        <v>3.74</v>
      </c>
      <c r="AO398" s="53"/>
      <c r="AP398" s="52">
        <v>0</v>
      </c>
      <c r="AQ398" s="52">
        <v>0.97109826589595372</v>
      </c>
      <c r="AR398" s="52">
        <v>0.96969696969696972</v>
      </c>
      <c r="AS398" s="52">
        <v>0.97142857142857142</v>
      </c>
      <c r="AT398" s="52">
        <v>0.97109826589595372</v>
      </c>
      <c r="AU398" s="52">
        <v>0.96969696969696972</v>
      </c>
      <c r="AV398" s="52">
        <v>0.97142857142857142</v>
      </c>
      <c r="AW398" s="52"/>
      <c r="AX398" s="52"/>
      <c r="AY398" s="52"/>
      <c r="AZ398" s="52">
        <v>4.7263681592039801E-2</v>
      </c>
      <c r="BA398" s="52">
        <v>50</v>
      </c>
      <c r="BB398" s="52">
        <v>50</v>
      </c>
      <c r="BC398" s="52">
        <v>0.11940298507462686</v>
      </c>
      <c r="BD398" s="52">
        <v>36.119402985074629</v>
      </c>
      <c r="BE398" s="52">
        <v>50</v>
      </c>
      <c r="BF398" s="52"/>
      <c r="BG398" s="52"/>
      <c r="BH398" s="52"/>
      <c r="BI398" s="52"/>
      <c r="BJ398" s="52"/>
      <c r="BK398" s="52"/>
      <c r="BL398" s="52"/>
      <c r="BM398" s="52"/>
      <c r="BN398" s="52"/>
      <c r="BO398" s="52"/>
      <c r="BP398" s="52"/>
      <c r="BQ398" s="52"/>
      <c r="BR398" s="52"/>
      <c r="BS398" s="52"/>
      <c r="BT398" s="52"/>
      <c r="BU398" s="54"/>
      <c r="BV398" s="54"/>
      <c r="BW398" s="52"/>
      <c r="BX398" s="52"/>
      <c r="BY398" s="52"/>
      <c r="BZ398" s="55"/>
      <c r="CA398" s="55"/>
      <c r="CB398" s="52"/>
      <c r="CC398" s="52"/>
      <c r="CD398" s="52"/>
      <c r="CE398" s="52"/>
      <c r="CF398" s="52"/>
      <c r="CG398" s="52"/>
      <c r="CH398" s="52"/>
      <c r="CI398" s="52"/>
      <c r="CJ398" s="52"/>
      <c r="CK398" s="52">
        <v>89</v>
      </c>
      <c r="CL398" s="52">
        <v>51</v>
      </c>
      <c r="CM398" s="52">
        <v>88</v>
      </c>
      <c r="CN398" s="52">
        <v>0.5730337078651685</v>
      </c>
      <c r="CO398" s="52">
        <v>1.0113636363636365</v>
      </c>
      <c r="CP398" s="52">
        <v>38.202247191011232</v>
      </c>
      <c r="CQ398" s="52">
        <v>50</v>
      </c>
      <c r="CR398" s="52"/>
      <c r="CS398" s="52"/>
      <c r="CT398" s="52"/>
      <c r="CU398" s="52"/>
      <c r="CV398" s="52"/>
      <c r="CW398" s="52"/>
      <c r="CX398" s="52"/>
      <c r="CY398" s="52"/>
      <c r="CZ398" s="52">
        <v>16.823939048191338</v>
      </c>
      <c r="DA398" s="52">
        <v>19.496255895940152</v>
      </c>
      <c r="DB398" s="52">
        <v>17.335082511020332</v>
      </c>
      <c r="DC398" s="52"/>
      <c r="DD398" s="50" t="s">
        <v>1235</v>
      </c>
      <c r="DE398" s="22"/>
      <c r="DF398" s="22"/>
    </row>
    <row r="399" spans="1:110" x14ac:dyDescent="0.25">
      <c r="A399" s="50" t="s">
        <v>3327</v>
      </c>
      <c r="B399" s="50" t="s">
        <v>2014</v>
      </c>
      <c r="C399" s="50" t="s">
        <v>106</v>
      </c>
      <c r="D399" s="50" t="s">
        <v>107</v>
      </c>
      <c r="E399" s="50" t="s">
        <v>137</v>
      </c>
      <c r="F399" s="50" t="s">
        <v>1453</v>
      </c>
      <c r="G399" s="50" t="s">
        <v>109</v>
      </c>
      <c r="H399" s="52">
        <v>668.36464373326839</v>
      </c>
      <c r="I399" s="52">
        <v>750</v>
      </c>
      <c r="J399" s="52">
        <v>89.115285831102454</v>
      </c>
      <c r="K399" s="52">
        <v>0</v>
      </c>
      <c r="L399" s="52">
        <v>180</v>
      </c>
      <c r="M399" s="52">
        <v>77.888456509643447</v>
      </c>
      <c r="N399" s="52">
        <v>100</v>
      </c>
      <c r="O399" s="52">
        <v>100</v>
      </c>
      <c r="P399" s="52">
        <v>67</v>
      </c>
      <c r="Q399" s="52">
        <v>70.710222865318002</v>
      </c>
      <c r="R399" s="52">
        <v>75</v>
      </c>
      <c r="S399" s="52">
        <v>75</v>
      </c>
      <c r="T399" s="52">
        <v>94.280297153757331</v>
      </c>
      <c r="U399" s="52">
        <v>100</v>
      </c>
      <c r="V399" s="52">
        <v>179</v>
      </c>
      <c r="W399" s="52">
        <v>71.370826118032809</v>
      </c>
      <c r="X399" s="52">
        <v>95.161101490710408</v>
      </c>
      <c r="Y399" s="52">
        <v>100</v>
      </c>
      <c r="Z399" s="52">
        <v>66</v>
      </c>
      <c r="AA399" s="52">
        <v>64.334457626124276</v>
      </c>
      <c r="AB399" s="52">
        <v>85.779276834832359</v>
      </c>
      <c r="AC399" s="52">
        <v>100</v>
      </c>
      <c r="AD399" s="52">
        <v>56</v>
      </c>
      <c r="AE399" s="52">
        <v>60.467261904761912</v>
      </c>
      <c r="AF399" s="52">
        <v>80.623015873015873</v>
      </c>
      <c r="AG399" s="52">
        <v>100</v>
      </c>
      <c r="AH399" s="52">
        <v>20</v>
      </c>
      <c r="AI399" s="52">
        <v>50.105000000000004</v>
      </c>
      <c r="AJ399" s="52">
        <v>66.224074074074082</v>
      </c>
      <c r="AK399" s="52">
        <v>66.806666666666672</v>
      </c>
      <c r="AL399" s="52">
        <v>100</v>
      </c>
      <c r="AM399" s="53">
        <v>4.28</v>
      </c>
      <c r="AN399" s="53">
        <v>10.66</v>
      </c>
      <c r="AO399" s="53">
        <v>16.11</v>
      </c>
      <c r="AP399" s="52">
        <v>0</v>
      </c>
      <c r="AQ399" s="52">
        <v>0.98918918918918919</v>
      </c>
      <c r="AR399" s="52">
        <v>0.9859154929577465</v>
      </c>
      <c r="AS399" s="52">
        <v>0.99122807017543857</v>
      </c>
      <c r="AT399" s="52">
        <v>0.98913043478260865</v>
      </c>
      <c r="AU399" s="52">
        <v>0.98571428571428577</v>
      </c>
      <c r="AV399" s="52">
        <v>0.99122807017543857</v>
      </c>
      <c r="AW399" s="52">
        <v>0.98245614035087714</v>
      </c>
      <c r="AX399" s="52">
        <v>0.95238095238095233</v>
      </c>
      <c r="AY399" s="52">
        <v>1</v>
      </c>
      <c r="AZ399" s="52">
        <v>3.9325842696629212E-2</v>
      </c>
      <c r="BA399" s="52">
        <v>50</v>
      </c>
      <c r="BB399" s="52">
        <v>50</v>
      </c>
      <c r="BC399" s="52">
        <v>7.1428571428571425E-2</v>
      </c>
      <c r="BD399" s="52">
        <v>45.71428571428573</v>
      </c>
      <c r="BE399" s="52">
        <v>50</v>
      </c>
      <c r="BF399" s="52"/>
      <c r="BG399" s="52"/>
      <c r="BH399" s="52"/>
      <c r="BI399" s="52"/>
      <c r="BJ399" s="52"/>
      <c r="BK399" s="52"/>
      <c r="BL399" s="52"/>
      <c r="BM399" s="52"/>
      <c r="BN399" s="52"/>
      <c r="BO399" s="52"/>
      <c r="BP399" s="52"/>
      <c r="BQ399" s="52"/>
      <c r="BR399" s="52"/>
      <c r="BS399" s="52"/>
      <c r="BT399" s="52"/>
      <c r="BU399" s="54"/>
      <c r="BV399" s="54"/>
      <c r="BW399" s="52"/>
      <c r="BX399" s="52"/>
      <c r="BY399" s="52"/>
      <c r="BZ399" s="55"/>
      <c r="CA399" s="55"/>
      <c r="CB399" s="52"/>
      <c r="CC399" s="52"/>
      <c r="CD399" s="52"/>
      <c r="CE399" s="52"/>
      <c r="CF399" s="52"/>
      <c r="CG399" s="52"/>
      <c r="CH399" s="52"/>
      <c r="CI399" s="52"/>
      <c r="CJ399" s="52"/>
      <c r="CK399" s="52">
        <v>64</v>
      </c>
      <c r="CL399" s="52">
        <v>51</v>
      </c>
      <c r="CM399" s="52">
        <v>65</v>
      </c>
      <c r="CN399" s="52">
        <v>0.796875</v>
      </c>
      <c r="CO399" s="52">
        <v>0.98461538461538467</v>
      </c>
      <c r="CP399" s="52">
        <v>50</v>
      </c>
      <c r="CQ399" s="52">
        <v>50</v>
      </c>
      <c r="CR399" s="52"/>
      <c r="CS399" s="52"/>
      <c r="CT399" s="52"/>
      <c r="CU399" s="52"/>
      <c r="CV399" s="52"/>
      <c r="CW399" s="52"/>
      <c r="CX399" s="52"/>
      <c r="CY399" s="52"/>
      <c r="CZ399" s="52">
        <v>16.823939048191338</v>
      </c>
      <c r="DA399" s="52">
        <v>19.496255895940152</v>
      </c>
      <c r="DB399" s="52">
        <v>17.335082511020332</v>
      </c>
      <c r="DC399" s="52"/>
      <c r="DD399" s="50" t="s">
        <v>953</v>
      </c>
      <c r="DE399" s="22"/>
      <c r="DF399" s="22"/>
    </row>
    <row r="400" spans="1:110" x14ac:dyDescent="0.25">
      <c r="A400" s="50" t="s">
        <v>3198</v>
      </c>
      <c r="B400" s="50" t="s">
        <v>2015</v>
      </c>
      <c r="C400" s="50" t="s">
        <v>106</v>
      </c>
      <c r="D400" s="50" t="s">
        <v>114</v>
      </c>
      <c r="E400" s="50" t="s">
        <v>132</v>
      </c>
      <c r="F400" s="50" t="s">
        <v>2644</v>
      </c>
      <c r="G400" s="50" t="s">
        <v>109</v>
      </c>
      <c r="H400" s="52">
        <v>512.6417370464286</v>
      </c>
      <c r="I400" s="52">
        <v>550</v>
      </c>
      <c r="J400" s="52">
        <v>93.207588553896116</v>
      </c>
      <c r="K400" s="52">
        <v>0</v>
      </c>
      <c r="L400" s="52">
        <v>147</v>
      </c>
      <c r="M400" s="52">
        <v>78.395758350609682</v>
      </c>
      <c r="N400" s="52">
        <v>100</v>
      </c>
      <c r="O400" s="52">
        <v>100</v>
      </c>
      <c r="P400" s="52">
        <v>30</v>
      </c>
      <c r="Q400" s="52">
        <v>67.799968979423014</v>
      </c>
      <c r="R400" s="52">
        <v>73.439504346555623</v>
      </c>
      <c r="S400" s="52">
        <v>75</v>
      </c>
      <c r="T400" s="52">
        <v>90.399958639230675</v>
      </c>
      <c r="U400" s="52">
        <v>100</v>
      </c>
      <c r="V400" s="52">
        <v>147</v>
      </c>
      <c r="W400" s="52">
        <v>71.075491653722935</v>
      </c>
      <c r="X400" s="52">
        <v>94.767322204963904</v>
      </c>
      <c r="Y400" s="52">
        <v>100</v>
      </c>
      <c r="Z400" s="52">
        <v>30</v>
      </c>
      <c r="AA400" s="52">
        <v>61.855842151675489</v>
      </c>
      <c r="AB400" s="52">
        <v>82.474456202233981</v>
      </c>
      <c r="AC400" s="52">
        <v>100</v>
      </c>
      <c r="AD400" s="52"/>
      <c r="AE400" s="52"/>
      <c r="AF400" s="52"/>
      <c r="AG400" s="52">
        <v>0</v>
      </c>
      <c r="AH400" s="52"/>
      <c r="AI400" s="52"/>
      <c r="AJ400" s="52"/>
      <c r="AK400" s="52"/>
      <c r="AL400" s="52">
        <v>0</v>
      </c>
      <c r="AM400" s="53">
        <v>7.2</v>
      </c>
      <c r="AN400" s="53">
        <v>11.58</v>
      </c>
      <c r="AO400" s="53"/>
      <c r="AP400" s="52">
        <v>0</v>
      </c>
      <c r="AQ400" s="52">
        <v>1</v>
      </c>
      <c r="AR400" s="52">
        <v>1</v>
      </c>
      <c r="AS400" s="52">
        <v>1</v>
      </c>
      <c r="AT400" s="52">
        <v>1</v>
      </c>
      <c r="AU400" s="52">
        <v>1</v>
      </c>
      <c r="AV400" s="52">
        <v>1</v>
      </c>
      <c r="AW400" s="52"/>
      <c r="AX400" s="52"/>
      <c r="AY400" s="52"/>
      <c r="AZ400" s="52">
        <v>6.024096385542169E-3</v>
      </c>
      <c r="BA400" s="52">
        <v>50</v>
      </c>
      <c r="BB400" s="52">
        <v>50</v>
      </c>
      <c r="BC400" s="52">
        <v>0</v>
      </c>
      <c r="BD400" s="52">
        <v>50</v>
      </c>
      <c r="BE400" s="52">
        <v>50</v>
      </c>
      <c r="BF400" s="52"/>
      <c r="BG400" s="52"/>
      <c r="BH400" s="52"/>
      <c r="BI400" s="52"/>
      <c r="BJ400" s="52"/>
      <c r="BK400" s="52"/>
      <c r="BL400" s="52"/>
      <c r="BM400" s="52"/>
      <c r="BN400" s="52"/>
      <c r="BO400" s="52"/>
      <c r="BP400" s="52"/>
      <c r="BQ400" s="52"/>
      <c r="BR400" s="52"/>
      <c r="BS400" s="52"/>
      <c r="BT400" s="52"/>
      <c r="BU400" s="54"/>
      <c r="BV400" s="54"/>
      <c r="BW400" s="52"/>
      <c r="BX400" s="52"/>
      <c r="BY400" s="52"/>
      <c r="BZ400" s="55"/>
      <c r="CA400" s="55"/>
      <c r="CB400" s="52"/>
      <c r="CC400" s="52"/>
      <c r="CD400" s="52"/>
      <c r="CE400" s="52"/>
      <c r="CF400" s="52"/>
      <c r="CG400" s="52"/>
      <c r="CH400" s="52"/>
      <c r="CI400" s="52"/>
      <c r="CJ400" s="52"/>
      <c r="CK400" s="52">
        <v>80</v>
      </c>
      <c r="CL400" s="52">
        <v>54</v>
      </c>
      <c r="CM400" s="52">
        <v>82</v>
      </c>
      <c r="CN400" s="52">
        <v>0.67500000000000004</v>
      </c>
      <c r="CO400" s="52">
        <v>0.97560975609756095</v>
      </c>
      <c r="CP400" s="52">
        <v>45</v>
      </c>
      <c r="CQ400" s="52">
        <v>50</v>
      </c>
      <c r="CR400" s="52"/>
      <c r="CS400" s="52"/>
      <c r="CT400" s="52"/>
      <c r="CU400" s="52"/>
      <c r="CV400" s="52"/>
      <c r="CW400" s="52"/>
      <c r="CX400" s="52"/>
      <c r="CY400" s="52"/>
      <c r="CZ400" s="52">
        <v>16.823939048191338</v>
      </c>
      <c r="DA400" s="52">
        <v>19.496255895940152</v>
      </c>
      <c r="DB400" s="52">
        <v>17.335082511020332</v>
      </c>
      <c r="DC400" s="52"/>
      <c r="DD400" s="50" t="s">
        <v>800</v>
      </c>
      <c r="DE400" s="22"/>
      <c r="DF400" s="22"/>
    </row>
    <row r="401" spans="1:110" x14ac:dyDescent="0.25">
      <c r="A401" s="50" t="s">
        <v>2792</v>
      </c>
      <c r="B401" s="50" t="s">
        <v>2016</v>
      </c>
      <c r="C401" s="50" t="s">
        <v>106</v>
      </c>
      <c r="D401" s="50" t="s">
        <v>107</v>
      </c>
      <c r="E401" s="50" t="s">
        <v>137</v>
      </c>
      <c r="F401" s="50" t="s">
        <v>1454</v>
      </c>
      <c r="G401" s="50" t="s">
        <v>109</v>
      </c>
      <c r="H401" s="52">
        <v>574.77462964103461</v>
      </c>
      <c r="I401" s="52">
        <v>750</v>
      </c>
      <c r="J401" s="52">
        <v>76.636617285471274</v>
      </c>
      <c r="K401" s="52">
        <v>0</v>
      </c>
      <c r="L401" s="52">
        <v>178</v>
      </c>
      <c r="M401" s="52">
        <v>69.195383882729146</v>
      </c>
      <c r="N401" s="52">
        <v>92.260511843638852</v>
      </c>
      <c r="O401" s="52">
        <v>100</v>
      </c>
      <c r="P401" s="52">
        <v>136</v>
      </c>
      <c r="Q401" s="52">
        <v>66.084292407412093</v>
      </c>
      <c r="R401" s="52">
        <v>72.396192437859114</v>
      </c>
      <c r="S401" s="52">
        <v>75</v>
      </c>
      <c r="T401" s="52">
        <v>88.112389876549457</v>
      </c>
      <c r="U401" s="52">
        <v>100</v>
      </c>
      <c r="V401" s="52">
        <v>178</v>
      </c>
      <c r="W401" s="52">
        <v>60.342957902648919</v>
      </c>
      <c r="X401" s="52">
        <v>80.457277203531902</v>
      </c>
      <c r="Y401" s="52">
        <v>100</v>
      </c>
      <c r="Z401" s="52">
        <v>136</v>
      </c>
      <c r="AA401" s="52">
        <v>56.620635472657533</v>
      </c>
      <c r="AB401" s="52">
        <v>75.494180630210039</v>
      </c>
      <c r="AC401" s="52">
        <v>100</v>
      </c>
      <c r="AD401" s="52">
        <v>65</v>
      </c>
      <c r="AE401" s="52">
        <v>51.874871794871801</v>
      </c>
      <c r="AF401" s="52">
        <v>69.166495726495739</v>
      </c>
      <c r="AG401" s="52">
        <v>100</v>
      </c>
      <c r="AH401" s="52">
        <v>49</v>
      </c>
      <c r="AI401" s="52">
        <v>48.93129251700681</v>
      </c>
      <c r="AJ401" s="52"/>
      <c r="AK401" s="52">
        <v>65.241723356009089</v>
      </c>
      <c r="AL401" s="52">
        <v>100</v>
      </c>
      <c r="AM401" s="53">
        <v>8.91</v>
      </c>
      <c r="AN401" s="53">
        <v>15.77</v>
      </c>
      <c r="AO401" s="53"/>
      <c r="AP401" s="52">
        <v>0</v>
      </c>
      <c r="AQ401" s="52">
        <v>0.9838709677419355</v>
      </c>
      <c r="AR401" s="52">
        <v>0.97902097902097907</v>
      </c>
      <c r="AS401" s="52">
        <v>1</v>
      </c>
      <c r="AT401" s="52">
        <v>1</v>
      </c>
      <c r="AU401" s="52">
        <v>1</v>
      </c>
      <c r="AV401" s="52">
        <v>1</v>
      </c>
      <c r="AW401" s="52">
        <v>1</v>
      </c>
      <c r="AX401" s="52">
        <v>1</v>
      </c>
      <c r="AY401" s="52"/>
      <c r="AZ401" s="52">
        <v>5.5276381909547742E-2</v>
      </c>
      <c r="BA401" s="52">
        <v>48.944723618090457</v>
      </c>
      <c r="BB401" s="52">
        <v>50</v>
      </c>
      <c r="BC401" s="52">
        <v>6.7524115755627015E-2</v>
      </c>
      <c r="BD401" s="52">
        <v>46.495176848874607</v>
      </c>
      <c r="BE401" s="52">
        <v>50</v>
      </c>
      <c r="BF401" s="52"/>
      <c r="BG401" s="52"/>
      <c r="BH401" s="52"/>
      <c r="BI401" s="52"/>
      <c r="BJ401" s="52"/>
      <c r="BK401" s="52"/>
      <c r="BL401" s="52"/>
      <c r="BM401" s="52"/>
      <c r="BN401" s="52"/>
      <c r="BO401" s="52"/>
      <c r="BP401" s="52"/>
      <c r="BQ401" s="52"/>
      <c r="BR401" s="52"/>
      <c r="BS401" s="52"/>
      <c r="BT401" s="52"/>
      <c r="BU401" s="54"/>
      <c r="BV401" s="54"/>
      <c r="BW401" s="52"/>
      <c r="BX401" s="52"/>
      <c r="BY401" s="52"/>
      <c r="BZ401" s="55"/>
      <c r="CA401" s="55"/>
      <c r="CB401" s="52"/>
      <c r="CC401" s="52"/>
      <c r="CD401" s="52"/>
      <c r="CE401" s="52"/>
      <c r="CF401" s="52"/>
      <c r="CG401" s="52"/>
      <c r="CH401" s="52"/>
      <c r="CI401" s="52"/>
      <c r="CJ401" s="52"/>
      <c r="CK401" s="52">
        <v>62</v>
      </c>
      <c r="CL401" s="52">
        <v>8</v>
      </c>
      <c r="CM401" s="52">
        <v>65</v>
      </c>
      <c r="CN401" s="52">
        <v>0.12903225806451613</v>
      </c>
      <c r="CO401" s="52">
        <v>0.9538461538461539</v>
      </c>
      <c r="CP401" s="52">
        <v>8.6021505376344081</v>
      </c>
      <c r="CQ401" s="52">
        <v>50</v>
      </c>
      <c r="CR401" s="52"/>
      <c r="CS401" s="52"/>
      <c r="CT401" s="52"/>
      <c r="CU401" s="52"/>
      <c r="CV401" s="52"/>
      <c r="CW401" s="52"/>
      <c r="CX401" s="52"/>
      <c r="CY401" s="52"/>
      <c r="CZ401" s="52">
        <v>16.823939048191338</v>
      </c>
      <c r="DA401" s="52">
        <v>19.496255895940152</v>
      </c>
      <c r="DB401" s="52">
        <v>17.335082511020332</v>
      </c>
      <c r="DC401" s="52"/>
      <c r="DD401" s="50" t="s">
        <v>347</v>
      </c>
      <c r="DE401" s="22"/>
      <c r="DF401" s="22"/>
    </row>
    <row r="402" spans="1:110" x14ac:dyDescent="0.25">
      <c r="A402" s="50" t="s">
        <v>2874</v>
      </c>
      <c r="B402" s="50" t="s">
        <v>2017</v>
      </c>
      <c r="C402" s="50" t="s">
        <v>106</v>
      </c>
      <c r="D402" s="50" t="s">
        <v>107</v>
      </c>
      <c r="E402" s="50" t="s">
        <v>182</v>
      </c>
      <c r="F402" s="50" t="s">
        <v>1454</v>
      </c>
      <c r="G402" s="50" t="s">
        <v>109</v>
      </c>
      <c r="H402" s="52">
        <v>81.18012422360249</v>
      </c>
      <c r="I402" s="52">
        <v>100</v>
      </c>
      <c r="J402" s="52">
        <v>81.18012422360249</v>
      </c>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3"/>
      <c r="AN402" s="53"/>
      <c r="AO402" s="53"/>
      <c r="AP402" s="52"/>
      <c r="AQ402" s="52"/>
      <c r="AR402" s="52"/>
      <c r="AS402" s="52"/>
      <c r="AT402" s="52"/>
      <c r="AU402" s="52"/>
      <c r="AV402" s="52"/>
      <c r="AW402" s="52"/>
      <c r="AX402" s="52"/>
      <c r="AY402" s="52"/>
      <c r="AZ402" s="52">
        <v>7.6086956521739135E-2</v>
      </c>
      <c r="BA402" s="52">
        <v>44.782608695652179</v>
      </c>
      <c r="BB402" s="52">
        <v>50</v>
      </c>
      <c r="BC402" s="52">
        <v>0.11801242236024845</v>
      </c>
      <c r="BD402" s="52">
        <v>36.397515527950318</v>
      </c>
      <c r="BE402" s="52">
        <v>50</v>
      </c>
      <c r="BF402" s="52"/>
      <c r="BG402" s="52"/>
      <c r="BH402" s="52"/>
      <c r="BI402" s="52"/>
      <c r="BJ402" s="52"/>
      <c r="BK402" s="52"/>
      <c r="BL402" s="52"/>
      <c r="BM402" s="52"/>
      <c r="BN402" s="52"/>
      <c r="BO402" s="52"/>
      <c r="BP402" s="52"/>
      <c r="BQ402" s="52"/>
      <c r="BR402" s="52"/>
      <c r="BS402" s="52"/>
      <c r="BT402" s="52"/>
      <c r="BU402" s="54"/>
      <c r="BV402" s="54"/>
      <c r="BW402" s="52"/>
      <c r="BX402" s="52"/>
      <c r="BY402" s="52"/>
      <c r="BZ402" s="55"/>
      <c r="CA402" s="55"/>
      <c r="CB402" s="52"/>
      <c r="CC402" s="52"/>
      <c r="CD402" s="52"/>
      <c r="CE402" s="52"/>
      <c r="CF402" s="52"/>
      <c r="CG402" s="52"/>
      <c r="CH402" s="52"/>
      <c r="CI402" s="52"/>
      <c r="CJ402" s="52"/>
      <c r="CK402" s="52"/>
      <c r="CL402" s="52"/>
      <c r="CM402" s="52"/>
      <c r="CN402" s="52"/>
      <c r="CO402" s="52"/>
      <c r="CP402" s="52"/>
      <c r="CQ402" s="52"/>
      <c r="CR402" s="52"/>
      <c r="CS402" s="52"/>
      <c r="CT402" s="52"/>
      <c r="CU402" s="52"/>
      <c r="CV402" s="52"/>
      <c r="CW402" s="52"/>
      <c r="CX402" s="52"/>
      <c r="CY402" s="52"/>
      <c r="CZ402" s="52"/>
      <c r="DA402" s="52"/>
      <c r="DB402" s="52"/>
      <c r="DC402" s="52"/>
      <c r="DD402" s="50" t="s">
        <v>442</v>
      </c>
      <c r="DE402" s="22"/>
      <c r="DF402" s="22"/>
    </row>
    <row r="403" spans="1:110" x14ac:dyDescent="0.25">
      <c r="A403" s="50" t="s">
        <v>3201</v>
      </c>
      <c r="B403" s="50" t="s">
        <v>2018</v>
      </c>
      <c r="C403" s="50" t="s">
        <v>106</v>
      </c>
      <c r="D403" s="50" t="s">
        <v>114</v>
      </c>
      <c r="E403" s="50" t="s">
        <v>132</v>
      </c>
      <c r="F403" s="50" t="s">
        <v>2644</v>
      </c>
      <c r="G403" s="50" t="s">
        <v>109</v>
      </c>
      <c r="H403" s="52">
        <v>522.86451681615733</v>
      </c>
      <c r="I403" s="52">
        <v>550</v>
      </c>
      <c r="J403" s="52">
        <v>95.066275784755888</v>
      </c>
      <c r="K403" s="52">
        <v>0</v>
      </c>
      <c r="L403" s="52">
        <v>137</v>
      </c>
      <c r="M403" s="52">
        <v>85.923364888351315</v>
      </c>
      <c r="N403" s="52">
        <v>100</v>
      </c>
      <c r="O403" s="52">
        <v>100</v>
      </c>
      <c r="P403" s="52">
        <v>25</v>
      </c>
      <c r="Q403" s="52">
        <v>73.59482104081421</v>
      </c>
      <c r="R403" s="52">
        <v>74.914985064538627</v>
      </c>
      <c r="S403" s="52">
        <v>75</v>
      </c>
      <c r="T403" s="52">
        <v>98.126428054418952</v>
      </c>
      <c r="U403" s="52">
        <v>100</v>
      </c>
      <c r="V403" s="52">
        <v>137</v>
      </c>
      <c r="W403" s="52">
        <v>72.329708207445421</v>
      </c>
      <c r="X403" s="52">
        <v>96.439610943260561</v>
      </c>
      <c r="Y403" s="52">
        <v>100</v>
      </c>
      <c r="Z403" s="52">
        <v>25</v>
      </c>
      <c r="AA403" s="52">
        <v>60.747667887667887</v>
      </c>
      <c r="AB403" s="52">
        <v>80.996890516890517</v>
      </c>
      <c r="AC403" s="52">
        <v>100</v>
      </c>
      <c r="AD403" s="52"/>
      <c r="AE403" s="52"/>
      <c r="AF403" s="52"/>
      <c r="AG403" s="52">
        <v>0</v>
      </c>
      <c r="AH403" s="52"/>
      <c r="AI403" s="52"/>
      <c r="AJ403" s="52"/>
      <c r="AK403" s="52"/>
      <c r="AL403" s="52">
        <v>0</v>
      </c>
      <c r="AM403" s="53">
        <v>1.4</v>
      </c>
      <c r="AN403" s="53">
        <v>14.16</v>
      </c>
      <c r="AO403" s="53"/>
      <c r="AP403" s="52">
        <v>1</v>
      </c>
      <c r="AQ403" s="52">
        <v>0.98581560283687941</v>
      </c>
      <c r="AR403" s="52">
        <v>0.9285714285714286</v>
      </c>
      <c r="AS403" s="52">
        <v>1</v>
      </c>
      <c r="AT403" s="52">
        <v>0.98581560283687941</v>
      </c>
      <c r="AU403" s="52">
        <v>0.9285714285714286</v>
      </c>
      <c r="AV403" s="52">
        <v>1</v>
      </c>
      <c r="AW403" s="52"/>
      <c r="AX403" s="52"/>
      <c r="AY403" s="52"/>
      <c r="AZ403" s="52">
        <v>1.8987341772151899E-2</v>
      </c>
      <c r="BA403" s="52">
        <v>50</v>
      </c>
      <c r="BB403" s="52">
        <v>50</v>
      </c>
      <c r="BC403" s="52">
        <v>6.3492063492063489E-2</v>
      </c>
      <c r="BD403" s="52">
        <v>47.301587301587311</v>
      </c>
      <c r="BE403" s="52">
        <v>50</v>
      </c>
      <c r="BF403" s="52"/>
      <c r="BG403" s="52"/>
      <c r="BH403" s="52"/>
      <c r="BI403" s="52"/>
      <c r="BJ403" s="52"/>
      <c r="BK403" s="52"/>
      <c r="BL403" s="52"/>
      <c r="BM403" s="52"/>
      <c r="BN403" s="52"/>
      <c r="BO403" s="52"/>
      <c r="BP403" s="52"/>
      <c r="BQ403" s="52"/>
      <c r="BR403" s="52"/>
      <c r="BS403" s="52"/>
      <c r="BT403" s="52"/>
      <c r="BU403" s="54"/>
      <c r="BV403" s="54"/>
      <c r="BW403" s="52"/>
      <c r="BX403" s="52"/>
      <c r="BY403" s="52"/>
      <c r="BZ403" s="55"/>
      <c r="CA403" s="55"/>
      <c r="CB403" s="52"/>
      <c r="CC403" s="52"/>
      <c r="CD403" s="52"/>
      <c r="CE403" s="52"/>
      <c r="CF403" s="52"/>
      <c r="CG403" s="52"/>
      <c r="CH403" s="52"/>
      <c r="CI403" s="52"/>
      <c r="CJ403" s="52"/>
      <c r="CK403" s="52">
        <v>62</v>
      </c>
      <c r="CL403" s="52">
        <v>50</v>
      </c>
      <c r="CM403" s="52">
        <v>63</v>
      </c>
      <c r="CN403" s="52">
        <v>0.80645161290322576</v>
      </c>
      <c r="CO403" s="52">
        <v>0.98412698412698407</v>
      </c>
      <c r="CP403" s="52">
        <v>50</v>
      </c>
      <c r="CQ403" s="52">
        <v>50</v>
      </c>
      <c r="CR403" s="52"/>
      <c r="CS403" s="52"/>
      <c r="CT403" s="52"/>
      <c r="CU403" s="52"/>
      <c r="CV403" s="52"/>
      <c r="CW403" s="52"/>
      <c r="CX403" s="52"/>
      <c r="CY403" s="52"/>
      <c r="CZ403" s="52">
        <v>16.823939048191338</v>
      </c>
      <c r="DA403" s="52">
        <v>19.496255895940152</v>
      </c>
      <c r="DB403" s="52">
        <v>17.335082511020332</v>
      </c>
      <c r="DC403" s="52"/>
      <c r="DD403" s="50" t="s">
        <v>803</v>
      </c>
      <c r="DE403" s="22"/>
      <c r="DF403" s="22"/>
    </row>
    <row r="404" spans="1:110" x14ac:dyDescent="0.25">
      <c r="A404" s="50" t="s">
        <v>2910</v>
      </c>
      <c r="B404" s="50" t="s">
        <v>2019</v>
      </c>
      <c r="C404" s="50" t="s">
        <v>106</v>
      </c>
      <c r="D404" s="50" t="s">
        <v>114</v>
      </c>
      <c r="E404" s="50" t="s">
        <v>137</v>
      </c>
      <c r="F404" s="50" t="s">
        <v>2644</v>
      </c>
      <c r="G404" s="50" t="s">
        <v>109</v>
      </c>
      <c r="H404" s="52">
        <v>436.0898191190326</v>
      </c>
      <c r="I404" s="52">
        <v>450</v>
      </c>
      <c r="J404" s="52">
        <v>96.908848693118358</v>
      </c>
      <c r="K404" s="52">
        <v>0</v>
      </c>
      <c r="L404" s="52">
        <v>226</v>
      </c>
      <c r="M404" s="52">
        <v>85.256343100130849</v>
      </c>
      <c r="N404" s="52">
        <v>100</v>
      </c>
      <c r="O404" s="52">
        <v>100</v>
      </c>
      <c r="P404" s="52">
        <v>17</v>
      </c>
      <c r="Q404" s="52"/>
      <c r="R404" s="52">
        <v>75</v>
      </c>
      <c r="S404" s="52">
        <v>75</v>
      </c>
      <c r="T404" s="52"/>
      <c r="U404" s="52">
        <v>0</v>
      </c>
      <c r="V404" s="52">
        <v>226</v>
      </c>
      <c r="W404" s="52">
        <v>82.070379433211244</v>
      </c>
      <c r="X404" s="52">
        <v>100</v>
      </c>
      <c r="Y404" s="52">
        <v>100</v>
      </c>
      <c r="Z404" s="52">
        <v>17</v>
      </c>
      <c r="AA404" s="52"/>
      <c r="AB404" s="52"/>
      <c r="AC404" s="52">
        <v>0</v>
      </c>
      <c r="AD404" s="52">
        <v>89</v>
      </c>
      <c r="AE404" s="52">
        <v>73.205617977528064</v>
      </c>
      <c r="AF404" s="52">
        <v>97.607490636704085</v>
      </c>
      <c r="AG404" s="52">
        <v>100</v>
      </c>
      <c r="AH404" s="52">
        <v>5</v>
      </c>
      <c r="AI404" s="52"/>
      <c r="AJ404" s="52">
        <v>73.809126984126962</v>
      </c>
      <c r="AK404" s="52"/>
      <c r="AL404" s="52">
        <v>0</v>
      </c>
      <c r="AM404" s="53"/>
      <c r="AN404" s="53"/>
      <c r="AO404" s="53"/>
      <c r="AP404" s="52">
        <v>0</v>
      </c>
      <c r="AQ404" s="52">
        <v>1</v>
      </c>
      <c r="AR404" s="52"/>
      <c r="AS404" s="52">
        <v>1</v>
      </c>
      <c r="AT404" s="52">
        <v>1</v>
      </c>
      <c r="AU404" s="52"/>
      <c r="AV404" s="52">
        <v>1</v>
      </c>
      <c r="AW404" s="52">
        <v>1</v>
      </c>
      <c r="AX404" s="52"/>
      <c r="AY404" s="52">
        <v>1</v>
      </c>
      <c r="AZ404" s="52">
        <v>1.2376237623762377E-2</v>
      </c>
      <c r="BA404" s="52">
        <v>50</v>
      </c>
      <c r="BB404" s="52">
        <v>50</v>
      </c>
      <c r="BC404" s="52">
        <v>5.128205128205128E-2</v>
      </c>
      <c r="BD404" s="52">
        <v>49.743589743589745</v>
      </c>
      <c r="BE404" s="52">
        <v>50</v>
      </c>
      <c r="BF404" s="52"/>
      <c r="BG404" s="52"/>
      <c r="BH404" s="52"/>
      <c r="BI404" s="52"/>
      <c r="BJ404" s="52"/>
      <c r="BK404" s="52"/>
      <c r="BL404" s="52"/>
      <c r="BM404" s="52"/>
      <c r="BN404" s="52"/>
      <c r="BO404" s="52"/>
      <c r="BP404" s="52"/>
      <c r="BQ404" s="52"/>
      <c r="BR404" s="52"/>
      <c r="BS404" s="52"/>
      <c r="BT404" s="52"/>
      <c r="BU404" s="54"/>
      <c r="BV404" s="54"/>
      <c r="BW404" s="52"/>
      <c r="BX404" s="52"/>
      <c r="BY404" s="52"/>
      <c r="BZ404" s="55"/>
      <c r="CA404" s="55"/>
      <c r="CB404" s="52"/>
      <c r="CC404" s="52"/>
      <c r="CD404" s="52"/>
      <c r="CE404" s="52"/>
      <c r="CF404" s="52"/>
      <c r="CG404" s="52"/>
      <c r="CH404" s="52"/>
      <c r="CI404" s="52"/>
      <c r="CJ404" s="52"/>
      <c r="CK404" s="52">
        <v>74</v>
      </c>
      <c r="CL404" s="52">
        <v>43</v>
      </c>
      <c r="CM404" s="52">
        <v>76</v>
      </c>
      <c r="CN404" s="52">
        <v>0.58108108108108103</v>
      </c>
      <c r="CO404" s="52">
        <v>0.97368421052631582</v>
      </c>
      <c r="CP404" s="52">
        <v>38.738738738738739</v>
      </c>
      <c r="CQ404" s="52">
        <v>50</v>
      </c>
      <c r="CR404" s="52"/>
      <c r="CS404" s="52"/>
      <c r="CT404" s="52"/>
      <c r="CU404" s="52"/>
      <c r="CV404" s="52"/>
      <c r="CW404" s="52"/>
      <c r="CX404" s="52"/>
      <c r="CY404" s="52"/>
      <c r="CZ404" s="52">
        <v>16.823939048191338</v>
      </c>
      <c r="DA404" s="52">
        <v>19.496255895940152</v>
      </c>
      <c r="DB404" s="52">
        <v>17.335082511020332</v>
      </c>
      <c r="DC404" s="52"/>
      <c r="DD404" s="50" t="s">
        <v>483</v>
      </c>
      <c r="DE404" s="22"/>
      <c r="DF404" s="22"/>
    </row>
    <row r="405" spans="1:110" x14ac:dyDescent="0.25">
      <c r="A405" s="50" t="s">
        <v>3016</v>
      </c>
      <c r="B405" s="50" t="s">
        <v>2020</v>
      </c>
      <c r="C405" s="50" t="s">
        <v>106</v>
      </c>
      <c r="D405" s="50" t="s">
        <v>167</v>
      </c>
      <c r="E405" s="50" t="s">
        <v>108</v>
      </c>
      <c r="F405" s="50" t="s">
        <v>1453</v>
      </c>
      <c r="G405" s="50" t="s">
        <v>109</v>
      </c>
      <c r="H405" s="52">
        <v>559.86181612797259</v>
      </c>
      <c r="I405" s="52">
        <v>650</v>
      </c>
      <c r="J405" s="52">
        <v>86.132587096611175</v>
      </c>
      <c r="K405" s="52">
        <v>0</v>
      </c>
      <c r="L405" s="52">
        <v>487</v>
      </c>
      <c r="M405" s="52">
        <v>72.91745115622183</v>
      </c>
      <c r="N405" s="52">
        <v>97.223268208295778</v>
      </c>
      <c r="O405" s="52">
        <v>100</v>
      </c>
      <c r="P405" s="52">
        <v>96</v>
      </c>
      <c r="Q405" s="52">
        <v>58.744366345142161</v>
      </c>
      <c r="R405" s="52">
        <v>68.772145451126534</v>
      </c>
      <c r="S405" s="52">
        <v>75</v>
      </c>
      <c r="T405" s="52">
        <v>78.325821793522891</v>
      </c>
      <c r="U405" s="52">
        <v>100</v>
      </c>
      <c r="V405" s="52">
        <v>486</v>
      </c>
      <c r="W405" s="52">
        <v>65.598768486466113</v>
      </c>
      <c r="X405" s="52">
        <v>87.46502464862148</v>
      </c>
      <c r="Y405" s="52">
        <v>100</v>
      </c>
      <c r="Z405" s="52">
        <v>96</v>
      </c>
      <c r="AA405" s="52">
        <v>52.706924567533122</v>
      </c>
      <c r="AB405" s="52">
        <v>70.275899423377496</v>
      </c>
      <c r="AC405" s="52">
        <v>100</v>
      </c>
      <c r="AD405" s="52">
        <v>119</v>
      </c>
      <c r="AE405" s="52">
        <v>63.528851540616188</v>
      </c>
      <c r="AF405" s="52">
        <v>84.705135387488255</v>
      </c>
      <c r="AG405" s="52">
        <v>100</v>
      </c>
      <c r="AH405" s="52">
        <v>16</v>
      </c>
      <c r="AI405" s="52"/>
      <c r="AJ405" s="52">
        <v>65.437540453074377</v>
      </c>
      <c r="AK405" s="52"/>
      <c r="AL405" s="52">
        <v>0</v>
      </c>
      <c r="AM405" s="53">
        <v>16.25</v>
      </c>
      <c r="AN405" s="53">
        <v>16.059999999999999</v>
      </c>
      <c r="AO405" s="53"/>
      <c r="AP405" s="52">
        <v>0</v>
      </c>
      <c r="AQ405" s="52">
        <v>1</v>
      </c>
      <c r="AR405" s="52">
        <v>1</v>
      </c>
      <c r="AS405" s="52">
        <v>1</v>
      </c>
      <c r="AT405" s="52">
        <v>0.99796334012219956</v>
      </c>
      <c r="AU405" s="52">
        <v>1</v>
      </c>
      <c r="AV405" s="52">
        <v>0.9974619289340102</v>
      </c>
      <c r="AW405" s="52">
        <v>0.9916666666666667</v>
      </c>
      <c r="AX405" s="52"/>
      <c r="AY405" s="52">
        <v>1</v>
      </c>
      <c r="AZ405" s="52">
        <v>2.2540983606557378E-2</v>
      </c>
      <c r="BA405" s="52">
        <v>50</v>
      </c>
      <c r="BB405" s="52">
        <v>50</v>
      </c>
      <c r="BC405" s="52">
        <v>1.1363636363636364E-2</v>
      </c>
      <c r="BD405" s="52">
        <v>50</v>
      </c>
      <c r="BE405" s="52">
        <v>50</v>
      </c>
      <c r="BF405" s="52"/>
      <c r="BG405" s="52"/>
      <c r="BH405" s="52"/>
      <c r="BI405" s="52"/>
      <c r="BJ405" s="52"/>
      <c r="BK405" s="52"/>
      <c r="BL405" s="52"/>
      <c r="BM405" s="52"/>
      <c r="BN405" s="52"/>
      <c r="BO405" s="52"/>
      <c r="BP405" s="52"/>
      <c r="BQ405" s="52"/>
      <c r="BR405" s="52"/>
      <c r="BS405" s="52"/>
      <c r="BT405" s="52"/>
      <c r="BU405" s="54"/>
      <c r="BV405" s="54"/>
      <c r="BW405" s="52"/>
      <c r="BX405" s="52"/>
      <c r="BY405" s="52"/>
      <c r="BZ405" s="55"/>
      <c r="CA405" s="55"/>
      <c r="CB405" s="52"/>
      <c r="CC405" s="52"/>
      <c r="CD405" s="52"/>
      <c r="CE405" s="52"/>
      <c r="CF405" s="52"/>
      <c r="CG405" s="52"/>
      <c r="CH405" s="52"/>
      <c r="CI405" s="52"/>
      <c r="CJ405" s="52"/>
      <c r="CK405" s="52">
        <v>250</v>
      </c>
      <c r="CL405" s="52">
        <v>157</v>
      </c>
      <c r="CM405" s="52">
        <v>251</v>
      </c>
      <c r="CN405" s="52">
        <v>0.628</v>
      </c>
      <c r="CO405" s="52">
        <v>0.99601593625498008</v>
      </c>
      <c r="CP405" s="52">
        <v>41.866666666666667</v>
      </c>
      <c r="CQ405" s="52">
        <v>50</v>
      </c>
      <c r="CR405" s="52"/>
      <c r="CS405" s="52"/>
      <c r="CT405" s="52"/>
      <c r="CU405" s="52"/>
      <c r="CV405" s="52"/>
      <c r="CW405" s="52"/>
      <c r="CX405" s="52"/>
      <c r="CY405" s="52"/>
      <c r="CZ405" s="52">
        <v>16.823939048191338</v>
      </c>
      <c r="DA405" s="52">
        <v>19.496255895940152</v>
      </c>
      <c r="DB405" s="52">
        <v>17.335082511020332</v>
      </c>
      <c r="DC405" s="52"/>
      <c r="DD405" s="50" t="s">
        <v>598</v>
      </c>
      <c r="DE405" s="22"/>
      <c r="DF405" s="22"/>
    </row>
    <row r="406" spans="1:110" x14ac:dyDescent="0.25">
      <c r="A406" s="50" t="s">
        <v>2863</v>
      </c>
      <c r="B406" s="50" t="s">
        <v>2021</v>
      </c>
      <c r="C406" s="50" t="s">
        <v>106</v>
      </c>
      <c r="D406" s="50" t="s">
        <v>108</v>
      </c>
      <c r="E406" s="50" t="s">
        <v>119</v>
      </c>
      <c r="F406" s="50" t="s">
        <v>1453</v>
      </c>
      <c r="G406" s="50" t="s">
        <v>109</v>
      </c>
      <c r="H406" s="52">
        <v>594.87230391602134</v>
      </c>
      <c r="I406" s="52">
        <v>700</v>
      </c>
      <c r="J406" s="52">
        <v>84.98175770228876</v>
      </c>
      <c r="K406" s="52">
        <v>1</v>
      </c>
      <c r="L406" s="52">
        <v>314</v>
      </c>
      <c r="M406" s="52">
        <v>75.778891108563954</v>
      </c>
      <c r="N406" s="52">
        <v>100</v>
      </c>
      <c r="O406" s="52">
        <v>100</v>
      </c>
      <c r="P406" s="52">
        <v>39</v>
      </c>
      <c r="Q406" s="52">
        <v>55.263520950896471</v>
      </c>
      <c r="R406" s="52">
        <v>74.471945268622676</v>
      </c>
      <c r="S406" s="52">
        <v>75</v>
      </c>
      <c r="T406" s="52">
        <v>73.684694601195304</v>
      </c>
      <c r="U406" s="52">
        <v>100</v>
      </c>
      <c r="V406" s="52">
        <v>314</v>
      </c>
      <c r="W406" s="52">
        <v>70.997478729560569</v>
      </c>
      <c r="X406" s="52">
        <v>94.663304972747426</v>
      </c>
      <c r="Y406" s="52">
        <v>100</v>
      </c>
      <c r="Z406" s="52">
        <v>39</v>
      </c>
      <c r="AA406" s="52">
        <v>46.498035184891982</v>
      </c>
      <c r="AB406" s="52">
        <v>61.997380246522646</v>
      </c>
      <c r="AC406" s="52">
        <v>100</v>
      </c>
      <c r="AD406" s="52">
        <v>116</v>
      </c>
      <c r="AE406" s="52">
        <v>64.236206896551735</v>
      </c>
      <c r="AF406" s="52">
        <v>85.648275862068985</v>
      </c>
      <c r="AG406" s="52">
        <v>100</v>
      </c>
      <c r="AH406" s="52">
        <v>14</v>
      </c>
      <c r="AI406" s="52"/>
      <c r="AJ406" s="52">
        <v>65.942483660130719</v>
      </c>
      <c r="AK406" s="52"/>
      <c r="AL406" s="52">
        <v>0</v>
      </c>
      <c r="AM406" s="53">
        <v>19.73</v>
      </c>
      <c r="AN406" s="53">
        <v>27.97</v>
      </c>
      <c r="AO406" s="53"/>
      <c r="AP406" s="52">
        <v>0</v>
      </c>
      <c r="AQ406" s="52">
        <v>0.97523219814241491</v>
      </c>
      <c r="AR406" s="52">
        <v>0.95121951219512191</v>
      </c>
      <c r="AS406" s="52">
        <v>0.97872340425531912</v>
      </c>
      <c r="AT406" s="52">
        <v>0.97832817337461297</v>
      </c>
      <c r="AU406" s="52">
        <v>0.95121951219512191</v>
      </c>
      <c r="AV406" s="52">
        <v>0.98226950354609932</v>
      </c>
      <c r="AW406" s="52">
        <v>0.99145299145299148</v>
      </c>
      <c r="AX406" s="52"/>
      <c r="AY406" s="52">
        <v>0.99029126213592233</v>
      </c>
      <c r="AZ406" s="52">
        <v>2.7863777089783281E-2</v>
      </c>
      <c r="BA406" s="52">
        <v>50</v>
      </c>
      <c r="BB406" s="52">
        <v>50</v>
      </c>
      <c r="BC406" s="52">
        <v>2.5000000000000001E-2</v>
      </c>
      <c r="BD406" s="52">
        <v>50</v>
      </c>
      <c r="BE406" s="52">
        <v>50</v>
      </c>
      <c r="BF406" s="52"/>
      <c r="BG406" s="52"/>
      <c r="BH406" s="52"/>
      <c r="BI406" s="52"/>
      <c r="BJ406" s="52"/>
      <c r="BK406" s="52"/>
      <c r="BL406" s="52"/>
      <c r="BM406" s="52"/>
      <c r="BN406" s="52"/>
      <c r="BO406" s="52"/>
      <c r="BP406" s="52">
        <v>115</v>
      </c>
      <c r="BQ406" s="52">
        <v>115</v>
      </c>
      <c r="BR406" s="52">
        <v>1</v>
      </c>
      <c r="BS406" s="52">
        <v>50</v>
      </c>
      <c r="BT406" s="52">
        <v>50</v>
      </c>
      <c r="BU406" s="54"/>
      <c r="BV406" s="54"/>
      <c r="BW406" s="52"/>
      <c r="BX406" s="52"/>
      <c r="BY406" s="52"/>
      <c r="BZ406" s="55"/>
      <c r="CA406" s="55"/>
      <c r="CB406" s="52"/>
      <c r="CC406" s="52"/>
      <c r="CD406" s="52"/>
      <c r="CE406" s="52"/>
      <c r="CF406" s="52"/>
      <c r="CG406" s="52"/>
      <c r="CH406" s="52"/>
      <c r="CI406" s="52"/>
      <c r="CJ406" s="52"/>
      <c r="CK406" s="52">
        <v>217</v>
      </c>
      <c r="CL406" s="52">
        <v>94</v>
      </c>
      <c r="CM406" s="52">
        <v>218</v>
      </c>
      <c r="CN406" s="52">
        <v>0.43317972350230416</v>
      </c>
      <c r="CO406" s="52">
        <v>0.99541284403669728</v>
      </c>
      <c r="CP406" s="52">
        <v>28.878648233486942</v>
      </c>
      <c r="CQ406" s="52">
        <v>50</v>
      </c>
      <c r="CR406" s="52"/>
      <c r="CS406" s="52"/>
      <c r="CT406" s="52"/>
      <c r="CU406" s="52"/>
      <c r="CV406" s="52"/>
      <c r="CW406" s="52"/>
      <c r="CX406" s="52"/>
      <c r="CY406" s="52"/>
      <c r="CZ406" s="52">
        <v>16.823939048191338</v>
      </c>
      <c r="DA406" s="52">
        <v>19.496255895940152</v>
      </c>
      <c r="DB406" s="52">
        <v>17.335082511020332</v>
      </c>
      <c r="DC406" s="52"/>
      <c r="DD406" s="50" t="s">
        <v>429</v>
      </c>
      <c r="DE406" s="22"/>
      <c r="DF406" s="22"/>
    </row>
    <row r="407" spans="1:110" x14ac:dyDescent="0.25">
      <c r="A407" s="50" t="s">
        <v>2961</v>
      </c>
      <c r="B407" s="50" t="s">
        <v>2022</v>
      </c>
      <c r="C407" s="50" t="s">
        <v>106</v>
      </c>
      <c r="D407" s="50" t="s">
        <v>107</v>
      </c>
      <c r="E407" s="50" t="s">
        <v>108</v>
      </c>
      <c r="F407" s="50" t="s">
        <v>1454</v>
      </c>
      <c r="G407" s="50" t="s">
        <v>109</v>
      </c>
      <c r="H407" s="52">
        <v>559.9285122890094</v>
      </c>
      <c r="I407" s="52">
        <v>750</v>
      </c>
      <c r="J407" s="52">
        <v>74.657134971867919</v>
      </c>
      <c r="K407" s="52">
        <v>0</v>
      </c>
      <c r="L407" s="52">
        <v>169</v>
      </c>
      <c r="M407" s="52">
        <v>65.911038497239261</v>
      </c>
      <c r="N407" s="52">
        <v>87.881384662985681</v>
      </c>
      <c r="O407" s="52">
        <v>100</v>
      </c>
      <c r="P407" s="52">
        <v>114</v>
      </c>
      <c r="Q407" s="52">
        <v>61.291217229384813</v>
      </c>
      <c r="R407" s="52">
        <v>64.790914135650979</v>
      </c>
      <c r="S407" s="52">
        <v>75</v>
      </c>
      <c r="T407" s="52">
        <v>81.721622972513089</v>
      </c>
      <c r="U407" s="52">
        <v>100</v>
      </c>
      <c r="V407" s="52">
        <v>169</v>
      </c>
      <c r="W407" s="52">
        <v>56.035695175293419</v>
      </c>
      <c r="X407" s="52">
        <v>74.714260233724559</v>
      </c>
      <c r="Y407" s="52">
        <v>100</v>
      </c>
      <c r="Z407" s="52">
        <v>114</v>
      </c>
      <c r="AA407" s="52">
        <v>51.811686027752486</v>
      </c>
      <c r="AB407" s="52">
        <v>69.082248037003311</v>
      </c>
      <c r="AC407" s="52">
        <v>100</v>
      </c>
      <c r="AD407" s="52">
        <v>40</v>
      </c>
      <c r="AE407" s="52">
        <v>56.127499999999998</v>
      </c>
      <c r="AF407" s="52">
        <v>74.836666666666659</v>
      </c>
      <c r="AG407" s="52">
        <v>100</v>
      </c>
      <c r="AH407" s="52">
        <v>27</v>
      </c>
      <c r="AI407" s="52">
        <v>53.003703703703692</v>
      </c>
      <c r="AJ407" s="52"/>
      <c r="AK407" s="52">
        <v>70.671604938271599</v>
      </c>
      <c r="AL407" s="52">
        <v>100</v>
      </c>
      <c r="AM407" s="53">
        <v>13.7</v>
      </c>
      <c r="AN407" s="53">
        <v>12.97</v>
      </c>
      <c r="AO407" s="53"/>
      <c r="AP407" s="52">
        <v>0</v>
      </c>
      <c r="AQ407" s="52">
        <v>1</v>
      </c>
      <c r="AR407" s="52">
        <v>1</v>
      </c>
      <c r="AS407" s="52">
        <v>1</v>
      </c>
      <c r="AT407" s="52">
        <v>1</v>
      </c>
      <c r="AU407" s="52">
        <v>1</v>
      </c>
      <c r="AV407" s="52">
        <v>1</v>
      </c>
      <c r="AW407" s="52">
        <v>1</v>
      </c>
      <c r="AX407" s="52">
        <v>1</v>
      </c>
      <c r="AY407" s="52"/>
      <c r="AZ407" s="52">
        <v>0.12969283276450511</v>
      </c>
      <c r="BA407" s="52">
        <v>34.061433447098999</v>
      </c>
      <c r="BB407" s="52">
        <v>50</v>
      </c>
      <c r="BC407" s="52">
        <v>0.15736040609137056</v>
      </c>
      <c r="BD407" s="52">
        <v>28.527918781725891</v>
      </c>
      <c r="BE407" s="52">
        <v>50</v>
      </c>
      <c r="BF407" s="52"/>
      <c r="BG407" s="52"/>
      <c r="BH407" s="52"/>
      <c r="BI407" s="52"/>
      <c r="BJ407" s="52"/>
      <c r="BK407" s="52"/>
      <c r="BL407" s="52"/>
      <c r="BM407" s="52"/>
      <c r="BN407" s="52"/>
      <c r="BO407" s="52"/>
      <c r="BP407" s="52"/>
      <c r="BQ407" s="52"/>
      <c r="BR407" s="52"/>
      <c r="BS407" s="52"/>
      <c r="BT407" s="52"/>
      <c r="BU407" s="54"/>
      <c r="BV407" s="54"/>
      <c r="BW407" s="52"/>
      <c r="BX407" s="52"/>
      <c r="BY407" s="52"/>
      <c r="BZ407" s="55"/>
      <c r="CA407" s="55"/>
      <c r="CB407" s="52"/>
      <c r="CC407" s="52"/>
      <c r="CD407" s="52"/>
      <c r="CE407" s="52"/>
      <c r="CF407" s="52"/>
      <c r="CG407" s="52"/>
      <c r="CH407" s="52"/>
      <c r="CI407" s="52"/>
      <c r="CJ407" s="52"/>
      <c r="CK407" s="52">
        <v>85</v>
      </c>
      <c r="CL407" s="52">
        <v>49</v>
      </c>
      <c r="CM407" s="52">
        <v>91</v>
      </c>
      <c r="CN407" s="52">
        <v>0.57647058823529407</v>
      </c>
      <c r="CO407" s="52">
        <v>0.93406593406593408</v>
      </c>
      <c r="CP407" s="52">
        <v>38.431372549019606</v>
      </c>
      <c r="CQ407" s="52">
        <v>50</v>
      </c>
      <c r="CR407" s="52"/>
      <c r="CS407" s="52"/>
      <c r="CT407" s="52"/>
      <c r="CU407" s="52"/>
      <c r="CV407" s="52"/>
      <c r="CW407" s="52"/>
      <c r="CX407" s="52"/>
      <c r="CY407" s="52"/>
      <c r="CZ407" s="52">
        <v>16.823939048191338</v>
      </c>
      <c r="DA407" s="52">
        <v>19.496255895940152</v>
      </c>
      <c r="DB407" s="52">
        <v>17.335082511020332</v>
      </c>
      <c r="DC407" s="52"/>
      <c r="DD407" s="50" t="s">
        <v>540</v>
      </c>
      <c r="DE407" s="22"/>
      <c r="DF407" s="22"/>
    </row>
    <row r="408" spans="1:110" x14ac:dyDescent="0.25">
      <c r="A408" s="50" t="s">
        <v>3691</v>
      </c>
      <c r="B408" s="50" t="s">
        <v>2023</v>
      </c>
      <c r="C408" s="50" t="s">
        <v>1389</v>
      </c>
      <c r="D408" s="50" t="s">
        <v>122</v>
      </c>
      <c r="E408" s="50" t="s">
        <v>123</v>
      </c>
      <c r="F408" s="50" t="s">
        <v>2644</v>
      </c>
      <c r="G408" s="50" t="s">
        <v>109</v>
      </c>
      <c r="H408" s="52">
        <v>940.01282506620032</v>
      </c>
      <c r="I408" s="52">
        <v>1250</v>
      </c>
      <c r="J408" s="52">
        <v>75.201026005296029</v>
      </c>
      <c r="K408" s="52">
        <v>0</v>
      </c>
      <c r="L408" s="52">
        <v>146</v>
      </c>
      <c r="M408" s="52">
        <v>64.167173000441892</v>
      </c>
      <c r="N408" s="52">
        <v>85.556230667255846</v>
      </c>
      <c r="O408" s="52">
        <v>100</v>
      </c>
      <c r="P408" s="52">
        <v>84</v>
      </c>
      <c r="Q408" s="52">
        <v>61.278321812595991</v>
      </c>
      <c r="R408" s="52">
        <v>47.625817536858435</v>
      </c>
      <c r="S408" s="52">
        <v>68.081100416233113</v>
      </c>
      <c r="T408" s="52">
        <v>81.704429083461321</v>
      </c>
      <c r="U408" s="52">
        <v>100</v>
      </c>
      <c r="V408" s="52">
        <v>146</v>
      </c>
      <c r="W408" s="52">
        <v>44.005437085157446</v>
      </c>
      <c r="X408" s="52">
        <v>58.673916113543257</v>
      </c>
      <c r="Y408" s="52">
        <v>100</v>
      </c>
      <c r="Z408" s="52">
        <v>84</v>
      </c>
      <c r="AA408" s="52">
        <v>41.333251513663868</v>
      </c>
      <c r="AB408" s="52">
        <v>55.111002018218493</v>
      </c>
      <c r="AC408" s="52">
        <v>100</v>
      </c>
      <c r="AD408" s="52">
        <v>171</v>
      </c>
      <c r="AE408" s="52">
        <v>56.014230019493191</v>
      </c>
      <c r="AF408" s="52">
        <v>74.685640025990921</v>
      </c>
      <c r="AG408" s="52">
        <v>100</v>
      </c>
      <c r="AH408" s="52">
        <v>83</v>
      </c>
      <c r="AI408" s="52">
        <v>49.955020080321283</v>
      </c>
      <c r="AJ408" s="52">
        <v>61.729166666666657</v>
      </c>
      <c r="AK408" s="52">
        <v>66.606693440428373</v>
      </c>
      <c r="AL408" s="52">
        <v>100</v>
      </c>
      <c r="AM408" s="53">
        <v>6.8</v>
      </c>
      <c r="AN408" s="53">
        <v>6.29</v>
      </c>
      <c r="AO408" s="53">
        <v>11.77</v>
      </c>
      <c r="AP408" s="52">
        <v>0</v>
      </c>
      <c r="AQ408" s="52">
        <v>0.97333333333333338</v>
      </c>
      <c r="AR408" s="52">
        <v>0.9882352941176471</v>
      </c>
      <c r="AS408" s="52">
        <v>0.9538461538461539</v>
      </c>
      <c r="AT408" s="52">
        <v>0.97333333333333338</v>
      </c>
      <c r="AU408" s="52">
        <v>0.9882352941176471</v>
      </c>
      <c r="AV408" s="52">
        <v>0.9538461538461539</v>
      </c>
      <c r="AW408" s="52">
        <v>0.97727272727272729</v>
      </c>
      <c r="AX408" s="52">
        <v>0.98809523809523814</v>
      </c>
      <c r="AY408" s="52">
        <v>0.96739130434782605</v>
      </c>
      <c r="AZ408" s="52">
        <v>9.7331240188383045E-2</v>
      </c>
      <c r="BA408" s="52">
        <v>40.533751962323407</v>
      </c>
      <c r="BB408" s="52">
        <v>50</v>
      </c>
      <c r="BC408" s="52">
        <v>0.11513157894736842</v>
      </c>
      <c r="BD408" s="52">
        <v>36.973684210526336</v>
      </c>
      <c r="BE408" s="52">
        <v>50</v>
      </c>
      <c r="BF408" s="52">
        <v>294</v>
      </c>
      <c r="BG408" s="52">
        <v>294</v>
      </c>
      <c r="BH408" s="52">
        <v>1</v>
      </c>
      <c r="BI408" s="52">
        <v>50</v>
      </c>
      <c r="BJ408" s="52">
        <v>50</v>
      </c>
      <c r="BK408" s="52">
        <v>30</v>
      </c>
      <c r="BL408" s="52">
        <v>294</v>
      </c>
      <c r="BM408" s="52">
        <v>0.10204081632653061</v>
      </c>
      <c r="BN408" s="52">
        <v>6.8027210884353746</v>
      </c>
      <c r="BO408" s="52">
        <v>50</v>
      </c>
      <c r="BP408" s="52">
        <v>168</v>
      </c>
      <c r="BQ408" s="52">
        <v>168</v>
      </c>
      <c r="BR408" s="52">
        <v>1</v>
      </c>
      <c r="BS408" s="52">
        <v>50</v>
      </c>
      <c r="BT408" s="52">
        <v>50</v>
      </c>
      <c r="BU408" s="54">
        <v>137</v>
      </c>
      <c r="BV408" s="54">
        <v>143</v>
      </c>
      <c r="BW408" s="52">
        <v>0.95804195804195802</v>
      </c>
      <c r="BX408" s="52">
        <v>100</v>
      </c>
      <c r="BY408" s="52">
        <v>100</v>
      </c>
      <c r="BZ408" s="55">
        <v>95</v>
      </c>
      <c r="CA408" s="55">
        <v>97</v>
      </c>
      <c r="CB408" s="52">
        <v>0.97938144329896903</v>
      </c>
      <c r="CC408" s="52">
        <v>100</v>
      </c>
      <c r="CD408" s="52">
        <v>100</v>
      </c>
      <c r="CE408" s="52">
        <v>0</v>
      </c>
      <c r="CF408" s="52">
        <v>139</v>
      </c>
      <c r="CG408" s="52">
        <v>70</v>
      </c>
      <c r="CH408" s="52">
        <v>0.50359712230215825</v>
      </c>
      <c r="CI408" s="52">
        <v>67.146282973621098</v>
      </c>
      <c r="CJ408" s="52">
        <v>100</v>
      </c>
      <c r="CK408" s="52">
        <v>177</v>
      </c>
      <c r="CL408" s="52">
        <v>73</v>
      </c>
      <c r="CM408" s="52">
        <v>175</v>
      </c>
      <c r="CN408" s="52">
        <v>0.41242937853107342</v>
      </c>
      <c r="CO408" s="52">
        <v>1.0114285714285713</v>
      </c>
      <c r="CP408" s="52">
        <v>27.49529190207156</v>
      </c>
      <c r="CQ408" s="52">
        <v>50</v>
      </c>
      <c r="CR408" s="52">
        <v>296</v>
      </c>
      <c r="CS408" s="52">
        <v>637</v>
      </c>
      <c r="CT408" s="52">
        <v>0.46467817896389324</v>
      </c>
      <c r="CU408" s="52">
        <v>38.723181580324436</v>
      </c>
      <c r="CV408" s="52">
        <v>50</v>
      </c>
      <c r="CW408" s="52">
        <v>0.97938144329896903</v>
      </c>
      <c r="CX408" s="52">
        <v>0.94</v>
      </c>
      <c r="CY408" s="52">
        <v>-3.9381443298969004E-2</v>
      </c>
      <c r="CZ408" s="52">
        <v>16.823939048191338</v>
      </c>
      <c r="DA408" s="52">
        <v>19.496255895940152</v>
      </c>
      <c r="DB408" s="52">
        <v>17.335082511020332</v>
      </c>
      <c r="DC408" s="52">
        <v>12.629206143265662</v>
      </c>
      <c r="DD408" s="50" t="s">
        <v>1390</v>
      </c>
      <c r="DE408" s="22"/>
      <c r="DF408" s="22"/>
    </row>
    <row r="409" spans="1:110" x14ac:dyDescent="0.25">
      <c r="A409" s="50" t="s">
        <v>2879</v>
      </c>
      <c r="B409" s="50" t="s">
        <v>2024</v>
      </c>
      <c r="C409" s="50" t="s">
        <v>106</v>
      </c>
      <c r="D409" s="50" t="s">
        <v>114</v>
      </c>
      <c r="E409" s="50" t="s">
        <v>182</v>
      </c>
      <c r="F409" s="50" t="s">
        <v>1454</v>
      </c>
      <c r="G409" s="50" t="s">
        <v>109</v>
      </c>
      <c r="H409" s="52">
        <v>75.328462962697174</v>
      </c>
      <c r="I409" s="52">
        <v>100</v>
      </c>
      <c r="J409" s="52">
        <v>75.328462962697174</v>
      </c>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3"/>
      <c r="AN409" s="53"/>
      <c r="AO409" s="53"/>
      <c r="AP409" s="52"/>
      <c r="AQ409" s="52"/>
      <c r="AR409" s="52"/>
      <c r="AS409" s="52"/>
      <c r="AT409" s="52"/>
      <c r="AU409" s="52"/>
      <c r="AV409" s="52"/>
      <c r="AW409" s="52"/>
      <c r="AX409" s="52"/>
      <c r="AY409" s="52"/>
      <c r="AZ409" s="52">
        <v>8.8642659279778394E-2</v>
      </c>
      <c r="BA409" s="52">
        <v>42.27146814404432</v>
      </c>
      <c r="BB409" s="52">
        <v>50</v>
      </c>
      <c r="BC409" s="52">
        <v>0.13471502590673576</v>
      </c>
      <c r="BD409" s="52">
        <v>33.056994818652853</v>
      </c>
      <c r="BE409" s="52">
        <v>50</v>
      </c>
      <c r="BF409" s="52"/>
      <c r="BG409" s="52"/>
      <c r="BH409" s="52"/>
      <c r="BI409" s="52"/>
      <c r="BJ409" s="52"/>
      <c r="BK409" s="52"/>
      <c r="BL409" s="52"/>
      <c r="BM409" s="52"/>
      <c r="BN409" s="52"/>
      <c r="BO409" s="52"/>
      <c r="BP409" s="52"/>
      <c r="BQ409" s="52"/>
      <c r="BR409" s="52"/>
      <c r="BS409" s="52"/>
      <c r="BT409" s="52"/>
      <c r="BU409" s="54"/>
      <c r="BV409" s="54"/>
      <c r="BW409" s="52"/>
      <c r="BX409" s="52"/>
      <c r="BY409" s="52"/>
      <c r="BZ409" s="55"/>
      <c r="CA409" s="55"/>
      <c r="CB409" s="52"/>
      <c r="CC409" s="52"/>
      <c r="CD409" s="52"/>
      <c r="CE409" s="52"/>
      <c r="CF409" s="52"/>
      <c r="CG409" s="52"/>
      <c r="CH409" s="52"/>
      <c r="CI409" s="52"/>
      <c r="CJ409" s="52"/>
      <c r="CK409" s="52"/>
      <c r="CL409" s="52"/>
      <c r="CM409" s="52"/>
      <c r="CN409" s="52"/>
      <c r="CO409" s="52"/>
      <c r="CP409" s="52"/>
      <c r="CQ409" s="52"/>
      <c r="CR409" s="52"/>
      <c r="CS409" s="52"/>
      <c r="CT409" s="52"/>
      <c r="CU409" s="52"/>
      <c r="CV409" s="52"/>
      <c r="CW409" s="52"/>
      <c r="CX409" s="52"/>
      <c r="CY409" s="52"/>
      <c r="CZ409" s="52"/>
      <c r="DA409" s="52"/>
      <c r="DB409" s="52"/>
      <c r="DC409" s="52"/>
      <c r="DD409" s="50" t="s">
        <v>447</v>
      </c>
      <c r="DE409" s="22"/>
      <c r="DF409" s="22"/>
    </row>
    <row r="410" spans="1:110" x14ac:dyDescent="0.25">
      <c r="A410" s="50" t="s">
        <v>3322</v>
      </c>
      <c r="B410" s="50" t="s">
        <v>2025</v>
      </c>
      <c r="C410" s="50" t="s">
        <v>106</v>
      </c>
      <c r="D410" s="50" t="s">
        <v>140</v>
      </c>
      <c r="E410" s="50" t="s">
        <v>119</v>
      </c>
      <c r="F410" s="50" t="s">
        <v>2644</v>
      </c>
      <c r="G410" s="50" t="s">
        <v>109</v>
      </c>
      <c r="H410" s="52">
        <v>683.78281490745314</v>
      </c>
      <c r="I410" s="52">
        <v>800</v>
      </c>
      <c r="J410" s="52">
        <v>85.472851863431643</v>
      </c>
      <c r="K410" s="52">
        <v>1</v>
      </c>
      <c r="L410" s="52">
        <v>727</v>
      </c>
      <c r="M410" s="52">
        <v>76.072033327472553</v>
      </c>
      <c r="N410" s="52">
        <v>100</v>
      </c>
      <c r="O410" s="52">
        <v>100</v>
      </c>
      <c r="P410" s="52">
        <v>158</v>
      </c>
      <c r="Q410" s="52">
        <v>55.370246816598822</v>
      </c>
      <c r="R410" s="52">
        <v>74.885347222904016</v>
      </c>
      <c r="S410" s="52">
        <v>75</v>
      </c>
      <c r="T410" s="52">
        <v>73.826995755465092</v>
      </c>
      <c r="U410" s="52">
        <v>100</v>
      </c>
      <c r="V410" s="52">
        <v>726</v>
      </c>
      <c r="W410" s="52">
        <v>69.548041571975006</v>
      </c>
      <c r="X410" s="52">
        <v>92.730722095966684</v>
      </c>
      <c r="Y410" s="52">
        <v>100</v>
      </c>
      <c r="Z410" s="52">
        <v>157</v>
      </c>
      <c r="AA410" s="52">
        <v>50.204558034531701</v>
      </c>
      <c r="AB410" s="52">
        <v>66.939410712708934</v>
      </c>
      <c r="AC410" s="52">
        <v>100</v>
      </c>
      <c r="AD410" s="52">
        <v>377</v>
      </c>
      <c r="AE410" s="52">
        <v>69.12639257294434</v>
      </c>
      <c r="AF410" s="52">
        <v>92.168523430592458</v>
      </c>
      <c r="AG410" s="52">
        <v>100</v>
      </c>
      <c r="AH410" s="52">
        <v>79</v>
      </c>
      <c r="AI410" s="52">
        <v>55.489662447257416</v>
      </c>
      <c r="AJ410" s="52">
        <v>72.741498881431824</v>
      </c>
      <c r="AK410" s="52">
        <v>73.986216596343226</v>
      </c>
      <c r="AL410" s="52">
        <v>100</v>
      </c>
      <c r="AM410" s="53">
        <v>19.62</v>
      </c>
      <c r="AN410" s="53">
        <v>24.68</v>
      </c>
      <c r="AO410" s="53">
        <v>17.25</v>
      </c>
      <c r="AP410" s="52">
        <v>0</v>
      </c>
      <c r="AQ410" s="52">
        <v>0.99457259158751699</v>
      </c>
      <c r="AR410" s="52">
        <v>0.98136645962732916</v>
      </c>
      <c r="AS410" s="52">
        <v>0.99826388888888884</v>
      </c>
      <c r="AT410" s="52">
        <v>0.9932432432432432</v>
      </c>
      <c r="AU410" s="52">
        <v>0.97560975609756095</v>
      </c>
      <c r="AV410" s="52">
        <v>0.99826388888888884</v>
      </c>
      <c r="AW410" s="52">
        <v>0.99736842105263157</v>
      </c>
      <c r="AX410" s="52">
        <v>0.98750000000000004</v>
      </c>
      <c r="AY410" s="52">
        <v>1</v>
      </c>
      <c r="AZ410" s="52">
        <v>4.0595399188092018E-2</v>
      </c>
      <c r="BA410" s="52">
        <v>50</v>
      </c>
      <c r="BB410" s="52">
        <v>50</v>
      </c>
      <c r="BC410" s="52">
        <v>9.2715231788079472E-2</v>
      </c>
      <c r="BD410" s="52">
        <v>41.456953642384107</v>
      </c>
      <c r="BE410" s="52">
        <v>50</v>
      </c>
      <c r="BF410" s="52"/>
      <c r="BG410" s="52"/>
      <c r="BH410" s="52"/>
      <c r="BI410" s="52"/>
      <c r="BJ410" s="52"/>
      <c r="BK410" s="52"/>
      <c r="BL410" s="52"/>
      <c r="BM410" s="52"/>
      <c r="BN410" s="52"/>
      <c r="BO410" s="52"/>
      <c r="BP410" s="52">
        <v>316</v>
      </c>
      <c r="BQ410" s="52">
        <v>319</v>
      </c>
      <c r="BR410" s="52">
        <v>0.99059561128526641</v>
      </c>
      <c r="BS410" s="52">
        <v>50</v>
      </c>
      <c r="BT410" s="52">
        <v>50</v>
      </c>
      <c r="BU410" s="54"/>
      <c r="BV410" s="54"/>
      <c r="BW410" s="52"/>
      <c r="BX410" s="52"/>
      <c r="BY410" s="52"/>
      <c r="BZ410" s="55"/>
      <c r="CA410" s="55"/>
      <c r="CB410" s="52"/>
      <c r="CC410" s="52"/>
      <c r="CD410" s="52"/>
      <c r="CE410" s="52"/>
      <c r="CF410" s="52"/>
      <c r="CG410" s="52"/>
      <c r="CH410" s="52"/>
      <c r="CI410" s="52"/>
      <c r="CJ410" s="52"/>
      <c r="CK410" s="52">
        <v>364</v>
      </c>
      <c r="CL410" s="52">
        <v>233</v>
      </c>
      <c r="CM410" s="52">
        <v>380</v>
      </c>
      <c r="CN410" s="52">
        <v>0.64010989010989006</v>
      </c>
      <c r="CO410" s="52">
        <v>0.95789473684210524</v>
      </c>
      <c r="CP410" s="52">
        <v>42.673992673992672</v>
      </c>
      <c r="CQ410" s="52">
        <v>50</v>
      </c>
      <c r="CR410" s="52"/>
      <c r="CS410" s="52"/>
      <c r="CT410" s="52"/>
      <c r="CU410" s="52"/>
      <c r="CV410" s="52"/>
      <c r="CW410" s="52"/>
      <c r="CX410" s="52"/>
      <c r="CY410" s="52"/>
      <c r="CZ410" s="52">
        <v>16.823939048191338</v>
      </c>
      <c r="DA410" s="52">
        <v>19.496255895940152</v>
      </c>
      <c r="DB410" s="52">
        <v>17.335082511020332</v>
      </c>
      <c r="DC410" s="52"/>
      <c r="DD410" s="50" t="s">
        <v>946</v>
      </c>
      <c r="DE410" s="22"/>
      <c r="DF410" s="22"/>
    </row>
    <row r="411" spans="1:110" x14ac:dyDescent="0.25">
      <c r="A411" s="50" t="s">
        <v>2734</v>
      </c>
      <c r="B411" s="50" t="s">
        <v>2026</v>
      </c>
      <c r="C411" s="50" t="s">
        <v>106</v>
      </c>
      <c r="D411" s="50" t="s">
        <v>114</v>
      </c>
      <c r="E411" s="50" t="s">
        <v>119</v>
      </c>
      <c r="F411" s="50" t="s">
        <v>1454</v>
      </c>
      <c r="G411" s="50" t="s">
        <v>109</v>
      </c>
      <c r="H411" s="52">
        <v>638.16491683394554</v>
      </c>
      <c r="I411" s="52">
        <v>800</v>
      </c>
      <c r="J411" s="52">
        <v>79.770614604243193</v>
      </c>
      <c r="K411" s="52">
        <v>0</v>
      </c>
      <c r="L411" s="52">
        <v>274</v>
      </c>
      <c r="M411" s="52">
        <v>68.704905583252895</v>
      </c>
      <c r="N411" s="52">
        <v>91.606540777670531</v>
      </c>
      <c r="O411" s="52">
        <v>100</v>
      </c>
      <c r="P411" s="52">
        <v>274</v>
      </c>
      <c r="Q411" s="52">
        <v>68.704905583252895</v>
      </c>
      <c r="R411" s="52"/>
      <c r="S411" s="52"/>
      <c r="T411" s="52">
        <v>91.606540777670531</v>
      </c>
      <c r="U411" s="52">
        <v>100</v>
      </c>
      <c r="V411" s="52">
        <v>274</v>
      </c>
      <c r="W411" s="52">
        <v>54.947350911176514</v>
      </c>
      <c r="X411" s="52">
        <v>73.263134548235357</v>
      </c>
      <c r="Y411" s="52">
        <v>100</v>
      </c>
      <c r="Z411" s="52">
        <v>274</v>
      </c>
      <c r="AA411" s="52">
        <v>54.947350911176514</v>
      </c>
      <c r="AB411" s="52">
        <v>73.263134548235357</v>
      </c>
      <c r="AC411" s="52">
        <v>100</v>
      </c>
      <c r="AD411" s="52">
        <v>87</v>
      </c>
      <c r="AE411" s="52">
        <v>53.111877394636018</v>
      </c>
      <c r="AF411" s="52">
        <v>70.815836526181357</v>
      </c>
      <c r="AG411" s="52">
        <v>100</v>
      </c>
      <c r="AH411" s="52">
        <v>87</v>
      </c>
      <c r="AI411" s="52">
        <v>53.111877394636018</v>
      </c>
      <c r="AJ411" s="52"/>
      <c r="AK411" s="52">
        <v>70.815836526181357</v>
      </c>
      <c r="AL411" s="52">
        <v>100</v>
      </c>
      <c r="AM411" s="53"/>
      <c r="AN411" s="53"/>
      <c r="AO411" s="53"/>
      <c r="AP411" s="52">
        <v>0</v>
      </c>
      <c r="AQ411" s="52">
        <v>1</v>
      </c>
      <c r="AR411" s="52">
        <v>1</v>
      </c>
      <c r="AS411" s="52"/>
      <c r="AT411" s="52">
        <v>1</v>
      </c>
      <c r="AU411" s="52">
        <v>1</v>
      </c>
      <c r="AV411" s="52"/>
      <c r="AW411" s="52">
        <v>1</v>
      </c>
      <c r="AX411" s="52">
        <v>1</v>
      </c>
      <c r="AY411" s="52"/>
      <c r="AZ411" s="52">
        <v>3.8554216867469883E-2</v>
      </c>
      <c r="BA411" s="52">
        <v>50</v>
      </c>
      <c r="BB411" s="52">
        <v>50</v>
      </c>
      <c r="BC411" s="52">
        <v>3.8554216867469883E-2</v>
      </c>
      <c r="BD411" s="52">
        <v>50</v>
      </c>
      <c r="BE411" s="52">
        <v>50</v>
      </c>
      <c r="BF411" s="52"/>
      <c r="BG411" s="52"/>
      <c r="BH411" s="52"/>
      <c r="BI411" s="52"/>
      <c r="BJ411" s="52"/>
      <c r="BK411" s="52"/>
      <c r="BL411" s="52"/>
      <c r="BM411" s="52"/>
      <c r="BN411" s="52"/>
      <c r="BO411" s="52"/>
      <c r="BP411" s="52">
        <v>45</v>
      </c>
      <c r="BQ411" s="52">
        <v>46</v>
      </c>
      <c r="BR411" s="52">
        <v>0.97826086956521741</v>
      </c>
      <c r="BS411" s="52">
        <v>50</v>
      </c>
      <c r="BT411" s="52">
        <v>50</v>
      </c>
      <c r="BU411" s="54"/>
      <c r="BV411" s="54"/>
      <c r="BW411" s="52"/>
      <c r="BX411" s="52"/>
      <c r="BY411" s="52"/>
      <c r="BZ411" s="55"/>
      <c r="CA411" s="55"/>
      <c r="CB411" s="52"/>
      <c r="CC411" s="52"/>
      <c r="CD411" s="52"/>
      <c r="CE411" s="52"/>
      <c r="CF411" s="52"/>
      <c r="CG411" s="52"/>
      <c r="CH411" s="52"/>
      <c r="CI411" s="52"/>
      <c r="CJ411" s="52"/>
      <c r="CK411" s="52">
        <v>131</v>
      </c>
      <c r="CL411" s="52">
        <v>33</v>
      </c>
      <c r="CM411" s="52">
        <v>134</v>
      </c>
      <c r="CN411" s="52">
        <v>0.25190839694656486</v>
      </c>
      <c r="CO411" s="52">
        <v>0.97761194029850751</v>
      </c>
      <c r="CP411" s="52">
        <v>16.793893129770989</v>
      </c>
      <c r="CQ411" s="52">
        <v>50</v>
      </c>
      <c r="CR411" s="52"/>
      <c r="CS411" s="52"/>
      <c r="CT411" s="52"/>
      <c r="CU411" s="52"/>
      <c r="CV411" s="52"/>
      <c r="CW411" s="52"/>
      <c r="CX411" s="52"/>
      <c r="CY411" s="52"/>
      <c r="CZ411" s="52">
        <v>16.823939048191338</v>
      </c>
      <c r="DA411" s="52">
        <v>19.496255895940152</v>
      </c>
      <c r="DB411" s="52">
        <v>17.335082511020332</v>
      </c>
      <c r="DC411" s="52"/>
      <c r="DD411" s="50" t="s">
        <v>272</v>
      </c>
      <c r="DE411" s="22"/>
      <c r="DF411" s="22"/>
    </row>
    <row r="412" spans="1:110" x14ac:dyDescent="0.25">
      <c r="A412" s="50" t="s">
        <v>3176</v>
      </c>
      <c r="B412" s="50" t="s">
        <v>2027</v>
      </c>
      <c r="C412" s="50" t="s">
        <v>106</v>
      </c>
      <c r="D412" s="50" t="s">
        <v>122</v>
      </c>
      <c r="E412" s="50" t="s">
        <v>123</v>
      </c>
      <c r="F412" s="50" t="s">
        <v>1454</v>
      </c>
      <c r="G412" s="50" t="s">
        <v>109</v>
      </c>
      <c r="H412" s="52">
        <v>672.39048139179374</v>
      </c>
      <c r="I412" s="52">
        <v>1250</v>
      </c>
      <c r="J412" s="52">
        <v>53.791238511343501</v>
      </c>
      <c r="K412" s="52">
        <v>0</v>
      </c>
      <c r="L412" s="52">
        <v>42</v>
      </c>
      <c r="M412" s="52">
        <v>51.995487711213521</v>
      </c>
      <c r="N412" s="52">
        <v>69.32731694828469</v>
      </c>
      <c r="O412" s="52">
        <v>100</v>
      </c>
      <c r="P412" s="52">
        <v>36</v>
      </c>
      <c r="Q412" s="52">
        <v>50.127128136200717</v>
      </c>
      <c r="R412" s="52"/>
      <c r="S412" s="52"/>
      <c r="T412" s="52">
        <v>66.836170848267614</v>
      </c>
      <c r="U412" s="52">
        <v>100</v>
      </c>
      <c r="V412" s="52">
        <v>42</v>
      </c>
      <c r="W412" s="52">
        <v>36.432662412043847</v>
      </c>
      <c r="X412" s="52">
        <v>48.576883216058462</v>
      </c>
      <c r="Y412" s="52">
        <v>100</v>
      </c>
      <c r="Z412" s="52">
        <v>36</v>
      </c>
      <c r="AA412" s="52">
        <v>34.220122184039703</v>
      </c>
      <c r="AB412" s="52">
        <v>45.626829578719601</v>
      </c>
      <c r="AC412" s="52">
        <v>100</v>
      </c>
      <c r="AD412" s="52">
        <v>54</v>
      </c>
      <c r="AE412" s="52">
        <v>45.364814814814821</v>
      </c>
      <c r="AF412" s="52">
        <v>60.48641975308643</v>
      </c>
      <c r="AG412" s="52">
        <v>100</v>
      </c>
      <c r="AH412" s="52">
        <v>41</v>
      </c>
      <c r="AI412" s="52">
        <v>42.336585365853672</v>
      </c>
      <c r="AJ412" s="52"/>
      <c r="AK412" s="52">
        <v>56.448780487804896</v>
      </c>
      <c r="AL412" s="52">
        <v>100</v>
      </c>
      <c r="AM412" s="53"/>
      <c r="AN412" s="53"/>
      <c r="AO412" s="53"/>
      <c r="AP412" s="52">
        <v>1</v>
      </c>
      <c r="AQ412" s="52">
        <v>0.875</v>
      </c>
      <c r="AR412" s="52">
        <v>0.87804878048780488</v>
      </c>
      <c r="AS412" s="52"/>
      <c r="AT412" s="52">
        <v>0.875</v>
      </c>
      <c r="AU412" s="52">
        <v>0.87804878048780488</v>
      </c>
      <c r="AV412" s="52"/>
      <c r="AW412" s="52">
        <v>0.93220338983050843</v>
      </c>
      <c r="AX412" s="52">
        <v>0.91111111111111109</v>
      </c>
      <c r="AY412" s="52"/>
      <c r="AZ412" s="52">
        <v>0.42292490118577075</v>
      </c>
      <c r="BA412" s="52">
        <v>0</v>
      </c>
      <c r="BB412" s="52">
        <v>50</v>
      </c>
      <c r="BC412" s="52">
        <v>0.48499999999999999</v>
      </c>
      <c r="BD412" s="52">
        <v>0</v>
      </c>
      <c r="BE412" s="52">
        <v>50</v>
      </c>
      <c r="BF412" s="52">
        <v>27</v>
      </c>
      <c r="BG412" s="52">
        <v>79</v>
      </c>
      <c r="BH412" s="52">
        <v>0.34177215189873417</v>
      </c>
      <c r="BI412" s="52">
        <v>22.784810126582279</v>
      </c>
      <c r="BJ412" s="52">
        <v>50</v>
      </c>
      <c r="BK412" s="52">
        <v>11</v>
      </c>
      <c r="BL412" s="52">
        <v>79</v>
      </c>
      <c r="BM412" s="52">
        <v>0.13924050632911392</v>
      </c>
      <c r="BN412" s="52">
        <v>9.2827004219409268</v>
      </c>
      <c r="BO412" s="52">
        <v>50</v>
      </c>
      <c r="BP412" s="52">
        <v>88</v>
      </c>
      <c r="BQ412" s="52">
        <v>122</v>
      </c>
      <c r="BR412" s="52">
        <v>0.72131147540983609</v>
      </c>
      <c r="BS412" s="52">
        <v>38.36763167073596</v>
      </c>
      <c r="BT412" s="52">
        <v>50</v>
      </c>
      <c r="BU412" s="54">
        <v>28</v>
      </c>
      <c r="BV412" s="54">
        <v>59</v>
      </c>
      <c r="BW412" s="52">
        <v>0.47457627118644069</v>
      </c>
      <c r="BX412" s="52">
        <v>50.486837360259649</v>
      </c>
      <c r="BY412" s="52">
        <v>100</v>
      </c>
      <c r="BZ412" s="55">
        <v>41</v>
      </c>
      <c r="CA412" s="55">
        <v>68</v>
      </c>
      <c r="CB412" s="52">
        <v>0.6029411764705882</v>
      </c>
      <c r="CC412" s="52">
        <v>64.142678347934918</v>
      </c>
      <c r="CD412" s="52">
        <v>100</v>
      </c>
      <c r="CE412" s="52">
        <v>0</v>
      </c>
      <c r="CF412" s="52">
        <v>36</v>
      </c>
      <c r="CG412" s="52">
        <v>25</v>
      </c>
      <c r="CH412" s="52">
        <v>0.69444444444444442</v>
      </c>
      <c r="CI412" s="52">
        <v>92.592592592592595</v>
      </c>
      <c r="CJ412" s="52">
        <v>100</v>
      </c>
      <c r="CK412" s="52">
        <v>24</v>
      </c>
      <c r="CL412" s="52">
        <v>5</v>
      </c>
      <c r="CM412" s="52">
        <v>58</v>
      </c>
      <c r="CN412" s="52">
        <v>0.20833333333333334</v>
      </c>
      <c r="CO412" s="52">
        <v>0.41379310344827586</v>
      </c>
      <c r="CP412" s="52">
        <v>0</v>
      </c>
      <c r="CQ412" s="52">
        <v>50</v>
      </c>
      <c r="CR412" s="52">
        <v>144</v>
      </c>
      <c r="CS412" s="52">
        <v>253</v>
      </c>
      <c r="CT412" s="52">
        <v>0.56916996047430835</v>
      </c>
      <c r="CU412" s="52">
        <v>47.430830039525695</v>
      </c>
      <c r="CV412" s="52">
        <v>50</v>
      </c>
      <c r="CW412" s="52">
        <v>0.6029411764705882</v>
      </c>
      <c r="CX412" s="52"/>
      <c r="CY412" s="52"/>
      <c r="CZ412" s="52">
        <v>16.823939048191338</v>
      </c>
      <c r="DA412" s="52">
        <v>19.496255895940152</v>
      </c>
      <c r="DB412" s="52">
        <v>17.335082511020332</v>
      </c>
      <c r="DC412" s="52">
        <v>12.629206143265662</v>
      </c>
      <c r="DD412" s="50" t="s">
        <v>775</v>
      </c>
      <c r="DE412" s="22"/>
      <c r="DF412" s="22"/>
    </row>
    <row r="413" spans="1:110" x14ac:dyDescent="0.25">
      <c r="A413" s="50" t="s">
        <v>3012</v>
      </c>
      <c r="B413" s="50" t="s">
        <v>2028</v>
      </c>
      <c r="C413" s="50" t="s">
        <v>106</v>
      </c>
      <c r="D413" s="50" t="s">
        <v>122</v>
      </c>
      <c r="E413" s="50" t="s">
        <v>123</v>
      </c>
      <c r="F413" s="50" t="s">
        <v>1454</v>
      </c>
      <c r="G413" s="50" t="s">
        <v>109</v>
      </c>
      <c r="H413" s="52">
        <v>653.3747799841733</v>
      </c>
      <c r="I413" s="52">
        <v>1250</v>
      </c>
      <c r="J413" s="52">
        <v>52.269982398733859</v>
      </c>
      <c r="K413" s="52">
        <v>0</v>
      </c>
      <c r="L413" s="52">
        <v>45</v>
      </c>
      <c r="M413" s="52">
        <v>48.100467941059335</v>
      </c>
      <c r="N413" s="52">
        <v>64.133957254745781</v>
      </c>
      <c r="O413" s="52">
        <v>100</v>
      </c>
      <c r="P413" s="52">
        <v>39</v>
      </c>
      <c r="Q413" s="52">
        <v>48.790448947707013</v>
      </c>
      <c r="R413" s="52"/>
      <c r="S413" s="52"/>
      <c r="T413" s="52">
        <v>65.053931930276022</v>
      </c>
      <c r="U413" s="52">
        <v>100</v>
      </c>
      <c r="V413" s="52">
        <v>64</v>
      </c>
      <c r="W413" s="52">
        <v>33.859768757159216</v>
      </c>
      <c r="X413" s="52">
        <v>45.146358342878955</v>
      </c>
      <c r="Y413" s="52">
        <v>100</v>
      </c>
      <c r="Z413" s="52">
        <v>54</v>
      </c>
      <c r="AA413" s="52">
        <v>34.638496457511344</v>
      </c>
      <c r="AB413" s="52">
        <v>46.184661943348459</v>
      </c>
      <c r="AC413" s="52">
        <v>100</v>
      </c>
      <c r="AD413" s="52">
        <v>56</v>
      </c>
      <c r="AE413" s="52">
        <v>31.821428571428562</v>
      </c>
      <c r="AF413" s="52">
        <v>42.428571428571416</v>
      </c>
      <c r="AG413" s="52">
        <v>100</v>
      </c>
      <c r="AH413" s="52">
        <v>54</v>
      </c>
      <c r="AI413" s="52">
        <v>31.764197530864188</v>
      </c>
      <c r="AJ413" s="52"/>
      <c r="AK413" s="52">
        <v>42.352263374485581</v>
      </c>
      <c r="AL413" s="52">
        <v>100</v>
      </c>
      <c r="AM413" s="53"/>
      <c r="AN413" s="53"/>
      <c r="AO413" s="53"/>
      <c r="AP413" s="52">
        <v>1</v>
      </c>
      <c r="AQ413" s="52">
        <v>0.60256410256410253</v>
      </c>
      <c r="AR413" s="52">
        <v>0.60606060606060608</v>
      </c>
      <c r="AS413" s="52"/>
      <c r="AT413" s="52">
        <v>0.87341772151898733</v>
      </c>
      <c r="AU413" s="52">
        <v>0.86567164179104472</v>
      </c>
      <c r="AV413" s="52"/>
      <c r="AW413" s="52">
        <v>0.85074626865671643</v>
      </c>
      <c r="AX413" s="52">
        <v>0.84615384615384615</v>
      </c>
      <c r="AY413" s="52"/>
      <c r="AZ413" s="52">
        <v>0.50207468879668049</v>
      </c>
      <c r="BA413" s="52">
        <v>0</v>
      </c>
      <c r="BB413" s="52">
        <v>50</v>
      </c>
      <c r="BC413" s="52">
        <v>0.53960396039603964</v>
      </c>
      <c r="BD413" s="52">
        <v>0</v>
      </c>
      <c r="BE413" s="52">
        <v>50</v>
      </c>
      <c r="BF413" s="52">
        <v>137</v>
      </c>
      <c r="BG413" s="52">
        <v>144</v>
      </c>
      <c r="BH413" s="52">
        <v>0.95138888888888884</v>
      </c>
      <c r="BI413" s="52">
        <v>50</v>
      </c>
      <c r="BJ413" s="52">
        <v>50</v>
      </c>
      <c r="BK413" s="52">
        <v>1</v>
      </c>
      <c r="BL413" s="52">
        <v>144</v>
      </c>
      <c r="BM413" s="52">
        <v>6.9444444444444441E-3</v>
      </c>
      <c r="BN413" s="52">
        <v>0.46296296296296291</v>
      </c>
      <c r="BO413" s="52">
        <v>50</v>
      </c>
      <c r="BP413" s="52">
        <v>22</v>
      </c>
      <c r="BQ413" s="52">
        <v>35</v>
      </c>
      <c r="BR413" s="52">
        <v>0.62857142857142856</v>
      </c>
      <c r="BS413" s="52">
        <v>33.434650455927049</v>
      </c>
      <c r="BT413" s="52">
        <v>50</v>
      </c>
      <c r="BU413" s="54">
        <v>48</v>
      </c>
      <c r="BV413" s="54">
        <v>76</v>
      </c>
      <c r="BW413" s="52">
        <v>0.63157894736842102</v>
      </c>
      <c r="BX413" s="52">
        <v>67.189249720044799</v>
      </c>
      <c r="BY413" s="52">
        <v>100</v>
      </c>
      <c r="BZ413" s="55">
        <v>25</v>
      </c>
      <c r="CA413" s="55">
        <v>38</v>
      </c>
      <c r="CB413" s="52">
        <v>0.65789473684210531</v>
      </c>
      <c r="CC413" s="52">
        <v>69.988801791713342</v>
      </c>
      <c r="CD413" s="52">
        <v>100</v>
      </c>
      <c r="CE413" s="52">
        <v>0</v>
      </c>
      <c r="CF413" s="52">
        <v>53</v>
      </c>
      <c r="CG413" s="52">
        <v>27</v>
      </c>
      <c r="CH413" s="52">
        <v>0.50943396226415094</v>
      </c>
      <c r="CI413" s="52">
        <v>67.924528301886795</v>
      </c>
      <c r="CJ413" s="52">
        <v>100</v>
      </c>
      <c r="CK413" s="52">
        <v>63</v>
      </c>
      <c r="CL413" s="52">
        <v>14</v>
      </c>
      <c r="CM413" s="52">
        <v>63</v>
      </c>
      <c r="CN413" s="52">
        <v>0.22222222222222221</v>
      </c>
      <c r="CO413" s="52">
        <v>1</v>
      </c>
      <c r="CP413" s="52">
        <v>14.814814814814813</v>
      </c>
      <c r="CQ413" s="52">
        <v>50</v>
      </c>
      <c r="CR413" s="52">
        <v>128</v>
      </c>
      <c r="CS413" s="52">
        <v>241</v>
      </c>
      <c r="CT413" s="52">
        <v>0.53112033195020747</v>
      </c>
      <c r="CU413" s="52">
        <v>44.260027662517295</v>
      </c>
      <c r="CV413" s="52">
        <v>50</v>
      </c>
      <c r="CW413" s="52">
        <v>0.65789473684210531</v>
      </c>
      <c r="CX413" s="52"/>
      <c r="CY413" s="52"/>
      <c r="CZ413" s="52">
        <v>16.823939048191338</v>
      </c>
      <c r="DA413" s="52">
        <v>19.496255895940152</v>
      </c>
      <c r="DB413" s="52">
        <v>17.335082511020332</v>
      </c>
      <c r="DC413" s="52">
        <v>12.629206143265662</v>
      </c>
      <c r="DD413" s="50" t="s">
        <v>592</v>
      </c>
      <c r="DE413" s="22"/>
      <c r="DF413" s="22"/>
    </row>
    <row r="414" spans="1:110" x14ac:dyDescent="0.25">
      <c r="A414" s="50" t="s">
        <v>3525</v>
      </c>
      <c r="B414" s="50" t="s">
        <v>2029</v>
      </c>
      <c r="C414" s="50" t="s">
        <v>106</v>
      </c>
      <c r="D414" s="50" t="s">
        <v>114</v>
      </c>
      <c r="E414" s="50" t="s">
        <v>108</v>
      </c>
      <c r="F414" s="50" t="s">
        <v>2644</v>
      </c>
      <c r="G414" s="50" t="s">
        <v>109</v>
      </c>
      <c r="H414" s="52">
        <v>563.58747836372913</v>
      </c>
      <c r="I414" s="52">
        <v>650</v>
      </c>
      <c r="J414" s="52">
        <v>86.705765902112176</v>
      </c>
      <c r="K414" s="52">
        <v>0</v>
      </c>
      <c r="L414" s="52">
        <v>247</v>
      </c>
      <c r="M414" s="52">
        <v>76.594279425078895</v>
      </c>
      <c r="N414" s="52">
        <v>100</v>
      </c>
      <c r="O414" s="52">
        <v>100</v>
      </c>
      <c r="P414" s="52">
        <v>66</v>
      </c>
      <c r="Q414" s="52">
        <v>60.341190440714108</v>
      </c>
      <c r="R414" s="52">
        <v>73.588763150590722</v>
      </c>
      <c r="S414" s="52">
        <v>75</v>
      </c>
      <c r="T414" s="52">
        <v>80.454920587618801</v>
      </c>
      <c r="U414" s="52">
        <v>100</v>
      </c>
      <c r="V414" s="52">
        <v>247</v>
      </c>
      <c r="W414" s="52">
        <v>68.718492279460747</v>
      </c>
      <c r="X414" s="52">
        <v>91.624656372614339</v>
      </c>
      <c r="Y414" s="52">
        <v>100</v>
      </c>
      <c r="Z414" s="52">
        <v>66</v>
      </c>
      <c r="AA414" s="52">
        <v>55.362143375301272</v>
      </c>
      <c r="AB414" s="52">
        <v>73.816191167068368</v>
      </c>
      <c r="AC414" s="52">
        <v>100</v>
      </c>
      <c r="AD414" s="52">
        <v>62</v>
      </c>
      <c r="AE414" s="52">
        <v>62.977956989247311</v>
      </c>
      <c r="AF414" s="52">
        <v>83.970609318996409</v>
      </c>
      <c r="AG414" s="52">
        <v>100</v>
      </c>
      <c r="AH414" s="52">
        <v>19</v>
      </c>
      <c r="AI414" s="52"/>
      <c r="AJ414" s="52">
        <v>69.317054263565893</v>
      </c>
      <c r="AK414" s="52"/>
      <c r="AL414" s="52">
        <v>0</v>
      </c>
      <c r="AM414" s="53">
        <v>14.65</v>
      </c>
      <c r="AN414" s="53">
        <v>18.22</v>
      </c>
      <c r="AO414" s="53"/>
      <c r="AP414" s="52">
        <v>0</v>
      </c>
      <c r="AQ414" s="52">
        <v>1</v>
      </c>
      <c r="AR414" s="52">
        <v>1</v>
      </c>
      <c r="AS414" s="52">
        <v>1</v>
      </c>
      <c r="AT414" s="52">
        <v>1</v>
      </c>
      <c r="AU414" s="52">
        <v>1</v>
      </c>
      <c r="AV414" s="52">
        <v>1</v>
      </c>
      <c r="AW414" s="52">
        <v>0.98412698412698407</v>
      </c>
      <c r="AX414" s="52">
        <v>0.95</v>
      </c>
      <c r="AY414" s="52">
        <v>1</v>
      </c>
      <c r="AZ414" s="52">
        <v>2.3255813953488372E-2</v>
      </c>
      <c r="BA414" s="52">
        <v>50</v>
      </c>
      <c r="BB414" s="52">
        <v>50</v>
      </c>
      <c r="BC414" s="52">
        <v>7.3394495412844041E-2</v>
      </c>
      <c r="BD414" s="52">
        <v>45.321100917431195</v>
      </c>
      <c r="BE414" s="52">
        <v>50</v>
      </c>
      <c r="BF414" s="52"/>
      <c r="BG414" s="52"/>
      <c r="BH414" s="52"/>
      <c r="BI414" s="52"/>
      <c r="BJ414" s="52"/>
      <c r="BK414" s="52"/>
      <c r="BL414" s="52"/>
      <c r="BM414" s="52"/>
      <c r="BN414" s="52"/>
      <c r="BO414" s="52"/>
      <c r="BP414" s="52"/>
      <c r="BQ414" s="52"/>
      <c r="BR414" s="52"/>
      <c r="BS414" s="52"/>
      <c r="BT414" s="52"/>
      <c r="BU414" s="54"/>
      <c r="BV414" s="54"/>
      <c r="BW414" s="52"/>
      <c r="BX414" s="52"/>
      <c r="BY414" s="52"/>
      <c r="BZ414" s="55"/>
      <c r="CA414" s="55"/>
      <c r="CB414" s="52"/>
      <c r="CC414" s="52"/>
      <c r="CD414" s="52"/>
      <c r="CE414" s="52"/>
      <c r="CF414" s="52"/>
      <c r="CG414" s="52"/>
      <c r="CH414" s="52"/>
      <c r="CI414" s="52"/>
      <c r="CJ414" s="52"/>
      <c r="CK414" s="52">
        <v>125</v>
      </c>
      <c r="CL414" s="52">
        <v>72</v>
      </c>
      <c r="CM414" s="52">
        <v>127</v>
      </c>
      <c r="CN414" s="52">
        <v>0.57599999999999996</v>
      </c>
      <c r="CO414" s="52">
        <v>0.98425196850393704</v>
      </c>
      <c r="CP414" s="52">
        <v>38.4</v>
      </c>
      <c r="CQ414" s="52">
        <v>50</v>
      </c>
      <c r="CR414" s="52"/>
      <c r="CS414" s="52"/>
      <c r="CT414" s="52"/>
      <c r="CU414" s="52"/>
      <c r="CV414" s="52"/>
      <c r="CW414" s="52"/>
      <c r="CX414" s="52"/>
      <c r="CY414" s="52"/>
      <c r="CZ414" s="52">
        <v>16.823939048191338</v>
      </c>
      <c r="DA414" s="52">
        <v>19.496255895940152</v>
      </c>
      <c r="DB414" s="52">
        <v>17.335082511020332</v>
      </c>
      <c r="DC414" s="52"/>
      <c r="DD414" s="50" t="s">
        <v>1165</v>
      </c>
      <c r="DE414" s="22"/>
      <c r="DF414" s="22"/>
    </row>
    <row r="415" spans="1:110" x14ac:dyDescent="0.25">
      <c r="A415" s="50" t="s">
        <v>3044</v>
      </c>
      <c r="B415" s="50" t="s">
        <v>2030</v>
      </c>
      <c r="C415" s="50" t="s">
        <v>106</v>
      </c>
      <c r="D415" s="50" t="s">
        <v>114</v>
      </c>
      <c r="E415" s="50" t="s">
        <v>137</v>
      </c>
      <c r="F415" s="50" t="s">
        <v>2644</v>
      </c>
      <c r="G415" s="50" t="s">
        <v>109</v>
      </c>
      <c r="H415" s="52">
        <v>492.00501281995236</v>
      </c>
      <c r="I415" s="52">
        <v>650</v>
      </c>
      <c r="J415" s="52">
        <v>75.693078895377283</v>
      </c>
      <c r="K415" s="52">
        <v>1</v>
      </c>
      <c r="L415" s="52">
        <v>128</v>
      </c>
      <c r="M415" s="52">
        <v>67.326443897070774</v>
      </c>
      <c r="N415" s="52">
        <v>89.768591862761042</v>
      </c>
      <c r="O415" s="52">
        <v>100</v>
      </c>
      <c r="P415" s="52">
        <v>59</v>
      </c>
      <c r="Q415" s="52">
        <v>57.92764015029082</v>
      </c>
      <c r="R415" s="52">
        <v>70.479582744075472</v>
      </c>
      <c r="S415" s="52">
        <v>75</v>
      </c>
      <c r="T415" s="52">
        <v>77.236853533721089</v>
      </c>
      <c r="U415" s="52">
        <v>100</v>
      </c>
      <c r="V415" s="52">
        <v>128</v>
      </c>
      <c r="W415" s="52">
        <v>63.943798623486117</v>
      </c>
      <c r="X415" s="52">
        <v>85.258398164648156</v>
      </c>
      <c r="Y415" s="52">
        <v>100</v>
      </c>
      <c r="Z415" s="52">
        <v>59</v>
      </c>
      <c r="AA415" s="52">
        <v>56.300254482457881</v>
      </c>
      <c r="AB415" s="52">
        <v>75.067005976610517</v>
      </c>
      <c r="AC415" s="52">
        <v>100</v>
      </c>
      <c r="AD415" s="52">
        <v>43</v>
      </c>
      <c r="AE415" s="52">
        <v>55.341085271317837</v>
      </c>
      <c r="AF415" s="52">
        <v>73.788113695090445</v>
      </c>
      <c r="AG415" s="52">
        <v>100</v>
      </c>
      <c r="AH415" s="52">
        <v>16</v>
      </c>
      <c r="AI415" s="52"/>
      <c r="AJ415" s="52">
        <v>59.386419753086422</v>
      </c>
      <c r="AK415" s="52"/>
      <c r="AL415" s="52">
        <v>0</v>
      </c>
      <c r="AM415" s="53">
        <v>17.07</v>
      </c>
      <c r="AN415" s="53">
        <v>14.17</v>
      </c>
      <c r="AO415" s="53"/>
      <c r="AP415" s="52">
        <v>0</v>
      </c>
      <c r="AQ415" s="52">
        <v>1</v>
      </c>
      <c r="AR415" s="52">
        <v>1</v>
      </c>
      <c r="AS415" s="52">
        <v>1</v>
      </c>
      <c r="AT415" s="52">
        <v>1</v>
      </c>
      <c r="AU415" s="52">
        <v>1</v>
      </c>
      <c r="AV415" s="52">
        <v>1</v>
      </c>
      <c r="AW415" s="52">
        <v>1</v>
      </c>
      <c r="AX415" s="52"/>
      <c r="AY415" s="52">
        <v>1</v>
      </c>
      <c r="AZ415" s="52">
        <v>0.11895910780669144</v>
      </c>
      <c r="BA415" s="52">
        <v>36.208178438661733</v>
      </c>
      <c r="BB415" s="52">
        <v>50</v>
      </c>
      <c r="BC415" s="52">
        <v>0.19327731092436976</v>
      </c>
      <c r="BD415" s="52">
        <v>21.344537815126063</v>
      </c>
      <c r="BE415" s="52">
        <v>50</v>
      </c>
      <c r="BF415" s="52"/>
      <c r="BG415" s="52"/>
      <c r="BH415" s="52"/>
      <c r="BI415" s="52"/>
      <c r="BJ415" s="52"/>
      <c r="BK415" s="52"/>
      <c r="BL415" s="52"/>
      <c r="BM415" s="52"/>
      <c r="BN415" s="52"/>
      <c r="BO415" s="52"/>
      <c r="BP415" s="52"/>
      <c r="BQ415" s="52"/>
      <c r="BR415" s="52"/>
      <c r="BS415" s="52"/>
      <c r="BT415" s="52"/>
      <c r="BU415" s="54"/>
      <c r="BV415" s="54"/>
      <c r="BW415" s="52"/>
      <c r="BX415" s="52"/>
      <c r="BY415" s="52"/>
      <c r="BZ415" s="55"/>
      <c r="CA415" s="55"/>
      <c r="CB415" s="52"/>
      <c r="CC415" s="52"/>
      <c r="CD415" s="52"/>
      <c r="CE415" s="52"/>
      <c r="CF415" s="52"/>
      <c r="CG415" s="52"/>
      <c r="CH415" s="52"/>
      <c r="CI415" s="52"/>
      <c r="CJ415" s="52"/>
      <c r="CK415" s="52">
        <v>40</v>
      </c>
      <c r="CL415" s="52">
        <v>20</v>
      </c>
      <c r="CM415" s="52">
        <v>42</v>
      </c>
      <c r="CN415" s="52">
        <v>0.5</v>
      </c>
      <c r="CO415" s="52">
        <v>0.95238095238095233</v>
      </c>
      <c r="CP415" s="52">
        <v>33.333333333333329</v>
      </c>
      <c r="CQ415" s="52">
        <v>50</v>
      </c>
      <c r="CR415" s="52"/>
      <c r="CS415" s="52"/>
      <c r="CT415" s="52"/>
      <c r="CU415" s="52"/>
      <c r="CV415" s="52"/>
      <c r="CW415" s="52"/>
      <c r="CX415" s="52"/>
      <c r="CY415" s="52"/>
      <c r="CZ415" s="52">
        <v>16.823939048191338</v>
      </c>
      <c r="DA415" s="52">
        <v>19.496255895940152</v>
      </c>
      <c r="DB415" s="52">
        <v>17.335082511020332</v>
      </c>
      <c r="DC415" s="52"/>
      <c r="DD415" s="50" t="s">
        <v>633</v>
      </c>
      <c r="DE415" s="22"/>
      <c r="DF415" s="22"/>
    </row>
    <row r="416" spans="1:110" x14ac:dyDescent="0.25">
      <c r="A416" s="50" t="s">
        <v>2767</v>
      </c>
      <c r="B416" s="50" t="s">
        <v>2031</v>
      </c>
      <c r="C416" s="50" t="s">
        <v>106</v>
      </c>
      <c r="D416" s="50" t="s">
        <v>114</v>
      </c>
      <c r="E416" s="50" t="s">
        <v>108</v>
      </c>
      <c r="F416" s="50" t="s">
        <v>2644</v>
      </c>
      <c r="G416" s="50" t="s">
        <v>109</v>
      </c>
      <c r="H416" s="52">
        <v>639.93033277854363</v>
      </c>
      <c r="I416" s="52">
        <v>750</v>
      </c>
      <c r="J416" s="52">
        <v>85.324044370472478</v>
      </c>
      <c r="K416" s="52">
        <v>0</v>
      </c>
      <c r="L416" s="52">
        <v>515</v>
      </c>
      <c r="M416" s="52">
        <v>79.743324003180419</v>
      </c>
      <c r="N416" s="52">
        <v>100</v>
      </c>
      <c r="O416" s="52">
        <v>100</v>
      </c>
      <c r="P416" s="52">
        <v>95</v>
      </c>
      <c r="Q416" s="52">
        <v>61.351711235487144</v>
      </c>
      <c r="R416" s="52">
        <v>71.929400998949887</v>
      </c>
      <c r="S416" s="52">
        <v>75</v>
      </c>
      <c r="T416" s="52">
        <v>81.802281647316192</v>
      </c>
      <c r="U416" s="52">
        <v>100</v>
      </c>
      <c r="V416" s="52">
        <v>515</v>
      </c>
      <c r="W416" s="52">
        <v>68.845889249376754</v>
      </c>
      <c r="X416" s="52">
        <v>91.794518999169</v>
      </c>
      <c r="Y416" s="52">
        <v>100</v>
      </c>
      <c r="Z416" s="52">
        <v>95</v>
      </c>
      <c r="AA416" s="52">
        <v>55.213521514421807</v>
      </c>
      <c r="AB416" s="52">
        <v>73.618028685895737</v>
      </c>
      <c r="AC416" s="52">
        <v>100</v>
      </c>
      <c r="AD416" s="52">
        <v>141</v>
      </c>
      <c r="AE416" s="52">
        <v>59.985106382978685</v>
      </c>
      <c r="AF416" s="52">
        <v>79.98014184397158</v>
      </c>
      <c r="AG416" s="52">
        <v>100</v>
      </c>
      <c r="AH416" s="52">
        <v>30</v>
      </c>
      <c r="AI416" s="52">
        <v>49.915555555555557</v>
      </c>
      <c r="AJ416" s="52">
        <v>62.706606606606577</v>
      </c>
      <c r="AK416" s="52">
        <v>66.55407407407408</v>
      </c>
      <c r="AL416" s="52">
        <v>100</v>
      </c>
      <c r="AM416" s="53">
        <v>13.64</v>
      </c>
      <c r="AN416" s="53">
        <v>16.71</v>
      </c>
      <c r="AO416" s="53">
        <v>12.79</v>
      </c>
      <c r="AP416" s="52">
        <v>0</v>
      </c>
      <c r="AQ416" s="52">
        <v>0.99047619047619051</v>
      </c>
      <c r="AR416" s="52">
        <v>0.97959183673469385</v>
      </c>
      <c r="AS416" s="52">
        <v>0.99297423887587821</v>
      </c>
      <c r="AT416" s="52">
        <v>0.99047619047619051</v>
      </c>
      <c r="AU416" s="52">
        <v>0.97959183673469385</v>
      </c>
      <c r="AV416" s="52">
        <v>0.99297423887587821</v>
      </c>
      <c r="AW416" s="52">
        <v>1</v>
      </c>
      <c r="AX416" s="52">
        <v>1</v>
      </c>
      <c r="AY416" s="52">
        <v>1</v>
      </c>
      <c r="AZ416" s="52">
        <v>1.8087855297157621E-2</v>
      </c>
      <c r="BA416" s="52">
        <v>50</v>
      </c>
      <c r="BB416" s="52">
        <v>50</v>
      </c>
      <c r="BC416" s="52">
        <v>5.0359712230215826E-2</v>
      </c>
      <c r="BD416" s="52">
        <v>49.92805755395684</v>
      </c>
      <c r="BE416" s="52">
        <v>50</v>
      </c>
      <c r="BF416" s="52"/>
      <c r="BG416" s="52"/>
      <c r="BH416" s="52"/>
      <c r="BI416" s="52"/>
      <c r="BJ416" s="52"/>
      <c r="BK416" s="52"/>
      <c r="BL416" s="52"/>
      <c r="BM416" s="52"/>
      <c r="BN416" s="52"/>
      <c r="BO416" s="52"/>
      <c r="BP416" s="52"/>
      <c r="BQ416" s="52"/>
      <c r="BR416" s="52"/>
      <c r="BS416" s="52"/>
      <c r="BT416" s="52"/>
      <c r="BU416" s="54"/>
      <c r="BV416" s="54"/>
      <c r="BW416" s="52"/>
      <c r="BX416" s="52"/>
      <c r="BY416" s="52"/>
      <c r="BZ416" s="55"/>
      <c r="CA416" s="55"/>
      <c r="CB416" s="52"/>
      <c r="CC416" s="52"/>
      <c r="CD416" s="52"/>
      <c r="CE416" s="52"/>
      <c r="CF416" s="52"/>
      <c r="CG416" s="52"/>
      <c r="CH416" s="52"/>
      <c r="CI416" s="52"/>
      <c r="CJ416" s="52"/>
      <c r="CK416" s="52">
        <v>258</v>
      </c>
      <c r="CL416" s="52">
        <v>179</v>
      </c>
      <c r="CM416" s="52">
        <v>266</v>
      </c>
      <c r="CN416" s="52">
        <v>0.69379844961240311</v>
      </c>
      <c r="CO416" s="52">
        <v>0.96992481203007519</v>
      </c>
      <c r="CP416" s="52">
        <v>46.253229974160206</v>
      </c>
      <c r="CQ416" s="52">
        <v>50</v>
      </c>
      <c r="CR416" s="52"/>
      <c r="CS416" s="52"/>
      <c r="CT416" s="52"/>
      <c r="CU416" s="52"/>
      <c r="CV416" s="52"/>
      <c r="CW416" s="52"/>
      <c r="CX416" s="52"/>
      <c r="CY416" s="52"/>
      <c r="CZ416" s="52">
        <v>16.823939048191338</v>
      </c>
      <c r="DA416" s="52">
        <v>19.496255895940152</v>
      </c>
      <c r="DB416" s="52">
        <v>17.335082511020332</v>
      </c>
      <c r="DC416" s="52"/>
      <c r="DD416" s="50" t="s">
        <v>313</v>
      </c>
      <c r="DE416" s="22"/>
      <c r="DF416" s="22"/>
    </row>
    <row r="417" spans="1:110" x14ac:dyDescent="0.25">
      <c r="A417" s="50" t="s">
        <v>3432</v>
      </c>
      <c r="B417" s="50" t="s">
        <v>2032</v>
      </c>
      <c r="C417" s="50" t="s">
        <v>106</v>
      </c>
      <c r="D417" s="50" t="s">
        <v>107</v>
      </c>
      <c r="E417" s="50" t="s">
        <v>182</v>
      </c>
      <c r="F417" s="50" t="s">
        <v>2644</v>
      </c>
      <c r="G417" s="50" t="s">
        <v>109</v>
      </c>
      <c r="H417" s="52">
        <v>93.783783783783775</v>
      </c>
      <c r="I417" s="52">
        <v>100</v>
      </c>
      <c r="J417" s="52">
        <v>93.783783783783775</v>
      </c>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3"/>
      <c r="AN417" s="53"/>
      <c r="AO417" s="53"/>
      <c r="AP417" s="52"/>
      <c r="AQ417" s="52"/>
      <c r="AR417" s="52"/>
      <c r="AS417" s="52"/>
      <c r="AT417" s="52"/>
      <c r="AU417" s="52"/>
      <c r="AV417" s="52"/>
      <c r="AW417" s="52"/>
      <c r="AX417" s="52"/>
      <c r="AY417" s="52"/>
      <c r="AZ417" s="52">
        <v>2.4054982817869417E-2</v>
      </c>
      <c r="BA417" s="52">
        <v>50</v>
      </c>
      <c r="BB417" s="52">
        <v>50</v>
      </c>
      <c r="BC417" s="52">
        <v>8.1081081081081086E-2</v>
      </c>
      <c r="BD417" s="52">
        <v>43.783783783783775</v>
      </c>
      <c r="BE417" s="52">
        <v>50</v>
      </c>
      <c r="BF417" s="52"/>
      <c r="BG417" s="52"/>
      <c r="BH417" s="52"/>
      <c r="BI417" s="52"/>
      <c r="BJ417" s="52"/>
      <c r="BK417" s="52"/>
      <c r="BL417" s="52"/>
      <c r="BM417" s="52"/>
      <c r="BN417" s="52"/>
      <c r="BO417" s="52"/>
      <c r="BP417" s="52"/>
      <c r="BQ417" s="52"/>
      <c r="BR417" s="52"/>
      <c r="BS417" s="52"/>
      <c r="BT417" s="52"/>
      <c r="BU417" s="54"/>
      <c r="BV417" s="54"/>
      <c r="BW417" s="52"/>
      <c r="BX417" s="52"/>
      <c r="BY417" s="52"/>
      <c r="BZ417" s="55"/>
      <c r="CA417" s="55"/>
      <c r="CB417" s="52"/>
      <c r="CC417" s="52"/>
      <c r="CD417" s="52"/>
      <c r="CE417" s="52"/>
      <c r="CF417" s="52"/>
      <c r="CG417" s="52"/>
      <c r="CH417" s="52"/>
      <c r="CI417" s="52"/>
      <c r="CJ417" s="52"/>
      <c r="CK417" s="52"/>
      <c r="CL417" s="52"/>
      <c r="CM417" s="52"/>
      <c r="CN417" s="52"/>
      <c r="CO417" s="52"/>
      <c r="CP417" s="52"/>
      <c r="CQ417" s="52"/>
      <c r="CR417" s="52"/>
      <c r="CS417" s="52"/>
      <c r="CT417" s="52"/>
      <c r="CU417" s="52"/>
      <c r="CV417" s="52"/>
      <c r="CW417" s="52"/>
      <c r="CX417" s="52"/>
      <c r="CY417" s="52"/>
      <c r="CZ417" s="52"/>
      <c r="DA417" s="52"/>
      <c r="DB417" s="52"/>
      <c r="DC417" s="52"/>
      <c r="DD417" s="50" t="s">
        <v>313</v>
      </c>
      <c r="DE417" s="22"/>
      <c r="DF417" s="22"/>
    </row>
    <row r="418" spans="1:110" x14ac:dyDescent="0.25">
      <c r="A418" s="50" t="s">
        <v>3662</v>
      </c>
      <c r="B418" s="50" t="s">
        <v>2033</v>
      </c>
      <c r="C418" s="50" t="s">
        <v>1320</v>
      </c>
      <c r="D418" s="50" t="s">
        <v>107</v>
      </c>
      <c r="E418" s="50" t="s">
        <v>231</v>
      </c>
      <c r="F418" s="50" t="s">
        <v>1453</v>
      </c>
      <c r="G418" s="50" t="s">
        <v>109</v>
      </c>
      <c r="H418" s="52">
        <v>636.98307291732851</v>
      </c>
      <c r="I418" s="52">
        <v>850</v>
      </c>
      <c r="J418" s="52">
        <v>74.93918504909746</v>
      </c>
      <c r="K418" s="52">
        <v>0</v>
      </c>
      <c r="L418" s="52">
        <v>212</v>
      </c>
      <c r="M418" s="52">
        <v>63.786150410812141</v>
      </c>
      <c r="N418" s="52">
        <v>85.048200547749516</v>
      </c>
      <c r="O418" s="52">
        <v>100</v>
      </c>
      <c r="P418" s="52">
        <v>156</v>
      </c>
      <c r="Q418" s="52">
        <v>61.624905304437874</v>
      </c>
      <c r="R418" s="52">
        <v>52.341416879544447</v>
      </c>
      <c r="S418" s="52">
        <v>69.80676177856904</v>
      </c>
      <c r="T418" s="52">
        <v>82.166540405917161</v>
      </c>
      <c r="U418" s="52">
        <v>100</v>
      </c>
      <c r="V418" s="52">
        <v>212</v>
      </c>
      <c r="W418" s="52">
        <v>49.057533809339098</v>
      </c>
      <c r="X418" s="52">
        <v>65.410045079118788</v>
      </c>
      <c r="Y418" s="52">
        <v>100</v>
      </c>
      <c r="Z418" s="52">
        <v>156</v>
      </c>
      <c r="AA418" s="52">
        <v>47.878703989265382</v>
      </c>
      <c r="AB418" s="52">
        <v>63.838271985687179</v>
      </c>
      <c r="AC418" s="52">
        <v>100</v>
      </c>
      <c r="AD418" s="52">
        <v>77</v>
      </c>
      <c r="AE418" s="52">
        <v>45.057142857142864</v>
      </c>
      <c r="AF418" s="52">
        <v>60.076190476190483</v>
      </c>
      <c r="AG418" s="52">
        <v>100</v>
      </c>
      <c r="AH418" s="52">
        <v>59</v>
      </c>
      <c r="AI418" s="52">
        <v>43.509039548022606</v>
      </c>
      <c r="AJ418" s="52"/>
      <c r="AK418" s="52">
        <v>58.012052730696809</v>
      </c>
      <c r="AL418" s="52">
        <v>100</v>
      </c>
      <c r="AM418" s="53">
        <v>8.18</v>
      </c>
      <c r="AN418" s="53">
        <v>4.46</v>
      </c>
      <c r="AO418" s="53"/>
      <c r="AP418" s="52">
        <v>0</v>
      </c>
      <c r="AQ418" s="52">
        <v>1</v>
      </c>
      <c r="AR418" s="52">
        <v>1</v>
      </c>
      <c r="AS418" s="52">
        <v>1</v>
      </c>
      <c r="AT418" s="52">
        <v>1</v>
      </c>
      <c r="AU418" s="52">
        <v>1</v>
      </c>
      <c r="AV418" s="52">
        <v>1</v>
      </c>
      <c r="AW418" s="52">
        <v>1</v>
      </c>
      <c r="AX418" s="52">
        <v>1</v>
      </c>
      <c r="AY418" s="52"/>
      <c r="AZ418" s="52">
        <v>6.5902578796561598E-2</v>
      </c>
      <c r="BA418" s="52">
        <v>46.819484240687686</v>
      </c>
      <c r="BB418" s="52">
        <v>50</v>
      </c>
      <c r="BC418" s="52">
        <v>6.8548387096774188E-2</v>
      </c>
      <c r="BD418" s="52">
        <v>46.29032258064516</v>
      </c>
      <c r="BE418" s="52">
        <v>50</v>
      </c>
      <c r="BF418" s="52"/>
      <c r="BG418" s="52"/>
      <c r="BH418" s="52"/>
      <c r="BI418" s="52"/>
      <c r="BJ418" s="52"/>
      <c r="BK418" s="52"/>
      <c r="BL418" s="52"/>
      <c r="BM418" s="52"/>
      <c r="BN418" s="52"/>
      <c r="BO418" s="52"/>
      <c r="BP418" s="52">
        <v>49</v>
      </c>
      <c r="BQ418" s="52">
        <v>53</v>
      </c>
      <c r="BR418" s="52">
        <v>0.92452830188679247</v>
      </c>
      <c r="BS418" s="52">
        <v>49.177037334403856</v>
      </c>
      <c r="BT418" s="52">
        <v>50</v>
      </c>
      <c r="BU418" s="54"/>
      <c r="BV418" s="54"/>
      <c r="BW418" s="52"/>
      <c r="BX418" s="52"/>
      <c r="BY418" s="52"/>
      <c r="BZ418" s="55"/>
      <c r="CA418" s="55"/>
      <c r="CB418" s="52"/>
      <c r="CC418" s="52"/>
      <c r="CD418" s="52"/>
      <c r="CE418" s="52"/>
      <c r="CF418" s="52"/>
      <c r="CG418" s="52"/>
      <c r="CH418" s="52"/>
      <c r="CI418" s="52"/>
      <c r="CJ418" s="52"/>
      <c r="CK418" s="52">
        <v>115</v>
      </c>
      <c r="CL418" s="52">
        <v>52</v>
      </c>
      <c r="CM418" s="52">
        <v>115</v>
      </c>
      <c r="CN418" s="52">
        <v>0.45217391304347826</v>
      </c>
      <c r="CO418" s="52">
        <v>1</v>
      </c>
      <c r="CP418" s="52">
        <v>30.144927536231886</v>
      </c>
      <c r="CQ418" s="52">
        <v>50</v>
      </c>
      <c r="CR418" s="52">
        <v>29</v>
      </c>
      <c r="CS418" s="52">
        <v>29</v>
      </c>
      <c r="CT418" s="52">
        <v>1</v>
      </c>
      <c r="CU418" s="52">
        <v>50</v>
      </c>
      <c r="CV418" s="52">
        <v>50</v>
      </c>
      <c r="CW418" s="52"/>
      <c r="CX418" s="52"/>
      <c r="CY418" s="52"/>
      <c r="CZ418" s="52">
        <v>16.823939048191338</v>
      </c>
      <c r="DA418" s="52">
        <v>19.496255895940152</v>
      </c>
      <c r="DB418" s="52">
        <v>17.335082511020332</v>
      </c>
      <c r="DC418" s="52"/>
      <c r="DD418" s="50" t="s">
        <v>1348</v>
      </c>
      <c r="DE418" s="22"/>
      <c r="DF418" s="22"/>
    </row>
    <row r="419" spans="1:110" x14ac:dyDescent="0.25">
      <c r="A419" s="50" t="s">
        <v>3193</v>
      </c>
      <c r="B419" s="50" t="s">
        <v>2034</v>
      </c>
      <c r="C419" s="50" t="s">
        <v>106</v>
      </c>
      <c r="D419" s="50" t="s">
        <v>107</v>
      </c>
      <c r="E419" s="50" t="s">
        <v>182</v>
      </c>
      <c r="F419" s="50" t="s">
        <v>1453</v>
      </c>
      <c r="G419" s="50" t="s">
        <v>109</v>
      </c>
      <c r="H419" s="52">
        <v>400.55532154491635</v>
      </c>
      <c r="I419" s="52">
        <v>500</v>
      </c>
      <c r="J419" s="52">
        <v>80.111064308983273</v>
      </c>
      <c r="K419" s="52">
        <v>0</v>
      </c>
      <c r="L419" s="52">
        <v>111</v>
      </c>
      <c r="M419" s="52">
        <v>70.868792171346215</v>
      </c>
      <c r="N419" s="52">
        <v>94.491722895128277</v>
      </c>
      <c r="O419" s="52">
        <v>100</v>
      </c>
      <c r="P419" s="52">
        <v>41</v>
      </c>
      <c r="Q419" s="52">
        <v>62.535621682346488</v>
      </c>
      <c r="R419" s="52">
        <v>65.836309523809504</v>
      </c>
      <c r="S419" s="52">
        <v>75</v>
      </c>
      <c r="T419" s="52">
        <v>83.380828909795312</v>
      </c>
      <c r="U419" s="52">
        <v>100</v>
      </c>
      <c r="V419" s="52">
        <v>111</v>
      </c>
      <c r="W419" s="52">
        <v>60.069194194194182</v>
      </c>
      <c r="X419" s="52">
        <v>80.092258925592247</v>
      </c>
      <c r="Y419" s="52">
        <v>100</v>
      </c>
      <c r="Z419" s="52">
        <v>41</v>
      </c>
      <c r="AA419" s="52">
        <v>50.222899728997284</v>
      </c>
      <c r="AB419" s="52">
        <v>66.963866305329717</v>
      </c>
      <c r="AC419" s="52">
        <v>100</v>
      </c>
      <c r="AD419" s="52"/>
      <c r="AE419" s="52"/>
      <c r="AF419" s="52"/>
      <c r="AG419" s="52">
        <v>0</v>
      </c>
      <c r="AH419" s="52"/>
      <c r="AI419" s="52"/>
      <c r="AJ419" s="52"/>
      <c r="AK419" s="52"/>
      <c r="AL419" s="52">
        <v>0</v>
      </c>
      <c r="AM419" s="53">
        <v>12.46</v>
      </c>
      <c r="AN419" s="53">
        <v>15.61</v>
      </c>
      <c r="AO419" s="53"/>
      <c r="AP419" s="52">
        <v>0</v>
      </c>
      <c r="AQ419" s="52">
        <v>1</v>
      </c>
      <c r="AR419" s="52">
        <v>1</v>
      </c>
      <c r="AS419" s="52">
        <v>1</v>
      </c>
      <c r="AT419" s="52">
        <v>1</v>
      </c>
      <c r="AU419" s="52">
        <v>1</v>
      </c>
      <c r="AV419" s="52">
        <v>1</v>
      </c>
      <c r="AW419" s="52"/>
      <c r="AX419" s="52"/>
      <c r="AY419" s="52"/>
      <c r="AZ419" s="52">
        <v>7.1264367816091953E-2</v>
      </c>
      <c r="BA419" s="52">
        <v>45.747126436781627</v>
      </c>
      <c r="BB419" s="52">
        <v>50</v>
      </c>
      <c r="BC419" s="52">
        <v>0.15060240963855423</v>
      </c>
      <c r="BD419" s="52">
        <v>29.879518072289169</v>
      </c>
      <c r="BE419" s="52">
        <v>50</v>
      </c>
      <c r="BF419" s="52"/>
      <c r="BG419" s="52"/>
      <c r="BH419" s="52"/>
      <c r="BI419" s="52"/>
      <c r="BJ419" s="52"/>
      <c r="BK419" s="52"/>
      <c r="BL419" s="52"/>
      <c r="BM419" s="52"/>
      <c r="BN419" s="52"/>
      <c r="BO419" s="52"/>
      <c r="BP419" s="52"/>
      <c r="BQ419" s="52"/>
      <c r="BR419" s="52"/>
      <c r="BS419" s="52"/>
      <c r="BT419" s="52"/>
      <c r="BU419" s="54"/>
      <c r="BV419" s="54"/>
      <c r="BW419" s="52"/>
      <c r="BX419" s="52"/>
      <c r="BY419" s="52"/>
      <c r="BZ419" s="55"/>
      <c r="CA419" s="55"/>
      <c r="CB419" s="52"/>
      <c r="CC419" s="52"/>
      <c r="CD419" s="52"/>
      <c r="CE419" s="52"/>
      <c r="CF419" s="52"/>
      <c r="CG419" s="52"/>
      <c r="CH419" s="52"/>
      <c r="CI419" s="52"/>
      <c r="CJ419" s="52"/>
      <c r="CK419" s="52"/>
      <c r="CL419" s="52"/>
      <c r="CM419" s="52"/>
      <c r="CN419" s="52"/>
      <c r="CO419" s="52"/>
      <c r="CP419" s="52"/>
      <c r="CQ419" s="52"/>
      <c r="CR419" s="52"/>
      <c r="CS419" s="52"/>
      <c r="CT419" s="52"/>
      <c r="CU419" s="52"/>
      <c r="CV419" s="52"/>
      <c r="CW419" s="52"/>
      <c r="CX419" s="52"/>
      <c r="CY419" s="52"/>
      <c r="CZ419" s="52">
        <v>16.823939048191338</v>
      </c>
      <c r="DA419" s="52">
        <v>19.496255895940152</v>
      </c>
      <c r="DB419" s="52">
        <v>17.335082511020332</v>
      </c>
      <c r="DC419" s="52"/>
      <c r="DD419" s="50" t="s">
        <v>794</v>
      </c>
      <c r="DE419" s="22"/>
      <c r="DF419" s="22"/>
    </row>
    <row r="420" spans="1:110" x14ac:dyDescent="0.25">
      <c r="A420" s="50" t="s">
        <v>3143</v>
      </c>
      <c r="B420" s="50" t="s">
        <v>2035</v>
      </c>
      <c r="C420" s="50" t="s">
        <v>106</v>
      </c>
      <c r="D420" s="50" t="s">
        <v>107</v>
      </c>
      <c r="E420" s="50" t="s">
        <v>119</v>
      </c>
      <c r="F420" s="50" t="s">
        <v>1454</v>
      </c>
      <c r="G420" s="50" t="s">
        <v>109</v>
      </c>
      <c r="H420" s="52">
        <v>460.53293954340171</v>
      </c>
      <c r="I420" s="52">
        <v>800</v>
      </c>
      <c r="J420" s="52">
        <v>57.566617442925214</v>
      </c>
      <c r="K420" s="52">
        <v>0</v>
      </c>
      <c r="L420" s="52">
        <v>278</v>
      </c>
      <c r="M420" s="52">
        <v>54.9577293397886</v>
      </c>
      <c r="N420" s="52">
        <v>73.276972453051471</v>
      </c>
      <c r="O420" s="52">
        <v>100</v>
      </c>
      <c r="P420" s="52">
        <v>246</v>
      </c>
      <c r="Q420" s="52">
        <v>54.047829723793647</v>
      </c>
      <c r="R420" s="52">
        <v>50.460737604083533</v>
      </c>
      <c r="S420" s="52">
        <v>61.952582637749785</v>
      </c>
      <c r="T420" s="52">
        <v>72.063772965058192</v>
      </c>
      <c r="U420" s="52">
        <v>100</v>
      </c>
      <c r="V420" s="52">
        <v>279</v>
      </c>
      <c r="W420" s="52">
        <v>46.630569333166164</v>
      </c>
      <c r="X420" s="52">
        <v>62.17409244422155</v>
      </c>
      <c r="Y420" s="52">
        <v>100</v>
      </c>
      <c r="Z420" s="52">
        <v>247</v>
      </c>
      <c r="AA420" s="52">
        <v>46.134353200901565</v>
      </c>
      <c r="AB420" s="52">
        <v>61.512470934535422</v>
      </c>
      <c r="AC420" s="52">
        <v>100</v>
      </c>
      <c r="AD420" s="52">
        <v>87</v>
      </c>
      <c r="AE420" s="52">
        <v>40.931800766283516</v>
      </c>
      <c r="AF420" s="52">
        <v>54.575734355044695</v>
      </c>
      <c r="AG420" s="52">
        <v>100</v>
      </c>
      <c r="AH420" s="52">
        <v>72</v>
      </c>
      <c r="AI420" s="52">
        <v>40.027777777777779</v>
      </c>
      <c r="AJ420" s="52"/>
      <c r="AK420" s="52">
        <v>53.370370370370367</v>
      </c>
      <c r="AL420" s="52">
        <v>100</v>
      </c>
      <c r="AM420" s="53">
        <v>7.9</v>
      </c>
      <c r="AN420" s="53">
        <v>4.32</v>
      </c>
      <c r="AO420" s="53"/>
      <c r="AP420" s="52">
        <v>0</v>
      </c>
      <c r="AQ420" s="52">
        <v>0.98653198653198648</v>
      </c>
      <c r="AR420" s="52">
        <v>0.98455598455598459</v>
      </c>
      <c r="AS420" s="52">
        <v>1</v>
      </c>
      <c r="AT420" s="52">
        <v>0.98993288590604023</v>
      </c>
      <c r="AU420" s="52">
        <v>0.9884615384615385</v>
      </c>
      <c r="AV420" s="52">
        <v>1</v>
      </c>
      <c r="AW420" s="52">
        <v>0.989247311827957</v>
      </c>
      <c r="AX420" s="52">
        <v>0.98717948717948723</v>
      </c>
      <c r="AY420" s="52"/>
      <c r="AZ420" s="52">
        <v>0.24888888888888888</v>
      </c>
      <c r="BA420" s="52">
        <v>10.222222222222221</v>
      </c>
      <c r="BB420" s="52">
        <v>50</v>
      </c>
      <c r="BC420" s="52">
        <v>0.24494949494949494</v>
      </c>
      <c r="BD420" s="52">
        <v>11.010101010101025</v>
      </c>
      <c r="BE420" s="52">
        <v>50</v>
      </c>
      <c r="BF420" s="52"/>
      <c r="BG420" s="52"/>
      <c r="BH420" s="52"/>
      <c r="BI420" s="52"/>
      <c r="BJ420" s="52"/>
      <c r="BK420" s="52"/>
      <c r="BL420" s="52"/>
      <c r="BM420" s="52"/>
      <c r="BN420" s="52"/>
      <c r="BO420" s="52"/>
      <c r="BP420" s="52">
        <v>28</v>
      </c>
      <c r="BQ420" s="52">
        <v>35</v>
      </c>
      <c r="BR420" s="52">
        <v>0.8</v>
      </c>
      <c r="BS420" s="52">
        <v>42.553191489361708</v>
      </c>
      <c r="BT420" s="52">
        <v>50</v>
      </c>
      <c r="BU420" s="54"/>
      <c r="BV420" s="54"/>
      <c r="BW420" s="52"/>
      <c r="BX420" s="52"/>
      <c r="BY420" s="52"/>
      <c r="BZ420" s="55"/>
      <c r="CA420" s="55"/>
      <c r="CB420" s="52"/>
      <c r="CC420" s="52"/>
      <c r="CD420" s="52"/>
      <c r="CE420" s="52"/>
      <c r="CF420" s="52"/>
      <c r="CG420" s="52"/>
      <c r="CH420" s="52"/>
      <c r="CI420" s="52"/>
      <c r="CJ420" s="52"/>
      <c r="CK420" s="52">
        <v>118</v>
      </c>
      <c r="CL420" s="52">
        <v>70</v>
      </c>
      <c r="CM420" s="52">
        <v>143</v>
      </c>
      <c r="CN420" s="52">
        <v>0.59322033898305082</v>
      </c>
      <c r="CO420" s="52">
        <v>0.82517482517482521</v>
      </c>
      <c r="CP420" s="52">
        <v>19.774011299435028</v>
      </c>
      <c r="CQ420" s="52">
        <v>50</v>
      </c>
      <c r="CR420" s="52"/>
      <c r="CS420" s="52"/>
      <c r="CT420" s="52"/>
      <c r="CU420" s="52"/>
      <c r="CV420" s="52"/>
      <c r="CW420" s="52"/>
      <c r="CX420" s="52"/>
      <c r="CY420" s="52"/>
      <c r="CZ420" s="52">
        <v>16.823939048191338</v>
      </c>
      <c r="DA420" s="52">
        <v>19.496255895940152</v>
      </c>
      <c r="DB420" s="52">
        <v>17.335082511020332</v>
      </c>
      <c r="DC420" s="52"/>
      <c r="DD420" s="50" t="s">
        <v>744</v>
      </c>
      <c r="DE420" s="22"/>
      <c r="DF420" s="22"/>
    </row>
    <row r="421" spans="1:110" x14ac:dyDescent="0.25">
      <c r="A421" s="50" t="s">
        <v>3174</v>
      </c>
      <c r="B421" s="50" t="s">
        <v>2036</v>
      </c>
      <c r="C421" s="50" t="s">
        <v>106</v>
      </c>
      <c r="D421" s="50" t="s">
        <v>122</v>
      </c>
      <c r="E421" s="50" t="s">
        <v>123</v>
      </c>
      <c r="F421" s="50" t="s">
        <v>2644</v>
      </c>
      <c r="G421" s="50" t="s">
        <v>109</v>
      </c>
      <c r="H421" s="52">
        <v>749.42138919728791</v>
      </c>
      <c r="I421" s="52">
        <v>1250</v>
      </c>
      <c r="J421" s="52">
        <v>59.953711135783024</v>
      </c>
      <c r="K421" s="52">
        <v>0</v>
      </c>
      <c r="L421" s="52">
        <v>130</v>
      </c>
      <c r="M421" s="52">
        <v>36.637096774193552</v>
      </c>
      <c r="N421" s="52">
        <v>48.8494623655914</v>
      </c>
      <c r="O421" s="52">
        <v>100</v>
      </c>
      <c r="P421" s="52">
        <v>91</v>
      </c>
      <c r="Q421" s="52">
        <v>33.439161644806816</v>
      </c>
      <c r="R421" s="52">
        <v>48.817598119008856</v>
      </c>
      <c r="S421" s="52">
        <v>44.09894540942927</v>
      </c>
      <c r="T421" s="52">
        <v>44.585548859742424</v>
      </c>
      <c r="U421" s="52">
        <v>100</v>
      </c>
      <c r="V421" s="52">
        <v>129</v>
      </c>
      <c r="W421" s="52">
        <v>43.129412078105432</v>
      </c>
      <c r="X421" s="52">
        <v>57.50588277080724</v>
      </c>
      <c r="Y421" s="52">
        <v>100</v>
      </c>
      <c r="Z421" s="52">
        <v>91</v>
      </c>
      <c r="AA421" s="52">
        <v>40.754125599486429</v>
      </c>
      <c r="AB421" s="52">
        <v>54.338834132648572</v>
      </c>
      <c r="AC421" s="52">
        <v>100</v>
      </c>
      <c r="AD421" s="52">
        <v>167</v>
      </c>
      <c r="AE421" s="52">
        <v>47.007984031936118</v>
      </c>
      <c r="AF421" s="52">
        <v>62.677312042581491</v>
      </c>
      <c r="AG421" s="52">
        <v>100</v>
      </c>
      <c r="AH421" s="52">
        <v>119</v>
      </c>
      <c r="AI421" s="52">
        <v>43.07254901960782</v>
      </c>
      <c r="AJ421" s="52">
        <v>56.764583333333356</v>
      </c>
      <c r="AK421" s="52">
        <v>57.430065359477091</v>
      </c>
      <c r="AL421" s="52">
        <v>100</v>
      </c>
      <c r="AM421" s="53">
        <v>10.65</v>
      </c>
      <c r="AN421" s="53">
        <v>8.06</v>
      </c>
      <c r="AO421" s="53">
        <v>13.69</v>
      </c>
      <c r="AP421" s="52">
        <v>0</v>
      </c>
      <c r="AQ421" s="52">
        <v>0.96296296296296291</v>
      </c>
      <c r="AR421" s="52">
        <v>0.95789473684210524</v>
      </c>
      <c r="AS421" s="52">
        <v>0.97499999999999998</v>
      </c>
      <c r="AT421" s="52">
        <v>0.9555555555555556</v>
      </c>
      <c r="AU421" s="52">
        <v>0.95789473684210524</v>
      </c>
      <c r="AV421" s="52">
        <v>0.95</v>
      </c>
      <c r="AW421" s="52">
        <v>0.97093023255813948</v>
      </c>
      <c r="AX421" s="52">
        <v>0.95967741935483875</v>
      </c>
      <c r="AY421" s="52">
        <v>1</v>
      </c>
      <c r="AZ421" s="52">
        <v>0.25267993874425726</v>
      </c>
      <c r="BA421" s="52">
        <v>9.4640122511485458</v>
      </c>
      <c r="BB421" s="52">
        <v>50</v>
      </c>
      <c r="BC421" s="52">
        <v>0.31086956521739129</v>
      </c>
      <c r="BD421" s="52">
        <v>0</v>
      </c>
      <c r="BE421" s="52">
        <v>50</v>
      </c>
      <c r="BF421" s="52">
        <v>235</v>
      </c>
      <c r="BG421" s="52">
        <v>299</v>
      </c>
      <c r="BH421" s="52">
        <v>0.78595317725752512</v>
      </c>
      <c r="BI421" s="52">
        <v>50</v>
      </c>
      <c r="BJ421" s="52">
        <v>50</v>
      </c>
      <c r="BK421" s="52">
        <v>77</v>
      </c>
      <c r="BL421" s="52">
        <v>299</v>
      </c>
      <c r="BM421" s="52">
        <v>0.25752508361204013</v>
      </c>
      <c r="BN421" s="52">
        <v>17.168338907469341</v>
      </c>
      <c r="BO421" s="52">
        <v>50</v>
      </c>
      <c r="BP421" s="52">
        <v>159</v>
      </c>
      <c r="BQ421" s="52">
        <v>185</v>
      </c>
      <c r="BR421" s="52">
        <v>0.85945945945945945</v>
      </c>
      <c r="BS421" s="52">
        <v>45.715928694652099</v>
      </c>
      <c r="BT421" s="52">
        <v>50</v>
      </c>
      <c r="BU421" s="54">
        <v>153</v>
      </c>
      <c r="BV421" s="54">
        <v>174</v>
      </c>
      <c r="BW421" s="52">
        <v>0.87931034482758619</v>
      </c>
      <c r="BX421" s="52">
        <v>93.543653705062368</v>
      </c>
      <c r="BY421" s="52">
        <v>100</v>
      </c>
      <c r="BZ421" s="55">
        <v>121</v>
      </c>
      <c r="CA421" s="55">
        <v>133</v>
      </c>
      <c r="CB421" s="52">
        <v>0.90977443609022557</v>
      </c>
      <c r="CC421" s="52">
        <v>96.784514477683587</v>
      </c>
      <c r="CD421" s="52">
        <v>100</v>
      </c>
      <c r="CE421" s="52">
        <v>0</v>
      </c>
      <c r="CF421" s="52">
        <v>154</v>
      </c>
      <c r="CG421" s="52">
        <v>118</v>
      </c>
      <c r="CH421" s="52">
        <v>0.76623376623376627</v>
      </c>
      <c r="CI421" s="52">
        <v>100</v>
      </c>
      <c r="CJ421" s="52">
        <v>100</v>
      </c>
      <c r="CK421" s="52">
        <v>74</v>
      </c>
      <c r="CL421" s="52">
        <v>46</v>
      </c>
      <c r="CM421" s="52">
        <v>169</v>
      </c>
      <c r="CN421" s="52">
        <v>0.6216216216216216</v>
      </c>
      <c r="CO421" s="52">
        <v>0.43786982248520712</v>
      </c>
      <c r="CP421" s="52">
        <v>0</v>
      </c>
      <c r="CQ421" s="52">
        <v>50</v>
      </c>
      <c r="CR421" s="52">
        <v>89</v>
      </c>
      <c r="CS421" s="52">
        <v>653</v>
      </c>
      <c r="CT421" s="52">
        <v>0.13629402756508421</v>
      </c>
      <c r="CU421" s="52">
        <v>11.357835630423684</v>
      </c>
      <c r="CV421" s="52">
        <v>50</v>
      </c>
      <c r="CW421" s="52">
        <v>0.90977443609022557</v>
      </c>
      <c r="CX421" s="52">
        <v>0.94</v>
      </c>
      <c r="CY421" s="52">
        <v>3.0225563909774423E-2</v>
      </c>
      <c r="CZ421" s="52">
        <v>16.823939048191338</v>
      </c>
      <c r="DA421" s="52">
        <v>19.496255895940152</v>
      </c>
      <c r="DB421" s="52">
        <v>17.335082511020332</v>
      </c>
      <c r="DC421" s="52">
        <v>12.629206143265662</v>
      </c>
      <c r="DD421" s="50" t="s">
        <v>773</v>
      </c>
      <c r="DE421" s="22"/>
      <c r="DF421" s="22"/>
    </row>
    <row r="422" spans="1:110" x14ac:dyDescent="0.25">
      <c r="A422" s="50" t="s">
        <v>3420</v>
      </c>
      <c r="B422" s="50" t="s">
        <v>2037</v>
      </c>
      <c r="C422" s="50" t="s">
        <v>106</v>
      </c>
      <c r="D422" s="50" t="s">
        <v>108</v>
      </c>
      <c r="E422" s="50" t="s">
        <v>119</v>
      </c>
      <c r="F422" s="50" t="s">
        <v>1453</v>
      </c>
      <c r="G422" s="50" t="s">
        <v>109</v>
      </c>
      <c r="H422" s="52">
        <v>658.33789142366186</v>
      </c>
      <c r="I422" s="52">
        <v>800</v>
      </c>
      <c r="J422" s="52">
        <v>82.292236427957732</v>
      </c>
      <c r="K422" s="52">
        <v>1</v>
      </c>
      <c r="L422" s="52">
        <v>714</v>
      </c>
      <c r="M422" s="52">
        <v>70.994863273241407</v>
      </c>
      <c r="N422" s="52">
        <v>94.659817697655214</v>
      </c>
      <c r="O422" s="52">
        <v>100</v>
      </c>
      <c r="P422" s="52">
        <v>148</v>
      </c>
      <c r="Q422" s="52">
        <v>55.726197877431176</v>
      </c>
      <c r="R422" s="52">
        <v>68.651161739929734</v>
      </c>
      <c r="S422" s="52">
        <v>74.987376486280112</v>
      </c>
      <c r="T422" s="52">
        <v>74.301597169908234</v>
      </c>
      <c r="U422" s="52">
        <v>100</v>
      </c>
      <c r="V422" s="52">
        <v>710</v>
      </c>
      <c r="W422" s="52">
        <v>65.119724859223197</v>
      </c>
      <c r="X422" s="52">
        <v>86.826299812297592</v>
      </c>
      <c r="Y422" s="52">
        <v>100</v>
      </c>
      <c r="Z422" s="52">
        <v>148</v>
      </c>
      <c r="AA422" s="52">
        <v>51.709809136540258</v>
      </c>
      <c r="AB422" s="52">
        <v>68.946412182053677</v>
      </c>
      <c r="AC422" s="52">
        <v>100</v>
      </c>
      <c r="AD422" s="52">
        <v>252</v>
      </c>
      <c r="AE422" s="52">
        <v>63.736706349206287</v>
      </c>
      <c r="AF422" s="52">
        <v>84.982275132275049</v>
      </c>
      <c r="AG422" s="52">
        <v>100</v>
      </c>
      <c r="AH422" s="52">
        <v>42</v>
      </c>
      <c r="AI422" s="52">
        <v>49.871031746031761</v>
      </c>
      <c r="AJ422" s="52">
        <v>66.509841269841232</v>
      </c>
      <c r="AK422" s="52">
        <v>66.494708994709015</v>
      </c>
      <c r="AL422" s="52">
        <v>100</v>
      </c>
      <c r="AM422" s="53">
        <v>19.260000000000002</v>
      </c>
      <c r="AN422" s="53">
        <v>16.940000000000001</v>
      </c>
      <c r="AO422" s="53">
        <v>16.63</v>
      </c>
      <c r="AP422" s="52">
        <v>1</v>
      </c>
      <c r="AQ422" s="52">
        <v>0.94722955145118737</v>
      </c>
      <c r="AR422" s="52">
        <v>0.94339622641509435</v>
      </c>
      <c r="AS422" s="52">
        <v>0.94824707846410683</v>
      </c>
      <c r="AT422" s="52">
        <v>0.94195250659630603</v>
      </c>
      <c r="AU422" s="52">
        <v>0.94339622641509435</v>
      </c>
      <c r="AV422" s="52">
        <v>0.94156928213689484</v>
      </c>
      <c r="AW422" s="52">
        <v>1</v>
      </c>
      <c r="AX422" s="52">
        <v>1</v>
      </c>
      <c r="AY422" s="52">
        <v>1</v>
      </c>
      <c r="AZ422" s="52">
        <v>6.2087186261558784E-2</v>
      </c>
      <c r="BA422" s="52">
        <v>47.582562747688264</v>
      </c>
      <c r="BB422" s="52">
        <v>50</v>
      </c>
      <c r="BC422" s="52">
        <v>0.11333333333333333</v>
      </c>
      <c r="BD422" s="52">
        <v>37.33333333333335</v>
      </c>
      <c r="BE422" s="52">
        <v>50</v>
      </c>
      <c r="BF422" s="52"/>
      <c r="BG422" s="52"/>
      <c r="BH422" s="52"/>
      <c r="BI422" s="52"/>
      <c r="BJ422" s="52"/>
      <c r="BK422" s="52"/>
      <c r="BL422" s="52"/>
      <c r="BM422" s="52"/>
      <c r="BN422" s="52"/>
      <c r="BO422" s="52"/>
      <c r="BP422" s="52">
        <v>233</v>
      </c>
      <c r="BQ422" s="52">
        <v>239</v>
      </c>
      <c r="BR422" s="52">
        <v>0.97489539748953979</v>
      </c>
      <c r="BS422" s="52">
        <v>50</v>
      </c>
      <c r="BT422" s="52">
        <v>50</v>
      </c>
      <c r="BU422" s="54"/>
      <c r="BV422" s="54"/>
      <c r="BW422" s="52"/>
      <c r="BX422" s="52"/>
      <c r="BY422" s="52"/>
      <c r="BZ422" s="55"/>
      <c r="CA422" s="55"/>
      <c r="CB422" s="52"/>
      <c r="CC422" s="52"/>
      <c r="CD422" s="52"/>
      <c r="CE422" s="52"/>
      <c r="CF422" s="52"/>
      <c r="CG422" s="52"/>
      <c r="CH422" s="52"/>
      <c r="CI422" s="52"/>
      <c r="CJ422" s="52"/>
      <c r="CK422" s="52">
        <v>490</v>
      </c>
      <c r="CL422" s="52">
        <v>347</v>
      </c>
      <c r="CM422" s="52">
        <v>519</v>
      </c>
      <c r="CN422" s="52">
        <v>0.7081632653061225</v>
      </c>
      <c r="CO422" s="52">
        <v>0.94412331406551064</v>
      </c>
      <c r="CP422" s="52">
        <v>47.210884353741498</v>
      </c>
      <c r="CQ422" s="52">
        <v>50</v>
      </c>
      <c r="CR422" s="52"/>
      <c r="CS422" s="52"/>
      <c r="CT422" s="52"/>
      <c r="CU422" s="52"/>
      <c r="CV422" s="52"/>
      <c r="CW422" s="52"/>
      <c r="CX422" s="52"/>
      <c r="CY422" s="52"/>
      <c r="CZ422" s="52">
        <v>16.823939048191338</v>
      </c>
      <c r="DA422" s="52">
        <v>19.496255895940152</v>
      </c>
      <c r="DB422" s="52">
        <v>17.335082511020332</v>
      </c>
      <c r="DC422" s="52"/>
      <c r="DD422" s="50" t="s">
        <v>1053</v>
      </c>
      <c r="DE422" s="22"/>
      <c r="DF422" s="22"/>
    </row>
    <row r="423" spans="1:110" x14ac:dyDescent="0.25">
      <c r="A423" s="50" t="s">
        <v>3107</v>
      </c>
      <c r="B423" s="50" t="s">
        <v>2038</v>
      </c>
      <c r="C423" s="50" t="s">
        <v>106</v>
      </c>
      <c r="D423" s="50" t="s">
        <v>137</v>
      </c>
      <c r="E423" s="50" t="s">
        <v>108</v>
      </c>
      <c r="F423" s="50" t="s">
        <v>1453</v>
      </c>
      <c r="G423" s="50" t="s">
        <v>109</v>
      </c>
      <c r="H423" s="52">
        <v>531.30705118455717</v>
      </c>
      <c r="I423" s="52">
        <v>750</v>
      </c>
      <c r="J423" s="52">
        <v>70.840940157940963</v>
      </c>
      <c r="K423" s="52">
        <v>1</v>
      </c>
      <c r="L423" s="52">
        <v>296</v>
      </c>
      <c r="M423" s="52">
        <v>62.460192712167398</v>
      </c>
      <c r="N423" s="52">
        <v>83.280256949556531</v>
      </c>
      <c r="O423" s="52">
        <v>100</v>
      </c>
      <c r="P423" s="52">
        <v>190</v>
      </c>
      <c r="Q423" s="52">
        <v>56.416749539217648</v>
      </c>
      <c r="R423" s="52">
        <v>64.805124045441829</v>
      </c>
      <c r="S423" s="52">
        <v>73.292779531605603</v>
      </c>
      <c r="T423" s="52">
        <v>75.222332718956864</v>
      </c>
      <c r="U423" s="52">
        <v>100</v>
      </c>
      <c r="V423" s="52">
        <v>294</v>
      </c>
      <c r="W423" s="52">
        <v>53.442937691057978</v>
      </c>
      <c r="X423" s="52">
        <v>71.25725025474398</v>
      </c>
      <c r="Y423" s="52">
        <v>100</v>
      </c>
      <c r="Z423" s="52">
        <v>188</v>
      </c>
      <c r="AA423" s="52">
        <v>47.036598576352198</v>
      </c>
      <c r="AB423" s="52">
        <v>62.715464768469595</v>
      </c>
      <c r="AC423" s="52">
        <v>100</v>
      </c>
      <c r="AD423" s="52">
        <v>148</v>
      </c>
      <c r="AE423" s="52">
        <v>49.346396396396372</v>
      </c>
      <c r="AF423" s="52">
        <v>65.795195195195163</v>
      </c>
      <c r="AG423" s="52">
        <v>100</v>
      </c>
      <c r="AH423" s="52">
        <v>98</v>
      </c>
      <c r="AI423" s="52">
        <v>44.168367346938787</v>
      </c>
      <c r="AJ423" s="52">
        <v>59.495333333333349</v>
      </c>
      <c r="AK423" s="52">
        <v>58.891156462585045</v>
      </c>
      <c r="AL423" s="52">
        <v>100</v>
      </c>
      <c r="AM423" s="53">
        <v>16.87</v>
      </c>
      <c r="AN423" s="53">
        <v>17.760000000000002</v>
      </c>
      <c r="AO423" s="53">
        <v>15.32</v>
      </c>
      <c r="AP423" s="52">
        <v>0</v>
      </c>
      <c r="AQ423" s="52">
        <v>0.99683544303797467</v>
      </c>
      <c r="AR423" s="52">
        <v>0.99509803921568629</v>
      </c>
      <c r="AS423" s="52">
        <v>1</v>
      </c>
      <c r="AT423" s="52">
        <v>0.990506329113924</v>
      </c>
      <c r="AU423" s="52">
        <v>0.98529411764705888</v>
      </c>
      <c r="AV423" s="52">
        <v>1</v>
      </c>
      <c r="AW423" s="52">
        <v>0.99371069182389937</v>
      </c>
      <c r="AX423" s="52">
        <v>0.99065420560747663</v>
      </c>
      <c r="AY423" s="52">
        <v>1</v>
      </c>
      <c r="AZ423" s="52">
        <v>0.11428571428571428</v>
      </c>
      <c r="BA423" s="52">
        <v>37.142857142857146</v>
      </c>
      <c r="BB423" s="52">
        <v>50</v>
      </c>
      <c r="BC423" s="52">
        <v>0.13793103448275862</v>
      </c>
      <c r="BD423" s="52">
        <v>32.413793103448278</v>
      </c>
      <c r="BE423" s="52">
        <v>50</v>
      </c>
      <c r="BF423" s="52"/>
      <c r="BG423" s="52"/>
      <c r="BH423" s="52"/>
      <c r="BI423" s="52"/>
      <c r="BJ423" s="52"/>
      <c r="BK423" s="52"/>
      <c r="BL423" s="52"/>
      <c r="BM423" s="52"/>
      <c r="BN423" s="52"/>
      <c r="BO423" s="52"/>
      <c r="BP423" s="52"/>
      <c r="BQ423" s="52"/>
      <c r="BR423" s="52"/>
      <c r="BS423" s="52"/>
      <c r="BT423" s="52"/>
      <c r="BU423" s="54"/>
      <c r="BV423" s="54"/>
      <c r="BW423" s="52"/>
      <c r="BX423" s="52"/>
      <c r="BY423" s="52"/>
      <c r="BZ423" s="55"/>
      <c r="CA423" s="55"/>
      <c r="CB423" s="52"/>
      <c r="CC423" s="52"/>
      <c r="CD423" s="52"/>
      <c r="CE423" s="52"/>
      <c r="CF423" s="52"/>
      <c r="CG423" s="52"/>
      <c r="CH423" s="52"/>
      <c r="CI423" s="52"/>
      <c r="CJ423" s="52"/>
      <c r="CK423" s="52">
        <v>154</v>
      </c>
      <c r="CL423" s="52">
        <v>103</v>
      </c>
      <c r="CM423" s="52">
        <v>157</v>
      </c>
      <c r="CN423" s="52">
        <v>0.66883116883116878</v>
      </c>
      <c r="CO423" s="52">
        <v>0.98089171974522293</v>
      </c>
      <c r="CP423" s="52">
        <v>44.588744588744582</v>
      </c>
      <c r="CQ423" s="52">
        <v>50</v>
      </c>
      <c r="CR423" s="52"/>
      <c r="CS423" s="52"/>
      <c r="CT423" s="52"/>
      <c r="CU423" s="52"/>
      <c r="CV423" s="52"/>
      <c r="CW423" s="52"/>
      <c r="CX423" s="52"/>
      <c r="CY423" s="52"/>
      <c r="CZ423" s="52">
        <v>16.823939048191338</v>
      </c>
      <c r="DA423" s="52">
        <v>19.496255895940152</v>
      </c>
      <c r="DB423" s="52">
        <v>17.335082511020332</v>
      </c>
      <c r="DC423" s="52"/>
      <c r="DD423" s="50" t="s">
        <v>703</v>
      </c>
      <c r="DE423" s="22"/>
      <c r="DF423" s="22"/>
    </row>
    <row r="424" spans="1:110" x14ac:dyDescent="0.25">
      <c r="A424" s="50" t="s">
        <v>2810</v>
      </c>
      <c r="B424" s="50" t="s">
        <v>2039</v>
      </c>
      <c r="C424" s="50" t="s">
        <v>106</v>
      </c>
      <c r="D424" s="50" t="s">
        <v>114</v>
      </c>
      <c r="E424" s="50" t="s">
        <v>137</v>
      </c>
      <c r="F424" s="50" t="s">
        <v>1453</v>
      </c>
      <c r="G424" s="50" t="s">
        <v>109</v>
      </c>
      <c r="H424" s="52">
        <v>702.6791378186258</v>
      </c>
      <c r="I424" s="52">
        <v>750</v>
      </c>
      <c r="J424" s="52">
        <v>93.6905517091501</v>
      </c>
      <c r="K424" s="52">
        <v>0</v>
      </c>
      <c r="L424" s="52">
        <v>292</v>
      </c>
      <c r="M424" s="52">
        <v>84.518188603691613</v>
      </c>
      <c r="N424" s="52">
        <v>100</v>
      </c>
      <c r="O424" s="52">
        <v>100</v>
      </c>
      <c r="P424" s="52">
        <v>54</v>
      </c>
      <c r="Q424" s="52">
        <v>72.535728844048563</v>
      </c>
      <c r="R424" s="52">
        <v>75</v>
      </c>
      <c r="S424" s="52">
        <v>75</v>
      </c>
      <c r="T424" s="52">
        <v>96.714305125398084</v>
      </c>
      <c r="U424" s="52">
        <v>100</v>
      </c>
      <c r="V424" s="52">
        <v>292</v>
      </c>
      <c r="W424" s="52">
        <v>77.170907646506976</v>
      </c>
      <c r="X424" s="52">
        <v>100</v>
      </c>
      <c r="Y424" s="52">
        <v>100</v>
      </c>
      <c r="Z424" s="52">
        <v>54</v>
      </c>
      <c r="AA424" s="52">
        <v>68.124418170714463</v>
      </c>
      <c r="AB424" s="52">
        <v>90.832557560952623</v>
      </c>
      <c r="AC424" s="52">
        <v>100</v>
      </c>
      <c r="AD424" s="52">
        <v>110</v>
      </c>
      <c r="AE424" s="52">
        <v>67.866666666666617</v>
      </c>
      <c r="AF424" s="52">
        <v>90.488888888888823</v>
      </c>
      <c r="AG424" s="52">
        <v>100</v>
      </c>
      <c r="AH424" s="52">
        <v>21</v>
      </c>
      <c r="AI424" s="52">
        <v>56.815873015873024</v>
      </c>
      <c r="AJ424" s="52">
        <v>70.474157303370788</v>
      </c>
      <c r="AK424" s="52">
        <v>75.75449735449736</v>
      </c>
      <c r="AL424" s="52">
        <v>100</v>
      </c>
      <c r="AM424" s="53">
        <v>2.46</v>
      </c>
      <c r="AN424" s="53">
        <v>6.87</v>
      </c>
      <c r="AO424" s="53">
        <v>13.65</v>
      </c>
      <c r="AP424" s="52">
        <v>0</v>
      </c>
      <c r="AQ424" s="52">
        <v>0.99331103678929766</v>
      </c>
      <c r="AR424" s="52">
        <v>0.98181818181818181</v>
      </c>
      <c r="AS424" s="52">
        <v>0.99590163934426235</v>
      </c>
      <c r="AT424" s="52">
        <v>0.99331103678929766</v>
      </c>
      <c r="AU424" s="52">
        <v>0.98181818181818181</v>
      </c>
      <c r="AV424" s="52">
        <v>0.99590163934426235</v>
      </c>
      <c r="AW424" s="52">
        <v>1</v>
      </c>
      <c r="AX424" s="52">
        <v>1</v>
      </c>
      <c r="AY424" s="52">
        <v>1</v>
      </c>
      <c r="AZ424" s="52">
        <v>3.2028469750889681E-2</v>
      </c>
      <c r="BA424" s="52">
        <v>50</v>
      </c>
      <c r="BB424" s="52">
        <v>50</v>
      </c>
      <c r="BC424" s="52">
        <v>5.5555555555555552E-2</v>
      </c>
      <c r="BD424" s="52">
        <v>48.8888888888889</v>
      </c>
      <c r="BE424" s="52">
        <v>50</v>
      </c>
      <c r="BF424" s="52"/>
      <c r="BG424" s="52"/>
      <c r="BH424" s="52"/>
      <c r="BI424" s="52"/>
      <c r="BJ424" s="52"/>
      <c r="BK424" s="52"/>
      <c r="BL424" s="52"/>
      <c r="BM424" s="52"/>
      <c r="BN424" s="52"/>
      <c r="BO424" s="52"/>
      <c r="BP424" s="52"/>
      <c r="BQ424" s="52"/>
      <c r="BR424" s="52"/>
      <c r="BS424" s="52"/>
      <c r="BT424" s="52"/>
      <c r="BU424" s="54"/>
      <c r="BV424" s="54"/>
      <c r="BW424" s="52"/>
      <c r="BX424" s="52"/>
      <c r="BY424" s="52"/>
      <c r="BZ424" s="55"/>
      <c r="CA424" s="55"/>
      <c r="CB424" s="52"/>
      <c r="CC424" s="52"/>
      <c r="CD424" s="52"/>
      <c r="CE424" s="52"/>
      <c r="CF424" s="52"/>
      <c r="CG424" s="52"/>
      <c r="CH424" s="52"/>
      <c r="CI424" s="52"/>
      <c r="CJ424" s="52"/>
      <c r="CK424" s="52">
        <v>88</v>
      </c>
      <c r="CL424" s="52">
        <v>70</v>
      </c>
      <c r="CM424" s="52">
        <v>94</v>
      </c>
      <c r="CN424" s="52">
        <v>0.79545454545454541</v>
      </c>
      <c r="CO424" s="52">
        <v>0.93617021276595747</v>
      </c>
      <c r="CP424" s="52">
        <v>50</v>
      </c>
      <c r="CQ424" s="52">
        <v>50</v>
      </c>
      <c r="CR424" s="52"/>
      <c r="CS424" s="52"/>
      <c r="CT424" s="52"/>
      <c r="CU424" s="52"/>
      <c r="CV424" s="52"/>
      <c r="CW424" s="52"/>
      <c r="CX424" s="52"/>
      <c r="CY424" s="52"/>
      <c r="CZ424" s="52">
        <v>16.823939048191338</v>
      </c>
      <c r="DA424" s="52">
        <v>19.496255895940152</v>
      </c>
      <c r="DB424" s="52">
        <v>17.335082511020332</v>
      </c>
      <c r="DC424" s="52"/>
      <c r="DD424" s="50" t="s">
        <v>366</v>
      </c>
      <c r="DE424" s="22"/>
      <c r="DF424" s="22"/>
    </row>
    <row r="425" spans="1:110" x14ac:dyDescent="0.25">
      <c r="A425" s="50" t="s">
        <v>2835</v>
      </c>
      <c r="B425" s="50" t="s">
        <v>2040</v>
      </c>
      <c r="C425" s="50" t="s">
        <v>106</v>
      </c>
      <c r="D425" s="50" t="s">
        <v>107</v>
      </c>
      <c r="E425" s="50" t="s">
        <v>137</v>
      </c>
      <c r="F425" s="50" t="s">
        <v>1454</v>
      </c>
      <c r="G425" s="50" t="s">
        <v>109</v>
      </c>
      <c r="H425" s="52">
        <v>548.88836276870541</v>
      </c>
      <c r="I425" s="52">
        <v>750</v>
      </c>
      <c r="J425" s="52">
        <v>73.18511503582738</v>
      </c>
      <c r="K425" s="52">
        <v>0</v>
      </c>
      <c r="L425" s="52">
        <v>106</v>
      </c>
      <c r="M425" s="52">
        <v>62.286230802011524</v>
      </c>
      <c r="N425" s="52">
        <v>83.048307736015374</v>
      </c>
      <c r="O425" s="52">
        <v>100</v>
      </c>
      <c r="P425" s="52">
        <v>85</v>
      </c>
      <c r="Q425" s="52">
        <v>60.884963650313814</v>
      </c>
      <c r="R425" s="52">
        <v>61.389018139018141</v>
      </c>
      <c r="S425" s="52">
        <v>67.958026416026058</v>
      </c>
      <c r="T425" s="52">
        <v>81.179951533751748</v>
      </c>
      <c r="U425" s="52">
        <v>100</v>
      </c>
      <c r="V425" s="52">
        <v>106</v>
      </c>
      <c r="W425" s="52">
        <v>57.085913238035864</v>
      </c>
      <c r="X425" s="52">
        <v>76.114550984047824</v>
      </c>
      <c r="Y425" s="52">
        <v>100</v>
      </c>
      <c r="Z425" s="52">
        <v>85</v>
      </c>
      <c r="AA425" s="52">
        <v>56.022793203675533</v>
      </c>
      <c r="AB425" s="52">
        <v>74.697057604900706</v>
      </c>
      <c r="AC425" s="52">
        <v>100</v>
      </c>
      <c r="AD425" s="52">
        <v>34</v>
      </c>
      <c r="AE425" s="52">
        <v>45.186274509803923</v>
      </c>
      <c r="AF425" s="52">
        <v>60.248366013071895</v>
      </c>
      <c r="AG425" s="52">
        <v>100</v>
      </c>
      <c r="AH425" s="52">
        <v>24</v>
      </c>
      <c r="AI425" s="52">
        <v>42.304166666666667</v>
      </c>
      <c r="AJ425" s="52"/>
      <c r="AK425" s="52">
        <v>56.405555555555551</v>
      </c>
      <c r="AL425" s="52">
        <v>100</v>
      </c>
      <c r="AM425" s="53">
        <v>7.07</v>
      </c>
      <c r="AN425" s="53">
        <v>5.36</v>
      </c>
      <c r="AO425" s="53"/>
      <c r="AP425" s="52">
        <v>0</v>
      </c>
      <c r="AQ425" s="52">
        <v>0.99130434782608701</v>
      </c>
      <c r="AR425" s="52">
        <v>0.98936170212765961</v>
      </c>
      <c r="AS425" s="52">
        <v>1</v>
      </c>
      <c r="AT425" s="52">
        <v>0.99137931034482762</v>
      </c>
      <c r="AU425" s="52">
        <v>0.98947368421052628</v>
      </c>
      <c r="AV425" s="52">
        <v>1</v>
      </c>
      <c r="AW425" s="52">
        <v>1</v>
      </c>
      <c r="AX425" s="52">
        <v>1</v>
      </c>
      <c r="AY425" s="52"/>
      <c r="AZ425" s="52">
        <v>5.7915057915057917E-2</v>
      </c>
      <c r="BA425" s="52">
        <v>48.416988416988424</v>
      </c>
      <c r="BB425" s="52">
        <v>50</v>
      </c>
      <c r="BC425" s="52">
        <v>6.4220183486238536E-2</v>
      </c>
      <c r="BD425" s="52">
        <v>47.155963302752291</v>
      </c>
      <c r="BE425" s="52">
        <v>50</v>
      </c>
      <c r="BF425" s="52"/>
      <c r="BG425" s="52"/>
      <c r="BH425" s="52"/>
      <c r="BI425" s="52"/>
      <c r="BJ425" s="52"/>
      <c r="BK425" s="52"/>
      <c r="BL425" s="52"/>
      <c r="BM425" s="52"/>
      <c r="BN425" s="52"/>
      <c r="BO425" s="52"/>
      <c r="BP425" s="52"/>
      <c r="BQ425" s="52"/>
      <c r="BR425" s="52"/>
      <c r="BS425" s="52"/>
      <c r="BT425" s="52"/>
      <c r="BU425" s="54"/>
      <c r="BV425" s="54"/>
      <c r="BW425" s="52"/>
      <c r="BX425" s="52"/>
      <c r="BY425" s="52"/>
      <c r="BZ425" s="55"/>
      <c r="CA425" s="55"/>
      <c r="CB425" s="52"/>
      <c r="CC425" s="52"/>
      <c r="CD425" s="52"/>
      <c r="CE425" s="52"/>
      <c r="CF425" s="52"/>
      <c r="CG425" s="52"/>
      <c r="CH425" s="52"/>
      <c r="CI425" s="52"/>
      <c r="CJ425" s="52"/>
      <c r="CK425" s="52">
        <v>37</v>
      </c>
      <c r="CL425" s="52">
        <v>12</v>
      </c>
      <c r="CM425" s="52">
        <v>37</v>
      </c>
      <c r="CN425" s="52">
        <v>0.32432432432432434</v>
      </c>
      <c r="CO425" s="52">
        <v>1</v>
      </c>
      <c r="CP425" s="52">
        <v>21.621621621621621</v>
      </c>
      <c r="CQ425" s="52">
        <v>50</v>
      </c>
      <c r="CR425" s="52"/>
      <c r="CS425" s="52"/>
      <c r="CT425" s="52"/>
      <c r="CU425" s="52"/>
      <c r="CV425" s="52"/>
      <c r="CW425" s="52"/>
      <c r="CX425" s="52"/>
      <c r="CY425" s="52"/>
      <c r="CZ425" s="52">
        <v>16.823939048191338</v>
      </c>
      <c r="DA425" s="52">
        <v>19.496255895940152</v>
      </c>
      <c r="DB425" s="52">
        <v>17.335082511020332</v>
      </c>
      <c r="DC425" s="52"/>
      <c r="DD425" s="50" t="s">
        <v>398</v>
      </c>
      <c r="DE425" s="22"/>
      <c r="DF425" s="22"/>
    </row>
    <row r="426" spans="1:110" x14ac:dyDescent="0.25">
      <c r="A426" s="50" t="s">
        <v>2886</v>
      </c>
      <c r="B426" s="50" t="s">
        <v>2041</v>
      </c>
      <c r="C426" s="50" t="s">
        <v>106</v>
      </c>
      <c r="D426" s="50" t="s">
        <v>114</v>
      </c>
      <c r="E426" s="50" t="s">
        <v>137</v>
      </c>
      <c r="F426" s="50" t="s">
        <v>1453</v>
      </c>
      <c r="G426" s="50" t="s">
        <v>109</v>
      </c>
      <c r="H426" s="52">
        <v>564.73226838456776</v>
      </c>
      <c r="I426" s="52">
        <v>650</v>
      </c>
      <c r="J426" s="52">
        <v>86.881887443779661</v>
      </c>
      <c r="K426" s="52">
        <v>0</v>
      </c>
      <c r="L426" s="52">
        <v>200</v>
      </c>
      <c r="M426" s="52">
        <v>74.716738041567595</v>
      </c>
      <c r="N426" s="52">
        <v>99.622317388756798</v>
      </c>
      <c r="O426" s="52">
        <v>100</v>
      </c>
      <c r="P426" s="52">
        <v>60</v>
      </c>
      <c r="Q426" s="52">
        <v>66.414357165014707</v>
      </c>
      <c r="R426" s="52">
        <v>73.171886092749418</v>
      </c>
      <c r="S426" s="52">
        <v>75</v>
      </c>
      <c r="T426" s="52">
        <v>88.552476220019599</v>
      </c>
      <c r="U426" s="52">
        <v>100</v>
      </c>
      <c r="V426" s="52">
        <v>199</v>
      </c>
      <c r="W426" s="52">
        <v>68.905631237289526</v>
      </c>
      <c r="X426" s="52">
        <v>91.874174983052697</v>
      </c>
      <c r="Y426" s="52">
        <v>100</v>
      </c>
      <c r="Z426" s="52">
        <v>60</v>
      </c>
      <c r="AA426" s="52">
        <v>59.022140822140805</v>
      </c>
      <c r="AB426" s="52">
        <v>78.696187762854407</v>
      </c>
      <c r="AC426" s="52">
        <v>100</v>
      </c>
      <c r="AD426" s="52">
        <v>65</v>
      </c>
      <c r="AE426" s="52">
        <v>56.195897435897429</v>
      </c>
      <c r="AF426" s="52">
        <v>74.927863247863229</v>
      </c>
      <c r="AG426" s="52">
        <v>100</v>
      </c>
      <c r="AH426" s="52">
        <v>18</v>
      </c>
      <c r="AI426" s="52"/>
      <c r="AJ426" s="52">
        <v>61.108510638297872</v>
      </c>
      <c r="AK426" s="52"/>
      <c r="AL426" s="52">
        <v>0</v>
      </c>
      <c r="AM426" s="53">
        <v>8.58</v>
      </c>
      <c r="AN426" s="53">
        <v>14.14</v>
      </c>
      <c r="AO426" s="53"/>
      <c r="AP426" s="52">
        <v>0</v>
      </c>
      <c r="AQ426" s="52">
        <v>1</v>
      </c>
      <c r="AR426" s="52">
        <v>1</v>
      </c>
      <c r="AS426" s="52">
        <v>1</v>
      </c>
      <c r="AT426" s="52">
        <v>0.99512195121951219</v>
      </c>
      <c r="AU426" s="52">
        <v>1</v>
      </c>
      <c r="AV426" s="52">
        <v>0.99305555555555558</v>
      </c>
      <c r="AW426" s="52">
        <v>1</v>
      </c>
      <c r="AX426" s="52"/>
      <c r="AY426" s="52">
        <v>1</v>
      </c>
      <c r="AZ426" s="52">
        <v>2.9411764705882353E-2</v>
      </c>
      <c r="BA426" s="52">
        <v>50</v>
      </c>
      <c r="BB426" s="52">
        <v>50</v>
      </c>
      <c r="BC426" s="52">
        <v>6.9306930693069313E-2</v>
      </c>
      <c r="BD426" s="52">
        <v>46.138613861386133</v>
      </c>
      <c r="BE426" s="52">
        <v>50</v>
      </c>
      <c r="BF426" s="52"/>
      <c r="BG426" s="52"/>
      <c r="BH426" s="52"/>
      <c r="BI426" s="52"/>
      <c r="BJ426" s="52"/>
      <c r="BK426" s="52"/>
      <c r="BL426" s="52"/>
      <c r="BM426" s="52"/>
      <c r="BN426" s="52"/>
      <c r="BO426" s="52"/>
      <c r="BP426" s="52"/>
      <c r="BQ426" s="52"/>
      <c r="BR426" s="52"/>
      <c r="BS426" s="52"/>
      <c r="BT426" s="52"/>
      <c r="BU426" s="54"/>
      <c r="BV426" s="54"/>
      <c r="BW426" s="52"/>
      <c r="BX426" s="52"/>
      <c r="BY426" s="52"/>
      <c r="BZ426" s="55"/>
      <c r="CA426" s="55"/>
      <c r="CB426" s="52"/>
      <c r="CC426" s="52"/>
      <c r="CD426" s="52"/>
      <c r="CE426" s="52"/>
      <c r="CF426" s="52"/>
      <c r="CG426" s="52"/>
      <c r="CH426" s="52"/>
      <c r="CI426" s="52"/>
      <c r="CJ426" s="52"/>
      <c r="CK426" s="52">
        <v>63</v>
      </c>
      <c r="CL426" s="52">
        <v>33</v>
      </c>
      <c r="CM426" s="52">
        <v>61</v>
      </c>
      <c r="CN426" s="52">
        <v>0.52380952380952384</v>
      </c>
      <c r="CO426" s="52">
        <v>1.0327868852459017</v>
      </c>
      <c r="CP426" s="52">
        <v>34.920634920634924</v>
      </c>
      <c r="CQ426" s="52">
        <v>50</v>
      </c>
      <c r="CR426" s="52"/>
      <c r="CS426" s="52"/>
      <c r="CT426" s="52"/>
      <c r="CU426" s="52"/>
      <c r="CV426" s="52"/>
      <c r="CW426" s="52"/>
      <c r="CX426" s="52"/>
      <c r="CY426" s="52"/>
      <c r="CZ426" s="52">
        <v>16.823939048191338</v>
      </c>
      <c r="DA426" s="52">
        <v>19.496255895940152</v>
      </c>
      <c r="DB426" s="52">
        <v>17.335082511020332</v>
      </c>
      <c r="DC426" s="52"/>
      <c r="DD426" s="50" t="s">
        <v>456</v>
      </c>
      <c r="DE426" s="22"/>
      <c r="DF426" s="22"/>
    </row>
    <row r="427" spans="1:110" x14ac:dyDescent="0.25">
      <c r="A427" s="50" t="s">
        <v>2813</v>
      </c>
      <c r="B427" s="50" t="s">
        <v>2042</v>
      </c>
      <c r="C427" s="50" t="s">
        <v>106</v>
      </c>
      <c r="D427" s="50" t="s">
        <v>114</v>
      </c>
      <c r="E427" s="50" t="s">
        <v>137</v>
      </c>
      <c r="F427" s="50" t="s">
        <v>1453</v>
      </c>
      <c r="G427" s="50" t="s">
        <v>109</v>
      </c>
      <c r="H427" s="52">
        <v>601.09285423064023</v>
      </c>
      <c r="I427" s="52">
        <v>650</v>
      </c>
      <c r="J427" s="52">
        <v>92.475823727790811</v>
      </c>
      <c r="K427" s="52">
        <v>0</v>
      </c>
      <c r="L427" s="52">
        <v>213</v>
      </c>
      <c r="M427" s="52">
        <v>83.043003563031917</v>
      </c>
      <c r="N427" s="52">
        <v>100</v>
      </c>
      <c r="O427" s="52">
        <v>100</v>
      </c>
      <c r="P427" s="52">
        <v>33</v>
      </c>
      <c r="Q427" s="52">
        <v>65.723386659182324</v>
      </c>
      <c r="R427" s="52">
        <v>75</v>
      </c>
      <c r="S427" s="52">
        <v>75</v>
      </c>
      <c r="T427" s="52">
        <v>87.631182212243104</v>
      </c>
      <c r="U427" s="52">
        <v>100</v>
      </c>
      <c r="V427" s="52">
        <v>213</v>
      </c>
      <c r="W427" s="52">
        <v>75.766281559121964</v>
      </c>
      <c r="X427" s="52">
        <v>100</v>
      </c>
      <c r="Y427" s="52">
        <v>100</v>
      </c>
      <c r="Z427" s="52">
        <v>33</v>
      </c>
      <c r="AA427" s="52">
        <v>60.127832961166291</v>
      </c>
      <c r="AB427" s="52">
        <v>80.170443948221731</v>
      </c>
      <c r="AC427" s="52">
        <v>100</v>
      </c>
      <c r="AD427" s="52">
        <v>76</v>
      </c>
      <c r="AE427" s="52">
        <v>62.46842105263157</v>
      </c>
      <c r="AF427" s="52">
        <v>83.291228070175421</v>
      </c>
      <c r="AG427" s="52">
        <v>100</v>
      </c>
      <c r="AH427" s="52">
        <v>13</v>
      </c>
      <c r="AI427" s="52"/>
      <c r="AJ427" s="52">
        <v>65.615873015873035</v>
      </c>
      <c r="AK427" s="52"/>
      <c r="AL427" s="52">
        <v>0</v>
      </c>
      <c r="AM427" s="53">
        <v>9.27</v>
      </c>
      <c r="AN427" s="53">
        <v>14.87</v>
      </c>
      <c r="AO427" s="53"/>
      <c r="AP427" s="52">
        <v>0</v>
      </c>
      <c r="AQ427" s="52">
        <v>1</v>
      </c>
      <c r="AR427" s="52">
        <v>1</v>
      </c>
      <c r="AS427" s="52">
        <v>1</v>
      </c>
      <c r="AT427" s="52">
        <v>1</v>
      </c>
      <c r="AU427" s="52">
        <v>1</v>
      </c>
      <c r="AV427" s="52">
        <v>1</v>
      </c>
      <c r="AW427" s="52">
        <v>1</v>
      </c>
      <c r="AX427" s="52"/>
      <c r="AY427" s="52">
        <v>1</v>
      </c>
      <c r="AZ427" s="52">
        <v>4.2643923240938165E-3</v>
      </c>
      <c r="BA427" s="52">
        <v>50</v>
      </c>
      <c r="BB427" s="52">
        <v>50</v>
      </c>
      <c r="BC427" s="52">
        <v>1.7857142857142856E-2</v>
      </c>
      <c r="BD427" s="52">
        <v>50</v>
      </c>
      <c r="BE427" s="52">
        <v>50</v>
      </c>
      <c r="BF427" s="52"/>
      <c r="BG427" s="52"/>
      <c r="BH427" s="52"/>
      <c r="BI427" s="52"/>
      <c r="BJ427" s="52"/>
      <c r="BK427" s="52"/>
      <c r="BL427" s="52"/>
      <c r="BM427" s="52"/>
      <c r="BN427" s="52"/>
      <c r="BO427" s="52"/>
      <c r="BP427" s="52"/>
      <c r="BQ427" s="52"/>
      <c r="BR427" s="52"/>
      <c r="BS427" s="52"/>
      <c r="BT427" s="52"/>
      <c r="BU427" s="54"/>
      <c r="BV427" s="54"/>
      <c r="BW427" s="52"/>
      <c r="BX427" s="52"/>
      <c r="BY427" s="52"/>
      <c r="BZ427" s="55"/>
      <c r="CA427" s="55"/>
      <c r="CB427" s="52"/>
      <c r="CC427" s="52"/>
      <c r="CD427" s="52"/>
      <c r="CE427" s="52"/>
      <c r="CF427" s="52"/>
      <c r="CG427" s="52"/>
      <c r="CH427" s="52"/>
      <c r="CI427" s="52"/>
      <c r="CJ427" s="52"/>
      <c r="CK427" s="52">
        <v>67</v>
      </c>
      <c r="CL427" s="52">
        <v>58</v>
      </c>
      <c r="CM427" s="52">
        <v>66</v>
      </c>
      <c r="CN427" s="52">
        <v>0.86567164179104472</v>
      </c>
      <c r="CO427" s="52">
        <v>1.0151515151515151</v>
      </c>
      <c r="CP427" s="52">
        <v>50</v>
      </c>
      <c r="CQ427" s="52">
        <v>50</v>
      </c>
      <c r="CR427" s="52"/>
      <c r="CS427" s="52"/>
      <c r="CT427" s="52"/>
      <c r="CU427" s="52"/>
      <c r="CV427" s="52"/>
      <c r="CW427" s="52"/>
      <c r="CX427" s="52"/>
      <c r="CY427" s="52"/>
      <c r="CZ427" s="52">
        <v>16.823939048191338</v>
      </c>
      <c r="DA427" s="52">
        <v>19.496255895940152</v>
      </c>
      <c r="DB427" s="52">
        <v>17.335082511020332</v>
      </c>
      <c r="DC427" s="52"/>
      <c r="DD427" s="50" t="s">
        <v>369</v>
      </c>
      <c r="DE427" s="22"/>
      <c r="DF427" s="22"/>
    </row>
    <row r="428" spans="1:110" x14ac:dyDescent="0.25">
      <c r="A428" s="50" t="s">
        <v>3116</v>
      </c>
      <c r="B428" s="50" t="s">
        <v>2043</v>
      </c>
      <c r="C428" s="50" t="s">
        <v>106</v>
      </c>
      <c r="D428" s="50" t="s">
        <v>114</v>
      </c>
      <c r="E428" s="50" t="s">
        <v>137</v>
      </c>
      <c r="F428" s="50" t="s">
        <v>1454</v>
      </c>
      <c r="G428" s="50" t="s">
        <v>109</v>
      </c>
      <c r="H428" s="52">
        <v>533.66059898107528</v>
      </c>
      <c r="I428" s="52">
        <v>750</v>
      </c>
      <c r="J428" s="52">
        <v>71.154746530810044</v>
      </c>
      <c r="K428" s="52">
        <v>1</v>
      </c>
      <c r="L428" s="52">
        <v>228</v>
      </c>
      <c r="M428" s="52">
        <v>61.368602864224655</v>
      </c>
      <c r="N428" s="52">
        <v>81.824803818966203</v>
      </c>
      <c r="O428" s="52">
        <v>100</v>
      </c>
      <c r="P428" s="52">
        <v>168</v>
      </c>
      <c r="Q428" s="52">
        <v>56.892091884801367</v>
      </c>
      <c r="R428" s="52">
        <v>67.514261560094909</v>
      </c>
      <c r="S428" s="52">
        <v>73.90283360660986</v>
      </c>
      <c r="T428" s="52">
        <v>75.856122513068485</v>
      </c>
      <c r="U428" s="52">
        <v>100</v>
      </c>
      <c r="V428" s="52">
        <v>232</v>
      </c>
      <c r="W428" s="52">
        <v>55.847906392087431</v>
      </c>
      <c r="X428" s="52">
        <v>74.463875189449908</v>
      </c>
      <c r="Y428" s="52">
        <v>100</v>
      </c>
      <c r="Z428" s="52">
        <v>172</v>
      </c>
      <c r="AA428" s="52">
        <v>51.77824761254994</v>
      </c>
      <c r="AB428" s="52">
        <v>69.037663483399925</v>
      </c>
      <c r="AC428" s="52">
        <v>100</v>
      </c>
      <c r="AD428" s="52">
        <v>97</v>
      </c>
      <c r="AE428" s="52">
        <v>49.832646048109979</v>
      </c>
      <c r="AF428" s="52">
        <v>66.443528064146633</v>
      </c>
      <c r="AG428" s="52">
        <v>100</v>
      </c>
      <c r="AH428" s="52">
        <v>73</v>
      </c>
      <c r="AI428" s="52">
        <v>45.948858447488568</v>
      </c>
      <c r="AJ428" s="52">
        <v>61.645833333333321</v>
      </c>
      <c r="AK428" s="52">
        <v>61.265144596651425</v>
      </c>
      <c r="AL428" s="52">
        <v>100</v>
      </c>
      <c r="AM428" s="53">
        <v>17.010000000000002</v>
      </c>
      <c r="AN428" s="53">
        <v>15.73</v>
      </c>
      <c r="AO428" s="53">
        <v>15.69</v>
      </c>
      <c r="AP428" s="52">
        <v>0</v>
      </c>
      <c r="AQ428" s="52">
        <v>0.98023715415019763</v>
      </c>
      <c r="AR428" s="52">
        <v>0.97395833333333337</v>
      </c>
      <c r="AS428" s="52">
        <v>1</v>
      </c>
      <c r="AT428" s="52">
        <v>0.9882352941176471</v>
      </c>
      <c r="AU428" s="52">
        <v>0.98453608247422686</v>
      </c>
      <c r="AV428" s="52">
        <v>1</v>
      </c>
      <c r="AW428" s="52">
        <v>0.98979591836734693</v>
      </c>
      <c r="AX428" s="52">
        <v>0.98648648648648651</v>
      </c>
      <c r="AY428" s="52">
        <v>1</v>
      </c>
      <c r="AZ428" s="52">
        <v>0.10789980732177264</v>
      </c>
      <c r="BA428" s="52">
        <v>38.420038535645489</v>
      </c>
      <c r="BB428" s="52">
        <v>50</v>
      </c>
      <c r="BC428" s="52">
        <v>0.12176165803108809</v>
      </c>
      <c r="BD428" s="52">
        <v>35.647668393782389</v>
      </c>
      <c r="BE428" s="52">
        <v>50</v>
      </c>
      <c r="BF428" s="52"/>
      <c r="BG428" s="52"/>
      <c r="BH428" s="52"/>
      <c r="BI428" s="52"/>
      <c r="BJ428" s="52"/>
      <c r="BK428" s="52"/>
      <c r="BL428" s="52"/>
      <c r="BM428" s="52"/>
      <c r="BN428" s="52"/>
      <c r="BO428" s="52"/>
      <c r="BP428" s="52"/>
      <c r="BQ428" s="52"/>
      <c r="BR428" s="52"/>
      <c r="BS428" s="52"/>
      <c r="BT428" s="52"/>
      <c r="BU428" s="54"/>
      <c r="BV428" s="54"/>
      <c r="BW428" s="52"/>
      <c r="BX428" s="52"/>
      <c r="BY428" s="52"/>
      <c r="BZ428" s="55"/>
      <c r="CA428" s="55"/>
      <c r="CB428" s="52"/>
      <c r="CC428" s="52"/>
      <c r="CD428" s="52"/>
      <c r="CE428" s="52"/>
      <c r="CF428" s="52"/>
      <c r="CG428" s="52"/>
      <c r="CH428" s="52"/>
      <c r="CI428" s="52"/>
      <c r="CJ428" s="52"/>
      <c r="CK428" s="52">
        <v>76</v>
      </c>
      <c r="CL428" s="52">
        <v>35</v>
      </c>
      <c r="CM428" s="52">
        <v>80</v>
      </c>
      <c r="CN428" s="52">
        <v>0.46052631578947367</v>
      </c>
      <c r="CO428" s="52">
        <v>0.95</v>
      </c>
      <c r="CP428" s="52">
        <v>30.701754385964914</v>
      </c>
      <c r="CQ428" s="52">
        <v>50</v>
      </c>
      <c r="CR428" s="52"/>
      <c r="CS428" s="52"/>
      <c r="CT428" s="52"/>
      <c r="CU428" s="52"/>
      <c r="CV428" s="52"/>
      <c r="CW428" s="52"/>
      <c r="CX428" s="52"/>
      <c r="CY428" s="52"/>
      <c r="CZ428" s="52">
        <v>16.823939048191338</v>
      </c>
      <c r="DA428" s="52">
        <v>19.496255895940152</v>
      </c>
      <c r="DB428" s="52">
        <v>17.335082511020332</v>
      </c>
      <c r="DC428" s="52"/>
      <c r="DD428" s="50" t="s">
        <v>713</v>
      </c>
      <c r="DE428" s="22"/>
      <c r="DF428" s="22"/>
    </row>
    <row r="429" spans="1:110" x14ac:dyDescent="0.25">
      <c r="A429" s="50" t="s">
        <v>3386</v>
      </c>
      <c r="B429" s="50" t="s">
        <v>2044</v>
      </c>
      <c r="C429" s="50" t="s">
        <v>106</v>
      </c>
      <c r="D429" s="50" t="s">
        <v>114</v>
      </c>
      <c r="E429" s="50" t="s">
        <v>182</v>
      </c>
      <c r="F429" s="50" t="s">
        <v>1454</v>
      </c>
      <c r="G429" s="50" t="s">
        <v>109</v>
      </c>
      <c r="H429" s="52">
        <v>76.254140319181005</v>
      </c>
      <c r="I429" s="52">
        <v>100</v>
      </c>
      <c r="J429" s="52">
        <v>76.254140319181005</v>
      </c>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3"/>
      <c r="AN429" s="53"/>
      <c r="AO429" s="53"/>
      <c r="AP429" s="52"/>
      <c r="AQ429" s="52"/>
      <c r="AR429" s="52"/>
      <c r="AS429" s="52"/>
      <c r="AT429" s="52"/>
      <c r="AU429" s="52"/>
      <c r="AV429" s="52"/>
      <c r="AW429" s="52"/>
      <c r="AX429" s="52"/>
      <c r="AY429" s="52"/>
      <c r="AZ429" s="52">
        <v>8.2926829268292687E-2</v>
      </c>
      <c r="BA429" s="52">
        <v>43.414634146341477</v>
      </c>
      <c r="BB429" s="52">
        <v>50</v>
      </c>
      <c r="BC429" s="52">
        <v>0.13580246913580246</v>
      </c>
      <c r="BD429" s="52">
        <v>32.839506172839528</v>
      </c>
      <c r="BE429" s="52">
        <v>50</v>
      </c>
      <c r="BF429" s="52"/>
      <c r="BG429" s="52"/>
      <c r="BH429" s="52"/>
      <c r="BI429" s="52"/>
      <c r="BJ429" s="52"/>
      <c r="BK429" s="52"/>
      <c r="BL429" s="52"/>
      <c r="BM429" s="52"/>
      <c r="BN429" s="52"/>
      <c r="BO429" s="52"/>
      <c r="BP429" s="52"/>
      <c r="BQ429" s="52"/>
      <c r="BR429" s="52"/>
      <c r="BS429" s="52"/>
      <c r="BT429" s="52"/>
      <c r="BU429" s="54"/>
      <c r="BV429" s="54"/>
      <c r="BW429" s="52"/>
      <c r="BX429" s="52"/>
      <c r="BY429" s="52"/>
      <c r="BZ429" s="55"/>
      <c r="CA429" s="55"/>
      <c r="CB429" s="52"/>
      <c r="CC429" s="52"/>
      <c r="CD429" s="52"/>
      <c r="CE429" s="52"/>
      <c r="CF429" s="52"/>
      <c r="CG429" s="52"/>
      <c r="CH429" s="52"/>
      <c r="CI429" s="52"/>
      <c r="CJ429" s="52"/>
      <c r="CK429" s="52"/>
      <c r="CL429" s="52"/>
      <c r="CM429" s="52"/>
      <c r="CN429" s="52"/>
      <c r="CO429" s="52"/>
      <c r="CP429" s="52"/>
      <c r="CQ429" s="52"/>
      <c r="CR429" s="52"/>
      <c r="CS429" s="52"/>
      <c r="CT429" s="52"/>
      <c r="CU429" s="52"/>
      <c r="CV429" s="52"/>
      <c r="CW429" s="52"/>
      <c r="CX429" s="52"/>
      <c r="CY429" s="52"/>
      <c r="CZ429" s="52"/>
      <c r="DA429" s="52"/>
      <c r="DB429" s="52"/>
      <c r="DC429" s="52"/>
      <c r="DD429" s="50" t="s">
        <v>1016</v>
      </c>
      <c r="DE429" s="22"/>
      <c r="DF429" s="22"/>
    </row>
    <row r="430" spans="1:110" x14ac:dyDescent="0.25">
      <c r="A430" s="50" t="s">
        <v>2716</v>
      </c>
      <c r="B430" s="50" t="s">
        <v>242</v>
      </c>
      <c r="C430" s="50" t="s">
        <v>106</v>
      </c>
      <c r="D430" s="50" t="s">
        <v>114</v>
      </c>
      <c r="E430" s="50" t="s">
        <v>119</v>
      </c>
      <c r="F430" s="50" t="s">
        <v>1454</v>
      </c>
      <c r="G430" s="50" t="s">
        <v>109</v>
      </c>
      <c r="H430" s="52">
        <v>534.49675041612363</v>
      </c>
      <c r="I430" s="52">
        <v>800</v>
      </c>
      <c r="J430" s="52">
        <v>66.812093802015454</v>
      </c>
      <c r="K430" s="52">
        <v>0</v>
      </c>
      <c r="L430" s="52">
        <v>219</v>
      </c>
      <c r="M430" s="52">
        <v>56.801228660618953</v>
      </c>
      <c r="N430" s="52">
        <v>75.734971547491938</v>
      </c>
      <c r="O430" s="52">
        <v>100</v>
      </c>
      <c r="P430" s="52">
        <v>219</v>
      </c>
      <c r="Q430" s="52">
        <v>56.801228660618953</v>
      </c>
      <c r="R430" s="52"/>
      <c r="S430" s="52"/>
      <c r="T430" s="52">
        <v>75.734971547491938</v>
      </c>
      <c r="U430" s="52">
        <v>100</v>
      </c>
      <c r="V430" s="52">
        <v>221</v>
      </c>
      <c r="W430" s="52">
        <v>42.062967174231169</v>
      </c>
      <c r="X430" s="52">
        <v>56.083956232308232</v>
      </c>
      <c r="Y430" s="52">
        <v>100</v>
      </c>
      <c r="Z430" s="52">
        <v>221</v>
      </c>
      <c r="AA430" s="52">
        <v>42.062967174231169</v>
      </c>
      <c r="AB430" s="52">
        <v>56.083956232308232</v>
      </c>
      <c r="AC430" s="52">
        <v>100</v>
      </c>
      <c r="AD430" s="52">
        <v>71</v>
      </c>
      <c r="AE430" s="52">
        <v>48.518779342723008</v>
      </c>
      <c r="AF430" s="52">
        <v>64.691705790297334</v>
      </c>
      <c r="AG430" s="52">
        <v>100</v>
      </c>
      <c r="AH430" s="52">
        <v>71</v>
      </c>
      <c r="AI430" s="52">
        <v>48.518779342723008</v>
      </c>
      <c r="AJ430" s="52"/>
      <c r="AK430" s="52">
        <v>64.691705790297334</v>
      </c>
      <c r="AL430" s="52">
        <v>100</v>
      </c>
      <c r="AM430" s="53"/>
      <c r="AN430" s="53"/>
      <c r="AO430" s="53"/>
      <c r="AP430" s="52">
        <v>0</v>
      </c>
      <c r="AQ430" s="52">
        <v>0.95419847328244278</v>
      </c>
      <c r="AR430" s="52">
        <v>0.95419847328244278</v>
      </c>
      <c r="AS430" s="52"/>
      <c r="AT430" s="52">
        <v>0.96197718631178708</v>
      </c>
      <c r="AU430" s="52">
        <v>0.96197718631178708</v>
      </c>
      <c r="AV430" s="52"/>
      <c r="AW430" s="52">
        <v>0.98684210526315785</v>
      </c>
      <c r="AX430" s="52">
        <v>0.98684210526315785</v>
      </c>
      <c r="AY430" s="52"/>
      <c r="AZ430" s="52">
        <v>0.12853470437017994</v>
      </c>
      <c r="BA430" s="52">
        <v>34.293059125964028</v>
      </c>
      <c r="BB430" s="52">
        <v>50</v>
      </c>
      <c r="BC430" s="52">
        <v>0.12853470437017994</v>
      </c>
      <c r="BD430" s="52">
        <v>34.293059125964028</v>
      </c>
      <c r="BE430" s="52">
        <v>50</v>
      </c>
      <c r="BF430" s="52"/>
      <c r="BG430" s="52"/>
      <c r="BH430" s="52"/>
      <c r="BI430" s="52"/>
      <c r="BJ430" s="52"/>
      <c r="BK430" s="52"/>
      <c r="BL430" s="52"/>
      <c r="BM430" s="52"/>
      <c r="BN430" s="52"/>
      <c r="BO430" s="52"/>
      <c r="BP430" s="52">
        <v>52</v>
      </c>
      <c r="BQ430" s="52">
        <v>56</v>
      </c>
      <c r="BR430" s="52">
        <v>0.9285714285714286</v>
      </c>
      <c r="BS430" s="52">
        <v>49.392097264437695</v>
      </c>
      <c r="BT430" s="52">
        <v>50</v>
      </c>
      <c r="BU430" s="54"/>
      <c r="BV430" s="54"/>
      <c r="BW430" s="52"/>
      <c r="BX430" s="52"/>
      <c r="BY430" s="52"/>
      <c r="BZ430" s="55"/>
      <c r="CA430" s="55"/>
      <c r="CB430" s="52"/>
      <c r="CC430" s="52"/>
      <c r="CD430" s="52"/>
      <c r="CE430" s="52"/>
      <c r="CF430" s="52"/>
      <c r="CG430" s="52"/>
      <c r="CH430" s="52"/>
      <c r="CI430" s="52"/>
      <c r="CJ430" s="52"/>
      <c r="CK430" s="52">
        <v>122</v>
      </c>
      <c r="CL430" s="52">
        <v>43</v>
      </c>
      <c r="CM430" s="52">
        <v>130</v>
      </c>
      <c r="CN430" s="52">
        <v>0.35245901639344263</v>
      </c>
      <c r="CO430" s="52">
        <v>0.93846153846153846</v>
      </c>
      <c r="CP430" s="52">
        <v>23.497267759562842</v>
      </c>
      <c r="CQ430" s="52">
        <v>50</v>
      </c>
      <c r="CR430" s="52"/>
      <c r="CS430" s="52"/>
      <c r="CT430" s="52"/>
      <c r="CU430" s="52"/>
      <c r="CV430" s="52"/>
      <c r="CW430" s="52"/>
      <c r="CX430" s="52"/>
      <c r="CY430" s="52"/>
      <c r="CZ430" s="52">
        <v>16.823939048191338</v>
      </c>
      <c r="DA430" s="52">
        <v>19.496255895940152</v>
      </c>
      <c r="DB430" s="52">
        <v>17.335082511020332</v>
      </c>
      <c r="DC430" s="52"/>
      <c r="DD430" s="50" t="s">
        <v>243</v>
      </c>
      <c r="DE430" s="22"/>
      <c r="DF430" s="22"/>
    </row>
    <row r="431" spans="1:110" x14ac:dyDescent="0.25">
      <c r="A431" s="50" t="s">
        <v>3108</v>
      </c>
      <c r="B431" s="50" t="s">
        <v>2045</v>
      </c>
      <c r="C431" s="50" t="s">
        <v>106</v>
      </c>
      <c r="D431" s="50" t="s">
        <v>114</v>
      </c>
      <c r="E431" s="50" t="s">
        <v>132</v>
      </c>
      <c r="F431" s="50" t="s">
        <v>1453</v>
      </c>
      <c r="G431" s="50" t="s">
        <v>109</v>
      </c>
      <c r="H431" s="52">
        <v>429.27832954450929</v>
      </c>
      <c r="I431" s="52">
        <v>550</v>
      </c>
      <c r="J431" s="52">
        <v>78.050605371728963</v>
      </c>
      <c r="K431" s="52">
        <v>0</v>
      </c>
      <c r="L431" s="52">
        <v>124</v>
      </c>
      <c r="M431" s="52">
        <v>65.99255565715734</v>
      </c>
      <c r="N431" s="52">
        <v>87.990074209543124</v>
      </c>
      <c r="O431" s="52">
        <v>100</v>
      </c>
      <c r="P431" s="52">
        <v>76</v>
      </c>
      <c r="Q431" s="52">
        <v>61.615695770550339</v>
      </c>
      <c r="R431" s="52">
        <v>66.24165331196582</v>
      </c>
      <c r="S431" s="52">
        <v>72.92258381095175</v>
      </c>
      <c r="T431" s="52">
        <v>82.154261027400452</v>
      </c>
      <c r="U431" s="52">
        <v>100</v>
      </c>
      <c r="V431" s="52">
        <v>124</v>
      </c>
      <c r="W431" s="52">
        <v>61.207222287867452</v>
      </c>
      <c r="X431" s="52">
        <v>81.609629717156608</v>
      </c>
      <c r="Y431" s="52">
        <v>100</v>
      </c>
      <c r="Z431" s="52">
        <v>76</v>
      </c>
      <c r="AA431" s="52">
        <v>58.027581641068487</v>
      </c>
      <c r="AB431" s="52">
        <v>77.370108854757973</v>
      </c>
      <c r="AC431" s="52">
        <v>100</v>
      </c>
      <c r="AD431" s="52"/>
      <c r="AE431" s="52"/>
      <c r="AF431" s="52"/>
      <c r="AG431" s="52">
        <v>0</v>
      </c>
      <c r="AH431" s="52"/>
      <c r="AI431" s="52"/>
      <c r="AJ431" s="52"/>
      <c r="AK431" s="52"/>
      <c r="AL431" s="52">
        <v>0</v>
      </c>
      <c r="AM431" s="53">
        <v>11.3</v>
      </c>
      <c r="AN431" s="53">
        <v>8.2100000000000009</v>
      </c>
      <c r="AO431" s="53"/>
      <c r="AP431" s="52">
        <v>0</v>
      </c>
      <c r="AQ431" s="52">
        <v>0.98496240601503759</v>
      </c>
      <c r="AR431" s="52">
        <v>0.97619047619047616</v>
      </c>
      <c r="AS431" s="52">
        <v>1</v>
      </c>
      <c r="AT431" s="52">
        <v>0.99259259259259258</v>
      </c>
      <c r="AU431" s="52">
        <v>0.98837209302325579</v>
      </c>
      <c r="AV431" s="52">
        <v>1</v>
      </c>
      <c r="AW431" s="52"/>
      <c r="AX431" s="52"/>
      <c r="AY431" s="52"/>
      <c r="AZ431" s="52">
        <v>6.9767441860465115E-2</v>
      </c>
      <c r="BA431" s="52">
        <v>46.04651162790698</v>
      </c>
      <c r="BB431" s="52">
        <v>50</v>
      </c>
      <c r="BC431" s="52">
        <v>9.2592592592592587E-2</v>
      </c>
      <c r="BD431" s="52">
        <v>41.481481481481502</v>
      </c>
      <c r="BE431" s="52">
        <v>50</v>
      </c>
      <c r="BF431" s="52"/>
      <c r="BG431" s="52"/>
      <c r="BH431" s="52"/>
      <c r="BI431" s="52"/>
      <c r="BJ431" s="52"/>
      <c r="BK431" s="52"/>
      <c r="BL431" s="52"/>
      <c r="BM431" s="52"/>
      <c r="BN431" s="52"/>
      <c r="BO431" s="52"/>
      <c r="BP431" s="52"/>
      <c r="BQ431" s="52"/>
      <c r="BR431" s="52"/>
      <c r="BS431" s="52"/>
      <c r="BT431" s="52"/>
      <c r="BU431" s="54"/>
      <c r="BV431" s="54"/>
      <c r="BW431" s="52"/>
      <c r="BX431" s="52"/>
      <c r="BY431" s="52"/>
      <c r="BZ431" s="55"/>
      <c r="CA431" s="55"/>
      <c r="CB431" s="52"/>
      <c r="CC431" s="52"/>
      <c r="CD431" s="52"/>
      <c r="CE431" s="52"/>
      <c r="CF431" s="52"/>
      <c r="CG431" s="52"/>
      <c r="CH431" s="52"/>
      <c r="CI431" s="52"/>
      <c r="CJ431" s="52"/>
      <c r="CK431" s="52">
        <v>66</v>
      </c>
      <c r="CL431" s="52">
        <v>25</v>
      </c>
      <c r="CM431" s="52">
        <v>75</v>
      </c>
      <c r="CN431" s="52">
        <v>0.37878787878787878</v>
      </c>
      <c r="CO431" s="52">
        <v>0.88</v>
      </c>
      <c r="CP431" s="52">
        <v>12.626262626262626</v>
      </c>
      <c r="CQ431" s="52">
        <v>50</v>
      </c>
      <c r="CR431" s="52"/>
      <c r="CS431" s="52"/>
      <c r="CT431" s="52"/>
      <c r="CU431" s="52"/>
      <c r="CV431" s="52"/>
      <c r="CW431" s="52"/>
      <c r="CX431" s="52"/>
      <c r="CY431" s="52"/>
      <c r="CZ431" s="52">
        <v>16.823939048191338</v>
      </c>
      <c r="DA431" s="52">
        <v>19.496255895940152</v>
      </c>
      <c r="DB431" s="52">
        <v>17.335082511020332</v>
      </c>
      <c r="DC431" s="52"/>
      <c r="DD431" s="50" t="s">
        <v>704</v>
      </c>
      <c r="DE431" s="22"/>
      <c r="DF431" s="22"/>
    </row>
    <row r="432" spans="1:110" x14ac:dyDescent="0.25">
      <c r="A432" s="50" t="s">
        <v>3449</v>
      </c>
      <c r="B432" s="50" t="s">
        <v>2046</v>
      </c>
      <c r="C432" s="50" t="s">
        <v>106</v>
      </c>
      <c r="D432" s="50" t="s">
        <v>114</v>
      </c>
      <c r="E432" s="50" t="s">
        <v>137</v>
      </c>
      <c r="F432" s="50" t="s">
        <v>1454</v>
      </c>
      <c r="G432" s="50" t="s">
        <v>109</v>
      </c>
      <c r="H432" s="52">
        <v>416.37793668429862</v>
      </c>
      <c r="I432" s="52">
        <v>750</v>
      </c>
      <c r="J432" s="52">
        <v>55.517058224573148</v>
      </c>
      <c r="K432" s="52">
        <v>0</v>
      </c>
      <c r="L432" s="52">
        <v>184</v>
      </c>
      <c r="M432" s="52">
        <v>49.612162566127431</v>
      </c>
      <c r="N432" s="52">
        <v>66.149550088169903</v>
      </c>
      <c r="O432" s="52">
        <v>100</v>
      </c>
      <c r="P432" s="52">
        <v>173</v>
      </c>
      <c r="Q432" s="52">
        <v>48.808594533906195</v>
      </c>
      <c r="R432" s="52"/>
      <c r="S432" s="52"/>
      <c r="T432" s="52">
        <v>65.078126045208265</v>
      </c>
      <c r="U432" s="52">
        <v>100</v>
      </c>
      <c r="V432" s="52">
        <v>184</v>
      </c>
      <c r="W432" s="52">
        <v>44.238620705332671</v>
      </c>
      <c r="X432" s="52">
        <v>58.984827607110226</v>
      </c>
      <c r="Y432" s="52">
        <v>100</v>
      </c>
      <c r="Z432" s="52">
        <v>173</v>
      </c>
      <c r="AA432" s="52">
        <v>43.219172405588594</v>
      </c>
      <c r="AB432" s="52">
        <v>57.625563207451457</v>
      </c>
      <c r="AC432" s="52">
        <v>100</v>
      </c>
      <c r="AD432" s="52">
        <v>70</v>
      </c>
      <c r="AE432" s="52">
        <v>38.18571428571429</v>
      </c>
      <c r="AF432" s="52">
        <v>50.914285714285725</v>
      </c>
      <c r="AG432" s="52">
        <v>100</v>
      </c>
      <c r="AH432" s="52">
        <v>66</v>
      </c>
      <c r="AI432" s="52">
        <v>38</v>
      </c>
      <c r="AJ432" s="52"/>
      <c r="AK432" s="52">
        <v>50.666666666666671</v>
      </c>
      <c r="AL432" s="52">
        <v>100</v>
      </c>
      <c r="AM432" s="53"/>
      <c r="AN432" s="53"/>
      <c r="AO432" s="53"/>
      <c r="AP432" s="52">
        <v>0</v>
      </c>
      <c r="AQ432" s="52">
        <v>1</v>
      </c>
      <c r="AR432" s="52">
        <v>1</v>
      </c>
      <c r="AS432" s="52"/>
      <c r="AT432" s="52">
        <v>1</v>
      </c>
      <c r="AU432" s="52">
        <v>1</v>
      </c>
      <c r="AV432" s="52"/>
      <c r="AW432" s="52">
        <v>1</v>
      </c>
      <c r="AX432" s="52">
        <v>1</v>
      </c>
      <c r="AY432" s="52"/>
      <c r="AZ432" s="52">
        <v>0.17296222664015903</v>
      </c>
      <c r="BA432" s="52">
        <v>25.407554671968203</v>
      </c>
      <c r="BB432" s="52">
        <v>50</v>
      </c>
      <c r="BC432" s="52">
        <v>0.18029350104821804</v>
      </c>
      <c r="BD432" s="52">
        <v>23.941299790356396</v>
      </c>
      <c r="BE432" s="52">
        <v>50</v>
      </c>
      <c r="BF432" s="52"/>
      <c r="BG432" s="52"/>
      <c r="BH432" s="52"/>
      <c r="BI432" s="52"/>
      <c r="BJ432" s="52"/>
      <c r="BK432" s="52"/>
      <c r="BL432" s="52"/>
      <c r="BM432" s="52"/>
      <c r="BN432" s="52"/>
      <c r="BO432" s="52"/>
      <c r="BP432" s="52"/>
      <c r="BQ432" s="52"/>
      <c r="BR432" s="52"/>
      <c r="BS432" s="52"/>
      <c r="BT432" s="52"/>
      <c r="BU432" s="54"/>
      <c r="BV432" s="54"/>
      <c r="BW432" s="52"/>
      <c r="BX432" s="52"/>
      <c r="BY432" s="52"/>
      <c r="BZ432" s="55"/>
      <c r="CA432" s="55"/>
      <c r="CB432" s="52"/>
      <c r="CC432" s="52"/>
      <c r="CD432" s="52"/>
      <c r="CE432" s="52"/>
      <c r="CF432" s="52"/>
      <c r="CG432" s="52"/>
      <c r="CH432" s="52"/>
      <c r="CI432" s="52"/>
      <c r="CJ432" s="52"/>
      <c r="CK432" s="52">
        <v>53</v>
      </c>
      <c r="CL432" s="52">
        <v>14</v>
      </c>
      <c r="CM432" s="52">
        <v>52</v>
      </c>
      <c r="CN432" s="52">
        <v>0.26415094339622641</v>
      </c>
      <c r="CO432" s="52">
        <v>1.0192307692307692</v>
      </c>
      <c r="CP432" s="52">
        <v>17.610062893081761</v>
      </c>
      <c r="CQ432" s="52">
        <v>50</v>
      </c>
      <c r="CR432" s="52"/>
      <c r="CS432" s="52"/>
      <c r="CT432" s="52"/>
      <c r="CU432" s="52"/>
      <c r="CV432" s="52"/>
      <c r="CW432" s="52"/>
      <c r="CX432" s="52"/>
      <c r="CY432" s="52"/>
      <c r="CZ432" s="52">
        <v>16.823939048191338</v>
      </c>
      <c r="DA432" s="52">
        <v>19.496255895940152</v>
      </c>
      <c r="DB432" s="52">
        <v>17.335082511020332</v>
      </c>
      <c r="DC432" s="52"/>
      <c r="DD432" s="50" t="s">
        <v>1085</v>
      </c>
      <c r="DE432" s="22"/>
      <c r="DF432" s="22"/>
    </row>
    <row r="433" spans="1:110" x14ac:dyDescent="0.25">
      <c r="A433" s="50" t="s">
        <v>2911</v>
      </c>
      <c r="B433" s="50" t="s">
        <v>2047</v>
      </c>
      <c r="C433" s="50" t="s">
        <v>106</v>
      </c>
      <c r="D433" s="50" t="s">
        <v>114</v>
      </c>
      <c r="E433" s="50" t="s">
        <v>137</v>
      </c>
      <c r="F433" s="50" t="s">
        <v>2644</v>
      </c>
      <c r="G433" s="50" t="s">
        <v>109</v>
      </c>
      <c r="H433" s="52">
        <v>587.78736522775648</v>
      </c>
      <c r="I433" s="52">
        <v>650</v>
      </c>
      <c r="J433" s="52">
        <v>90.428825419654842</v>
      </c>
      <c r="K433" s="52">
        <v>0</v>
      </c>
      <c r="L433" s="52">
        <v>212</v>
      </c>
      <c r="M433" s="52">
        <v>82.245182870745253</v>
      </c>
      <c r="N433" s="52">
        <v>100</v>
      </c>
      <c r="O433" s="52">
        <v>100</v>
      </c>
      <c r="P433" s="52">
        <v>39</v>
      </c>
      <c r="Q433" s="52">
        <v>67.372024347470543</v>
      </c>
      <c r="R433" s="52">
        <v>75</v>
      </c>
      <c r="S433" s="52">
        <v>75</v>
      </c>
      <c r="T433" s="52">
        <v>89.829365796627386</v>
      </c>
      <c r="U433" s="52">
        <v>100</v>
      </c>
      <c r="V433" s="52">
        <v>212</v>
      </c>
      <c r="W433" s="52">
        <v>76.19449876997048</v>
      </c>
      <c r="X433" s="52">
        <v>100</v>
      </c>
      <c r="Y433" s="52">
        <v>100</v>
      </c>
      <c r="Z433" s="52">
        <v>39</v>
      </c>
      <c r="AA433" s="52">
        <v>60.866169635400418</v>
      </c>
      <c r="AB433" s="52">
        <v>81.154892847200557</v>
      </c>
      <c r="AC433" s="52">
        <v>100</v>
      </c>
      <c r="AD433" s="52">
        <v>78</v>
      </c>
      <c r="AE433" s="52">
        <v>67.739316239316238</v>
      </c>
      <c r="AF433" s="52">
        <v>90.319088319088308</v>
      </c>
      <c r="AG433" s="52">
        <v>100</v>
      </c>
      <c r="AH433" s="52">
        <v>15</v>
      </c>
      <c r="AI433" s="52"/>
      <c r="AJ433" s="52">
        <v>69.346560846560877</v>
      </c>
      <c r="AK433" s="52"/>
      <c r="AL433" s="52">
        <v>0</v>
      </c>
      <c r="AM433" s="53">
        <v>7.62</v>
      </c>
      <c r="AN433" s="53">
        <v>14.13</v>
      </c>
      <c r="AO433" s="53"/>
      <c r="AP433" s="52">
        <v>0</v>
      </c>
      <c r="AQ433" s="52">
        <v>1</v>
      </c>
      <c r="AR433" s="52">
        <v>1</v>
      </c>
      <c r="AS433" s="52">
        <v>1</v>
      </c>
      <c r="AT433" s="52">
        <v>1</v>
      </c>
      <c r="AU433" s="52">
        <v>1</v>
      </c>
      <c r="AV433" s="52">
        <v>1</v>
      </c>
      <c r="AW433" s="52">
        <v>1</v>
      </c>
      <c r="AX433" s="52"/>
      <c r="AY433" s="52">
        <v>1</v>
      </c>
      <c r="AZ433" s="52">
        <v>1.1904761904761904E-2</v>
      </c>
      <c r="BA433" s="52">
        <v>50</v>
      </c>
      <c r="BB433" s="52">
        <v>50</v>
      </c>
      <c r="BC433" s="52">
        <v>1.5625E-2</v>
      </c>
      <c r="BD433" s="52">
        <v>50</v>
      </c>
      <c r="BE433" s="52">
        <v>50</v>
      </c>
      <c r="BF433" s="52"/>
      <c r="BG433" s="52"/>
      <c r="BH433" s="52"/>
      <c r="BI433" s="52"/>
      <c r="BJ433" s="52"/>
      <c r="BK433" s="52"/>
      <c r="BL433" s="52"/>
      <c r="BM433" s="52"/>
      <c r="BN433" s="52"/>
      <c r="BO433" s="52"/>
      <c r="BP433" s="52"/>
      <c r="BQ433" s="52"/>
      <c r="BR433" s="52"/>
      <c r="BS433" s="52"/>
      <c r="BT433" s="52"/>
      <c r="BU433" s="54"/>
      <c r="BV433" s="54"/>
      <c r="BW433" s="52"/>
      <c r="BX433" s="52"/>
      <c r="BY433" s="52"/>
      <c r="BZ433" s="55"/>
      <c r="CA433" s="55"/>
      <c r="CB433" s="52"/>
      <c r="CC433" s="52"/>
      <c r="CD433" s="52"/>
      <c r="CE433" s="52"/>
      <c r="CF433" s="52"/>
      <c r="CG433" s="52"/>
      <c r="CH433" s="52"/>
      <c r="CI433" s="52"/>
      <c r="CJ433" s="52"/>
      <c r="CK433" s="52">
        <v>73</v>
      </c>
      <c r="CL433" s="52">
        <v>29</v>
      </c>
      <c r="CM433" s="52">
        <v>76</v>
      </c>
      <c r="CN433" s="52">
        <v>0.39726027397260272</v>
      </c>
      <c r="CO433" s="52">
        <v>0.96052631578947367</v>
      </c>
      <c r="CP433" s="52">
        <v>26.484018264840181</v>
      </c>
      <c r="CQ433" s="52">
        <v>50</v>
      </c>
      <c r="CR433" s="52"/>
      <c r="CS433" s="52"/>
      <c r="CT433" s="52"/>
      <c r="CU433" s="52"/>
      <c r="CV433" s="52"/>
      <c r="CW433" s="52"/>
      <c r="CX433" s="52"/>
      <c r="CY433" s="52"/>
      <c r="CZ433" s="52">
        <v>16.823939048191338</v>
      </c>
      <c r="DA433" s="52">
        <v>19.496255895940152</v>
      </c>
      <c r="DB433" s="52">
        <v>17.335082511020332</v>
      </c>
      <c r="DC433" s="52"/>
      <c r="DD433" s="50" t="s">
        <v>484</v>
      </c>
      <c r="DE433" s="22"/>
      <c r="DF433" s="22"/>
    </row>
    <row r="434" spans="1:110" x14ac:dyDescent="0.25">
      <c r="A434" s="50" t="s">
        <v>2782</v>
      </c>
      <c r="B434" s="50" t="s">
        <v>2048</v>
      </c>
      <c r="C434" s="50" t="s">
        <v>106</v>
      </c>
      <c r="D434" s="50" t="s">
        <v>107</v>
      </c>
      <c r="E434" s="50" t="s">
        <v>119</v>
      </c>
      <c r="F434" s="50" t="s">
        <v>1453</v>
      </c>
      <c r="G434" s="50" t="s">
        <v>109</v>
      </c>
      <c r="H434" s="52">
        <v>664.45749159969478</v>
      </c>
      <c r="I434" s="52">
        <v>800</v>
      </c>
      <c r="J434" s="52">
        <v>83.057186449961847</v>
      </c>
      <c r="K434" s="52">
        <v>0</v>
      </c>
      <c r="L434" s="52">
        <v>284</v>
      </c>
      <c r="M434" s="52">
        <v>73.571571484889105</v>
      </c>
      <c r="N434" s="52">
        <v>98.095428646518812</v>
      </c>
      <c r="O434" s="52">
        <v>100</v>
      </c>
      <c r="P434" s="52">
        <v>80</v>
      </c>
      <c r="Q434" s="52">
        <v>60.918270714885182</v>
      </c>
      <c r="R434" s="52">
        <v>68.713426287754899</v>
      </c>
      <c r="S434" s="52">
        <v>75</v>
      </c>
      <c r="T434" s="52">
        <v>81.224360953180238</v>
      </c>
      <c r="U434" s="52">
        <v>100</v>
      </c>
      <c r="V434" s="52">
        <v>283</v>
      </c>
      <c r="W434" s="52">
        <v>63.545072013438322</v>
      </c>
      <c r="X434" s="52">
        <v>84.726762684584429</v>
      </c>
      <c r="Y434" s="52">
        <v>100</v>
      </c>
      <c r="Z434" s="52">
        <v>79</v>
      </c>
      <c r="AA434" s="52">
        <v>50.198941988620831</v>
      </c>
      <c r="AB434" s="52">
        <v>66.931922651494446</v>
      </c>
      <c r="AC434" s="52">
        <v>100</v>
      </c>
      <c r="AD434" s="52">
        <v>95</v>
      </c>
      <c r="AE434" s="52">
        <v>58.932982456140387</v>
      </c>
      <c r="AF434" s="52">
        <v>78.577309941520511</v>
      </c>
      <c r="AG434" s="52">
        <v>100</v>
      </c>
      <c r="AH434" s="52">
        <v>29</v>
      </c>
      <c r="AI434" s="52">
        <v>47.312643678160917</v>
      </c>
      <c r="AJ434" s="52">
        <v>64.03888888888892</v>
      </c>
      <c r="AK434" s="52">
        <v>63.083524904214563</v>
      </c>
      <c r="AL434" s="52">
        <v>100</v>
      </c>
      <c r="AM434" s="53">
        <v>14.08</v>
      </c>
      <c r="AN434" s="53">
        <v>18.510000000000002</v>
      </c>
      <c r="AO434" s="53">
        <v>16.72</v>
      </c>
      <c r="AP434" s="52">
        <v>1</v>
      </c>
      <c r="AQ434" s="52">
        <v>0.97297297297297303</v>
      </c>
      <c r="AR434" s="52">
        <v>0.92045454545454541</v>
      </c>
      <c r="AS434" s="52">
        <v>0.99519230769230771</v>
      </c>
      <c r="AT434" s="52">
        <v>0.96959459459459463</v>
      </c>
      <c r="AU434" s="52">
        <v>0.90909090909090906</v>
      </c>
      <c r="AV434" s="52">
        <v>0.99519230769230771</v>
      </c>
      <c r="AW434" s="52">
        <v>1</v>
      </c>
      <c r="AX434" s="52">
        <v>1</v>
      </c>
      <c r="AY434" s="52">
        <v>1</v>
      </c>
      <c r="AZ434" s="52">
        <v>4.8426150121065374E-2</v>
      </c>
      <c r="BA434" s="52">
        <v>50</v>
      </c>
      <c r="BB434" s="52">
        <v>50</v>
      </c>
      <c r="BC434" s="52">
        <v>9.0909090909090912E-2</v>
      </c>
      <c r="BD434" s="52">
        <v>41.818181818181827</v>
      </c>
      <c r="BE434" s="52">
        <v>50</v>
      </c>
      <c r="BF434" s="52"/>
      <c r="BG434" s="52"/>
      <c r="BH434" s="52"/>
      <c r="BI434" s="52"/>
      <c r="BJ434" s="52"/>
      <c r="BK434" s="52"/>
      <c r="BL434" s="52"/>
      <c r="BM434" s="52"/>
      <c r="BN434" s="52"/>
      <c r="BO434" s="52"/>
      <c r="BP434" s="52">
        <v>61</v>
      </c>
      <c r="BQ434" s="52">
        <v>63</v>
      </c>
      <c r="BR434" s="52">
        <v>0.96825396825396826</v>
      </c>
      <c r="BS434" s="52">
        <v>50</v>
      </c>
      <c r="BT434" s="52">
        <v>50</v>
      </c>
      <c r="BU434" s="54"/>
      <c r="BV434" s="54"/>
      <c r="BW434" s="52"/>
      <c r="BX434" s="52"/>
      <c r="BY434" s="52"/>
      <c r="BZ434" s="55"/>
      <c r="CA434" s="55"/>
      <c r="CB434" s="52"/>
      <c r="CC434" s="52"/>
      <c r="CD434" s="52"/>
      <c r="CE434" s="52"/>
      <c r="CF434" s="52"/>
      <c r="CG434" s="52"/>
      <c r="CH434" s="52"/>
      <c r="CI434" s="52"/>
      <c r="CJ434" s="52"/>
      <c r="CK434" s="52">
        <v>158</v>
      </c>
      <c r="CL434" s="52">
        <v>128</v>
      </c>
      <c r="CM434" s="52">
        <v>162</v>
      </c>
      <c r="CN434" s="52">
        <v>0.810126582278481</v>
      </c>
      <c r="CO434" s="52">
        <v>0.97530864197530864</v>
      </c>
      <c r="CP434" s="52">
        <v>50</v>
      </c>
      <c r="CQ434" s="52">
        <v>50</v>
      </c>
      <c r="CR434" s="52"/>
      <c r="CS434" s="52"/>
      <c r="CT434" s="52"/>
      <c r="CU434" s="52"/>
      <c r="CV434" s="52"/>
      <c r="CW434" s="52"/>
      <c r="CX434" s="52"/>
      <c r="CY434" s="52"/>
      <c r="CZ434" s="52">
        <v>16.823939048191338</v>
      </c>
      <c r="DA434" s="52">
        <v>19.496255895940152</v>
      </c>
      <c r="DB434" s="52">
        <v>17.335082511020332</v>
      </c>
      <c r="DC434" s="52"/>
      <c r="DD434" s="50" t="s">
        <v>333</v>
      </c>
      <c r="DE434" s="22"/>
      <c r="DF434" s="22"/>
    </row>
    <row r="435" spans="1:110" x14ac:dyDescent="0.25">
      <c r="A435" s="50" t="s">
        <v>3564</v>
      </c>
      <c r="B435" s="50" t="s">
        <v>2049</v>
      </c>
      <c r="C435" s="50" t="s">
        <v>1212</v>
      </c>
      <c r="D435" s="50" t="s">
        <v>122</v>
      </c>
      <c r="E435" s="50" t="s">
        <v>123</v>
      </c>
      <c r="F435" s="50" t="s">
        <v>1453</v>
      </c>
      <c r="G435" s="50" t="s">
        <v>109</v>
      </c>
      <c r="H435" s="52">
        <v>928.34053078208808</v>
      </c>
      <c r="I435" s="52">
        <v>1250</v>
      </c>
      <c r="J435" s="52">
        <v>74.267242462567054</v>
      </c>
      <c r="K435" s="52">
        <v>0</v>
      </c>
      <c r="L435" s="52">
        <v>91</v>
      </c>
      <c r="M435" s="52">
        <v>66.490827720666431</v>
      </c>
      <c r="N435" s="52">
        <v>88.654436960888575</v>
      </c>
      <c r="O435" s="52">
        <v>100</v>
      </c>
      <c r="P435" s="52">
        <v>27</v>
      </c>
      <c r="Q435" s="52">
        <v>54.663231780167251</v>
      </c>
      <c r="R435" s="52">
        <v>60.499223273548935</v>
      </c>
      <c r="S435" s="52">
        <v>71.480594758064512</v>
      </c>
      <c r="T435" s="52">
        <v>72.884309040223002</v>
      </c>
      <c r="U435" s="52">
        <v>100</v>
      </c>
      <c r="V435" s="52">
        <v>100</v>
      </c>
      <c r="W435" s="52">
        <v>56.778522336769768</v>
      </c>
      <c r="X435" s="52">
        <v>75.704696449026358</v>
      </c>
      <c r="Y435" s="52">
        <v>100</v>
      </c>
      <c r="Z435" s="52">
        <v>27</v>
      </c>
      <c r="AA435" s="52">
        <v>46.718849433626069</v>
      </c>
      <c r="AB435" s="52">
        <v>62.291799244834756</v>
      </c>
      <c r="AC435" s="52">
        <v>100</v>
      </c>
      <c r="AD435" s="52">
        <v>112</v>
      </c>
      <c r="AE435" s="52">
        <v>60.879761904761899</v>
      </c>
      <c r="AF435" s="52">
        <v>81.173015873015856</v>
      </c>
      <c r="AG435" s="52">
        <v>100</v>
      </c>
      <c r="AH435" s="52">
        <v>32</v>
      </c>
      <c r="AI435" s="52">
        <v>49.878124999999997</v>
      </c>
      <c r="AJ435" s="52">
        <v>65.280416666666667</v>
      </c>
      <c r="AK435" s="52">
        <v>66.504166666666663</v>
      </c>
      <c r="AL435" s="52">
        <v>100</v>
      </c>
      <c r="AM435" s="53">
        <v>16.809999999999999</v>
      </c>
      <c r="AN435" s="53">
        <v>13.78</v>
      </c>
      <c r="AO435" s="53">
        <v>15.4</v>
      </c>
      <c r="AP435" s="52">
        <v>1</v>
      </c>
      <c r="AQ435" s="52">
        <v>0.85585585585585588</v>
      </c>
      <c r="AR435" s="52">
        <v>0.90909090909090906</v>
      </c>
      <c r="AS435" s="52">
        <v>0.83333333333333337</v>
      </c>
      <c r="AT435" s="52">
        <v>0.93693693693693691</v>
      </c>
      <c r="AU435" s="52">
        <v>0.90909090909090906</v>
      </c>
      <c r="AV435" s="52">
        <v>0.94871794871794868</v>
      </c>
      <c r="AW435" s="52">
        <v>0.9826086956521739</v>
      </c>
      <c r="AX435" s="52">
        <v>0.94117647058823528</v>
      </c>
      <c r="AY435" s="52">
        <v>1</v>
      </c>
      <c r="AZ435" s="52">
        <v>0.1525</v>
      </c>
      <c r="BA435" s="52">
        <v>29.500000000000018</v>
      </c>
      <c r="BB435" s="52">
        <v>50</v>
      </c>
      <c r="BC435" s="52">
        <v>0.1891891891891892</v>
      </c>
      <c r="BD435" s="52">
        <v>22.162162162162158</v>
      </c>
      <c r="BE435" s="52">
        <v>50</v>
      </c>
      <c r="BF435" s="52">
        <v>102</v>
      </c>
      <c r="BG435" s="52">
        <v>195</v>
      </c>
      <c r="BH435" s="52">
        <v>0.52307692307692311</v>
      </c>
      <c r="BI435" s="52">
        <v>34.871794871794876</v>
      </c>
      <c r="BJ435" s="52">
        <v>50</v>
      </c>
      <c r="BK435" s="52">
        <v>65</v>
      </c>
      <c r="BL435" s="52">
        <v>195</v>
      </c>
      <c r="BM435" s="52">
        <v>0.33333333333333331</v>
      </c>
      <c r="BN435" s="52">
        <v>22.222222222222221</v>
      </c>
      <c r="BO435" s="52">
        <v>50</v>
      </c>
      <c r="BP435" s="52">
        <v>83</v>
      </c>
      <c r="BQ435" s="52">
        <v>91</v>
      </c>
      <c r="BR435" s="52">
        <v>0.91208791208791207</v>
      </c>
      <c r="BS435" s="52">
        <v>48.515314472761283</v>
      </c>
      <c r="BT435" s="52">
        <v>50</v>
      </c>
      <c r="BU435" s="54">
        <v>107</v>
      </c>
      <c r="BV435" s="54">
        <v>120</v>
      </c>
      <c r="BW435" s="52">
        <v>0.89166666666666672</v>
      </c>
      <c r="BX435" s="52">
        <v>94.858156028368796</v>
      </c>
      <c r="BY435" s="52">
        <v>100</v>
      </c>
      <c r="BZ435" s="55">
        <v>41</v>
      </c>
      <c r="CA435" s="55">
        <v>43</v>
      </c>
      <c r="CB435" s="52">
        <v>0.95348837209302328</v>
      </c>
      <c r="CC435" s="52">
        <v>100</v>
      </c>
      <c r="CD435" s="52">
        <v>100</v>
      </c>
      <c r="CE435" s="52">
        <v>0</v>
      </c>
      <c r="CF435" s="52">
        <v>108</v>
      </c>
      <c r="CG435" s="52">
        <v>73</v>
      </c>
      <c r="CH435" s="52">
        <v>0.67592592592592593</v>
      </c>
      <c r="CI435" s="52">
        <v>90.123456790123456</v>
      </c>
      <c r="CJ435" s="52">
        <v>100</v>
      </c>
      <c r="CK435" s="52">
        <v>100</v>
      </c>
      <c r="CL435" s="52">
        <v>56</v>
      </c>
      <c r="CM435" s="52">
        <v>114</v>
      </c>
      <c r="CN435" s="52">
        <v>0.56000000000000005</v>
      </c>
      <c r="CO435" s="52">
        <v>0.8771929824561403</v>
      </c>
      <c r="CP435" s="52">
        <v>18.666666666666668</v>
      </c>
      <c r="CQ435" s="52">
        <v>50</v>
      </c>
      <c r="CR435" s="52">
        <v>97</v>
      </c>
      <c r="CS435" s="52">
        <v>400</v>
      </c>
      <c r="CT435" s="52">
        <v>0.24249999999999999</v>
      </c>
      <c r="CU435" s="52">
        <v>20.208333333333332</v>
      </c>
      <c r="CV435" s="52">
        <v>50</v>
      </c>
      <c r="CW435" s="52">
        <v>0.95348837209302328</v>
      </c>
      <c r="CX435" s="52">
        <v>0.94</v>
      </c>
      <c r="CY435" s="52">
        <v>-1.3488372093023315E-2</v>
      </c>
      <c r="CZ435" s="52">
        <v>16.823939048191338</v>
      </c>
      <c r="DA435" s="52">
        <v>19.496255895940152</v>
      </c>
      <c r="DB435" s="52">
        <v>17.335082511020332</v>
      </c>
      <c r="DC435" s="52">
        <v>12.629206143265662</v>
      </c>
      <c r="DD435" s="50" t="s">
        <v>1211</v>
      </c>
      <c r="DE435" s="22"/>
      <c r="DF435" s="22"/>
    </row>
    <row r="436" spans="1:110" x14ac:dyDescent="0.25">
      <c r="A436" s="50" t="s">
        <v>3126</v>
      </c>
      <c r="B436" s="50" t="s">
        <v>2050</v>
      </c>
      <c r="C436" s="50" t="s">
        <v>106</v>
      </c>
      <c r="D436" s="50" t="s">
        <v>108</v>
      </c>
      <c r="E436" s="50" t="s">
        <v>119</v>
      </c>
      <c r="F436" s="50" t="s">
        <v>2644</v>
      </c>
      <c r="G436" s="50" t="s">
        <v>109</v>
      </c>
      <c r="H436" s="52">
        <v>764.87711337061933</v>
      </c>
      <c r="I436" s="52">
        <v>800</v>
      </c>
      <c r="J436" s="52">
        <v>95.609639171327416</v>
      </c>
      <c r="K436" s="52">
        <v>0</v>
      </c>
      <c r="L436" s="52">
        <v>158</v>
      </c>
      <c r="M436" s="52">
        <v>84.358296115758336</v>
      </c>
      <c r="N436" s="52">
        <v>100</v>
      </c>
      <c r="O436" s="52">
        <v>100</v>
      </c>
      <c r="P436" s="52">
        <v>81</v>
      </c>
      <c r="Q436" s="52">
        <v>83.241654573853339</v>
      </c>
      <c r="R436" s="52">
        <v>75</v>
      </c>
      <c r="S436" s="52">
        <v>75</v>
      </c>
      <c r="T436" s="52">
        <v>100</v>
      </c>
      <c r="U436" s="52">
        <v>100</v>
      </c>
      <c r="V436" s="52">
        <v>158</v>
      </c>
      <c r="W436" s="52">
        <v>74.721452035976299</v>
      </c>
      <c r="X436" s="52">
        <v>99.628602714635065</v>
      </c>
      <c r="Y436" s="52">
        <v>100</v>
      </c>
      <c r="Z436" s="52">
        <v>81</v>
      </c>
      <c r="AA436" s="52">
        <v>73.401859182464307</v>
      </c>
      <c r="AB436" s="52">
        <v>97.869145576619076</v>
      </c>
      <c r="AC436" s="52">
        <v>100</v>
      </c>
      <c r="AD436" s="52">
        <v>55</v>
      </c>
      <c r="AE436" s="52">
        <v>65.666666666666714</v>
      </c>
      <c r="AF436" s="52">
        <v>87.555555555555614</v>
      </c>
      <c r="AG436" s="52">
        <v>100</v>
      </c>
      <c r="AH436" s="52">
        <v>28</v>
      </c>
      <c r="AI436" s="52">
        <v>65.463095238095235</v>
      </c>
      <c r="AJ436" s="52">
        <v>65.877777777777794</v>
      </c>
      <c r="AK436" s="52">
        <v>87.284126984126971</v>
      </c>
      <c r="AL436" s="52">
        <v>100</v>
      </c>
      <c r="AM436" s="53">
        <v>-8.24</v>
      </c>
      <c r="AN436" s="53">
        <v>1.59</v>
      </c>
      <c r="AO436" s="53">
        <v>0.41</v>
      </c>
      <c r="AP436" s="52">
        <v>0</v>
      </c>
      <c r="AQ436" s="52">
        <v>1</v>
      </c>
      <c r="AR436" s="52">
        <v>1</v>
      </c>
      <c r="AS436" s="52">
        <v>1</v>
      </c>
      <c r="AT436" s="52">
        <v>1</v>
      </c>
      <c r="AU436" s="52">
        <v>1</v>
      </c>
      <c r="AV436" s="52">
        <v>1</v>
      </c>
      <c r="AW436" s="52">
        <v>1</v>
      </c>
      <c r="AX436" s="52">
        <v>1</v>
      </c>
      <c r="AY436" s="52">
        <v>1</v>
      </c>
      <c r="AZ436" s="52">
        <v>1.8987341772151899E-2</v>
      </c>
      <c r="BA436" s="52">
        <v>50</v>
      </c>
      <c r="BB436" s="52">
        <v>50</v>
      </c>
      <c r="BC436" s="52">
        <v>0</v>
      </c>
      <c r="BD436" s="52">
        <v>50</v>
      </c>
      <c r="BE436" s="52">
        <v>50</v>
      </c>
      <c r="BF436" s="52"/>
      <c r="BG436" s="52"/>
      <c r="BH436" s="52"/>
      <c r="BI436" s="52"/>
      <c r="BJ436" s="52"/>
      <c r="BK436" s="52"/>
      <c r="BL436" s="52"/>
      <c r="BM436" s="52"/>
      <c r="BN436" s="52"/>
      <c r="BO436" s="52"/>
      <c r="BP436" s="52">
        <v>54</v>
      </c>
      <c r="BQ436" s="52">
        <v>55</v>
      </c>
      <c r="BR436" s="52">
        <v>0.98181818181818181</v>
      </c>
      <c r="BS436" s="52">
        <v>50</v>
      </c>
      <c r="BT436" s="52">
        <v>50</v>
      </c>
      <c r="BU436" s="54"/>
      <c r="BV436" s="54"/>
      <c r="BW436" s="52"/>
      <c r="BX436" s="52"/>
      <c r="BY436" s="52"/>
      <c r="BZ436" s="55"/>
      <c r="CA436" s="55"/>
      <c r="CB436" s="52"/>
      <c r="CC436" s="52"/>
      <c r="CD436" s="52"/>
      <c r="CE436" s="52"/>
      <c r="CF436" s="52"/>
      <c r="CG436" s="52"/>
      <c r="CH436" s="52"/>
      <c r="CI436" s="52"/>
      <c r="CJ436" s="52"/>
      <c r="CK436" s="52">
        <v>105</v>
      </c>
      <c r="CL436" s="52">
        <v>67</v>
      </c>
      <c r="CM436" s="52">
        <v>107</v>
      </c>
      <c r="CN436" s="52">
        <v>0.63809523809523805</v>
      </c>
      <c r="CO436" s="52">
        <v>0.98130841121495327</v>
      </c>
      <c r="CP436" s="52">
        <v>42.539682539682538</v>
      </c>
      <c r="CQ436" s="52">
        <v>50</v>
      </c>
      <c r="CR436" s="52"/>
      <c r="CS436" s="52"/>
      <c r="CT436" s="52"/>
      <c r="CU436" s="52"/>
      <c r="CV436" s="52"/>
      <c r="CW436" s="52"/>
      <c r="CX436" s="52"/>
      <c r="CY436" s="52"/>
      <c r="CZ436" s="52">
        <v>16.823939048191338</v>
      </c>
      <c r="DA436" s="52">
        <v>19.496255895940152</v>
      </c>
      <c r="DB436" s="52">
        <v>17.335082511020332</v>
      </c>
      <c r="DC436" s="52"/>
      <c r="DD436" s="50" t="s">
        <v>723</v>
      </c>
      <c r="DE436" s="22"/>
      <c r="DF436" s="22"/>
    </row>
    <row r="437" spans="1:110" x14ac:dyDescent="0.25">
      <c r="A437" s="50" t="s">
        <v>3695</v>
      </c>
      <c r="B437" s="50" t="s">
        <v>2051</v>
      </c>
      <c r="C437" s="50" t="s">
        <v>1389</v>
      </c>
      <c r="D437" s="50" t="s">
        <v>122</v>
      </c>
      <c r="E437" s="50" t="s">
        <v>123</v>
      </c>
      <c r="F437" s="50" t="s">
        <v>2644</v>
      </c>
      <c r="G437" s="50" t="s">
        <v>109</v>
      </c>
      <c r="H437" s="52">
        <v>905.30223913583893</v>
      </c>
      <c r="I437" s="52">
        <v>1250</v>
      </c>
      <c r="J437" s="52">
        <v>72.424179130867117</v>
      </c>
      <c r="K437" s="52">
        <v>0</v>
      </c>
      <c r="L437" s="52">
        <v>156</v>
      </c>
      <c r="M437" s="52">
        <v>67.135028949545116</v>
      </c>
      <c r="N437" s="52">
        <v>89.513371932726827</v>
      </c>
      <c r="O437" s="52">
        <v>100</v>
      </c>
      <c r="P437" s="52">
        <v>75</v>
      </c>
      <c r="Q437" s="52">
        <v>61.877956989247302</v>
      </c>
      <c r="R437" s="52">
        <v>48.408213482669382</v>
      </c>
      <c r="S437" s="52">
        <v>72.002688172043079</v>
      </c>
      <c r="T437" s="52">
        <v>82.503942652329727</v>
      </c>
      <c r="U437" s="52">
        <v>100</v>
      </c>
      <c r="V437" s="52">
        <v>156</v>
      </c>
      <c r="W437" s="52">
        <v>44.441250330425589</v>
      </c>
      <c r="X437" s="52">
        <v>59.25500044056745</v>
      </c>
      <c r="Y437" s="52">
        <v>100</v>
      </c>
      <c r="Z437" s="52">
        <v>75</v>
      </c>
      <c r="AA437" s="52">
        <v>40.156930126002287</v>
      </c>
      <c r="AB437" s="52">
        <v>53.542573501336385</v>
      </c>
      <c r="AC437" s="52">
        <v>100</v>
      </c>
      <c r="AD437" s="52">
        <v>170</v>
      </c>
      <c r="AE437" s="52">
        <v>52.918627450980402</v>
      </c>
      <c r="AF437" s="52">
        <v>70.558169934640532</v>
      </c>
      <c r="AG437" s="52">
        <v>100</v>
      </c>
      <c r="AH437" s="52">
        <v>81</v>
      </c>
      <c r="AI437" s="52">
        <v>48.141975308641996</v>
      </c>
      <c r="AJ437" s="52">
        <v>57.265917602996261</v>
      </c>
      <c r="AK437" s="52">
        <v>64.189300411522666</v>
      </c>
      <c r="AL437" s="52">
        <v>100</v>
      </c>
      <c r="AM437" s="53">
        <v>10.119999999999999</v>
      </c>
      <c r="AN437" s="53">
        <v>8.25</v>
      </c>
      <c r="AO437" s="53">
        <v>9.1199999999999992</v>
      </c>
      <c r="AP437" s="52">
        <v>0</v>
      </c>
      <c r="AQ437" s="52">
        <v>1</v>
      </c>
      <c r="AR437" s="52">
        <v>1</v>
      </c>
      <c r="AS437" s="52">
        <v>1</v>
      </c>
      <c r="AT437" s="52">
        <v>1</v>
      </c>
      <c r="AU437" s="52">
        <v>1</v>
      </c>
      <c r="AV437" s="52">
        <v>1</v>
      </c>
      <c r="AW437" s="52">
        <v>1</v>
      </c>
      <c r="AX437" s="52">
        <v>1</v>
      </c>
      <c r="AY437" s="52">
        <v>1</v>
      </c>
      <c r="AZ437" s="52">
        <v>0.11968503937007874</v>
      </c>
      <c r="BA437" s="52">
        <v>36.062992125984252</v>
      </c>
      <c r="BB437" s="52">
        <v>50</v>
      </c>
      <c r="BC437" s="52">
        <v>0.16612377850162866</v>
      </c>
      <c r="BD437" s="52">
        <v>26.775244299674284</v>
      </c>
      <c r="BE437" s="52">
        <v>50</v>
      </c>
      <c r="BF437" s="52">
        <v>306</v>
      </c>
      <c r="BG437" s="52">
        <v>306</v>
      </c>
      <c r="BH437" s="52">
        <v>1</v>
      </c>
      <c r="BI437" s="52">
        <v>50</v>
      </c>
      <c r="BJ437" s="52">
        <v>50</v>
      </c>
      <c r="BK437" s="52">
        <v>25</v>
      </c>
      <c r="BL437" s="52">
        <v>306</v>
      </c>
      <c r="BM437" s="52">
        <v>8.1699346405228759E-2</v>
      </c>
      <c r="BN437" s="52">
        <v>5.4466230936819171</v>
      </c>
      <c r="BO437" s="52">
        <v>50</v>
      </c>
      <c r="BP437" s="52">
        <v>160</v>
      </c>
      <c r="BQ437" s="52">
        <v>161</v>
      </c>
      <c r="BR437" s="52">
        <v>0.99378881987577639</v>
      </c>
      <c r="BS437" s="52">
        <v>50</v>
      </c>
      <c r="BT437" s="52">
        <v>50</v>
      </c>
      <c r="BU437" s="54">
        <v>153</v>
      </c>
      <c r="BV437" s="54">
        <v>154</v>
      </c>
      <c r="BW437" s="52">
        <v>0.99350649350649356</v>
      </c>
      <c r="BX437" s="52">
        <v>100</v>
      </c>
      <c r="BY437" s="52">
        <v>100</v>
      </c>
      <c r="BZ437" s="55">
        <v>57</v>
      </c>
      <c r="CA437" s="55">
        <v>59</v>
      </c>
      <c r="CB437" s="52">
        <v>0.96610169491525422</v>
      </c>
      <c r="CC437" s="52">
        <v>100</v>
      </c>
      <c r="CD437" s="52">
        <v>100</v>
      </c>
      <c r="CE437" s="52">
        <v>0</v>
      </c>
      <c r="CF437" s="52">
        <v>155</v>
      </c>
      <c r="CG437" s="52">
        <v>79</v>
      </c>
      <c r="CH437" s="52">
        <v>0.50967741935483868</v>
      </c>
      <c r="CI437" s="52">
        <v>67.956989247311824</v>
      </c>
      <c r="CJ437" s="52">
        <v>100</v>
      </c>
      <c r="CK437" s="52">
        <v>160</v>
      </c>
      <c r="CL437" s="52">
        <v>41</v>
      </c>
      <c r="CM437" s="52">
        <v>168</v>
      </c>
      <c r="CN437" s="52">
        <v>0.25624999999999998</v>
      </c>
      <c r="CO437" s="52">
        <v>0.95238095238095233</v>
      </c>
      <c r="CP437" s="52">
        <v>17.083333333333332</v>
      </c>
      <c r="CQ437" s="52">
        <v>50</v>
      </c>
      <c r="CR437" s="52">
        <v>247</v>
      </c>
      <c r="CS437" s="52">
        <v>635</v>
      </c>
      <c r="CT437" s="52">
        <v>0.38897637795275591</v>
      </c>
      <c r="CU437" s="52">
        <v>32.414698162729664</v>
      </c>
      <c r="CV437" s="52">
        <v>50</v>
      </c>
      <c r="CW437" s="52">
        <v>0.96610169491525422</v>
      </c>
      <c r="CX437" s="52">
        <v>0.94</v>
      </c>
      <c r="CY437" s="52">
        <v>-2.6101694915254256E-2</v>
      </c>
      <c r="CZ437" s="52">
        <v>16.823939048191338</v>
      </c>
      <c r="DA437" s="52">
        <v>19.496255895940152</v>
      </c>
      <c r="DB437" s="52">
        <v>17.335082511020332</v>
      </c>
      <c r="DC437" s="52">
        <v>12.629206143265662</v>
      </c>
      <c r="DD437" s="50" t="s">
        <v>1394</v>
      </c>
      <c r="DE437" s="22"/>
      <c r="DF437" s="22"/>
    </row>
    <row r="438" spans="1:110" x14ac:dyDescent="0.25">
      <c r="A438" s="50" t="s">
        <v>3009</v>
      </c>
      <c r="B438" s="50" t="s">
        <v>2052</v>
      </c>
      <c r="C438" s="50" t="s">
        <v>106</v>
      </c>
      <c r="D438" s="50" t="s">
        <v>122</v>
      </c>
      <c r="E438" s="50" t="s">
        <v>123</v>
      </c>
      <c r="F438" s="50" t="s">
        <v>1454</v>
      </c>
      <c r="G438" s="50" t="s">
        <v>109</v>
      </c>
      <c r="H438" s="52">
        <v>592.23038429085943</v>
      </c>
      <c r="I438" s="52">
        <v>1250</v>
      </c>
      <c r="J438" s="52">
        <v>47.378430743268758</v>
      </c>
      <c r="K438" s="52">
        <v>0</v>
      </c>
      <c r="L438" s="52">
        <v>67</v>
      </c>
      <c r="M438" s="52">
        <v>37.780686620660141</v>
      </c>
      <c r="N438" s="52">
        <v>50.37424882754685</v>
      </c>
      <c r="O438" s="52">
        <v>100</v>
      </c>
      <c r="P438" s="52">
        <v>61</v>
      </c>
      <c r="Q438" s="52">
        <v>35.210793818673245</v>
      </c>
      <c r="R438" s="52"/>
      <c r="S438" s="52"/>
      <c r="T438" s="52">
        <v>46.94772509156433</v>
      </c>
      <c r="U438" s="52">
        <v>100</v>
      </c>
      <c r="V438" s="52">
        <v>67</v>
      </c>
      <c r="W438" s="52">
        <v>33.155528200919797</v>
      </c>
      <c r="X438" s="52">
        <v>44.207370934559734</v>
      </c>
      <c r="Y438" s="52">
        <v>100</v>
      </c>
      <c r="Z438" s="52">
        <v>61</v>
      </c>
      <c r="AA438" s="52">
        <v>31.793889546128849</v>
      </c>
      <c r="AB438" s="52">
        <v>42.391852728171799</v>
      </c>
      <c r="AC438" s="52">
        <v>100</v>
      </c>
      <c r="AD438" s="52">
        <v>69</v>
      </c>
      <c r="AE438" s="52">
        <v>31.102898550724642</v>
      </c>
      <c r="AF438" s="52">
        <v>41.470531400966188</v>
      </c>
      <c r="AG438" s="52">
        <v>100</v>
      </c>
      <c r="AH438" s="52">
        <v>66</v>
      </c>
      <c r="AI438" s="52">
        <v>30.944444444444446</v>
      </c>
      <c r="AJ438" s="52"/>
      <c r="AK438" s="52">
        <v>41.25925925925926</v>
      </c>
      <c r="AL438" s="52">
        <v>100</v>
      </c>
      <c r="AM438" s="53"/>
      <c r="AN438" s="53"/>
      <c r="AO438" s="53"/>
      <c r="AP438" s="52">
        <v>1</v>
      </c>
      <c r="AQ438" s="52">
        <v>0.88749999999999996</v>
      </c>
      <c r="AR438" s="52">
        <v>0.87671232876712324</v>
      </c>
      <c r="AS438" s="52"/>
      <c r="AT438" s="52">
        <v>0.8902439024390244</v>
      </c>
      <c r="AU438" s="52">
        <v>0.88</v>
      </c>
      <c r="AV438" s="52"/>
      <c r="AW438" s="52">
        <v>0.94594594594594594</v>
      </c>
      <c r="AX438" s="52">
        <v>0.94366197183098588</v>
      </c>
      <c r="AY438" s="52"/>
      <c r="AZ438" s="52">
        <v>0.6450704225352113</v>
      </c>
      <c r="BA438" s="52">
        <v>0</v>
      </c>
      <c r="BB438" s="52">
        <v>50</v>
      </c>
      <c r="BC438" s="52">
        <v>0.65294117647058825</v>
      </c>
      <c r="BD438" s="52">
        <v>0</v>
      </c>
      <c r="BE438" s="52">
        <v>50</v>
      </c>
      <c r="BF438" s="52">
        <v>134</v>
      </c>
      <c r="BG438" s="52">
        <v>175</v>
      </c>
      <c r="BH438" s="52">
        <v>0.76571428571428568</v>
      </c>
      <c r="BI438" s="52">
        <v>50</v>
      </c>
      <c r="BJ438" s="52">
        <v>50</v>
      </c>
      <c r="BK438" s="52">
        <v>7</v>
      </c>
      <c r="BL438" s="52">
        <v>175</v>
      </c>
      <c r="BM438" s="52">
        <v>0.04</v>
      </c>
      <c r="BN438" s="52">
        <v>2.666666666666667</v>
      </c>
      <c r="BO438" s="52">
        <v>50</v>
      </c>
      <c r="BP438" s="52">
        <v>49</v>
      </c>
      <c r="BQ438" s="52">
        <v>105</v>
      </c>
      <c r="BR438" s="52">
        <v>0.46666666666666667</v>
      </c>
      <c r="BS438" s="52">
        <v>24.822695035460995</v>
      </c>
      <c r="BT438" s="52">
        <v>50</v>
      </c>
      <c r="BU438" s="54">
        <v>53</v>
      </c>
      <c r="BV438" s="54">
        <v>86</v>
      </c>
      <c r="BW438" s="52">
        <v>0.61627906976744184</v>
      </c>
      <c r="BX438" s="52">
        <v>65.561603166749137</v>
      </c>
      <c r="BY438" s="52">
        <v>100</v>
      </c>
      <c r="BZ438" s="55">
        <v>101</v>
      </c>
      <c r="CA438" s="55">
        <v>130</v>
      </c>
      <c r="CB438" s="52">
        <v>0.77692307692307694</v>
      </c>
      <c r="CC438" s="52">
        <v>82.651391162029469</v>
      </c>
      <c r="CD438" s="52">
        <v>100</v>
      </c>
      <c r="CE438" s="52">
        <v>0</v>
      </c>
      <c r="CF438" s="52">
        <v>63</v>
      </c>
      <c r="CG438" s="52">
        <v>30</v>
      </c>
      <c r="CH438" s="52">
        <v>0.47619047619047616</v>
      </c>
      <c r="CI438" s="52">
        <v>63.492063492063487</v>
      </c>
      <c r="CJ438" s="52">
        <v>100</v>
      </c>
      <c r="CK438" s="52">
        <v>13</v>
      </c>
      <c r="CL438" s="52">
        <v>11</v>
      </c>
      <c r="CM438" s="52">
        <v>76</v>
      </c>
      <c r="CN438" s="52">
        <v>0.84615384615384615</v>
      </c>
      <c r="CO438" s="52">
        <v>0.17105263157894737</v>
      </c>
      <c r="CP438" s="52">
        <v>0</v>
      </c>
      <c r="CQ438" s="52">
        <v>50</v>
      </c>
      <c r="CR438" s="52">
        <v>155</v>
      </c>
      <c r="CS438" s="52">
        <v>355</v>
      </c>
      <c r="CT438" s="52">
        <v>0.43661971830985913</v>
      </c>
      <c r="CU438" s="52">
        <v>36.384976525821592</v>
      </c>
      <c r="CV438" s="52">
        <v>50</v>
      </c>
      <c r="CW438" s="52">
        <v>0.77692307692307694</v>
      </c>
      <c r="CX438" s="52"/>
      <c r="CY438" s="52"/>
      <c r="CZ438" s="52">
        <v>16.823939048191338</v>
      </c>
      <c r="DA438" s="52">
        <v>19.496255895940152</v>
      </c>
      <c r="DB438" s="52">
        <v>17.335082511020332</v>
      </c>
      <c r="DC438" s="52">
        <v>12.629206143265662</v>
      </c>
      <c r="DD438" s="50" t="s">
        <v>589</v>
      </c>
      <c r="DE438" s="22"/>
      <c r="DF438" s="22"/>
    </row>
    <row r="439" spans="1:110" x14ac:dyDescent="0.25">
      <c r="A439" s="50" t="s">
        <v>3011</v>
      </c>
      <c r="B439" s="50" t="s">
        <v>2053</v>
      </c>
      <c r="C439" s="50" t="s">
        <v>106</v>
      </c>
      <c r="D439" s="50" t="s">
        <v>122</v>
      </c>
      <c r="E439" s="50" t="s">
        <v>123</v>
      </c>
      <c r="F439" s="50" t="s">
        <v>1454</v>
      </c>
      <c r="G439" s="50" t="s">
        <v>109</v>
      </c>
      <c r="H439" s="52">
        <v>614.8960851114665</v>
      </c>
      <c r="I439" s="52">
        <v>1250</v>
      </c>
      <c r="J439" s="52">
        <v>49.191686808917325</v>
      </c>
      <c r="K439" s="52">
        <v>0</v>
      </c>
      <c r="L439" s="52">
        <v>49</v>
      </c>
      <c r="M439" s="52">
        <v>40.571099407504938</v>
      </c>
      <c r="N439" s="52">
        <v>54.094799210006585</v>
      </c>
      <c r="O439" s="52">
        <v>100</v>
      </c>
      <c r="P439" s="52">
        <v>49</v>
      </c>
      <c r="Q439" s="52">
        <v>40.571099407504938</v>
      </c>
      <c r="R439" s="52"/>
      <c r="S439" s="52"/>
      <c r="T439" s="52">
        <v>54.094799210006585</v>
      </c>
      <c r="U439" s="52">
        <v>100</v>
      </c>
      <c r="V439" s="52">
        <v>48</v>
      </c>
      <c r="W439" s="52">
        <v>35.2137027491409</v>
      </c>
      <c r="X439" s="52">
        <v>46.951603665521205</v>
      </c>
      <c r="Y439" s="52">
        <v>100</v>
      </c>
      <c r="Z439" s="52">
        <v>48</v>
      </c>
      <c r="AA439" s="52">
        <v>35.2137027491409</v>
      </c>
      <c r="AB439" s="52">
        <v>46.951603665521205</v>
      </c>
      <c r="AC439" s="52">
        <v>100</v>
      </c>
      <c r="AD439" s="52">
        <v>114</v>
      </c>
      <c r="AE439" s="52">
        <v>35.901169590643292</v>
      </c>
      <c r="AF439" s="52">
        <v>47.86822612085772</v>
      </c>
      <c r="AG439" s="52">
        <v>100</v>
      </c>
      <c r="AH439" s="52">
        <v>111</v>
      </c>
      <c r="AI439" s="52">
        <v>35.45105105105106</v>
      </c>
      <c r="AJ439" s="52"/>
      <c r="AK439" s="52">
        <v>47.268068068068082</v>
      </c>
      <c r="AL439" s="52">
        <v>100</v>
      </c>
      <c r="AM439" s="53"/>
      <c r="AN439" s="53"/>
      <c r="AO439" s="53"/>
      <c r="AP439" s="52">
        <v>1</v>
      </c>
      <c r="AQ439" s="52">
        <v>0.70886075949367089</v>
      </c>
      <c r="AR439" s="52">
        <v>0.69736842105263153</v>
      </c>
      <c r="AS439" s="52"/>
      <c r="AT439" s="52">
        <v>0.70731707317073167</v>
      </c>
      <c r="AU439" s="52">
        <v>0.69620253164556967</v>
      </c>
      <c r="AV439" s="52"/>
      <c r="AW439" s="52">
        <v>0.88888888888888884</v>
      </c>
      <c r="AX439" s="52">
        <v>0.88636363636363635</v>
      </c>
      <c r="AY439" s="52"/>
      <c r="AZ439" s="52">
        <v>0.64735516372795965</v>
      </c>
      <c r="BA439" s="52">
        <v>0</v>
      </c>
      <c r="BB439" s="52">
        <v>50</v>
      </c>
      <c r="BC439" s="52">
        <v>0.66402116402116407</v>
      </c>
      <c r="BD439" s="52">
        <v>0</v>
      </c>
      <c r="BE439" s="52">
        <v>50</v>
      </c>
      <c r="BF439" s="52">
        <v>11</v>
      </c>
      <c r="BG439" s="52">
        <v>165</v>
      </c>
      <c r="BH439" s="52">
        <v>6.6666666666666666E-2</v>
      </c>
      <c r="BI439" s="52">
        <v>4.4444444444444446</v>
      </c>
      <c r="BJ439" s="52">
        <v>50</v>
      </c>
      <c r="BK439" s="52">
        <v>2</v>
      </c>
      <c r="BL439" s="52">
        <v>165</v>
      </c>
      <c r="BM439" s="52">
        <v>1.2121212121212121E-2</v>
      </c>
      <c r="BN439" s="52">
        <v>0.80808080808080807</v>
      </c>
      <c r="BO439" s="52">
        <v>50</v>
      </c>
      <c r="BP439" s="52">
        <v>85</v>
      </c>
      <c r="BQ439" s="52">
        <v>128</v>
      </c>
      <c r="BR439" s="52">
        <v>0.6640625</v>
      </c>
      <c r="BS439" s="52">
        <v>35.322473404255319</v>
      </c>
      <c r="BT439" s="52">
        <v>50</v>
      </c>
      <c r="BU439" s="54">
        <v>89</v>
      </c>
      <c r="BV439" s="54">
        <v>134</v>
      </c>
      <c r="BW439" s="52">
        <v>0.66417910447761197</v>
      </c>
      <c r="BX439" s="52">
        <v>70.65735154017149</v>
      </c>
      <c r="BY439" s="52">
        <v>100</v>
      </c>
      <c r="BZ439" s="55">
        <v>94</v>
      </c>
      <c r="CA439" s="55">
        <v>124</v>
      </c>
      <c r="CB439" s="52">
        <v>0.75806451612903236</v>
      </c>
      <c r="CC439" s="52">
        <v>80.645161290322591</v>
      </c>
      <c r="CD439" s="52">
        <v>100</v>
      </c>
      <c r="CE439" s="52">
        <v>0</v>
      </c>
      <c r="CF439" s="52">
        <v>95</v>
      </c>
      <c r="CG439" s="52">
        <v>54</v>
      </c>
      <c r="CH439" s="52">
        <v>0.56842105263157894</v>
      </c>
      <c r="CI439" s="52">
        <v>75.789473684210535</v>
      </c>
      <c r="CJ439" s="52">
        <v>100</v>
      </c>
      <c r="CK439" s="52">
        <v>45</v>
      </c>
      <c r="CL439" s="52">
        <v>17</v>
      </c>
      <c r="CM439" s="52">
        <v>110</v>
      </c>
      <c r="CN439" s="52">
        <v>0.37777777777777777</v>
      </c>
      <c r="CO439" s="52">
        <v>0.40909090909090912</v>
      </c>
      <c r="CP439" s="52">
        <v>0</v>
      </c>
      <c r="CQ439" s="52">
        <v>50</v>
      </c>
      <c r="CR439" s="52">
        <v>269</v>
      </c>
      <c r="CS439" s="52">
        <v>397</v>
      </c>
      <c r="CT439" s="52">
        <v>0.67758186397984888</v>
      </c>
      <c r="CU439" s="52">
        <v>50</v>
      </c>
      <c r="CV439" s="52">
        <v>50</v>
      </c>
      <c r="CW439" s="52">
        <v>0.75806451612903236</v>
      </c>
      <c r="CX439" s="52"/>
      <c r="CY439" s="52"/>
      <c r="CZ439" s="52">
        <v>16.823939048191338</v>
      </c>
      <c r="DA439" s="52">
        <v>19.496255895940152</v>
      </c>
      <c r="DB439" s="52">
        <v>17.335082511020332</v>
      </c>
      <c r="DC439" s="52">
        <v>12.629206143265662</v>
      </c>
      <c r="DD439" s="50" t="s">
        <v>591</v>
      </c>
      <c r="DE439" s="22"/>
      <c r="DF439" s="22"/>
    </row>
    <row r="440" spans="1:110" x14ac:dyDescent="0.25">
      <c r="A440" s="50" t="s">
        <v>3010</v>
      </c>
      <c r="B440" s="50" t="s">
        <v>2054</v>
      </c>
      <c r="C440" s="50" t="s">
        <v>106</v>
      </c>
      <c r="D440" s="50" t="s">
        <v>122</v>
      </c>
      <c r="E440" s="50" t="s">
        <v>123</v>
      </c>
      <c r="F440" s="50" t="s">
        <v>1454</v>
      </c>
      <c r="G440" s="50" t="s">
        <v>109</v>
      </c>
      <c r="H440" s="52">
        <v>379.2214594532868</v>
      </c>
      <c r="I440" s="52">
        <v>850</v>
      </c>
      <c r="J440" s="52">
        <v>44.614289347445506</v>
      </c>
      <c r="K440" s="52">
        <v>0</v>
      </c>
      <c r="L440" s="52">
        <v>12</v>
      </c>
      <c r="M440" s="52"/>
      <c r="N440" s="52"/>
      <c r="O440" s="52">
        <v>0</v>
      </c>
      <c r="P440" s="52">
        <v>11</v>
      </c>
      <c r="Q440" s="52"/>
      <c r="R440" s="52"/>
      <c r="S440" s="52"/>
      <c r="T440" s="52"/>
      <c r="U440" s="52">
        <v>0</v>
      </c>
      <c r="V440" s="52">
        <v>7</v>
      </c>
      <c r="W440" s="52"/>
      <c r="X440" s="52"/>
      <c r="Y440" s="52">
        <v>0</v>
      </c>
      <c r="Z440" s="52">
        <v>6</v>
      </c>
      <c r="AA440" s="52"/>
      <c r="AB440" s="52"/>
      <c r="AC440" s="52">
        <v>0</v>
      </c>
      <c r="AD440" s="52">
        <v>63</v>
      </c>
      <c r="AE440" s="52">
        <v>33.814814814814824</v>
      </c>
      <c r="AF440" s="52">
        <v>45.086419753086432</v>
      </c>
      <c r="AG440" s="52">
        <v>100</v>
      </c>
      <c r="AH440" s="52">
        <v>61</v>
      </c>
      <c r="AI440" s="52">
        <v>33.697267759562841</v>
      </c>
      <c r="AJ440" s="52"/>
      <c r="AK440" s="52">
        <v>44.929690346083788</v>
      </c>
      <c r="AL440" s="52">
        <v>100</v>
      </c>
      <c r="AM440" s="53"/>
      <c r="AN440" s="53"/>
      <c r="AO440" s="53"/>
      <c r="AP440" s="52">
        <v>1</v>
      </c>
      <c r="AQ440" s="52">
        <v>0.13636363636363635</v>
      </c>
      <c r="AR440" s="52">
        <v>0.13095238095238096</v>
      </c>
      <c r="AS440" s="52"/>
      <c r="AT440" s="52">
        <v>7.8651685393258425E-2</v>
      </c>
      <c r="AU440" s="52">
        <v>7.0588235294117646E-2</v>
      </c>
      <c r="AV440" s="52"/>
      <c r="AW440" s="52">
        <v>0.78301886792452835</v>
      </c>
      <c r="AX440" s="52">
        <v>0.77884615384615385</v>
      </c>
      <c r="AY440" s="52"/>
      <c r="AZ440" s="52">
        <v>0.63723150357995229</v>
      </c>
      <c r="BA440" s="52">
        <v>0</v>
      </c>
      <c r="BB440" s="52">
        <v>50</v>
      </c>
      <c r="BC440" s="52">
        <v>0.64735516372795965</v>
      </c>
      <c r="BD440" s="52">
        <v>0</v>
      </c>
      <c r="BE440" s="52">
        <v>50</v>
      </c>
      <c r="BF440" s="52">
        <v>28</v>
      </c>
      <c r="BG440" s="52">
        <v>180</v>
      </c>
      <c r="BH440" s="52">
        <v>0.15555555555555556</v>
      </c>
      <c r="BI440" s="52">
        <v>10.37037037037037</v>
      </c>
      <c r="BJ440" s="52">
        <v>50</v>
      </c>
      <c r="BK440" s="52">
        <v>9</v>
      </c>
      <c r="BL440" s="52">
        <v>180</v>
      </c>
      <c r="BM440" s="52">
        <v>0.05</v>
      </c>
      <c r="BN440" s="52">
        <v>3.3333333333333335</v>
      </c>
      <c r="BO440" s="52">
        <v>50</v>
      </c>
      <c r="BP440" s="52">
        <v>55</v>
      </c>
      <c r="BQ440" s="52">
        <v>144</v>
      </c>
      <c r="BR440" s="52">
        <v>0.38194444444444442</v>
      </c>
      <c r="BS440" s="52">
        <v>20.316193853427897</v>
      </c>
      <c r="BT440" s="52">
        <v>50</v>
      </c>
      <c r="BU440" s="54">
        <v>87</v>
      </c>
      <c r="BV440" s="54">
        <v>121</v>
      </c>
      <c r="BW440" s="52">
        <v>0.71900826446280997</v>
      </c>
      <c r="BX440" s="52">
        <v>76.490240900298929</v>
      </c>
      <c r="BY440" s="52">
        <v>100</v>
      </c>
      <c r="BZ440" s="55">
        <v>87</v>
      </c>
      <c r="CA440" s="55">
        <v>134</v>
      </c>
      <c r="CB440" s="52">
        <v>0.64925373134328357</v>
      </c>
      <c r="CC440" s="52">
        <v>69.069545887583359</v>
      </c>
      <c r="CD440" s="52">
        <v>100</v>
      </c>
      <c r="CE440" s="52">
        <v>0</v>
      </c>
      <c r="CF440" s="52">
        <v>106</v>
      </c>
      <c r="CG440" s="52">
        <v>50</v>
      </c>
      <c r="CH440" s="52">
        <v>0.47169811320754718</v>
      </c>
      <c r="CI440" s="52">
        <v>62.893081761006286</v>
      </c>
      <c r="CJ440" s="52">
        <v>100</v>
      </c>
      <c r="CK440" s="52">
        <v>49</v>
      </c>
      <c r="CL440" s="52">
        <v>7</v>
      </c>
      <c r="CM440" s="52">
        <v>96</v>
      </c>
      <c r="CN440" s="52">
        <v>0.14285714285714285</v>
      </c>
      <c r="CO440" s="52">
        <v>0.51041666666666663</v>
      </c>
      <c r="CP440" s="52">
        <v>2.3809523809523809</v>
      </c>
      <c r="CQ440" s="52">
        <v>50</v>
      </c>
      <c r="CR440" s="52">
        <v>223</v>
      </c>
      <c r="CS440" s="52">
        <v>419</v>
      </c>
      <c r="CT440" s="52">
        <v>0.53221957040572787</v>
      </c>
      <c r="CU440" s="52">
        <v>44.351630867143996</v>
      </c>
      <c r="CV440" s="52">
        <v>50</v>
      </c>
      <c r="CW440" s="52">
        <v>0.64925373134328357</v>
      </c>
      <c r="CX440" s="52"/>
      <c r="CY440" s="52"/>
      <c r="CZ440" s="52">
        <v>16.823939048191338</v>
      </c>
      <c r="DA440" s="52">
        <v>19.496255895940152</v>
      </c>
      <c r="DB440" s="52">
        <v>17.335082511020332</v>
      </c>
      <c r="DC440" s="52">
        <v>12.629206143265662</v>
      </c>
      <c r="DD440" s="50" t="s">
        <v>590</v>
      </c>
      <c r="DE440" s="22"/>
      <c r="DF440" s="22"/>
    </row>
    <row r="441" spans="1:110" x14ac:dyDescent="0.25">
      <c r="A441" s="50" t="s">
        <v>2752</v>
      </c>
      <c r="B441" s="50" t="s">
        <v>2055</v>
      </c>
      <c r="C441" s="50" t="s">
        <v>106</v>
      </c>
      <c r="D441" s="50" t="s">
        <v>182</v>
      </c>
      <c r="E441" s="50" t="s">
        <v>132</v>
      </c>
      <c r="F441" s="50" t="s">
        <v>1453</v>
      </c>
      <c r="G441" s="50" t="s">
        <v>109</v>
      </c>
      <c r="H441" s="52">
        <v>508.0988513047995</v>
      </c>
      <c r="I441" s="52">
        <v>550</v>
      </c>
      <c r="J441" s="52">
        <v>92.381609328145359</v>
      </c>
      <c r="K441" s="52">
        <v>0</v>
      </c>
      <c r="L441" s="52">
        <v>393</v>
      </c>
      <c r="M441" s="52">
        <v>77.896282587888379</v>
      </c>
      <c r="N441" s="52">
        <v>100</v>
      </c>
      <c r="O441" s="52">
        <v>100</v>
      </c>
      <c r="P441" s="52">
        <v>93</v>
      </c>
      <c r="Q441" s="52">
        <v>66.775575726254672</v>
      </c>
      <c r="R441" s="52">
        <v>75</v>
      </c>
      <c r="S441" s="52">
        <v>75</v>
      </c>
      <c r="T441" s="52">
        <v>89.034100968339558</v>
      </c>
      <c r="U441" s="52">
        <v>100</v>
      </c>
      <c r="V441" s="52">
        <v>392</v>
      </c>
      <c r="W441" s="52">
        <v>71.674591753673354</v>
      </c>
      <c r="X441" s="52">
        <v>95.566122338231139</v>
      </c>
      <c r="Y441" s="52">
        <v>100</v>
      </c>
      <c r="Z441" s="52">
        <v>92</v>
      </c>
      <c r="AA441" s="52">
        <v>59.855609416750724</v>
      </c>
      <c r="AB441" s="52">
        <v>79.807479222334294</v>
      </c>
      <c r="AC441" s="52">
        <v>100</v>
      </c>
      <c r="AD441" s="52"/>
      <c r="AE441" s="52"/>
      <c r="AF441" s="52"/>
      <c r="AG441" s="52">
        <v>0</v>
      </c>
      <c r="AH441" s="52"/>
      <c r="AI441" s="52"/>
      <c r="AJ441" s="52"/>
      <c r="AK441" s="52"/>
      <c r="AL441" s="52">
        <v>0</v>
      </c>
      <c r="AM441" s="53">
        <v>8.2200000000000006</v>
      </c>
      <c r="AN441" s="53">
        <v>15.14</v>
      </c>
      <c r="AO441" s="53"/>
      <c r="AP441" s="52">
        <v>0</v>
      </c>
      <c r="AQ441" s="52">
        <v>0.98044009779951102</v>
      </c>
      <c r="AR441" s="52">
        <v>0.98947368421052628</v>
      </c>
      <c r="AS441" s="52">
        <v>0.97770700636942676</v>
      </c>
      <c r="AT441" s="52">
        <v>0.97799511002444983</v>
      </c>
      <c r="AU441" s="52">
        <v>0.97894736842105268</v>
      </c>
      <c r="AV441" s="52">
        <v>0.97770700636942676</v>
      </c>
      <c r="AW441" s="52"/>
      <c r="AX441" s="52"/>
      <c r="AY441" s="52"/>
      <c r="AZ441" s="52">
        <v>2.6755852842809364E-2</v>
      </c>
      <c r="BA441" s="52">
        <v>50</v>
      </c>
      <c r="BB441" s="52">
        <v>50</v>
      </c>
      <c r="BC441" s="52">
        <v>2.34375E-2</v>
      </c>
      <c r="BD441" s="52">
        <v>50</v>
      </c>
      <c r="BE441" s="52">
        <v>50</v>
      </c>
      <c r="BF441" s="52"/>
      <c r="BG441" s="52"/>
      <c r="BH441" s="52"/>
      <c r="BI441" s="52"/>
      <c r="BJ441" s="52"/>
      <c r="BK441" s="52"/>
      <c r="BL441" s="52"/>
      <c r="BM441" s="52"/>
      <c r="BN441" s="52"/>
      <c r="BO441" s="52"/>
      <c r="BP441" s="52"/>
      <c r="BQ441" s="52"/>
      <c r="BR441" s="52"/>
      <c r="BS441" s="52"/>
      <c r="BT441" s="52"/>
      <c r="BU441" s="54"/>
      <c r="BV441" s="54"/>
      <c r="BW441" s="52"/>
      <c r="BX441" s="52"/>
      <c r="BY441" s="52"/>
      <c r="BZ441" s="55"/>
      <c r="CA441" s="55"/>
      <c r="CB441" s="52"/>
      <c r="CC441" s="52"/>
      <c r="CD441" s="52"/>
      <c r="CE441" s="52"/>
      <c r="CF441" s="52"/>
      <c r="CG441" s="52"/>
      <c r="CH441" s="52"/>
      <c r="CI441" s="52"/>
      <c r="CJ441" s="52"/>
      <c r="CK441" s="52">
        <v>177</v>
      </c>
      <c r="CL441" s="52">
        <v>116</v>
      </c>
      <c r="CM441" s="52">
        <v>187</v>
      </c>
      <c r="CN441" s="52">
        <v>0.65536723163841804</v>
      </c>
      <c r="CO441" s="52">
        <v>0.946524064171123</v>
      </c>
      <c r="CP441" s="52">
        <v>43.691148775894533</v>
      </c>
      <c r="CQ441" s="52">
        <v>50</v>
      </c>
      <c r="CR441" s="52"/>
      <c r="CS441" s="52"/>
      <c r="CT441" s="52"/>
      <c r="CU441" s="52"/>
      <c r="CV441" s="52"/>
      <c r="CW441" s="52"/>
      <c r="CX441" s="52"/>
      <c r="CY441" s="52"/>
      <c r="CZ441" s="52">
        <v>16.823939048191338</v>
      </c>
      <c r="DA441" s="52">
        <v>19.496255895940152</v>
      </c>
      <c r="DB441" s="52">
        <v>17.335082511020332</v>
      </c>
      <c r="DC441" s="52"/>
      <c r="DD441" s="50" t="s">
        <v>292</v>
      </c>
      <c r="DE441" s="22"/>
      <c r="DF441" s="22"/>
    </row>
    <row r="442" spans="1:110" x14ac:dyDescent="0.25">
      <c r="A442" s="50" t="s">
        <v>3510</v>
      </c>
      <c r="B442" s="50" t="s">
        <v>2056</v>
      </c>
      <c r="C442" s="50" t="s">
        <v>106</v>
      </c>
      <c r="D442" s="50" t="s">
        <v>107</v>
      </c>
      <c r="E442" s="50" t="s">
        <v>182</v>
      </c>
      <c r="F442" s="50" t="s">
        <v>1453</v>
      </c>
      <c r="G442" s="50" t="s">
        <v>109</v>
      </c>
      <c r="H442" s="52">
        <v>95.18518518518519</v>
      </c>
      <c r="I442" s="52">
        <v>100</v>
      </c>
      <c r="J442" s="52">
        <v>95.18518518518519</v>
      </c>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3"/>
      <c r="AN442" s="53"/>
      <c r="AO442" s="53"/>
      <c r="AP442" s="52"/>
      <c r="AQ442" s="52"/>
      <c r="AR442" s="52"/>
      <c r="AS442" s="52"/>
      <c r="AT442" s="52"/>
      <c r="AU442" s="52"/>
      <c r="AV442" s="52"/>
      <c r="AW442" s="52"/>
      <c r="AX442" s="52"/>
      <c r="AY442" s="52"/>
      <c r="AZ442" s="52">
        <v>4.2792792792792793E-2</v>
      </c>
      <c r="BA442" s="52">
        <v>50</v>
      </c>
      <c r="BB442" s="52">
        <v>50</v>
      </c>
      <c r="BC442" s="52">
        <v>7.407407407407407E-2</v>
      </c>
      <c r="BD442" s="52">
        <v>45.185185185185198</v>
      </c>
      <c r="BE442" s="52">
        <v>50</v>
      </c>
      <c r="BF442" s="52"/>
      <c r="BG442" s="52"/>
      <c r="BH442" s="52"/>
      <c r="BI442" s="52"/>
      <c r="BJ442" s="52"/>
      <c r="BK442" s="52"/>
      <c r="BL442" s="52"/>
      <c r="BM442" s="52"/>
      <c r="BN442" s="52"/>
      <c r="BO442" s="52"/>
      <c r="BP442" s="52"/>
      <c r="BQ442" s="52"/>
      <c r="BR442" s="52"/>
      <c r="BS442" s="52"/>
      <c r="BT442" s="52"/>
      <c r="BU442" s="54"/>
      <c r="BV442" s="54"/>
      <c r="BW442" s="52"/>
      <c r="BX442" s="52"/>
      <c r="BY442" s="52"/>
      <c r="BZ442" s="55"/>
      <c r="CA442" s="55"/>
      <c r="CB442" s="52"/>
      <c r="CC442" s="52"/>
      <c r="CD442" s="52"/>
      <c r="CE442" s="52"/>
      <c r="CF442" s="52"/>
      <c r="CG442" s="52"/>
      <c r="CH442" s="52"/>
      <c r="CI442" s="52"/>
      <c r="CJ442" s="52"/>
      <c r="CK442" s="52"/>
      <c r="CL442" s="52"/>
      <c r="CM442" s="52"/>
      <c r="CN442" s="52"/>
      <c r="CO442" s="52"/>
      <c r="CP442" s="52"/>
      <c r="CQ442" s="52"/>
      <c r="CR442" s="52"/>
      <c r="CS442" s="52"/>
      <c r="CT442" s="52"/>
      <c r="CU442" s="52"/>
      <c r="CV442" s="52"/>
      <c r="CW442" s="52"/>
      <c r="CX442" s="52"/>
      <c r="CY442" s="52"/>
      <c r="CZ442" s="52"/>
      <c r="DA442" s="52"/>
      <c r="DB442" s="52"/>
      <c r="DC442" s="52"/>
      <c r="DD442" s="50" t="s">
        <v>1148</v>
      </c>
      <c r="DE442" s="22"/>
      <c r="DF442" s="22"/>
    </row>
    <row r="443" spans="1:110" x14ac:dyDescent="0.25">
      <c r="A443" s="50" t="s">
        <v>3178</v>
      </c>
      <c r="B443" s="50" t="s">
        <v>2057</v>
      </c>
      <c r="C443" s="50" t="s">
        <v>106</v>
      </c>
      <c r="D443" s="50" t="s">
        <v>122</v>
      </c>
      <c r="E443" s="50" t="s">
        <v>123</v>
      </c>
      <c r="F443" s="50" t="s">
        <v>2644</v>
      </c>
      <c r="G443" s="50" t="s">
        <v>109</v>
      </c>
      <c r="H443" s="52">
        <v>712.48524639208733</v>
      </c>
      <c r="I443" s="52">
        <v>1250</v>
      </c>
      <c r="J443" s="52">
        <v>56.998819711366991</v>
      </c>
      <c r="K443" s="52">
        <v>0</v>
      </c>
      <c r="L443" s="52">
        <v>41</v>
      </c>
      <c r="M443" s="52">
        <v>45.620574350904803</v>
      </c>
      <c r="N443" s="52">
        <v>60.827432467873066</v>
      </c>
      <c r="O443" s="52">
        <v>100</v>
      </c>
      <c r="P443" s="52">
        <v>36</v>
      </c>
      <c r="Q443" s="52">
        <v>42.685371863799297</v>
      </c>
      <c r="R443" s="52"/>
      <c r="S443" s="52"/>
      <c r="T443" s="52">
        <v>56.913829151732401</v>
      </c>
      <c r="U443" s="52">
        <v>100</v>
      </c>
      <c r="V443" s="52">
        <v>41</v>
      </c>
      <c r="W443" s="52">
        <v>35.744698684100243</v>
      </c>
      <c r="X443" s="52">
        <v>47.659598245466988</v>
      </c>
      <c r="Y443" s="52">
        <v>100</v>
      </c>
      <c r="Z443" s="52">
        <v>36</v>
      </c>
      <c r="AA443" s="52">
        <v>33.889366170294004</v>
      </c>
      <c r="AB443" s="52">
        <v>45.185821560392</v>
      </c>
      <c r="AC443" s="52">
        <v>100</v>
      </c>
      <c r="AD443" s="52">
        <v>41</v>
      </c>
      <c r="AE443" s="52">
        <v>40.476422764227642</v>
      </c>
      <c r="AF443" s="52">
        <v>53.968563685636859</v>
      </c>
      <c r="AG443" s="52">
        <v>100</v>
      </c>
      <c r="AH443" s="52">
        <v>31</v>
      </c>
      <c r="AI443" s="52">
        <v>37.340860215053759</v>
      </c>
      <c r="AJ443" s="52"/>
      <c r="AK443" s="52">
        <v>49.787813620071681</v>
      </c>
      <c r="AL443" s="52">
        <v>100</v>
      </c>
      <c r="AM443" s="53"/>
      <c r="AN443" s="53"/>
      <c r="AO443" s="53"/>
      <c r="AP443" s="52">
        <v>0</v>
      </c>
      <c r="AQ443" s="52">
        <v>0.97619047619047616</v>
      </c>
      <c r="AR443" s="52">
        <v>0.97297297297297303</v>
      </c>
      <c r="AS443" s="52"/>
      <c r="AT443" s="52">
        <v>0.97619047619047616</v>
      </c>
      <c r="AU443" s="52">
        <v>0.97297297297297303</v>
      </c>
      <c r="AV443" s="52"/>
      <c r="AW443" s="52">
        <v>0.95348837209302328</v>
      </c>
      <c r="AX443" s="52">
        <v>0.96875</v>
      </c>
      <c r="AY443" s="52"/>
      <c r="AZ443" s="52">
        <v>0.44047619047619047</v>
      </c>
      <c r="BA443" s="52">
        <v>0</v>
      </c>
      <c r="BB443" s="52">
        <v>50</v>
      </c>
      <c r="BC443" s="52">
        <v>0.52272727272727271</v>
      </c>
      <c r="BD443" s="52">
        <v>0</v>
      </c>
      <c r="BE443" s="52">
        <v>50</v>
      </c>
      <c r="BF443" s="52">
        <v>86</v>
      </c>
      <c r="BG443" s="52">
        <v>87</v>
      </c>
      <c r="BH443" s="52">
        <v>0.9885057471264368</v>
      </c>
      <c r="BI443" s="52">
        <v>50</v>
      </c>
      <c r="BJ443" s="52">
        <v>50</v>
      </c>
      <c r="BK443" s="52">
        <v>3</v>
      </c>
      <c r="BL443" s="52">
        <v>87</v>
      </c>
      <c r="BM443" s="52">
        <v>3.4482758620689655E-2</v>
      </c>
      <c r="BN443" s="52">
        <v>2.2988505747126435</v>
      </c>
      <c r="BO443" s="52">
        <v>50</v>
      </c>
      <c r="BP443" s="52">
        <v>30</v>
      </c>
      <c r="BQ443" s="52">
        <v>41</v>
      </c>
      <c r="BR443" s="52">
        <v>0.73170731707317072</v>
      </c>
      <c r="BS443" s="52">
        <v>38.92060197197717</v>
      </c>
      <c r="BT443" s="52">
        <v>50</v>
      </c>
      <c r="BU443" s="54">
        <v>33</v>
      </c>
      <c r="BV443" s="54">
        <v>37</v>
      </c>
      <c r="BW443" s="52">
        <v>0.89189189189189189</v>
      </c>
      <c r="BX443" s="52">
        <v>94.882116158711909</v>
      </c>
      <c r="BY443" s="52">
        <v>100</v>
      </c>
      <c r="BZ443" s="55">
        <v>36</v>
      </c>
      <c r="CA443" s="55">
        <v>44</v>
      </c>
      <c r="CB443" s="52">
        <v>0.81818181818181823</v>
      </c>
      <c r="CC443" s="52">
        <v>87.040618955512585</v>
      </c>
      <c r="CD443" s="52">
        <v>100</v>
      </c>
      <c r="CE443" s="52">
        <v>0</v>
      </c>
      <c r="CF443" s="52">
        <v>35</v>
      </c>
      <c r="CG443" s="52">
        <v>25</v>
      </c>
      <c r="CH443" s="52">
        <v>0.7142857142857143</v>
      </c>
      <c r="CI443" s="52">
        <v>95.238095238095241</v>
      </c>
      <c r="CJ443" s="52">
        <v>100</v>
      </c>
      <c r="CK443" s="52">
        <v>2</v>
      </c>
      <c r="CL443" s="52">
        <v>2</v>
      </c>
      <c r="CM443" s="52">
        <v>40</v>
      </c>
      <c r="CN443" s="52">
        <v>1</v>
      </c>
      <c r="CO443" s="52">
        <v>0.05</v>
      </c>
      <c r="CP443" s="52">
        <v>0</v>
      </c>
      <c r="CQ443" s="52">
        <v>50</v>
      </c>
      <c r="CR443" s="52">
        <v>60</v>
      </c>
      <c r="CS443" s="52">
        <v>168</v>
      </c>
      <c r="CT443" s="52">
        <v>0.35714285714285715</v>
      </c>
      <c r="CU443" s="52">
        <v>29.761904761904763</v>
      </c>
      <c r="CV443" s="52">
        <v>50</v>
      </c>
      <c r="CW443" s="52">
        <v>0.81818181818181823</v>
      </c>
      <c r="CX443" s="52"/>
      <c r="CY443" s="52"/>
      <c r="CZ443" s="52">
        <v>16.823939048191338</v>
      </c>
      <c r="DA443" s="52">
        <v>19.496255895940152</v>
      </c>
      <c r="DB443" s="52">
        <v>17.335082511020332</v>
      </c>
      <c r="DC443" s="52">
        <v>12.629206143265662</v>
      </c>
      <c r="DD443" s="50" t="s">
        <v>777</v>
      </c>
      <c r="DE443" s="22"/>
      <c r="DF443" s="22"/>
    </row>
    <row r="444" spans="1:110" x14ac:dyDescent="0.25">
      <c r="A444" s="50" t="s">
        <v>3052</v>
      </c>
      <c r="B444" s="50" t="s">
        <v>2058</v>
      </c>
      <c r="C444" s="50" t="s">
        <v>106</v>
      </c>
      <c r="D444" s="50" t="s">
        <v>140</v>
      </c>
      <c r="E444" s="50" t="s">
        <v>119</v>
      </c>
      <c r="F444" s="50" t="s">
        <v>2644</v>
      </c>
      <c r="G444" s="50" t="s">
        <v>109</v>
      </c>
      <c r="H444" s="52">
        <v>550.66821777293512</v>
      </c>
      <c r="I444" s="52">
        <v>800</v>
      </c>
      <c r="J444" s="52">
        <v>68.83352722161689</v>
      </c>
      <c r="K444" s="52">
        <v>0</v>
      </c>
      <c r="L444" s="52">
        <v>754</v>
      </c>
      <c r="M444" s="52">
        <v>57.937311233581894</v>
      </c>
      <c r="N444" s="52">
        <v>77.249748311442517</v>
      </c>
      <c r="O444" s="52">
        <v>100</v>
      </c>
      <c r="P444" s="52">
        <v>484</v>
      </c>
      <c r="Q444" s="52">
        <v>52.570049882164881</v>
      </c>
      <c r="R444" s="52">
        <v>59.521281640113067</v>
      </c>
      <c r="S444" s="52">
        <v>67.558624174640528</v>
      </c>
      <c r="T444" s="52">
        <v>70.093399842886512</v>
      </c>
      <c r="U444" s="52">
        <v>100</v>
      </c>
      <c r="V444" s="52">
        <v>754</v>
      </c>
      <c r="W444" s="52">
        <v>50.642726480907911</v>
      </c>
      <c r="X444" s="52">
        <v>67.523635307877214</v>
      </c>
      <c r="Y444" s="52">
        <v>100</v>
      </c>
      <c r="Z444" s="52">
        <v>484</v>
      </c>
      <c r="AA444" s="52">
        <v>45.689813478871969</v>
      </c>
      <c r="AB444" s="52">
        <v>60.919751305162627</v>
      </c>
      <c r="AC444" s="52">
        <v>100</v>
      </c>
      <c r="AD444" s="52">
        <v>406</v>
      </c>
      <c r="AE444" s="52">
        <v>50.40311986863707</v>
      </c>
      <c r="AF444" s="52">
        <v>67.204159824849427</v>
      </c>
      <c r="AG444" s="52">
        <v>100</v>
      </c>
      <c r="AH444" s="52">
        <v>273</v>
      </c>
      <c r="AI444" s="52">
        <v>46.615018315018375</v>
      </c>
      <c r="AJ444" s="52">
        <v>58.178696741854644</v>
      </c>
      <c r="AK444" s="52">
        <v>62.153357753357831</v>
      </c>
      <c r="AL444" s="52">
        <v>100</v>
      </c>
      <c r="AM444" s="53">
        <v>14.98</v>
      </c>
      <c r="AN444" s="53">
        <v>13.83</v>
      </c>
      <c r="AO444" s="53">
        <v>11.56</v>
      </c>
      <c r="AP444" s="52">
        <v>0</v>
      </c>
      <c r="AQ444" s="52">
        <v>0.98621553884711777</v>
      </c>
      <c r="AR444" s="52">
        <v>0.98643410852713176</v>
      </c>
      <c r="AS444" s="52">
        <v>0.98581560283687941</v>
      </c>
      <c r="AT444" s="52">
        <v>0.98623279098873595</v>
      </c>
      <c r="AU444" s="52">
        <v>0.98646034816247585</v>
      </c>
      <c r="AV444" s="52">
        <v>0.98581560283687941</v>
      </c>
      <c r="AW444" s="52">
        <v>0.99765807962529274</v>
      </c>
      <c r="AX444" s="52">
        <v>1</v>
      </c>
      <c r="AY444" s="52">
        <v>0.99285714285714288</v>
      </c>
      <c r="AZ444" s="52">
        <v>0.10619469026548672</v>
      </c>
      <c r="BA444" s="52">
        <v>38.761061946902679</v>
      </c>
      <c r="BB444" s="52">
        <v>50</v>
      </c>
      <c r="BC444" s="52">
        <v>0.13453815261044177</v>
      </c>
      <c r="BD444" s="52">
        <v>33.092369477911653</v>
      </c>
      <c r="BE444" s="52">
        <v>50</v>
      </c>
      <c r="BF444" s="52"/>
      <c r="BG444" s="52"/>
      <c r="BH444" s="52"/>
      <c r="BI444" s="52"/>
      <c r="BJ444" s="52"/>
      <c r="BK444" s="52"/>
      <c r="BL444" s="52"/>
      <c r="BM444" s="52"/>
      <c r="BN444" s="52"/>
      <c r="BO444" s="52"/>
      <c r="BP444" s="52">
        <v>320</v>
      </c>
      <c r="BQ444" s="52">
        <v>372</v>
      </c>
      <c r="BR444" s="52">
        <v>0.86021505376344087</v>
      </c>
      <c r="BS444" s="52">
        <v>45.756119881034088</v>
      </c>
      <c r="BT444" s="52">
        <v>50</v>
      </c>
      <c r="BU444" s="54"/>
      <c r="BV444" s="54"/>
      <c r="BW444" s="52"/>
      <c r="BX444" s="52"/>
      <c r="BY444" s="52"/>
      <c r="BZ444" s="55"/>
      <c r="CA444" s="55"/>
      <c r="CB444" s="52"/>
      <c r="CC444" s="52"/>
      <c r="CD444" s="52"/>
      <c r="CE444" s="52"/>
      <c r="CF444" s="52"/>
      <c r="CG444" s="52"/>
      <c r="CH444" s="52"/>
      <c r="CI444" s="52"/>
      <c r="CJ444" s="52"/>
      <c r="CK444" s="52">
        <v>406</v>
      </c>
      <c r="CL444" s="52">
        <v>170</v>
      </c>
      <c r="CM444" s="52">
        <v>422</v>
      </c>
      <c r="CN444" s="52">
        <v>0.41871921182266009</v>
      </c>
      <c r="CO444" s="52">
        <v>0.96208530805687209</v>
      </c>
      <c r="CP444" s="52">
        <v>27.914614121510674</v>
      </c>
      <c r="CQ444" s="52">
        <v>50</v>
      </c>
      <c r="CR444" s="52"/>
      <c r="CS444" s="52"/>
      <c r="CT444" s="52"/>
      <c r="CU444" s="52"/>
      <c r="CV444" s="52"/>
      <c r="CW444" s="52"/>
      <c r="CX444" s="52"/>
      <c r="CY444" s="52"/>
      <c r="CZ444" s="52">
        <v>16.823939048191338</v>
      </c>
      <c r="DA444" s="52">
        <v>19.496255895940152</v>
      </c>
      <c r="DB444" s="52">
        <v>17.335082511020332</v>
      </c>
      <c r="DC444" s="52"/>
      <c r="DD444" s="50" t="s">
        <v>641</v>
      </c>
      <c r="DE444" s="22"/>
      <c r="DF444" s="22"/>
    </row>
    <row r="445" spans="1:110" x14ac:dyDescent="0.25">
      <c r="A445" s="50" t="s">
        <v>2718</v>
      </c>
      <c r="B445" s="50" t="s">
        <v>246</v>
      </c>
      <c r="C445" s="50" t="s">
        <v>106</v>
      </c>
      <c r="D445" s="50" t="s">
        <v>122</v>
      </c>
      <c r="E445" s="50" t="s">
        <v>123</v>
      </c>
      <c r="F445" s="50" t="s">
        <v>2644</v>
      </c>
      <c r="G445" s="50" t="s">
        <v>109</v>
      </c>
      <c r="H445" s="52">
        <v>511.8379407756147</v>
      </c>
      <c r="I445" s="52">
        <v>950</v>
      </c>
      <c r="J445" s="52">
        <v>53.87767797638049</v>
      </c>
      <c r="K445" s="52">
        <v>0</v>
      </c>
      <c r="L445" s="52">
        <v>48</v>
      </c>
      <c r="M445" s="52">
        <v>42.844002016129032</v>
      </c>
      <c r="N445" s="52">
        <v>57.125336021505376</v>
      </c>
      <c r="O445" s="52">
        <v>100</v>
      </c>
      <c r="P445" s="52">
        <v>48</v>
      </c>
      <c r="Q445" s="52">
        <v>42.844002016129032</v>
      </c>
      <c r="R445" s="52"/>
      <c r="S445" s="52"/>
      <c r="T445" s="52">
        <v>57.125336021505376</v>
      </c>
      <c r="U445" s="52">
        <v>100</v>
      </c>
      <c r="V445" s="52">
        <v>46</v>
      </c>
      <c r="W445" s="52">
        <v>38.585462423427465</v>
      </c>
      <c r="X445" s="52">
        <v>51.447283231236618</v>
      </c>
      <c r="Y445" s="52">
        <v>100</v>
      </c>
      <c r="Z445" s="52">
        <v>46</v>
      </c>
      <c r="AA445" s="52">
        <v>38.585462423427465</v>
      </c>
      <c r="AB445" s="52">
        <v>51.447283231236618</v>
      </c>
      <c r="AC445" s="52">
        <v>100</v>
      </c>
      <c r="AD445" s="52">
        <v>148</v>
      </c>
      <c r="AE445" s="52">
        <v>44.525225225225263</v>
      </c>
      <c r="AF445" s="52">
        <v>59.366966966967013</v>
      </c>
      <c r="AG445" s="52">
        <v>100</v>
      </c>
      <c r="AH445" s="52">
        <v>148</v>
      </c>
      <c r="AI445" s="52">
        <v>44.525225225225263</v>
      </c>
      <c r="AJ445" s="52"/>
      <c r="AK445" s="52">
        <v>59.366966966967013</v>
      </c>
      <c r="AL445" s="52">
        <v>100</v>
      </c>
      <c r="AM445" s="53"/>
      <c r="AN445" s="53"/>
      <c r="AO445" s="53"/>
      <c r="AP445" s="52">
        <v>1</v>
      </c>
      <c r="AQ445" s="52">
        <v>0.676056338028169</v>
      </c>
      <c r="AR445" s="52">
        <v>0.676056338028169</v>
      </c>
      <c r="AS445" s="52"/>
      <c r="AT445" s="52">
        <v>0.647887323943662</v>
      </c>
      <c r="AU445" s="52">
        <v>0.647887323943662</v>
      </c>
      <c r="AV445" s="52"/>
      <c r="AW445" s="52">
        <v>0.98666666666666669</v>
      </c>
      <c r="AX445" s="52">
        <v>0.98666666666666669</v>
      </c>
      <c r="AY445" s="52"/>
      <c r="AZ445" s="52">
        <v>3.2163742690058478E-2</v>
      </c>
      <c r="BA445" s="52">
        <v>50</v>
      </c>
      <c r="BB445" s="52">
        <v>50</v>
      </c>
      <c r="BC445" s="52">
        <v>3.2163742690058478E-2</v>
      </c>
      <c r="BD445" s="52">
        <v>50</v>
      </c>
      <c r="BE445" s="52">
        <v>50</v>
      </c>
      <c r="BF445" s="52">
        <v>23</v>
      </c>
      <c r="BG445" s="52">
        <v>70</v>
      </c>
      <c r="BH445" s="52">
        <v>0.32857142857142857</v>
      </c>
      <c r="BI445" s="52">
        <v>21.904761904761905</v>
      </c>
      <c r="BJ445" s="52">
        <v>50</v>
      </c>
      <c r="BK445" s="52">
        <v>9</v>
      </c>
      <c r="BL445" s="52">
        <v>70</v>
      </c>
      <c r="BM445" s="52">
        <v>0.12857142857142856</v>
      </c>
      <c r="BN445" s="52">
        <v>8.5714285714285694</v>
      </c>
      <c r="BO445" s="52">
        <v>50</v>
      </c>
      <c r="BP445" s="52">
        <v>118</v>
      </c>
      <c r="BQ445" s="52">
        <v>138</v>
      </c>
      <c r="BR445" s="52">
        <v>0.85507246376811596</v>
      </c>
      <c r="BS445" s="52">
        <v>45.482577860006174</v>
      </c>
      <c r="BT445" s="52">
        <v>50</v>
      </c>
      <c r="BU445" s="54"/>
      <c r="BV445" s="54"/>
      <c r="BW445" s="52"/>
      <c r="BX445" s="52"/>
      <c r="BY445" s="52"/>
      <c r="BZ445" s="55"/>
      <c r="CA445" s="55"/>
      <c r="CB445" s="52"/>
      <c r="CC445" s="52"/>
      <c r="CD445" s="52"/>
      <c r="CE445" s="52"/>
      <c r="CF445" s="52"/>
      <c r="CG445" s="52"/>
      <c r="CH445" s="52"/>
      <c r="CI445" s="52"/>
      <c r="CJ445" s="52"/>
      <c r="CK445" s="52">
        <v>5</v>
      </c>
      <c r="CL445" s="52">
        <v>2</v>
      </c>
      <c r="CM445" s="52">
        <v>148</v>
      </c>
      <c r="CN445" s="52">
        <v>0.4</v>
      </c>
      <c r="CO445" s="52">
        <v>3.3783783783783786E-2</v>
      </c>
      <c r="CP445" s="52">
        <v>0</v>
      </c>
      <c r="CQ445" s="52">
        <v>50</v>
      </c>
      <c r="CR445" s="52"/>
      <c r="CS445" s="52">
        <v>342</v>
      </c>
      <c r="CT445" s="52">
        <v>0</v>
      </c>
      <c r="CU445" s="52">
        <v>0</v>
      </c>
      <c r="CV445" s="52">
        <v>50</v>
      </c>
      <c r="CW445" s="52"/>
      <c r="CX445" s="52"/>
      <c r="CY445" s="52"/>
      <c r="CZ445" s="52">
        <v>16.823939048191338</v>
      </c>
      <c r="DA445" s="52">
        <v>19.496255895940152</v>
      </c>
      <c r="DB445" s="52">
        <v>17.335082511020332</v>
      </c>
      <c r="DC445" s="52"/>
      <c r="DD445" s="50" t="s">
        <v>1456</v>
      </c>
      <c r="DE445" s="22"/>
      <c r="DF445" s="22"/>
    </row>
    <row r="446" spans="1:110" x14ac:dyDescent="0.25">
      <c r="A446" s="50" t="s">
        <v>3650</v>
      </c>
      <c r="B446" s="50" t="s">
        <v>2059</v>
      </c>
      <c r="C446" s="50" t="s">
        <v>1320</v>
      </c>
      <c r="D446" s="50" t="s">
        <v>107</v>
      </c>
      <c r="E446" s="50" t="s">
        <v>119</v>
      </c>
      <c r="F446" s="50" t="s">
        <v>1453</v>
      </c>
      <c r="G446" s="50" t="s">
        <v>109</v>
      </c>
      <c r="H446" s="52">
        <v>623.9831390802641</v>
      </c>
      <c r="I446" s="52">
        <v>800</v>
      </c>
      <c r="J446" s="52">
        <v>77.997892385033012</v>
      </c>
      <c r="K446" s="52">
        <v>0</v>
      </c>
      <c r="L446" s="52">
        <v>196</v>
      </c>
      <c r="M446" s="52">
        <v>68.533406776083808</v>
      </c>
      <c r="N446" s="52">
        <v>91.377875701445078</v>
      </c>
      <c r="O446" s="52">
        <v>100</v>
      </c>
      <c r="P446" s="52">
        <v>90</v>
      </c>
      <c r="Q446" s="52">
        <v>62.378337695174658</v>
      </c>
      <c r="R446" s="52">
        <v>61.462097294362877</v>
      </c>
      <c r="S446" s="52">
        <v>73.759408825912345</v>
      </c>
      <c r="T446" s="52">
        <v>83.171116926899543</v>
      </c>
      <c r="U446" s="52">
        <v>100</v>
      </c>
      <c r="V446" s="52">
        <v>197</v>
      </c>
      <c r="W446" s="52">
        <v>55.411158180768687</v>
      </c>
      <c r="X446" s="52">
        <v>73.881544241024926</v>
      </c>
      <c r="Y446" s="52">
        <v>100</v>
      </c>
      <c r="Z446" s="52">
        <v>91</v>
      </c>
      <c r="AA446" s="52">
        <v>48.362811520977658</v>
      </c>
      <c r="AB446" s="52">
        <v>64.483748694636873</v>
      </c>
      <c r="AC446" s="52">
        <v>100</v>
      </c>
      <c r="AD446" s="52">
        <v>64</v>
      </c>
      <c r="AE446" s="52">
        <v>56.552604166666661</v>
      </c>
      <c r="AF446" s="52">
        <v>75.403472222222206</v>
      </c>
      <c r="AG446" s="52">
        <v>100</v>
      </c>
      <c r="AH446" s="52">
        <v>29</v>
      </c>
      <c r="AI446" s="52">
        <v>49.006896551724139</v>
      </c>
      <c r="AJ446" s="52">
        <v>62.804761904761889</v>
      </c>
      <c r="AK446" s="52">
        <v>65.342528735632186</v>
      </c>
      <c r="AL446" s="52">
        <v>100</v>
      </c>
      <c r="AM446" s="53">
        <v>11.38</v>
      </c>
      <c r="AN446" s="53">
        <v>13.09</v>
      </c>
      <c r="AO446" s="53">
        <v>13.79</v>
      </c>
      <c r="AP446" s="52">
        <v>0</v>
      </c>
      <c r="AQ446" s="52">
        <v>0.99494949494949492</v>
      </c>
      <c r="AR446" s="52">
        <v>0.98901098901098905</v>
      </c>
      <c r="AS446" s="52">
        <v>1</v>
      </c>
      <c r="AT446" s="52">
        <v>1</v>
      </c>
      <c r="AU446" s="52">
        <v>1</v>
      </c>
      <c r="AV446" s="52">
        <v>1</v>
      </c>
      <c r="AW446" s="52">
        <v>1</v>
      </c>
      <c r="AX446" s="52">
        <v>1</v>
      </c>
      <c r="AY446" s="52">
        <v>1</v>
      </c>
      <c r="AZ446" s="52">
        <v>5.387205387205387E-2</v>
      </c>
      <c r="BA446" s="52">
        <v>49.225589225589239</v>
      </c>
      <c r="BB446" s="52">
        <v>50</v>
      </c>
      <c r="BC446" s="52">
        <v>8.3969465648854963E-2</v>
      </c>
      <c r="BD446" s="52">
        <v>43.206106870229014</v>
      </c>
      <c r="BE446" s="52">
        <v>50</v>
      </c>
      <c r="BF446" s="52"/>
      <c r="BG446" s="52"/>
      <c r="BH446" s="52"/>
      <c r="BI446" s="52"/>
      <c r="BJ446" s="52"/>
      <c r="BK446" s="52"/>
      <c r="BL446" s="52"/>
      <c r="BM446" s="52"/>
      <c r="BN446" s="52"/>
      <c r="BO446" s="52"/>
      <c r="BP446" s="52">
        <v>33</v>
      </c>
      <c r="BQ446" s="52">
        <v>33</v>
      </c>
      <c r="BR446" s="52">
        <v>1</v>
      </c>
      <c r="BS446" s="52">
        <v>50</v>
      </c>
      <c r="BT446" s="52">
        <v>50</v>
      </c>
      <c r="BU446" s="54"/>
      <c r="BV446" s="54"/>
      <c r="BW446" s="52"/>
      <c r="BX446" s="52"/>
      <c r="BY446" s="52"/>
      <c r="BZ446" s="55"/>
      <c r="CA446" s="55"/>
      <c r="CB446" s="52"/>
      <c r="CC446" s="52"/>
      <c r="CD446" s="52"/>
      <c r="CE446" s="52"/>
      <c r="CF446" s="52"/>
      <c r="CG446" s="52"/>
      <c r="CH446" s="52"/>
      <c r="CI446" s="52"/>
      <c r="CJ446" s="52"/>
      <c r="CK446" s="52">
        <v>98</v>
      </c>
      <c r="CL446" s="52">
        <v>41</v>
      </c>
      <c r="CM446" s="52">
        <v>97</v>
      </c>
      <c r="CN446" s="52">
        <v>0.41836734693877553</v>
      </c>
      <c r="CO446" s="52">
        <v>1.0103092783505154</v>
      </c>
      <c r="CP446" s="52">
        <v>27.891156462585037</v>
      </c>
      <c r="CQ446" s="52">
        <v>50</v>
      </c>
      <c r="CR446" s="52"/>
      <c r="CS446" s="52"/>
      <c r="CT446" s="52"/>
      <c r="CU446" s="52"/>
      <c r="CV446" s="52"/>
      <c r="CW446" s="52"/>
      <c r="CX446" s="52"/>
      <c r="CY446" s="52"/>
      <c r="CZ446" s="52">
        <v>16.823939048191338</v>
      </c>
      <c r="DA446" s="52">
        <v>19.496255895940152</v>
      </c>
      <c r="DB446" s="52">
        <v>17.335082511020332</v>
      </c>
      <c r="DC446" s="52"/>
      <c r="DD446" s="50" t="s">
        <v>1324</v>
      </c>
      <c r="DE446" s="22"/>
      <c r="DF446" s="22"/>
    </row>
    <row r="447" spans="1:110" x14ac:dyDescent="0.25">
      <c r="A447" s="50" t="s">
        <v>2729</v>
      </c>
      <c r="B447" s="50" t="s">
        <v>2060</v>
      </c>
      <c r="C447" s="50" t="s">
        <v>106</v>
      </c>
      <c r="D447" s="50" t="s">
        <v>107</v>
      </c>
      <c r="E447" s="50" t="s">
        <v>119</v>
      </c>
      <c r="F447" s="50" t="s">
        <v>1454</v>
      </c>
      <c r="G447" s="50" t="s">
        <v>109</v>
      </c>
      <c r="H447" s="52">
        <v>647.53592241429806</v>
      </c>
      <c r="I447" s="52">
        <v>800</v>
      </c>
      <c r="J447" s="52">
        <v>80.941990301787257</v>
      </c>
      <c r="K447" s="52">
        <v>0</v>
      </c>
      <c r="L447" s="52">
        <v>271</v>
      </c>
      <c r="M447" s="52">
        <v>66.484978164382198</v>
      </c>
      <c r="N447" s="52">
        <v>88.646637552509603</v>
      </c>
      <c r="O447" s="52">
        <v>100</v>
      </c>
      <c r="P447" s="52">
        <v>271</v>
      </c>
      <c r="Q447" s="52">
        <v>66.484978164382198</v>
      </c>
      <c r="R447" s="52"/>
      <c r="S447" s="52"/>
      <c r="T447" s="52">
        <v>88.646637552509603</v>
      </c>
      <c r="U447" s="52">
        <v>100</v>
      </c>
      <c r="V447" s="52">
        <v>271</v>
      </c>
      <c r="W447" s="52">
        <v>54.551984547507914</v>
      </c>
      <c r="X447" s="52">
        <v>72.735979396677223</v>
      </c>
      <c r="Y447" s="52">
        <v>100</v>
      </c>
      <c r="Z447" s="52">
        <v>271</v>
      </c>
      <c r="AA447" s="52">
        <v>54.551984547507914</v>
      </c>
      <c r="AB447" s="52">
        <v>72.735979396677223</v>
      </c>
      <c r="AC447" s="52">
        <v>100</v>
      </c>
      <c r="AD447" s="52">
        <v>92</v>
      </c>
      <c r="AE447" s="52">
        <v>53.36195652173911</v>
      </c>
      <c r="AF447" s="52">
        <v>71.149275362318804</v>
      </c>
      <c r="AG447" s="52">
        <v>100</v>
      </c>
      <c r="AH447" s="52">
        <v>92</v>
      </c>
      <c r="AI447" s="52">
        <v>53.36195652173911</v>
      </c>
      <c r="AJ447" s="52"/>
      <c r="AK447" s="52">
        <v>71.149275362318804</v>
      </c>
      <c r="AL447" s="52">
        <v>100</v>
      </c>
      <c r="AM447" s="53"/>
      <c r="AN447" s="53"/>
      <c r="AO447" s="53"/>
      <c r="AP447" s="52">
        <v>0</v>
      </c>
      <c r="AQ447" s="52">
        <v>0.97491039426523296</v>
      </c>
      <c r="AR447" s="52">
        <v>0.97491039426523296</v>
      </c>
      <c r="AS447" s="52"/>
      <c r="AT447" s="52">
        <v>0.97491039426523296</v>
      </c>
      <c r="AU447" s="52">
        <v>0.97491039426523296</v>
      </c>
      <c r="AV447" s="52"/>
      <c r="AW447" s="52">
        <v>1</v>
      </c>
      <c r="AX447" s="52">
        <v>1</v>
      </c>
      <c r="AY447" s="52"/>
      <c r="AZ447" s="52">
        <v>4.6228710462287104E-2</v>
      </c>
      <c r="BA447" s="52">
        <v>50</v>
      </c>
      <c r="BB447" s="52">
        <v>50</v>
      </c>
      <c r="BC447" s="52">
        <v>4.6228710462287104E-2</v>
      </c>
      <c r="BD447" s="52">
        <v>50</v>
      </c>
      <c r="BE447" s="52">
        <v>50</v>
      </c>
      <c r="BF447" s="52"/>
      <c r="BG447" s="52"/>
      <c r="BH447" s="52"/>
      <c r="BI447" s="52"/>
      <c r="BJ447" s="52"/>
      <c r="BK447" s="52"/>
      <c r="BL447" s="52"/>
      <c r="BM447" s="52"/>
      <c r="BN447" s="52"/>
      <c r="BO447" s="52"/>
      <c r="BP447" s="52">
        <v>36</v>
      </c>
      <c r="BQ447" s="52">
        <v>42</v>
      </c>
      <c r="BR447" s="52">
        <v>0.8571428571428571</v>
      </c>
      <c r="BS447" s="52">
        <v>45.59270516717325</v>
      </c>
      <c r="BT447" s="52">
        <v>50</v>
      </c>
      <c r="BU447" s="54"/>
      <c r="BV447" s="54"/>
      <c r="BW447" s="52"/>
      <c r="BX447" s="52"/>
      <c r="BY447" s="52"/>
      <c r="BZ447" s="55"/>
      <c r="CA447" s="55"/>
      <c r="CB447" s="52"/>
      <c r="CC447" s="52"/>
      <c r="CD447" s="52"/>
      <c r="CE447" s="52"/>
      <c r="CF447" s="52"/>
      <c r="CG447" s="52"/>
      <c r="CH447" s="52"/>
      <c r="CI447" s="52"/>
      <c r="CJ447" s="52"/>
      <c r="CK447" s="52">
        <v>141</v>
      </c>
      <c r="CL447" s="52">
        <v>78</v>
      </c>
      <c r="CM447" s="52">
        <v>138</v>
      </c>
      <c r="CN447" s="52">
        <v>0.55319148936170215</v>
      </c>
      <c r="CO447" s="52">
        <v>1.0217391304347827</v>
      </c>
      <c r="CP447" s="52">
        <v>36.879432624113477</v>
      </c>
      <c r="CQ447" s="52">
        <v>50</v>
      </c>
      <c r="CR447" s="52"/>
      <c r="CS447" s="52"/>
      <c r="CT447" s="52"/>
      <c r="CU447" s="52"/>
      <c r="CV447" s="52"/>
      <c r="CW447" s="52"/>
      <c r="CX447" s="52"/>
      <c r="CY447" s="52"/>
      <c r="CZ447" s="52">
        <v>16.823939048191338</v>
      </c>
      <c r="DA447" s="52">
        <v>19.496255895940152</v>
      </c>
      <c r="DB447" s="52">
        <v>17.335082511020332</v>
      </c>
      <c r="DC447" s="52"/>
      <c r="DD447" s="50" t="s">
        <v>267</v>
      </c>
      <c r="DE447" s="22"/>
      <c r="DF447" s="22"/>
    </row>
    <row r="448" spans="1:110" x14ac:dyDescent="0.25">
      <c r="A448" s="50" t="s">
        <v>3651</v>
      </c>
      <c r="B448" s="50" t="s">
        <v>2061</v>
      </c>
      <c r="C448" s="50" t="s">
        <v>1320</v>
      </c>
      <c r="D448" s="50" t="s">
        <v>108</v>
      </c>
      <c r="E448" s="50" t="s">
        <v>119</v>
      </c>
      <c r="F448" s="50" t="s">
        <v>1454</v>
      </c>
      <c r="G448" s="50" t="s">
        <v>109</v>
      </c>
      <c r="H448" s="52">
        <v>514.79908508845028</v>
      </c>
      <c r="I448" s="52">
        <v>800</v>
      </c>
      <c r="J448" s="52">
        <v>64.349885636056285</v>
      </c>
      <c r="K448" s="52">
        <v>0</v>
      </c>
      <c r="L448" s="52">
        <v>249</v>
      </c>
      <c r="M448" s="52">
        <v>59.38752364990048</v>
      </c>
      <c r="N448" s="52">
        <v>79.183364866533978</v>
      </c>
      <c r="O448" s="52">
        <v>100</v>
      </c>
      <c r="P448" s="52">
        <v>188</v>
      </c>
      <c r="Q448" s="52">
        <v>55.784654792108405</v>
      </c>
      <c r="R448" s="52">
        <v>57.924505266228543</v>
      </c>
      <c r="S448" s="52">
        <v>70.491447342767884</v>
      </c>
      <c r="T448" s="52">
        <v>74.379539722811202</v>
      </c>
      <c r="U448" s="52">
        <v>100</v>
      </c>
      <c r="V448" s="52">
        <v>250</v>
      </c>
      <c r="W448" s="52">
        <v>46.797149395058092</v>
      </c>
      <c r="X448" s="52">
        <v>62.396199193410787</v>
      </c>
      <c r="Y448" s="52">
        <v>100</v>
      </c>
      <c r="Z448" s="52">
        <v>189</v>
      </c>
      <c r="AA448" s="52">
        <v>43.205780568913127</v>
      </c>
      <c r="AB448" s="52">
        <v>57.607707425217505</v>
      </c>
      <c r="AC448" s="52">
        <v>100</v>
      </c>
      <c r="AD448" s="52">
        <v>80</v>
      </c>
      <c r="AE448" s="52">
        <v>45.494166666666679</v>
      </c>
      <c r="AF448" s="52">
        <v>60.65888888888891</v>
      </c>
      <c r="AG448" s="52">
        <v>100</v>
      </c>
      <c r="AH448" s="52">
        <v>61</v>
      </c>
      <c r="AI448" s="52">
        <v>41.775956284152997</v>
      </c>
      <c r="AJ448" s="52"/>
      <c r="AK448" s="52">
        <v>55.701275045537322</v>
      </c>
      <c r="AL448" s="52">
        <v>100</v>
      </c>
      <c r="AM448" s="53">
        <v>14.7</v>
      </c>
      <c r="AN448" s="53">
        <v>14.71</v>
      </c>
      <c r="AO448" s="53"/>
      <c r="AP448" s="52">
        <v>0</v>
      </c>
      <c r="AQ448" s="52">
        <v>0.9920948616600791</v>
      </c>
      <c r="AR448" s="52">
        <v>0.98952879581151831</v>
      </c>
      <c r="AS448" s="52">
        <v>1</v>
      </c>
      <c r="AT448" s="52">
        <v>0.99604743083003955</v>
      </c>
      <c r="AU448" s="52">
        <v>0.99476439790575921</v>
      </c>
      <c r="AV448" s="52">
        <v>1</v>
      </c>
      <c r="AW448" s="52">
        <v>1</v>
      </c>
      <c r="AX448" s="52">
        <v>1</v>
      </c>
      <c r="AY448" s="52"/>
      <c r="AZ448" s="52">
        <v>0.1225296442687747</v>
      </c>
      <c r="BA448" s="52">
        <v>35.494071146245076</v>
      </c>
      <c r="BB448" s="52">
        <v>50</v>
      </c>
      <c r="BC448" s="52">
        <v>0.14795918367346939</v>
      </c>
      <c r="BD448" s="52">
        <v>30.408163265306133</v>
      </c>
      <c r="BE448" s="52">
        <v>50</v>
      </c>
      <c r="BF448" s="52"/>
      <c r="BG448" s="52"/>
      <c r="BH448" s="52"/>
      <c r="BI448" s="52"/>
      <c r="BJ448" s="52"/>
      <c r="BK448" s="52"/>
      <c r="BL448" s="52"/>
      <c r="BM448" s="52"/>
      <c r="BN448" s="52"/>
      <c r="BO448" s="52"/>
      <c r="BP448" s="52">
        <v>58</v>
      </c>
      <c r="BQ448" s="52">
        <v>69</v>
      </c>
      <c r="BR448" s="52">
        <v>0.84057971014492749</v>
      </c>
      <c r="BS448" s="52">
        <v>44.71168670983657</v>
      </c>
      <c r="BT448" s="52">
        <v>50</v>
      </c>
      <c r="BU448" s="54"/>
      <c r="BV448" s="54"/>
      <c r="BW448" s="52"/>
      <c r="BX448" s="52"/>
      <c r="BY448" s="52"/>
      <c r="BZ448" s="55"/>
      <c r="CA448" s="55"/>
      <c r="CB448" s="52"/>
      <c r="CC448" s="52"/>
      <c r="CD448" s="52"/>
      <c r="CE448" s="52"/>
      <c r="CF448" s="52"/>
      <c r="CG448" s="52"/>
      <c r="CH448" s="52"/>
      <c r="CI448" s="52"/>
      <c r="CJ448" s="52"/>
      <c r="CK448" s="52">
        <v>173</v>
      </c>
      <c r="CL448" s="52">
        <v>37</v>
      </c>
      <c r="CM448" s="52">
        <v>169</v>
      </c>
      <c r="CN448" s="52">
        <v>0.2138728323699422</v>
      </c>
      <c r="CO448" s="52">
        <v>1.0236686390532543</v>
      </c>
      <c r="CP448" s="52">
        <v>14.258188824662813</v>
      </c>
      <c r="CQ448" s="52">
        <v>50</v>
      </c>
      <c r="CR448" s="52"/>
      <c r="CS448" s="52"/>
      <c r="CT448" s="52"/>
      <c r="CU448" s="52"/>
      <c r="CV448" s="52"/>
      <c r="CW448" s="52"/>
      <c r="CX448" s="52"/>
      <c r="CY448" s="52"/>
      <c r="CZ448" s="52">
        <v>16.823939048191338</v>
      </c>
      <c r="DA448" s="52">
        <v>19.496255895940152</v>
      </c>
      <c r="DB448" s="52">
        <v>17.335082511020332</v>
      </c>
      <c r="DC448" s="52"/>
      <c r="DD448" s="50" t="s">
        <v>1326</v>
      </c>
      <c r="DE448" s="22"/>
      <c r="DF448" s="22"/>
    </row>
    <row r="449" spans="1:110" x14ac:dyDescent="0.25">
      <c r="A449" s="50" t="s">
        <v>3314</v>
      </c>
      <c r="B449" s="50" t="s">
        <v>2062</v>
      </c>
      <c r="C449" s="50" t="s">
        <v>106</v>
      </c>
      <c r="D449" s="50" t="s">
        <v>140</v>
      </c>
      <c r="E449" s="50" t="s">
        <v>119</v>
      </c>
      <c r="F449" s="50" t="s">
        <v>1453</v>
      </c>
      <c r="G449" s="50" t="s">
        <v>109</v>
      </c>
      <c r="H449" s="52">
        <v>660.19542601814396</v>
      </c>
      <c r="I449" s="52">
        <v>800</v>
      </c>
      <c r="J449" s="52">
        <v>82.524428252267995</v>
      </c>
      <c r="K449" s="52">
        <v>0</v>
      </c>
      <c r="L449" s="52">
        <v>848</v>
      </c>
      <c r="M449" s="52">
        <v>74.191261109832595</v>
      </c>
      <c r="N449" s="52">
        <v>98.921681479776794</v>
      </c>
      <c r="O449" s="52">
        <v>100</v>
      </c>
      <c r="P449" s="52">
        <v>280</v>
      </c>
      <c r="Q449" s="52">
        <v>62.247860611926278</v>
      </c>
      <c r="R449" s="52">
        <v>71.275842906601596</v>
      </c>
      <c r="S449" s="52">
        <v>75</v>
      </c>
      <c r="T449" s="52">
        <v>82.997147482568366</v>
      </c>
      <c r="U449" s="52">
        <v>100</v>
      </c>
      <c r="V449" s="52">
        <v>848</v>
      </c>
      <c r="W449" s="52">
        <v>65.256591164956703</v>
      </c>
      <c r="X449" s="52">
        <v>87.008788219942261</v>
      </c>
      <c r="Y449" s="52">
        <v>100</v>
      </c>
      <c r="Z449" s="52">
        <v>280</v>
      </c>
      <c r="AA449" s="52">
        <v>53.046109060477065</v>
      </c>
      <c r="AB449" s="52">
        <v>70.728145413969429</v>
      </c>
      <c r="AC449" s="52">
        <v>100</v>
      </c>
      <c r="AD449" s="52">
        <v>416</v>
      </c>
      <c r="AE449" s="52">
        <v>60.742828525640981</v>
      </c>
      <c r="AF449" s="52">
        <v>80.990438034187974</v>
      </c>
      <c r="AG449" s="52">
        <v>100</v>
      </c>
      <c r="AH449" s="52">
        <v>144</v>
      </c>
      <c r="AI449" s="52">
        <v>52.959143518518552</v>
      </c>
      <c r="AJ449" s="52">
        <v>64.863602941176353</v>
      </c>
      <c r="AK449" s="52">
        <v>70.612191358024731</v>
      </c>
      <c r="AL449" s="52">
        <v>100</v>
      </c>
      <c r="AM449" s="53">
        <v>12.75</v>
      </c>
      <c r="AN449" s="53">
        <v>18.22</v>
      </c>
      <c r="AO449" s="53">
        <v>11.9</v>
      </c>
      <c r="AP449" s="52">
        <v>0</v>
      </c>
      <c r="AQ449" s="52">
        <v>0.9874572405929305</v>
      </c>
      <c r="AR449" s="52">
        <v>0.98287671232876717</v>
      </c>
      <c r="AS449" s="52">
        <v>0.98974358974358978</v>
      </c>
      <c r="AT449" s="52">
        <v>0.9874572405929305</v>
      </c>
      <c r="AU449" s="52">
        <v>0.98287671232876717</v>
      </c>
      <c r="AV449" s="52">
        <v>0.98974358974358978</v>
      </c>
      <c r="AW449" s="52">
        <v>1</v>
      </c>
      <c r="AX449" s="52">
        <v>1</v>
      </c>
      <c r="AY449" s="52">
        <v>1</v>
      </c>
      <c r="AZ449" s="52">
        <v>7.8947368421052627E-2</v>
      </c>
      <c r="BA449" s="52">
        <v>44.21052631578948</v>
      </c>
      <c r="BB449" s="52">
        <v>50</v>
      </c>
      <c r="BC449" s="52">
        <v>0.15217391304347827</v>
      </c>
      <c r="BD449" s="52">
        <v>29.565217391304355</v>
      </c>
      <c r="BE449" s="52">
        <v>50</v>
      </c>
      <c r="BF449" s="52"/>
      <c r="BG449" s="52"/>
      <c r="BH449" s="52"/>
      <c r="BI449" s="52"/>
      <c r="BJ449" s="52"/>
      <c r="BK449" s="52"/>
      <c r="BL449" s="52"/>
      <c r="BM449" s="52"/>
      <c r="BN449" s="52"/>
      <c r="BO449" s="52"/>
      <c r="BP449" s="52">
        <v>368</v>
      </c>
      <c r="BQ449" s="52">
        <v>378</v>
      </c>
      <c r="BR449" s="52">
        <v>0.97354497354497349</v>
      </c>
      <c r="BS449" s="52">
        <v>50</v>
      </c>
      <c r="BT449" s="52">
        <v>50</v>
      </c>
      <c r="BU449" s="54"/>
      <c r="BV449" s="54"/>
      <c r="BW449" s="52"/>
      <c r="BX449" s="52"/>
      <c r="BY449" s="52"/>
      <c r="BZ449" s="55"/>
      <c r="CA449" s="55"/>
      <c r="CB449" s="52"/>
      <c r="CC449" s="52"/>
      <c r="CD449" s="52"/>
      <c r="CE449" s="52"/>
      <c r="CF449" s="52"/>
      <c r="CG449" s="52"/>
      <c r="CH449" s="52"/>
      <c r="CI449" s="52"/>
      <c r="CJ449" s="52"/>
      <c r="CK449" s="52">
        <v>434</v>
      </c>
      <c r="CL449" s="52">
        <v>294</v>
      </c>
      <c r="CM449" s="52">
        <v>423</v>
      </c>
      <c r="CN449" s="52">
        <v>0.67741935483870963</v>
      </c>
      <c r="CO449" s="52">
        <v>1.0260047281323876</v>
      </c>
      <c r="CP449" s="52">
        <v>45.161290322580641</v>
      </c>
      <c r="CQ449" s="52">
        <v>50</v>
      </c>
      <c r="CR449" s="52"/>
      <c r="CS449" s="52"/>
      <c r="CT449" s="52"/>
      <c r="CU449" s="52"/>
      <c r="CV449" s="52"/>
      <c r="CW449" s="52"/>
      <c r="CX449" s="52"/>
      <c r="CY449" s="52"/>
      <c r="CZ449" s="52">
        <v>16.823939048191338</v>
      </c>
      <c r="DA449" s="52">
        <v>19.496255895940152</v>
      </c>
      <c r="DB449" s="52">
        <v>17.335082511020332</v>
      </c>
      <c r="DC449" s="52"/>
      <c r="DD449" s="50" t="s">
        <v>937</v>
      </c>
      <c r="DE449" s="22"/>
      <c r="DF449" s="22"/>
    </row>
    <row r="450" spans="1:110" x14ac:dyDescent="0.25">
      <c r="A450" s="50" t="s">
        <v>3622</v>
      </c>
      <c r="B450" s="50" t="s">
        <v>2063</v>
      </c>
      <c r="C450" s="50" t="s">
        <v>1284</v>
      </c>
      <c r="D450" s="50" t="s">
        <v>107</v>
      </c>
      <c r="E450" s="50" t="s">
        <v>137</v>
      </c>
      <c r="F450" s="50" t="s">
        <v>1454</v>
      </c>
      <c r="G450" s="50" t="s">
        <v>109</v>
      </c>
      <c r="H450" s="52">
        <v>537.33818581849789</v>
      </c>
      <c r="I450" s="52">
        <v>750</v>
      </c>
      <c r="J450" s="52">
        <v>71.645091442466395</v>
      </c>
      <c r="K450" s="52">
        <v>1</v>
      </c>
      <c r="L450" s="52">
        <v>169</v>
      </c>
      <c r="M450" s="52">
        <v>69.826574633419199</v>
      </c>
      <c r="N450" s="52">
        <v>93.102099511225603</v>
      </c>
      <c r="O450" s="52">
        <v>100</v>
      </c>
      <c r="P450" s="52">
        <v>104</v>
      </c>
      <c r="Q450" s="52">
        <v>63.15205278952255</v>
      </c>
      <c r="R450" s="52">
        <v>75</v>
      </c>
      <c r="S450" s="52">
        <v>75</v>
      </c>
      <c r="T450" s="52">
        <v>84.202737052696733</v>
      </c>
      <c r="U450" s="52">
        <v>100</v>
      </c>
      <c r="V450" s="52">
        <v>168</v>
      </c>
      <c r="W450" s="52">
        <v>62.71513219950721</v>
      </c>
      <c r="X450" s="52">
        <v>83.620176266009622</v>
      </c>
      <c r="Y450" s="52">
        <v>100</v>
      </c>
      <c r="Z450" s="52">
        <v>103</v>
      </c>
      <c r="AA450" s="52">
        <v>54.323138832847576</v>
      </c>
      <c r="AB450" s="52">
        <v>72.430851777130101</v>
      </c>
      <c r="AC450" s="52">
        <v>100</v>
      </c>
      <c r="AD450" s="52">
        <v>51</v>
      </c>
      <c r="AE450" s="52">
        <v>53.677124183006548</v>
      </c>
      <c r="AF450" s="52">
        <v>71.569498910675406</v>
      </c>
      <c r="AG450" s="52">
        <v>100</v>
      </c>
      <c r="AH450" s="52">
        <v>31</v>
      </c>
      <c r="AI450" s="52">
        <v>46.720430107526873</v>
      </c>
      <c r="AJ450" s="52">
        <v>64.460000000000008</v>
      </c>
      <c r="AK450" s="52">
        <v>62.293906810035828</v>
      </c>
      <c r="AL450" s="52">
        <v>100</v>
      </c>
      <c r="AM450" s="53">
        <v>11.84</v>
      </c>
      <c r="AN450" s="53">
        <v>20.67</v>
      </c>
      <c r="AO450" s="53">
        <v>17.73</v>
      </c>
      <c r="AP450" s="52">
        <v>0</v>
      </c>
      <c r="AQ450" s="52">
        <v>1</v>
      </c>
      <c r="AR450" s="52">
        <v>1</v>
      </c>
      <c r="AS450" s="52">
        <v>1</v>
      </c>
      <c r="AT450" s="52">
        <v>0.99411764705882355</v>
      </c>
      <c r="AU450" s="52">
        <v>0.99038461538461542</v>
      </c>
      <c r="AV450" s="52">
        <v>1</v>
      </c>
      <c r="AW450" s="52">
        <v>1</v>
      </c>
      <c r="AX450" s="52">
        <v>1</v>
      </c>
      <c r="AY450" s="52">
        <v>1</v>
      </c>
      <c r="AZ450" s="52">
        <v>0.12324929971988796</v>
      </c>
      <c r="BA450" s="52">
        <v>35.350140056022418</v>
      </c>
      <c r="BB450" s="52">
        <v>50</v>
      </c>
      <c r="BC450" s="52">
        <v>0.17647058823529413</v>
      </c>
      <c r="BD450" s="52">
        <v>24.705882352941178</v>
      </c>
      <c r="BE450" s="52">
        <v>50</v>
      </c>
      <c r="BF450" s="52"/>
      <c r="BG450" s="52"/>
      <c r="BH450" s="52"/>
      <c r="BI450" s="52"/>
      <c r="BJ450" s="52"/>
      <c r="BK450" s="52"/>
      <c r="BL450" s="52"/>
      <c r="BM450" s="52"/>
      <c r="BN450" s="52"/>
      <c r="BO450" s="52"/>
      <c r="BP450" s="52"/>
      <c r="BQ450" s="52"/>
      <c r="BR450" s="52"/>
      <c r="BS450" s="52"/>
      <c r="BT450" s="52"/>
      <c r="BU450" s="54"/>
      <c r="BV450" s="54"/>
      <c r="BW450" s="52"/>
      <c r="BX450" s="52"/>
      <c r="BY450" s="52"/>
      <c r="BZ450" s="55"/>
      <c r="CA450" s="55"/>
      <c r="CB450" s="52"/>
      <c r="CC450" s="52"/>
      <c r="CD450" s="52"/>
      <c r="CE450" s="52"/>
      <c r="CF450" s="52"/>
      <c r="CG450" s="52"/>
      <c r="CH450" s="52"/>
      <c r="CI450" s="52"/>
      <c r="CJ450" s="52"/>
      <c r="CK450" s="52">
        <v>53</v>
      </c>
      <c r="CL450" s="52">
        <v>8</v>
      </c>
      <c r="CM450" s="52">
        <v>57</v>
      </c>
      <c r="CN450" s="52">
        <v>0.15094339622641509</v>
      </c>
      <c r="CO450" s="52">
        <v>0.92982456140350878</v>
      </c>
      <c r="CP450" s="52">
        <v>10.062893081761006</v>
      </c>
      <c r="CQ450" s="52">
        <v>50</v>
      </c>
      <c r="CR450" s="52"/>
      <c r="CS450" s="52"/>
      <c r="CT450" s="52"/>
      <c r="CU450" s="52"/>
      <c r="CV450" s="52"/>
      <c r="CW450" s="52"/>
      <c r="CX450" s="52"/>
      <c r="CY450" s="52"/>
      <c r="CZ450" s="52">
        <v>16.823939048191338</v>
      </c>
      <c r="DA450" s="52">
        <v>19.496255895940152</v>
      </c>
      <c r="DB450" s="52">
        <v>17.335082511020332</v>
      </c>
      <c r="DC450" s="52"/>
      <c r="DD450" s="50" t="s">
        <v>1287</v>
      </c>
      <c r="DE450" s="22"/>
      <c r="DF450" s="22"/>
    </row>
    <row r="451" spans="1:110" x14ac:dyDescent="0.25">
      <c r="A451" s="50" t="s">
        <v>2932</v>
      </c>
      <c r="B451" s="50" t="s">
        <v>2064</v>
      </c>
      <c r="C451" s="50" t="s">
        <v>106</v>
      </c>
      <c r="D451" s="50" t="s">
        <v>114</v>
      </c>
      <c r="E451" s="50" t="s">
        <v>137</v>
      </c>
      <c r="F451" s="50" t="s">
        <v>2644</v>
      </c>
      <c r="G451" s="50" t="s">
        <v>109</v>
      </c>
      <c r="H451" s="52">
        <v>638.16131191369288</v>
      </c>
      <c r="I451" s="52">
        <v>650</v>
      </c>
      <c r="J451" s="52">
        <v>98.178663371337365</v>
      </c>
      <c r="K451" s="52">
        <v>0</v>
      </c>
      <c r="L451" s="52">
        <v>191</v>
      </c>
      <c r="M451" s="52">
        <v>87.457408269849154</v>
      </c>
      <c r="N451" s="52">
        <v>100</v>
      </c>
      <c r="O451" s="52">
        <v>100</v>
      </c>
      <c r="P451" s="52">
        <v>35</v>
      </c>
      <c r="Q451" s="52">
        <v>76.585460406559477</v>
      </c>
      <c r="R451" s="52">
        <v>75</v>
      </c>
      <c r="S451" s="52">
        <v>75</v>
      </c>
      <c r="T451" s="52">
        <v>100</v>
      </c>
      <c r="U451" s="52">
        <v>100</v>
      </c>
      <c r="V451" s="52">
        <v>191</v>
      </c>
      <c r="W451" s="52">
        <v>83.234944836384628</v>
      </c>
      <c r="X451" s="52">
        <v>100</v>
      </c>
      <c r="Y451" s="52">
        <v>100</v>
      </c>
      <c r="Z451" s="52">
        <v>35</v>
      </c>
      <c r="AA451" s="52">
        <v>73.593206157491878</v>
      </c>
      <c r="AB451" s="52">
        <v>98.124274876655832</v>
      </c>
      <c r="AC451" s="52">
        <v>100</v>
      </c>
      <c r="AD451" s="52">
        <v>66</v>
      </c>
      <c r="AE451" s="52">
        <v>67.5277777777778</v>
      </c>
      <c r="AF451" s="52">
        <v>90.037037037037067</v>
      </c>
      <c r="AG451" s="52">
        <v>100</v>
      </c>
      <c r="AH451" s="52">
        <v>13</v>
      </c>
      <c r="AI451" s="52"/>
      <c r="AJ451" s="52">
        <v>70.676729559748438</v>
      </c>
      <c r="AK451" s="52"/>
      <c r="AL451" s="52">
        <v>0</v>
      </c>
      <c r="AM451" s="53">
        <v>-1.58</v>
      </c>
      <c r="AN451" s="53">
        <v>1.4</v>
      </c>
      <c r="AO451" s="53"/>
      <c r="AP451" s="52">
        <v>0</v>
      </c>
      <c r="AQ451" s="52">
        <v>0.99481865284974091</v>
      </c>
      <c r="AR451" s="52">
        <v>1</v>
      </c>
      <c r="AS451" s="52">
        <v>0.99367088607594933</v>
      </c>
      <c r="AT451" s="52">
        <v>0.99484536082474229</v>
      </c>
      <c r="AU451" s="52">
        <v>1</v>
      </c>
      <c r="AV451" s="52">
        <v>0.99367088607594933</v>
      </c>
      <c r="AW451" s="52">
        <v>1</v>
      </c>
      <c r="AX451" s="52"/>
      <c r="AY451" s="52">
        <v>1</v>
      </c>
      <c r="AZ451" s="52">
        <v>5.3908355795148251E-3</v>
      </c>
      <c r="BA451" s="52">
        <v>50</v>
      </c>
      <c r="BB451" s="52">
        <v>50</v>
      </c>
      <c r="BC451" s="52">
        <v>0</v>
      </c>
      <c r="BD451" s="52">
        <v>50</v>
      </c>
      <c r="BE451" s="52">
        <v>50</v>
      </c>
      <c r="BF451" s="52"/>
      <c r="BG451" s="52"/>
      <c r="BH451" s="52"/>
      <c r="BI451" s="52"/>
      <c r="BJ451" s="52"/>
      <c r="BK451" s="52"/>
      <c r="BL451" s="52"/>
      <c r="BM451" s="52"/>
      <c r="BN451" s="52"/>
      <c r="BO451" s="52"/>
      <c r="BP451" s="52"/>
      <c r="BQ451" s="52"/>
      <c r="BR451" s="52"/>
      <c r="BS451" s="52"/>
      <c r="BT451" s="52"/>
      <c r="BU451" s="54"/>
      <c r="BV451" s="54"/>
      <c r="BW451" s="52"/>
      <c r="BX451" s="52"/>
      <c r="BY451" s="52"/>
      <c r="BZ451" s="55"/>
      <c r="CA451" s="55"/>
      <c r="CB451" s="52"/>
      <c r="CC451" s="52"/>
      <c r="CD451" s="52"/>
      <c r="CE451" s="52"/>
      <c r="CF451" s="52"/>
      <c r="CG451" s="52"/>
      <c r="CH451" s="52"/>
      <c r="CI451" s="52"/>
      <c r="CJ451" s="52"/>
      <c r="CK451" s="52">
        <v>59</v>
      </c>
      <c r="CL451" s="52">
        <v>46</v>
      </c>
      <c r="CM451" s="52">
        <v>63</v>
      </c>
      <c r="CN451" s="52">
        <v>0.77966101694915257</v>
      </c>
      <c r="CO451" s="52">
        <v>0.93650793650793651</v>
      </c>
      <c r="CP451" s="52">
        <v>50</v>
      </c>
      <c r="CQ451" s="52">
        <v>50</v>
      </c>
      <c r="CR451" s="52"/>
      <c r="CS451" s="52"/>
      <c r="CT451" s="52"/>
      <c r="CU451" s="52"/>
      <c r="CV451" s="52"/>
      <c r="CW451" s="52"/>
      <c r="CX451" s="52"/>
      <c r="CY451" s="52"/>
      <c r="CZ451" s="52">
        <v>16.823939048191338</v>
      </c>
      <c r="DA451" s="52">
        <v>19.496255895940152</v>
      </c>
      <c r="DB451" s="52">
        <v>17.335082511020332</v>
      </c>
      <c r="DC451" s="52"/>
      <c r="DD451" s="50" t="s">
        <v>507</v>
      </c>
      <c r="DE451" s="22"/>
      <c r="DF451" s="22"/>
    </row>
    <row r="452" spans="1:110" x14ac:dyDescent="0.25">
      <c r="A452" s="50" t="s">
        <v>2905</v>
      </c>
      <c r="B452" s="50" t="s">
        <v>2065</v>
      </c>
      <c r="C452" s="50" t="s">
        <v>106</v>
      </c>
      <c r="D452" s="50" t="s">
        <v>140</v>
      </c>
      <c r="E452" s="50" t="s">
        <v>119</v>
      </c>
      <c r="F452" s="50" t="s">
        <v>1453</v>
      </c>
      <c r="G452" s="50" t="s">
        <v>109</v>
      </c>
      <c r="H452" s="52">
        <v>733.47599325175383</v>
      </c>
      <c r="I452" s="52">
        <v>800</v>
      </c>
      <c r="J452" s="52">
        <v>91.684499156469229</v>
      </c>
      <c r="K452" s="52">
        <v>0</v>
      </c>
      <c r="L452" s="52">
        <v>559</v>
      </c>
      <c r="M452" s="52">
        <v>78.965708189531185</v>
      </c>
      <c r="N452" s="52">
        <v>100</v>
      </c>
      <c r="O452" s="52">
        <v>100</v>
      </c>
      <c r="P452" s="52">
        <v>116</v>
      </c>
      <c r="Q452" s="52">
        <v>63.326435994052645</v>
      </c>
      <c r="R452" s="52">
        <v>75</v>
      </c>
      <c r="S452" s="52">
        <v>75</v>
      </c>
      <c r="T452" s="52">
        <v>84.435247992070188</v>
      </c>
      <c r="U452" s="52">
        <v>100</v>
      </c>
      <c r="V452" s="52">
        <v>559</v>
      </c>
      <c r="W452" s="52">
        <v>75.388791448327638</v>
      </c>
      <c r="X452" s="52">
        <v>100</v>
      </c>
      <c r="Y452" s="52">
        <v>100</v>
      </c>
      <c r="Z452" s="52">
        <v>116</v>
      </c>
      <c r="AA452" s="52">
        <v>57.654310879941782</v>
      </c>
      <c r="AB452" s="52">
        <v>76.872414506589053</v>
      </c>
      <c r="AC452" s="52">
        <v>100</v>
      </c>
      <c r="AD452" s="52">
        <v>281</v>
      </c>
      <c r="AE452" s="52">
        <v>68.853084223012971</v>
      </c>
      <c r="AF452" s="52">
        <v>91.804112297350628</v>
      </c>
      <c r="AG452" s="52">
        <v>100</v>
      </c>
      <c r="AH452" s="52">
        <v>59</v>
      </c>
      <c r="AI452" s="52">
        <v>60.273163841807914</v>
      </c>
      <c r="AJ452" s="52">
        <v>71.133333333333312</v>
      </c>
      <c r="AK452" s="52">
        <v>80.364218455743881</v>
      </c>
      <c r="AL452" s="52">
        <v>100</v>
      </c>
      <c r="AM452" s="53">
        <v>11.67</v>
      </c>
      <c r="AN452" s="53">
        <v>17.34</v>
      </c>
      <c r="AO452" s="53">
        <v>10.86</v>
      </c>
      <c r="AP452" s="52">
        <v>0</v>
      </c>
      <c r="AQ452" s="52">
        <v>0.99298245614035086</v>
      </c>
      <c r="AR452" s="52">
        <v>1</v>
      </c>
      <c r="AS452" s="52">
        <v>0.99113082039911304</v>
      </c>
      <c r="AT452" s="52">
        <v>0.99299474605954463</v>
      </c>
      <c r="AU452" s="52">
        <v>1</v>
      </c>
      <c r="AV452" s="52">
        <v>0.99113082039911304</v>
      </c>
      <c r="AW452" s="52">
        <v>0.98954703832752611</v>
      </c>
      <c r="AX452" s="52">
        <v>1</v>
      </c>
      <c r="AY452" s="52">
        <v>0.98672566371681414</v>
      </c>
      <c r="AZ452" s="52">
        <v>2.276707530647986E-2</v>
      </c>
      <c r="BA452" s="52">
        <v>50</v>
      </c>
      <c r="BB452" s="52">
        <v>50</v>
      </c>
      <c r="BC452" s="52">
        <v>4.5045045045045043E-2</v>
      </c>
      <c r="BD452" s="52">
        <v>50</v>
      </c>
      <c r="BE452" s="52">
        <v>50</v>
      </c>
      <c r="BF452" s="52"/>
      <c r="BG452" s="52"/>
      <c r="BH452" s="52"/>
      <c r="BI452" s="52"/>
      <c r="BJ452" s="52"/>
      <c r="BK452" s="52"/>
      <c r="BL452" s="52"/>
      <c r="BM452" s="52"/>
      <c r="BN452" s="52"/>
      <c r="BO452" s="52"/>
      <c r="BP452" s="52">
        <v>271</v>
      </c>
      <c r="BQ452" s="52">
        <v>279</v>
      </c>
      <c r="BR452" s="52">
        <v>0.97132616487455192</v>
      </c>
      <c r="BS452" s="52">
        <v>50</v>
      </c>
      <c r="BT452" s="52">
        <v>50</v>
      </c>
      <c r="BU452" s="54"/>
      <c r="BV452" s="54"/>
      <c r="BW452" s="52"/>
      <c r="BX452" s="52"/>
      <c r="BY452" s="52"/>
      <c r="BZ452" s="55"/>
      <c r="CA452" s="55"/>
      <c r="CB452" s="52"/>
      <c r="CC452" s="52"/>
      <c r="CD452" s="52"/>
      <c r="CE452" s="52"/>
      <c r="CF452" s="52"/>
      <c r="CG452" s="52"/>
      <c r="CH452" s="52"/>
      <c r="CI452" s="52"/>
      <c r="CJ452" s="52"/>
      <c r="CK452" s="52">
        <v>263</v>
      </c>
      <c r="CL452" s="52">
        <v>200</v>
      </c>
      <c r="CM452" s="52">
        <v>285</v>
      </c>
      <c r="CN452" s="52">
        <v>0.76045627376425851</v>
      </c>
      <c r="CO452" s="52">
        <v>0.92280701754385963</v>
      </c>
      <c r="CP452" s="52">
        <v>50</v>
      </c>
      <c r="CQ452" s="52">
        <v>50</v>
      </c>
      <c r="CR452" s="52"/>
      <c r="CS452" s="52"/>
      <c r="CT452" s="52"/>
      <c r="CU452" s="52"/>
      <c r="CV452" s="52"/>
      <c r="CW452" s="52"/>
      <c r="CX452" s="52"/>
      <c r="CY452" s="52"/>
      <c r="CZ452" s="52">
        <v>16.823939048191338</v>
      </c>
      <c r="DA452" s="52">
        <v>19.496255895940152</v>
      </c>
      <c r="DB452" s="52">
        <v>17.335082511020332</v>
      </c>
      <c r="DC452" s="52"/>
      <c r="DD452" s="50" t="s">
        <v>476</v>
      </c>
      <c r="DE452" s="22"/>
      <c r="DF452" s="22"/>
    </row>
    <row r="453" spans="1:110" x14ac:dyDescent="0.25">
      <c r="A453" s="50" t="s">
        <v>2818</v>
      </c>
      <c r="B453" s="50" t="s">
        <v>2066</v>
      </c>
      <c r="C453" s="50" t="s">
        <v>106</v>
      </c>
      <c r="D453" s="50" t="s">
        <v>107</v>
      </c>
      <c r="E453" s="50" t="s">
        <v>137</v>
      </c>
      <c r="F453" s="50" t="s">
        <v>1454</v>
      </c>
      <c r="G453" s="50" t="s">
        <v>109</v>
      </c>
      <c r="H453" s="52">
        <v>514.14241947044513</v>
      </c>
      <c r="I453" s="52">
        <v>750</v>
      </c>
      <c r="J453" s="52">
        <v>68.552322596059355</v>
      </c>
      <c r="K453" s="52">
        <v>0</v>
      </c>
      <c r="L453" s="52">
        <v>162</v>
      </c>
      <c r="M453" s="52">
        <v>63.949074007510234</v>
      </c>
      <c r="N453" s="52">
        <v>85.26543201001364</v>
      </c>
      <c r="O453" s="52">
        <v>100</v>
      </c>
      <c r="P453" s="52">
        <v>134</v>
      </c>
      <c r="Q453" s="52">
        <v>61.550933082199691</v>
      </c>
      <c r="R453" s="52">
        <v>65.030669651205372</v>
      </c>
      <c r="S453" s="52">
        <v>75</v>
      </c>
      <c r="T453" s="52">
        <v>82.067910776266245</v>
      </c>
      <c r="U453" s="52">
        <v>100</v>
      </c>
      <c r="V453" s="52">
        <v>162</v>
      </c>
      <c r="W453" s="52">
        <v>55.665555843796575</v>
      </c>
      <c r="X453" s="52">
        <v>74.220741125062091</v>
      </c>
      <c r="Y453" s="52">
        <v>100</v>
      </c>
      <c r="Z453" s="52">
        <v>134</v>
      </c>
      <c r="AA453" s="52">
        <v>53.708666391502213</v>
      </c>
      <c r="AB453" s="52">
        <v>71.611555188669612</v>
      </c>
      <c r="AC453" s="52">
        <v>100</v>
      </c>
      <c r="AD453" s="52">
        <v>63</v>
      </c>
      <c r="AE453" s="52">
        <v>53.329629629629629</v>
      </c>
      <c r="AF453" s="52">
        <v>71.106172839506172</v>
      </c>
      <c r="AG453" s="52">
        <v>100</v>
      </c>
      <c r="AH453" s="52">
        <v>46</v>
      </c>
      <c r="AI453" s="52">
        <v>51.165942028985512</v>
      </c>
      <c r="AJ453" s="52"/>
      <c r="AK453" s="52">
        <v>68.221256038647354</v>
      </c>
      <c r="AL453" s="52">
        <v>100</v>
      </c>
      <c r="AM453" s="53">
        <v>13.44</v>
      </c>
      <c r="AN453" s="53">
        <v>11.32</v>
      </c>
      <c r="AO453" s="53"/>
      <c r="AP453" s="52">
        <v>0</v>
      </c>
      <c r="AQ453" s="52">
        <v>0.99431818181818177</v>
      </c>
      <c r="AR453" s="52">
        <v>0.99310344827586206</v>
      </c>
      <c r="AS453" s="52">
        <v>1</v>
      </c>
      <c r="AT453" s="52">
        <v>0.98863636363636365</v>
      </c>
      <c r="AU453" s="52">
        <v>0.99310344827586206</v>
      </c>
      <c r="AV453" s="52">
        <v>0.967741935483871</v>
      </c>
      <c r="AW453" s="52">
        <v>1</v>
      </c>
      <c r="AX453" s="52">
        <v>1</v>
      </c>
      <c r="AY453" s="52"/>
      <c r="AZ453" s="52">
        <v>0.19941348973607037</v>
      </c>
      <c r="BA453" s="52">
        <v>20.117302052785924</v>
      </c>
      <c r="BB453" s="52">
        <v>50</v>
      </c>
      <c r="BC453" s="52">
        <v>0.21478873239436619</v>
      </c>
      <c r="BD453" s="52">
        <v>17.04225352112676</v>
      </c>
      <c r="BE453" s="52">
        <v>50</v>
      </c>
      <c r="BF453" s="52"/>
      <c r="BG453" s="52"/>
      <c r="BH453" s="52"/>
      <c r="BI453" s="52"/>
      <c r="BJ453" s="52"/>
      <c r="BK453" s="52"/>
      <c r="BL453" s="52"/>
      <c r="BM453" s="52"/>
      <c r="BN453" s="52"/>
      <c r="BO453" s="52"/>
      <c r="BP453" s="52"/>
      <c r="BQ453" s="52"/>
      <c r="BR453" s="52"/>
      <c r="BS453" s="52"/>
      <c r="BT453" s="52"/>
      <c r="BU453" s="54"/>
      <c r="BV453" s="54"/>
      <c r="BW453" s="52"/>
      <c r="BX453" s="52"/>
      <c r="BY453" s="52"/>
      <c r="BZ453" s="55"/>
      <c r="CA453" s="55"/>
      <c r="CB453" s="52"/>
      <c r="CC453" s="52"/>
      <c r="CD453" s="52"/>
      <c r="CE453" s="52"/>
      <c r="CF453" s="52"/>
      <c r="CG453" s="52"/>
      <c r="CH453" s="52"/>
      <c r="CI453" s="52"/>
      <c r="CJ453" s="52"/>
      <c r="CK453" s="52">
        <v>49</v>
      </c>
      <c r="CL453" s="52">
        <v>18</v>
      </c>
      <c r="CM453" s="52">
        <v>54</v>
      </c>
      <c r="CN453" s="52">
        <v>0.36734693877551022</v>
      </c>
      <c r="CO453" s="52">
        <v>0.90740740740740744</v>
      </c>
      <c r="CP453" s="52">
        <v>24.489795918367349</v>
      </c>
      <c r="CQ453" s="52">
        <v>50</v>
      </c>
      <c r="CR453" s="52"/>
      <c r="CS453" s="52"/>
      <c r="CT453" s="52"/>
      <c r="CU453" s="52"/>
      <c r="CV453" s="52"/>
      <c r="CW453" s="52"/>
      <c r="CX453" s="52"/>
      <c r="CY453" s="52"/>
      <c r="CZ453" s="52">
        <v>16.823939048191338</v>
      </c>
      <c r="DA453" s="52">
        <v>19.496255895940152</v>
      </c>
      <c r="DB453" s="52">
        <v>17.335082511020332</v>
      </c>
      <c r="DC453" s="52"/>
      <c r="DD453" s="50" t="s">
        <v>376</v>
      </c>
      <c r="DE453" s="22"/>
      <c r="DF453" s="22"/>
    </row>
    <row r="454" spans="1:110" x14ac:dyDescent="0.25">
      <c r="A454" s="50" t="s">
        <v>3037</v>
      </c>
      <c r="B454" s="50" t="s">
        <v>2067</v>
      </c>
      <c r="C454" s="50" t="s">
        <v>106</v>
      </c>
      <c r="D454" s="50" t="s">
        <v>114</v>
      </c>
      <c r="E454" s="50" t="s">
        <v>132</v>
      </c>
      <c r="F454" s="50" t="s">
        <v>1453</v>
      </c>
      <c r="G454" s="50" t="s">
        <v>109</v>
      </c>
      <c r="H454" s="52">
        <v>343.71584699453553</v>
      </c>
      <c r="I454" s="52">
        <v>350</v>
      </c>
      <c r="J454" s="52">
        <v>98.204527712724428</v>
      </c>
      <c r="K454" s="52">
        <v>0</v>
      </c>
      <c r="L454" s="52">
        <v>86</v>
      </c>
      <c r="M454" s="52">
        <v>83.092110845487639</v>
      </c>
      <c r="N454" s="52">
        <v>100</v>
      </c>
      <c r="O454" s="52">
        <v>100</v>
      </c>
      <c r="P454" s="52">
        <v>12</v>
      </c>
      <c r="Q454" s="52"/>
      <c r="R454" s="52">
        <v>75</v>
      </c>
      <c r="S454" s="52">
        <v>75</v>
      </c>
      <c r="T454" s="52"/>
      <c r="U454" s="52">
        <v>0</v>
      </c>
      <c r="V454" s="52">
        <v>84</v>
      </c>
      <c r="W454" s="52">
        <v>76.143739582727662</v>
      </c>
      <c r="X454" s="52">
        <v>100</v>
      </c>
      <c r="Y454" s="52">
        <v>100</v>
      </c>
      <c r="Z454" s="52">
        <v>11</v>
      </c>
      <c r="AA454" s="52"/>
      <c r="AB454" s="52"/>
      <c r="AC454" s="52">
        <v>0</v>
      </c>
      <c r="AD454" s="52"/>
      <c r="AE454" s="52"/>
      <c r="AF454" s="52"/>
      <c r="AG454" s="52">
        <v>0</v>
      </c>
      <c r="AH454" s="52"/>
      <c r="AI454" s="52"/>
      <c r="AJ454" s="52"/>
      <c r="AK454" s="52"/>
      <c r="AL454" s="52">
        <v>0</v>
      </c>
      <c r="AM454" s="53"/>
      <c r="AN454" s="53"/>
      <c r="AO454" s="53"/>
      <c r="AP454" s="52">
        <v>1</v>
      </c>
      <c r="AQ454" s="52">
        <v>0.7338709677419355</v>
      </c>
      <c r="AR454" s="52">
        <v>0.56521739130434778</v>
      </c>
      <c r="AS454" s="52">
        <v>0.7722772277227723</v>
      </c>
      <c r="AT454" s="52">
        <v>0.717741935483871</v>
      </c>
      <c r="AU454" s="52">
        <v>0.52173913043478259</v>
      </c>
      <c r="AV454" s="52">
        <v>0.76237623762376239</v>
      </c>
      <c r="AW454" s="52"/>
      <c r="AX454" s="52"/>
      <c r="AY454" s="52"/>
      <c r="AZ454" s="52">
        <v>0</v>
      </c>
      <c r="BA454" s="52">
        <v>50</v>
      </c>
      <c r="BB454" s="52">
        <v>50</v>
      </c>
      <c r="BC454" s="52">
        <v>0</v>
      </c>
      <c r="BD454" s="52">
        <v>50</v>
      </c>
      <c r="BE454" s="52">
        <v>50</v>
      </c>
      <c r="BF454" s="52"/>
      <c r="BG454" s="52"/>
      <c r="BH454" s="52"/>
      <c r="BI454" s="52"/>
      <c r="BJ454" s="52"/>
      <c r="BK454" s="52"/>
      <c r="BL454" s="52"/>
      <c r="BM454" s="52"/>
      <c r="BN454" s="52"/>
      <c r="BO454" s="52"/>
      <c r="BP454" s="52"/>
      <c r="BQ454" s="52"/>
      <c r="BR454" s="52"/>
      <c r="BS454" s="52"/>
      <c r="BT454" s="52"/>
      <c r="BU454" s="54"/>
      <c r="BV454" s="54"/>
      <c r="BW454" s="52"/>
      <c r="BX454" s="52"/>
      <c r="BY454" s="52"/>
      <c r="BZ454" s="55"/>
      <c r="CA454" s="55"/>
      <c r="CB454" s="52"/>
      <c r="CC454" s="52"/>
      <c r="CD454" s="52"/>
      <c r="CE454" s="52"/>
      <c r="CF454" s="52"/>
      <c r="CG454" s="52"/>
      <c r="CH454" s="52"/>
      <c r="CI454" s="52"/>
      <c r="CJ454" s="52"/>
      <c r="CK454" s="52">
        <v>61</v>
      </c>
      <c r="CL454" s="52">
        <v>40</v>
      </c>
      <c r="CM454" s="52">
        <v>63</v>
      </c>
      <c r="CN454" s="52">
        <v>0.65573770491803274</v>
      </c>
      <c r="CO454" s="52">
        <v>0.96825396825396826</v>
      </c>
      <c r="CP454" s="52">
        <v>43.715846994535518</v>
      </c>
      <c r="CQ454" s="52">
        <v>50</v>
      </c>
      <c r="CR454" s="52"/>
      <c r="CS454" s="52"/>
      <c r="CT454" s="52"/>
      <c r="CU454" s="52"/>
      <c r="CV454" s="52"/>
      <c r="CW454" s="52"/>
      <c r="CX454" s="52"/>
      <c r="CY454" s="52"/>
      <c r="CZ454" s="52">
        <v>16.823939048191338</v>
      </c>
      <c r="DA454" s="52">
        <v>19.496255895940152</v>
      </c>
      <c r="DB454" s="52">
        <v>17.335082511020332</v>
      </c>
      <c r="DC454" s="52"/>
      <c r="DD454" s="50" t="s">
        <v>625</v>
      </c>
      <c r="DE454" s="22"/>
      <c r="DF454" s="22"/>
    </row>
    <row r="455" spans="1:110" x14ac:dyDescent="0.25">
      <c r="A455" s="50" t="s">
        <v>3061</v>
      </c>
      <c r="B455" s="50" t="s">
        <v>2068</v>
      </c>
      <c r="C455" s="50" t="s">
        <v>106</v>
      </c>
      <c r="D455" s="50" t="s">
        <v>114</v>
      </c>
      <c r="E455" s="50" t="s">
        <v>137</v>
      </c>
      <c r="F455" s="50" t="s">
        <v>1454</v>
      </c>
      <c r="G455" s="50" t="s">
        <v>109</v>
      </c>
      <c r="H455" s="52">
        <v>506.97128899146452</v>
      </c>
      <c r="I455" s="52">
        <v>750</v>
      </c>
      <c r="J455" s="52">
        <v>67.596171865528603</v>
      </c>
      <c r="K455" s="52">
        <v>0</v>
      </c>
      <c r="L455" s="52">
        <v>258</v>
      </c>
      <c r="M455" s="52">
        <v>63.197185412626169</v>
      </c>
      <c r="N455" s="52">
        <v>84.262913883501554</v>
      </c>
      <c r="O455" s="52">
        <v>100</v>
      </c>
      <c r="P455" s="52">
        <v>198</v>
      </c>
      <c r="Q455" s="52">
        <v>59.566287619288353</v>
      </c>
      <c r="R455" s="52">
        <v>62.443772803686564</v>
      </c>
      <c r="S455" s="52">
        <v>75</v>
      </c>
      <c r="T455" s="52">
        <v>79.421716825717809</v>
      </c>
      <c r="U455" s="52">
        <v>100</v>
      </c>
      <c r="V455" s="52">
        <v>246</v>
      </c>
      <c r="W455" s="52">
        <v>53.121038369513954</v>
      </c>
      <c r="X455" s="52">
        <v>70.828051159351929</v>
      </c>
      <c r="Y455" s="52">
        <v>100</v>
      </c>
      <c r="Z455" s="52">
        <v>188</v>
      </c>
      <c r="AA455" s="52">
        <v>50.244875618545812</v>
      </c>
      <c r="AB455" s="52">
        <v>66.993167491394416</v>
      </c>
      <c r="AC455" s="52">
        <v>100</v>
      </c>
      <c r="AD455" s="52">
        <v>73</v>
      </c>
      <c r="AE455" s="52">
        <v>47.425570776255711</v>
      </c>
      <c r="AF455" s="52">
        <v>63.234094368340941</v>
      </c>
      <c r="AG455" s="52">
        <v>100</v>
      </c>
      <c r="AH455" s="52">
        <v>60</v>
      </c>
      <c r="AI455" s="52">
        <v>44.849444444444451</v>
      </c>
      <c r="AJ455" s="52"/>
      <c r="AK455" s="52">
        <v>59.799259259259266</v>
      </c>
      <c r="AL455" s="52">
        <v>100</v>
      </c>
      <c r="AM455" s="53">
        <v>15.43</v>
      </c>
      <c r="AN455" s="53">
        <v>12.19</v>
      </c>
      <c r="AO455" s="53"/>
      <c r="AP455" s="52">
        <v>1</v>
      </c>
      <c r="AQ455" s="52">
        <v>0.99630996309963105</v>
      </c>
      <c r="AR455" s="52">
        <v>0.99512195121951219</v>
      </c>
      <c r="AS455" s="52">
        <v>1</v>
      </c>
      <c r="AT455" s="52">
        <v>0.94852941176470584</v>
      </c>
      <c r="AU455" s="52">
        <v>0.94174757281553401</v>
      </c>
      <c r="AV455" s="52">
        <v>0.96969696969696972</v>
      </c>
      <c r="AW455" s="52">
        <v>0.94936708860759489</v>
      </c>
      <c r="AX455" s="52">
        <v>0.93846153846153846</v>
      </c>
      <c r="AY455" s="52"/>
      <c r="AZ455" s="52">
        <v>0.11846689895470383</v>
      </c>
      <c r="BA455" s="52">
        <v>36.30662020905924</v>
      </c>
      <c r="BB455" s="52">
        <v>50</v>
      </c>
      <c r="BC455" s="52">
        <v>0.15081206496519722</v>
      </c>
      <c r="BD455" s="52">
        <v>29.837587006960575</v>
      </c>
      <c r="BE455" s="52">
        <v>50</v>
      </c>
      <c r="BF455" s="52"/>
      <c r="BG455" s="52"/>
      <c r="BH455" s="52"/>
      <c r="BI455" s="52"/>
      <c r="BJ455" s="52"/>
      <c r="BK455" s="52"/>
      <c r="BL455" s="52"/>
      <c r="BM455" s="52"/>
      <c r="BN455" s="52"/>
      <c r="BO455" s="52"/>
      <c r="BP455" s="52"/>
      <c r="BQ455" s="52"/>
      <c r="BR455" s="52"/>
      <c r="BS455" s="52"/>
      <c r="BT455" s="52"/>
      <c r="BU455" s="54"/>
      <c r="BV455" s="54"/>
      <c r="BW455" s="52"/>
      <c r="BX455" s="52"/>
      <c r="BY455" s="52"/>
      <c r="BZ455" s="55"/>
      <c r="CA455" s="55"/>
      <c r="CB455" s="52"/>
      <c r="CC455" s="52"/>
      <c r="CD455" s="52"/>
      <c r="CE455" s="52"/>
      <c r="CF455" s="52"/>
      <c r="CG455" s="52"/>
      <c r="CH455" s="52"/>
      <c r="CI455" s="52"/>
      <c r="CJ455" s="52"/>
      <c r="CK455" s="52">
        <v>88</v>
      </c>
      <c r="CL455" s="52">
        <v>43</v>
      </c>
      <c r="CM455" s="52">
        <v>98</v>
      </c>
      <c r="CN455" s="52">
        <v>0.48863636363636365</v>
      </c>
      <c r="CO455" s="52">
        <v>0.89795918367346939</v>
      </c>
      <c r="CP455" s="52">
        <v>16.287878787878789</v>
      </c>
      <c r="CQ455" s="52">
        <v>50</v>
      </c>
      <c r="CR455" s="52"/>
      <c r="CS455" s="52"/>
      <c r="CT455" s="52"/>
      <c r="CU455" s="52"/>
      <c r="CV455" s="52"/>
      <c r="CW455" s="52"/>
      <c r="CX455" s="52"/>
      <c r="CY455" s="52"/>
      <c r="CZ455" s="52">
        <v>16.823939048191338</v>
      </c>
      <c r="DA455" s="52">
        <v>19.496255895940152</v>
      </c>
      <c r="DB455" s="52">
        <v>17.335082511020332</v>
      </c>
      <c r="DC455" s="52"/>
      <c r="DD455" s="50" t="s">
        <v>653</v>
      </c>
      <c r="DE455" s="22"/>
      <c r="DF455" s="22"/>
    </row>
    <row r="456" spans="1:110" x14ac:dyDescent="0.25">
      <c r="A456" s="50" t="s">
        <v>2745</v>
      </c>
      <c r="B456" s="50" t="s">
        <v>2069</v>
      </c>
      <c r="C456" s="50" t="s">
        <v>106</v>
      </c>
      <c r="D456" s="50" t="s">
        <v>107</v>
      </c>
      <c r="E456" s="50" t="s">
        <v>137</v>
      </c>
      <c r="F456" s="50" t="s">
        <v>2644</v>
      </c>
      <c r="G456" s="50" t="s">
        <v>109</v>
      </c>
      <c r="H456" s="52">
        <v>613.77811569185076</v>
      </c>
      <c r="I456" s="52">
        <v>750</v>
      </c>
      <c r="J456" s="52">
        <v>81.837082092246774</v>
      </c>
      <c r="K456" s="52">
        <v>0</v>
      </c>
      <c r="L456" s="52">
        <v>195</v>
      </c>
      <c r="M456" s="52">
        <v>73.610766500318761</v>
      </c>
      <c r="N456" s="52">
        <v>98.147688667091685</v>
      </c>
      <c r="O456" s="52">
        <v>100</v>
      </c>
      <c r="P456" s="52">
        <v>84</v>
      </c>
      <c r="Q456" s="52">
        <v>64.609748222569394</v>
      </c>
      <c r="R456" s="52">
        <v>75</v>
      </c>
      <c r="S456" s="52">
        <v>75</v>
      </c>
      <c r="T456" s="52">
        <v>86.146330963425854</v>
      </c>
      <c r="U456" s="52">
        <v>100</v>
      </c>
      <c r="V456" s="52">
        <v>195</v>
      </c>
      <c r="W456" s="52">
        <v>68.033004242619626</v>
      </c>
      <c r="X456" s="52">
        <v>90.71067232349283</v>
      </c>
      <c r="Y456" s="52">
        <v>100</v>
      </c>
      <c r="Z456" s="52">
        <v>84</v>
      </c>
      <c r="AA456" s="52">
        <v>58.370666339416346</v>
      </c>
      <c r="AB456" s="52">
        <v>77.827555119221785</v>
      </c>
      <c r="AC456" s="52">
        <v>100</v>
      </c>
      <c r="AD456" s="52">
        <v>64</v>
      </c>
      <c r="AE456" s="52">
        <v>56.369270833333353</v>
      </c>
      <c r="AF456" s="52">
        <v>75.159027777777794</v>
      </c>
      <c r="AG456" s="52">
        <v>100</v>
      </c>
      <c r="AH456" s="52">
        <v>25</v>
      </c>
      <c r="AI456" s="52">
        <v>48.605333333333334</v>
      </c>
      <c r="AJ456" s="52">
        <v>61.346153846153832</v>
      </c>
      <c r="AK456" s="52">
        <v>64.807111111111112</v>
      </c>
      <c r="AL456" s="52">
        <v>100</v>
      </c>
      <c r="AM456" s="53">
        <v>10.39</v>
      </c>
      <c r="AN456" s="53">
        <v>16.62</v>
      </c>
      <c r="AO456" s="53">
        <v>12.74</v>
      </c>
      <c r="AP456" s="52">
        <v>0</v>
      </c>
      <c r="AQ456" s="52">
        <v>0.99504950495049505</v>
      </c>
      <c r="AR456" s="52">
        <v>0.98888888888888893</v>
      </c>
      <c r="AS456" s="52">
        <v>1</v>
      </c>
      <c r="AT456" s="52">
        <v>0.99509803921568629</v>
      </c>
      <c r="AU456" s="52">
        <v>0.98913043478260865</v>
      </c>
      <c r="AV456" s="52">
        <v>1</v>
      </c>
      <c r="AW456" s="52">
        <v>1</v>
      </c>
      <c r="AX456" s="52">
        <v>1</v>
      </c>
      <c r="AY456" s="52">
        <v>1</v>
      </c>
      <c r="AZ456" s="52">
        <v>4.9450549450549448E-2</v>
      </c>
      <c r="BA456" s="52">
        <v>50</v>
      </c>
      <c r="BB456" s="52">
        <v>50</v>
      </c>
      <c r="BC456" s="52">
        <v>9.375E-2</v>
      </c>
      <c r="BD456" s="52">
        <v>41.250000000000007</v>
      </c>
      <c r="BE456" s="52">
        <v>50</v>
      </c>
      <c r="BF456" s="52"/>
      <c r="BG456" s="52"/>
      <c r="BH456" s="52"/>
      <c r="BI456" s="52"/>
      <c r="BJ456" s="52"/>
      <c r="BK456" s="52"/>
      <c r="BL456" s="52"/>
      <c r="BM456" s="52"/>
      <c r="BN456" s="52"/>
      <c r="BO456" s="52"/>
      <c r="BP456" s="52"/>
      <c r="BQ456" s="52"/>
      <c r="BR456" s="52"/>
      <c r="BS456" s="52"/>
      <c r="BT456" s="52"/>
      <c r="BU456" s="54"/>
      <c r="BV456" s="54"/>
      <c r="BW456" s="52"/>
      <c r="BX456" s="52"/>
      <c r="BY456" s="52"/>
      <c r="BZ456" s="55"/>
      <c r="CA456" s="55"/>
      <c r="CB456" s="52"/>
      <c r="CC456" s="52"/>
      <c r="CD456" s="52"/>
      <c r="CE456" s="52"/>
      <c r="CF456" s="52"/>
      <c r="CG456" s="52"/>
      <c r="CH456" s="52"/>
      <c r="CI456" s="52"/>
      <c r="CJ456" s="52"/>
      <c r="CK456" s="52">
        <v>74</v>
      </c>
      <c r="CL456" s="52">
        <v>33</v>
      </c>
      <c r="CM456" s="52">
        <v>76</v>
      </c>
      <c r="CN456" s="52">
        <v>0.44594594594594594</v>
      </c>
      <c r="CO456" s="52">
        <v>0.97368421052631582</v>
      </c>
      <c r="CP456" s="52">
        <v>29.72972972972973</v>
      </c>
      <c r="CQ456" s="52">
        <v>50</v>
      </c>
      <c r="CR456" s="52"/>
      <c r="CS456" s="52"/>
      <c r="CT456" s="52"/>
      <c r="CU456" s="52"/>
      <c r="CV456" s="52"/>
      <c r="CW456" s="52"/>
      <c r="CX456" s="52"/>
      <c r="CY456" s="52"/>
      <c r="CZ456" s="52">
        <v>16.823939048191338</v>
      </c>
      <c r="DA456" s="52">
        <v>19.496255895940152</v>
      </c>
      <c r="DB456" s="52">
        <v>17.335082511020332</v>
      </c>
      <c r="DC456" s="52"/>
      <c r="DD456" s="50" t="s">
        <v>284</v>
      </c>
      <c r="DE456" s="22"/>
      <c r="DF456" s="22"/>
    </row>
    <row r="457" spans="1:110" x14ac:dyDescent="0.25">
      <c r="A457" s="50" t="s">
        <v>3089</v>
      </c>
      <c r="B457" s="50" t="s">
        <v>2070</v>
      </c>
      <c r="C457" s="50" t="s">
        <v>106</v>
      </c>
      <c r="D457" s="50" t="s">
        <v>107</v>
      </c>
      <c r="E457" s="50" t="s">
        <v>137</v>
      </c>
      <c r="F457" s="50" t="s">
        <v>1453</v>
      </c>
      <c r="G457" s="50" t="s">
        <v>109</v>
      </c>
      <c r="H457" s="52">
        <v>78.481932575196822</v>
      </c>
      <c r="I457" s="52">
        <v>100</v>
      </c>
      <c r="J457" s="52">
        <v>78.481932575196822</v>
      </c>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3"/>
      <c r="AN457" s="53"/>
      <c r="AO457" s="53"/>
      <c r="AP457" s="52"/>
      <c r="AQ457" s="52"/>
      <c r="AR457" s="52"/>
      <c r="AS457" s="52"/>
      <c r="AT457" s="52"/>
      <c r="AU457" s="52"/>
      <c r="AV457" s="52"/>
      <c r="AW457" s="52"/>
      <c r="AX457" s="52"/>
      <c r="AY457" s="52"/>
      <c r="AZ457" s="52">
        <v>7.7720207253886009E-2</v>
      </c>
      <c r="BA457" s="52">
        <v>44.4559585492228</v>
      </c>
      <c r="BB457" s="52">
        <v>50</v>
      </c>
      <c r="BC457" s="52">
        <v>0.12987012987012986</v>
      </c>
      <c r="BD457" s="52">
        <v>34.02597402597403</v>
      </c>
      <c r="BE457" s="52">
        <v>50</v>
      </c>
      <c r="BF457" s="52"/>
      <c r="BG457" s="52"/>
      <c r="BH457" s="52"/>
      <c r="BI457" s="52"/>
      <c r="BJ457" s="52"/>
      <c r="BK457" s="52"/>
      <c r="BL457" s="52"/>
      <c r="BM457" s="52"/>
      <c r="BN457" s="52"/>
      <c r="BO457" s="52"/>
      <c r="BP457" s="52"/>
      <c r="BQ457" s="52"/>
      <c r="BR457" s="52"/>
      <c r="BS457" s="52"/>
      <c r="BT457" s="52"/>
      <c r="BU457" s="54"/>
      <c r="BV457" s="54"/>
      <c r="BW457" s="52"/>
      <c r="BX457" s="52"/>
      <c r="BY457" s="52"/>
      <c r="BZ457" s="55"/>
      <c r="CA457" s="55"/>
      <c r="CB457" s="52"/>
      <c r="CC457" s="52"/>
      <c r="CD457" s="52"/>
      <c r="CE457" s="52"/>
      <c r="CF457" s="52"/>
      <c r="CG457" s="52"/>
      <c r="CH457" s="52"/>
      <c r="CI457" s="52"/>
      <c r="CJ457" s="52"/>
      <c r="CK457" s="52"/>
      <c r="CL457" s="52"/>
      <c r="CM457" s="52"/>
      <c r="CN457" s="52"/>
      <c r="CO457" s="52"/>
      <c r="CP457" s="52"/>
      <c r="CQ457" s="52"/>
      <c r="CR457" s="52"/>
      <c r="CS457" s="52"/>
      <c r="CT457" s="52"/>
      <c r="CU457" s="52"/>
      <c r="CV457" s="52"/>
      <c r="CW457" s="52"/>
      <c r="CX457" s="52"/>
      <c r="CY457" s="52"/>
      <c r="CZ457" s="52"/>
      <c r="DA457" s="52"/>
      <c r="DB457" s="52"/>
      <c r="DC457" s="52"/>
      <c r="DD457" s="50" t="s">
        <v>682</v>
      </c>
      <c r="DE457" s="22"/>
      <c r="DF457" s="22"/>
    </row>
    <row r="458" spans="1:110" x14ac:dyDescent="0.25">
      <c r="A458" s="50" t="s">
        <v>3700</v>
      </c>
      <c r="B458" s="50" t="s">
        <v>2071</v>
      </c>
      <c r="C458" s="50" t="s">
        <v>1389</v>
      </c>
      <c r="D458" s="50" t="s">
        <v>122</v>
      </c>
      <c r="E458" s="50" t="s">
        <v>249</v>
      </c>
      <c r="F458" s="50" t="s">
        <v>2644</v>
      </c>
      <c r="G458" s="50" t="s">
        <v>109</v>
      </c>
      <c r="H458" s="52">
        <v>124.35606060606062</v>
      </c>
      <c r="I458" s="52">
        <v>200</v>
      </c>
      <c r="J458" s="52">
        <v>62.178030303030305</v>
      </c>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3"/>
      <c r="AN458" s="53"/>
      <c r="AO458" s="53"/>
      <c r="AP458" s="52"/>
      <c r="AQ458" s="52"/>
      <c r="AR458" s="52"/>
      <c r="AS458" s="52"/>
      <c r="AT458" s="52"/>
      <c r="AU458" s="52"/>
      <c r="AV458" s="52"/>
      <c r="AW458" s="52"/>
      <c r="AX458" s="52"/>
      <c r="AY458" s="52"/>
      <c r="AZ458" s="52">
        <v>0.11363636363636363</v>
      </c>
      <c r="BA458" s="52">
        <v>37.27272727272728</v>
      </c>
      <c r="BB458" s="52">
        <v>50</v>
      </c>
      <c r="BC458" s="52">
        <v>0.11458333333333333</v>
      </c>
      <c r="BD458" s="52">
        <v>37.083333333333336</v>
      </c>
      <c r="BE458" s="52">
        <v>50</v>
      </c>
      <c r="BF458" s="52"/>
      <c r="BG458" s="52"/>
      <c r="BH458" s="52"/>
      <c r="BI458" s="52"/>
      <c r="BJ458" s="52"/>
      <c r="BK458" s="52"/>
      <c r="BL458" s="52"/>
      <c r="BM458" s="52"/>
      <c r="BN458" s="52"/>
      <c r="BO458" s="52"/>
      <c r="BP458" s="52">
        <v>130</v>
      </c>
      <c r="BQ458" s="52">
        <v>132</v>
      </c>
      <c r="BR458" s="52">
        <v>0.98484848484848486</v>
      </c>
      <c r="BS458" s="52">
        <v>50</v>
      </c>
      <c r="BT458" s="52">
        <v>50</v>
      </c>
      <c r="BU458" s="54"/>
      <c r="BV458" s="54"/>
      <c r="BW458" s="52"/>
      <c r="BX458" s="52"/>
      <c r="BY458" s="52"/>
      <c r="BZ458" s="55"/>
      <c r="CA458" s="55"/>
      <c r="CB458" s="52"/>
      <c r="CC458" s="52"/>
      <c r="CD458" s="52"/>
      <c r="CE458" s="52"/>
      <c r="CF458" s="52"/>
      <c r="CG458" s="52"/>
      <c r="CH458" s="52"/>
      <c r="CI458" s="52"/>
      <c r="CJ458" s="52"/>
      <c r="CK458" s="52"/>
      <c r="CL458" s="52"/>
      <c r="CM458" s="52"/>
      <c r="CN458" s="52"/>
      <c r="CO458" s="52"/>
      <c r="CP458" s="52"/>
      <c r="CQ458" s="52"/>
      <c r="CR458" s="52"/>
      <c r="CS458" s="52">
        <v>132</v>
      </c>
      <c r="CT458" s="52">
        <v>0</v>
      </c>
      <c r="CU458" s="52">
        <v>0</v>
      </c>
      <c r="CV458" s="52">
        <v>50</v>
      </c>
      <c r="CW458" s="52"/>
      <c r="CX458" s="52"/>
      <c r="CY458" s="52"/>
      <c r="CZ458" s="52"/>
      <c r="DA458" s="52"/>
      <c r="DB458" s="52"/>
      <c r="DC458" s="52"/>
      <c r="DD458" s="50" t="s">
        <v>1399</v>
      </c>
      <c r="DE458" s="22"/>
      <c r="DF458" s="22"/>
    </row>
    <row r="459" spans="1:110" x14ac:dyDescent="0.25">
      <c r="A459" s="50" t="s">
        <v>3036</v>
      </c>
      <c r="B459" s="50" t="s">
        <v>2072</v>
      </c>
      <c r="C459" s="50" t="s">
        <v>106</v>
      </c>
      <c r="D459" s="50" t="s">
        <v>114</v>
      </c>
      <c r="E459" s="50" t="s">
        <v>132</v>
      </c>
      <c r="F459" s="50" t="s">
        <v>2644</v>
      </c>
      <c r="G459" s="50" t="s">
        <v>109</v>
      </c>
      <c r="H459" s="52">
        <v>515.58463969369677</v>
      </c>
      <c r="I459" s="52">
        <v>550</v>
      </c>
      <c r="J459" s="52">
        <v>93.742661762490314</v>
      </c>
      <c r="K459" s="52">
        <v>0</v>
      </c>
      <c r="L459" s="52">
        <v>150</v>
      </c>
      <c r="M459" s="52">
        <v>78.810633656833673</v>
      </c>
      <c r="N459" s="52">
        <v>100</v>
      </c>
      <c r="O459" s="52">
        <v>100</v>
      </c>
      <c r="P459" s="52">
        <v>28</v>
      </c>
      <c r="Q459" s="52">
        <v>68.354455989820181</v>
      </c>
      <c r="R459" s="52">
        <v>75</v>
      </c>
      <c r="S459" s="52">
        <v>75</v>
      </c>
      <c r="T459" s="52">
        <v>91.139274653093565</v>
      </c>
      <c r="U459" s="52">
        <v>100</v>
      </c>
      <c r="V459" s="52">
        <v>150</v>
      </c>
      <c r="W459" s="52">
        <v>76.069018111518105</v>
      </c>
      <c r="X459" s="52">
        <v>100</v>
      </c>
      <c r="Y459" s="52">
        <v>100</v>
      </c>
      <c r="Z459" s="52">
        <v>28</v>
      </c>
      <c r="AA459" s="52">
        <v>64.861801558230141</v>
      </c>
      <c r="AB459" s="52">
        <v>86.482402077640188</v>
      </c>
      <c r="AC459" s="52">
        <v>100</v>
      </c>
      <c r="AD459" s="52"/>
      <c r="AE459" s="52"/>
      <c r="AF459" s="52"/>
      <c r="AG459" s="52">
        <v>0</v>
      </c>
      <c r="AH459" s="52"/>
      <c r="AI459" s="52"/>
      <c r="AJ459" s="52"/>
      <c r="AK459" s="52"/>
      <c r="AL459" s="52">
        <v>0</v>
      </c>
      <c r="AM459" s="53">
        <v>6.64</v>
      </c>
      <c r="AN459" s="53">
        <v>10.130000000000001</v>
      </c>
      <c r="AO459" s="53"/>
      <c r="AP459" s="52">
        <v>0</v>
      </c>
      <c r="AQ459" s="52">
        <v>0.97435897435897434</v>
      </c>
      <c r="AR459" s="52">
        <v>0.96551724137931039</v>
      </c>
      <c r="AS459" s="52">
        <v>0.97637795275590555</v>
      </c>
      <c r="AT459" s="52">
        <v>0.97435897435897434</v>
      </c>
      <c r="AU459" s="52">
        <v>0.96551724137931039</v>
      </c>
      <c r="AV459" s="52">
        <v>0.97637795275590555</v>
      </c>
      <c r="AW459" s="52"/>
      <c r="AX459" s="52"/>
      <c r="AY459" s="52"/>
      <c r="AZ459" s="52">
        <v>2.9154518950437316E-2</v>
      </c>
      <c r="BA459" s="52">
        <v>50</v>
      </c>
      <c r="BB459" s="52">
        <v>50</v>
      </c>
      <c r="BC459" s="52">
        <v>0.02</v>
      </c>
      <c r="BD459" s="52">
        <v>50</v>
      </c>
      <c r="BE459" s="52">
        <v>50</v>
      </c>
      <c r="BF459" s="52"/>
      <c r="BG459" s="52"/>
      <c r="BH459" s="52"/>
      <c r="BI459" s="52"/>
      <c r="BJ459" s="52"/>
      <c r="BK459" s="52"/>
      <c r="BL459" s="52"/>
      <c r="BM459" s="52"/>
      <c r="BN459" s="52"/>
      <c r="BO459" s="52"/>
      <c r="BP459" s="52"/>
      <c r="BQ459" s="52"/>
      <c r="BR459" s="52"/>
      <c r="BS459" s="52"/>
      <c r="BT459" s="52"/>
      <c r="BU459" s="54"/>
      <c r="BV459" s="54"/>
      <c r="BW459" s="52"/>
      <c r="BX459" s="52"/>
      <c r="BY459" s="52"/>
      <c r="BZ459" s="55"/>
      <c r="CA459" s="55"/>
      <c r="CB459" s="52"/>
      <c r="CC459" s="52"/>
      <c r="CD459" s="52"/>
      <c r="CE459" s="52"/>
      <c r="CF459" s="52"/>
      <c r="CG459" s="52"/>
      <c r="CH459" s="52"/>
      <c r="CI459" s="52"/>
      <c r="CJ459" s="52"/>
      <c r="CK459" s="52">
        <v>72</v>
      </c>
      <c r="CL459" s="52">
        <v>41</v>
      </c>
      <c r="CM459" s="52">
        <v>75</v>
      </c>
      <c r="CN459" s="52">
        <v>0.56944444444444442</v>
      </c>
      <c r="CO459" s="52">
        <v>0.96</v>
      </c>
      <c r="CP459" s="52">
        <v>37.962962962962962</v>
      </c>
      <c r="CQ459" s="52">
        <v>50</v>
      </c>
      <c r="CR459" s="52"/>
      <c r="CS459" s="52"/>
      <c r="CT459" s="52"/>
      <c r="CU459" s="52"/>
      <c r="CV459" s="52"/>
      <c r="CW459" s="52"/>
      <c r="CX459" s="52"/>
      <c r="CY459" s="52"/>
      <c r="CZ459" s="52">
        <v>16.823939048191338</v>
      </c>
      <c r="DA459" s="52">
        <v>19.496255895940152</v>
      </c>
      <c r="DB459" s="52">
        <v>17.335082511020332</v>
      </c>
      <c r="DC459" s="52"/>
      <c r="DD459" s="50" t="s">
        <v>624</v>
      </c>
      <c r="DE459" s="22"/>
      <c r="DF459" s="22"/>
    </row>
    <row r="460" spans="1:110" x14ac:dyDescent="0.25">
      <c r="A460" s="50" t="s">
        <v>2777</v>
      </c>
      <c r="B460" s="50" t="s">
        <v>2073</v>
      </c>
      <c r="C460" s="50" t="s">
        <v>106</v>
      </c>
      <c r="D460" s="50" t="s">
        <v>167</v>
      </c>
      <c r="E460" s="50" t="s">
        <v>137</v>
      </c>
      <c r="F460" s="50" t="s">
        <v>1453</v>
      </c>
      <c r="G460" s="50" t="s">
        <v>109</v>
      </c>
      <c r="H460" s="52">
        <v>660.3473806809377</v>
      </c>
      <c r="I460" s="52">
        <v>750</v>
      </c>
      <c r="J460" s="52">
        <v>88.046317424125036</v>
      </c>
      <c r="K460" s="52">
        <v>0</v>
      </c>
      <c r="L460" s="52">
        <v>571</v>
      </c>
      <c r="M460" s="52">
        <v>76.372191805592024</v>
      </c>
      <c r="N460" s="52">
        <v>100</v>
      </c>
      <c r="O460" s="52">
        <v>100</v>
      </c>
      <c r="P460" s="52">
        <v>170</v>
      </c>
      <c r="Q460" s="52">
        <v>63.705825765731824</v>
      </c>
      <c r="R460" s="52">
        <v>75</v>
      </c>
      <c r="S460" s="52">
        <v>75</v>
      </c>
      <c r="T460" s="52">
        <v>84.941101020975765</v>
      </c>
      <c r="U460" s="52">
        <v>100</v>
      </c>
      <c r="V460" s="52">
        <v>570</v>
      </c>
      <c r="W460" s="52">
        <v>71.051167298974335</v>
      </c>
      <c r="X460" s="52">
        <v>94.734889731965779</v>
      </c>
      <c r="Y460" s="52">
        <v>100</v>
      </c>
      <c r="Z460" s="52">
        <v>169</v>
      </c>
      <c r="AA460" s="52">
        <v>61.318283365620672</v>
      </c>
      <c r="AB460" s="52">
        <v>81.757711154160901</v>
      </c>
      <c r="AC460" s="52">
        <v>100</v>
      </c>
      <c r="AD460" s="52">
        <v>215</v>
      </c>
      <c r="AE460" s="52">
        <v>62.266821705426388</v>
      </c>
      <c r="AF460" s="52">
        <v>83.022428940568517</v>
      </c>
      <c r="AG460" s="52">
        <v>100</v>
      </c>
      <c r="AH460" s="52">
        <v>68</v>
      </c>
      <c r="AI460" s="52">
        <v>55.285784313725514</v>
      </c>
      <c r="AJ460" s="52">
        <v>65.496145124716563</v>
      </c>
      <c r="AK460" s="52">
        <v>73.714379084967348</v>
      </c>
      <c r="AL460" s="52">
        <v>100</v>
      </c>
      <c r="AM460" s="53">
        <v>11.29</v>
      </c>
      <c r="AN460" s="53">
        <v>13.68</v>
      </c>
      <c r="AO460" s="53">
        <v>10.210000000000001</v>
      </c>
      <c r="AP460" s="52">
        <v>0</v>
      </c>
      <c r="AQ460" s="52">
        <v>0.99486301369863017</v>
      </c>
      <c r="AR460" s="52">
        <v>0.99431818181818177</v>
      </c>
      <c r="AS460" s="52">
        <v>0.99509803921568629</v>
      </c>
      <c r="AT460" s="52">
        <v>0.99485420240137223</v>
      </c>
      <c r="AU460" s="52">
        <v>0.99428571428571433</v>
      </c>
      <c r="AV460" s="52">
        <v>0.99509803921568629</v>
      </c>
      <c r="AW460" s="52">
        <v>0.99082568807339455</v>
      </c>
      <c r="AX460" s="52">
        <v>0.98571428571428577</v>
      </c>
      <c r="AY460" s="52">
        <v>0.9932432432432432</v>
      </c>
      <c r="AZ460" s="52">
        <v>1.8867924528301886E-2</v>
      </c>
      <c r="BA460" s="52">
        <v>50</v>
      </c>
      <c r="BB460" s="52">
        <v>50</v>
      </c>
      <c r="BC460" s="52">
        <v>3.5294117647058823E-2</v>
      </c>
      <c r="BD460" s="52">
        <v>50</v>
      </c>
      <c r="BE460" s="52">
        <v>50</v>
      </c>
      <c r="BF460" s="52"/>
      <c r="BG460" s="52"/>
      <c r="BH460" s="52"/>
      <c r="BI460" s="52"/>
      <c r="BJ460" s="52"/>
      <c r="BK460" s="52"/>
      <c r="BL460" s="52"/>
      <c r="BM460" s="52"/>
      <c r="BN460" s="52"/>
      <c r="BO460" s="52"/>
      <c r="BP460" s="52"/>
      <c r="BQ460" s="52"/>
      <c r="BR460" s="52"/>
      <c r="BS460" s="52"/>
      <c r="BT460" s="52"/>
      <c r="BU460" s="54"/>
      <c r="BV460" s="54"/>
      <c r="BW460" s="52"/>
      <c r="BX460" s="52"/>
      <c r="BY460" s="52"/>
      <c r="BZ460" s="55"/>
      <c r="CA460" s="55"/>
      <c r="CB460" s="52"/>
      <c r="CC460" s="52"/>
      <c r="CD460" s="52"/>
      <c r="CE460" s="52"/>
      <c r="CF460" s="52"/>
      <c r="CG460" s="52"/>
      <c r="CH460" s="52"/>
      <c r="CI460" s="52"/>
      <c r="CJ460" s="52"/>
      <c r="CK460" s="52">
        <v>196</v>
      </c>
      <c r="CL460" s="52">
        <v>124</v>
      </c>
      <c r="CM460" s="52">
        <v>201</v>
      </c>
      <c r="CN460" s="52">
        <v>0.63265306122448983</v>
      </c>
      <c r="CO460" s="52">
        <v>0.97512437810945274</v>
      </c>
      <c r="CP460" s="52">
        <v>42.176870748299322</v>
      </c>
      <c r="CQ460" s="52">
        <v>50</v>
      </c>
      <c r="CR460" s="52"/>
      <c r="CS460" s="52"/>
      <c r="CT460" s="52"/>
      <c r="CU460" s="52"/>
      <c r="CV460" s="52"/>
      <c r="CW460" s="52"/>
      <c r="CX460" s="52"/>
      <c r="CY460" s="52"/>
      <c r="CZ460" s="52">
        <v>16.823939048191338</v>
      </c>
      <c r="DA460" s="52">
        <v>19.496255895940152</v>
      </c>
      <c r="DB460" s="52">
        <v>17.335082511020332</v>
      </c>
      <c r="DC460" s="52"/>
      <c r="DD460" s="50" t="s">
        <v>326</v>
      </c>
      <c r="DE460" s="22"/>
      <c r="DF460" s="22"/>
    </row>
    <row r="461" spans="1:110" x14ac:dyDescent="0.25">
      <c r="A461" s="50" t="s">
        <v>3440</v>
      </c>
      <c r="B461" s="50" t="s">
        <v>2074</v>
      </c>
      <c r="C461" s="50" t="s">
        <v>106</v>
      </c>
      <c r="D461" s="50" t="s">
        <v>108</v>
      </c>
      <c r="E461" s="50" t="s">
        <v>119</v>
      </c>
      <c r="F461" s="50" t="s">
        <v>2644</v>
      </c>
      <c r="G461" s="50" t="s">
        <v>109</v>
      </c>
      <c r="H461" s="52">
        <v>623.12719253412763</v>
      </c>
      <c r="I461" s="52">
        <v>800</v>
      </c>
      <c r="J461" s="52">
        <v>77.890899066765954</v>
      </c>
      <c r="K461" s="52">
        <v>0</v>
      </c>
      <c r="L461" s="52">
        <v>670</v>
      </c>
      <c r="M461" s="52">
        <v>63.90113280397356</v>
      </c>
      <c r="N461" s="52">
        <v>85.20151040529808</v>
      </c>
      <c r="O461" s="52">
        <v>100</v>
      </c>
      <c r="P461" s="52">
        <v>189</v>
      </c>
      <c r="Q461" s="52">
        <v>52.26805059805482</v>
      </c>
      <c r="R461" s="52">
        <v>65.936010676899883</v>
      </c>
      <c r="S461" s="52">
        <v>68.472135999230616</v>
      </c>
      <c r="T461" s="52">
        <v>69.690734130739756</v>
      </c>
      <c r="U461" s="52">
        <v>100</v>
      </c>
      <c r="V461" s="52">
        <v>674</v>
      </c>
      <c r="W461" s="52">
        <v>61.770843300388862</v>
      </c>
      <c r="X461" s="52">
        <v>82.361124400518477</v>
      </c>
      <c r="Y461" s="52">
        <v>100</v>
      </c>
      <c r="Z461" s="52">
        <v>190</v>
      </c>
      <c r="AA461" s="52">
        <v>51.16062745706602</v>
      </c>
      <c r="AB461" s="52">
        <v>68.214169942754694</v>
      </c>
      <c r="AC461" s="52">
        <v>100</v>
      </c>
      <c r="AD461" s="52">
        <v>250</v>
      </c>
      <c r="AE461" s="52">
        <v>61.852266666666594</v>
      </c>
      <c r="AF461" s="52">
        <v>82.469688888888797</v>
      </c>
      <c r="AG461" s="52">
        <v>100</v>
      </c>
      <c r="AH461" s="52">
        <v>73</v>
      </c>
      <c r="AI461" s="52">
        <v>53.714155251141555</v>
      </c>
      <c r="AJ461" s="52">
        <v>65.208662900188273</v>
      </c>
      <c r="AK461" s="52">
        <v>71.618873668188741</v>
      </c>
      <c r="AL461" s="52">
        <v>100</v>
      </c>
      <c r="AM461" s="53">
        <v>16.2</v>
      </c>
      <c r="AN461" s="53">
        <v>14.77</v>
      </c>
      <c r="AO461" s="53">
        <v>11.49</v>
      </c>
      <c r="AP461" s="52">
        <v>0</v>
      </c>
      <c r="AQ461" s="52">
        <v>0.96852646638054363</v>
      </c>
      <c r="AR461" s="52">
        <v>0.95588235294117652</v>
      </c>
      <c r="AS461" s="52">
        <v>0.97373737373737379</v>
      </c>
      <c r="AT461" s="52">
        <v>0.97439544807965861</v>
      </c>
      <c r="AU461" s="52">
        <v>0.96153846153846156</v>
      </c>
      <c r="AV461" s="52">
        <v>0.97979797979797978</v>
      </c>
      <c r="AW461" s="52">
        <v>1</v>
      </c>
      <c r="AX461" s="52">
        <v>1</v>
      </c>
      <c r="AY461" s="52">
        <v>1</v>
      </c>
      <c r="AZ461" s="52">
        <v>4.4096728307254626E-2</v>
      </c>
      <c r="BA461" s="52">
        <v>50</v>
      </c>
      <c r="BB461" s="52">
        <v>50</v>
      </c>
      <c r="BC461" s="52">
        <v>5.5248618784530384E-2</v>
      </c>
      <c r="BD461" s="52">
        <v>48.950276243093938</v>
      </c>
      <c r="BE461" s="52">
        <v>50</v>
      </c>
      <c r="BF461" s="52"/>
      <c r="BG461" s="52"/>
      <c r="BH461" s="52"/>
      <c r="BI461" s="52"/>
      <c r="BJ461" s="52"/>
      <c r="BK461" s="52"/>
      <c r="BL461" s="52"/>
      <c r="BM461" s="52"/>
      <c r="BN461" s="52"/>
      <c r="BO461" s="52"/>
      <c r="BP461" s="52">
        <v>149</v>
      </c>
      <c r="BQ461" s="52">
        <v>190</v>
      </c>
      <c r="BR461" s="52">
        <v>0.78421052631578947</v>
      </c>
      <c r="BS461" s="52">
        <v>41.713325867861144</v>
      </c>
      <c r="BT461" s="52">
        <v>50</v>
      </c>
      <c r="BU461" s="54"/>
      <c r="BV461" s="54"/>
      <c r="BW461" s="52"/>
      <c r="BX461" s="52"/>
      <c r="BY461" s="52"/>
      <c r="BZ461" s="55"/>
      <c r="CA461" s="55"/>
      <c r="CB461" s="52"/>
      <c r="CC461" s="52"/>
      <c r="CD461" s="52"/>
      <c r="CE461" s="52"/>
      <c r="CF461" s="52"/>
      <c r="CG461" s="52"/>
      <c r="CH461" s="52"/>
      <c r="CI461" s="52"/>
      <c r="CJ461" s="52"/>
      <c r="CK461" s="52">
        <v>454</v>
      </c>
      <c r="CL461" s="52">
        <v>156</v>
      </c>
      <c r="CM461" s="52">
        <v>465</v>
      </c>
      <c r="CN461" s="52">
        <v>0.34361233480176212</v>
      </c>
      <c r="CO461" s="52">
        <v>0.97634408602150535</v>
      </c>
      <c r="CP461" s="52">
        <v>22.907488986784141</v>
      </c>
      <c r="CQ461" s="52">
        <v>50</v>
      </c>
      <c r="CR461" s="52"/>
      <c r="CS461" s="52"/>
      <c r="CT461" s="52"/>
      <c r="CU461" s="52"/>
      <c r="CV461" s="52"/>
      <c r="CW461" s="52"/>
      <c r="CX461" s="52"/>
      <c r="CY461" s="52"/>
      <c r="CZ461" s="52">
        <v>16.823939048191338</v>
      </c>
      <c r="DA461" s="52">
        <v>19.496255895940152</v>
      </c>
      <c r="DB461" s="52">
        <v>17.335082511020332</v>
      </c>
      <c r="DC461" s="52"/>
      <c r="DD461" s="50" t="s">
        <v>1075</v>
      </c>
      <c r="DE461" s="22"/>
      <c r="DF461" s="22"/>
    </row>
    <row r="462" spans="1:110" x14ac:dyDescent="0.25">
      <c r="A462" s="50" t="s">
        <v>3173</v>
      </c>
      <c r="B462" s="50" t="s">
        <v>2075</v>
      </c>
      <c r="C462" s="50" t="s">
        <v>106</v>
      </c>
      <c r="D462" s="50" t="s">
        <v>122</v>
      </c>
      <c r="E462" s="50" t="s">
        <v>123</v>
      </c>
      <c r="F462" s="50" t="s">
        <v>2644</v>
      </c>
      <c r="G462" s="50" t="s">
        <v>109</v>
      </c>
      <c r="H462" s="52">
        <v>578.92010717198616</v>
      </c>
      <c r="I462" s="52">
        <v>1250</v>
      </c>
      <c r="J462" s="52">
        <v>46.313608573758891</v>
      </c>
      <c r="K462" s="52">
        <v>0</v>
      </c>
      <c r="L462" s="52">
        <v>162</v>
      </c>
      <c r="M462" s="52">
        <v>27.07689499535379</v>
      </c>
      <c r="N462" s="52">
        <v>36.102526660471717</v>
      </c>
      <c r="O462" s="52">
        <v>100</v>
      </c>
      <c r="P462" s="52">
        <v>114</v>
      </c>
      <c r="Q462" s="52">
        <v>27.069939634031332</v>
      </c>
      <c r="R462" s="52">
        <v>26.465454874299152</v>
      </c>
      <c r="S462" s="52">
        <v>27.093413978494628</v>
      </c>
      <c r="T462" s="52">
        <v>36.093252845375105</v>
      </c>
      <c r="U462" s="52">
        <v>100</v>
      </c>
      <c r="V462" s="52">
        <v>131</v>
      </c>
      <c r="W462" s="52">
        <v>28.219126815491034</v>
      </c>
      <c r="X462" s="52">
        <v>37.625502420654712</v>
      </c>
      <c r="Y462" s="52">
        <v>100</v>
      </c>
      <c r="Z462" s="52">
        <v>93</v>
      </c>
      <c r="AA462" s="52">
        <v>28.935680941999543</v>
      </c>
      <c r="AB462" s="52">
        <v>38.580907922666057</v>
      </c>
      <c r="AC462" s="52">
        <v>100</v>
      </c>
      <c r="AD462" s="52">
        <v>212</v>
      </c>
      <c r="AE462" s="52">
        <v>36.466037735849049</v>
      </c>
      <c r="AF462" s="52">
        <v>48.62138364779873</v>
      </c>
      <c r="AG462" s="52">
        <v>100</v>
      </c>
      <c r="AH462" s="52">
        <v>155</v>
      </c>
      <c r="AI462" s="52">
        <v>35.084086021505371</v>
      </c>
      <c r="AJ462" s="52">
        <v>40.223976608187137</v>
      </c>
      <c r="AK462" s="52">
        <v>46.778781362007159</v>
      </c>
      <c r="AL462" s="52">
        <v>100</v>
      </c>
      <c r="AM462" s="53">
        <v>0.02</v>
      </c>
      <c r="AN462" s="53">
        <v>-2.4700000000000002</v>
      </c>
      <c r="AO462" s="53">
        <v>5.13</v>
      </c>
      <c r="AP462" s="52">
        <v>1</v>
      </c>
      <c r="AQ462" s="52">
        <v>0.69512195121951215</v>
      </c>
      <c r="AR462" s="52">
        <v>0.68361581920903958</v>
      </c>
      <c r="AS462" s="52">
        <v>0.72463768115942029</v>
      </c>
      <c r="AT462" s="52">
        <v>0.56097560975609762</v>
      </c>
      <c r="AU462" s="52">
        <v>0.55932203389830504</v>
      </c>
      <c r="AV462" s="52">
        <v>0.56521739130434778</v>
      </c>
      <c r="AW462" s="52">
        <v>0.88796680497925307</v>
      </c>
      <c r="AX462" s="52">
        <v>0.87709497206703912</v>
      </c>
      <c r="AY462" s="52">
        <v>0.91935483870967738</v>
      </c>
      <c r="AZ462" s="52">
        <v>0.44553483807654565</v>
      </c>
      <c r="BA462" s="52">
        <v>0</v>
      </c>
      <c r="BB462" s="52">
        <v>50</v>
      </c>
      <c r="BC462" s="52">
        <v>0.4661764705882353</v>
      </c>
      <c r="BD462" s="52">
        <v>0</v>
      </c>
      <c r="BE462" s="52">
        <v>50</v>
      </c>
      <c r="BF462" s="52">
        <v>211</v>
      </c>
      <c r="BG462" s="52">
        <v>475</v>
      </c>
      <c r="BH462" s="52">
        <v>0.4442105263157895</v>
      </c>
      <c r="BI462" s="52">
        <v>29.614035087719298</v>
      </c>
      <c r="BJ462" s="52">
        <v>50</v>
      </c>
      <c r="BK462" s="52">
        <v>35</v>
      </c>
      <c r="BL462" s="52">
        <v>475</v>
      </c>
      <c r="BM462" s="52">
        <v>7.3684210526315783E-2</v>
      </c>
      <c r="BN462" s="52">
        <v>4.9122807017543852</v>
      </c>
      <c r="BO462" s="52">
        <v>50</v>
      </c>
      <c r="BP462" s="52">
        <v>255</v>
      </c>
      <c r="BQ462" s="52">
        <v>292</v>
      </c>
      <c r="BR462" s="52">
        <v>0.87328767123287676</v>
      </c>
      <c r="BS462" s="52">
        <v>46.451471874089187</v>
      </c>
      <c r="BT462" s="52">
        <v>50</v>
      </c>
      <c r="BU462" s="54">
        <v>186</v>
      </c>
      <c r="BV462" s="54">
        <v>268</v>
      </c>
      <c r="BW462" s="52">
        <v>0.69402985074626866</v>
      </c>
      <c r="BX462" s="52">
        <v>73.832962845347737</v>
      </c>
      <c r="BY462" s="52">
        <v>100</v>
      </c>
      <c r="BZ462" s="55">
        <v>143</v>
      </c>
      <c r="CA462" s="55">
        <v>228</v>
      </c>
      <c r="CB462" s="52">
        <v>0.6271929824561403</v>
      </c>
      <c r="CC462" s="52">
        <v>66.72265770810003</v>
      </c>
      <c r="CD462" s="52">
        <v>100</v>
      </c>
      <c r="CE462" s="52">
        <v>0</v>
      </c>
      <c r="CF462" s="52">
        <v>203</v>
      </c>
      <c r="CG462" s="52">
        <v>124</v>
      </c>
      <c r="CH462" s="52">
        <v>0.61083743842364535</v>
      </c>
      <c r="CI462" s="52">
        <v>81.444991789819383</v>
      </c>
      <c r="CJ462" s="52">
        <v>100</v>
      </c>
      <c r="CK462" s="52">
        <v>82</v>
      </c>
      <c r="CL462" s="52">
        <v>46</v>
      </c>
      <c r="CM462" s="52">
        <v>253</v>
      </c>
      <c r="CN462" s="52">
        <v>0.56097560975609762</v>
      </c>
      <c r="CO462" s="52">
        <v>0.32411067193675891</v>
      </c>
      <c r="CP462" s="52">
        <v>0</v>
      </c>
      <c r="CQ462" s="52">
        <v>50</v>
      </c>
      <c r="CR462" s="52">
        <v>393</v>
      </c>
      <c r="CS462" s="52">
        <v>1019</v>
      </c>
      <c r="CT462" s="52">
        <v>0.3856722276741904</v>
      </c>
      <c r="CU462" s="52">
        <v>32.139352306182531</v>
      </c>
      <c r="CV462" s="52">
        <v>50</v>
      </c>
      <c r="CW462" s="52">
        <v>0.6271929824561403</v>
      </c>
      <c r="CX462" s="52">
        <v>0.65</v>
      </c>
      <c r="CY462" s="52">
        <v>2.280701754385973E-2</v>
      </c>
      <c r="CZ462" s="52">
        <v>16.823939048191338</v>
      </c>
      <c r="DA462" s="52">
        <v>19.496255895940152</v>
      </c>
      <c r="DB462" s="52">
        <v>17.335082511020332</v>
      </c>
      <c r="DC462" s="52">
        <v>12.629206143265662</v>
      </c>
      <c r="DD462" s="50" t="s">
        <v>772</v>
      </c>
      <c r="DE462" s="22"/>
      <c r="DF462" s="22"/>
    </row>
    <row r="463" spans="1:110" x14ac:dyDescent="0.25">
      <c r="A463" s="50" t="s">
        <v>3571</v>
      </c>
      <c r="B463" s="50" t="s">
        <v>2076</v>
      </c>
      <c r="C463" s="50" t="s">
        <v>1212</v>
      </c>
      <c r="D463" s="50" t="s">
        <v>114</v>
      </c>
      <c r="E463" s="50" t="s">
        <v>108</v>
      </c>
      <c r="F463" s="50" t="s">
        <v>1453</v>
      </c>
      <c r="G463" s="50" t="s">
        <v>109</v>
      </c>
      <c r="H463" s="52">
        <v>279.57889709537886</v>
      </c>
      <c r="I463" s="52">
        <v>350</v>
      </c>
      <c r="J463" s="52">
        <v>79.879684884393967</v>
      </c>
      <c r="K463" s="52">
        <v>0</v>
      </c>
      <c r="L463" s="52">
        <v>67</v>
      </c>
      <c r="M463" s="52">
        <v>74.279582317838532</v>
      </c>
      <c r="N463" s="52">
        <v>99.039443090451371</v>
      </c>
      <c r="O463" s="52">
        <v>100</v>
      </c>
      <c r="P463" s="52">
        <v>17</v>
      </c>
      <c r="Q463" s="52"/>
      <c r="R463" s="52">
        <v>66.163575605680848</v>
      </c>
      <c r="S463" s="52">
        <v>75</v>
      </c>
      <c r="T463" s="52"/>
      <c r="U463" s="52">
        <v>0</v>
      </c>
      <c r="V463" s="52">
        <v>67</v>
      </c>
      <c r="W463" s="52">
        <v>63.313662899581971</v>
      </c>
      <c r="X463" s="52">
        <v>84.418217199442623</v>
      </c>
      <c r="Y463" s="52">
        <v>100</v>
      </c>
      <c r="Z463" s="52">
        <v>17</v>
      </c>
      <c r="AA463" s="52"/>
      <c r="AB463" s="52"/>
      <c r="AC463" s="52">
        <v>0</v>
      </c>
      <c r="AD463" s="52">
        <v>16</v>
      </c>
      <c r="AE463" s="52"/>
      <c r="AF463" s="52"/>
      <c r="AG463" s="52">
        <v>0</v>
      </c>
      <c r="AH463" s="52">
        <v>7</v>
      </c>
      <c r="AI463" s="52"/>
      <c r="AJ463" s="52"/>
      <c r="AK463" s="52"/>
      <c r="AL463" s="52">
        <v>0</v>
      </c>
      <c r="AM463" s="53"/>
      <c r="AN463" s="53"/>
      <c r="AO463" s="53"/>
      <c r="AP463" s="52">
        <v>1</v>
      </c>
      <c r="AQ463" s="52">
        <v>0.9178082191780822</v>
      </c>
      <c r="AR463" s="52"/>
      <c r="AS463" s="52">
        <v>0.92592592592592593</v>
      </c>
      <c r="AT463" s="52">
        <v>0.9178082191780822</v>
      </c>
      <c r="AU463" s="52"/>
      <c r="AV463" s="52">
        <v>0.92592592592592593</v>
      </c>
      <c r="AW463" s="52"/>
      <c r="AX463" s="52"/>
      <c r="AY463" s="52"/>
      <c r="AZ463" s="52">
        <v>0.10655737704918032</v>
      </c>
      <c r="BA463" s="52">
        <v>38.688524590163944</v>
      </c>
      <c r="BB463" s="52">
        <v>50</v>
      </c>
      <c r="BC463" s="52">
        <v>0.11428571428571428</v>
      </c>
      <c r="BD463" s="52">
        <v>37.142857142857146</v>
      </c>
      <c r="BE463" s="52">
        <v>50</v>
      </c>
      <c r="BF463" s="52"/>
      <c r="BG463" s="52"/>
      <c r="BH463" s="52"/>
      <c r="BI463" s="52"/>
      <c r="BJ463" s="52"/>
      <c r="BK463" s="52"/>
      <c r="BL463" s="52"/>
      <c r="BM463" s="52"/>
      <c r="BN463" s="52"/>
      <c r="BO463" s="52"/>
      <c r="BP463" s="52"/>
      <c r="BQ463" s="52"/>
      <c r="BR463" s="52"/>
      <c r="BS463" s="52"/>
      <c r="BT463" s="52"/>
      <c r="BU463" s="54"/>
      <c r="BV463" s="54"/>
      <c r="BW463" s="52"/>
      <c r="BX463" s="52"/>
      <c r="BY463" s="52"/>
      <c r="BZ463" s="55"/>
      <c r="CA463" s="55"/>
      <c r="CB463" s="52"/>
      <c r="CC463" s="52"/>
      <c r="CD463" s="52"/>
      <c r="CE463" s="52"/>
      <c r="CF463" s="52"/>
      <c r="CG463" s="52"/>
      <c r="CH463" s="52"/>
      <c r="CI463" s="52"/>
      <c r="CJ463" s="52"/>
      <c r="CK463" s="52">
        <v>46</v>
      </c>
      <c r="CL463" s="52">
        <v>14</v>
      </c>
      <c r="CM463" s="52">
        <v>47</v>
      </c>
      <c r="CN463" s="52">
        <v>0.30434782608695654</v>
      </c>
      <c r="CO463" s="52">
        <v>0.97872340425531912</v>
      </c>
      <c r="CP463" s="52">
        <v>20.289855072463769</v>
      </c>
      <c r="CQ463" s="52">
        <v>50</v>
      </c>
      <c r="CR463" s="52"/>
      <c r="CS463" s="52"/>
      <c r="CT463" s="52"/>
      <c r="CU463" s="52"/>
      <c r="CV463" s="52"/>
      <c r="CW463" s="52"/>
      <c r="CX463" s="52"/>
      <c r="CY463" s="52"/>
      <c r="CZ463" s="52">
        <v>16.823939048191338</v>
      </c>
      <c r="DA463" s="52">
        <v>19.496255895940152</v>
      </c>
      <c r="DB463" s="52">
        <v>17.335082511020332</v>
      </c>
      <c r="DC463" s="52"/>
      <c r="DD463" s="50" t="s">
        <v>1222</v>
      </c>
      <c r="DE463" s="22"/>
      <c r="DF463" s="22"/>
    </row>
    <row r="464" spans="1:110" x14ac:dyDescent="0.25">
      <c r="A464" s="50" t="s">
        <v>3415</v>
      </c>
      <c r="B464" s="50" t="s">
        <v>2077</v>
      </c>
      <c r="C464" s="50" t="s">
        <v>106</v>
      </c>
      <c r="D464" s="50" t="s">
        <v>114</v>
      </c>
      <c r="E464" s="50" t="s">
        <v>137</v>
      </c>
      <c r="F464" s="50" t="s">
        <v>2644</v>
      </c>
      <c r="G464" s="50" t="s">
        <v>109</v>
      </c>
      <c r="H464" s="52">
        <v>604.39823639085398</v>
      </c>
      <c r="I464" s="52">
        <v>650</v>
      </c>
      <c r="J464" s="52">
        <v>92.984344060131392</v>
      </c>
      <c r="K464" s="52">
        <v>0</v>
      </c>
      <c r="L464" s="52">
        <v>211</v>
      </c>
      <c r="M464" s="52">
        <v>85.251684518764066</v>
      </c>
      <c r="N464" s="52">
        <v>100</v>
      </c>
      <c r="O464" s="52">
        <v>100</v>
      </c>
      <c r="P464" s="52">
        <v>34</v>
      </c>
      <c r="Q464" s="52">
        <v>70.217499936520298</v>
      </c>
      <c r="R464" s="52">
        <v>75</v>
      </c>
      <c r="S464" s="52">
        <v>75</v>
      </c>
      <c r="T464" s="52">
        <v>93.623333248693726</v>
      </c>
      <c r="U464" s="52">
        <v>100</v>
      </c>
      <c r="V464" s="52">
        <v>211</v>
      </c>
      <c r="W464" s="52">
        <v>76.337122270179165</v>
      </c>
      <c r="X464" s="52">
        <v>100</v>
      </c>
      <c r="Y464" s="52">
        <v>100</v>
      </c>
      <c r="Z464" s="52">
        <v>34</v>
      </c>
      <c r="AA464" s="52">
        <v>61.329919366684074</v>
      </c>
      <c r="AB464" s="52">
        <v>81.773225822245436</v>
      </c>
      <c r="AC464" s="52">
        <v>100</v>
      </c>
      <c r="AD464" s="52">
        <v>86</v>
      </c>
      <c r="AE464" s="52">
        <v>69.368217054263567</v>
      </c>
      <c r="AF464" s="52">
        <v>92.490956072351423</v>
      </c>
      <c r="AG464" s="52">
        <v>100</v>
      </c>
      <c r="AH464" s="52">
        <v>12</v>
      </c>
      <c r="AI464" s="52"/>
      <c r="AJ464" s="52">
        <v>71.628828828828844</v>
      </c>
      <c r="AK464" s="52"/>
      <c r="AL464" s="52">
        <v>0</v>
      </c>
      <c r="AM464" s="53">
        <v>4.78</v>
      </c>
      <c r="AN464" s="53">
        <v>13.67</v>
      </c>
      <c r="AO464" s="53"/>
      <c r="AP464" s="52">
        <v>0</v>
      </c>
      <c r="AQ464" s="52">
        <v>1</v>
      </c>
      <c r="AR464" s="52">
        <v>1</v>
      </c>
      <c r="AS464" s="52">
        <v>1</v>
      </c>
      <c r="AT464" s="52">
        <v>1</v>
      </c>
      <c r="AU464" s="52">
        <v>1</v>
      </c>
      <c r="AV464" s="52">
        <v>1</v>
      </c>
      <c r="AW464" s="52">
        <v>1</v>
      </c>
      <c r="AX464" s="52"/>
      <c r="AY464" s="52">
        <v>1</v>
      </c>
      <c r="AZ464" s="52">
        <v>2.2959183673469389E-2</v>
      </c>
      <c r="BA464" s="52">
        <v>50</v>
      </c>
      <c r="BB464" s="52">
        <v>50</v>
      </c>
      <c r="BC464" s="52">
        <v>5.2631578947368418E-2</v>
      </c>
      <c r="BD464" s="52">
        <v>49.473684210526336</v>
      </c>
      <c r="BE464" s="52">
        <v>50</v>
      </c>
      <c r="BF464" s="52"/>
      <c r="BG464" s="52"/>
      <c r="BH464" s="52"/>
      <c r="BI464" s="52"/>
      <c r="BJ464" s="52"/>
      <c r="BK464" s="52"/>
      <c r="BL464" s="52"/>
      <c r="BM464" s="52"/>
      <c r="BN464" s="52"/>
      <c r="BO464" s="52"/>
      <c r="BP464" s="52"/>
      <c r="BQ464" s="52"/>
      <c r="BR464" s="52"/>
      <c r="BS464" s="52"/>
      <c r="BT464" s="52"/>
      <c r="BU464" s="54"/>
      <c r="BV464" s="54"/>
      <c r="BW464" s="52"/>
      <c r="BX464" s="52"/>
      <c r="BY464" s="52"/>
      <c r="BZ464" s="55"/>
      <c r="CA464" s="55"/>
      <c r="CB464" s="52"/>
      <c r="CC464" s="52"/>
      <c r="CD464" s="52"/>
      <c r="CE464" s="52"/>
      <c r="CF464" s="52"/>
      <c r="CG464" s="52"/>
      <c r="CH464" s="52"/>
      <c r="CI464" s="52"/>
      <c r="CJ464" s="52"/>
      <c r="CK464" s="52">
        <v>63</v>
      </c>
      <c r="CL464" s="52">
        <v>35</v>
      </c>
      <c r="CM464" s="52">
        <v>62</v>
      </c>
      <c r="CN464" s="52">
        <v>0.55555555555555558</v>
      </c>
      <c r="CO464" s="52">
        <v>1.0161290322580645</v>
      </c>
      <c r="CP464" s="52">
        <v>37.037037037037038</v>
      </c>
      <c r="CQ464" s="52">
        <v>50</v>
      </c>
      <c r="CR464" s="52"/>
      <c r="CS464" s="52"/>
      <c r="CT464" s="52"/>
      <c r="CU464" s="52"/>
      <c r="CV464" s="52"/>
      <c r="CW464" s="52"/>
      <c r="CX464" s="52"/>
      <c r="CY464" s="52"/>
      <c r="CZ464" s="52">
        <v>16.823939048191338</v>
      </c>
      <c r="DA464" s="52">
        <v>19.496255895940152</v>
      </c>
      <c r="DB464" s="52">
        <v>17.335082511020332</v>
      </c>
      <c r="DC464" s="52"/>
      <c r="DD464" s="50" t="s">
        <v>1048</v>
      </c>
      <c r="DE464" s="22"/>
      <c r="DF464" s="22"/>
    </row>
    <row r="465" spans="1:110" x14ac:dyDescent="0.25">
      <c r="A465" s="50" t="s">
        <v>2775</v>
      </c>
      <c r="B465" s="50" t="s">
        <v>2078</v>
      </c>
      <c r="C465" s="50" t="s">
        <v>106</v>
      </c>
      <c r="D465" s="50" t="s">
        <v>108</v>
      </c>
      <c r="E465" s="50" t="s">
        <v>119</v>
      </c>
      <c r="F465" s="50" t="s">
        <v>2644</v>
      </c>
      <c r="G465" s="50" t="s">
        <v>109</v>
      </c>
      <c r="H465" s="52">
        <v>673.38012035275858</v>
      </c>
      <c r="I465" s="52">
        <v>800</v>
      </c>
      <c r="J465" s="52">
        <v>84.172515044094823</v>
      </c>
      <c r="K465" s="52">
        <v>0</v>
      </c>
      <c r="L465" s="52">
        <v>443</v>
      </c>
      <c r="M465" s="52">
        <v>74.092471222716298</v>
      </c>
      <c r="N465" s="52">
        <v>98.789961630288403</v>
      </c>
      <c r="O465" s="52">
        <v>100</v>
      </c>
      <c r="P465" s="52">
        <v>137</v>
      </c>
      <c r="Q465" s="52">
        <v>63.099708797039604</v>
      </c>
      <c r="R465" s="52">
        <v>70.934907418137868</v>
      </c>
      <c r="S465" s="52">
        <v>75</v>
      </c>
      <c r="T465" s="52">
        <v>84.132945062719472</v>
      </c>
      <c r="U465" s="52">
        <v>100</v>
      </c>
      <c r="V465" s="52">
        <v>444</v>
      </c>
      <c r="W465" s="52">
        <v>65.600223128156117</v>
      </c>
      <c r="X465" s="52">
        <v>87.466964170874817</v>
      </c>
      <c r="Y465" s="52">
        <v>100</v>
      </c>
      <c r="Z465" s="52">
        <v>137</v>
      </c>
      <c r="AA465" s="52">
        <v>53.645857602430596</v>
      </c>
      <c r="AB465" s="52">
        <v>71.527810136574132</v>
      </c>
      <c r="AC465" s="52">
        <v>100</v>
      </c>
      <c r="AD465" s="52">
        <v>152</v>
      </c>
      <c r="AE465" s="52">
        <v>65.102631578947367</v>
      </c>
      <c r="AF465" s="52">
        <v>86.803508771929828</v>
      </c>
      <c r="AG465" s="52">
        <v>100</v>
      </c>
      <c r="AH465" s="52">
        <v>44</v>
      </c>
      <c r="AI465" s="52">
        <v>56.741666666666674</v>
      </c>
      <c r="AJ465" s="52">
        <v>68.508950617283944</v>
      </c>
      <c r="AK465" s="52">
        <v>75.655555555555566</v>
      </c>
      <c r="AL465" s="52">
        <v>100</v>
      </c>
      <c r="AM465" s="53">
        <v>11.9</v>
      </c>
      <c r="AN465" s="53">
        <v>17.28</v>
      </c>
      <c r="AO465" s="53">
        <v>11.76</v>
      </c>
      <c r="AP465" s="52">
        <v>0</v>
      </c>
      <c r="AQ465" s="52">
        <v>0.97228144989339016</v>
      </c>
      <c r="AR465" s="52">
        <v>1</v>
      </c>
      <c r="AS465" s="52">
        <v>0.95962732919254656</v>
      </c>
      <c r="AT465" s="52">
        <v>0.97228144989339016</v>
      </c>
      <c r="AU465" s="52">
        <v>1</v>
      </c>
      <c r="AV465" s="52">
        <v>0.95962732919254656</v>
      </c>
      <c r="AW465" s="52">
        <v>1</v>
      </c>
      <c r="AX465" s="52">
        <v>1</v>
      </c>
      <c r="AY465" s="52">
        <v>1</v>
      </c>
      <c r="AZ465" s="52">
        <v>4.6908315565031986E-2</v>
      </c>
      <c r="BA465" s="52">
        <v>50</v>
      </c>
      <c r="BB465" s="52">
        <v>50</v>
      </c>
      <c r="BC465" s="52">
        <v>0.11594202898550725</v>
      </c>
      <c r="BD465" s="52">
        <v>36.811594202898569</v>
      </c>
      <c r="BE465" s="52">
        <v>50</v>
      </c>
      <c r="BF465" s="52"/>
      <c r="BG465" s="52"/>
      <c r="BH465" s="52"/>
      <c r="BI465" s="52"/>
      <c r="BJ465" s="52"/>
      <c r="BK465" s="52"/>
      <c r="BL465" s="52"/>
      <c r="BM465" s="52"/>
      <c r="BN465" s="52"/>
      <c r="BO465" s="52"/>
      <c r="BP465" s="52">
        <v>128</v>
      </c>
      <c r="BQ465" s="52">
        <v>136</v>
      </c>
      <c r="BR465" s="52">
        <v>0.94117647058823528</v>
      </c>
      <c r="BS465" s="52">
        <v>50</v>
      </c>
      <c r="BT465" s="52">
        <v>50</v>
      </c>
      <c r="BU465" s="54"/>
      <c r="BV465" s="54"/>
      <c r="BW465" s="52"/>
      <c r="BX465" s="52"/>
      <c r="BY465" s="52"/>
      <c r="BZ465" s="55"/>
      <c r="CA465" s="55"/>
      <c r="CB465" s="52"/>
      <c r="CC465" s="52"/>
      <c r="CD465" s="52"/>
      <c r="CE465" s="52"/>
      <c r="CF465" s="52"/>
      <c r="CG465" s="52"/>
      <c r="CH465" s="52"/>
      <c r="CI465" s="52"/>
      <c r="CJ465" s="52"/>
      <c r="CK465" s="52">
        <v>292</v>
      </c>
      <c r="CL465" s="52">
        <v>141</v>
      </c>
      <c r="CM465" s="52">
        <v>304</v>
      </c>
      <c r="CN465" s="52">
        <v>0.48287671232876711</v>
      </c>
      <c r="CO465" s="52">
        <v>0.96052631578947367</v>
      </c>
      <c r="CP465" s="52">
        <v>32.19178082191781</v>
      </c>
      <c r="CQ465" s="52">
        <v>50</v>
      </c>
      <c r="CR465" s="52"/>
      <c r="CS465" s="52"/>
      <c r="CT465" s="52"/>
      <c r="CU465" s="52"/>
      <c r="CV465" s="52"/>
      <c r="CW465" s="52"/>
      <c r="CX465" s="52"/>
      <c r="CY465" s="52"/>
      <c r="CZ465" s="52">
        <v>16.823939048191338</v>
      </c>
      <c r="DA465" s="52">
        <v>19.496255895940152</v>
      </c>
      <c r="DB465" s="52">
        <v>17.335082511020332</v>
      </c>
      <c r="DC465" s="52"/>
      <c r="DD465" s="50" t="s">
        <v>323</v>
      </c>
      <c r="DE465" s="22"/>
      <c r="DF465" s="22"/>
    </row>
    <row r="466" spans="1:110" x14ac:dyDescent="0.25">
      <c r="A466" s="50" t="s">
        <v>3223</v>
      </c>
      <c r="B466" s="50" t="s">
        <v>2079</v>
      </c>
      <c r="C466" s="50" t="s">
        <v>106</v>
      </c>
      <c r="D466" s="50" t="s">
        <v>114</v>
      </c>
      <c r="E466" s="50" t="s">
        <v>137</v>
      </c>
      <c r="F466" s="50" t="s">
        <v>1453</v>
      </c>
      <c r="G466" s="50" t="s">
        <v>109</v>
      </c>
      <c r="H466" s="52">
        <v>577.53108122217918</v>
      </c>
      <c r="I466" s="52">
        <v>750</v>
      </c>
      <c r="J466" s="52">
        <v>77.004144162957218</v>
      </c>
      <c r="K466" s="52">
        <v>0</v>
      </c>
      <c r="L466" s="52">
        <v>286</v>
      </c>
      <c r="M466" s="52">
        <v>68.429883409596968</v>
      </c>
      <c r="N466" s="52">
        <v>91.239844546129291</v>
      </c>
      <c r="O466" s="52">
        <v>100</v>
      </c>
      <c r="P466" s="52">
        <v>207</v>
      </c>
      <c r="Q466" s="52">
        <v>65.280278047224556</v>
      </c>
      <c r="R466" s="52">
        <v>65.216322613474546</v>
      </c>
      <c r="S466" s="52">
        <v>75</v>
      </c>
      <c r="T466" s="52">
        <v>87.040370729632741</v>
      </c>
      <c r="U466" s="52">
        <v>100</v>
      </c>
      <c r="V466" s="52">
        <v>286</v>
      </c>
      <c r="W466" s="52">
        <v>58.36775458890844</v>
      </c>
      <c r="X466" s="52">
        <v>77.823672785211244</v>
      </c>
      <c r="Y466" s="52">
        <v>100</v>
      </c>
      <c r="Z466" s="52">
        <v>207</v>
      </c>
      <c r="AA466" s="52">
        <v>55.754049883880789</v>
      </c>
      <c r="AB466" s="52">
        <v>74.338733178507724</v>
      </c>
      <c r="AC466" s="52">
        <v>100</v>
      </c>
      <c r="AD466" s="52">
        <v>91</v>
      </c>
      <c r="AE466" s="52">
        <v>58.912454212454215</v>
      </c>
      <c r="AF466" s="52">
        <v>78.549938949938962</v>
      </c>
      <c r="AG466" s="52">
        <v>100</v>
      </c>
      <c r="AH466" s="52">
        <v>63</v>
      </c>
      <c r="AI466" s="52">
        <v>54.615873015873035</v>
      </c>
      <c r="AJ466" s="52">
        <v>68.579761904761909</v>
      </c>
      <c r="AK466" s="52">
        <v>72.821164021164037</v>
      </c>
      <c r="AL466" s="52">
        <v>100</v>
      </c>
      <c r="AM466" s="53">
        <v>9.7100000000000009</v>
      </c>
      <c r="AN466" s="53">
        <v>9.4600000000000009</v>
      </c>
      <c r="AO466" s="53">
        <v>13.96</v>
      </c>
      <c r="AP466" s="52">
        <v>0</v>
      </c>
      <c r="AQ466" s="52">
        <v>1</v>
      </c>
      <c r="AR466" s="52">
        <v>1</v>
      </c>
      <c r="AS466" s="52">
        <v>1</v>
      </c>
      <c r="AT466" s="52">
        <v>1</v>
      </c>
      <c r="AU466" s="52">
        <v>1</v>
      </c>
      <c r="AV466" s="52">
        <v>1</v>
      </c>
      <c r="AW466" s="52">
        <v>1</v>
      </c>
      <c r="AX466" s="52">
        <v>1</v>
      </c>
      <c r="AY466" s="52">
        <v>1</v>
      </c>
      <c r="AZ466" s="52">
        <v>0.12730318257956449</v>
      </c>
      <c r="BA466" s="52">
        <v>34.539363484087104</v>
      </c>
      <c r="BB466" s="52">
        <v>50</v>
      </c>
      <c r="BC466" s="52">
        <v>0.14077669902912621</v>
      </c>
      <c r="BD466" s="52">
        <v>31.844660194174779</v>
      </c>
      <c r="BE466" s="52">
        <v>50</v>
      </c>
      <c r="BF466" s="52"/>
      <c r="BG466" s="52"/>
      <c r="BH466" s="52"/>
      <c r="BI466" s="52"/>
      <c r="BJ466" s="52"/>
      <c r="BK466" s="52"/>
      <c r="BL466" s="52"/>
      <c r="BM466" s="52"/>
      <c r="BN466" s="52"/>
      <c r="BO466" s="52"/>
      <c r="BP466" s="52"/>
      <c r="BQ466" s="52"/>
      <c r="BR466" s="52"/>
      <c r="BS466" s="52"/>
      <c r="BT466" s="52"/>
      <c r="BU466" s="54"/>
      <c r="BV466" s="54"/>
      <c r="BW466" s="52"/>
      <c r="BX466" s="52"/>
      <c r="BY466" s="52"/>
      <c r="BZ466" s="55"/>
      <c r="CA466" s="55"/>
      <c r="CB466" s="52"/>
      <c r="CC466" s="52"/>
      <c r="CD466" s="52"/>
      <c r="CE466" s="52"/>
      <c r="CF466" s="52"/>
      <c r="CG466" s="52"/>
      <c r="CH466" s="52"/>
      <c r="CI466" s="52"/>
      <c r="CJ466" s="52"/>
      <c r="CK466" s="52">
        <v>100</v>
      </c>
      <c r="CL466" s="52">
        <v>44</v>
      </c>
      <c r="CM466" s="52">
        <v>102</v>
      </c>
      <c r="CN466" s="52">
        <v>0.44</v>
      </c>
      <c r="CO466" s="52">
        <v>0.98039215686274506</v>
      </c>
      <c r="CP466" s="52">
        <v>29.333333333333332</v>
      </c>
      <c r="CQ466" s="52">
        <v>50</v>
      </c>
      <c r="CR466" s="52"/>
      <c r="CS466" s="52"/>
      <c r="CT466" s="52"/>
      <c r="CU466" s="52"/>
      <c r="CV466" s="52"/>
      <c r="CW466" s="52"/>
      <c r="CX466" s="52"/>
      <c r="CY466" s="52"/>
      <c r="CZ466" s="52">
        <v>16.823939048191338</v>
      </c>
      <c r="DA466" s="52">
        <v>19.496255895940152</v>
      </c>
      <c r="DB466" s="52">
        <v>17.335082511020332</v>
      </c>
      <c r="DC466" s="52"/>
      <c r="DD466" s="50" t="s">
        <v>831</v>
      </c>
      <c r="DE466" s="22"/>
      <c r="DF466" s="22"/>
    </row>
    <row r="467" spans="1:110" x14ac:dyDescent="0.25">
      <c r="A467" s="50" t="s">
        <v>3117</v>
      </c>
      <c r="B467" s="50" t="s">
        <v>2080</v>
      </c>
      <c r="C467" s="50" t="s">
        <v>106</v>
      </c>
      <c r="D467" s="50" t="s">
        <v>114</v>
      </c>
      <c r="E467" s="50" t="s">
        <v>137</v>
      </c>
      <c r="F467" s="50" t="s">
        <v>1454</v>
      </c>
      <c r="G467" s="50" t="s">
        <v>109</v>
      </c>
      <c r="H467" s="52">
        <v>525.5131461166344</v>
      </c>
      <c r="I467" s="52">
        <v>750</v>
      </c>
      <c r="J467" s="52">
        <v>70.068419482217919</v>
      </c>
      <c r="K467" s="52">
        <v>1</v>
      </c>
      <c r="L467" s="52">
        <v>185</v>
      </c>
      <c r="M467" s="52">
        <v>58.814629882197629</v>
      </c>
      <c r="N467" s="52">
        <v>78.419506509596843</v>
      </c>
      <c r="O467" s="52">
        <v>100</v>
      </c>
      <c r="P467" s="52">
        <v>163</v>
      </c>
      <c r="Q467" s="52">
        <v>56.797724960127695</v>
      </c>
      <c r="R467" s="52">
        <v>61.514941452441455</v>
      </c>
      <c r="S467" s="52">
        <v>73.758061804806715</v>
      </c>
      <c r="T467" s="52">
        <v>75.730299946836936</v>
      </c>
      <c r="U467" s="52">
        <v>100</v>
      </c>
      <c r="V467" s="52">
        <v>185</v>
      </c>
      <c r="W467" s="52">
        <v>50.1708396323261</v>
      </c>
      <c r="X467" s="52">
        <v>66.894452843101476</v>
      </c>
      <c r="Y467" s="52">
        <v>100</v>
      </c>
      <c r="Z467" s="52">
        <v>163</v>
      </c>
      <c r="AA467" s="52">
        <v>48.639733865193968</v>
      </c>
      <c r="AB467" s="52">
        <v>64.852978486925295</v>
      </c>
      <c r="AC467" s="52">
        <v>100</v>
      </c>
      <c r="AD467" s="52">
        <v>64</v>
      </c>
      <c r="AE467" s="52">
        <v>43.123437500000001</v>
      </c>
      <c r="AF467" s="52">
        <v>57.497916666666669</v>
      </c>
      <c r="AG467" s="52">
        <v>100</v>
      </c>
      <c r="AH467" s="52">
        <v>56</v>
      </c>
      <c r="AI467" s="52">
        <v>41.636309523809523</v>
      </c>
      <c r="AJ467" s="52"/>
      <c r="AK467" s="52">
        <v>55.515079365079366</v>
      </c>
      <c r="AL467" s="52">
        <v>100</v>
      </c>
      <c r="AM467" s="53">
        <v>16.96</v>
      </c>
      <c r="AN467" s="53">
        <v>12.87</v>
      </c>
      <c r="AO467" s="53"/>
      <c r="AP467" s="52">
        <v>0</v>
      </c>
      <c r="AQ467" s="52">
        <v>0.99019607843137258</v>
      </c>
      <c r="AR467" s="52">
        <v>0.98901098901098905</v>
      </c>
      <c r="AS467" s="52">
        <v>1</v>
      </c>
      <c r="AT467" s="52">
        <v>0.99024390243902438</v>
      </c>
      <c r="AU467" s="52">
        <v>0.98907103825136611</v>
      </c>
      <c r="AV467" s="52">
        <v>1</v>
      </c>
      <c r="AW467" s="52">
        <v>1</v>
      </c>
      <c r="AX467" s="52">
        <v>1</v>
      </c>
      <c r="AY467" s="52"/>
      <c r="AZ467" s="52">
        <v>5.9360730593607303E-2</v>
      </c>
      <c r="BA467" s="52">
        <v>48.127853881278561</v>
      </c>
      <c r="BB467" s="52">
        <v>50</v>
      </c>
      <c r="BC467" s="52">
        <v>5.9585492227979271E-2</v>
      </c>
      <c r="BD467" s="52">
        <v>48.082901554404152</v>
      </c>
      <c r="BE467" s="52">
        <v>50</v>
      </c>
      <c r="BF467" s="52"/>
      <c r="BG467" s="52"/>
      <c r="BH467" s="52"/>
      <c r="BI467" s="52"/>
      <c r="BJ467" s="52"/>
      <c r="BK467" s="52"/>
      <c r="BL467" s="52"/>
      <c r="BM467" s="52"/>
      <c r="BN467" s="52"/>
      <c r="BO467" s="52"/>
      <c r="BP467" s="52"/>
      <c r="BQ467" s="52"/>
      <c r="BR467" s="52"/>
      <c r="BS467" s="52"/>
      <c r="BT467" s="52"/>
      <c r="BU467" s="54"/>
      <c r="BV467" s="54"/>
      <c r="BW467" s="52"/>
      <c r="BX467" s="52"/>
      <c r="BY467" s="52"/>
      <c r="BZ467" s="55"/>
      <c r="CA467" s="55"/>
      <c r="CB467" s="52"/>
      <c r="CC467" s="52"/>
      <c r="CD467" s="52"/>
      <c r="CE467" s="52"/>
      <c r="CF467" s="52"/>
      <c r="CG467" s="52"/>
      <c r="CH467" s="52"/>
      <c r="CI467" s="52"/>
      <c r="CJ467" s="52"/>
      <c r="CK467" s="52">
        <v>68</v>
      </c>
      <c r="CL467" s="52">
        <v>31</v>
      </c>
      <c r="CM467" s="52">
        <v>69</v>
      </c>
      <c r="CN467" s="52">
        <v>0.45588235294117646</v>
      </c>
      <c r="CO467" s="52">
        <v>0.98550724637681164</v>
      </c>
      <c r="CP467" s="52">
        <v>30.392156862745097</v>
      </c>
      <c r="CQ467" s="52">
        <v>50</v>
      </c>
      <c r="CR467" s="52"/>
      <c r="CS467" s="52"/>
      <c r="CT467" s="52"/>
      <c r="CU467" s="52"/>
      <c r="CV467" s="52"/>
      <c r="CW467" s="52"/>
      <c r="CX467" s="52"/>
      <c r="CY467" s="52"/>
      <c r="CZ467" s="52">
        <v>16.823939048191338</v>
      </c>
      <c r="DA467" s="52">
        <v>19.496255895940152</v>
      </c>
      <c r="DB467" s="52">
        <v>17.335082511020332</v>
      </c>
      <c r="DC467" s="52"/>
      <c r="DD467" s="50" t="s">
        <v>714</v>
      </c>
      <c r="DE467" s="22"/>
      <c r="DF467" s="22"/>
    </row>
    <row r="468" spans="1:110" x14ac:dyDescent="0.25">
      <c r="A468" s="50" t="s">
        <v>2893</v>
      </c>
      <c r="B468" s="50" t="s">
        <v>2082</v>
      </c>
      <c r="C468" s="50" t="s">
        <v>106</v>
      </c>
      <c r="D468" s="50" t="s">
        <v>114</v>
      </c>
      <c r="E468" s="50" t="s">
        <v>137</v>
      </c>
      <c r="F468" s="50" t="s">
        <v>2644</v>
      </c>
      <c r="G468" s="50" t="s">
        <v>109</v>
      </c>
      <c r="H468" s="52">
        <v>575.43635140237723</v>
      </c>
      <c r="I468" s="52">
        <v>650</v>
      </c>
      <c r="J468" s="52">
        <v>88.528669446519572</v>
      </c>
      <c r="K468" s="52">
        <v>1</v>
      </c>
      <c r="L468" s="52">
        <v>181</v>
      </c>
      <c r="M468" s="52">
        <v>75.951459586383464</v>
      </c>
      <c r="N468" s="52">
        <v>100</v>
      </c>
      <c r="O468" s="52">
        <v>100</v>
      </c>
      <c r="P468" s="52">
        <v>33</v>
      </c>
      <c r="Q468" s="52">
        <v>56.825922347891122</v>
      </c>
      <c r="R468" s="52">
        <v>73.065622098561292</v>
      </c>
      <c r="S468" s="52">
        <v>75</v>
      </c>
      <c r="T468" s="52">
        <v>75.767896463854839</v>
      </c>
      <c r="U468" s="52">
        <v>100</v>
      </c>
      <c r="V468" s="52">
        <v>181</v>
      </c>
      <c r="W468" s="52">
        <v>70.228491119375093</v>
      </c>
      <c r="X468" s="52">
        <v>93.637988159166781</v>
      </c>
      <c r="Y468" s="52">
        <v>100</v>
      </c>
      <c r="Z468" s="52">
        <v>33</v>
      </c>
      <c r="AA468" s="52">
        <v>57.50438854605521</v>
      </c>
      <c r="AB468" s="52">
        <v>76.672518061406947</v>
      </c>
      <c r="AC468" s="52">
        <v>100</v>
      </c>
      <c r="AD468" s="52">
        <v>55</v>
      </c>
      <c r="AE468" s="52">
        <v>62.980000000000011</v>
      </c>
      <c r="AF468" s="52">
        <v>83.973333333333343</v>
      </c>
      <c r="AG468" s="52">
        <v>100</v>
      </c>
      <c r="AH468" s="52">
        <v>5</v>
      </c>
      <c r="AI468" s="52"/>
      <c r="AJ468" s="52">
        <v>64.474666666666664</v>
      </c>
      <c r="AK468" s="52"/>
      <c r="AL468" s="52">
        <v>0</v>
      </c>
      <c r="AM468" s="53">
        <v>18.170000000000002</v>
      </c>
      <c r="AN468" s="53">
        <v>15.56</v>
      </c>
      <c r="AO468" s="53"/>
      <c r="AP468" s="52">
        <v>0</v>
      </c>
      <c r="AQ468" s="52">
        <v>1</v>
      </c>
      <c r="AR468" s="52">
        <v>1</v>
      </c>
      <c r="AS468" s="52">
        <v>1</v>
      </c>
      <c r="AT468" s="52">
        <v>1</v>
      </c>
      <c r="AU468" s="52">
        <v>1</v>
      </c>
      <c r="AV468" s="52">
        <v>1</v>
      </c>
      <c r="AW468" s="52">
        <v>1</v>
      </c>
      <c r="AX468" s="52"/>
      <c r="AY468" s="52">
        <v>1</v>
      </c>
      <c r="AZ468" s="52">
        <v>3.9877300613496931E-2</v>
      </c>
      <c r="BA468" s="52">
        <v>50</v>
      </c>
      <c r="BB468" s="52">
        <v>50</v>
      </c>
      <c r="BC468" s="52">
        <v>6.6666666666666666E-2</v>
      </c>
      <c r="BD468" s="52">
        <v>46.666666666666679</v>
      </c>
      <c r="BE468" s="52">
        <v>50</v>
      </c>
      <c r="BF468" s="52"/>
      <c r="BG468" s="52"/>
      <c r="BH468" s="52"/>
      <c r="BI468" s="52"/>
      <c r="BJ468" s="52"/>
      <c r="BK468" s="52"/>
      <c r="BL468" s="52"/>
      <c r="BM468" s="52"/>
      <c r="BN468" s="52"/>
      <c r="BO468" s="52"/>
      <c r="BP468" s="52"/>
      <c r="BQ468" s="52"/>
      <c r="BR468" s="52"/>
      <c r="BS468" s="52"/>
      <c r="BT468" s="52"/>
      <c r="BU468" s="54"/>
      <c r="BV468" s="54"/>
      <c r="BW468" s="52"/>
      <c r="BX468" s="52"/>
      <c r="BY468" s="52"/>
      <c r="BZ468" s="55"/>
      <c r="CA468" s="55"/>
      <c r="CB468" s="52"/>
      <c r="CC468" s="52"/>
      <c r="CD468" s="52"/>
      <c r="CE468" s="52"/>
      <c r="CF468" s="52"/>
      <c r="CG468" s="52"/>
      <c r="CH468" s="52"/>
      <c r="CI468" s="52"/>
      <c r="CJ468" s="52"/>
      <c r="CK468" s="52">
        <v>52</v>
      </c>
      <c r="CL468" s="52">
        <v>38</v>
      </c>
      <c r="CM468" s="52">
        <v>53</v>
      </c>
      <c r="CN468" s="52">
        <v>0.73076923076923073</v>
      </c>
      <c r="CO468" s="52">
        <v>0.98113207547169812</v>
      </c>
      <c r="CP468" s="52">
        <v>48.717948717948715</v>
      </c>
      <c r="CQ468" s="52">
        <v>50</v>
      </c>
      <c r="CR468" s="52"/>
      <c r="CS468" s="52"/>
      <c r="CT468" s="52"/>
      <c r="CU468" s="52"/>
      <c r="CV468" s="52"/>
      <c r="CW468" s="52"/>
      <c r="CX468" s="52"/>
      <c r="CY468" s="52"/>
      <c r="CZ468" s="52">
        <v>16.823939048191338</v>
      </c>
      <c r="DA468" s="52">
        <v>19.496255895940152</v>
      </c>
      <c r="DB468" s="52">
        <v>17.335082511020332</v>
      </c>
      <c r="DC468" s="52"/>
      <c r="DD468" s="50" t="s">
        <v>463</v>
      </c>
      <c r="DE468" s="22"/>
      <c r="DF468" s="22"/>
    </row>
    <row r="469" spans="1:110" x14ac:dyDescent="0.25">
      <c r="A469" s="50" t="s">
        <v>3187</v>
      </c>
      <c r="B469" s="50" t="s">
        <v>2081</v>
      </c>
      <c r="C469" s="50" t="s">
        <v>106</v>
      </c>
      <c r="D469" s="50" t="s">
        <v>107</v>
      </c>
      <c r="E469" s="50" t="s">
        <v>137</v>
      </c>
      <c r="F469" s="50" t="s">
        <v>1454</v>
      </c>
      <c r="G469" s="50" t="s">
        <v>109</v>
      </c>
      <c r="H469" s="52">
        <v>423.23972609018614</v>
      </c>
      <c r="I469" s="52">
        <v>750</v>
      </c>
      <c r="J469" s="52">
        <v>56.431963478691486</v>
      </c>
      <c r="K469" s="52">
        <v>0</v>
      </c>
      <c r="L469" s="52">
        <v>236</v>
      </c>
      <c r="M469" s="52">
        <v>53.983863945296029</v>
      </c>
      <c r="N469" s="52">
        <v>71.978485260394706</v>
      </c>
      <c r="O469" s="52">
        <v>100</v>
      </c>
      <c r="P469" s="52">
        <v>221</v>
      </c>
      <c r="Q469" s="52">
        <v>53.805198729948359</v>
      </c>
      <c r="R469" s="52"/>
      <c r="S469" s="52"/>
      <c r="T469" s="52">
        <v>71.740264973264473</v>
      </c>
      <c r="U469" s="52">
        <v>100</v>
      </c>
      <c r="V469" s="52">
        <v>233</v>
      </c>
      <c r="W469" s="52">
        <v>51.092083824379934</v>
      </c>
      <c r="X469" s="52">
        <v>68.122778432506578</v>
      </c>
      <c r="Y469" s="52">
        <v>100</v>
      </c>
      <c r="Z469" s="52">
        <v>218</v>
      </c>
      <c r="AA469" s="52">
        <v>50.717483443974245</v>
      </c>
      <c r="AB469" s="52">
        <v>67.623311258632327</v>
      </c>
      <c r="AC469" s="52">
        <v>100</v>
      </c>
      <c r="AD469" s="52">
        <v>77</v>
      </c>
      <c r="AE469" s="52">
        <v>36.647619047619052</v>
      </c>
      <c r="AF469" s="52">
        <v>48.863492063492068</v>
      </c>
      <c r="AG469" s="52">
        <v>100</v>
      </c>
      <c r="AH469" s="52">
        <v>75</v>
      </c>
      <c r="AI469" s="52">
        <v>36.603111111111112</v>
      </c>
      <c r="AJ469" s="52"/>
      <c r="AK469" s="52">
        <v>48.804148148148144</v>
      </c>
      <c r="AL469" s="52">
        <v>100</v>
      </c>
      <c r="AM469" s="53"/>
      <c r="AN469" s="53"/>
      <c r="AO469" s="53"/>
      <c r="AP469" s="52">
        <v>0</v>
      </c>
      <c r="AQ469" s="52">
        <v>0.98393574297188757</v>
      </c>
      <c r="AR469" s="52">
        <v>0.98290598290598286</v>
      </c>
      <c r="AS469" s="52"/>
      <c r="AT469" s="52">
        <v>0.99606299212598426</v>
      </c>
      <c r="AU469" s="52">
        <v>0.99581589958159</v>
      </c>
      <c r="AV469" s="52"/>
      <c r="AW469" s="52">
        <v>1</v>
      </c>
      <c r="AX469" s="52">
        <v>1</v>
      </c>
      <c r="AY469" s="52"/>
      <c r="AZ469" s="52">
        <v>0.19573643410852712</v>
      </c>
      <c r="BA469" s="52">
        <v>20.852713178294582</v>
      </c>
      <c r="BB469" s="52">
        <v>50</v>
      </c>
      <c r="BC469" s="52">
        <v>0.19456066945606695</v>
      </c>
      <c r="BD469" s="52">
        <v>21.08786610878661</v>
      </c>
      <c r="BE469" s="52">
        <v>50</v>
      </c>
      <c r="BF469" s="52"/>
      <c r="BG469" s="52"/>
      <c r="BH469" s="52"/>
      <c r="BI469" s="52"/>
      <c r="BJ469" s="52"/>
      <c r="BK469" s="52"/>
      <c r="BL469" s="52"/>
      <c r="BM469" s="52"/>
      <c r="BN469" s="52"/>
      <c r="BO469" s="52"/>
      <c r="BP469" s="52"/>
      <c r="BQ469" s="52"/>
      <c r="BR469" s="52"/>
      <c r="BS469" s="52"/>
      <c r="BT469" s="52"/>
      <c r="BU469" s="54"/>
      <c r="BV469" s="54"/>
      <c r="BW469" s="52"/>
      <c r="BX469" s="52"/>
      <c r="BY469" s="52"/>
      <c r="BZ469" s="55"/>
      <c r="CA469" s="55"/>
      <c r="CB469" s="52"/>
      <c r="CC469" s="52"/>
      <c r="CD469" s="52"/>
      <c r="CE469" s="52"/>
      <c r="CF469" s="52"/>
      <c r="CG469" s="52"/>
      <c r="CH469" s="52"/>
      <c r="CI469" s="52"/>
      <c r="CJ469" s="52"/>
      <c r="CK469" s="52">
        <v>72</v>
      </c>
      <c r="CL469" s="52">
        <v>9</v>
      </c>
      <c r="CM469" s="52">
        <v>84</v>
      </c>
      <c r="CN469" s="52">
        <v>0.125</v>
      </c>
      <c r="CO469" s="52">
        <v>0.8571428571428571</v>
      </c>
      <c r="CP469" s="52">
        <v>4.1666666666666661</v>
      </c>
      <c r="CQ469" s="52">
        <v>50</v>
      </c>
      <c r="CR469" s="52"/>
      <c r="CS469" s="52"/>
      <c r="CT469" s="52"/>
      <c r="CU469" s="52"/>
      <c r="CV469" s="52"/>
      <c r="CW469" s="52"/>
      <c r="CX469" s="52"/>
      <c r="CY469" s="52"/>
      <c r="CZ469" s="52">
        <v>16.823939048191338</v>
      </c>
      <c r="DA469" s="52">
        <v>19.496255895940152</v>
      </c>
      <c r="DB469" s="52">
        <v>17.335082511020332</v>
      </c>
      <c r="DC469" s="52"/>
      <c r="DD469" s="50" t="s">
        <v>463</v>
      </c>
      <c r="DE469" s="22"/>
      <c r="DF469" s="22"/>
    </row>
    <row r="470" spans="1:110" x14ac:dyDescent="0.25">
      <c r="A470" s="50" t="s">
        <v>3206</v>
      </c>
      <c r="B470" s="50" t="s">
        <v>2083</v>
      </c>
      <c r="C470" s="50" t="s">
        <v>106</v>
      </c>
      <c r="D470" s="50" t="s">
        <v>107</v>
      </c>
      <c r="E470" s="50" t="s">
        <v>182</v>
      </c>
      <c r="F470" s="50" t="s">
        <v>1453</v>
      </c>
      <c r="G470" s="50" t="s">
        <v>109</v>
      </c>
      <c r="H470" s="52">
        <v>100</v>
      </c>
      <c r="I470" s="52">
        <v>100</v>
      </c>
      <c r="J470" s="52">
        <v>100</v>
      </c>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3"/>
      <c r="AN470" s="53"/>
      <c r="AO470" s="53"/>
      <c r="AP470" s="52"/>
      <c r="AQ470" s="52"/>
      <c r="AR470" s="52"/>
      <c r="AS470" s="52"/>
      <c r="AT470" s="52"/>
      <c r="AU470" s="52"/>
      <c r="AV470" s="52"/>
      <c r="AW470" s="52"/>
      <c r="AX470" s="52"/>
      <c r="AY470" s="52"/>
      <c r="AZ470" s="52">
        <v>2.3017902813299233E-2</v>
      </c>
      <c r="BA470" s="52">
        <v>50</v>
      </c>
      <c r="BB470" s="52">
        <v>50</v>
      </c>
      <c r="BC470" s="52">
        <v>3.9603960396039604E-2</v>
      </c>
      <c r="BD470" s="52">
        <v>50</v>
      </c>
      <c r="BE470" s="52">
        <v>50</v>
      </c>
      <c r="BF470" s="52"/>
      <c r="BG470" s="52"/>
      <c r="BH470" s="52"/>
      <c r="BI470" s="52"/>
      <c r="BJ470" s="52"/>
      <c r="BK470" s="52"/>
      <c r="BL470" s="52"/>
      <c r="BM470" s="52"/>
      <c r="BN470" s="52"/>
      <c r="BO470" s="52"/>
      <c r="BP470" s="52"/>
      <c r="BQ470" s="52"/>
      <c r="BR470" s="52"/>
      <c r="BS470" s="52"/>
      <c r="BT470" s="52"/>
      <c r="BU470" s="54"/>
      <c r="BV470" s="54"/>
      <c r="BW470" s="52"/>
      <c r="BX470" s="52"/>
      <c r="BY470" s="52"/>
      <c r="BZ470" s="55"/>
      <c r="CA470" s="55"/>
      <c r="CB470" s="52"/>
      <c r="CC470" s="52"/>
      <c r="CD470" s="52"/>
      <c r="CE470" s="52"/>
      <c r="CF470" s="52"/>
      <c r="CG470" s="52"/>
      <c r="CH470" s="52"/>
      <c r="CI470" s="52"/>
      <c r="CJ470" s="52"/>
      <c r="CK470" s="52"/>
      <c r="CL470" s="52"/>
      <c r="CM470" s="52"/>
      <c r="CN470" s="52"/>
      <c r="CO470" s="52"/>
      <c r="CP470" s="52"/>
      <c r="CQ470" s="52"/>
      <c r="CR470" s="52"/>
      <c r="CS470" s="52"/>
      <c r="CT470" s="52"/>
      <c r="CU470" s="52"/>
      <c r="CV470" s="52"/>
      <c r="CW470" s="52"/>
      <c r="CX470" s="52"/>
      <c r="CY470" s="52"/>
      <c r="CZ470" s="52"/>
      <c r="DA470" s="52"/>
      <c r="DB470" s="52"/>
      <c r="DC470" s="52"/>
      <c r="DD470" s="50" t="s">
        <v>810</v>
      </c>
      <c r="DE470" s="22"/>
      <c r="DF470" s="22"/>
    </row>
    <row r="471" spans="1:110" x14ac:dyDescent="0.25">
      <c r="A471" s="50" t="s">
        <v>2723</v>
      </c>
      <c r="B471" s="50" t="s">
        <v>256</v>
      </c>
      <c r="C471" s="50" t="s">
        <v>106</v>
      </c>
      <c r="D471" s="50" t="s">
        <v>107</v>
      </c>
      <c r="E471" s="50" t="s">
        <v>119</v>
      </c>
      <c r="F471" s="50" t="s">
        <v>1454</v>
      </c>
      <c r="G471" s="50" t="s">
        <v>109</v>
      </c>
      <c r="H471" s="52">
        <v>396.5498498884142</v>
      </c>
      <c r="I471" s="52">
        <v>800</v>
      </c>
      <c r="J471" s="52">
        <v>49.568731236051775</v>
      </c>
      <c r="K471" s="52">
        <v>0</v>
      </c>
      <c r="L471" s="52">
        <v>382</v>
      </c>
      <c r="M471" s="52">
        <v>49.349161527957072</v>
      </c>
      <c r="N471" s="52">
        <v>65.798882037276101</v>
      </c>
      <c r="O471" s="52">
        <v>100</v>
      </c>
      <c r="P471" s="52">
        <v>382</v>
      </c>
      <c r="Q471" s="52">
        <v>49.349161527957072</v>
      </c>
      <c r="R471" s="52"/>
      <c r="S471" s="52"/>
      <c r="T471" s="52">
        <v>65.798882037276101</v>
      </c>
      <c r="U471" s="52">
        <v>100</v>
      </c>
      <c r="V471" s="52">
        <v>382</v>
      </c>
      <c r="W471" s="52">
        <v>42.057608015377788</v>
      </c>
      <c r="X471" s="52">
        <v>56.076810687170386</v>
      </c>
      <c r="Y471" s="52">
        <v>100</v>
      </c>
      <c r="Z471" s="52">
        <v>382</v>
      </c>
      <c r="AA471" s="52">
        <v>42.057608015377788</v>
      </c>
      <c r="AB471" s="52">
        <v>56.076810687170386</v>
      </c>
      <c r="AC471" s="52">
        <v>100</v>
      </c>
      <c r="AD471" s="52">
        <v>149</v>
      </c>
      <c r="AE471" s="52">
        <v>37.236353467561514</v>
      </c>
      <c r="AF471" s="52">
        <v>49.648471290082021</v>
      </c>
      <c r="AG471" s="52">
        <v>100</v>
      </c>
      <c r="AH471" s="52">
        <v>149</v>
      </c>
      <c r="AI471" s="52">
        <v>37.236353467561514</v>
      </c>
      <c r="AJ471" s="52"/>
      <c r="AK471" s="52">
        <v>49.648471290082021</v>
      </c>
      <c r="AL471" s="52">
        <v>100</v>
      </c>
      <c r="AM471" s="53"/>
      <c r="AN471" s="53"/>
      <c r="AO471" s="53"/>
      <c r="AP471" s="52">
        <v>0</v>
      </c>
      <c r="AQ471" s="52">
        <v>0.99769585253456217</v>
      </c>
      <c r="AR471" s="52">
        <v>0.99769585253456217</v>
      </c>
      <c r="AS471" s="52"/>
      <c r="AT471" s="52">
        <v>0.99769585253456217</v>
      </c>
      <c r="AU471" s="52">
        <v>0.99769585253456217</v>
      </c>
      <c r="AV471" s="52"/>
      <c r="AW471" s="52">
        <v>1</v>
      </c>
      <c r="AX471" s="52">
        <v>1</v>
      </c>
      <c r="AY471" s="52"/>
      <c r="AZ471" s="52">
        <v>0.30063291139240506</v>
      </c>
      <c r="BA471" s="52">
        <v>0</v>
      </c>
      <c r="BB471" s="52">
        <v>50</v>
      </c>
      <c r="BC471" s="52">
        <v>0.30063291139240506</v>
      </c>
      <c r="BD471" s="52">
        <v>0</v>
      </c>
      <c r="BE471" s="52">
        <v>50</v>
      </c>
      <c r="BF471" s="52"/>
      <c r="BG471" s="52"/>
      <c r="BH471" s="52"/>
      <c r="BI471" s="52"/>
      <c r="BJ471" s="52"/>
      <c r="BK471" s="52"/>
      <c r="BL471" s="52"/>
      <c r="BM471" s="52"/>
      <c r="BN471" s="52"/>
      <c r="BO471" s="52"/>
      <c r="BP471" s="52">
        <v>51</v>
      </c>
      <c r="BQ471" s="52">
        <v>67</v>
      </c>
      <c r="BR471" s="52">
        <v>0.76119402985074625</v>
      </c>
      <c r="BS471" s="52">
        <v>40.489044140997144</v>
      </c>
      <c r="BT471" s="52">
        <v>50</v>
      </c>
      <c r="BU471" s="54"/>
      <c r="BV471" s="54"/>
      <c r="BW471" s="52"/>
      <c r="BX471" s="52"/>
      <c r="BY471" s="52"/>
      <c r="BZ471" s="55"/>
      <c r="CA471" s="55"/>
      <c r="CB471" s="52"/>
      <c r="CC471" s="52"/>
      <c r="CD471" s="52"/>
      <c r="CE471" s="52"/>
      <c r="CF471" s="52"/>
      <c r="CG471" s="52"/>
      <c r="CH471" s="52"/>
      <c r="CI471" s="52"/>
      <c r="CJ471" s="52"/>
      <c r="CK471" s="52">
        <v>187</v>
      </c>
      <c r="CL471" s="52">
        <v>73</v>
      </c>
      <c r="CM471" s="52">
        <v>209</v>
      </c>
      <c r="CN471" s="52">
        <v>0.39037433155080214</v>
      </c>
      <c r="CO471" s="52">
        <v>0.89473684210526316</v>
      </c>
      <c r="CP471" s="52">
        <v>13.012477718360071</v>
      </c>
      <c r="CQ471" s="52">
        <v>50</v>
      </c>
      <c r="CR471" s="52"/>
      <c r="CS471" s="52"/>
      <c r="CT471" s="52"/>
      <c r="CU471" s="52"/>
      <c r="CV471" s="52"/>
      <c r="CW471" s="52"/>
      <c r="CX471" s="52"/>
      <c r="CY471" s="52"/>
      <c r="CZ471" s="52">
        <v>16.823939048191338</v>
      </c>
      <c r="DA471" s="52">
        <v>19.496255895940152</v>
      </c>
      <c r="DB471" s="52">
        <v>17.335082511020332</v>
      </c>
      <c r="DC471" s="52"/>
      <c r="DD471" s="50" t="s">
        <v>257</v>
      </c>
      <c r="DE471" s="22"/>
      <c r="DF471" s="22"/>
    </row>
    <row r="472" spans="1:110" x14ac:dyDescent="0.25">
      <c r="A472" s="50" t="s">
        <v>3098</v>
      </c>
      <c r="B472" s="50" t="s">
        <v>2084</v>
      </c>
      <c r="C472" s="50" t="s">
        <v>106</v>
      </c>
      <c r="D472" s="50" t="s">
        <v>108</v>
      </c>
      <c r="E472" s="50" t="s">
        <v>119</v>
      </c>
      <c r="F472" s="50" t="s">
        <v>2644</v>
      </c>
      <c r="G472" s="50" t="s">
        <v>109</v>
      </c>
      <c r="H472" s="52">
        <v>679.44198714587321</v>
      </c>
      <c r="I472" s="52">
        <v>800</v>
      </c>
      <c r="J472" s="52">
        <v>84.930248393234152</v>
      </c>
      <c r="K472" s="52">
        <v>0</v>
      </c>
      <c r="L472" s="52">
        <v>741</v>
      </c>
      <c r="M472" s="52">
        <v>79.271277697266257</v>
      </c>
      <c r="N472" s="52">
        <v>100</v>
      </c>
      <c r="O472" s="52">
        <v>100</v>
      </c>
      <c r="P472" s="52">
        <v>141</v>
      </c>
      <c r="Q472" s="52">
        <v>64.644795053613763</v>
      </c>
      <c r="R472" s="52">
        <v>69.201313861028495</v>
      </c>
      <c r="S472" s="52">
        <v>75</v>
      </c>
      <c r="T472" s="52">
        <v>86.193060071485021</v>
      </c>
      <c r="U472" s="52">
        <v>100</v>
      </c>
      <c r="V472" s="52">
        <v>740</v>
      </c>
      <c r="W472" s="52">
        <v>65.659860398843392</v>
      </c>
      <c r="X472" s="52">
        <v>87.54648053179119</v>
      </c>
      <c r="Y472" s="52">
        <v>100</v>
      </c>
      <c r="Z472" s="52">
        <v>140</v>
      </c>
      <c r="AA472" s="52">
        <v>50.482202703764372</v>
      </c>
      <c r="AB472" s="52">
        <v>67.309603605019163</v>
      </c>
      <c r="AC472" s="52">
        <v>100</v>
      </c>
      <c r="AD472" s="52">
        <v>252</v>
      </c>
      <c r="AE472" s="52">
        <v>65.337599206349168</v>
      </c>
      <c r="AF472" s="52">
        <v>87.116798941798891</v>
      </c>
      <c r="AG472" s="52">
        <v>100</v>
      </c>
      <c r="AH472" s="52">
        <v>54</v>
      </c>
      <c r="AI472" s="52">
        <v>52.642129629629636</v>
      </c>
      <c r="AJ472" s="52">
        <v>68.799999999999969</v>
      </c>
      <c r="AK472" s="52">
        <v>70.189506172839515</v>
      </c>
      <c r="AL472" s="52">
        <v>100</v>
      </c>
      <c r="AM472" s="53">
        <v>10.35</v>
      </c>
      <c r="AN472" s="53">
        <v>18.71</v>
      </c>
      <c r="AO472" s="53">
        <v>16.149999999999999</v>
      </c>
      <c r="AP472" s="52">
        <v>0</v>
      </c>
      <c r="AQ472" s="52">
        <v>0.98806366047745353</v>
      </c>
      <c r="AR472" s="52">
        <v>0.9726027397260274</v>
      </c>
      <c r="AS472" s="52">
        <v>0.99177631578947367</v>
      </c>
      <c r="AT472" s="52">
        <v>0.98673740053050396</v>
      </c>
      <c r="AU472" s="52">
        <v>0.96575342465753422</v>
      </c>
      <c r="AV472" s="52">
        <v>0.99177631578947367</v>
      </c>
      <c r="AW472" s="52">
        <v>0.9882352941176471</v>
      </c>
      <c r="AX472" s="52">
        <v>1</v>
      </c>
      <c r="AY472" s="52">
        <v>0.9850746268656716</v>
      </c>
      <c r="AZ472" s="52">
        <v>3.5904255319148939E-2</v>
      </c>
      <c r="BA472" s="52">
        <v>50</v>
      </c>
      <c r="BB472" s="52">
        <v>50</v>
      </c>
      <c r="BC472" s="52">
        <v>7.9365079365079361E-2</v>
      </c>
      <c r="BD472" s="52">
        <v>44.126984126984148</v>
      </c>
      <c r="BE472" s="52">
        <v>50</v>
      </c>
      <c r="BF472" s="52"/>
      <c r="BG472" s="52"/>
      <c r="BH472" s="52"/>
      <c r="BI472" s="52"/>
      <c r="BJ472" s="52"/>
      <c r="BK472" s="52"/>
      <c r="BL472" s="52"/>
      <c r="BM472" s="52"/>
      <c r="BN472" s="52"/>
      <c r="BO472" s="52"/>
      <c r="BP472" s="52">
        <v>291</v>
      </c>
      <c r="BQ472" s="52">
        <v>302</v>
      </c>
      <c r="BR472" s="52">
        <v>0.96357615894039739</v>
      </c>
      <c r="BS472" s="52">
        <v>50</v>
      </c>
      <c r="BT472" s="52">
        <v>50</v>
      </c>
      <c r="BU472" s="54"/>
      <c r="BV472" s="54"/>
      <c r="BW472" s="52"/>
      <c r="BX472" s="52"/>
      <c r="BY472" s="52"/>
      <c r="BZ472" s="55"/>
      <c r="CA472" s="55"/>
      <c r="CB472" s="52"/>
      <c r="CC472" s="52"/>
      <c r="CD472" s="52"/>
      <c r="CE472" s="52"/>
      <c r="CF472" s="52"/>
      <c r="CG472" s="52"/>
      <c r="CH472" s="52"/>
      <c r="CI472" s="52"/>
      <c r="CJ472" s="52"/>
      <c r="CK472" s="52">
        <v>478</v>
      </c>
      <c r="CL472" s="52">
        <v>265</v>
      </c>
      <c r="CM472" s="52">
        <v>506</v>
      </c>
      <c r="CN472" s="52">
        <v>0.55439330543933052</v>
      </c>
      <c r="CO472" s="52">
        <v>0.94466403162055335</v>
      </c>
      <c r="CP472" s="52">
        <v>36.959553695955364</v>
      </c>
      <c r="CQ472" s="52">
        <v>50</v>
      </c>
      <c r="CR472" s="52"/>
      <c r="CS472" s="52"/>
      <c r="CT472" s="52"/>
      <c r="CU472" s="52"/>
      <c r="CV472" s="52"/>
      <c r="CW472" s="52"/>
      <c r="CX472" s="52"/>
      <c r="CY472" s="52"/>
      <c r="CZ472" s="52">
        <v>16.823939048191338</v>
      </c>
      <c r="DA472" s="52">
        <v>19.496255895940152</v>
      </c>
      <c r="DB472" s="52">
        <v>17.335082511020332</v>
      </c>
      <c r="DC472" s="52"/>
      <c r="DD472" s="50" t="s">
        <v>692</v>
      </c>
      <c r="DE472" s="22"/>
      <c r="DF472" s="22"/>
    </row>
    <row r="473" spans="1:110" x14ac:dyDescent="0.25">
      <c r="A473" s="50" t="s">
        <v>3578</v>
      </c>
      <c r="B473" s="50" t="s">
        <v>2085</v>
      </c>
      <c r="C473" s="50" t="s">
        <v>1212</v>
      </c>
      <c r="D473" s="50" t="s">
        <v>122</v>
      </c>
      <c r="E473" s="50" t="s">
        <v>123</v>
      </c>
      <c r="F473" s="50" t="s">
        <v>1453</v>
      </c>
      <c r="G473" s="50" t="s">
        <v>109</v>
      </c>
      <c r="H473" s="52">
        <v>926.55740582192311</v>
      </c>
      <c r="I473" s="52">
        <v>1050</v>
      </c>
      <c r="J473" s="52">
        <v>88.243562459230773</v>
      </c>
      <c r="K473" s="52">
        <v>1</v>
      </c>
      <c r="L473" s="52">
        <v>75</v>
      </c>
      <c r="M473" s="52">
        <v>79.708602150537658</v>
      </c>
      <c r="N473" s="52">
        <v>100</v>
      </c>
      <c r="O473" s="52">
        <v>100</v>
      </c>
      <c r="P473" s="52">
        <v>9</v>
      </c>
      <c r="Q473" s="52"/>
      <c r="R473" s="52">
        <v>74.653934267336339</v>
      </c>
      <c r="S473" s="52">
        <v>75</v>
      </c>
      <c r="T473" s="52"/>
      <c r="U473" s="52">
        <v>0</v>
      </c>
      <c r="V473" s="52">
        <v>92</v>
      </c>
      <c r="W473" s="52">
        <v>72.412968773345298</v>
      </c>
      <c r="X473" s="52">
        <v>96.550625031127069</v>
      </c>
      <c r="Y473" s="52">
        <v>100</v>
      </c>
      <c r="Z473" s="52">
        <v>14</v>
      </c>
      <c r="AA473" s="52"/>
      <c r="AB473" s="52"/>
      <c r="AC473" s="52">
        <v>0</v>
      </c>
      <c r="AD473" s="52">
        <v>272</v>
      </c>
      <c r="AE473" s="52">
        <v>72.485416666666666</v>
      </c>
      <c r="AF473" s="52">
        <v>96.647222222222211</v>
      </c>
      <c r="AG473" s="52">
        <v>100</v>
      </c>
      <c r="AH473" s="52">
        <v>42</v>
      </c>
      <c r="AI473" s="52">
        <v>57.287301587301585</v>
      </c>
      <c r="AJ473" s="52">
        <v>75</v>
      </c>
      <c r="AK473" s="52">
        <v>76.383068783068779</v>
      </c>
      <c r="AL473" s="52">
        <v>100</v>
      </c>
      <c r="AM473" s="53"/>
      <c r="AN473" s="53"/>
      <c r="AO473" s="53">
        <v>17.71</v>
      </c>
      <c r="AP473" s="52">
        <v>1</v>
      </c>
      <c r="AQ473" s="52">
        <v>0.29880478087649404</v>
      </c>
      <c r="AR473" s="52">
        <v>0.25714285714285712</v>
      </c>
      <c r="AS473" s="52">
        <v>0.30555555555555558</v>
      </c>
      <c r="AT473" s="52">
        <v>0.36653386454183268</v>
      </c>
      <c r="AU473" s="52">
        <v>0.4</v>
      </c>
      <c r="AV473" s="52">
        <v>0.3611111111111111</v>
      </c>
      <c r="AW473" s="52">
        <v>0.98201438848920863</v>
      </c>
      <c r="AX473" s="52">
        <v>0.95454545454545459</v>
      </c>
      <c r="AY473" s="52">
        <v>0.98717948717948723</v>
      </c>
      <c r="AZ473" s="52">
        <v>9.1258405379442839E-2</v>
      </c>
      <c r="BA473" s="52">
        <v>41.748318924111437</v>
      </c>
      <c r="BB473" s="52">
        <v>50</v>
      </c>
      <c r="BC473" s="52">
        <v>0.12878787878787878</v>
      </c>
      <c r="BD473" s="52">
        <v>34.242424242424249</v>
      </c>
      <c r="BE473" s="52">
        <v>50</v>
      </c>
      <c r="BF473" s="52">
        <v>266</v>
      </c>
      <c r="BG473" s="52">
        <v>508</v>
      </c>
      <c r="BH473" s="52">
        <v>0.52362204724409445</v>
      </c>
      <c r="BI473" s="52">
        <v>34.908136482939625</v>
      </c>
      <c r="BJ473" s="52">
        <v>50</v>
      </c>
      <c r="BK473" s="52">
        <v>374</v>
      </c>
      <c r="BL473" s="52">
        <v>508</v>
      </c>
      <c r="BM473" s="52">
        <v>0.73622047244094491</v>
      </c>
      <c r="BN473" s="52">
        <v>49.081364829396328</v>
      </c>
      <c r="BO473" s="52">
        <v>50</v>
      </c>
      <c r="BP473" s="52">
        <v>254</v>
      </c>
      <c r="BQ473" s="52">
        <v>256</v>
      </c>
      <c r="BR473" s="52">
        <v>0.9921875</v>
      </c>
      <c r="BS473" s="52">
        <v>50</v>
      </c>
      <c r="BT473" s="52">
        <v>50</v>
      </c>
      <c r="BU473" s="54">
        <v>241</v>
      </c>
      <c r="BV473" s="54">
        <v>249</v>
      </c>
      <c r="BW473" s="52">
        <v>0.96787148594377514</v>
      </c>
      <c r="BX473" s="52">
        <v>100</v>
      </c>
      <c r="BY473" s="52">
        <v>100</v>
      </c>
      <c r="BZ473" s="55">
        <v>31</v>
      </c>
      <c r="CA473" s="55">
        <v>34</v>
      </c>
      <c r="CB473" s="52">
        <v>0.91176470588235292</v>
      </c>
      <c r="CC473" s="52">
        <v>96.996245306633298</v>
      </c>
      <c r="CD473" s="52">
        <v>100</v>
      </c>
      <c r="CE473" s="52">
        <v>0</v>
      </c>
      <c r="CF473" s="52">
        <v>244</v>
      </c>
      <c r="CG473" s="52">
        <v>211</v>
      </c>
      <c r="CH473" s="52">
        <v>0.86475409836065575</v>
      </c>
      <c r="CI473" s="52">
        <v>100</v>
      </c>
      <c r="CJ473" s="52">
        <v>100</v>
      </c>
      <c r="CK473" s="52">
        <v>0</v>
      </c>
      <c r="CL473" s="52"/>
      <c r="CM473" s="52">
        <v>277</v>
      </c>
      <c r="CN473" s="52"/>
      <c r="CO473" s="52">
        <v>0</v>
      </c>
      <c r="CP473" s="52">
        <v>0</v>
      </c>
      <c r="CQ473" s="52">
        <v>50</v>
      </c>
      <c r="CR473" s="52">
        <v>792</v>
      </c>
      <c r="CS473" s="52">
        <v>1041</v>
      </c>
      <c r="CT473" s="52">
        <v>0.76080691642651299</v>
      </c>
      <c r="CU473" s="52">
        <v>50</v>
      </c>
      <c r="CV473" s="52">
        <v>50</v>
      </c>
      <c r="CW473" s="52">
        <v>0.91176470588235292</v>
      </c>
      <c r="CX473" s="52">
        <v>0.94</v>
      </c>
      <c r="CY473" s="52">
        <v>2.8235294117647101E-2</v>
      </c>
      <c r="CZ473" s="52">
        <v>16.823939048191338</v>
      </c>
      <c r="DA473" s="52">
        <v>19.496255895940152</v>
      </c>
      <c r="DB473" s="52">
        <v>17.335082511020332</v>
      </c>
      <c r="DC473" s="52">
        <v>12.629206143265662</v>
      </c>
      <c r="DD473" s="50" t="s">
        <v>1232</v>
      </c>
      <c r="DE473" s="22"/>
      <c r="DF473" s="22"/>
    </row>
    <row r="474" spans="1:110" x14ac:dyDescent="0.25">
      <c r="A474" s="50" t="s">
        <v>2702</v>
      </c>
      <c r="B474" s="50" t="s">
        <v>211</v>
      </c>
      <c r="C474" s="50" t="s">
        <v>106</v>
      </c>
      <c r="D474" s="50" t="s">
        <v>107</v>
      </c>
      <c r="E474" s="50" t="s">
        <v>132</v>
      </c>
      <c r="F474" s="50" t="s">
        <v>1453</v>
      </c>
      <c r="G474" s="50" t="s">
        <v>109</v>
      </c>
      <c r="H474" s="52">
        <v>505.34002996702554</v>
      </c>
      <c r="I474" s="52">
        <v>550</v>
      </c>
      <c r="J474" s="52">
        <v>91.880005448550094</v>
      </c>
      <c r="K474" s="52">
        <v>0</v>
      </c>
      <c r="L474" s="52">
        <v>133</v>
      </c>
      <c r="M474" s="52">
        <v>74.877303072986948</v>
      </c>
      <c r="N474" s="52">
        <v>99.836404097315935</v>
      </c>
      <c r="O474" s="52">
        <v>100</v>
      </c>
      <c r="P474" s="52">
        <v>54</v>
      </c>
      <c r="Q474" s="52">
        <v>70.533391450563641</v>
      </c>
      <c r="R474" s="52">
        <v>73.968579182186744</v>
      </c>
      <c r="S474" s="52">
        <v>75</v>
      </c>
      <c r="T474" s="52">
        <v>94.044521934084855</v>
      </c>
      <c r="U474" s="52">
        <v>100</v>
      </c>
      <c r="V474" s="52">
        <v>133</v>
      </c>
      <c r="W474" s="52">
        <v>70.518576661433784</v>
      </c>
      <c r="X474" s="52">
        <v>94.024768881911712</v>
      </c>
      <c r="Y474" s="52">
        <v>100</v>
      </c>
      <c r="Z474" s="52">
        <v>54</v>
      </c>
      <c r="AA474" s="52">
        <v>65.471350751443325</v>
      </c>
      <c r="AB474" s="52">
        <v>87.295134335257757</v>
      </c>
      <c r="AC474" s="52">
        <v>100</v>
      </c>
      <c r="AD474" s="52"/>
      <c r="AE474" s="52"/>
      <c r="AF474" s="52"/>
      <c r="AG474" s="52">
        <v>0</v>
      </c>
      <c r="AH474" s="52"/>
      <c r="AI474" s="52"/>
      <c r="AJ474" s="52"/>
      <c r="AK474" s="52"/>
      <c r="AL474" s="52">
        <v>0</v>
      </c>
      <c r="AM474" s="53">
        <v>4.46</v>
      </c>
      <c r="AN474" s="53">
        <v>8.49</v>
      </c>
      <c r="AO474" s="53"/>
      <c r="AP474" s="52">
        <v>0</v>
      </c>
      <c r="AQ474" s="52">
        <v>1</v>
      </c>
      <c r="AR474" s="52">
        <v>1</v>
      </c>
      <c r="AS474" s="52">
        <v>1</v>
      </c>
      <c r="AT474" s="52">
        <v>1</v>
      </c>
      <c r="AU474" s="52">
        <v>1</v>
      </c>
      <c r="AV474" s="52">
        <v>1</v>
      </c>
      <c r="AW474" s="52"/>
      <c r="AX474" s="52"/>
      <c r="AY474" s="52"/>
      <c r="AZ474" s="52">
        <v>3.9156626506024098E-2</v>
      </c>
      <c r="BA474" s="52">
        <v>50</v>
      </c>
      <c r="BB474" s="52">
        <v>50</v>
      </c>
      <c r="BC474" s="52">
        <v>6.1068702290076333E-2</v>
      </c>
      <c r="BD474" s="52">
        <v>47.786259541984748</v>
      </c>
      <c r="BE474" s="52">
        <v>50</v>
      </c>
      <c r="BF474" s="52"/>
      <c r="BG474" s="52"/>
      <c r="BH474" s="52"/>
      <c r="BI474" s="52"/>
      <c r="BJ474" s="52"/>
      <c r="BK474" s="52"/>
      <c r="BL474" s="52"/>
      <c r="BM474" s="52"/>
      <c r="BN474" s="52"/>
      <c r="BO474" s="52"/>
      <c r="BP474" s="52"/>
      <c r="BQ474" s="52"/>
      <c r="BR474" s="52"/>
      <c r="BS474" s="52"/>
      <c r="BT474" s="52"/>
      <c r="BU474" s="54"/>
      <c r="BV474" s="54"/>
      <c r="BW474" s="52"/>
      <c r="BX474" s="52"/>
      <c r="BY474" s="52"/>
      <c r="BZ474" s="55"/>
      <c r="CA474" s="55"/>
      <c r="CB474" s="52"/>
      <c r="CC474" s="52"/>
      <c r="CD474" s="52"/>
      <c r="CE474" s="52"/>
      <c r="CF474" s="52"/>
      <c r="CG474" s="52"/>
      <c r="CH474" s="52"/>
      <c r="CI474" s="52"/>
      <c r="CJ474" s="52"/>
      <c r="CK474" s="52">
        <v>68</v>
      </c>
      <c r="CL474" s="52">
        <v>33</v>
      </c>
      <c r="CM474" s="52">
        <v>71</v>
      </c>
      <c r="CN474" s="52">
        <v>0.48529411764705882</v>
      </c>
      <c r="CO474" s="52">
        <v>0.95774647887323938</v>
      </c>
      <c r="CP474" s="52">
        <v>32.352941176470587</v>
      </c>
      <c r="CQ474" s="52">
        <v>50</v>
      </c>
      <c r="CR474" s="52"/>
      <c r="CS474" s="52"/>
      <c r="CT474" s="52"/>
      <c r="CU474" s="52"/>
      <c r="CV474" s="52"/>
      <c r="CW474" s="52"/>
      <c r="CX474" s="52"/>
      <c r="CY474" s="52"/>
      <c r="CZ474" s="52">
        <v>16.823939048191338</v>
      </c>
      <c r="DA474" s="52">
        <v>19.496255895940152</v>
      </c>
      <c r="DB474" s="52">
        <v>17.335082511020332</v>
      </c>
      <c r="DC474" s="52"/>
      <c r="DD474" s="50" t="s">
        <v>212</v>
      </c>
      <c r="DE474" s="22"/>
      <c r="DF474" s="22"/>
    </row>
    <row r="475" spans="1:110" x14ac:dyDescent="0.25">
      <c r="A475" s="50" t="s">
        <v>3240</v>
      </c>
      <c r="B475" s="50" t="s">
        <v>2086</v>
      </c>
      <c r="C475" s="50" t="s">
        <v>106</v>
      </c>
      <c r="D475" s="50" t="s">
        <v>114</v>
      </c>
      <c r="E475" s="50" t="s">
        <v>137</v>
      </c>
      <c r="F475" s="50" t="s">
        <v>1454</v>
      </c>
      <c r="G475" s="50" t="s">
        <v>109</v>
      </c>
      <c r="H475" s="52">
        <v>508.18892260213079</v>
      </c>
      <c r="I475" s="52">
        <v>750</v>
      </c>
      <c r="J475" s="52">
        <v>67.758523013617435</v>
      </c>
      <c r="K475" s="52">
        <v>1</v>
      </c>
      <c r="L475" s="52">
        <v>168</v>
      </c>
      <c r="M475" s="52">
        <v>57.652103186326748</v>
      </c>
      <c r="N475" s="52">
        <v>76.86947091510234</v>
      </c>
      <c r="O475" s="52">
        <v>100</v>
      </c>
      <c r="P475" s="52">
        <v>148</v>
      </c>
      <c r="Q475" s="52">
        <v>55.438912159866554</v>
      </c>
      <c r="R475" s="52">
        <v>64.02618930743931</v>
      </c>
      <c r="S475" s="52">
        <v>74.029716782132155</v>
      </c>
      <c r="T475" s="52">
        <v>73.918549546488748</v>
      </c>
      <c r="U475" s="52">
        <v>100</v>
      </c>
      <c r="V475" s="52">
        <v>167</v>
      </c>
      <c r="W475" s="52">
        <v>50.906847123164482</v>
      </c>
      <c r="X475" s="52">
        <v>67.87579616421931</v>
      </c>
      <c r="Y475" s="52">
        <v>100</v>
      </c>
      <c r="Z475" s="52">
        <v>147</v>
      </c>
      <c r="AA475" s="52">
        <v>49.121902608297162</v>
      </c>
      <c r="AB475" s="52">
        <v>65.495870144396221</v>
      </c>
      <c r="AC475" s="52">
        <v>100</v>
      </c>
      <c r="AD475" s="52">
        <v>61</v>
      </c>
      <c r="AE475" s="52">
        <v>50.004918032786883</v>
      </c>
      <c r="AF475" s="52">
        <v>66.673224043715834</v>
      </c>
      <c r="AG475" s="52">
        <v>100</v>
      </c>
      <c r="AH475" s="52">
        <v>53</v>
      </c>
      <c r="AI475" s="52">
        <v>48.6559748427673</v>
      </c>
      <c r="AJ475" s="52"/>
      <c r="AK475" s="52">
        <v>64.874633123689733</v>
      </c>
      <c r="AL475" s="52">
        <v>100</v>
      </c>
      <c r="AM475" s="53">
        <v>18.59</v>
      </c>
      <c r="AN475" s="53">
        <v>14.9</v>
      </c>
      <c r="AO475" s="53"/>
      <c r="AP475" s="52">
        <v>0</v>
      </c>
      <c r="AQ475" s="52">
        <v>0.9731182795698925</v>
      </c>
      <c r="AR475" s="52">
        <v>0.97530864197530864</v>
      </c>
      <c r="AS475" s="52">
        <v>0.95833333333333337</v>
      </c>
      <c r="AT475" s="52">
        <v>0.97354497354497349</v>
      </c>
      <c r="AU475" s="52">
        <v>0.97575757575757571</v>
      </c>
      <c r="AV475" s="52">
        <v>0.95833333333333337</v>
      </c>
      <c r="AW475" s="52">
        <v>0.98461538461538467</v>
      </c>
      <c r="AX475" s="52">
        <v>0.98245614035087714</v>
      </c>
      <c r="AY475" s="52"/>
      <c r="AZ475" s="52">
        <v>9.4285714285714292E-2</v>
      </c>
      <c r="BA475" s="52">
        <v>41.142857142857146</v>
      </c>
      <c r="BB475" s="52">
        <v>50</v>
      </c>
      <c r="BC475" s="52">
        <v>0.10610932475884244</v>
      </c>
      <c r="BD475" s="52">
        <v>38.778135048231512</v>
      </c>
      <c r="BE475" s="52">
        <v>50</v>
      </c>
      <c r="BF475" s="52"/>
      <c r="BG475" s="52"/>
      <c r="BH475" s="52"/>
      <c r="BI475" s="52"/>
      <c r="BJ475" s="52"/>
      <c r="BK475" s="52"/>
      <c r="BL475" s="52"/>
      <c r="BM475" s="52"/>
      <c r="BN475" s="52"/>
      <c r="BO475" s="52"/>
      <c r="BP475" s="52"/>
      <c r="BQ475" s="52"/>
      <c r="BR475" s="52"/>
      <c r="BS475" s="52"/>
      <c r="BT475" s="52"/>
      <c r="BU475" s="54"/>
      <c r="BV475" s="54"/>
      <c r="BW475" s="52"/>
      <c r="BX475" s="52"/>
      <c r="BY475" s="52"/>
      <c r="BZ475" s="55"/>
      <c r="CA475" s="55"/>
      <c r="CB475" s="52"/>
      <c r="CC475" s="52"/>
      <c r="CD475" s="52"/>
      <c r="CE475" s="52"/>
      <c r="CF475" s="52"/>
      <c r="CG475" s="52"/>
      <c r="CH475" s="52"/>
      <c r="CI475" s="52"/>
      <c r="CJ475" s="52"/>
      <c r="CK475" s="52">
        <v>69</v>
      </c>
      <c r="CL475" s="52">
        <v>13</v>
      </c>
      <c r="CM475" s="52">
        <v>67</v>
      </c>
      <c r="CN475" s="52">
        <v>0.18840579710144928</v>
      </c>
      <c r="CO475" s="52">
        <v>1.0298507462686568</v>
      </c>
      <c r="CP475" s="52">
        <v>12.560386473429952</v>
      </c>
      <c r="CQ475" s="52">
        <v>50</v>
      </c>
      <c r="CR475" s="52"/>
      <c r="CS475" s="52"/>
      <c r="CT475" s="52"/>
      <c r="CU475" s="52"/>
      <c r="CV475" s="52"/>
      <c r="CW475" s="52"/>
      <c r="CX475" s="52"/>
      <c r="CY475" s="52"/>
      <c r="CZ475" s="52">
        <v>16.823939048191338</v>
      </c>
      <c r="DA475" s="52">
        <v>19.496255895940152</v>
      </c>
      <c r="DB475" s="52">
        <v>17.335082511020332</v>
      </c>
      <c r="DC475" s="52"/>
      <c r="DD475" s="50" t="s">
        <v>1458</v>
      </c>
      <c r="DE475" s="22"/>
      <c r="DF475" s="22"/>
    </row>
    <row r="476" spans="1:110" x14ac:dyDescent="0.25">
      <c r="A476" s="50" t="s">
        <v>3062</v>
      </c>
      <c r="B476" s="50" t="s">
        <v>2087</v>
      </c>
      <c r="C476" s="50" t="s">
        <v>106</v>
      </c>
      <c r="D476" s="50" t="s">
        <v>114</v>
      </c>
      <c r="E476" s="50" t="s">
        <v>137</v>
      </c>
      <c r="F476" s="50" t="s">
        <v>1454</v>
      </c>
      <c r="G476" s="50" t="s">
        <v>109</v>
      </c>
      <c r="H476" s="52">
        <v>447.26994514940804</v>
      </c>
      <c r="I476" s="52">
        <v>750</v>
      </c>
      <c r="J476" s="52">
        <v>59.635992686587734</v>
      </c>
      <c r="K476" s="52">
        <v>0</v>
      </c>
      <c r="L476" s="52">
        <v>237</v>
      </c>
      <c r="M476" s="52">
        <v>54.325280976460959</v>
      </c>
      <c r="N476" s="52">
        <v>72.433707968614613</v>
      </c>
      <c r="O476" s="52">
        <v>100</v>
      </c>
      <c r="P476" s="52">
        <v>217</v>
      </c>
      <c r="Q476" s="52">
        <v>53.521502228072798</v>
      </c>
      <c r="R476" s="52">
        <v>52.359463515713514</v>
      </c>
      <c r="S476" s="52">
        <v>63.046280396472504</v>
      </c>
      <c r="T476" s="52">
        <v>71.362002970763726</v>
      </c>
      <c r="U476" s="52">
        <v>100</v>
      </c>
      <c r="V476" s="52">
        <v>234</v>
      </c>
      <c r="W476" s="52">
        <v>47.782606500555239</v>
      </c>
      <c r="X476" s="52">
        <v>63.710142000740319</v>
      </c>
      <c r="Y476" s="52">
        <v>100</v>
      </c>
      <c r="Z476" s="52">
        <v>214</v>
      </c>
      <c r="AA476" s="52">
        <v>47.354862854278764</v>
      </c>
      <c r="AB476" s="52">
        <v>63.139817139038357</v>
      </c>
      <c r="AC476" s="52">
        <v>100</v>
      </c>
      <c r="AD476" s="52">
        <v>75</v>
      </c>
      <c r="AE476" s="52">
        <v>41.047111111111114</v>
      </c>
      <c r="AF476" s="52">
        <v>54.729481481481493</v>
      </c>
      <c r="AG476" s="52">
        <v>100</v>
      </c>
      <c r="AH476" s="52">
        <v>68</v>
      </c>
      <c r="AI476" s="52">
        <v>40.516666666666673</v>
      </c>
      <c r="AJ476" s="52"/>
      <c r="AK476" s="52">
        <v>54.022222222222226</v>
      </c>
      <c r="AL476" s="52">
        <v>100</v>
      </c>
      <c r="AM476" s="53">
        <v>9.52</v>
      </c>
      <c r="AN476" s="53">
        <v>5</v>
      </c>
      <c r="AO476" s="53"/>
      <c r="AP476" s="52">
        <v>0</v>
      </c>
      <c r="AQ476" s="52">
        <v>0.99616858237547889</v>
      </c>
      <c r="AR476" s="52">
        <v>0.99578059071729963</v>
      </c>
      <c r="AS476" s="52">
        <v>1</v>
      </c>
      <c r="AT476" s="52">
        <v>0.98467432950191569</v>
      </c>
      <c r="AU476" s="52">
        <v>0.9831223628691983</v>
      </c>
      <c r="AV476" s="52">
        <v>1</v>
      </c>
      <c r="AW476" s="52">
        <v>0.96296296296296291</v>
      </c>
      <c r="AX476" s="52">
        <v>0.95945945945945943</v>
      </c>
      <c r="AY476" s="52"/>
      <c r="AZ476" s="52">
        <v>0.20883534136546184</v>
      </c>
      <c r="BA476" s="52">
        <v>18.232931726907651</v>
      </c>
      <c r="BB476" s="52">
        <v>50</v>
      </c>
      <c r="BC476" s="52">
        <v>0.21846846846846846</v>
      </c>
      <c r="BD476" s="52">
        <v>16.306306306306318</v>
      </c>
      <c r="BE476" s="52">
        <v>50</v>
      </c>
      <c r="BF476" s="52"/>
      <c r="BG476" s="52"/>
      <c r="BH476" s="52"/>
      <c r="BI476" s="52"/>
      <c r="BJ476" s="52"/>
      <c r="BK476" s="52"/>
      <c r="BL476" s="52"/>
      <c r="BM476" s="52"/>
      <c r="BN476" s="52"/>
      <c r="BO476" s="52"/>
      <c r="BP476" s="52"/>
      <c r="BQ476" s="52"/>
      <c r="BR476" s="52"/>
      <c r="BS476" s="52"/>
      <c r="BT476" s="52"/>
      <c r="BU476" s="54"/>
      <c r="BV476" s="54"/>
      <c r="BW476" s="52"/>
      <c r="BX476" s="52"/>
      <c r="BY476" s="52"/>
      <c r="BZ476" s="55"/>
      <c r="CA476" s="55"/>
      <c r="CB476" s="52"/>
      <c r="CC476" s="52"/>
      <c r="CD476" s="52"/>
      <c r="CE476" s="52"/>
      <c r="CF476" s="52"/>
      <c r="CG476" s="52"/>
      <c r="CH476" s="52"/>
      <c r="CI476" s="52"/>
      <c r="CJ476" s="52"/>
      <c r="CK476" s="52">
        <v>74</v>
      </c>
      <c r="CL476" s="52">
        <v>37</v>
      </c>
      <c r="CM476" s="52">
        <v>81</v>
      </c>
      <c r="CN476" s="52">
        <v>0.5</v>
      </c>
      <c r="CO476" s="52">
        <v>0.9135802469135802</v>
      </c>
      <c r="CP476" s="52">
        <v>33.333333333333329</v>
      </c>
      <c r="CQ476" s="52">
        <v>50</v>
      </c>
      <c r="CR476" s="52"/>
      <c r="CS476" s="52"/>
      <c r="CT476" s="52"/>
      <c r="CU476" s="52"/>
      <c r="CV476" s="52"/>
      <c r="CW476" s="52"/>
      <c r="CX476" s="52"/>
      <c r="CY476" s="52"/>
      <c r="CZ476" s="52">
        <v>16.823939048191338</v>
      </c>
      <c r="DA476" s="52">
        <v>19.496255895940152</v>
      </c>
      <c r="DB476" s="52">
        <v>17.335082511020332</v>
      </c>
      <c r="DC476" s="52"/>
      <c r="DD476" s="50" t="s">
        <v>654</v>
      </c>
      <c r="DE476" s="22"/>
      <c r="DF476" s="22"/>
    </row>
    <row r="477" spans="1:110" x14ac:dyDescent="0.25">
      <c r="A477" s="50" t="s">
        <v>3148</v>
      </c>
      <c r="B477" s="50" t="s">
        <v>2088</v>
      </c>
      <c r="C477" s="50" t="s">
        <v>106</v>
      </c>
      <c r="D477" s="50" t="s">
        <v>107</v>
      </c>
      <c r="E477" s="50" t="s">
        <v>119</v>
      </c>
      <c r="F477" s="50" t="s">
        <v>1454</v>
      </c>
      <c r="G477" s="50" t="s">
        <v>109</v>
      </c>
      <c r="H477" s="52">
        <v>528.66050753341881</v>
      </c>
      <c r="I477" s="52">
        <v>800</v>
      </c>
      <c r="J477" s="52">
        <v>66.082563441677351</v>
      </c>
      <c r="K477" s="52">
        <v>0</v>
      </c>
      <c r="L477" s="52">
        <v>259</v>
      </c>
      <c r="M477" s="52">
        <v>60.703980561987763</v>
      </c>
      <c r="N477" s="52">
        <v>80.938640749317017</v>
      </c>
      <c r="O477" s="52">
        <v>100</v>
      </c>
      <c r="P477" s="52">
        <v>175</v>
      </c>
      <c r="Q477" s="52">
        <v>56.591752122374828</v>
      </c>
      <c r="R477" s="52">
        <v>58.505906413087921</v>
      </c>
      <c r="S477" s="52">
        <v>69.271123144514718</v>
      </c>
      <c r="T477" s="52">
        <v>75.455669496499766</v>
      </c>
      <c r="U477" s="52">
        <v>100</v>
      </c>
      <c r="V477" s="52">
        <v>258</v>
      </c>
      <c r="W477" s="52">
        <v>51.169199231320576</v>
      </c>
      <c r="X477" s="52">
        <v>68.225598975094101</v>
      </c>
      <c r="Y477" s="52">
        <v>100</v>
      </c>
      <c r="Z477" s="52">
        <v>174</v>
      </c>
      <c r="AA477" s="52">
        <v>47.627340591846689</v>
      </c>
      <c r="AB477" s="52">
        <v>63.503120789128921</v>
      </c>
      <c r="AC477" s="52">
        <v>100</v>
      </c>
      <c r="AD477" s="52">
        <v>88</v>
      </c>
      <c r="AE477" s="52">
        <v>50.522916666666674</v>
      </c>
      <c r="AF477" s="52">
        <v>67.363888888888894</v>
      </c>
      <c r="AG477" s="52">
        <v>100</v>
      </c>
      <c r="AH477" s="52">
        <v>57</v>
      </c>
      <c r="AI477" s="52">
        <v>46.608479532163727</v>
      </c>
      <c r="AJ477" s="52">
        <v>57.72043010752688</v>
      </c>
      <c r="AK477" s="52">
        <v>62.144639376218301</v>
      </c>
      <c r="AL477" s="52">
        <v>100</v>
      </c>
      <c r="AM477" s="53">
        <v>12.67</v>
      </c>
      <c r="AN477" s="53">
        <v>10.87</v>
      </c>
      <c r="AO477" s="53">
        <v>11.11</v>
      </c>
      <c r="AP477" s="52">
        <v>0</v>
      </c>
      <c r="AQ477" s="52">
        <v>0.98496240601503759</v>
      </c>
      <c r="AR477" s="52">
        <v>0.98888888888888893</v>
      </c>
      <c r="AS477" s="52">
        <v>0.97674418604651159</v>
      </c>
      <c r="AT477" s="52">
        <v>0.9850746268656716</v>
      </c>
      <c r="AU477" s="52">
        <v>0.98901098901098905</v>
      </c>
      <c r="AV477" s="52">
        <v>0.97674418604651159</v>
      </c>
      <c r="AW477" s="52">
        <v>1</v>
      </c>
      <c r="AX477" s="52">
        <v>1</v>
      </c>
      <c r="AY477" s="52">
        <v>1</v>
      </c>
      <c r="AZ477" s="52">
        <v>0.13824884792626729</v>
      </c>
      <c r="BA477" s="52">
        <v>32.350230414746541</v>
      </c>
      <c r="BB477" s="52">
        <v>50</v>
      </c>
      <c r="BC477" s="52">
        <v>0.19066147859922178</v>
      </c>
      <c r="BD477" s="52">
        <v>21.867704280155653</v>
      </c>
      <c r="BE477" s="52">
        <v>50</v>
      </c>
      <c r="BF477" s="52"/>
      <c r="BG477" s="52"/>
      <c r="BH477" s="52"/>
      <c r="BI477" s="52"/>
      <c r="BJ477" s="52"/>
      <c r="BK477" s="52"/>
      <c r="BL477" s="52"/>
      <c r="BM477" s="52"/>
      <c r="BN477" s="52"/>
      <c r="BO477" s="52"/>
      <c r="BP477" s="52">
        <v>43</v>
      </c>
      <c r="BQ477" s="52">
        <v>48</v>
      </c>
      <c r="BR477" s="52">
        <v>0.89583333333333337</v>
      </c>
      <c r="BS477" s="52">
        <v>47.650709219858165</v>
      </c>
      <c r="BT477" s="52">
        <v>50</v>
      </c>
      <c r="BU477" s="54"/>
      <c r="BV477" s="54"/>
      <c r="BW477" s="52"/>
      <c r="BX477" s="52"/>
      <c r="BY477" s="52"/>
      <c r="BZ477" s="55"/>
      <c r="CA477" s="55"/>
      <c r="CB477" s="52"/>
      <c r="CC477" s="52"/>
      <c r="CD477" s="52"/>
      <c r="CE477" s="52"/>
      <c r="CF477" s="52"/>
      <c r="CG477" s="52"/>
      <c r="CH477" s="52"/>
      <c r="CI477" s="52"/>
      <c r="CJ477" s="52"/>
      <c r="CK477" s="52">
        <v>131</v>
      </c>
      <c r="CL477" s="52">
        <v>18</v>
      </c>
      <c r="CM477" s="52">
        <v>135</v>
      </c>
      <c r="CN477" s="52">
        <v>0.13740458015267176</v>
      </c>
      <c r="CO477" s="52">
        <v>0.97037037037037033</v>
      </c>
      <c r="CP477" s="52">
        <v>9.1603053435114496</v>
      </c>
      <c r="CQ477" s="52">
        <v>50</v>
      </c>
      <c r="CR477" s="52"/>
      <c r="CS477" s="52"/>
      <c r="CT477" s="52"/>
      <c r="CU477" s="52"/>
      <c r="CV477" s="52"/>
      <c r="CW477" s="52"/>
      <c r="CX477" s="52"/>
      <c r="CY477" s="52"/>
      <c r="CZ477" s="52">
        <v>16.823939048191338</v>
      </c>
      <c r="DA477" s="52">
        <v>19.496255895940152</v>
      </c>
      <c r="DB477" s="52">
        <v>17.335082511020332</v>
      </c>
      <c r="DC477" s="52"/>
      <c r="DD477" s="50" t="s">
        <v>748</v>
      </c>
      <c r="DE477" s="22"/>
      <c r="DF477" s="22"/>
    </row>
    <row r="478" spans="1:110" x14ac:dyDescent="0.25">
      <c r="A478" s="50" t="s">
        <v>3470</v>
      </c>
      <c r="B478" s="50" t="s">
        <v>2089</v>
      </c>
      <c r="C478" s="50" t="s">
        <v>106</v>
      </c>
      <c r="D478" s="50" t="s">
        <v>122</v>
      </c>
      <c r="E478" s="50" t="s">
        <v>123</v>
      </c>
      <c r="F478" s="50" t="s">
        <v>1454</v>
      </c>
      <c r="G478" s="50" t="s">
        <v>109</v>
      </c>
      <c r="H478" s="52">
        <v>659.82612988794892</v>
      </c>
      <c r="I478" s="52">
        <v>1250</v>
      </c>
      <c r="J478" s="52">
        <v>52.786090391035913</v>
      </c>
      <c r="K478" s="52">
        <v>1</v>
      </c>
      <c r="L478" s="52">
        <v>294</v>
      </c>
      <c r="M478" s="52">
        <v>51.023888766976327</v>
      </c>
      <c r="N478" s="52">
        <v>68.031851689301774</v>
      </c>
      <c r="O478" s="52">
        <v>100</v>
      </c>
      <c r="P478" s="52">
        <v>223</v>
      </c>
      <c r="Q478" s="52">
        <v>46.134977176655902</v>
      </c>
      <c r="R478" s="52">
        <v>49.22075407773098</v>
      </c>
      <c r="S478" s="52">
        <v>66.379202635165825</v>
      </c>
      <c r="T478" s="52">
        <v>61.513302902207869</v>
      </c>
      <c r="U478" s="52">
        <v>100</v>
      </c>
      <c r="V478" s="52">
        <v>293</v>
      </c>
      <c r="W478" s="52">
        <v>37.689521441500609</v>
      </c>
      <c r="X478" s="52">
        <v>50.252695255334146</v>
      </c>
      <c r="Y478" s="52">
        <v>100</v>
      </c>
      <c r="Z478" s="52">
        <v>222</v>
      </c>
      <c r="AA478" s="52">
        <v>34.001604697480985</v>
      </c>
      <c r="AB478" s="52">
        <v>45.33547292997465</v>
      </c>
      <c r="AC478" s="52">
        <v>100</v>
      </c>
      <c r="AD478" s="52">
        <v>264</v>
      </c>
      <c r="AE478" s="52">
        <v>40.486111111111086</v>
      </c>
      <c r="AF478" s="52">
        <v>53.981481481481453</v>
      </c>
      <c r="AG478" s="52">
        <v>100</v>
      </c>
      <c r="AH478" s="52">
        <v>207</v>
      </c>
      <c r="AI478" s="52">
        <v>37.539935587761669</v>
      </c>
      <c r="AJ478" s="52">
        <v>51.185380116959067</v>
      </c>
      <c r="AK478" s="52">
        <v>50.053247450348891</v>
      </c>
      <c r="AL478" s="52">
        <v>100</v>
      </c>
      <c r="AM478" s="53">
        <v>20.239999999999998</v>
      </c>
      <c r="AN478" s="53">
        <v>15.21</v>
      </c>
      <c r="AO478" s="53">
        <v>13.64</v>
      </c>
      <c r="AP478" s="52">
        <v>1</v>
      </c>
      <c r="AQ478" s="52">
        <v>0.96296296296296291</v>
      </c>
      <c r="AR478" s="52">
        <v>0.96341463414634143</v>
      </c>
      <c r="AS478" s="52">
        <v>0.96153846153846156</v>
      </c>
      <c r="AT478" s="52">
        <v>0.96284829721362231</v>
      </c>
      <c r="AU478" s="52">
        <v>0.95934959349593496</v>
      </c>
      <c r="AV478" s="52">
        <v>0.97402597402597402</v>
      </c>
      <c r="AW478" s="52">
        <v>0.92063492063492058</v>
      </c>
      <c r="AX478" s="52">
        <v>0.91532258064516125</v>
      </c>
      <c r="AY478" s="52">
        <v>0.94029850746268662</v>
      </c>
      <c r="AZ478" s="52">
        <v>0.26992896606156275</v>
      </c>
      <c r="BA478" s="52">
        <v>6.0142067876874705</v>
      </c>
      <c r="BB478" s="52">
        <v>50</v>
      </c>
      <c r="BC478" s="52">
        <v>0.30603889457523031</v>
      </c>
      <c r="BD478" s="52">
        <v>0</v>
      </c>
      <c r="BE478" s="52">
        <v>50</v>
      </c>
      <c r="BF478" s="52">
        <v>305</v>
      </c>
      <c r="BG478" s="52">
        <v>639</v>
      </c>
      <c r="BH478" s="52">
        <v>0.47730829420970267</v>
      </c>
      <c r="BI478" s="52">
        <v>31.820552947313512</v>
      </c>
      <c r="BJ478" s="52">
        <v>50</v>
      </c>
      <c r="BK478" s="52">
        <v>97</v>
      </c>
      <c r="BL478" s="52">
        <v>639</v>
      </c>
      <c r="BM478" s="52">
        <v>0.15179968701095461</v>
      </c>
      <c r="BN478" s="52">
        <v>10.119979134063641</v>
      </c>
      <c r="BO478" s="52">
        <v>50</v>
      </c>
      <c r="BP478" s="52">
        <v>228</v>
      </c>
      <c r="BQ478" s="52">
        <v>316</v>
      </c>
      <c r="BR478" s="52">
        <v>0.72151898734177211</v>
      </c>
      <c r="BS478" s="52">
        <v>38.37866953945597</v>
      </c>
      <c r="BT478" s="52">
        <v>50</v>
      </c>
      <c r="BU478" s="54">
        <v>254</v>
      </c>
      <c r="BV478" s="54">
        <v>375</v>
      </c>
      <c r="BW478" s="52">
        <v>0.67733333333333334</v>
      </c>
      <c r="BX478" s="52">
        <v>72.056737588652481</v>
      </c>
      <c r="BY478" s="52">
        <v>100</v>
      </c>
      <c r="BZ478" s="55">
        <v>215</v>
      </c>
      <c r="CA478" s="55">
        <v>313</v>
      </c>
      <c r="CB478" s="52">
        <v>0.68690095846645383</v>
      </c>
      <c r="CC478" s="52">
        <v>73.07457004962275</v>
      </c>
      <c r="CD478" s="52">
        <v>100</v>
      </c>
      <c r="CE478" s="52">
        <v>0</v>
      </c>
      <c r="CF478" s="52">
        <v>262</v>
      </c>
      <c r="CG478" s="52">
        <v>148</v>
      </c>
      <c r="CH478" s="52">
        <v>0.56488549618320616</v>
      </c>
      <c r="CI478" s="52">
        <v>75.318066157760825</v>
      </c>
      <c r="CJ478" s="52">
        <v>100</v>
      </c>
      <c r="CK478" s="52">
        <v>36</v>
      </c>
      <c r="CL478" s="52">
        <v>5</v>
      </c>
      <c r="CM478" s="52">
        <v>315</v>
      </c>
      <c r="CN478" s="52">
        <v>0.1388888888888889</v>
      </c>
      <c r="CO478" s="52">
        <v>0.11428571428571428</v>
      </c>
      <c r="CP478" s="52">
        <v>0</v>
      </c>
      <c r="CQ478" s="52">
        <v>50</v>
      </c>
      <c r="CR478" s="52">
        <v>363</v>
      </c>
      <c r="CS478" s="52">
        <v>1267</v>
      </c>
      <c r="CT478" s="52">
        <v>0.28650355169692188</v>
      </c>
      <c r="CU478" s="52">
        <v>23.875295974743491</v>
      </c>
      <c r="CV478" s="52">
        <v>50</v>
      </c>
      <c r="CW478" s="52">
        <v>0.68690095846645383</v>
      </c>
      <c r="CX478" s="52">
        <v>0.75471698113207553</v>
      </c>
      <c r="CY478" s="52">
        <v>6.7816022665621742E-2</v>
      </c>
      <c r="CZ478" s="52">
        <v>16.823939048191338</v>
      </c>
      <c r="DA478" s="52">
        <v>19.496255895940152</v>
      </c>
      <c r="DB478" s="52">
        <v>17.335082511020332</v>
      </c>
      <c r="DC478" s="52">
        <v>12.629206143265662</v>
      </c>
      <c r="DD478" s="50" t="s">
        <v>1104</v>
      </c>
      <c r="DE478" s="22"/>
      <c r="DF478" s="22"/>
    </row>
    <row r="479" spans="1:110" x14ac:dyDescent="0.25">
      <c r="A479" s="50" t="s">
        <v>2880</v>
      </c>
      <c r="B479" s="50" t="s">
        <v>2091</v>
      </c>
      <c r="C479" s="50" t="s">
        <v>106</v>
      </c>
      <c r="D479" s="50" t="s">
        <v>108</v>
      </c>
      <c r="E479" s="50" t="s">
        <v>119</v>
      </c>
      <c r="F479" s="50" t="s">
        <v>2644</v>
      </c>
      <c r="G479" s="50" t="s">
        <v>109</v>
      </c>
      <c r="H479" s="52">
        <v>538.25235902491977</v>
      </c>
      <c r="I479" s="52">
        <v>800</v>
      </c>
      <c r="J479" s="52">
        <v>67.281544878114971</v>
      </c>
      <c r="K479" s="52">
        <v>0</v>
      </c>
      <c r="L479" s="52">
        <v>1065</v>
      </c>
      <c r="M479" s="52">
        <v>65.29197550265323</v>
      </c>
      <c r="N479" s="52">
        <v>87.055967336870978</v>
      </c>
      <c r="O479" s="52">
        <v>100</v>
      </c>
      <c r="P479" s="52">
        <v>449</v>
      </c>
      <c r="Q479" s="52">
        <v>58.528551117062442</v>
      </c>
      <c r="R479" s="52">
        <v>60.18832304489856</v>
      </c>
      <c r="S479" s="52">
        <v>70.22180918630626</v>
      </c>
      <c r="T479" s="52">
        <v>78.038068156083256</v>
      </c>
      <c r="U479" s="52">
        <v>100</v>
      </c>
      <c r="V479" s="52">
        <v>1056</v>
      </c>
      <c r="W479" s="52">
        <v>56.022432486166316</v>
      </c>
      <c r="X479" s="52">
        <v>74.696576648221765</v>
      </c>
      <c r="Y479" s="52">
        <v>100</v>
      </c>
      <c r="Z479" s="52">
        <v>441</v>
      </c>
      <c r="AA479" s="52">
        <v>50.212857217185977</v>
      </c>
      <c r="AB479" s="52">
        <v>66.950476289581303</v>
      </c>
      <c r="AC479" s="52">
        <v>100</v>
      </c>
      <c r="AD479" s="52">
        <v>377</v>
      </c>
      <c r="AE479" s="52">
        <v>56.993567639257257</v>
      </c>
      <c r="AF479" s="52">
        <v>75.991423519009686</v>
      </c>
      <c r="AG479" s="52">
        <v>100</v>
      </c>
      <c r="AH479" s="52">
        <v>160</v>
      </c>
      <c r="AI479" s="52">
        <v>51.403802083333346</v>
      </c>
      <c r="AJ479" s="52">
        <v>61.115053763440841</v>
      </c>
      <c r="AK479" s="52">
        <v>68.53840277777779</v>
      </c>
      <c r="AL479" s="52">
        <v>100</v>
      </c>
      <c r="AM479" s="53">
        <v>11.69</v>
      </c>
      <c r="AN479" s="53">
        <v>9.9700000000000006</v>
      </c>
      <c r="AO479" s="53">
        <v>9.7100000000000009</v>
      </c>
      <c r="AP479" s="52">
        <v>0</v>
      </c>
      <c r="AQ479" s="52">
        <v>0.98464317976513094</v>
      </c>
      <c r="AR479" s="52">
        <v>0.9668737060041408</v>
      </c>
      <c r="AS479" s="52">
        <v>0.9983974358974359</v>
      </c>
      <c r="AT479" s="52">
        <v>0.97826086956521741</v>
      </c>
      <c r="AU479" s="52">
        <v>0.95416666666666672</v>
      </c>
      <c r="AV479" s="52">
        <v>0.99679487179487181</v>
      </c>
      <c r="AW479" s="52">
        <v>0.99738903394255873</v>
      </c>
      <c r="AX479" s="52">
        <v>0.99397590361445787</v>
      </c>
      <c r="AY479" s="52">
        <v>1</v>
      </c>
      <c r="AZ479" s="52">
        <v>0.15760869565217392</v>
      </c>
      <c r="BA479" s="52">
        <v>28.478260869565219</v>
      </c>
      <c r="BB479" s="52">
        <v>50</v>
      </c>
      <c r="BC479" s="52">
        <v>0.23554603854389722</v>
      </c>
      <c r="BD479" s="52">
        <v>12.890792291220565</v>
      </c>
      <c r="BE479" s="52">
        <v>50</v>
      </c>
      <c r="BF479" s="52"/>
      <c r="BG479" s="52"/>
      <c r="BH479" s="52"/>
      <c r="BI479" s="52"/>
      <c r="BJ479" s="52"/>
      <c r="BK479" s="52"/>
      <c r="BL479" s="52"/>
      <c r="BM479" s="52"/>
      <c r="BN479" s="52"/>
      <c r="BO479" s="52"/>
      <c r="BP479" s="52">
        <v>331</v>
      </c>
      <c r="BQ479" s="52">
        <v>386</v>
      </c>
      <c r="BR479" s="52">
        <v>0.8575129533678757</v>
      </c>
      <c r="BS479" s="52">
        <v>45.612391136589139</v>
      </c>
      <c r="BT479" s="52">
        <v>50</v>
      </c>
      <c r="BU479" s="54"/>
      <c r="BV479" s="54"/>
      <c r="BW479" s="52"/>
      <c r="BX479" s="52"/>
      <c r="BY479" s="52"/>
      <c r="BZ479" s="55"/>
      <c r="CA479" s="55"/>
      <c r="CB479" s="52"/>
      <c r="CC479" s="52"/>
      <c r="CD479" s="52"/>
      <c r="CE479" s="52"/>
      <c r="CF479" s="52"/>
      <c r="CG479" s="52"/>
      <c r="CH479" s="52"/>
      <c r="CI479" s="52"/>
      <c r="CJ479" s="52"/>
      <c r="CK479" s="52">
        <v>317</v>
      </c>
      <c r="CL479" s="52">
        <v>232</v>
      </c>
      <c r="CM479" s="52">
        <v>762</v>
      </c>
      <c r="CN479" s="52">
        <v>0.73186119873817035</v>
      </c>
      <c r="CO479" s="52">
        <v>0.41601049868766404</v>
      </c>
      <c r="CP479" s="52">
        <v>0</v>
      </c>
      <c r="CQ479" s="52">
        <v>50</v>
      </c>
      <c r="CR479" s="52"/>
      <c r="CS479" s="52"/>
      <c r="CT479" s="52"/>
      <c r="CU479" s="52"/>
      <c r="CV479" s="52"/>
      <c r="CW479" s="52"/>
      <c r="CX479" s="52"/>
      <c r="CY479" s="52"/>
      <c r="CZ479" s="52">
        <v>16.823939048191338</v>
      </c>
      <c r="DA479" s="52">
        <v>19.496255895940152</v>
      </c>
      <c r="DB479" s="52">
        <v>17.335082511020332</v>
      </c>
      <c r="DC479" s="52"/>
      <c r="DD479" s="50" t="s">
        <v>448</v>
      </c>
      <c r="DE479" s="22"/>
      <c r="DF479" s="22"/>
    </row>
    <row r="480" spans="1:110" x14ac:dyDescent="0.25">
      <c r="A480" s="50" t="s">
        <v>3336</v>
      </c>
      <c r="B480" s="50" t="s">
        <v>2090</v>
      </c>
      <c r="C480" s="50" t="s">
        <v>106</v>
      </c>
      <c r="D480" s="50" t="s">
        <v>108</v>
      </c>
      <c r="E480" s="50" t="s">
        <v>119</v>
      </c>
      <c r="F480" s="50" t="s">
        <v>2644</v>
      </c>
      <c r="G480" s="50" t="s">
        <v>109</v>
      </c>
      <c r="H480" s="52">
        <v>667.29721295615388</v>
      </c>
      <c r="I480" s="52">
        <v>800</v>
      </c>
      <c r="J480" s="52">
        <v>83.412151619519236</v>
      </c>
      <c r="K480" s="52">
        <v>0</v>
      </c>
      <c r="L480" s="52">
        <v>806</v>
      </c>
      <c r="M480" s="52">
        <v>73.929325488980282</v>
      </c>
      <c r="N480" s="52">
        <v>98.572433985307043</v>
      </c>
      <c r="O480" s="52">
        <v>100</v>
      </c>
      <c r="P480" s="52">
        <v>169</v>
      </c>
      <c r="Q480" s="52">
        <v>59.566142030598208</v>
      </c>
      <c r="R480" s="52">
        <v>70.247646207762998</v>
      </c>
      <c r="S480" s="52">
        <v>75</v>
      </c>
      <c r="T480" s="52">
        <v>79.421522707464277</v>
      </c>
      <c r="U480" s="52">
        <v>100</v>
      </c>
      <c r="V480" s="52">
        <v>805</v>
      </c>
      <c r="W480" s="52">
        <v>66.211273934167465</v>
      </c>
      <c r="X480" s="52">
        <v>88.281698578889959</v>
      </c>
      <c r="Y480" s="52">
        <v>100</v>
      </c>
      <c r="Z480" s="52">
        <v>168</v>
      </c>
      <c r="AA480" s="52">
        <v>50.906695730117754</v>
      </c>
      <c r="AB480" s="52">
        <v>67.875594306823672</v>
      </c>
      <c r="AC480" s="52">
        <v>100</v>
      </c>
      <c r="AD480" s="52">
        <v>256</v>
      </c>
      <c r="AE480" s="52">
        <v>60.180957031249953</v>
      </c>
      <c r="AF480" s="52">
        <v>80.241276041666609</v>
      </c>
      <c r="AG480" s="52">
        <v>100</v>
      </c>
      <c r="AH480" s="52">
        <v>56</v>
      </c>
      <c r="AI480" s="52">
        <v>51.046875</v>
      </c>
      <c r="AJ480" s="52">
        <v>62.738499999999959</v>
      </c>
      <c r="AK480" s="52">
        <v>68.0625</v>
      </c>
      <c r="AL480" s="52">
        <v>100</v>
      </c>
      <c r="AM480" s="53">
        <v>15.43</v>
      </c>
      <c r="AN480" s="53">
        <v>19.34</v>
      </c>
      <c r="AO480" s="53">
        <v>11.69</v>
      </c>
      <c r="AP480" s="52">
        <v>0</v>
      </c>
      <c r="AQ480" s="52">
        <v>0.99272727272727268</v>
      </c>
      <c r="AR480" s="52">
        <v>0.994413407821229</v>
      </c>
      <c r="AS480" s="52">
        <v>0.99226006191950467</v>
      </c>
      <c r="AT480" s="52">
        <v>0.99272727272727268</v>
      </c>
      <c r="AU480" s="52">
        <v>0.994413407821229</v>
      </c>
      <c r="AV480" s="52">
        <v>0.99226006191950467</v>
      </c>
      <c r="AW480" s="52">
        <v>1</v>
      </c>
      <c r="AX480" s="52">
        <v>1</v>
      </c>
      <c r="AY480" s="52">
        <v>1</v>
      </c>
      <c r="AZ480" s="52">
        <v>4.7215496368038741E-2</v>
      </c>
      <c r="BA480" s="52">
        <v>50</v>
      </c>
      <c r="BB480" s="52">
        <v>50</v>
      </c>
      <c r="BC480" s="52">
        <v>0.11627906976744186</v>
      </c>
      <c r="BD480" s="52">
        <v>36.744186046511636</v>
      </c>
      <c r="BE480" s="52">
        <v>50</v>
      </c>
      <c r="BF480" s="52"/>
      <c r="BG480" s="52"/>
      <c r="BH480" s="52"/>
      <c r="BI480" s="52"/>
      <c r="BJ480" s="52"/>
      <c r="BK480" s="52"/>
      <c r="BL480" s="52"/>
      <c r="BM480" s="52"/>
      <c r="BN480" s="52"/>
      <c r="BO480" s="52"/>
      <c r="BP480" s="52">
        <v>264</v>
      </c>
      <c r="BQ480" s="52">
        <v>278</v>
      </c>
      <c r="BR480" s="52">
        <v>0.94964028776978415</v>
      </c>
      <c r="BS480" s="52">
        <v>50</v>
      </c>
      <c r="BT480" s="52">
        <v>50</v>
      </c>
      <c r="BU480" s="54"/>
      <c r="BV480" s="54"/>
      <c r="BW480" s="52"/>
      <c r="BX480" s="52"/>
      <c r="BY480" s="52"/>
      <c r="BZ480" s="55"/>
      <c r="CA480" s="55"/>
      <c r="CB480" s="52"/>
      <c r="CC480" s="52"/>
      <c r="CD480" s="52"/>
      <c r="CE480" s="52"/>
      <c r="CF480" s="52"/>
      <c r="CG480" s="52"/>
      <c r="CH480" s="52"/>
      <c r="CI480" s="52"/>
      <c r="CJ480" s="52"/>
      <c r="CK480" s="52">
        <v>517</v>
      </c>
      <c r="CL480" s="52">
        <v>373</v>
      </c>
      <c r="CM480" s="52">
        <v>529</v>
      </c>
      <c r="CN480" s="52">
        <v>0.72147001934235977</v>
      </c>
      <c r="CO480" s="52">
        <v>0.97731568998109641</v>
      </c>
      <c r="CP480" s="52">
        <v>48.098001289490647</v>
      </c>
      <c r="CQ480" s="52">
        <v>50</v>
      </c>
      <c r="CR480" s="52"/>
      <c r="CS480" s="52"/>
      <c r="CT480" s="52"/>
      <c r="CU480" s="52"/>
      <c r="CV480" s="52"/>
      <c r="CW480" s="52"/>
      <c r="CX480" s="52"/>
      <c r="CY480" s="52"/>
      <c r="CZ480" s="52">
        <v>16.823939048191338</v>
      </c>
      <c r="DA480" s="52">
        <v>19.496255895940152</v>
      </c>
      <c r="DB480" s="52">
        <v>17.335082511020332</v>
      </c>
      <c r="DC480" s="52"/>
      <c r="DD480" s="50" t="s">
        <v>448</v>
      </c>
      <c r="DE480" s="22"/>
      <c r="DF480" s="22"/>
    </row>
    <row r="481" spans="1:110" x14ac:dyDescent="0.25">
      <c r="A481" s="50" t="s">
        <v>3548</v>
      </c>
      <c r="B481" s="50" t="s">
        <v>2092</v>
      </c>
      <c r="C481" s="50" t="s">
        <v>106</v>
      </c>
      <c r="D481" s="50" t="s">
        <v>167</v>
      </c>
      <c r="E481" s="50" t="s">
        <v>137</v>
      </c>
      <c r="F481" s="50" t="s">
        <v>1453</v>
      </c>
      <c r="G481" s="50" t="s">
        <v>109</v>
      </c>
      <c r="H481" s="52">
        <v>573.04854781952508</v>
      </c>
      <c r="I481" s="52">
        <v>750</v>
      </c>
      <c r="J481" s="52">
        <v>76.406473042603338</v>
      </c>
      <c r="K481" s="52">
        <v>0</v>
      </c>
      <c r="L481" s="52">
        <v>402</v>
      </c>
      <c r="M481" s="52">
        <v>65.192534965720014</v>
      </c>
      <c r="N481" s="52">
        <v>86.923379954293353</v>
      </c>
      <c r="O481" s="52">
        <v>100</v>
      </c>
      <c r="P481" s="52">
        <v>177</v>
      </c>
      <c r="Q481" s="52">
        <v>55.961493870610106</v>
      </c>
      <c r="R481" s="52">
        <v>67.333818818818827</v>
      </c>
      <c r="S481" s="52">
        <v>72.454287293873151</v>
      </c>
      <c r="T481" s="52">
        <v>74.61532516081347</v>
      </c>
      <c r="U481" s="52">
        <v>100</v>
      </c>
      <c r="V481" s="52">
        <v>402</v>
      </c>
      <c r="W481" s="52">
        <v>60.10330407562995</v>
      </c>
      <c r="X481" s="52">
        <v>80.13773876750659</v>
      </c>
      <c r="Y481" s="52">
        <v>100</v>
      </c>
      <c r="Z481" s="52">
        <v>177</v>
      </c>
      <c r="AA481" s="52">
        <v>50.911971774966112</v>
      </c>
      <c r="AB481" s="52">
        <v>67.88262903328814</v>
      </c>
      <c r="AC481" s="52">
        <v>100</v>
      </c>
      <c r="AD481" s="52">
        <v>145</v>
      </c>
      <c r="AE481" s="52">
        <v>53.851954022988487</v>
      </c>
      <c r="AF481" s="52">
        <v>71.802605363984654</v>
      </c>
      <c r="AG481" s="52">
        <v>100</v>
      </c>
      <c r="AH481" s="52">
        <v>67</v>
      </c>
      <c r="AI481" s="52">
        <v>45.816915422885586</v>
      </c>
      <c r="AJ481" s="52">
        <v>60.753846153846155</v>
      </c>
      <c r="AK481" s="52">
        <v>61.089220563847448</v>
      </c>
      <c r="AL481" s="52">
        <v>100</v>
      </c>
      <c r="AM481" s="53">
        <v>16.489999999999998</v>
      </c>
      <c r="AN481" s="53">
        <v>16.420000000000002</v>
      </c>
      <c r="AO481" s="53">
        <v>14.93</v>
      </c>
      <c r="AP481" s="52">
        <v>0</v>
      </c>
      <c r="AQ481" s="52">
        <v>0.99038461538461542</v>
      </c>
      <c r="AR481" s="52">
        <v>0.98369565217391308</v>
      </c>
      <c r="AS481" s="52">
        <v>0.99568965517241381</v>
      </c>
      <c r="AT481" s="52">
        <v>0.9928057553956835</v>
      </c>
      <c r="AU481" s="52">
        <v>0.98918918918918919</v>
      </c>
      <c r="AV481" s="52">
        <v>0.99568965517241381</v>
      </c>
      <c r="AW481" s="52">
        <v>1</v>
      </c>
      <c r="AX481" s="52">
        <v>1</v>
      </c>
      <c r="AY481" s="52">
        <v>1</v>
      </c>
      <c r="AZ481" s="52">
        <v>4.3373493975903614E-2</v>
      </c>
      <c r="BA481" s="52">
        <v>50</v>
      </c>
      <c r="BB481" s="52">
        <v>50</v>
      </c>
      <c r="BC481" s="52">
        <v>5.5865921787709494E-2</v>
      </c>
      <c r="BD481" s="52">
        <v>48.826815642458094</v>
      </c>
      <c r="BE481" s="52">
        <v>50</v>
      </c>
      <c r="BF481" s="52"/>
      <c r="BG481" s="52"/>
      <c r="BH481" s="52"/>
      <c r="BI481" s="52"/>
      <c r="BJ481" s="52"/>
      <c r="BK481" s="52"/>
      <c r="BL481" s="52"/>
      <c r="BM481" s="52"/>
      <c r="BN481" s="52"/>
      <c r="BO481" s="52"/>
      <c r="BP481" s="52"/>
      <c r="BQ481" s="52"/>
      <c r="BR481" s="52"/>
      <c r="BS481" s="52"/>
      <c r="BT481" s="52"/>
      <c r="BU481" s="54"/>
      <c r="BV481" s="54"/>
      <c r="BW481" s="52"/>
      <c r="BX481" s="52"/>
      <c r="BY481" s="52"/>
      <c r="BZ481" s="55"/>
      <c r="CA481" s="55"/>
      <c r="CB481" s="52"/>
      <c r="CC481" s="52"/>
      <c r="CD481" s="52"/>
      <c r="CE481" s="52"/>
      <c r="CF481" s="52"/>
      <c r="CG481" s="52"/>
      <c r="CH481" s="52"/>
      <c r="CI481" s="52"/>
      <c r="CJ481" s="52"/>
      <c r="CK481" s="52">
        <v>128</v>
      </c>
      <c r="CL481" s="52">
        <v>61</v>
      </c>
      <c r="CM481" s="52">
        <v>138</v>
      </c>
      <c r="CN481" s="52">
        <v>0.4765625</v>
      </c>
      <c r="CO481" s="52">
        <v>0.92753623188405798</v>
      </c>
      <c r="CP481" s="52">
        <v>31.770833333333332</v>
      </c>
      <c r="CQ481" s="52">
        <v>50</v>
      </c>
      <c r="CR481" s="52"/>
      <c r="CS481" s="52"/>
      <c r="CT481" s="52"/>
      <c r="CU481" s="52"/>
      <c r="CV481" s="52"/>
      <c r="CW481" s="52"/>
      <c r="CX481" s="52"/>
      <c r="CY481" s="52"/>
      <c r="CZ481" s="52">
        <v>16.823939048191338</v>
      </c>
      <c r="DA481" s="52">
        <v>19.496255895940152</v>
      </c>
      <c r="DB481" s="52">
        <v>17.335082511020332</v>
      </c>
      <c r="DC481" s="52"/>
      <c r="DD481" s="50" t="s">
        <v>1191</v>
      </c>
      <c r="DE481" s="22"/>
      <c r="DF481" s="22"/>
    </row>
    <row r="482" spans="1:110" x14ac:dyDescent="0.25">
      <c r="A482" s="50" t="s">
        <v>3591</v>
      </c>
      <c r="B482" s="50" t="s">
        <v>2093</v>
      </c>
      <c r="C482" s="50" t="s">
        <v>1212</v>
      </c>
      <c r="D482" s="50" t="s">
        <v>114</v>
      </c>
      <c r="E482" s="50" t="s">
        <v>132</v>
      </c>
      <c r="F482" s="50" t="s">
        <v>1453</v>
      </c>
      <c r="G482" s="50" t="s">
        <v>109</v>
      </c>
      <c r="H482" s="52">
        <v>485.83426005903647</v>
      </c>
      <c r="I482" s="52">
        <v>550</v>
      </c>
      <c r="J482" s="52">
        <v>88.333501828915715</v>
      </c>
      <c r="K482" s="52">
        <v>1</v>
      </c>
      <c r="L482" s="52">
        <v>106</v>
      </c>
      <c r="M482" s="52">
        <v>77.149648208943361</v>
      </c>
      <c r="N482" s="52">
        <v>100</v>
      </c>
      <c r="O482" s="52">
        <v>100</v>
      </c>
      <c r="P482" s="52">
        <v>22</v>
      </c>
      <c r="Q482" s="52">
        <v>60.651265524649858</v>
      </c>
      <c r="R482" s="52">
        <v>75</v>
      </c>
      <c r="S482" s="52">
        <v>75</v>
      </c>
      <c r="T482" s="52">
        <v>80.868354032866478</v>
      </c>
      <c r="U482" s="52">
        <v>100</v>
      </c>
      <c r="V482" s="52">
        <v>106</v>
      </c>
      <c r="W482" s="52">
        <v>71.370583949593396</v>
      </c>
      <c r="X482" s="52">
        <v>95.160778599457856</v>
      </c>
      <c r="Y482" s="52">
        <v>100</v>
      </c>
      <c r="Z482" s="52">
        <v>22</v>
      </c>
      <c r="AA482" s="52">
        <v>55.304665242165242</v>
      </c>
      <c r="AB482" s="52">
        <v>73.739553656220323</v>
      </c>
      <c r="AC482" s="52">
        <v>100</v>
      </c>
      <c r="AD482" s="52"/>
      <c r="AE482" s="52"/>
      <c r="AF482" s="52"/>
      <c r="AG482" s="52">
        <v>0</v>
      </c>
      <c r="AH482" s="52"/>
      <c r="AI482" s="52"/>
      <c r="AJ482" s="52"/>
      <c r="AK482" s="52"/>
      <c r="AL482" s="52">
        <v>0</v>
      </c>
      <c r="AM482" s="53">
        <v>14.34</v>
      </c>
      <c r="AN482" s="53">
        <v>19.690000000000001</v>
      </c>
      <c r="AO482" s="53"/>
      <c r="AP482" s="52">
        <v>0</v>
      </c>
      <c r="AQ482" s="52">
        <v>0.9907407407407407</v>
      </c>
      <c r="AR482" s="52">
        <v>1</v>
      </c>
      <c r="AS482" s="52">
        <v>0.98837209302325579</v>
      </c>
      <c r="AT482" s="52">
        <v>0.99082568807339455</v>
      </c>
      <c r="AU482" s="52">
        <v>1</v>
      </c>
      <c r="AV482" s="52">
        <v>0.9885057471264368</v>
      </c>
      <c r="AW482" s="52"/>
      <c r="AX482" s="52"/>
      <c r="AY482" s="52"/>
      <c r="AZ482" s="52">
        <v>1.2500000000000001E-2</v>
      </c>
      <c r="BA482" s="52">
        <v>50</v>
      </c>
      <c r="BB482" s="52">
        <v>50</v>
      </c>
      <c r="BC482" s="52">
        <v>2.6315789473684209E-2</v>
      </c>
      <c r="BD482" s="52">
        <v>50</v>
      </c>
      <c r="BE482" s="52">
        <v>50</v>
      </c>
      <c r="BF482" s="52"/>
      <c r="BG482" s="52"/>
      <c r="BH482" s="52"/>
      <c r="BI482" s="52"/>
      <c r="BJ482" s="52"/>
      <c r="BK482" s="52"/>
      <c r="BL482" s="52"/>
      <c r="BM482" s="52"/>
      <c r="BN482" s="52"/>
      <c r="BO482" s="52"/>
      <c r="BP482" s="52"/>
      <c r="BQ482" s="52"/>
      <c r="BR482" s="52"/>
      <c r="BS482" s="52"/>
      <c r="BT482" s="52"/>
      <c r="BU482" s="54"/>
      <c r="BV482" s="54"/>
      <c r="BW482" s="52"/>
      <c r="BX482" s="52"/>
      <c r="BY482" s="52"/>
      <c r="BZ482" s="55"/>
      <c r="CA482" s="55"/>
      <c r="CB482" s="52"/>
      <c r="CC482" s="52"/>
      <c r="CD482" s="52"/>
      <c r="CE482" s="52"/>
      <c r="CF482" s="52"/>
      <c r="CG482" s="52"/>
      <c r="CH482" s="52"/>
      <c r="CI482" s="52"/>
      <c r="CJ482" s="52"/>
      <c r="CK482" s="52">
        <v>61</v>
      </c>
      <c r="CL482" s="52">
        <v>33</v>
      </c>
      <c r="CM482" s="52">
        <v>64</v>
      </c>
      <c r="CN482" s="52">
        <v>0.54098360655737709</v>
      </c>
      <c r="CO482" s="52">
        <v>0.953125</v>
      </c>
      <c r="CP482" s="52">
        <v>36.065573770491802</v>
      </c>
      <c r="CQ482" s="52">
        <v>50</v>
      </c>
      <c r="CR482" s="52"/>
      <c r="CS482" s="52"/>
      <c r="CT482" s="52"/>
      <c r="CU482" s="52"/>
      <c r="CV482" s="52"/>
      <c r="CW482" s="52"/>
      <c r="CX482" s="52"/>
      <c r="CY482" s="52"/>
      <c r="CZ482" s="52">
        <v>16.823939048191338</v>
      </c>
      <c r="DA482" s="52">
        <v>19.496255895940152</v>
      </c>
      <c r="DB482" s="52">
        <v>17.335082511020332</v>
      </c>
      <c r="DC482" s="52"/>
      <c r="DD482" s="50" t="s">
        <v>1249</v>
      </c>
      <c r="DE482" s="22"/>
      <c r="DF482" s="22"/>
    </row>
    <row r="483" spans="1:110" x14ac:dyDescent="0.25">
      <c r="A483" s="50" t="s">
        <v>3183</v>
      </c>
      <c r="B483" s="50" t="s">
        <v>2094</v>
      </c>
      <c r="C483" s="50" t="s">
        <v>106</v>
      </c>
      <c r="D483" s="50" t="s">
        <v>107</v>
      </c>
      <c r="E483" s="50" t="s">
        <v>132</v>
      </c>
      <c r="F483" s="50" t="s">
        <v>2644</v>
      </c>
      <c r="G483" s="50" t="s">
        <v>109</v>
      </c>
      <c r="H483" s="52">
        <v>491.39099476957443</v>
      </c>
      <c r="I483" s="52">
        <v>550</v>
      </c>
      <c r="J483" s="52">
        <v>89.343817230831718</v>
      </c>
      <c r="K483" s="52">
        <v>0</v>
      </c>
      <c r="L483" s="52">
        <v>169</v>
      </c>
      <c r="M483" s="52">
        <v>74.706715536822202</v>
      </c>
      <c r="N483" s="52">
        <v>99.608954049096269</v>
      </c>
      <c r="O483" s="52">
        <v>100</v>
      </c>
      <c r="P483" s="52">
        <v>69</v>
      </c>
      <c r="Q483" s="52">
        <v>67.165030896765842</v>
      </c>
      <c r="R483" s="52">
        <v>70.895654761904794</v>
      </c>
      <c r="S483" s="52">
        <v>75</v>
      </c>
      <c r="T483" s="52">
        <v>89.553374529021127</v>
      </c>
      <c r="U483" s="52">
        <v>100</v>
      </c>
      <c r="V483" s="52">
        <v>168</v>
      </c>
      <c r="W483" s="52">
        <v>66.551974012539517</v>
      </c>
      <c r="X483" s="52">
        <v>88.735965350052695</v>
      </c>
      <c r="Y483" s="52">
        <v>100</v>
      </c>
      <c r="Z483" s="52">
        <v>68</v>
      </c>
      <c r="AA483" s="52">
        <v>60.164208204649377</v>
      </c>
      <c r="AB483" s="52">
        <v>80.218944272865826</v>
      </c>
      <c r="AC483" s="52">
        <v>100</v>
      </c>
      <c r="AD483" s="52"/>
      <c r="AE483" s="52"/>
      <c r="AF483" s="52"/>
      <c r="AG483" s="52">
        <v>0</v>
      </c>
      <c r="AH483" s="52"/>
      <c r="AI483" s="52"/>
      <c r="AJ483" s="52"/>
      <c r="AK483" s="52"/>
      <c r="AL483" s="52">
        <v>0</v>
      </c>
      <c r="AM483" s="53">
        <v>7.83</v>
      </c>
      <c r="AN483" s="53">
        <v>10.73</v>
      </c>
      <c r="AO483" s="53"/>
      <c r="AP483" s="52">
        <v>0</v>
      </c>
      <c r="AQ483" s="52">
        <v>1</v>
      </c>
      <c r="AR483" s="52">
        <v>1</v>
      </c>
      <c r="AS483" s="52">
        <v>1</v>
      </c>
      <c r="AT483" s="52">
        <v>0.9941860465116279</v>
      </c>
      <c r="AU483" s="52">
        <v>0.98611111111111116</v>
      </c>
      <c r="AV483" s="52">
        <v>1</v>
      </c>
      <c r="AW483" s="52"/>
      <c r="AX483" s="52"/>
      <c r="AY483" s="52"/>
      <c r="AZ483" s="52">
        <v>5.5696202531645568E-2</v>
      </c>
      <c r="BA483" s="52">
        <v>48.860759493670905</v>
      </c>
      <c r="BB483" s="52">
        <v>50</v>
      </c>
      <c r="BC483" s="52">
        <v>6.4748201438848921E-2</v>
      </c>
      <c r="BD483" s="52">
        <v>47.050359712230218</v>
      </c>
      <c r="BE483" s="52">
        <v>50</v>
      </c>
      <c r="BF483" s="52"/>
      <c r="BG483" s="52"/>
      <c r="BH483" s="52"/>
      <c r="BI483" s="52"/>
      <c r="BJ483" s="52"/>
      <c r="BK483" s="52"/>
      <c r="BL483" s="52"/>
      <c r="BM483" s="52"/>
      <c r="BN483" s="52"/>
      <c r="BO483" s="52"/>
      <c r="BP483" s="52"/>
      <c r="BQ483" s="52"/>
      <c r="BR483" s="52"/>
      <c r="BS483" s="52"/>
      <c r="BT483" s="52"/>
      <c r="BU483" s="54"/>
      <c r="BV483" s="54"/>
      <c r="BW483" s="52"/>
      <c r="BX483" s="52"/>
      <c r="BY483" s="52"/>
      <c r="BZ483" s="55"/>
      <c r="CA483" s="55"/>
      <c r="CB483" s="52"/>
      <c r="CC483" s="52"/>
      <c r="CD483" s="52"/>
      <c r="CE483" s="52"/>
      <c r="CF483" s="52"/>
      <c r="CG483" s="52"/>
      <c r="CH483" s="52"/>
      <c r="CI483" s="52"/>
      <c r="CJ483" s="52"/>
      <c r="CK483" s="52">
        <v>91</v>
      </c>
      <c r="CL483" s="52">
        <v>51</v>
      </c>
      <c r="CM483" s="52">
        <v>90</v>
      </c>
      <c r="CN483" s="52">
        <v>0.56043956043956045</v>
      </c>
      <c r="CO483" s="52">
        <v>1.0111111111111111</v>
      </c>
      <c r="CP483" s="52">
        <v>37.362637362637365</v>
      </c>
      <c r="CQ483" s="52">
        <v>50</v>
      </c>
      <c r="CR483" s="52"/>
      <c r="CS483" s="52"/>
      <c r="CT483" s="52"/>
      <c r="CU483" s="52"/>
      <c r="CV483" s="52"/>
      <c r="CW483" s="52"/>
      <c r="CX483" s="52"/>
      <c r="CY483" s="52"/>
      <c r="CZ483" s="52">
        <v>16.823939048191338</v>
      </c>
      <c r="DA483" s="52">
        <v>19.496255895940152</v>
      </c>
      <c r="DB483" s="52">
        <v>17.335082511020332</v>
      </c>
      <c r="DC483" s="52"/>
      <c r="DD483" s="50" t="s">
        <v>783</v>
      </c>
      <c r="DE483" s="22"/>
      <c r="DF483" s="22"/>
    </row>
    <row r="484" spans="1:110" x14ac:dyDescent="0.25">
      <c r="A484" s="50" t="s">
        <v>3711</v>
      </c>
      <c r="B484" s="50" t="s">
        <v>3716</v>
      </c>
      <c r="C484" s="50" t="s">
        <v>106</v>
      </c>
      <c r="D484" s="50" t="s">
        <v>107</v>
      </c>
      <c r="E484" s="50" t="s">
        <v>167</v>
      </c>
      <c r="F484" s="50" t="s">
        <v>1453</v>
      </c>
      <c r="G484" s="50" t="s">
        <v>109</v>
      </c>
      <c r="H484" s="52">
        <v>429.57010389578465</v>
      </c>
      <c r="I484" s="52">
        <v>500</v>
      </c>
      <c r="J484" s="52">
        <v>85.914020779156928</v>
      </c>
      <c r="K484" s="52">
        <v>0</v>
      </c>
      <c r="L484" s="52">
        <v>79</v>
      </c>
      <c r="M484" s="52">
        <v>70.952445295510628</v>
      </c>
      <c r="N484" s="52">
        <v>94.603260394014171</v>
      </c>
      <c r="O484" s="52">
        <v>100</v>
      </c>
      <c r="P484" s="52">
        <v>29</v>
      </c>
      <c r="Q484" s="52">
        <v>62.98480982167726</v>
      </c>
      <c r="R484" s="52">
        <v>69.162499999999994</v>
      </c>
      <c r="S484" s="52">
        <v>75</v>
      </c>
      <c r="T484" s="52">
        <v>83.979746428903013</v>
      </c>
      <c r="U484" s="52">
        <v>100</v>
      </c>
      <c r="V484" s="52">
        <v>79</v>
      </c>
      <c r="W484" s="52">
        <v>62.609880450070314</v>
      </c>
      <c r="X484" s="52">
        <v>83.479840600093752</v>
      </c>
      <c r="Y484" s="52">
        <v>100</v>
      </c>
      <c r="Z484" s="52">
        <v>29</v>
      </c>
      <c r="AA484" s="52">
        <v>51.312260536398455</v>
      </c>
      <c r="AB484" s="52">
        <v>68.416347381864611</v>
      </c>
      <c r="AC484" s="52">
        <v>100</v>
      </c>
      <c r="AD484" s="52"/>
      <c r="AE484" s="52"/>
      <c r="AF484" s="52"/>
      <c r="AG484" s="52">
        <v>0</v>
      </c>
      <c r="AH484" s="52"/>
      <c r="AI484" s="52"/>
      <c r="AJ484" s="52"/>
      <c r="AK484" s="52"/>
      <c r="AL484" s="52">
        <v>0</v>
      </c>
      <c r="AM484" s="53">
        <v>12.01</v>
      </c>
      <c r="AN484" s="53">
        <v>17.850000000000001</v>
      </c>
      <c r="AO484" s="53"/>
      <c r="AP484" s="52">
        <v>0</v>
      </c>
      <c r="AQ484" s="52">
        <v>0.96551724137931039</v>
      </c>
      <c r="AR484" s="52">
        <v>0.96969696969696972</v>
      </c>
      <c r="AS484" s="52">
        <v>0.96296296296296291</v>
      </c>
      <c r="AT484" s="52">
        <v>0.96590909090909094</v>
      </c>
      <c r="AU484" s="52">
        <v>0.97058823529411764</v>
      </c>
      <c r="AV484" s="52">
        <v>0.96296296296296291</v>
      </c>
      <c r="AW484" s="52"/>
      <c r="AX484" s="52"/>
      <c r="AY484" s="52"/>
      <c r="AZ484" s="52">
        <v>2.4096385542168676E-2</v>
      </c>
      <c r="BA484" s="52">
        <v>50</v>
      </c>
      <c r="BB484" s="52">
        <v>50</v>
      </c>
      <c r="BC484" s="52">
        <v>5.4545454545454543E-2</v>
      </c>
      <c r="BD484" s="52">
        <v>49.090909090909101</v>
      </c>
      <c r="BE484" s="52">
        <v>50</v>
      </c>
      <c r="BF484" s="52"/>
      <c r="BG484" s="52"/>
      <c r="BH484" s="52"/>
      <c r="BI484" s="52"/>
      <c r="BJ484" s="52"/>
      <c r="BK484" s="52"/>
      <c r="BL484" s="52"/>
      <c r="BM484" s="52"/>
      <c r="BN484" s="52"/>
      <c r="BO484" s="52"/>
      <c r="BP484" s="52"/>
      <c r="BQ484" s="52"/>
      <c r="BR484" s="52"/>
      <c r="BS484" s="52"/>
      <c r="BT484" s="52"/>
      <c r="BU484" s="54"/>
      <c r="BV484" s="54"/>
      <c r="BW484" s="52"/>
      <c r="BX484" s="52"/>
      <c r="BY484" s="52"/>
      <c r="BZ484" s="55"/>
      <c r="CA484" s="55"/>
      <c r="CB484" s="52"/>
      <c r="CC484" s="52"/>
      <c r="CD484" s="52"/>
      <c r="CE484" s="52"/>
      <c r="CF484" s="52"/>
      <c r="CG484" s="52"/>
      <c r="CH484" s="52"/>
      <c r="CI484" s="52"/>
      <c r="CJ484" s="52"/>
      <c r="CK484" s="52"/>
      <c r="CL484" s="52"/>
      <c r="CM484" s="52"/>
      <c r="CN484" s="52"/>
      <c r="CO484" s="52"/>
      <c r="CP484" s="52"/>
      <c r="CQ484" s="52"/>
      <c r="CR484" s="52"/>
      <c r="CS484" s="52"/>
      <c r="CT484" s="52"/>
      <c r="CU484" s="52"/>
      <c r="CV484" s="52"/>
      <c r="CW484" s="52"/>
      <c r="CX484" s="52"/>
      <c r="CY484" s="52"/>
      <c r="CZ484" s="52">
        <v>16.823939048191338</v>
      </c>
      <c r="DA484" s="52">
        <v>19.496255895940152</v>
      </c>
      <c r="DB484" s="52">
        <v>17.335082511020332</v>
      </c>
      <c r="DC484" s="52"/>
      <c r="DD484" s="50" t="s">
        <v>3720</v>
      </c>
      <c r="DE484" s="22"/>
      <c r="DF484" s="22"/>
    </row>
    <row r="485" spans="1:110" x14ac:dyDescent="0.25">
      <c r="A485" s="50" t="s">
        <v>3286</v>
      </c>
      <c r="B485" s="50" t="s">
        <v>2095</v>
      </c>
      <c r="C485" s="50" t="s">
        <v>106</v>
      </c>
      <c r="D485" s="50" t="s">
        <v>137</v>
      </c>
      <c r="E485" s="50" t="s">
        <v>119</v>
      </c>
      <c r="F485" s="50" t="s">
        <v>1453</v>
      </c>
      <c r="G485" s="50" t="s">
        <v>109</v>
      </c>
      <c r="H485" s="52">
        <v>700.30485912666313</v>
      </c>
      <c r="I485" s="52">
        <v>800</v>
      </c>
      <c r="J485" s="52">
        <v>87.538107390832891</v>
      </c>
      <c r="K485" s="52">
        <v>1</v>
      </c>
      <c r="L485" s="52">
        <v>452</v>
      </c>
      <c r="M485" s="52">
        <v>74.111520443438863</v>
      </c>
      <c r="N485" s="52">
        <v>98.815360591251817</v>
      </c>
      <c r="O485" s="52">
        <v>100</v>
      </c>
      <c r="P485" s="52">
        <v>83</v>
      </c>
      <c r="Q485" s="52">
        <v>57.580564657103281</v>
      </c>
      <c r="R485" s="52">
        <v>74.354523782343705</v>
      </c>
      <c r="S485" s="52">
        <v>75</v>
      </c>
      <c r="T485" s="52">
        <v>76.774086209471037</v>
      </c>
      <c r="U485" s="52">
        <v>100</v>
      </c>
      <c r="V485" s="52">
        <v>437</v>
      </c>
      <c r="W485" s="52">
        <v>71.072825584125468</v>
      </c>
      <c r="X485" s="52">
        <v>94.763767445500619</v>
      </c>
      <c r="Y485" s="52">
        <v>100</v>
      </c>
      <c r="Z485" s="52">
        <v>79</v>
      </c>
      <c r="AA485" s="52">
        <v>56.201332483339073</v>
      </c>
      <c r="AB485" s="52">
        <v>74.93510997778543</v>
      </c>
      <c r="AC485" s="52">
        <v>100</v>
      </c>
      <c r="AD485" s="52">
        <v>261</v>
      </c>
      <c r="AE485" s="52">
        <v>63.469157088122593</v>
      </c>
      <c r="AF485" s="52">
        <v>84.625542784163457</v>
      </c>
      <c r="AG485" s="52">
        <v>100</v>
      </c>
      <c r="AH485" s="52">
        <v>49</v>
      </c>
      <c r="AI485" s="52">
        <v>54.375170068027217</v>
      </c>
      <c r="AJ485" s="52">
        <v>65.57106918238992</v>
      </c>
      <c r="AK485" s="52">
        <v>72.500226757369617</v>
      </c>
      <c r="AL485" s="52">
        <v>100</v>
      </c>
      <c r="AM485" s="53">
        <v>17.41</v>
      </c>
      <c r="AN485" s="53">
        <v>18.149999999999999</v>
      </c>
      <c r="AO485" s="53">
        <v>11.19</v>
      </c>
      <c r="AP485" s="52">
        <v>1</v>
      </c>
      <c r="AQ485" s="52">
        <v>0.89803921568627454</v>
      </c>
      <c r="AR485" s="52">
        <v>0.87628865979381443</v>
      </c>
      <c r="AS485" s="52">
        <v>0.90314769975786924</v>
      </c>
      <c r="AT485" s="52">
        <v>0.87058823529411766</v>
      </c>
      <c r="AU485" s="52">
        <v>0.83673469387755106</v>
      </c>
      <c r="AV485" s="52">
        <v>0.87864077669902918</v>
      </c>
      <c r="AW485" s="52">
        <v>1</v>
      </c>
      <c r="AX485" s="52">
        <v>1</v>
      </c>
      <c r="AY485" s="52">
        <v>1</v>
      </c>
      <c r="AZ485" s="52">
        <v>3.3333333333333333E-2</v>
      </c>
      <c r="BA485" s="52">
        <v>50</v>
      </c>
      <c r="BB485" s="52">
        <v>50</v>
      </c>
      <c r="BC485" s="52">
        <v>5.434782608695652E-2</v>
      </c>
      <c r="BD485" s="52">
        <v>49.130434782608702</v>
      </c>
      <c r="BE485" s="52">
        <v>50</v>
      </c>
      <c r="BF485" s="52"/>
      <c r="BG485" s="52"/>
      <c r="BH485" s="52"/>
      <c r="BI485" s="52"/>
      <c r="BJ485" s="52"/>
      <c r="BK485" s="52"/>
      <c r="BL485" s="52"/>
      <c r="BM485" s="52"/>
      <c r="BN485" s="52"/>
      <c r="BO485" s="52"/>
      <c r="BP485" s="52">
        <v>124</v>
      </c>
      <c r="BQ485" s="52">
        <v>128</v>
      </c>
      <c r="BR485" s="52">
        <v>0.96875</v>
      </c>
      <c r="BS485" s="52">
        <v>50</v>
      </c>
      <c r="BT485" s="52">
        <v>50</v>
      </c>
      <c r="BU485" s="54"/>
      <c r="BV485" s="54"/>
      <c r="BW485" s="52"/>
      <c r="BX485" s="52"/>
      <c r="BY485" s="52"/>
      <c r="BZ485" s="55"/>
      <c r="CA485" s="55"/>
      <c r="CB485" s="52"/>
      <c r="CC485" s="52"/>
      <c r="CD485" s="52"/>
      <c r="CE485" s="52"/>
      <c r="CF485" s="52"/>
      <c r="CG485" s="52"/>
      <c r="CH485" s="52"/>
      <c r="CI485" s="52"/>
      <c r="CJ485" s="52"/>
      <c r="CK485" s="52">
        <v>242</v>
      </c>
      <c r="CL485" s="52">
        <v>177</v>
      </c>
      <c r="CM485" s="52">
        <v>259</v>
      </c>
      <c r="CN485" s="52">
        <v>0.73140495867768596</v>
      </c>
      <c r="CO485" s="52">
        <v>0.93436293436293438</v>
      </c>
      <c r="CP485" s="52">
        <v>48.760330578512395</v>
      </c>
      <c r="CQ485" s="52">
        <v>50</v>
      </c>
      <c r="CR485" s="52"/>
      <c r="CS485" s="52"/>
      <c r="CT485" s="52"/>
      <c r="CU485" s="52"/>
      <c r="CV485" s="52"/>
      <c r="CW485" s="52"/>
      <c r="CX485" s="52"/>
      <c r="CY485" s="52"/>
      <c r="CZ485" s="52">
        <v>16.823939048191338</v>
      </c>
      <c r="DA485" s="52">
        <v>19.496255895940152</v>
      </c>
      <c r="DB485" s="52">
        <v>17.335082511020332</v>
      </c>
      <c r="DC485" s="52"/>
      <c r="DD485" s="50" t="s">
        <v>903</v>
      </c>
      <c r="DE485" s="22"/>
      <c r="DF485" s="22"/>
    </row>
    <row r="486" spans="1:110" x14ac:dyDescent="0.25">
      <c r="A486" s="50" t="s">
        <v>3144</v>
      </c>
      <c r="B486" s="50" t="s">
        <v>2096</v>
      </c>
      <c r="C486" s="50" t="s">
        <v>106</v>
      </c>
      <c r="D486" s="50" t="s">
        <v>107</v>
      </c>
      <c r="E486" s="50" t="s">
        <v>119</v>
      </c>
      <c r="F486" s="50" t="s">
        <v>1454</v>
      </c>
      <c r="G486" s="50" t="s">
        <v>109</v>
      </c>
      <c r="H486" s="52">
        <v>466.97591288809264</v>
      </c>
      <c r="I486" s="52">
        <v>800</v>
      </c>
      <c r="J486" s="52">
        <v>58.37198911101158</v>
      </c>
      <c r="K486" s="52">
        <v>0</v>
      </c>
      <c r="L486" s="52">
        <v>333</v>
      </c>
      <c r="M486" s="52">
        <v>53.441761747050528</v>
      </c>
      <c r="N486" s="52">
        <v>71.255682329400699</v>
      </c>
      <c r="O486" s="52">
        <v>100</v>
      </c>
      <c r="P486" s="52">
        <v>282</v>
      </c>
      <c r="Q486" s="52">
        <v>51.470243432078419</v>
      </c>
      <c r="R486" s="52">
        <v>49.191603143968649</v>
      </c>
      <c r="S486" s="52">
        <v>64.343098312190406</v>
      </c>
      <c r="T486" s="52">
        <v>68.626991242771226</v>
      </c>
      <c r="U486" s="52">
        <v>100</v>
      </c>
      <c r="V486" s="52">
        <v>333</v>
      </c>
      <c r="W486" s="52">
        <v>41.841166210619249</v>
      </c>
      <c r="X486" s="52">
        <v>55.788221614158992</v>
      </c>
      <c r="Y486" s="52">
        <v>100</v>
      </c>
      <c r="Z486" s="52">
        <v>282</v>
      </c>
      <c r="AA486" s="52">
        <v>40.511831871609253</v>
      </c>
      <c r="AB486" s="52">
        <v>54.015775828812338</v>
      </c>
      <c r="AC486" s="52">
        <v>100</v>
      </c>
      <c r="AD486" s="52">
        <v>109</v>
      </c>
      <c r="AE486" s="52">
        <v>40.666360856269115</v>
      </c>
      <c r="AF486" s="52">
        <v>54.221814475025489</v>
      </c>
      <c r="AG486" s="52">
        <v>100</v>
      </c>
      <c r="AH486" s="52">
        <v>90</v>
      </c>
      <c r="AI486" s="52">
        <v>39.864814814814828</v>
      </c>
      <c r="AJ486" s="52"/>
      <c r="AK486" s="52">
        <v>53.153086419753102</v>
      </c>
      <c r="AL486" s="52">
        <v>100</v>
      </c>
      <c r="AM486" s="53">
        <v>12.87</v>
      </c>
      <c r="AN486" s="53">
        <v>8.67</v>
      </c>
      <c r="AO486" s="53"/>
      <c r="AP486" s="52">
        <v>0</v>
      </c>
      <c r="AQ486" s="52">
        <v>0.99415204678362568</v>
      </c>
      <c r="AR486" s="52">
        <v>0.99649122807017543</v>
      </c>
      <c r="AS486" s="52">
        <v>0.98245614035087714</v>
      </c>
      <c r="AT486" s="52">
        <v>0.99415204678362568</v>
      </c>
      <c r="AU486" s="52">
        <v>0.99649122807017543</v>
      </c>
      <c r="AV486" s="52">
        <v>0.98245614035087714</v>
      </c>
      <c r="AW486" s="52">
        <v>1</v>
      </c>
      <c r="AX486" s="52">
        <v>1</v>
      </c>
      <c r="AY486" s="52">
        <v>1</v>
      </c>
      <c r="AZ486" s="52">
        <v>0.25</v>
      </c>
      <c r="BA486" s="52">
        <v>10.000000000000009</v>
      </c>
      <c r="BB486" s="52">
        <v>50</v>
      </c>
      <c r="BC486" s="52">
        <v>0.25</v>
      </c>
      <c r="BD486" s="52">
        <v>10.000000000000009</v>
      </c>
      <c r="BE486" s="52">
        <v>50</v>
      </c>
      <c r="BF486" s="52"/>
      <c r="BG486" s="52"/>
      <c r="BH486" s="52"/>
      <c r="BI486" s="52"/>
      <c r="BJ486" s="52"/>
      <c r="BK486" s="52"/>
      <c r="BL486" s="52"/>
      <c r="BM486" s="52"/>
      <c r="BN486" s="52"/>
      <c r="BO486" s="52"/>
      <c r="BP486" s="52">
        <v>40</v>
      </c>
      <c r="BQ486" s="52">
        <v>44</v>
      </c>
      <c r="BR486" s="52">
        <v>0.90909090909090906</v>
      </c>
      <c r="BS486" s="52">
        <v>48.355899419729212</v>
      </c>
      <c r="BT486" s="52">
        <v>50</v>
      </c>
      <c r="BU486" s="54"/>
      <c r="BV486" s="54"/>
      <c r="BW486" s="52"/>
      <c r="BX486" s="52"/>
      <c r="BY486" s="52"/>
      <c r="BZ486" s="55"/>
      <c r="CA486" s="55"/>
      <c r="CB486" s="52"/>
      <c r="CC486" s="52"/>
      <c r="CD486" s="52"/>
      <c r="CE486" s="52"/>
      <c r="CF486" s="52"/>
      <c r="CG486" s="52"/>
      <c r="CH486" s="52"/>
      <c r="CI486" s="52"/>
      <c r="CJ486" s="52"/>
      <c r="CK486" s="52">
        <v>154</v>
      </c>
      <c r="CL486" s="52">
        <v>96</v>
      </c>
      <c r="CM486" s="52">
        <v>160</v>
      </c>
      <c r="CN486" s="52">
        <v>0.62337662337662336</v>
      </c>
      <c r="CO486" s="52">
        <v>0.96250000000000002</v>
      </c>
      <c r="CP486" s="52">
        <v>41.558441558441558</v>
      </c>
      <c r="CQ486" s="52">
        <v>50</v>
      </c>
      <c r="CR486" s="52"/>
      <c r="CS486" s="52"/>
      <c r="CT486" s="52"/>
      <c r="CU486" s="52"/>
      <c r="CV486" s="52"/>
      <c r="CW486" s="52"/>
      <c r="CX486" s="52"/>
      <c r="CY486" s="52"/>
      <c r="CZ486" s="52">
        <v>16.823939048191338</v>
      </c>
      <c r="DA486" s="52">
        <v>19.496255895940152</v>
      </c>
      <c r="DB486" s="52">
        <v>17.335082511020332</v>
      </c>
      <c r="DC486" s="52"/>
      <c r="DD486" s="50" t="s">
        <v>745</v>
      </c>
      <c r="DE486" s="22"/>
      <c r="DF486" s="22"/>
    </row>
    <row r="487" spans="1:110" x14ac:dyDescent="0.25">
      <c r="A487" s="50" t="s">
        <v>3477</v>
      </c>
      <c r="B487" s="50" t="s">
        <v>2097</v>
      </c>
      <c r="C487" s="50" t="s">
        <v>106</v>
      </c>
      <c r="D487" s="50" t="s">
        <v>107</v>
      </c>
      <c r="E487" s="50" t="s">
        <v>182</v>
      </c>
      <c r="F487" s="50" t="s">
        <v>1453</v>
      </c>
      <c r="G487" s="50" t="s">
        <v>109</v>
      </c>
      <c r="H487" s="52">
        <v>82.563025210084049</v>
      </c>
      <c r="I487" s="52">
        <v>100</v>
      </c>
      <c r="J487" s="52">
        <v>82.563025210084049</v>
      </c>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3"/>
      <c r="AN487" s="53"/>
      <c r="AO487" s="53"/>
      <c r="AP487" s="52"/>
      <c r="AQ487" s="52"/>
      <c r="AR487" s="52"/>
      <c r="AS487" s="52"/>
      <c r="AT487" s="52"/>
      <c r="AU487" s="52"/>
      <c r="AV487" s="52"/>
      <c r="AW487" s="52"/>
      <c r="AX487" s="52"/>
      <c r="AY487" s="52"/>
      <c r="AZ487" s="52">
        <v>6.2184873949579833E-2</v>
      </c>
      <c r="BA487" s="52">
        <v>47.563025210084042</v>
      </c>
      <c r="BB487" s="52">
        <v>50</v>
      </c>
      <c r="BC487" s="52">
        <v>0.125</v>
      </c>
      <c r="BD487" s="52">
        <v>35.000000000000007</v>
      </c>
      <c r="BE487" s="52">
        <v>50</v>
      </c>
      <c r="BF487" s="52"/>
      <c r="BG487" s="52"/>
      <c r="BH487" s="52"/>
      <c r="BI487" s="52"/>
      <c r="BJ487" s="52"/>
      <c r="BK487" s="52"/>
      <c r="BL487" s="52"/>
      <c r="BM487" s="52"/>
      <c r="BN487" s="52"/>
      <c r="BO487" s="52"/>
      <c r="BP487" s="52"/>
      <c r="BQ487" s="52"/>
      <c r="BR487" s="52"/>
      <c r="BS487" s="52"/>
      <c r="BT487" s="52"/>
      <c r="BU487" s="54"/>
      <c r="BV487" s="54"/>
      <c r="BW487" s="52"/>
      <c r="BX487" s="52"/>
      <c r="BY487" s="52"/>
      <c r="BZ487" s="55"/>
      <c r="CA487" s="55"/>
      <c r="CB487" s="52"/>
      <c r="CC487" s="52"/>
      <c r="CD487" s="52"/>
      <c r="CE487" s="52"/>
      <c r="CF487" s="52"/>
      <c r="CG487" s="52"/>
      <c r="CH487" s="52"/>
      <c r="CI487" s="52"/>
      <c r="CJ487" s="52"/>
      <c r="CK487" s="52"/>
      <c r="CL487" s="52"/>
      <c r="CM487" s="52"/>
      <c r="CN487" s="52"/>
      <c r="CO487" s="52"/>
      <c r="CP487" s="52"/>
      <c r="CQ487" s="52"/>
      <c r="CR487" s="52"/>
      <c r="CS487" s="52"/>
      <c r="CT487" s="52"/>
      <c r="CU487" s="52"/>
      <c r="CV487" s="52"/>
      <c r="CW487" s="52"/>
      <c r="CX487" s="52"/>
      <c r="CY487" s="52"/>
      <c r="CZ487" s="52"/>
      <c r="DA487" s="52"/>
      <c r="DB487" s="52"/>
      <c r="DC487" s="52"/>
      <c r="DD487" s="50" t="s">
        <v>1113</v>
      </c>
      <c r="DE487" s="22"/>
      <c r="DF487" s="22"/>
    </row>
    <row r="488" spans="1:110" x14ac:dyDescent="0.25">
      <c r="A488" s="50" t="s">
        <v>3185</v>
      </c>
      <c r="B488" s="50" t="s">
        <v>2098</v>
      </c>
      <c r="C488" s="50" t="s">
        <v>106</v>
      </c>
      <c r="D488" s="50" t="s">
        <v>137</v>
      </c>
      <c r="E488" s="50" t="s">
        <v>119</v>
      </c>
      <c r="F488" s="50" t="s">
        <v>2644</v>
      </c>
      <c r="G488" s="50" t="s">
        <v>109</v>
      </c>
      <c r="H488" s="52">
        <v>671.8304424532148</v>
      </c>
      <c r="I488" s="52">
        <v>800</v>
      </c>
      <c r="J488" s="52">
        <v>83.97880530665185</v>
      </c>
      <c r="K488" s="52">
        <v>0</v>
      </c>
      <c r="L488" s="52">
        <v>668</v>
      </c>
      <c r="M488" s="52">
        <v>73.532324014390539</v>
      </c>
      <c r="N488" s="52">
        <v>98.043098685854062</v>
      </c>
      <c r="O488" s="52">
        <v>100</v>
      </c>
      <c r="P488" s="52">
        <v>192</v>
      </c>
      <c r="Q488" s="52">
        <v>63.212808353736897</v>
      </c>
      <c r="R488" s="52">
        <v>70.432974625002842</v>
      </c>
      <c r="S488" s="52">
        <v>75</v>
      </c>
      <c r="T488" s="52">
        <v>84.283744471649186</v>
      </c>
      <c r="U488" s="52">
        <v>100</v>
      </c>
      <c r="V488" s="52">
        <v>666</v>
      </c>
      <c r="W488" s="52">
        <v>66.190235674170097</v>
      </c>
      <c r="X488" s="52">
        <v>88.253647565560129</v>
      </c>
      <c r="Y488" s="52">
        <v>100</v>
      </c>
      <c r="Z488" s="52">
        <v>191</v>
      </c>
      <c r="AA488" s="52">
        <v>55.638921529428984</v>
      </c>
      <c r="AB488" s="52">
        <v>74.185228705905317</v>
      </c>
      <c r="AC488" s="52">
        <v>100</v>
      </c>
      <c r="AD488" s="52">
        <v>348</v>
      </c>
      <c r="AE488" s="52">
        <v>63.890613026819956</v>
      </c>
      <c r="AF488" s="52">
        <v>85.187484035759937</v>
      </c>
      <c r="AG488" s="52">
        <v>100</v>
      </c>
      <c r="AH488" s="52">
        <v>99</v>
      </c>
      <c r="AI488" s="52">
        <v>53.837037037037049</v>
      </c>
      <c r="AJ488" s="52">
        <v>67.887817938420383</v>
      </c>
      <c r="AK488" s="52">
        <v>71.782716049382728</v>
      </c>
      <c r="AL488" s="52">
        <v>100</v>
      </c>
      <c r="AM488" s="53">
        <v>11.78</v>
      </c>
      <c r="AN488" s="53">
        <v>14.79</v>
      </c>
      <c r="AO488" s="53">
        <v>14.05</v>
      </c>
      <c r="AP488" s="52">
        <v>0</v>
      </c>
      <c r="AQ488" s="52">
        <v>0.99558823529411766</v>
      </c>
      <c r="AR488" s="52">
        <v>0.99494949494949492</v>
      </c>
      <c r="AS488" s="52">
        <v>0.99585062240663902</v>
      </c>
      <c r="AT488" s="52">
        <v>0.99266862170087977</v>
      </c>
      <c r="AU488" s="52">
        <v>0.99</v>
      </c>
      <c r="AV488" s="52">
        <v>0.99377593360995853</v>
      </c>
      <c r="AW488" s="52">
        <v>1</v>
      </c>
      <c r="AX488" s="52">
        <v>1</v>
      </c>
      <c r="AY488" s="52">
        <v>1</v>
      </c>
      <c r="AZ488" s="52">
        <v>1.906158357771261E-2</v>
      </c>
      <c r="BA488" s="52">
        <v>50</v>
      </c>
      <c r="BB488" s="52">
        <v>50</v>
      </c>
      <c r="BC488" s="52">
        <v>5.1724137931034482E-2</v>
      </c>
      <c r="BD488" s="52">
        <v>49.655172413793117</v>
      </c>
      <c r="BE488" s="52">
        <v>50</v>
      </c>
      <c r="BF488" s="52"/>
      <c r="BG488" s="52"/>
      <c r="BH488" s="52"/>
      <c r="BI488" s="52"/>
      <c r="BJ488" s="52"/>
      <c r="BK488" s="52"/>
      <c r="BL488" s="52"/>
      <c r="BM488" s="52"/>
      <c r="BN488" s="52"/>
      <c r="BO488" s="52"/>
      <c r="BP488" s="52">
        <v>165</v>
      </c>
      <c r="BQ488" s="52">
        <v>172</v>
      </c>
      <c r="BR488" s="52">
        <v>0.95930232558139539</v>
      </c>
      <c r="BS488" s="52">
        <v>50</v>
      </c>
      <c r="BT488" s="52">
        <v>50</v>
      </c>
      <c r="BU488" s="54"/>
      <c r="BV488" s="54"/>
      <c r="BW488" s="52"/>
      <c r="BX488" s="52"/>
      <c r="BY488" s="52"/>
      <c r="BZ488" s="55"/>
      <c r="CA488" s="55"/>
      <c r="CB488" s="52"/>
      <c r="CC488" s="52"/>
      <c r="CD488" s="52"/>
      <c r="CE488" s="52"/>
      <c r="CF488" s="52"/>
      <c r="CG488" s="52"/>
      <c r="CH488" s="52"/>
      <c r="CI488" s="52"/>
      <c r="CJ488" s="52"/>
      <c r="CK488" s="52">
        <v>349</v>
      </c>
      <c r="CL488" s="52">
        <v>107</v>
      </c>
      <c r="CM488" s="52">
        <v>356</v>
      </c>
      <c r="CN488" s="52">
        <v>0.30659025787965616</v>
      </c>
      <c r="CO488" s="52">
        <v>0.9803370786516854</v>
      </c>
      <c r="CP488" s="52">
        <v>20.43935052531041</v>
      </c>
      <c r="CQ488" s="52">
        <v>50</v>
      </c>
      <c r="CR488" s="52"/>
      <c r="CS488" s="52"/>
      <c r="CT488" s="52"/>
      <c r="CU488" s="52"/>
      <c r="CV488" s="52"/>
      <c r="CW488" s="52"/>
      <c r="CX488" s="52"/>
      <c r="CY488" s="52"/>
      <c r="CZ488" s="52">
        <v>16.823939048191338</v>
      </c>
      <c r="DA488" s="52">
        <v>19.496255895940152</v>
      </c>
      <c r="DB488" s="52">
        <v>17.335082511020332</v>
      </c>
      <c r="DC488" s="52"/>
      <c r="DD488" s="50" t="s">
        <v>785</v>
      </c>
      <c r="DE488" s="22"/>
      <c r="DF488" s="22"/>
    </row>
    <row r="489" spans="1:110" x14ac:dyDescent="0.25">
      <c r="A489" s="50" t="s">
        <v>3565</v>
      </c>
      <c r="B489" s="50" t="s">
        <v>2099</v>
      </c>
      <c r="C489" s="50" t="s">
        <v>1212</v>
      </c>
      <c r="D489" s="50" t="s">
        <v>140</v>
      </c>
      <c r="E489" s="50" t="s">
        <v>119</v>
      </c>
      <c r="F489" s="50" t="s">
        <v>1453</v>
      </c>
      <c r="G489" s="50" t="s">
        <v>109</v>
      </c>
      <c r="H489" s="52">
        <v>661.6626977357023</v>
      </c>
      <c r="I489" s="52">
        <v>800</v>
      </c>
      <c r="J489" s="52">
        <v>82.707837216962787</v>
      </c>
      <c r="K489" s="52">
        <v>0</v>
      </c>
      <c r="L489" s="52">
        <v>327</v>
      </c>
      <c r="M489" s="52">
        <v>73.876611369273817</v>
      </c>
      <c r="N489" s="52">
        <v>98.502148492365095</v>
      </c>
      <c r="O489" s="52">
        <v>100</v>
      </c>
      <c r="P489" s="52">
        <v>84</v>
      </c>
      <c r="Q489" s="52">
        <v>61.760348751621848</v>
      </c>
      <c r="R489" s="52">
        <v>69.131846257596337</v>
      </c>
      <c r="S489" s="52">
        <v>75</v>
      </c>
      <c r="T489" s="52">
        <v>82.347131668829135</v>
      </c>
      <c r="U489" s="52">
        <v>100</v>
      </c>
      <c r="V489" s="52">
        <v>327</v>
      </c>
      <c r="W489" s="52">
        <v>64.653935244505973</v>
      </c>
      <c r="X489" s="52">
        <v>86.205246992674631</v>
      </c>
      <c r="Y489" s="52">
        <v>100</v>
      </c>
      <c r="Z489" s="52">
        <v>84</v>
      </c>
      <c r="AA489" s="52">
        <v>51.69997838520883</v>
      </c>
      <c r="AB489" s="52">
        <v>68.933304513611773</v>
      </c>
      <c r="AC489" s="52">
        <v>100</v>
      </c>
      <c r="AD489" s="52">
        <v>166</v>
      </c>
      <c r="AE489" s="52">
        <v>65.046887550200793</v>
      </c>
      <c r="AF489" s="52">
        <v>86.729183400267729</v>
      </c>
      <c r="AG489" s="52">
        <v>100</v>
      </c>
      <c r="AH489" s="52">
        <v>48</v>
      </c>
      <c r="AI489" s="52">
        <v>56.478125000000027</v>
      </c>
      <c r="AJ489" s="52">
        <v>68.532485875706186</v>
      </c>
      <c r="AK489" s="52">
        <v>75.304166666666703</v>
      </c>
      <c r="AL489" s="52">
        <v>100</v>
      </c>
      <c r="AM489" s="53">
        <v>13.23</v>
      </c>
      <c r="AN489" s="53">
        <v>17.43</v>
      </c>
      <c r="AO489" s="53">
        <v>12.05</v>
      </c>
      <c r="AP489" s="52">
        <v>0</v>
      </c>
      <c r="AQ489" s="52">
        <v>0.99112426035502954</v>
      </c>
      <c r="AR489" s="52">
        <v>0.98901098901098905</v>
      </c>
      <c r="AS489" s="52">
        <v>0.9919028340080972</v>
      </c>
      <c r="AT489" s="52">
        <v>0.99112426035502954</v>
      </c>
      <c r="AU489" s="52">
        <v>0.98901098901098905</v>
      </c>
      <c r="AV489" s="52">
        <v>0.9919028340080972</v>
      </c>
      <c r="AW489" s="52">
        <v>0.98255813953488369</v>
      </c>
      <c r="AX489" s="52">
        <v>0.98076923076923073</v>
      </c>
      <c r="AY489" s="52">
        <v>0.98333333333333328</v>
      </c>
      <c r="AZ489" s="52">
        <v>6.5088757396449703E-2</v>
      </c>
      <c r="BA489" s="52">
        <v>46.982248520710066</v>
      </c>
      <c r="BB489" s="52">
        <v>50</v>
      </c>
      <c r="BC489" s="52">
        <v>0.11764705882352941</v>
      </c>
      <c r="BD489" s="52">
        <v>36.470588235294123</v>
      </c>
      <c r="BE489" s="52">
        <v>50</v>
      </c>
      <c r="BF489" s="52"/>
      <c r="BG489" s="52"/>
      <c r="BH489" s="52"/>
      <c r="BI489" s="52"/>
      <c r="BJ489" s="52"/>
      <c r="BK489" s="52"/>
      <c r="BL489" s="52"/>
      <c r="BM489" s="52"/>
      <c r="BN489" s="52"/>
      <c r="BO489" s="52"/>
      <c r="BP489" s="52">
        <v>164</v>
      </c>
      <c r="BQ489" s="52">
        <v>166</v>
      </c>
      <c r="BR489" s="52">
        <v>0.98795180722891562</v>
      </c>
      <c r="BS489" s="52">
        <v>50</v>
      </c>
      <c r="BT489" s="52">
        <v>50</v>
      </c>
      <c r="BU489" s="54"/>
      <c r="BV489" s="54"/>
      <c r="BW489" s="52"/>
      <c r="BX489" s="52"/>
      <c r="BY489" s="52"/>
      <c r="BZ489" s="55"/>
      <c r="CA489" s="55"/>
      <c r="CB489" s="52"/>
      <c r="CC489" s="52"/>
      <c r="CD489" s="52"/>
      <c r="CE489" s="52"/>
      <c r="CF489" s="52"/>
      <c r="CG489" s="52"/>
      <c r="CH489" s="52"/>
      <c r="CI489" s="52"/>
      <c r="CJ489" s="52"/>
      <c r="CK489" s="52">
        <v>159</v>
      </c>
      <c r="CL489" s="52">
        <v>72</v>
      </c>
      <c r="CM489" s="52">
        <v>174</v>
      </c>
      <c r="CN489" s="52">
        <v>0.45283018867924529</v>
      </c>
      <c r="CO489" s="52">
        <v>0.91379310344827591</v>
      </c>
      <c r="CP489" s="52">
        <v>30.188679245283019</v>
      </c>
      <c r="CQ489" s="52">
        <v>50</v>
      </c>
      <c r="CR489" s="52"/>
      <c r="CS489" s="52"/>
      <c r="CT489" s="52"/>
      <c r="CU489" s="52"/>
      <c r="CV489" s="52"/>
      <c r="CW489" s="52"/>
      <c r="CX489" s="52"/>
      <c r="CY489" s="52"/>
      <c r="CZ489" s="52">
        <v>16.823939048191338</v>
      </c>
      <c r="DA489" s="52">
        <v>19.496255895940152</v>
      </c>
      <c r="DB489" s="52">
        <v>17.335082511020332</v>
      </c>
      <c r="DC489" s="52"/>
      <c r="DD489" s="50" t="s">
        <v>1214</v>
      </c>
      <c r="DE489" s="22"/>
      <c r="DF489" s="22"/>
    </row>
    <row r="490" spans="1:110" x14ac:dyDescent="0.25">
      <c r="A490" s="50" t="s">
        <v>3093</v>
      </c>
      <c r="B490" s="50" t="s">
        <v>2100</v>
      </c>
      <c r="C490" s="50" t="s">
        <v>106</v>
      </c>
      <c r="D490" s="50" t="s">
        <v>122</v>
      </c>
      <c r="E490" s="50" t="s">
        <v>123</v>
      </c>
      <c r="F490" s="50" t="s">
        <v>2644</v>
      </c>
      <c r="G490" s="50" t="s">
        <v>109</v>
      </c>
      <c r="H490" s="52">
        <v>927.09621711930981</v>
      </c>
      <c r="I490" s="52">
        <v>1250</v>
      </c>
      <c r="J490" s="52">
        <v>74.167697369544783</v>
      </c>
      <c r="K490" s="52">
        <v>0</v>
      </c>
      <c r="L490" s="52">
        <v>212</v>
      </c>
      <c r="M490" s="52">
        <v>72.796263187259072</v>
      </c>
      <c r="N490" s="52">
        <v>97.061684249678763</v>
      </c>
      <c r="O490" s="52">
        <v>100</v>
      </c>
      <c r="P490" s="52">
        <v>57</v>
      </c>
      <c r="Q490" s="52">
        <v>61.866959064327482</v>
      </c>
      <c r="R490" s="52">
        <v>59.533627884143371</v>
      </c>
      <c r="S490" s="52">
        <v>75</v>
      </c>
      <c r="T490" s="52">
        <v>82.489278752436647</v>
      </c>
      <c r="U490" s="52">
        <v>100</v>
      </c>
      <c r="V490" s="52">
        <v>210</v>
      </c>
      <c r="W490" s="52">
        <v>55.495309005618296</v>
      </c>
      <c r="X490" s="52">
        <v>73.99374534082439</v>
      </c>
      <c r="Y490" s="52">
        <v>100</v>
      </c>
      <c r="Z490" s="52">
        <v>56</v>
      </c>
      <c r="AA490" s="52">
        <v>44.389932089674353</v>
      </c>
      <c r="AB490" s="52">
        <v>59.186576119565807</v>
      </c>
      <c r="AC490" s="52">
        <v>100</v>
      </c>
      <c r="AD490" s="52">
        <v>250</v>
      </c>
      <c r="AE490" s="52">
        <v>56.781999999999968</v>
      </c>
      <c r="AF490" s="52">
        <v>75.709333333333291</v>
      </c>
      <c r="AG490" s="52">
        <v>100</v>
      </c>
      <c r="AH490" s="52">
        <v>83</v>
      </c>
      <c r="AI490" s="52">
        <v>48.510441767068286</v>
      </c>
      <c r="AJ490" s="52">
        <v>60.893013972055911</v>
      </c>
      <c r="AK490" s="52">
        <v>64.680589022757715</v>
      </c>
      <c r="AL490" s="52">
        <v>100</v>
      </c>
      <c r="AM490" s="53">
        <v>13.13</v>
      </c>
      <c r="AN490" s="53">
        <v>15.14</v>
      </c>
      <c r="AO490" s="53">
        <v>12.38</v>
      </c>
      <c r="AP490" s="52">
        <v>1</v>
      </c>
      <c r="AQ490" s="52">
        <v>0.96380090497737558</v>
      </c>
      <c r="AR490" s="52">
        <v>0.93442622950819676</v>
      </c>
      <c r="AS490" s="52">
        <v>0.97499999999999998</v>
      </c>
      <c r="AT490" s="52">
        <v>0.96363636363636362</v>
      </c>
      <c r="AU490" s="52">
        <v>0.93442622950819676</v>
      </c>
      <c r="AV490" s="52">
        <v>0.97484276729559749</v>
      </c>
      <c r="AW490" s="52">
        <v>1</v>
      </c>
      <c r="AX490" s="52">
        <v>1</v>
      </c>
      <c r="AY490" s="52">
        <v>1</v>
      </c>
      <c r="AZ490" s="52">
        <v>0.13777777777777778</v>
      </c>
      <c r="BA490" s="52">
        <v>32.44444444444445</v>
      </c>
      <c r="BB490" s="52">
        <v>50</v>
      </c>
      <c r="BC490" s="52">
        <v>0.25249169435215946</v>
      </c>
      <c r="BD490" s="52">
        <v>9.5016611295681184</v>
      </c>
      <c r="BE490" s="52">
        <v>50</v>
      </c>
      <c r="BF490" s="52">
        <v>318</v>
      </c>
      <c r="BG490" s="52">
        <v>426</v>
      </c>
      <c r="BH490" s="52">
        <v>0.74647887323943662</v>
      </c>
      <c r="BI490" s="52">
        <v>49.76525821596244</v>
      </c>
      <c r="BJ490" s="52">
        <v>50</v>
      </c>
      <c r="BK490" s="52">
        <v>165</v>
      </c>
      <c r="BL490" s="52">
        <v>426</v>
      </c>
      <c r="BM490" s="52">
        <v>0.38732394366197181</v>
      </c>
      <c r="BN490" s="52">
        <v>25.821596244131456</v>
      </c>
      <c r="BO490" s="52">
        <v>50</v>
      </c>
      <c r="BP490" s="52">
        <v>204</v>
      </c>
      <c r="BQ490" s="52">
        <v>220</v>
      </c>
      <c r="BR490" s="52">
        <v>0.92727272727272725</v>
      </c>
      <c r="BS490" s="52">
        <v>49.323017408123789</v>
      </c>
      <c r="BT490" s="52">
        <v>50</v>
      </c>
      <c r="BU490" s="54">
        <v>234</v>
      </c>
      <c r="BV490" s="54">
        <v>262</v>
      </c>
      <c r="BW490" s="52">
        <v>0.89312977099236646</v>
      </c>
      <c r="BX490" s="52">
        <v>95.013805424719848</v>
      </c>
      <c r="BY490" s="52">
        <v>100</v>
      </c>
      <c r="BZ490" s="55">
        <v>100</v>
      </c>
      <c r="CA490" s="55">
        <v>126</v>
      </c>
      <c r="CB490" s="52">
        <v>0.79365079365079372</v>
      </c>
      <c r="CC490" s="52">
        <v>84.430935494765293</v>
      </c>
      <c r="CD490" s="52">
        <v>100</v>
      </c>
      <c r="CE490" s="52">
        <v>1</v>
      </c>
      <c r="CF490" s="52">
        <v>255</v>
      </c>
      <c r="CG490" s="52">
        <v>176</v>
      </c>
      <c r="CH490" s="52">
        <v>0.69019607843137254</v>
      </c>
      <c r="CI490" s="52">
        <v>92.026143790849673</v>
      </c>
      <c r="CJ490" s="52">
        <v>100</v>
      </c>
      <c r="CK490" s="52">
        <v>88</v>
      </c>
      <c r="CL490" s="52">
        <v>49</v>
      </c>
      <c r="CM490" s="52">
        <v>259</v>
      </c>
      <c r="CN490" s="52">
        <v>0.55681818181818177</v>
      </c>
      <c r="CO490" s="52">
        <v>0.33976833976833976</v>
      </c>
      <c r="CP490" s="52">
        <v>0</v>
      </c>
      <c r="CQ490" s="52">
        <v>50</v>
      </c>
      <c r="CR490" s="52">
        <v>385</v>
      </c>
      <c r="CS490" s="52">
        <v>900</v>
      </c>
      <c r="CT490" s="52">
        <v>0.42777777777777776</v>
      </c>
      <c r="CU490" s="52">
        <v>35.648148148148145</v>
      </c>
      <c r="CV490" s="52">
        <v>50</v>
      </c>
      <c r="CW490" s="52">
        <v>0.79365079365079372</v>
      </c>
      <c r="CX490" s="52">
        <v>0.94</v>
      </c>
      <c r="CY490" s="52">
        <v>0.14634920634920634</v>
      </c>
      <c r="CZ490" s="52">
        <v>16.823939048191338</v>
      </c>
      <c r="DA490" s="52">
        <v>19.496255895940152</v>
      </c>
      <c r="DB490" s="52">
        <v>17.335082511020332</v>
      </c>
      <c r="DC490" s="52">
        <v>12.629206143265662</v>
      </c>
      <c r="DD490" s="50" t="s">
        <v>686</v>
      </c>
      <c r="DE490" s="22"/>
      <c r="DF490" s="22"/>
    </row>
    <row r="491" spans="1:110" x14ac:dyDescent="0.25">
      <c r="A491" s="50" t="s">
        <v>3335</v>
      </c>
      <c r="B491" s="50" t="s">
        <v>2101</v>
      </c>
      <c r="C491" s="50" t="s">
        <v>106</v>
      </c>
      <c r="D491" s="50" t="s">
        <v>108</v>
      </c>
      <c r="E491" s="50" t="s">
        <v>119</v>
      </c>
      <c r="F491" s="50" t="s">
        <v>2644</v>
      </c>
      <c r="G491" s="50" t="s">
        <v>109</v>
      </c>
      <c r="H491" s="52">
        <v>641.52109720264616</v>
      </c>
      <c r="I491" s="52">
        <v>800</v>
      </c>
      <c r="J491" s="52">
        <v>80.19013715033077</v>
      </c>
      <c r="K491" s="52">
        <v>0</v>
      </c>
      <c r="L491" s="52">
        <v>716</v>
      </c>
      <c r="M491" s="52">
        <v>74.868833268364142</v>
      </c>
      <c r="N491" s="52">
        <v>99.825111024485523</v>
      </c>
      <c r="O491" s="52">
        <v>100</v>
      </c>
      <c r="P491" s="52">
        <v>167</v>
      </c>
      <c r="Q491" s="52">
        <v>64.723526323350725</v>
      </c>
      <c r="R491" s="52">
        <v>69.30488966858826</v>
      </c>
      <c r="S491" s="52">
        <v>75</v>
      </c>
      <c r="T491" s="52">
        <v>86.298035097800962</v>
      </c>
      <c r="U491" s="52">
        <v>100</v>
      </c>
      <c r="V491" s="52">
        <v>716</v>
      </c>
      <c r="W491" s="52">
        <v>65.414950062763793</v>
      </c>
      <c r="X491" s="52">
        <v>87.219933417018396</v>
      </c>
      <c r="Y491" s="52">
        <v>100</v>
      </c>
      <c r="Z491" s="52">
        <v>167</v>
      </c>
      <c r="AA491" s="52">
        <v>52.627064771760047</v>
      </c>
      <c r="AB491" s="52">
        <v>70.169419695680062</v>
      </c>
      <c r="AC491" s="52">
        <v>100</v>
      </c>
      <c r="AD491" s="52">
        <v>227</v>
      </c>
      <c r="AE491" s="52">
        <v>61.992511013215839</v>
      </c>
      <c r="AF491" s="52">
        <v>82.656681350954457</v>
      </c>
      <c r="AG491" s="52">
        <v>100</v>
      </c>
      <c r="AH491" s="52">
        <v>48</v>
      </c>
      <c r="AI491" s="52">
        <v>51.440277777777794</v>
      </c>
      <c r="AJ491" s="52">
        <v>64.822160148975769</v>
      </c>
      <c r="AK491" s="52">
        <v>68.587037037037064</v>
      </c>
      <c r="AL491" s="52">
        <v>100</v>
      </c>
      <c r="AM491" s="53">
        <v>10.27</v>
      </c>
      <c r="AN491" s="53">
        <v>16.670000000000002</v>
      </c>
      <c r="AO491" s="53">
        <v>13.38</v>
      </c>
      <c r="AP491" s="52">
        <v>0</v>
      </c>
      <c r="AQ491" s="52">
        <v>0.99449035812672182</v>
      </c>
      <c r="AR491" s="52">
        <v>0.98843930635838151</v>
      </c>
      <c r="AS491" s="52">
        <v>0.9963833634719711</v>
      </c>
      <c r="AT491" s="52">
        <v>0.9944979367262724</v>
      </c>
      <c r="AU491" s="52">
        <v>0.9885057471264368</v>
      </c>
      <c r="AV491" s="52">
        <v>0.9963833634719711</v>
      </c>
      <c r="AW491" s="52">
        <v>0.99563318777292575</v>
      </c>
      <c r="AX491" s="52">
        <v>0.98</v>
      </c>
      <c r="AY491" s="52">
        <v>1</v>
      </c>
      <c r="AZ491" s="52">
        <v>7.4175824175824176E-2</v>
      </c>
      <c r="BA491" s="52">
        <v>45.164835164835182</v>
      </c>
      <c r="BB491" s="52">
        <v>50</v>
      </c>
      <c r="BC491" s="52">
        <v>0.15822784810126583</v>
      </c>
      <c r="BD491" s="52">
        <v>28.354430379746855</v>
      </c>
      <c r="BE491" s="52">
        <v>50</v>
      </c>
      <c r="BF491" s="52"/>
      <c r="BG491" s="52"/>
      <c r="BH491" s="52"/>
      <c r="BI491" s="52"/>
      <c r="BJ491" s="52"/>
      <c r="BK491" s="52"/>
      <c r="BL491" s="52"/>
      <c r="BM491" s="52"/>
      <c r="BN491" s="52"/>
      <c r="BO491" s="52"/>
      <c r="BP491" s="52">
        <v>255</v>
      </c>
      <c r="BQ491" s="52">
        <v>268</v>
      </c>
      <c r="BR491" s="52">
        <v>0.95149253731343286</v>
      </c>
      <c r="BS491" s="52">
        <v>50</v>
      </c>
      <c r="BT491" s="52">
        <v>50</v>
      </c>
      <c r="BU491" s="54"/>
      <c r="BV491" s="54"/>
      <c r="BW491" s="52"/>
      <c r="BX491" s="52"/>
      <c r="BY491" s="52"/>
      <c r="BZ491" s="55"/>
      <c r="CA491" s="55"/>
      <c r="CB491" s="52"/>
      <c r="CC491" s="52"/>
      <c r="CD491" s="52"/>
      <c r="CE491" s="52"/>
      <c r="CF491" s="52"/>
      <c r="CG491" s="52"/>
      <c r="CH491" s="52"/>
      <c r="CI491" s="52"/>
      <c r="CJ491" s="52"/>
      <c r="CK491" s="52">
        <v>456</v>
      </c>
      <c r="CL491" s="52">
        <v>159</v>
      </c>
      <c r="CM491" s="52">
        <v>472</v>
      </c>
      <c r="CN491" s="52">
        <v>0.34868421052631576</v>
      </c>
      <c r="CO491" s="52">
        <v>0.96610169491525422</v>
      </c>
      <c r="CP491" s="52">
        <v>23.245614035087716</v>
      </c>
      <c r="CQ491" s="52">
        <v>50</v>
      </c>
      <c r="CR491" s="52"/>
      <c r="CS491" s="52"/>
      <c r="CT491" s="52"/>
      <c r="CU491" s="52"/>
      <c r="CV491" s="52"/>
      <c r="CW491" s="52"/>
      <c r="CX491" s="52"/>
      <c r="CY491" s="52"/>
      <c r="CZ491" s="52">
        <v>16.823939048191338</v>
      </c>
      <c r="DA491" s="52">
        <v>19.496255895940152</v>
      </c>
      <c r="DB491" s="52">
        <v>17.335082511020332</v>
      </c>
      <c r="DC491" s="52"/>
      <c r="DD491" s="50" t="s">
        <v>961</v>
      </c>
      <c r="DE491" s="22"/>
      <c r="DF491" s="22"/>
    </row>
    <row r="492" spans="1:110" x14ac:dyDescent="0.25">
      <c r="A492" s="50" t="s">
        <v>3094</v>
      </c>
      <c r="B492" s="50" t="s">
        <v>2102</v>
      </c>
      <c r="C492" s="50" t="s">
        <v>106</v>
      </c>
      <c r="D492" s="50" t="s">
        <v>122</v>
      </c>
      <c r="E492" s="50" t="s">
        <v>123</v>
      </c>
      <c r="F492" s="50" t="s">
        <v>2644</v>
      </c>
      <c r="G492" s="50" t="s">
        <v>109</v>
      </c>
      <c r="H492" s="52">
        <v>1027.3674562359586</v>
      </c>
      <c r="I492" s="52">
        <v>1250</v>
      </c>
      <c r="J492" s="52">
        <v>82.18939649887669</v>
      </c>
      <c r="K492" s="52">
        <v>0</v>
      </c>
      <c r="L492" s="52">
        <v>193</v>
      </c>
      <c r="M492" s="52">
        <v>76.500299459579921</v>
      </c>
      <c r="N492" s="52">
        <v>100</v>
      </c>
      <c r="O492" s="52">
        <v>100</v>
      </c>
      <c r="P492" s="52">
        <v>45</v>
      </c>
      <c r="Q492" s="52">
        <v>63.120549581839903</v>
      </c>
      <c r="R492" s="52">
        <v>66.369778151810564</v>
      </c>
      <c r="S492" s="52">
        <v>75</v>
      </c>
      <c r="T492" s="52">
        <v>84.160732775786542</v>
      </c>
      <c r="U492" s="52">
        <v>100</v>
      </c>
      <c r="V492" s="52">
        <v>191</v>
      </c>
      <c r="W492" s="52">
        <v>61.93685492044645</v>
      </c>
      <c r="X492" s="52">
        <v>82.582473227261929</v>
      </c>
      <c r="Y492" s="52">
        <v>100</v>
      </c>
      <c r="Z492" s="52">
        <v>44</v>
      </c>
      <c r="AA492" s="52">
        <v>47.126861397479949</v>
      </c>
      <c r="AB492" s="52">
        <v>62.835815196639935</v>
      </c>
      <c r="AC492" s="52">
        <v>100</v>
      </c>
      <c r="AD492" s="52">
        <v>222</v>
      </c>
      <c r="AE492" s="52">
        <v>56.375825825825835</v>
      </c>
      <c r="AF492" s="52">
        <v>75.167767767767785</v>
      </c>
      <c r="AG492" s="52">
        <v>100</v>
      </c>
      <c r="AH492" s="52">
        <v>47</v>
      </c>
      <c r="AI492" s="52">
        <v>44.787943262411346</v>
      </c>
      <c r="AJ492" s="52">
        <v>59.487999999999985</v>
      </c>
      <c r="AK492" s="52">
        <v>59.717257683215131</v>
      </c>
      <c r="AL492" s="52">
        <v>100</v>
      </c>
      <c r="AM492" s="53">
        <v>11.87</v>
      </c>
      <c r="AN492" s="53">
        <v>19.239999999999998</v>
      </c>
      <c r="AO492" s="53">
        <v>14.7</v>
      </c>
      <c r="AP492" s="52">
        <v>1</v>
      </c>
      <c r="AQ492" s="52">
        <v>0.86283185840707965</v>
      </c>
      <c r="AR492" s="52">
        <v>0.79661016949152541</v>
      </c>
      <c r="AS492" s="52">
        <v>0.88622754491017963</v>
      </c>
      <c r="AT492" s="52">
        <v>0.8584070796460177</v>
      </c>
      <c r="AU492" s="52">
        <v>0.79661016949152541</v>
      </c>
      <c r="AV492" s="52">
        <v>0.88023952095808389</v>
      </c>
      <c r="AW492" s="52">
        <v>1</v>
      </c>
      <c r="AX492" s="52">
        <v>1</v>
      </c>
      <c r="AY492" s="52">
        <v>1</v>
      </c>
      <c r="AZ492" s="52">
        <v>0.13546255506607929</v>
      </c>
      <c r="BA492" s="52">
        <v>32.907488986784152</v>
      </c>
      <c r="BB492" s="52">
        <v>50</v>
      </c>
      <c r="BC492" s="52">
        <v>0.26262626262626265</v>
      </c>
      <c r="BD492" s="52">
        <v>7.4747474747474785</v>
      </c>
      <c r="BE492" s="52">
        <v>50</v>
      </c>
      <c r="BF492" s="52">
        <v>351</v>
      </c>
      <c r="BG492" s="52">
        <v>465</v>
      </c>
      <c r="BH492" s="52">
        <v>0.75483870967741939</v>
      </c>
      <c r="BI492" s="52">
        <v>50</v>
      </c>
      <c r="BJ492" s="52">
        <v>50</v>
      </c>
      <c r="BK492" s="52">
        <v>226</v>
      </c>
      <c r="BL492" s="52">
        <v>465</v>
      </c>
      <c r="BM492" s="52">
        <v>0.48602150537634409</v>
      </c>
      <c r="BN492" s="52">
        <v>32.401433691756267</v>
      </c>
      <c r="BO492" s="52">
        <v>50</v>
      </c>
      <c r="BP492" s="52">
        <v>211</v>
      </c>
      <c r="BQ492" s="52">
        <v>218</v>
      </c>
      <c r="BR492" s="52">
        <v>0.9678899082568807</v>
      </c>
      <c r="BS492" s="52">
        <v>50</v>
      </c>
      <c r="BT492" s="52">
        <v>50</v>
      </c>
      <c r="BU492" s="54">
        <v>231</v>
      </c>
      <c r="BV492" s="54">
        <v>240</v>
      </c>
      <c r="BW492" s="52">
        <v>0.96250000000000002</v>
      </c>
      <c r="BX492" s="52">
        <v>100</v>
      </c>
      <c r="BY492" s="52">
        <v>100</v>
      </c>
      <c r="BZ492" s="55">
        <v>71</v>
      </c>
      <c r="CA492" s="55">
        <v>80</v>
      </c>
      <c r="CB492" s="52">
        <v>0.88749999999999996</v>
      </c>
      <c r="CC492" s="52">
        <v>94.414893617021278</v>
      </c>
      <c r="CD492" s="52">
        <v>100</v>
      </c>
      <c r="CE492" s="52">
        <v>0</v>
      </c>
      <c r="CF492" s="52">
        <v>246</v>
      </c>
      <c r="CG492" s="52">
        <v>193</v>
      </c>
      <c r="CH492" s="52">
        <v>0.78455284552845528</v>
      </c>
      <c r="CI492" s="52">
        <v>100</v>
      </c>
      <c r="CJ492" s="52">
        <v>100</v>
      </c>
      <c r="CK492" s="52">
        <v>205</v>
      </c>
      <c r="CL492" s="52">
        <v>183</v>
      </c>
      <c r="CM492" s="52">
        <v>226</v>
      </c>
      <c r="CN492" s="52">
        <v>0.89268292682926831</v>
      </c>
      <c r="CO492" s="52">
        <v>0.90707964601769908</v>
      </c>
      <c r="CP492" s="52">
        <v>50</v>
      </c>
      <c r="CQ492" s="52">
        <v>50</v>
      </c>
      <c r="CR492" s="52">
        <v>498</v>
      </c>
      <c r="CS492" s="52">
        <v>908</v>
      </c>
      <c r="CT492" s="52">
        <v>0.54845814977973573</v>
      </c>
      <c r="CU492" s="52">
        <v>45.704845814977979</v>
      </c>
      <c r="CV492" s="52">
        <v>50</v>
      </c>
      <c r="CW492" s="52">
        <v>0.88749999999999996</v>
      </c>
      <c r="CX492" s="52">
        <v>0.94</v>
      </c>
      <c r="CY492" s="52">
        <v>5.2499999999999998E-2</v>
      </c>
      <c r="CZ492" s="52">
        <v>16.823939048191338</v>
      </c>
      <c r="DA492" s="52">
        <v>19.496255895940152</v>
      </c>
      <c r="DB492" s="52">
        <v>17.335082511020332</v>
      </c>
      <c r="DC492" s="52">
        <v>12.629206143265662</v>
      </c>
      <c r="DD492" s="50" t="s">
        <v>687</v>
      </c>
      <c r="DE492" s="22"/>
      <c r="DF492" s="22"/>
    </row>
    <row r="493" spans="1:110" x14ac:dyDescent="0.25">
      <c r="A493" s="50" t="s">
        <v>2855</v>
      </c>
      <c r="B493" s="50" t="s">
        <v>2103</v>
      </c>
      <c r="C493" s="50" t="s">
        <v>106</v>
      </c>
      <c r="D493" s="50" t="s">
        <v>108</v>
      </c>
      <c r="E493" s="50" t="s">
        <v>119</v>
      </c>
      <c r="F493" s="50" t="s">
        <v>1454</v>
      </c>
      <c r="G493" s="50" t="s">
        <v>109</v>
      </c>
      <c r="H493" s="52">
        <v>538.9323111471449</v>
      </c>
      <c r="I493" s="52">
        <v>800</v>
      </c>
      <c r="J493" s="52">
        <v>67.366538893393113</v>
      </c>
      <c r="K493" s="52">
        <v>0</v>
      </c>
      <c r="L493" s="52">
        <v>557</v>
      </c>
      <c r="M493" s="52">
        <v>56.937086579797423</v>
      </c>
      <c r="N493" s="52">
        <v>75.916115439729907</v>
      </c>
      <c r="O493" s="52">
        <v>100</v>
      </c>
      <c r="P493" s="52">
        <v>360</v>
      </c>
      <c r="Q493" s="52">
        <v>52.347387977634753</v>
      </c>
      <c r="R493" s="52">
        <v>53.96052609467182</v>
      </c>
      <c r="S493" s="52">
        <v>65.324353060906873</v>
      </c>
      <c r="T493" s="52">
        <v>69.796517303512999</v>
      </c>
      <c r="U493" s="52">
        <v>100</v>
      </c>
      <c r="V493" s="52">
        <v>553</v>
      </c>
      <c r="W493" s="52">
        <v>46.201313742913534</v>
      </c>
      <c r="X493" s="52">
        <v>61.601751657218038</v>
      </c>
      <c r="Y493" s="52">
        <v>100</v>
      </c>
      <c r="Z493" s="52">
        <v>356</v>
      </c>
      <c r="AA493" s="52">
        <v>41.907592301069769</v>
      </c>
      <c r="AB493" s="52">
        <v>55.87678973475969</v>
      </c>
      <c r="AC493" s="52">
        <v>100</v>
      </c>
      <c r="AD493" s="52">
        <v>175</v>
      </c>
      <c r="AE493" s="52">
        <v>49.11657142857144</v>
      </c>
      <c r="AF493" s="52">
        <v>65.488761904761915</v>
      </c>
      <c r="AG493" s="52">
        <v>100</v>
      </c>
      <c r="AH493" s="52">
        <v>112</v>
      </c>
      <c r="AI493" s="52">
        <v>45.659821428571426</v>
      </c>
      <c r="AJ493" s="52">
        <v>55.261904761904766</v>
      </c>
      <c r="AK493" s="52">
        <v>60.879761904761899</v>
      </c>
      <c r="AL493" s="52">
        <v>100</v>
      </c>
      <c r="AM493" s="53">
        <v>12.97</v>
      </c>
      <c r="AN493" s="53">
        <v>12.05</v>
      </c>
      <c r="AO493" s="53">
        <v>9.6</v>
      </c>
      <c r="AP493" s="52">
        <v>0</v>
      </c>
      <c r="AQ493" s="52">
        <v>0.98456260720411659</v>
      </c>
      <c r="AR493" s="52">
        <v>0.98157894736842111</v>
      </c>
      <c r="AS493" s="52">
        <v>0.99014778325123154</v>
      </c>
      <c r="AT493" s="52">
        <v>0.98122866894197958</v>
      </c>
      <c r="AU493" s="52">
        <v>0.97650130548302871</v>
      </c>
      <c r="AV493" s="52">
        <v>0.99014778325123154</v>
      </c>
      <c r="AW493" s="52">
        <v>0.97252747252747251</v>
      </c>
      <c r="AX493" s="52">
        <v>0.96581196581196582</v>
      </c>
      <c r="AY493" s="52">
        <v>0.98461538461538467</v>
      </c>
      <c r="AZ493" s="52">
        <v>0</v>
      </c>
      <c r="BA493" s="52">
        <v>50</v>
      </c>
      <c r="BB493" s="52">
        <v>50</v>
      </c>
      <c r="BC493" s="52">
        <v>0</v>
      </c>
      <c r="BD493" s="52">
        <v>50</v>
      </c>
      <c r="BE493" s="52">
        <v>50</v>
      </c>
      <c r="BF493" s="52"/>
      <c r="BG493" s="52"/>
      <c r="BH493" s="52"/>
      <c r="BI493" s="52"/>
      <c r="BJ493" s="52"/>
      <c r="BK493" s="52"/>
      <c r="BL493" s="52"/>
      <c r="BM493" s="52"/>
      <c r="BN493" s="52"/>
      <c r="BO493" s="52"/>
      <c r="BP493" s="52">
        <v>181</v>
      </c>
      <c r="BQ493" s="52">
        <v>195</v>
      </c>
      <c r="BR493" s="52">
        <v>0.92820512820512824</v>
      </c>
      <c r="BS493" s="52">
        <v>49.372613202400437</v>
      </c>
      <c r="BT493" s="52">
        <v>50</v>
      </c>
      <c r="BU493" s="54"/>
      <c r="BV493" s="54"/>
      <c r="BW493" s="52"/>
      <c r="BX493" s="52"/>
      <c r="BY493" s="52"/>
      <c r="BZ493" s="55"/>
      <c r="CA493" s="55"/>
      <c r="CB493" s="52"/>
      <c r="CC493" s="52"/>
      <c r="CD493" s="52"/>
      <c r="CE493" s="52"/>
      <c r="CF493" s="52"/>
      <c r="CG493" s="52"/>
      <c r="CH493" s="52"/>
      <c r="CI493" s="52"/>
      <c r="CJ493" s="52"/>
      <c r="CK493" s="52">
        <v>92</v>
      </c>
      <c r="CL493" s="52">
        <v>38</v>
      </c>
      <c r="CM493" s="52">
        <v>387</v>
      </c>
      <c r="CN493" s="52">
        <v>0.41304347826086957</v>
      </c>
      <c r="CO493" s="52">
        <v>0.23772609819121446</v>
      </c>
      <c r="CP493" s="52">
        <v>0</v>
      </c>
      <c r="CQ493" s="52">
        <v>50</v>
      </c>
      <c r="CR493" s="52"/>
      <c r="CS493" s="52"/>
      <c r="CT493" s="52"/>
      <c r="CU493" s="52"/>
      <c r="CV493" s="52"/>
      <c r="CW493" s="52"/>
      <c r="CX493" s="52"/>
      <c r="CY493" s="52"/>
      <c r="CZ493" s="52">
        <v>16.823939048191338</v>
      </c>
      <c r="DA493" s="52">
        <v>19.496255895940152</v>
      </c>
      <c r="DB493" s="52">
        <v>17.335082511020332</v>
      </c>
      <c r="DC493" s="52"/>
      <c r="DD493" s="50" t="s">
        <v>419</v>
      </c>
      <c r="DE493" s="22"/>
      <c r="DF493" s="22"/>
    </row>
    <row r="494" spans="1:110" x14ac:dyDescent="0.25">
      <c r="A494" s="50" t="s">
        <v>2834</v>
      </c>
      <c r="B494" s="50" t="s">
        <v>2104</v>
      </c>
      <c r="C494" s="50" t="s">
        <v>106</v>
      </c>
      <c r="D494" s="50" t="s">
        <v>114</v>
      </c>
      <c r="E494" s="50" t="s">
        <v>108</v>
      </c>
      <c r="F494" s="50" t="s">
        <v>2644</v>
      </c>
      <c r="G494" s="50" t="s">
        <v>109</v>
      </c>
      <c r="H494" s="52">
        <v>507.73078863303789</v>
      </c>
      <c r="I494" s="52">
        <v>750</v>
      </c>
      <c r="J494" s="52">
        <v>67.697438484405055</v>
      </c>
      <c r="K494" s="52">
        <v>0</v>
      </c>
      <c r="L494" s="52">
        <v>145</v>
      </c>
      <c r="M494" s="52">
        <v>62.800945223942861</v>
      </c>
      <c r="N494" s="52">
        <v>83.734593631923815</v>
      </c>
      <c r="O494" s="52">
        <v>100</v>
      </c>
      <c r="P494" s="52">
        <v>105</v>
      </c>
      <c r="Q494" s="52">
        <v>59.486860249547682</v>
      </c>
      <c r="R494" s="52">
        <v>62.89590532551059</v>
      </c>
      <c r="S494" s="52">
        <v>71.500418281730191</v>
      </c>
      <c r="T494" s="52">
        <v>79.315813666063576</v>
      </c>
      <c r="U494" s="52">
        <v>100</v>
      </c>
      <c r="V494" s="52">
        <v>145</v>
      </c>
      <c r="W494" s="52">
        <v>57.097456992602169</v>
      </c>
      <c r="X494" s="52">
        <v>76.129942656802896</v>
      </c>
      <c r="Y494" s="52">
        <v>100</v>
      </c>
      <c r="Z494" s="52">
        <v>105</v>
      </c>
      <c r="AA494" s="52">
        <v>54.888524294351349</v>
      </c>
      <c r="AB494" s="52">
        <v>73.184699059135127</v>
      </c>
      <c r="AC494" s="52">
        <v>100</v>
      </c>
      <c r="AD494" s="52">
        <v>38</v>
      </c>
      <c r="AE494" s="52">
        <v>45.958771929824572</v>
      </c>
      <c r="AF494" s="52">
        <v>61.278362573099429</v>
      </c>
      <c r="AG494" s="52">
        <v>100</v>
      </c>
      <c r="AH494" s="52">
        <v>27</v>
      </c>
      <c r="AI494" s="52">
        <v>44.787654320987663</v>
      </c>
      <c r="AJ494" s="52"/>
      <c r="AK494" s="52">
        <v>59.716872427983546</v>
      </c>
      <c r="AL494" s="52">
        <v>100</v>
      </c>
      <c r="AM494" s="53">
        <v>12.01</v>
      </c>
      <c r="AN494" s="53">
        <v>8</v>
      </c>
      <c r="AO494" s="53"/>
      <c r="AP494" s="52">
        <v>0</v>
      </c>
      <c r="AQ494" s="52">
        <v>1</v>
      </c>
      <c r="AR494" s="52">
        <v>1</v>
      </c>
      <c r="AS494" s="52">
        <v>1</v>
      </c>
      <c r="AT494" s="52">
        <v>1</v>
      </c>
      <c r="AU494" s="52">
        <v>1</v>
      </c>
      <c r="AV494" s="52">
        <v>1</v>
      </c>
      <c r="AW494" s="52">
        <v>1</v>
      </c>
      <c r="AX494" s="52">
        <v>1</v>
      </c>
      <c r="AY494" s="52"/>
      <c r="AZ494" s="52">
        <v>0.13851351351351351</v>
      </c>
      <c r="BA494" s="52">
        <v>32.297297297297312</v>
      </c>
      <c r="BB494" s="52">
        <v>50</v>
      </c>
      <c r="BC494" s="52">
        <v>0.18811881188118812</v>
      </c>
      <c r="BD494" s="52">
        <v>22.376237623762396</v>
      </c>
      <c r="BE494" s="52">
        <v>50</v>
      </c>
      <c r="BF494" s="52"/>
      <c r="BG494" s="52"/>
      <c r="BH494" s="52"/>
      <c r="BI494" s="52"/>
      <c r="BJ494" s="52"/>
      <c r="BK494" s="52"/>
      <c r="BL494" s="52"/>
      <c r="BM494" s="52"/>
      <c r="BN494" s="52"/>
      <c r="BO494" s="52"/>
      <c r="BP494" s="52"/>
      <c r="BQ494" s="52"/>
      <c r="BR494" s="52"/>
      <c r="BS494" s="52"/>
      <c r="BT494" s="52"/>
      <c r="BU494" s="54"/>
      <c r="BV494" s="54"/>
      <c r="BW494" s="52"/>
      <c r="BX494" s="52"/>
      <c r="BY494" s="52"/>
      <c r="BZ494" s="55"/>
      <c r="CA494" s="55"/>
      <c r="CB494" s="52"/>
      <c r="CC494" s="52"/>
      <c r="CD494" s="52"/>
      <c r="CE494" s="52"/>
      <c r="CF494" s="52"/>
      <c r="CG494" s="52"/>
      <c r="CH494" s="52"/>
      <c r="CI494" s="52"/>
      <c r="CJ494" s="52"/>
      <c r="CK494" s="52">
        <v>66</v>
      </c>
      <c r="CL494" s="52">
        <v>39</v>
      </c>
      <c r="CM494" s="52">
        <v>76</v>
      </c>
      <c r="CN494" s="52">
        <v>0.59090909090909094</v>
      </c>
      <c r="CO494" s="52">
        <v>0.86842105263157898</v>
      </c>
      <c r="CP494" s="52">
        <v>19.696969696969699</v>
      </c>
      <c r="CQ494" s="52">
        <v>50</v>
      </c>
      <c r="CR494" s="52"/>
      <c r="CS494" s="52"/>
      <c r="CT494" s="52"/>
      <c r="CU494" s="52"/>
      <c r="CV494" s="52"/>
      <c r="CW494" s="52"/>
      <c r="CX494" s="52"/>
      <c r="CY494" s="52"/>
      <c r="CZ494" s="52">
        <v>16.823939048191338</v>
      </c>
      <c r="DA494" s="52">
        <v>19.496255895940152</v>
      </c>
      <c r="DB494" s="52">
        <v>17.335082511020332</v>
      </c>
      <c r="DC494" s="52"/>
      <c r="DD494" s="50" t="s">
        <v>397</v>
      </c>
      <c r="DE494" s="22"/>
      <c r="DF494" s="22"/>
    </row>
    <row r="495" spans="1:110" x14ac:dyDescent="0.25">
      <c r="A495" s="50" t="s">
        <v>3013</v>
      </c>
      <c r="B495" s="50" t="s">
        <v>2105</v>
      </c>
      <c r="C495" s="50" t="s">
        <v>106</v>
      </c>
      <c r="D495" s="50" t="s">
        <v>122</v>
      </c>
      <c r="E495" s="50" t="s">
        <v>123</v>
      </c>
      <c r="F495" s="50" t="s">
        <v>1454</v>
      </c>
      <c r="G495" s="50" t="s">
        <v>109</v>
      </c>
      <c r="H495" s="52">
        <v>483.49403667816847</v>
      </c>
      <c r="I495" s="52">
        <v>850</v>
      </c>
      <c r="J495" s="52">
        <v>56.881651373902173</v>
      </c>
      <c r="K495" s="52">
        <v>0</v>
      </c>
      <c r="L495" s="52">
        <v>6</v>
      </c>
      <c r="M495" s="52"/>
      <c r="N495" s="52"/>
      <c r="O495" s="52">
        <v>0</v>
      </c>
      <c r="P495" s="52">
        <v>5</v>
      </c>
      <c r="Q495" s="52"/>
      <c r="R495" s="52"/>
      <c r="S495" s="52"/>
      <c r="T495" s="52"/>
      <c r="U495" s="52">
        <v>0</v>
      </c>
      <c r="V495" s="52">
        <v>6</v>
      </c>
      <c r="W495" s="52"/>
      <c r="X495" s="52"/>
      <c r="Y495" s="52">
        <v>0</v>
      </c>
      <c r="Z495" s="52">
        <v>5</v>
      </c>
      <c r="AA495" s="52"/>
      <c r="AB495" s="52"/>
      <c r="AC495" s="52">
        <v>0</v>
      </c>
      <c r="AD495" s="52">
        <v>78</v>
      </c>
      <c r="AE495" s="52">
        <v>40.107692307692318</v>
      </c>
      <c r="AF495" s="52">
        <v>53.476923076923086</v>
      </c>
      <c r="AG495" s="52">
        <v>100</v>
      </c>
      <c r="AH495" s="52">
        <v>64</v>
      </c>
      <c r="AI495" s="52">
        <v>37.783854166666671</v>
      </c>
      <c r="AJ495" s="52"/>
      <c r="AK495" s="52">
        <v>50.378472222222229</v>
      </c>
      <c r="AL495" s="52">
        <v>100</v>
      </c>
      <c r="AM495" s="53"/>
      <c r="AN495" s="53"/>
      <c r="AO495" s="53"/>
      <c r="AP495" s="52">
        <v>0</v>
      </c>
      <c r="AQ495" s="52"/>
      <c r="AR495" s="52"/>
      <c r="AS495" s="52"/>
      <c r="AT495" s="52"/>
      <c r="AU495" s="52"/>
      <c r="AV495" s="52"/>
      <c r="AW495" s="52">
        <v>0.98734177215189878</v>
      </c>
      <c r="AX495" s="52">
        <v>0.98461538461538467</v>
      </c>
      <c r="AY495" s="52"/>
      <c r="AZ495" s="52">
        <v>0.39772727272727271</v>
      </c>
      <c r="BA495" s="52">
        <v>0</v>
      </c>
      <c r="BB495" s="52">
        <v>50</v>
      </c>
      <c r="BC495" s="52">
        <v>0.43448275862068964</v>
      </c>
      <c r="BD495" s="52">
        <v>0</v>
      </c>
      <c r="BE495" s="52">
        <v>50</v>
      </c>
      <c r="BF495" s="52">
        <v>41</v>
      </c>
      <c r="BG495" s="52">
        <v>51</v>
      </c>
      <c r="BH495" s="52">
        <v>0.80392156862745101</v>
      </c>
      <c r="BI495" s="52">
        <v>50</v>
      </c>
      <c r="BJ495" s="52">
        <v>50</v>
      </c>
      <c r="BK495" s="52"/>
      <c r="BL495" s="52">
        <v>51</v>
      </c>
      <c r="BM495" s="52"/>
      <c r="BN495" s="52"/>
      <c r="BO495" s="52">
        <v>50</v>
      </c>
      <c r="BP495" s="52">
        <v>50</v>
      </c>
      <c r="BQ495" s="52">
        <v>56</v>
      </c>
      <c r="BR495" s="52">
        <v>0.8928571428571429</v>
      </c>
      <c r="BS495" s="52">
        <v>47.492401215805472</v>
      </c>
      <c r="BT495" s="52">
        <v>50</v>
      </c>
      <c r="BU495" s="54">
        <v>55</v>
      </c>
      <c r="BV495" s="54">
        <v>73</v>
      </c>
      <c r="BW495" s="52">
        <v>0.75342465753424659</v>
      </c>
      <c r="BX495" s="52">
        <v>80.151559312153893</v>
      </c>
      <c r="BY495" s="52">
        <v>100</v>
      </c>
      <c r="BZ495" s="55">
        <v>77</v>
      </c>
      <c r="CA495" s="55">
        <v>96</v>
      </c>
      <c r="CB495" s="52">
        <v>0.80208333333333348</v>
      </c>
      <c r="CC495" s="52">
        <v>85.328014184397176</v>
      </c>
      <c r="CD495" s="52">
        <v>100</v>
      </c>
      <c r="CE495" s="52">
        <v>0</v>
      </c>
      <c r="CF495" s="52">
        <v>56</v>
      </c>
      <c r="CG495" s="52">
        <v>28</v>
      </c>
      <c r="CH495" s="52">
        <v>0.5</v>
      </c>
      <c r="CI495" s="52">
        <v>66.666666666666657</v>
      </c>
      <c r="CJ495" s="52">
        <v>100</v>
      </c>
      <c r="CK495" s="52">
        <v>27</v>
      </c>
      <c r="CL495" s="52">
        <v>4</v>
      </c>
      <c r="CM495" s="52">
        <v>69</v>
      </c>
      <c r="CN495" s="52">
        <v>0.14814814814814814</v>
      </c>
      <c r="CO495" s="52">
        <v>0.39130434782608697</v>
      </c>
      <c r="CP495" s="52">
        <v>0</v>
      </c>
      <c r="CQ495" s="52">
        <v>50</v>
      </c>
      <c r="CR495" s="52">
        <v>129</v>
      </c>
      <c r="CS495" s="52">
        <v>176</v>
      </c>
      <c r="CT495" s="52">
        <v>0.73295454545454541</v>
      </c>
      <c r="CU495" s="52">
        <v>50</v>
      </c>
      <c r="CV495" s="52">
        <v>50</v>
      </c>
      <c r="CW495" s="52">
        <v>0.80208333333333348</v>
      </c>
      <c r="CX495" s="52"/>
      <c r="CY495" s="52"/>
      <c r="CZ495" s="52">
        <v>16.823939048191338</v>
      </c>
      <c r="DA495" s="52">
        <v>19.496255895940152</v>
      </c>
      <c r="DB495" s="52">
        <v>17.335082511020332</v>
      </c>
      <c r="DC495" s="52">
        <v>12.629206143265662</v>
      </c>
      <c r="DD495" s="50" t="s">
        <v>593</v>
      </c>
      <c r="DE495" s="22"/>
      <c r="DF495" s="22"/>
    </row>
    <row r="496" spans="1:110" x14ac:dyDescent="0.25">
      <c r="A496" s="50" t="s">
        <v>3356</v>
      </c>
      <c r="B496" s="50" t="s">
        <v>2106</v>
      </c>
      <c r="C496" s="50" t="s">
        <v>106</v>
      </c>
      <c r="D496" s="50" t="s">
        <v>114</v>
      </c>
      <c r="E496" s="50" t="s">
        <v>137</v>
      </c>
      <c r="F496" s="50" t="s">
        <v>1453</v>
      </c>
      <c r="G496" s="50" t="s">
        <v>109</v>
      </c>
      <c r="H496" s="52">
        <v>526.96504099159631</v>
      </c>
      <c r="I496" s="52">
        <v>750</v>
      </c>
      <c r="J496" s="52">
        <v>70.262005465546167</v>
      </c>
      <c r="K496" s="52">
        <v>1</v>
      </c>
      <c r="L496" s="52">
        <v>264</v>
      </c>
      <c r="M496" s="52">
        <v>63.277567915641512</v>
      </c>
      <c r="N496" s="52">
        <v>84.370090554188678</v>
      </c>
      <c r="O496" s="52">
        <v>100</v>
      </c>
      <c r="P496" s="52">
        <v>180</v>
      </c>
      <c r="Q496" s="52">
        <v>57.729173605993431</v>
      </c>
      <c r="R496" s="52">
        <v>70.711872746756455</v>
      </c>
      <c r="S496" s="52">
        <v>75</v>
      </c>
      <c r="T496" s="52">
        <v>76.972231474657903</v>
      </c>
      <c r="U496" s="52">
        <v>100</v>
      </c>
      <c r="V496" s="52">
        <v>267</v>
      </c>
      <c r="W496" s="52">
        <v>59.250158480495571</v>
      </c>
      <c r="X496" s="52">
        <v>79.000211307327433</v>
      </c>
      <c r="Y496" s="52">
        <v>100</v>
      </c>
      <c r="Z496" s="52">
        <v>181</v>
      </c>
      <c r="AA496" s="52">
        <v>53.80426109431636</v>
      </c>
      <c r="AB496" s="52">
        <v>71.739014792421813</v>
      </c>
      <c r="AC496" s="52">
        <v>100</v>
      </c>
      <c r="AD496" s="52">
        <v>71</v>
      </c>
      <c r="AE496" s="52">
        <v>47.888732394366215</v>
      </c>
      <c r="AF496" s="52">
        <v>63.851643192488282</v>
      </c>
      <c r="AG496" s="52">
        <v>100</v>
      </c>
      <c r="AH496" s="52">
        <v>45</v>
      </c>
      <c r="AI496" s="52">
        <v>41.596296296296288</v>
      </c>
      <c r="AJ496" s="52">
        <v>58.77948717948717</v>
      </c>
      <c r="AK496" s="52">
        <v>55.461728395061712</v>
      </c>
      <c r="AL496" s="52">
        <v>100</v>
      </c>
      <c r="AM496" s="53">
        <v>17.27</v>
      </c>
      <c r="AN496" s="53">
        <v>16.899999999999999</v>
      </c>
      <c r="AO496" s="53">
        <v>17.18</v>
      </c>
      <c r="AP496" s="52">
        <v>0</v>
      </c>
      <c r="AQ496" s="52">
        <v>0.97826086956521741</v>
      </c>
      <c r="AR496" s="52">
        <v>0.98378378378378384</v>
      </c>
      <c r="AS496" s="52">
        <v>0.96703296703296704</v>
      </c>
      <c r="AT496" s="52">
        <v>0.98555956678700363</v>
      </c>
      <c r="AU496" s="52">
        <v>0.9838709677419355</v>
      </c>
      <c r="AV496" s="52">
        <v>0.98901098901098905</v>
      </c>
      <c r="AW496" s="52">
        <v>1</v>
      </c>
      <c r="AX496" s="52">
        <v>1</v>
      </c>
      <c r="AY496" s="52">
        <v>1</v>
      </c>
      <c r="AZ496" s="52">
        <v>0.11239669421487604</v>
      </c>
      <c r="BA496" s="52">
        <v>37.52066115702479</v>
      </c>
      <c r="BB496" s="52">
        <v>50</v>
      </c>
      <c r="BC496" s="52">
        <v>0.15151515151515152</v>
      </c>
      <c r="BD496" s="52">
        <v>29.69696969696971</v>
      </c>
      <c r="BE496" s="52">
        <v>50</v>
      </c>
      <c r="BF496" s="52"/>
      <c r="BG496" s="52"/>
      <c r="BH496" s="52"/>
      <c r="BI496" s="52"/>
      <c r="BJ496" s="52"/>
      <c r="BK496" s="52"/>
      <c r="BL496" s="52"/>
      <c r="BM496" s="52"/>
      <c r="BN496" s="52"/>
      <c r="BO496" s="52"/>
      <c r="BP496" s="52"/>
      <c r="BQ496" s="52"/>
      <c r="BR496" s="52"/>
      <c r="BS496" s="52"/>
      <c r="BT496" s="52"/>
      <c r="BU496" s="54"/>
      <c r="BV496" s="54"/>
      <c r="BW496" s="52"/>
      <c r="BX496" s="52"/>
      <c r="BY496" s="52"/>
      <c r="BZ496" s="55"/>
      <c r="CA496" s="55"/>
      <c r="CB496" s="52"/>
      <c r="CC496" s="52"/>
      <c r="CD496" s="52"/>
      <c r="CE496" s="52"/>
      <c r="CF496" s="52"/>
      <c r="CG496" s="52"/>
      <c r="CH496" s="52"/>
      <c r="CI496" s="52"/>
      <c r="CJ496" s="52"/>
      <c r="CK496" s="52">
        <v>87</v>
      </c>
      <c r="CL496" s="52">
        <v>37</v>
      </c>
      <c r="CM496" s="52">
        <v>88</v>
      </c>
      <c r="CN496" s="52">
        <v>0.42528735632183906</v>
      </c>
      <c r="CO496" s="52">
        <v>0.98863636363636365</v>
      </c>
      <c r="CP496" s="52">
        <v>28.35249042145594</v>
      </c>
      <c r="CQ496" s="52">
        <v>50</v>
      </c>
      <c r="CR496" s="52"/>
      <c r="CS496" s="52"/>
      <c r="CT496" s="52"/>
      <c r="CU496" s="52"/>
      <c r="CV496" s="52"/>
      <c r="CW496" s="52"/>
      <c r="CX496" s="52"/>
      <c r="CY496" s="52"/>
      <c r="CZ496" s="52">
        <v>16.823939048191338</v>
      </c>
      <c r="DA496" s="52">
        <v>19.496255895940152</v>
      </c>
      <c r="DB496" s="52">
        <v>17.335082511020332</v>
      </c>
      <c r="DC496" s="52"/>
      <c r="DD496" s="50" t="s">
        <v>984</v>
      </c>
      <c r="DE496" s="22"/>
      <c r="DF496" s="22"/>
    </row>
    <row r="497" spans="1:110" x14ac:dyDescent="0.25">
      <c r="A497" s="50" t="s">
        <v>2923</v>
      </c>
      <c r="B497" s="50" t="s">
        <v>2107</v>
      </c>
      <c r="C497" s="50" t="s">
        <v>106</v>
      </c>
      <c r="D497" s="50" t="s">
        <v>114</v>
      </c>
      <c r="E497" s="50" t="s">
        <v>137</v>
      </c>
      <c r="F497" s="50" t="s">
        <v>1453</v>
      </c>
      <c r="G497" s="50" t="s">
        <v>109</v>
      </c>
      <c r="H497" s="52">
        <v>651.74245264755427</v>
      </c>
      <c r="I497" s="52">
        <v>750</v>
      </c>
      <c r="J497" s="52">
        <v>86.89899368634056</v>
      </c>
      <c r="K497" s="52">
        <v>0</v>
      </c>
      <c r="L497" s="52">
        <v>187</v>
      </c>
      <c r="M497" s="52">
        <v>73.421263753010933</v>
      </c>
      <c r="N497" s="52">
        <v>97.895018337347921</v>
      </c>
      <c r="O497" s="52">
        <v>100</v>
      </c>
      <c r="P497" s="52">
        <v>73</v>
      </c>
      <c r="Q497" s="52">
        <v>62.688783578110801</v>
      </c>
      <c r="R497" s="52">
        <v>74.849924702994898</v>
      </c>
      <c r="S497" s="52">
        <v>75</v>
      </c>
      <c r="T497" s="52">
        <v>83.585044770814392</v>
      </c>
      <c r="U497" s="52">
        <v>100</v>
      </c>
      <c r="V497" s="52">
        <v>187</v>
      </c>
      <c r="W497" s="52">
        <v>67.924412615589091</v>
      </c>
      <c r="X497" s="52">
        <v>90.565883487452126</v>
      </c>
      <c r="Y497" s="52">
        <v>100</v>
      </c>
      <c r="Z497" s="52">
        <v>73</v>
      </c>
      <c r="AA497" s="52">
        <v>57.109229355804715</v>
      </c>
      <c r="AB497" s="52">
        <v>76.145639141072948</v>
      </c>
      <c r="AC497" s="52">
        <v>100</v>
      </c>
      <c r="AD497" s="52">
        <v>65</v>
      </c>
      <c r="AE497" s="52">
        <v>62.31076923076921</v>
      </c>
      <c r="AF497" s="52">
        <v>83.081025641025619</v>
      </c>
      <c r="AG497" s="52">
        <v>100</v>
      </c>
      <c r="AH497" s="52">
        <v>28</v>
      </c>
      <c r="AI497" s="52">
        <v>52.852380952380962</v>
      </c>
      <c r="AJ497" s="52">
        <v>69.468468468468473</v>
      </c>
      <c r="AK497" s="52">
        <v>70.469841269841282</v>
      </c>
      <c r="AL497" s="52">
        <v>100</v>
      </c>
      <c r="AM497" s="53">
        <v>12.31</v>
      </c>
      <c r="AN497" s="53">
        <v>17.739999999999998</v>
      </c>
      <c r="AO497" s="53">
        <v>16.61</v>
      </c>
      <c r="AP497" s="52">
        <v>0</v>
      </c>
      <c r="AQ497" s="52">
        <v>1</v>
      </c>
      <c r="AR497" s="52">
        <v>1</v>
      </c>
      <c r="AS497" s="52">
        <v>1</v>
      </c>
      <c r="AT497" s="52">
        <v>1</v>
      </c>
      <c r="AU497" s="52">
        <v>1</v>
      </c>
      <c r="AV497" s="52">
        <v>1</v>
      </c>
      <c r="AW497" s="52">
        <v>0.97101449275362317</v>
      </c>
      <c r="AX497" s="52">
        <v>0.967741935483871</v>
      </c>
      <c r="AY497" s="52">
        <v>0.97368421052631582</v>
      </c>
      <c r="AZ497" s="52">
        <v>3.0054644808743168E-2</v>
      </c>
      <c r="BA497" s="52">
        <v>50</v>
      </c>
      <c r="BB497" s="52">
        <v>50</v>
      </c>
      <c r="BC497" s="52">
        <v>2.7972027972027972E-2</v>
      </c>
      <c r="BD497" s="52">
        <v>50</v>
      </c>
      <c r="BE497" s="52">
        <v>50</v>
      </c>
      <c r="BF497" s="52"/>
      <c r="BG497" s="52"/>
      <c r="BH497" s="52"/>
      <c r="BI497" s="52"/>
      <c r="BJ497" s="52"/>
      <c r="BK497" s="52"/>
      <c r="BL497" s="52"/>
      <c r="BM497" s="52"/>
      <c r="BN497" s="52"/>
      <c r="BO497" s="52"/>
      <c r="BP497" s="52"/>
      <c r="BQ497" s="52"/>
      <c r="BR497" s="52"/>
      <c r="BS497" s="52"/>
      <c r="BT497" s="52"/>
      <c r="BU497" s="54"/>
      <c r="BV497" s="54"/>
      <c r="BW497" s="52"/>
      <c r="BX497" s="52"/>
      <c r="BY497" s="52"/>
      <c r="BZ497" s="55"/>
      <c r="CA497" s="55"/>
      <c r="CB497" s="52"/>
      <c r="CC497" s="52"/>
      <c r="CD497" s="52"/>
      <c r="CE497" s="52"/>
      <c r="CF497" s="52"/>
      <c r="CG497" s="52"/>
      <c r="CH497" s="52"/>
      <c r="CI497" s="52"/>
      <c r="CJ497" s="52"/>
      <c r="CK497" s="52">
        <v>56</v>
      </c>
      <c r="CL497" s="52">
        <v>44</v>
      </c>
      <c r="CM497" s="52">
        <v>56</v>
      </c>
      <c r="CN497" s="52">
        <v>0.7857142857142857</v>
      </c>
      <c r="CO497" s="52">
        <v>1</v>
      </c>
      <c r="CP497" s="52">
        <v>50</v>
      </c>
      <c r="CQ497" s="52">
        <v>50</v>
      </c>
      <c r="CR497" s="52"/>
      <c r="CS497" s="52"/>
      <c r="CT497" s="52"/>
      <c r="CU497" s="52"/>
      <c r="CV497" s="52"/>
      <c r="CW497" s="52"/>
      <c r="CX497" s="52"/>
      <c r="CY497" s="52"/>
      <c r="CZ497" s="52">
        <v>16.823939048191338</v>
      </c>
      <c r="DA497" s="52">
        <v>19.496255895940152</v>
      </c>
      <c r="DB497" s="52">
        <v>17.335082511020332</v>
      </c>
      <c r="DC497" s="52"/>
      <c r="DD497" s="50" t="s">
        <v>498</v>
      </c>
      <c r="DE497" s="22"/>
      <c r="DF497" s="22"/>
    </row>
    <row r="498" spans="1:110" x14ac:dyDescent="0.25">
      <c r="A498" s="50" t="s">
        <v>3028</v>
      </c>
      <c r="B498" s="50" t="s">
        <v>2108</v>
      </c>
      <c r="C498" s="50" t="s">
        <v>106</v>
      </c>
      <c r="D498" s="50" t="s">
        <v>167</v>
      </c>
      <c r="E498" s="50" t="s">
        <v>108</v>
      </c>
      <c r="F498" s="50" t="s">
        <v>2644</v>
      </c>
      <c r="G498" s="50" t="s">
        <v>109</v>
      </c>
      <c r="H498" s="52">
        <v>620.61429591157992</v>
      </c>
      <c r="I498" s="52">
        <v>750</v>
      </c>
      <c r="J498" s="52">
        <v>82.748572788210652</v>
      </c>
      <c r="K498" s="52">
        <v>1</v>
      </c>
      <c r="L498" s="52">
        <v>285</v>
      </c>
      <c r="M498" s="52">
        <v>70.368404707133976</v>
      </c>
      <c r="N498" s="52">
        <v>93.824539609511973</v>
      </c>
      <c r="O498" s="52">
        <v>100</v>
      </c>
      <c r="P498" s="52">
        <v>90</v>
      </c>
      <c r="Q498" s="52">
        <v>59.758073942965893</v>
      </c>
      <c r="R498" s="52">
        <v>68.258111414420455</v>
      </c>
      <c r="S498" s="52">
        <v>75</v>
      </c>
      <c r="T498" s="52">
        <v>79.677431923954529</v>
      </c>
      <c r="U498" s="52">
        <v>100</v>
      </c>
      <c r="V498" s="52">
        <v>288</v>
      </c>
      <c r="W498" s="52">
        <v>64.02716521642418</v>
      </c>
      <c r="X498" s="52">
        <v>85.369553621898902</v>
      </c>
      <c r="Y498" s="52">
        <v>100</v>
      </c>
      <c r="Z498" s="52">
        <v>93</v>
      </c>
      <c r="AA498" s="52">
        <v>55.155826414173916</v>
      </c>
      <c r="AB498" s="52">
        <v>73.541101885565212</v>
      </c>
      <c r="AC498" s="52">
        <v>100</v>
      </c>
      <c r="AD498" s="52">
        <v>73</v>
      </c>
      <c r="AE498" s="52">
        <v>66.532420091324212</v>
      </c>
      <c r="AF498" s="52">
        <v>88.70989345509895</v>
      </c>
      <c r="AG498" s="52">
        <v>100</v>
      </c>
      <c r="AH498" s="52">
        <v>29</v>
      </c>
      <c r="AI498" s="52">
        <v>55.821839080459768</v>
      </c>
      <c r="AJ498" s="52">
        <v>73.591666666666683</v>
      </c>
      <c r="AK498" s="52">
        <v>74.429118773946357</v>
      </c>
      <c r="AL498" s="52">
        <v>100</v>
      </c>
      <c r="AM498" s="53">
        <v>15.24</v>
      </c>
      <c r="AN498" s="53">
        <v>13.1</v>
      </c>
      <c r="AO498" s="53">
        <v>17.760000000000002</v>
      </c>
      <c r="AP498" s="52">
        <v>0</v>
      </c>
      <c r="AQ498" s="52">
        <v>0.98969072164948457</v>
      </c>
      <c r="AR498" s="52">
        <v>0.96842105263157896</v>
      </c>
      <c r="AS498" s="52">
        <v>1</v>
      </c>
      <c r="AT498" s="52">
        <v>1</v>
      </c>
      <c r="AU498" s="52">
        <v>1</v>
      </c>
      <c r="AV498" s="52">
        <v>1</v>
      </c>
      <c r="AW498" s="52">
        <v>1</v>
      </c>
      <c r="AX498" s="52">
        <v>1</v>
      </c>
      <c r="AY498" s="52">
        <v>1</v>
      </c>
      <c r="AZ498" s="52">
        <v>0</v>
      </c>
      <c r="BA498" s="52">
        <v>50</v>
      </c>
      <c r="BB498" s="52">
        <v>50</v>
      </c>
      <c r="BC498" s="52">
        <v>0</v>
      </c>
      <c r="BD498" s="52">
        <v>50</v>
      </c>
      <c r="BE498" s="52">
        <v>50</v>
      </c>
      <c r="BF498" s="52"/>
      <c r="BG498" s="52"/>
      <c r="BH498" s="52"/>
      <c r="BI498" s="52"/>
      <c r="BJ498" s="52"/>
      <c r="BK498" s="52"/>
      <c r="BL498" s="52"/>
      <c r="BM498" s="52"/>
      <c r="BN498" s="52"/>
      <c r="BO498" s="52"/>
      <c r="BP498" s="52"/>
      <c r="BQ498" s="52"/>
      <c r="BR498" s="52"/>
      <c r="BS498" s="52"/>
      <c r="BT498" s="52"/>
      <c r="BU498" s="54"/>
      <c r="BV498" s="54"/>
      <c r="BW498" s="52"/>
      <c r="BX498" s="52"/>
      <c r="BY498" s="52"/>
      <c r="BZ498" s="55"/>
      <c r="CA498" s="55"/>
      <c r="CB498" s="52"/>
      <c r="CC498" s="52"/>
      <c r="CD498" s="52"/>
      <c r="CE498" s="52"/>
      <c r="CF498" s="52"/>
      <c r="CG498" s="52"/>
      <c r="CH498" s="52"/>
      <c r="CI498" s="52"/>
      <c r="CJ498" s="52"/>
      <c r="CK498" s="52">
        <v>133</v>
      </c>
      <c r="CL498" s="52">
        <v>50</v>
      </c>
      <c r="CM498" s="52">
        <v>136</v>
      </c>
      <c r="CN498" s="52">
        <v>0.37593984962406013</v>
      </c>
      <c r="CO498" s="52">
        <v>0.9779411764705882</v>
      </c>
      <c r="CP498" s="52">
        <v>25.062656641604008</v>
      </c>
      <c r="CQ498" s="52">
        <v>50</v>
      </c>
      <c r="CR498" s="52"/>
      <c r="CS498" s="52"/>
      <c r="CT498" s="52"/>
      <c r="CU498" s="52"/>
      <c r="CV498" s="52"/>
      <c r="CW498" s="52"/>
      <c r="CX498" s="52"/>
      <c r="CY498" s="52"/>
      <c r="CZ498" s="52">
        <v>16.823939048191338</v>
      </c>
      <c r="DA498" s="52">
        <v>19.496255895940152</v>
      </c>
      <c r="DB498" s="52">
        <v>17.335082511020332</v>
      </c>
      <c r="DC498" s="52"/>
      <c r="DD498" s="50" t="s">
        <v>614</v>
      </c>
      <c r="DE498" s="22"/>
      <c r="DF498" s="22"/>
    </row>
    <row r="499" spans="1:110" x14ac:dyDescent="0.25">
      <c r="A499" s="50" t="s">
        <v>3648</v>
      </c>
      <c r="B499" s="50" t="s">
        <v>2109</v>
      </c>
      <c r="C499" s="50" t="s">
        <v>1320</v>
      </c>
      <c r="D499" s="50" t="s">
        <v>107</v>
      </c>
      <c r="E499" s="50" t="s">
        <v>123</v>
      </c>
      <c r="F499" s="50" t="s">
        <v>1453</v>
      </c>
      <c r="G499" s="50" t="s">
        <v>109</v>
      </c>
      <c r="H499" s="52">
        <v>590.4804908092475</v>
      </c>
      <c r="I499" s="52">
        <v>850</v>
      </c>
      <c r="J499" s="52">
        <v>69.46829303638205</v>
      </c>
      <c r="K499" s="52">
        <v>0</v>
      </c>
      <c r="L499" s="52">
        <v>411</v>
      </c>
      <c r="M499" s="52">
        <v>62.820430930689206</v>
      </c>
      <c r="N499" s="52">
        <v>83.760574574252274</v>
      </c>
      <c r="O499" s="52">
        <v>100</v>
      </c>
      <c r="P499" s="52">
        <v>252</v>
      </c>
      <c r="Q499" s="52">
        <v>59.523353566291391</v>
      </c>
      <c r="R499" s="52">
        <v>56.345845121532832</v>
      </c>
      <c r="S499" s="52">
        <v>68.045987508225366</v>
      </c>
      <c r="T499" s="52">
        <v>79.364471421721845</v>
      </c>
      <c r="U499" s="52">
        <v>100</v>
      </c>
      <c r="V499" s="52">
        <v>411</v>
      </c>
      <c r="W499" s="52">
        <v>51.861209284802804</v>
      </c>
      <c r="X499" s="52">
        <v>69.148279046403744</v>
      </c>
      <c r="Y499" s="52">
        <v>100</v>
      </c>
      <c r="Z499" s="52">
        <v>252</v>
      </c>
      <c r="AA499" s="52">
        <v>49.031617625913611</v>
      </c>
      <c r="AB499" s="52">
        <v>65.37549016788482</v>
      </c>
      <c r="AC499" s="52">
        <v>100</v>
      </c>
      <c r="AD499" s="52">
        <v>145</v>
      </c>
      <c r="AE499" s="52">
        <v>49.61632183908047</v>
      </c>
      <c r="AF499" s="52">
        <v>66.155095785440636</v>
      </c>
      <c r="AG499" s="52">
        <v>100</v>
      </c>
      <c r="AH499" s="52">
        <v>80</v>
      </c>
      <c r="AI499" s="52">
        <v>44.930416666666659</v>
      </c>
      <c r="AJ499" s="52">
        <v>55.383589743589738</v>
      </c>
      <c r="AK499" s="52">
        <v>59.907222222222209</v>
      </c>
      <c r="AL499" s="52">
        <v>100</v>
      </c>
      <c r="AM499" s="53">
        <v>8.52</v>
      </c>
      <c r="AN499" s="53">
        <v>7.31</v>
      </c>
      <c r="AO499" s="53">
        <v>10.45</v>
      </c>
      <c r="AP499" s="52">
        <v>0</v>
      </c>
      <c r="AQ499" s="52">
        <v>0.99531615925058547</v>
      </c>
      <c r="AR499" s="52">
        <v>0.99615384615384617</v>
      </c>
      <c r="AS499" s="52">
        <v>0.99401197604790414</v>
      </c>
      <c r="AT499" s="52">
        <v>0.99531615925058547</v>
      </c>
      <c r="AU499" s="52">
        <v>0.99615384615384617</v>
      </c>
      <c r="AV499" s="52">
        <v>0.99401197604790414</v>
      </c>
      <c r="AW499" s="52">
        <v>1</v>
      </c>
      <c r="AX499" s="52">
        <v>1</v>
      </c>
      <c r="AY499" s="52">
        <v>1</v>
      </c>
      <c r="AZ499" s="52">
        <v>7.8549848942598186E-2</v>
      </c>
      <c r="BA499" s="52">
        <v>44.290030211480371</v>
      </c>
      <c r="BB499" s="52">
        <v>50</v>
      </c>
      <c r="BC499" s="52">
        <v>8.8541666666666671E-2</v>
      </c>
      <c r="BD499" s="52">
        <v>42.291666666666686</v>
      </c>
      <c r="BE499" s="52">
        <v>50</v>
      </c>
      <c r="BF499" s="52"/>
      <c r="BG499" s="52"/>
      <c r="BH499" s="52"/>
      <c r="BI499" s="52"/>
      <c r="BJ499" s="52"/>
      <c r="BK499" s="52"/>
      <c r="BL499" s="52"/>
      <c r="BM499" s="52"/>
      <c r="BN499" s="52"/>
      <c r="BO499" s="52"/>
      <c r="BP499" s="52">
        <v>71</v>
      </c>
      <c r="BQ499" s="52">
        <v>87</v>
      </c>
      <c r="BR499" s="52">
        <v>0.81609195402298851</v>
      </c>
      <c r="BS499" s="52">
        <v>43.409146490584497</v>
      </c>
      <c r="BT499" s="52">
        <v>50</v>
      </c>
      <c r="BU499" s="54"/>
      <c r="BV499" s="54"/>
      <c r="BW499" s="52"/>
      <c r="BX499" s="52"/>
      <c r="BY499" s="52"/>
      <c r="BZ499" s="55"/>
      <c r="CA499" s="55"/>
      <c r="CB499" s="52"/>
      <c r="CC499" s="52"/>
      <c r="CD499" s="52"/>
      <c r="CE499" s="52"/>
      <c r="CF499" s="52"/>
      <c r="CG499" s="52"/>
      <c r="CH499" s="52"/>
      <c r="CI499" s="52"/>
      <c r="CJ499" s="52"/>
      <c r="CK499" s="52">
        <v>142</v>
      </c>
      <c r="CL499" s="52">
        <v>21</v>
      </c>
      <c r="CM499" s="52">
        <v>222</v>
      </c>
      <c r="CN499" s="52">
        <v>0.14788732394366197</v>
      </c>
      <c r="CO499" s="52">
        <v>0.63963963963963966</v>
      </c>
      <c r="CP499" s="52">
        <v>2.464788732394366</v>
      </c>
      <c r="CQ499" s="52">
        <v>50</v>
      </c>
      <c r="CR499" s="52">
        <v>14</v>
      </c>
      <c r="CS499" s="52">
        <v>34</v>
      </c>
      <c r="CT499" s="52">
        <v>0.41176470588235292</v>
      </c>
      <c r="CU499" s="52">
        <v>34.313725490196077</v>
      </c>
      <c r="CV499" s="52">
        <v>50</v>
      </c>
      <c r="CW499" s="52"/>
      <c r="CX499" s="52"/>
      <c r="CY499" s="52"/>
      <c r="CZ499" s="52">
        <v>16.823939048191338</v>
      </c>
      <c r="DA499" s="52">
        <v>19.496255895940152</v>
      </c>
      <c r="DB499" s="52">
        <v>17.335082511020332</v>
      </c>
      <c r="DC499" s="52"/>
      <c r="DD499" s="50" t="s">
        <v>1319</v>
      </c>
      <c r="DE499" s="22"/>
      <c r="DF499" s="22"/>
    </row>
    <row r="500" spans="1:110" x14ac:dyDescent="0.25">
      <c r="A500" s="50" t="s">
        <v>3351</v>
      </c>
      <c r="B500" s="50" t="s">
        <v>2110</v>
      </c>
      <c r="C500" s="50" t="s">
        <v>106</v>
      </c>
      <c r="D500" s="50" t="s">
        <v>107</v>
      </c>
      <c r="E500" s="50" t="s">
        <v>137</v>
      </c>
      <c r="F500" s="50" t="s">
        <v>1453</v>
      </c>
      <c r="G500" s="50" t="s">
        <v>109</v>
      </c>
      <c r="H500" s="52">
        <v>578.28497260516167</v>
      </c>
      <c r="I500" s="52">
        <v>750</v>
      </c>
      <c r="J500" s="52">
        <v>77.104663014021554</v>
      </c>
      <c r="K500" s="52">
        <v>0</v>
      </c>
      <c r="L500" s="52">
        <v>216</v>
      </c>
      <c r="M500" s="52">
        <v>65.405024541999694</v>
      </c>
      <c r="N500" s="52">
        <v>87.206699389332925</v>
      </c>
      <c r="O500" s="52">
        <v>100</v>
      </c>
      <c r="P500" s="52">
        <v>143</v>
      </c>
      <c r="Q500" s="52">
        <v>59.94429446746684</v>
      </c>
      <c r="R500" s="52">
        <v>74.243511990087327</v>
      </c>
      <c r="S500" s="52">
        <v>75</v>
      </c>
      <c r="T500" s="52">
        <v>79.925725956622458</v>
      </c>
      <c r="U500" s="52">
        <v>100</v>
      </c>
      <c r="V500" s="52">
        <v>216</v>
      </c>
      <c r="W500" s="52">
        <v>63.684224199270496</v>
      </c>
      <c r="X500" s="52">
        <v>84.91229893236067</v>
      </c>
      <c r="Y500" s="52">
        <v>100</v>
      </c>
      <c r="Z500" s="52">
        <v>143</v>
      </c>
      <c r="AA500" s="52">
        <v>58.293818543818546</v>
      </c>
      <c r="AB500" s="52">
        <v>77.725091391758056</v>
      </c>
      <c r="AC500" s="52">
        <v>100</v>
      </c>
      <c r="AD500" s="52">
        <v>71</v>
      </c>
      <c r="AE500" s="52">
        <v>48.544600938967157</v>
      </c>
      <c r="AF500" s="52">
        <v>64.726134585289543</v>
      </c>
      <c r="AG500" s="52">
        <v>100</v>
      </c>
      <c r="AH500" s="52">
        <v>49</v>
      </c>
      <c r="AI500" s="52">
        <v>45.795918367346935</v>
      </c>
      <c r="AJ500" s="52">
        <v>54.666666666666671</v>
      </c>
      <c r="AK500" s="52">
        <v>61.061224489795919</v>
      </c>
      <c r="AL500" s="52">
        <v>100</v>
      </c>
      <c r="AM500" s="53">
        <v>15.05</v>
      </c>
      <c r="AN500" s="53">
        <v>15.94</v>
      </c>
      <c r="AO500" s="53">
        <v>8.8699999999999992</v>
      </c>
      <c r="AP500" s="52">
        <v>0</v>
      </c>
      <c r="AQ500" s="52">
        <v>0.98723404255319147</v>
      </c>
      <c r="AR500" s="52">
        <v>0.98692810457516345</v>
      </c>
      <c r="AS500" s="52">
        <v>0.98780487804878048</v>
      </c>
      <c r="AT500" s="52">
        <v>0.99579831932773111</v>
      </c>
      <c r="AU500" s="52">
        <v>1</v>
      </c>
      <c r="AV500" s="52">
        <v>0.98795180722891562</v>
      </c>
      <c r="AW500" s="52">
        <v>1</v>
      </c>
      <c r="AX500" s="52">
        <v>1</v>
      </c>
      <c r="AY500" s="52">
        <v>1</v>
      </c>
      <c r="AZ500" s="52">
        <v>0.12014134275618374</v>
      </c>
      <c r="BA500" s="52">
        <v>35.971731448763265</v>
      </c>
      <c r="BB500" s="52">
        <v>50</v>
      </c>
      <c r="BC500" s="52">
        <v>9.7701149425287362E-2</v>
      </c>
      <c r="BD500" s="52">
        <v>40.459770114942529</v>
      </c>
      <c r="BE500" s="52">
        <v>50</v>
      </c>
      <c r="BF500" s="52"/>
      <c r="BG500" s="52"/>
      <c r="BH500" s="52"/>
      <c r="BI500" s="52"/>
      <c r="BJ500" s="52"/>
      <c r="BK500" s="52"/>
      <c r="BL500" s="52"/>
      <c r="BM500" s="52"/>
      <c r="BN500" s="52"/>
      <c r="BO500" s="52"/>
      <c r="BP500" s="52"/>
      <c r="BQ500" s="52"/>
      <c r="BR500" s="52"/>
      <c r="BS500" s="52"/>
      <c r="BT500" s="52"/>
      <c r="BU500" s="54"/>
      <c r="BV500" s="54"/>
      <c r="BW500" s="52"/>
      <c r="BX500" s="52"/>
      <c r="BY500" s="52"/>
      <c r="BZ500" s="55"/>
      <c r="CA500" s="55"/>
      <c r="CB500" s="52"/>
      <c r="CC500" s="52"/>
      <c r="CD500" s="52"/>
      <c r="CE500" s="52"/>
      <c r="CF500" s="52"/>
      <c r="CG500" s="52"/>
      <c r="CH500" s="52"/>
      <c r="CI500" s="52"/>
      <c r="CJ500" s="52"/>
      <c r="CK500" s="52">
        <v>72</v>
      </c>
      <c r="CL500" s="52">
        <v>50</v>
      </c>
      <c r="CM500" s="52">
        <v>79</v>
      </c>
      <c r="CN500" s="52">
        <v>0.69444444444444442</v>
      </c>
      <c r="CO500" s="52">
        <v>0.91139240506329111</v>
      </c>
      <c r="CP500" s="52">
        <v>46.296296296296298</v>
      </c>
      <c r="CQ500" s="52">
        <v>50</v>
      </c>
      <c r="CR500" s="52"/>
      <c r="CS500" s="52"/>
      <c r="CT500" s="52"/>
      <c r="CU500" s="52"/>
      <c r="CV500" s="52"/>
      <c r="CW500" s="52"/>
      <c r="CX500" s="52"/>
      <c r="CY500" s="52"/>
      <c r="CZ500" s="52">
        <v>16.823939048191338</v>
      </c>
      <c r="DA500" s="52">
        <v>19.496255895940152</v>
      </c>
      <c r="DB500" s="52">
        <v>17.335082511020332</v>
      </c>
      <c r="DC500" s="52"/>
      <c r="DD500" s="50" t="s">
        <v>979</v>
      </c>
      <c r="DE500" s="22"/>
      <c r="DF500" s="22"/>
    </row>
    <row r="501" spans="1:110" x14ac:dyDescent="0.25">
      <c r="A501" s="50" t="s">
        <v>3156</v>
      </c>
      <c r="B501" s="50" t="s">
        <v>2111</v>
      </c>
      <c r="C501" s="50" t="s">
        <v>106</v>
      </c>
      <c r="D501" s="50" t="s">
        <v>107</v>
      </c>
      <c r="E501" s="50" t="s">
        <v>119</v>
      </c>
      <c r="F501" s="50" t="s">
        <v>1454</v>
      </c>
      <c r="G501" s="50" t="s">
        <v>109</v>
      </c>
      <c r="H501" s="52">
        <v>467.47431632743087</v>
      </c>
      <c r="I501" s="52">
        <v>800</v>
      </c>
      <c r="J501" s="52">
        <v>58.434289540928866</v>
      </c>
      <c r="K501" s="52">
        <v>0</v>
      </c>
      <c r="L501" s="52">
        <v>249</v>
      </c>
      <c r="M501" s="52">
        <v>55.844789872463231</v>
      </c>
      <c r="N501" s="52">
        <v>74.45971982995097</v>
      </c>
      <c r="O501" s="52">
        <v>100</v>
      </c>
      <c r="P501" s="52">
        <v>209</v>
      </c>
      <c r="Q501" s="52">
        <v>54.393169825908934</v>
      </c>
      <c r="R501" s="52">
        <v>51.561186893851001</v>
      </c>
      <c r="S501" s="52">
        <v>63.429504615709412</v>
      </c>
      <c r="T501" s="52">
        <v>72.524226434545241</v>
      </c>
      <c r="U501" s="52">
        <v>100</v>
      </c>
      <c r="V501" s="52">
        <v>249</v>
      </c>
      <c r="W501" s="52">
        <v>43.492292267931418</v>
      </c>
      <c r="X501" s="52">
        <v>57.98972302390856</v>
      </c>
      <c r="Y501" s="52">
        <v>100</v>
      </c>
      <c r="Z501" s="52">
        <v>209</v>
      </c>
      <c r="AA501" s="52">
        <v>41.948006215123847</v>
      </c>
      <c r="AB501" s="52">
        <v>55.93067495349846</v>
      </c>
      <c r="AC501" s="52">
        <v>100</v>
      </c>
      <c r="AD501" s="52">
        <v>65</v>
      </c>
      <c r="AE501" s="52">
        <v>38.054358974358969</v>
      </c>
      <c r="AF501" s="52">
        <v>50.739145299145292</v>
      </c>
      <c r="AG501" s="52">
        <v>100</v>
      </c>
      <c r="AH501" s="52">
        <v>54</v>
      </c>
      <c r="AI501" s="52">
        <v>37.488271604938269</v>
      </c>
      <c r="AJ501" s="52"/>
      <c r="AK501" s="52">
        <v>49.984362139917693</v>
      </c>
      <c r="AL501" s="52">
        <v>100</v>
      </c>
      <c r="AM501" s="53">
        <v>9.0299999999999994</v>
      </c>
      <c r="AN501" s="53">
        <v>9.61</v>
      </c>
      <c r="AO501" s="53"/>
      <c r="AP501" s="52">
        <v>0</v>
      </c>
      <c r="AQ501" s="52">
        <v>0.99612403100775193</v>
      </c>
      <c r="AR501" s="52">
        <v>0.99528301886792447</v>
      </c>
      <c r="AS501" s="52">
        <v>1</v>
      </c>
      <c r="AT501" s="52">
        <v>0.99613899613899615</v>
      </c>
      <c r="AU501" s="52">
        <v>0.99530516431924887</v>
      </c>
      <c r="AV501" s="52">
        <v>1</v>
      </c>
      <c r="AW501" s="52">
        <v>1</v>
      </c>
      <c r="AX501" s="52">
        <v>1</v>
      </c>
      <c r="AY501" s="52"/>
      <c r="AZ501" s="52">
        <v>0.24888888888888888</v>
      </c>
      <c r="BA501" s="52">
        <v>10.222222222222221</v>
      </c>
      <c r="BB501" s="52">
        <v>50</v>
      </c>
      <c r="BC501" s="52">
        <v>0.25066666666666665</v>
      </c>
      <c r="BD501" s="52">
        <v>9.8666666666666902</v>
      </c>
      <c r="BE501" s="52">
        <v>50</v>
      </c>
      <c r="BF501" s="52"/>
      <c r="BG501" s="52"/>
      <c r="BH501" s="52"/>
      <c r="BI501" s="52"/>
      <c r="BJ501" s="52"/>
      <c r="BK501" s="52"/>
      <c r="BL501" s="52"/>
      <c r="BM501" s="52"/>
      <c r="BN501" s="52"/>
      <c r="BO501" s="52"/>
      <c r="BP501" s="52">
        <v>24</v>
      </c>
      <c r="BQ501" s="52">
        <v>25</v>
      </c>
      <c r="BR501" s="52">
        <v>0.96</v>
      </c>
      <c r="BS501" s="52">
        <v>50</v>
      </c>
      <c r="BT501" s="52">
        <v>50</v>
      </c>
      <c r="BU501" s="54"/>
      <c r="BV501" s="54"/>
      <c r="BW501" s="52"/>
      <c r="BX501" s="52"/>
      <c r="BY501" s="52"/>
      <c r="BZ501" s="55"/>
      <c r="CA501" s="55"/>
      <c r="CB501" s="52"/>
      <c r="CC501" s="52"/>
      <c r="CD501" s="52"/>
      <c r="CE501" s="52"/>
      <c r="CF501" s="52"/>
      <c r="CG501" s="52"/>
      <c r="CH501" s="52"/>
      <c r="CI501" s="52"/>
      <c r="CJ501" s="52"/>
      <c r="CK501" s="52">
        <v>110</v>
      </c>
      <c r="CL501" s="52">
        <v>59</v>
      </c>
      <c r="CM501" s="52">
        <v>119</v>
      </c>
      <c r="CN501" s="52">
        <v>0.53636363636363638</v>
      </c>
      <c r="CO501" s="52">
        <v>0.92436974789915971</v>
      </c>
      <c r="CP501" s="52">
        <v>35.757575757575758</v>
      </c>
      <c r="CQ501" s="52">
        <v>50</v>
      </c>
      <c r="CR501" s="52"/>
      <c r="CS501" s="52"/>
      <c r="CT501" s="52"/>
      <c r="CU501" s="52"/>
      <c r="CV501" s="52"/>
      <c r="CW501" s="52"/>
      <c r="CX501" s="52"/>
      <c r="CY501" s="52"/>
      <c r="CZ501" s="52">
        <v>16.823939048191338</v>
      </c>
      <c r="DA501" s="52">
        <v>19.496255895940152</v>
      </c>
      <c r="DB501" s="52">
        <v>17.335082511020332</v>
      </c>
      <c r="DC501" s="52"/>
      <c r="DD501" s="50" t="s">
        <v>755</v>
      </c>
      <c r="DE501" s="22"/>
      <c r="DF501" s="22"/>
    </row>
    <row r="502" spans="1:110" x14ac:dyDescent="0.25">
      <c r="A502" s="50" t="s">
        <v>3248</v>
      </c>
      <c r="B502" s="50" t="s">
        <v>2112</v>
      </c>
      <c r="C502" s="50" t="s">
        <v>106</v>
      </c>
      <c r="D502" s="50" t="s">
        <v>107</v>
      </c>
      <c r="E502" s="50" t="s">
        <v>167</v>
      </c>
      <c r="F502" s="50" t="s">
        <v>1453</v>
      </c>
      <c r="G502" s="50" t="s">
        <v>109</v>
      </c>
      <c r="H502" s="52">
        <v>425.23491581790142</v>
      </c>
      <c r="I502" s="52">
        <v>500</v>
      </c>
      <c r="J502" s="52">
        <v>85.046983163580279</v>
      </c>
      <c r="K502" s="52">
        <v>1</v>
      </c>
      <c r="L502" s="52">
        <v>97</v>
      </c>
      <c r="M502" s="52">
        <v>72.70431207340043</v>
      </c>
      <c r="N502" s="52">
        <v>96.939082764533907</v>
      </c>
      <c r="O502" s="52">
        <v>100</v>
      </c>
      <c r="P502" s="52">
        <v>28</v>
      </c>
      <c r="Q502" s="52">
        <v>59.152399663205152</v>
      </c>
      <c r="R502" s="52">
        <v>68.683574879227038</v>
      </c>
      <c r="S502" s="52">
        <v>75</v>
      </c>
      <c r="T502" s="52">
        <v>78.869866217606869</v>
      </c>
      <c r="U502" s="52">
        <v>100</v>
      </c>
      <c r="V502" s="52">
        <v>97</v>
      </c>
      <c r="W502" s="52">
        <v>63.016895761741111</v>
      </c>
      <c r="X502" s="52">
        <v>84.022527682321481</v>
      </c>
      <c r="Y502" s="52">
        <v>100</v>
      </c>
      <c r="Z502" s="52">
        <v>28</v>
      </c>
      <c r="AA502" s="52">
        <v>49.052579365079353</v>
      </c>
      <c r="AB502" s="52">
        <v>65.403439153439137</v>
      </c>
      <c r="AC502" s="52">
        <v>100</v>
      </c>
      <c r="AD502" s="52">
        <v>1</v>
      </c>
      <c r="AE502" s="52"/>
      <c r="AF502" s="52"/>
      <c r="AG502" s="52">
        <v>0</v>
      </c>
      <c r="AH502" s="52">
        <v>1</v>
      </c>
      <c r="AI502" s="52"/>
      <c r="AJ502" s="52"/>
      <c r="AK502" s="52"/>
      <c r="AL502" s="52">
        <v>0</v>
      </c>
      <c r="AM502" s="53">
        <v>15.84</v>
      </c>
      <c r="AN502" s="53">
        <v>19.63</v>
      </c>
      <c r="AO502" s="53"/>
      <c r="AP502" s="52">
        <v>0</v>
      </c>
      <c r="AQ502" s="52">
        <v>0.99</v>
      </c>
      <c r="AR502" s="52">
        <v>1</v>
      </c>
      <c r="AS502" s="52">
        <v>0.98571428571428577</v>
      </c>
      <c r="AT502" s="52">
        <v>0.99</v>
      </c>
      <c r="AU502" s="52">
        <v>1</v>
      </c>
      <c r="AV502" s="52">
        <v>0.98571428571428577</v>
      </c>
      <c r="AW502" s="52"/>
      <c r="AX502" s="52"/>
      <c r="AY502" s="52"/>
      <c r="AZ502" s="52">
        <v>1.8970189701897018E-2</v>
      </c>
      <c r="BA502" s="52">
        <v>50</v>
      </c>
      <c r="BB502" s="52">
        <v>50</v>
      </c>
      <c r="BC502" s="52">
        <v>3.669724770642202E-2</v>
      </c>
      <c r="BD502" s="52">
        <v>50</v>
      </c>
      <c r="BE502" s="52">
        <v>50</v>
      </c>
      <c r="BF502" s="52"/>
      <c r="BG502" s="52"/>
      <c r="BH502" s="52"/>
      <c r="BI502" s="52"/>
      <c r="BJ502" s="52"/>
      <c r="BK502" s="52"/>
      <c r="BL502" s="52"/>
      <c r="BM502" s="52"/>
      <c r="BN502" s="52"/>
      <c r="BO502" s="52"/>
      <c r="BP502" s="52"/>
      <c r="BQ502" s="52"/>
      <c r="BR502" s="52"/>
      <c r="BS502" s="52"/>
      <c r="BT502" s="52"/>
      <c r="BU502" s="54"/>
      <c r="BV502" s="54"/>
      <c r="BW502" s="52"/>
      <c r="BX502" s="52"/>
      <c r="BY502" s="52"/>
      <c r="BZ502" s="55"/>
      <c r="CA502" s="55"/>
      <c r="CB502" s="52"/>
      <c r="CC502" s="52"/>
      <c r="CD502" s="52"/>
      <c r="CE502" s="52"/>
      <c r="CF502" s="52"/>
      <c r="CG502" s="52"/>
      <c r="CH502" s="52"/>
      <c r="CI502" s="52"/>
      <c r="CJ502" s="52"/>
      <c r="CK502" s="52"/>
      <c r="CL502" s="52"/>
      <c r="CM502" s="52"/>
      <c r="CN502" s="52"/>
      <c r="CO502" s="52"/>
      <c r="CP502" s="52"/>
      <c r="CQ502" s="52"/>
      <c r="CR502" s="52"/>
      <c r="CS502" s="52"/>
      <c r="CT502" s="52"/>
      <c r="CU502" s="52"/>
      <c r="CV502" s="52"/>
      <c r="CW502" s="52"/>
      <c r="CX502" s="52"/>
      <c r="CY502" s="52"/>
      <c r="CZ502" s="52">
        <v>16.823939048191338</v>
      </c>
      <c r="DA502" s="52">
        <v>19.496255895940152</v>
      </c>
      <c r="DB502" s="52">
        <v>17.335082511020332</v>
      </c>
      <c r="DC502" s="52"/>
      <c r="DD502" s="50" t="s">
        <v>855</v>
      </c>
      <c r="DE502" s="22"/>
      <c r="DF502" s="22"/>
    </row>
    <row r="503" spans="1:110" x14ac:dyDescent="0.25">
      <c r="A503" s="50" t="s">
        <v>3038</v>
      </c>
      <c r="B503" s="50" t="s">
        <v>2113</v>
      </c>
      <c r="C503" s="50" t="s">
        <v>106</v>
      </c>
      <c r="D503" s="50" t="s">
        <v>114</v>
      </c>
      <c r="E503" s="50" t="s">
        <v>132</v>
      </c>
      <c r="F503" s="50" t="s">
        <v>2644</v>
      </c>
      <c r="G503" s="50" t="s">
        <v>109</v>
      </c>
      <c r="H503" s="52">
        <v>521.10718053124515</v>
      </c>
      <c r="I503" s="52">
        <v>550</v>
      </c>
      <c r="J503" s="52">
        <v>94.746760096590037</v>
      </c>
      <c r="K503" s="52">
        <v>0</v>
      </c>
      <c r="L503" s="52">
        <v>99</v>
      </c>
      <c r="M503" s="52">
        <v>81.745063378813768</v>
      </c>
      <c r="N503" s="52">
        <v>100</v>
      </c>
      <c r="O503" s="52">
        <v>100</v>
      </c>
      <c r="P503" s="52">
        <v>26</v>
      </c>
      <c r="Q503" s="52">
        <v>70.390198804401052</v>
      </c>
      <c r="R503" s="52">
        <v>75</v>
      </c>
      <c r="S503" s="52">
        <v>75</v>
      </c>
      <c r="T503" s="52">
        <v>93.85359840586807</v>
      </c>
      <c r="U503" s="52">
        <v>100</v>
      </c>
      <c r="V503" s="52">
        <v>99</v>
      </c>
      <c r="W503" s="52">
        <v>76.921878532989638</v>
      </c>
      <c r="X503" s="52">
        <v>100</v>
      </c>
      <c r="Y503" s="52">
        <v>100</v>
      </c>
      <c r="Z503" s="52">
        <v>26</v>
      </c>
      <c r="AA503" s="52">
        <v>67.247878901725045</v>
      </c>
      <c r="AB503" s="52">
        <v>89.663838535633388</v>
      </c>
      <c r="AC503" s="52">
        <v>100</v>
      </c>
      <c r="AD503" s="52"/>
      <c r="AE503" s="52"/>
      <c r="AF503" s="52"/>
      <c r="AG503" s="52">
        <v>0</v>
      </c>
      <c r="AH503" s="52"/>
      <c r="AI503" s="52"/>
      <c r="AJ503" s="52"/>
      <c r="AK503" s="52"/>
      <c r="AL503" s="52">
        <v>0</v>
      </c>
      <c r="AM503" s="53">
        <v>4.5999999999999996</v>
      </c>
      <c r="AN503" s="53">
        <v>7.75</v>
      </c>
      <c r="AO503" s="53"/>
      <c r="AP503" s="52">
        <v>0</v>
      </c>
      <c r="AQ503" s="52">
        <v>0.98058252427184467</v>
      </c>
      <c r="AR503" s="52">
        <v>1</v>
      </c>
      <c r="AS503" s="52">
        <v>0.97402597402597402</v>
      </c>
      <c r="AT503" s="52">
        <v>0.98058252427184467</v>
      </c>
      <c r="AU503" s="52">
        <v>1</v>
      </c>
      <c r="AV503" s="52">
        <v>0.97402597402597402</v>
      </c>
      <c r="AW503" s="52"/>
      <c r="AX503" s="52"/>
      <c r="AY503" s="52"/>
      <c r="AZ503" s="52">
        <v>4.1322314049586778E-2</v>
      </c>
      <c r="BA503" s="52">
        <v>50</v>
      </c>
      <c r="BB503" s="52">
        <v>50</v>
      </c>
      <c r="BC503" s="52">
        <v>0.08</v>
      </c>
      <c r="BD503" s="52">
        <v>44.000000000000021</v>
      </c>
      <c r="BE503" s="52">
        <v>50</v>
      </c>
      <c r="BF503" s="52"/>
      <c r="BG503" s="52"/>
      <c r="BH503" s="52"/>
      <c r="BI503" s="52"/>
      <c r="BJ503" s="52"/>
      <c r="BK503" s="52"/>
      <c r="BL503" s="52"/>
      <c r="BM503" s="52"/>
      <c r="BN503" s="52"/>
      <c r="BO503" s="52"/>
      <c r="BP503" s="52"/>
      <c r="BQ503" s="52"/>
      <c r="BR503" s="52"/>
      <c r="BS503" s="52"/>
      <c r="BT503" s="52"/>
      <c r="BU503" s="54"/>
      <c r="BV503" s="54"/>
      <c r="BW503" s="52"/>
      <c r="BX503" s="52"/>
      <c r="BY503" s="52"/>
      <c r="BZ503" s="55"/>
      <c r="CA503" s="55"/>
      <c r="CB503" s="52"/>
      <c r="CC503" s="52"/>
      <c r="CD503" s="52"/>
      <c r="CE503" s="52"/>
      <c r="CF503" s="52"/>
      <c r="CG503" s="52"/>
      <c r="CH503" s="52"/>
      <c r="CI503" s="52"/>
      <c r="CJ503" s="52"/>
      <c r="CK503" s="52">
        <v>52</v>
      </c>
      <c r="CL503" s="52">
        <v>34</v>
      </c>
      <c r="CM503" s="52">
        <v>54</v>
      </c>
      <c r="CN503" s="52">
        <v>0.65384615384615385</v>
      </c>
      <c r="CO503" s="52">
        <v>0.96296296296296291</v>
      </c>
      <c r="CP503" s="52">
        <v>43.589743589743591</v>
      </c>
      <c r="CQ503" s="52">
        <v>50</v>
      </c>
      <c r="CR503" s="52"/>
      <c r="CS503" s="52"/>
      <c r="CT503" s="52"/>
      <c r="CU503" s="52"/>
      <c r="CV503" s="52"/>
      <c r="CW503" s="52"/>
      <c r="CX503" s="52"/>
      <c r="CY503" s="52"/>
      <c r="CZ503" s="52">
        <v>16.823939048191338</v>
      </c>
      <c r="DA503" s="52">
        <v>19.496255895940152</v>
      </c>
      <c r="DB503" s="52">
        <v>17.335082511020332</v>
      </c>
      <c r="DC503" s="52"/>
      <c r="DD503" s="50" t="s">
        <v>626</v>
      </c>
      <c r="DE503" s="22"/>
      <c r="DF503" s="22"/>
    </row>
    <row r="504" spans="1:110" x14ac:dyDescent="0.25">
      <c r="A504" s="50" t="s">
        <v>3045</v>
      </c>
      <c r="B504" s="50" t="s">
        <v>2114</v>
      </c>
      <c r="C504" s="50" t="s">
        <v>106</v>
      </c>
      <c r="D504" s="50" t="s">
        <v>107</v>
      </c>
      <c r="E504" s="50" t="s">
        <v>137</v>
      </c>
      <c r="F504" s="50" t="s">
        <v>2644</v>
      </c>
      <c r="G504" s="50" t="s">
        <v>109</v>
      </c>
      <c r="H504" s="52">
        <v>563.24469675884654</v>
      </c>
      <c r="I504" s="52">
        <v>750</v>
      </c>
      <c r="J504" s="52">
        <v>75.099292901179538</v>
      </c>
      <c r="K504" s="52">
        <v>0</v>
      </c>
      <c r="L504" s="52">
        <v>136</v>
      </c>
      <c r="M504" s="52">
        <v>65.9858059636842</v>
      </c>
      <c r="N504" s="52">
        <v>87.9810746182456</v>
      </c>
      <c r="O504" s="52">
        <v>100</v>
      </c>
      <c r="P504" s="52">
        <v>59</v>
      </c>
      <c r="Q504" s="52">
        <v>58.166347340830512</v>
      </c>
      <c r="R504" s="52">
        <v>67.388762192333616</v>
      </c>
      <c r="S504" s="52">
        <v>71.977339194182491</v>
      </c>
      <c r="T504" s="52">
        <v>77.555129787774007</v>
      </c>
      <c r="U504" s="52">
        <v>100</v>
      </c>
      <c r="V504" s="52">
        <v>136</v>
      </c>
      <c r="W504" s="52">
        <v>61.579941316154567</v>
      </c>
      <c r="X504" s="52">
        <v>82.106588421539428</v>
      </c>
      <c r="Y504" s="52">
        <v>100</v>
      </c>
      <c r="Z504" s="52">
        <v>59</v>
      </c>
      <c r="AA504" s="52">
        <v>53.998937799785288</v>
      </c>
      <c r="AB504" s="52">
        <v>71.998583733047056</v>
      </c>
      <c r="AC504" s="52">
        <v>100</v>
      </c>
      <c r="AD504" s="52">
        <v>46</v>
      </c>
      <c r="AE504" s="52">
        <v>53.501449275362319</v>
      </c>
      <c r="AF504" s="52">
        <v>71.335265700483092</v>
      </c>
      <c r="AG504" s="52">
        <v>100</v>
      </c>
      <c r="AH504" s="52">
        <v>22</v>
      </c>
      <c r="AI504" s="52">
        <v>50.68333333333333</v>
      </c>
      <c r="AJ504" s="52">
        <v>56.08472222222224</v>
      </c>
      <c r="AK504" s="52">
        <v>67.577777777777769</v>
      </c>
      <c r="AL504" s="52">
        <v>100</v>
      </c>
      <c r="AM504" s="53">
        <v>13.81</v>
      </c>
      <c r="AN504" s="53">
        <v>13.38</v>
      </c>
      <c r="AO504" s="53">
        <v>5.4</v>
      </c>
      <c r="AP504" s="52">
        <v>0</v>
      </c>
      <c r="AQ504" s="52">
        <v>0.99305555555555558</v>
      </c>
      <c r="AR504" s="52">
        <v>0.984375</v>
      </c>
      <c r="AS504" s="52">
        <v>1</v>
      </c>
      <c r="AT504" s="52">
        <v>0.99310344827586206</v>
      </c>
      <c r="AU504" s="52">
        <v>0.98461538461538467</v>
      </c>
      <c r="AV504" s="52">
        <v>1</v>
      </c>
      <c r="AW504" s="52">
        <v>1</v>
      </c>
      <c r="AX504" s="52">
        <v>1</v>
      </c>
      <c r="AY504" s="52">
        <v>1</v>
      </c>
      <c r="AZ504" s="52">
        <v>7.590759075907591E-2</v>
      </c>
      <c r="BA504" s="52">
        <v>44.818481848184817</v>
      </c>
      <c r="BB504" s="52">
        <v>50</v>
      </c>
      <c r="BC504" s="52">
        <v>0.14166666666666666</v>
      </c>
      <c r="BD504" s="52">
        <v>31.666666666666689</v>
      </c>
      <c r="BE504" s="52">
        <v>50</v>
      </c>
      <c r="BF504" s="52"/>
      <c r="BG504" s="52"/>
      <c r="BH504" s="52"/>
      <c r="BI504" s="52"/>
      <c r="BJ504" s="52"/>
      <c r="BK504" s="52"/>
      <c r="BL504" s="52"/>
      <c r="BM504" s="52"/>
      <c r="BN504" s="52"/>
      <c r="BO504" s="52"/>
      <c r="BP504" s="52"/>
      <c r="BQ504" s="52"/>
      <c r="BR504" s="52"/>
      <c r="BS504" s="52"/>
      <c r="BT504" s="52"/>
      <c r="BU504" s="54"/>
      <c r="BV504" s="54"/>
      <c r="BW504" s="52"/>
      <c r="BX504" s="52"/>
      <c r="BY504" s="52"/>
      <c r="BZ504" s="55"/>
      <c r="CA504" s="55"/>
      <c r="CB504" s="52"/>
      <c r="CC504" s="52"/>
      <c r="CD504" s="52"/>
      <c r="CE504" s="52"/>
      <c r="CF504" s="52"/>
      <c r="CG504" s="52"/>
      <c r="CH504" s="52"/>
      <c r="CI504" s="52"/>
      <c r="CJ504" s="52"/>
      <c r="CK504" s="52">
        <v>52</v>
      </c>
      <c r="CL504" s="52">
        <v>22</v>
      </c>
      <c r="CM504" s="52">
        <v>52</v>
      </c>
      <c r="CN504" s="52">
        <v>0.42307692307692307</v>
      </c>
      <c r="CO504" s="52">
        <v>1</v>
      </c>
      <c r="CP504" s="52">
        <v>28.205128205128204</v>
      </c>
      <c r="CQ504" s="52">
        <v>50</v>
      </c>
      <c r="CR504" s="52"/>
      <c r="CS504" s="52"/>
      <c r="CT504" s="52"/>
      <c r="CU504" s="52"/>
      <c r="CV504" s="52"/>
      <c r="CW504" s="52"/>
      <c r="CX504" s="52"/>
      <c r="CY504" s="52"/>
      <c r="CZ504" s="52">
        <v>16.823939048191338</v>
      </c>
      <c r="DA504" s="52">
        <v>19.496255895940152</v>
      </c>
      <c r="DB504" s="52">
        <v>17.335082511020332</v>
      </c>
      <c r="DC504" s="52"/>
      <c r="DD504" s="50" t="s">
        <v>634</v>
      </c>
      <c r="DE504" s="22"/>
      <c r="DF504" s="22"/>
    </row>
    <row r="505" spans="1:110" x14ac:dyDescent="0.25">
      <c r="A505" s="50" t="s">
        <v>3079</v>
      </c>
      <c r="B505" s="50" t="s">
        <v>2115</v>
      </c>
      <c r="C505" s="50" t="s">
        <v>106</v>
      </c>
      <c r="D505" s="50" t="s">
        <v>108</v>
      </c>
      <c r="E505" s="50" t="s">
        <v>108</v>
      </c>
      <c r="F505" s="50" t="s">
        <v>1454</v>
      </c>
      <c r="G505" s="50" t="s">
        <v>109</v>
      </c>
      <c r="H505" s="52">
        <v>437.9146724273935</v>
      </c>
      <c r="I505" s="52">
        <v>550</v>
      </c>
      <c r="J505" s="52">
        <v>79.620849532253374</v>
      </c>
      <c r="K505" s="52">
        <v>1</v>
      </c>
      <c r="L505" s="52">
        <v>342</v>
      </c>
      <c r="M505" s="52">
        <v>70.123286130010143</v>
      </c>
      <c r="N505" s="52">
        <v>93.497714840013529</v>
      </c>
      <c r="O505" s="52">
        <v>100</v>
      </c>
      <c r="P505" s="52">
        <v>162</v>
      </c>
      <c r="Q505" s="52">
        <v>60.433566582867662</v>
      </c>
      <c r="R505" s="52">
        <v>69.838206627680293</v>
      </c>
      <c r="S505" s="52">
        <v>75</v>
      </c>
      <c r="T505" s="52">
        <v>80.578088777156893</v>
      </c>
      <c r="U505" s="52">
        <v>100</v>
      </c>
      <c r="V505" s="52">
        <v>342</v>
      </c>
      <c r="W505" s="52">
        <v>59.653773810745172</v>
      </c>
      <c r="X505" s="52">
        <v>79.538365080993572</v>
      </c>
      <c r="Y505" s="52">
        <v>100</v>
      </c>
      <c r="Z505" s="52">
        <v>162</v>
      </c>
      <c r="AA505" s="52">
        <v>48.33773734748393</v>
      </c>
      <c r="AB505" s="52">
        <v>64.450316463311907</v>
      </c>
      <c r="AC505" s="52">
        <v>100</v>
      </c>
      <c r="AD505" s="52"/>
      <c r="AE505" s="52"/>
      <c r="AF505" s="52"/>
      <c r="AG505" s="52">
        <v>0</v>
      </c>
      <c r="AH505" s="52"/>
      <c r="AI505" s="52"/>
      <c r="AJ505" s="52"/>
      <c r="AK505" s="52"/>
      <c r="AL505" s="52">
        <v>0</v>
      </c>
      <c r="AM505" s="53">
        <v>14.56</v>
      </c>
      <c r="AN505" s="53">
        <v>21.5</v>
      </c>
      <c r="AO505" s="53"/>
      <c r="AP505" s="52">
        <v>0</v>
      </c>
      <c r="AQ505" s="52">
        <v>1</v>
      </c>
      <c r="AR505" s="52">
        <v>1</v>
      </c>
      <c r="AS505" s="52">
        <v>1</v>
      </c>
      <c r="AT505" s="52">
        <v>1</v>
      </c>
      <c r="AU505" s="52">
        <v>1</v>
      </c>
      <c r="AV505" s="52">
        <v>1</v>
      </c>
      <c r="AW505" s="52"/>
      <c r="AX505" s="52"/>
      <c r="AY505" s="52"/>
      <c r="AZ505" s="52">
        <v>8.4269662921348312E-3</v>
      </c>
      <c r="BA505" s="52">
        <v>50</v>
      </c>
      <c r="BB505" s="52">
        <v>50</v>
      </c>
      <c r="BC505" s="52">
        <v>1.1428571428571429E-2</v>
      </c>
      <c r="BD505" s="52">
        <v>50</v>
      </c>
      <c r="BE505" s="52">
        <v>50</v>
      </c>
      <c r="BF505" s="52"/>
      <c r="BG505" s="52"/>
      <c r="BH505" s="52"/>
      <c r="BI505" s="52"/>
      <c r="BJ505" s="52"/>
      <c r="BK505" s="52"/>
      <c r="BL505" s="52"/>
      <c r="BM505" s="52"/>
      <c r="BN505" s="52"/>
      <c r="BO505" s="52"/>
      <c r="BP505" s="52"/>
      <c r="BQ505" s="52"/>
      <c r="BR505" s="52"/>
      <c r="BS505" s="52"/>
      <c r="BT505" s="52"/>
      <c r="BU505" s="54"/>
      <c r="BV505" s="54"/>
      <c r="BW505" s="52"/>
      <c r="BX505" s="52"/>
      <c r="BY505" s="52"/>
      <c r="BZ505" s="55"/>
      <c r="CA505" s="55"/>
      <c r="CB505" s="52"/>
      <c r="CC505" s="52"/>
      <c r="CD505" s="52"/>
      <c r="CE505" s="52"/>
      <c r="CF505" s="52"/>
      <c r="CG505" s="52"/>
      <c r="CH505" s="52"/>
      <c r="CI505" s="52"/>
      <c r="CJ505" s="52"/>
      <c r="CK505" s="52">
        <v>356</v>
      </c>
      <c r="CL505" s="52">
        <v>106</v>
      </c>
      <c r="CM505" s="52">
        <v>356</v>
      </c>
      <c r="CN505" s="52">
        <v>0.29775280898876405</v>
      </c>
      <c r="CO505" s="52">
        <v>1</v>
      </c>
      <c r="CP505" s="52">
        <v>19.850187265917604</v>
      </c>
      <c r="CQ505" s="52">
        <v>50</v>
      </c>
      <c r="CR505" s="52"/>
      <c r="CS505" s="52"/>
      <c r="CT505" s="52"/>
      <c r="CU505" s="52"/>
      <c r="CV505" s="52"/>
      <c r="CW505" s="52"/>
      <c r="CX505" s="52"/>
      <c r="CY505" s="52"/>
      <c r="CZ505" s="52">
        <v>16.823939048191338</v>
      </c>
      <c r="DA505" s="52">
        <v>19.496255895940152</v>
      </c>
      <c r="DB505" s="52">
        <v>17.335082511020332</v>
      </c>
      <c r="DC505" s="52"/>
      <c r="DD505" s="50" t="s">
        <v>671</v>
      </c>
      <c r="DE505" s="22"/>
      <c r="DF505" s="22"/>
    </row>
    <row r="506" spans="1:110" x14ac:dyDescent="0.25">
      <c r="A506" s="50" t="s">
        <v>2919</v>
      </c>
      <c r="B506" s="50" t="s">
        <v>2116</v>
      </c>
      <c r="C506" s="50" t="s">
        <v>106</v>
      </c>
      <c r="D506" s="50" t="s">
        <v>167</v>
      </c>
      <c r="E506" s="50" t="s">
        <v>108</v>
      </c>
      <c r="F506" s="50" t="s">
        <v>2644</v>
      </c>
      <c r="G506" s="50" t="s">
        <v>109</v>
      </c>
      <c r="H506" s="52">
        <v>620.55008181162339</v>
      </c>
      <c r="I506" s="52">
        <v>650</v>
      </c>
      <c r="J506" s="52">
        <v>95.469243355634376</v>
      </c>
      <c r="K506" s="52">
        <v>0</v>
      </c>
      <c r="L506" s="52">
        <v>277</v>
      </c>
      <c r="M506" s="52">
        <v>82.605907536331387</v>
      </c>
      <c r="N506" s="52">
        <v>100</v>
      </c>
      <c r="O506" s="52">
        <v>100</v>
      </c>
      <c r="P506" s="52">
        <v>60</v>
      </c>
      <c r="Q506" s="52">
        <v>69.292621860707825</v>
      </c>
      <c r="R506" s="52">
        <v>75</v>
      </c>
      <c r="S506" s="52">
        <v>75</v>
      </c>
      <c r="T506" s="52">
        <v>92.390162480943772</v>
      </c>
      <c r="U506" s="52">
        <v>100</v>
      </c>
      <c r="V506" s="52">
        <v>277</v>
      </c>
      <c r="W506" s="52">
        <v>76.903408015131347</v>
      </c>
      <c r="X506" s="52">
        <v>100</v>
      </c>
      <c r="Y506" s="52">
        <v>100</v>
      </c>
      <c r="Z506" s="52">
        <v>60</v>
      </c>
      <c r="AA506" s="52">
        <v>64.966093344163525</v>
      </c>
      <c r="AB506" s="52">
        <v>86.621457792218038</v>
      </c>
      <c r="AC506" s="52">
        <v>100</v>
      </c>
      <c r="AD506" s="52">
        <v>86</v>
      </c>
      <c r="AE506" s="52">
        <v>77.571317829457357</v>
      </c>
      <c r="AF506" s="52">
        <v>100</v>
      </c>
      <c r="AG506" s="52">
        <v>100</v>
      </c>
      <c r="AH506" s="52">
        <v>16</v>
      </c>
      <c r="AI506" s="52"/>
      <c r="AJ506" s="52">
        <v>75</v>
      </c>
      <c r="AK506" s="52"/>
      <c r="AL506" s="52">
        <v>0</v>
      </c>
      <c r="AM506" s="53">
        <v>5.7</v>
      </c>
      <c r="AN506" s="53">
        <v>10.029999999999999</v>
      </c>
      <c r="AO506" s="53"/>
      <c r="AP506" s="52">
        <v>0</v>
      </c>
      <c r="AQ506" s="52">
        <v>0.99649122807017543</v>
      </c>
      <c r="AR506" s="52">
        <v>1</v>
      </c>
      <c r="AS506" s="52">
        <v>0.99547511312217196</v>
      </c>
      <c r="AT506" s="52">
        <v>0.99649122807017543</v>
      </c>
      <c r="AU506" s="52">
        <v>1</v>
      </c>
      <c r="AV506" s="52">
        <v>0.99547511312217196</v>
      </c>
      <c r="AW506" s="52">
        <v>1</v>
      </c>
      <c r="AX506" s="52"/>
      <c r="AY506" s="52">
        <v>1</v>
      </c>
      <c r="AZ506" s="52">
        <v>4.5454545454545456E-2</v>
      </c>
      <c r="BA506" s="52">
        <v>50</v>
      </c>
      <c r="BB506" s="52">
        <v>50</v>
      </c>
      <c r="BC506" s="52">
        <v>9.2307692307692313E-2</v>
      </c>
      <c r="BD506" s="52">
        <v>41.538461538461547</v>
      </c>
      <c r="BE506" s="52">
        <v>50</v>
      </c>
      <c r="BF506" s="52"/>
      <c r="BG506" s="52"/>
      <c r="BH506" s="52"/>
      <c r="BI506" s="52"/>
      <c r="BJ506" s="52"/>
      <c r="BK506" s="52"/>
      <c r="BL506" s="52"/>
      <c r="BM506" s="52"/>
      <c r="BN506" s="52"/>
      <c r="BO506" s="52"/>
      <c r="BP506" s="52"/>
      <c r="BQ506" s="52"/>
      <c r="BR506" s="52"/>
      <c r="BS506" s="52"/>
      <c r="BT506" s="52"/>
      <c r="BU506" s="54"/>
      <c r="BV506" s="54"/>
      <c r="BW506" s="52"/>
      <c r="BX506" s="52"/>
      <c r="BY506" s="52"/>
      <c r="BZ506" s="55"/>
      <c r="CA506" s="55"/>
      <c r="CB506" s="52"/>
      <c r="CC506" s="52"/>
      <c r="CD506" s="52"/>
      <c r="CE506" s="52"/>
      <c r="CF506" s="52"/>
      <c r="CG506" s="52"/>
      <c r="CH506" s="52"/>
      <c r="CI506" s="52"/>
      <c r="CJ506" s="52"/>
      <c r="CK506" s="52">
        <v>130</v>
      </c>
      <c r="CL506" s="52">
        <v>99</v>
      </c>
      <c r="CM506" s="52">
        <v>129</v>
      </c>
      <c r="CN506" s="52">
        <v>0.7615384615384615</v>
      </c>
      <c r="CO506" s="52">
        <v>1.0077519379844961</v>
      </c>
      <c r="CP506" s="52">
        <v>50</v>
      </c>
      <c r="CQ506" s="52">
        <v>50</v>
      </c>
      <c r="CR506" s="52"/>
      <c r="CS506" s="52"/>
      <c r="CT506" s="52"/>
      <c r="CU506" s="52"/>
      <c r="CV506" s="52"/>
      <c r="CW506" s="52"/>
      <c r="CX506" s="52"/>
      <c r="CY506" s="52"/>
      <c r="CZ506" s="52">
        <v>16.823939048191338</v>
      </c>
      <c r="DA506" s="52">
        <v>19.496255895940152</v>
      </c>
      <c r="DB506" s="52">
        <v>17.335082511020332</v>
      </c>
      <c r="DC506" s="52"/>
      <c r="DD506" s="50" t="s">
        <v>493</v>
      </c>
      <c r="DE506" s="22"/>
      <c r="DF506" s="22"/>
    </row>
    <row r="507" spans="1:110" x14ac:dyDescent="0.25">
      <c r="A507" s="50" t="s">
        <v>3246</v>
      </c>
      <c r="B507" s="50" t="s">
        <v>2117</v>
      </c>
      <c r="C507" s="50" t="s">
        <v>106</v>
      </c>
      <c r="D507" s="50" t="s">
        <v>108</v>
      </c>
      <c r="E507" s="50" t="s">
        <v>119</v>
      </c>
      <c r="F507" s="50" t="s">
        <v>1454</v>
      </c>
      <c r="G507" s="50" t="s">
        <v>109</v>
      </c>
      <c r="H507" s="52">
        <v>512.64333486540829</v>
      </c>
      <c r="I507" s="52">
        <v>800</v>
      </c>
      <c r="J507" s="52">
        <v>64.080416858176036</v>
      </c>
      <c r="K507" s="52">
        <v>0</v>
      </c>
      <c r="L507" s="52">
        <v>607</v>
      </c>
      <c r="M507" s="52">
        <v>55.615803439807806</v>
      </c>
      <c r="N507" s="52">
        <v>74.154404586410408</v>
      </c>
      <c r="O507" s="52">
        <v>100</v>
      </c>
      <c r="P507" s="52">
        <v>481</v>
      </c>
      <c r="Q507" s="52">
        <v>53.326790461088521</v>
      </c>
      <c r="R507" s="52">
        <v>55.541906994112708</v>
      </c>
      <c r="S507" s="52">
        <v>64.35401965222033</v>
      </c>
      <c r="T507" s="52">
        <v>71.102387281451357</v>
      </c>
      <c r="U507" s="52">
        <v>100</v>
      </c>
      <c r="V507" s="52">
        <v>608</v>
      </c>
      <c r="W507" s="52">
        <v>46.742023097065264</v>
      </c>
      <c r="X507" s="52">
        <v>62.322697462753688</v>
      </c>
      <c r="Y507" s="52">
        <v>100</v>
      </c>
      <c r="Z507" s="52">
        <v>484</v>
      </c>
      <c r="AA507" s="52">
        <v>44.487507387904351</v>
      </c>
      <c r="AB507" s="52">
        <v>59.316676517205799</v>
      </c>
      <c r="AC507" s="52">
        <v>100</v>
      </c>
      <c r="AD507" s="52">
        <v>212</v>
      </c>
      <c r="AE507" s="52">
        <v>48.851847484276739</v>
      </c>
      <c r="AF507" s="52">
        <v>65.135796645702314</v>
      </c>
      <c r="AG507" s="52">
        <v>100</v>
      </c>
      <c r="AH507" s="52">
        <v>165</v>
      </c>
      <c r="AI507" s="52">
        <v>46.184999999999995</v>
      </c>
      <c r="AJ507" s="52">
        <v>58.214184397163116</v>
      </c>
      <c r="AK507" s="52">
        <v>61.579999999999991</v>
      </c>
      <c r="AL507" s="52">
        <v>100</v>
      </c>
      <c r="AM507" s="53">
        <v>11.02</v>
      </c>
      <c r="AN507" s="53">
        <v>11.05</v>
      </c>
      <c r="AO507" s="53">
        <v>12.02</v>
      </c>
      <c r="AP507" s="52">
        <v>0</v>
      </c>
      <c r="AQ507" s="52">
        <v>0.97001499250374812</v>
      </c>
      <c r="AR507" s="52">
        <v>0.96610169491525422</v>
      </c>
      <c r="AS507" s="52">
        <v>0.98529411764705888</v>
      </c>
      <c r="AT507" s="52">
        <v>0.96851574212893554</v>
      </c>
      <c r="AU507" s="52">
        <v>0.96992481203007519</v>
      </c>
      <c r="AV507" s="52">
        <v>0.96296296296296291</v>
      </c>
      <c r="AW507" s="52">
        <v>1</v>
      </c>
      <c r="AX507" s="52">
        <v>1</v>
      </c>
      <c r="AY507" s="52">
        <v>1</v>
      </c>
      <c r="AZ507" s="52">
        <v>0.14586466165413534</v>
      </c>
      <c r="BA507" s="52">
        <v>30.827067669172937</v>
      </c>
      <c r="BB507" s="52">
        <v>50</v>
      </c>
      <c r="BC507" s="52">
        <v>0.16221374045801526</v>
      </c>
      <c r="BD507" s="52">
        <v>27.557251908396953</v>
      </c>
      <c r="BE507" s="52">
        <v>50</v>
      </c>
      <c r="BF507" s="52"/>
      <c r="BG507" s="52"/>
      <c r="BH507" s="52"/>
      <c r="BI507" s="52"/>
      <c r="BJ507" s="52"/>
      <c r="BK507" s="52"/>
      <c r="BL507" s="52"/>
      <c r="BM507" s="52"/>
      <c r="BN507" s="52"/>
      <c r="BO507" s="52"/>
      <c r="BP507" s="52">
        <v>156</v>
      </c>
      <c r="BQ507" s="52">
        <v>188</v>
      </c>
      <c r="BR507" s="52">
        <v>0.82978723404255317</v>
      </c>
      <c r="BS507" s="52">
        <v>44.137618832050698</v>
      </c>
      <c r="BT507" s="52">
        <v>50</v>
      </c>
      <c r="BU507" s="54"/>
      <c r="BV507" s="54"/>
      <c r="BW507" s="52"/>
      <c r="BX507" s="52"/>
      <c r="BY507" s="52"/>
      <c r="BZ507" s="55"/>
      <c r="CA507" s="55"/>
      <c r="CB507" s="52"/>
      <c r="CC507" s="52"/>
      <c r="CD507" s="52"/>
      <c r="CE507" s="52"/>
      <c r="CF507" s="52"/>
      <c r="CG507" s="52"/>
      <c r="CH507" s="52"/>
      <c r="CI507" s="52"/>
      <c r="CJ507" s="52"/>
      <c r="CK507" s="52">
        <v>424</v>
      </c>
      <c r="CL507" s="52">
        <v>105</v>
      </c>
      <c r="CM507" s="52">
        <v>433</v>
      </c>
      <c r="CN507" s="52">
        <v>0.24764150943396226</v>
      </c>
      <c r="CO507" s="52">
        <v>0.97921478060046185</v>
      </c>
      <c r="CP507" s="52">
        <v>16.509433962264151</v>
      </c>
      <c r="CQ507" s="52">
        <v>50</v>
      </c>
      <c r="CR507" s="52"/>
      <c r="CS507" s="52"/>
      <c r="CT507" s="52"/>
      <c r="CU507" s="52"/>
      <c r="CV507" s="52"/>
      <c r="CW507" s="52"/>
      <c r="CX507" s="52"/>
      <c r="CY507" s="52"/>
      <c r="CZ507" s="52">
        <v>16.823939048191338</v>
      </c>
      <c r="DA507" s="52">
        <v>19.496255895940152</v>
      </c>
      <c r="DB507" s="52">
        <v>17.335082511020332</v>
      </c>
      <c r="DC507" s="52"/>
      <c r="DD507" s="50" t="s">
        <v>852</v>
      </c>
      <c r="DE507" s="22"/>
      <c r="DF507" s="22"/>
    </row>
    <row r="508" spans="1:110" x14ac:dyDescent="0.25">
      <c r="A508" s="50" t="s">
        <v>3224</v>
      </c>
      <c r="B508" s="50" t="s">
        <v>2118</v>
      </c>
      <c r="C508" s="50" t="s">
        <v>106</v>
      </c>
      <c r="D508" s="50" t="s">
        <v>107</v>
      </c>
      <c r="E508" s="50" t="s">
        <v>137</v>
      </c>
      <c r="F508" s="50" t="s">
        <v>1453</v>
      </c>
      <c r="G508" s="50" t="s">
        <v>109</v>
      </c>
      <c r="H508" s="52">
        <v>547.01711053018562</v>
      </c>
      <c r="I508" s="52">
        <v>750</v>
      </c>
      <c r="J508" s="52">
        <v>72.93561473735808</v>
      </c>
      <c r="K508" s="52">
        <v>0</v>
      </c>
      <c r="L508" s="52">
        <v>255</v>
      </c>
      <c r="M508" s="52">
        <v>61.717369018550322</v>
      </c>
      <c r="N508" s="52">
        <v>82.289825358067091</v>
      </c>
      <c r="O508" s="52">
        <v>100</v>
      </c>
      <c r="P508" s="52">
        <v>200</v>
      </c>
      <c r="Q508" s="52">
        <v>59.47654703195446</v>
      </c>
      <c r="R508" s="52">
        <v>66.01636361636362</v>
      </c>
      <c r="S508" s="52">
        <v>69.86581260617163</v>
      </c>
      <c r="T508" s="52">
        <v>79.302062709272619</v>
      </c>
      <c r="U508" s="52">
        <v>100</v>
      </c>
      <c r="V508" s="52">
        <v>255</v>
      </c>
      <c r="W508" s="52">
        <v>56.998147360892432</v>
      </c>
      <c r="X508" s="52">
        <v>75.997529814523247</v>
      </c>
      <c r="Y508" s="52">
        <v>100</v>
      </c>
      <c r="Z508" s="52">
        <v>200</v>
      </c>
      <c r="AA508" s="52">
        <v>54.518137890637853</v>
      </c>
      <c r="AB508" s="52">
        <v>72.690850520850475</v>
      </c>
      <c r="AC508" s="52">
        <v>100</v>
      </c>
      <c r="AD508" s="52">
        <v>87</v>
      </c>
      <c r="AE508" s="52">
        <v>45.352873563218402</v>
      </c>
      <c r="AF508" s="52">
        <v>60.470498084291201</v>
      </c>
      <c r="AG508" s="52">
        <v>100</v>
      </c>
      <c r="AH508" s="52">
        <v>65</v>
      </c>
      <c r="AI508" s="52">
        <v>41.534871794871819</v>
      </c>
      <c r="AJ508" s="52">
        <v>56.633333333333326</v>
      </c>
      <c r="AK508" s="52">
        <v>55.379829059829092</v>
      </c>
      <c r="AL508" s="52">
        <v>100</v>
      </c>
      <c r="AM508" s="53">
        <v>10.38</v>
      </c>
      <c r="AN508" s="53">
        <v>11.49</v>
      </c>
      <c r="AO508" s="53">
        <v>15.09</v>
      </c>
      <c r="AP508" s="52">
        <v>0</v>
      </c>
      <c r="AQ508" s="52">
        <v>0.99250936329588013</v>
      </c>
      <c r="AR508" s="52">
        <v>0.99052132701421802</v>
      </c>
      <c r="AS508" s="52">
        <v>1</v>
      </c>
      <c r="AT508" s="52">
        <v>0.99259259259259258</v>
      </c>
      <c r="AU508" s="52">
        <v>0.99065420560747663</v>
      </c>
      <c r="AV508" s="52">
        <v>1</v>
      </c>
      <c r="AW508" s="52">
        <v>1</v>
      </c>
      <c r="AX508" s="52">
        <v>1</v>
      </c>
      <c r="AY508" s="52">
        <v>1</v>
      </c>
      <c r="AZ508" s="52">
        <v>7.5367647058823525E-2</v>
      </c>
      <c r="BA508" s="52">
        <v>44.926470588235311</v>
      </c>
      <c r="BB508" s="52">
        <v>50</v>
      </c>
      <c r="BC508" s="52">
        <v>8.4905660377358486E-2</v>
      </c>
      <c r="BD508" s="52">
        <v>43.018867924528315</v>
      </c>
      <c r="BE508" s="52">
        <v>50</v>
      </c>
      <c r="BF508" s="52"/>
      <c r="BG508" s="52"/>
      <c r="BH508" s="52"/>
      <c r="BI508" s="52"/>
      <c r="BJ508" s="52"/>
      <c r="BK508" s="52"/>
      <c r="BL508" s="52"/>
      <c r="BM508" s="52"/>
      <c r="BN508" s="52"/>
      <c r="BO508" s="52"/>
      <c r="BP508" s="52"/>
      <c r="BQ508" s="52"/>
      <c r="BR508" s="52"/>
      <c r="BS508" s="52"/>
      <c r="BT508" s="52"/>
      <c r="BU508" s="54"/>
      <c r="BV508" s="54"/>
      <c r="BW508" s="52"/>
      <c r="BX508" s="52"/>
      <c r="BY508" s="52"/>
      <c r="BZ508" s="55"/>
      <c r="CA508" s="55"/>
      <c r="CB508" s="52"/>
      <c r="CC508" s="52"/>
      <c r="CD508" s="52"/>
      <c r="CE508" s="52"/>
      <c r="CF508" s="52"/>
      <c r="CG508" s="52"/>
      <c r="CH508" s="52"/>
      <c r="CI508" s="52"/>
      <c r="CJ508" s="52"/>
      <c r="CK508" s="52">
        <v>85</v>
      </c>
      <c r="CL508" s="52">
        <v>42</v>
      </c>
      <c r="CM508" s="52">
        <v>84</v>
      </c>
      <c r="CN508" s="52">
        <v>0.49411764705882355</v>
      </c>
      <c r="CO508" s="52">
        <v>1.0119047619047619</v>
      </c>
      <c r="CP508" s="52">
        <v>32.941176470588232</v>
      </c>
      <c r="CQ508" s="52">
        <v>50</v>
      </c>
      <c r="CR508" s="52"/>
      <c r="CS508" s="52"/>
      <c r="CT508" s="52"/>
      <c r="CU508" s="52"/>
      <c r="CV508" s="52"/>
      <c r="CW508" s="52"/>
      <c r="CX508" s="52"/>
      <c r="CY508" s="52"/>
      <c r="CZ508" s="52">
        <v>16.823939048191338</v>
      </c>
      <c r="DA508" s="52">
        <v>19.496255895940152</v>
      </c>
      <c r="DB508" s="52">
        <v>17.335082511020332</v>
      </c>
      <c r="DC508" s="52"/>
      <c r="DD508" s="50" t="s">
        <v>832</v>
      </c>
      <c r="DE508" s="22"/>
      <c r="DF508" s="22"/>
    </row>
    <row r="509" spans="1:110" x14ac:dyDescent="0.25">
      <c r="A509" s="50" t="s">
        <v>2976</v>
      </c>
      <c r="B509" s="50" t="s">
        <v>2119</v>
      </c>
      <c r="C509" s="50" t="s">
        <v>106</v>
      </c>
      <c r="D509" s="50" t="s">
        <v>107</v>
      </c>
      <c r="E509" s="50" t="s">
        <v>119</v>
      </c>
      <c r="F509" s="50" t="s">
        <v>1454</v>
      </c>
      <c r="G509" s="50" t="s">
        <v>109</v>
      </c>
      <c r="H509" s="52">
        <v>455.54688559564897</v>
      </c>
      <c r="I509" s="52">
        <v>800</v>
      </c>
      <c r="J509" s="52">
        <v>56.943360699456122</v>
      </c>
      <c r="K509" s="52">
        <v>0</v>
      </c>
      <c r="L509" s="52">
        <v>367</v>
      </c>
      <c r="M509" s="52">
        <v>51.049292427259942</v>
      </c>
      <c r="N509" s="52">
        <v>68.065723236346585</v>
      </c>
      <c r="O509" s="52">
        <v>100</v>
      </c>
      <c r="P509" s="52">
        <v>364</v>
      </c>
      <c r="Q509" s="52">
        <v>51.037188682465946</v>
      </c>
      <c r="R509" s="52"/>
      <c r="S509" s="52"/>
      <c r="T509" s="52">
        <v>68.049584909954604</v>
      </c>
      <c r="U509" s="52">
        <v>100</v>
      </c>
      <c r="V509" s="52">
        <v>369</v>
      </c>
      <c r="W509" s="52">
        <v>43.536047853417344</v>
      </c>
      <c r="X509" s="52">
        <v>58.048063804556463</v>
      </c>
      <c r="Y509" s="52">
        <v>100</v>
      </c>
      <c r="Z509" s="52">
        <v>366</v>
      </c>
      <c r="AA509" s="52">
        <v>43.426771087247431</v>
      </c>
      <c r="AB509" s="52">
        <v>57.902361449663239</v>
      </c>
      <c r="AC509" s="52">
        <v>100</v>
      </c>
      <c r="AD509" s="52">
        <v>120</v>
      </c>
      <c r="AE509" s="52">
        <v>42.355347222222221</v>
      </c>
      <c r="AF509" s="52">
        <v>56.4737962962963</v>
      </c>
      <c r="AG509" s="52">
        <v>100</v>
      </c>
      <c r="AH509" s="52">
        <v>119</v>
      </c>
      <c r="AI509" s="52">
        <v>42.403151260504195</v>
      </c>
      <c r="AJ509" s="52"/>
      <c r="AK509" s="52">
        <v>56.537535014005591</v>
      </c>
      <c r="AL509" s="52">
        <v>100</v>
      </c>
      <c r="AM509" s="53"/>
      <c r="AN509" s="53"/>
      <c r="AO509" s="53"/>
      <c r="AP509" s="52">
        <v>0</v>
      </c>
      <c r="AQ509" s="52">
        <v>0.98473282442748089</v>
      </c>
      <c r="AR509" s="52">
        <v>0.98461538461538467</v>
      </c>
      <c r="AS509" s="52"/>
      <c r="AT509" s="52">
        <v>0.98499999999999999</v>
      </c>
      <c r="AU509" s="52">
        <v>0.98488664987405539</v>
      </c>
      <c r="AV509" s="52"/>
      <c r="AW509" s="52">
        <v>1</v>
      </c>
      <c r="AX509" s="52">
        <v>1</v>
      </c>
      <c r="AY509" s="52"/>
      <c r="AZ509" s="52">
        <v>0.25585284280936454</v>
      </c>
      <c r="BA509" s="52">
        <v>8.8294314381271111</v>
      </c>
      <c r="BB509" s="52">
        <v>50</v>
      </c>
      <c r="BC509" s="52">
        <v>0.25982905982905985</v>
      </c>
      <c r="BD509" s="52">
        <v>8.0341880341880501</v>
      </c>
      <c r="BE509" s="52">
        <v>50</v>
      </c>
      <c r="BF509" s="52"/>
      <c r="BG509" s="52"/>
      <c r="BH509" s="52"/>
      <c r="BI509" s="52"/>
      <c r="BJ509" s="52"/>
      <c r="BK509" s="52"/>
      <c r="BL509" s="52"/>
      <c r="BM509" s="52"/>
      <c r="BN509" s="52"/>
      <c r="BO509" s="52"/>
      <c r="BP509" s="52">
        <v>46</v>
      </c>
      <c r="BQ509" s="52">
        <v>55</v>
      </c>
      <c r="BR509" s="52">
        <v>0.83636363636363631</v>
      </c>
      <c r="BS509" s="52">
        <v>44.487427466150869</v>
      </c>
      <c r="BT509" s="52">
        <v>50</v>
      </c>
      <c r="BU509" s="54"/>
      <c r="BV509" s="54"/>
      <c r="BW509" s="52"/>
      <c r="BX509" s="52"/>
      <c r="BY509" s="52"/>
      <c r="BZ509" s="55"/>
      <c r="CA509" s="55"/>
      <c r="CB509" s="52"/>
      <c r="CC509" s="52"/>
      <c r="CD509" s="52"/>
      <c r="CE509" s="52"/>
      <c r="CF509" s="52"/>
      <c r="CG509" s="52"/>
      <c r="CH509" s="52"/>
      <c r="CI509" s="52"/>
      <c r="CJ509" s="52"/>
      <c r="CK509" s="52">
        <v>174</v>
      </c>
      <c r="CL509" s="52">
        <v>76</v>
      </c>
      <c r="CM509" s="52">
        <v>184</v>
      </c>
      <c r="CN509" s="52">
        <v>0.43678160919540232</v>
      </c>
      <c r="CO509" s="52">
        <v>0.94565217391304346</v>
      </c>
      <c r="CP509" s="52">
        <v>29.118773946360154</v>
      </c>
      <c r="CQ509" s="52">
        <v>50</v>
      </c>
      <c r="CR509" s="52"/>
      <c r="CS509" s="52"/>
      <c r="CT509" s="52"/>
      <c r="CU509" s="52"/>
      <c r="CV509" s="52"/>
      <c r="CW509" s="52"/>
      <c r="CX509" s="52"/>
      <c r="CY509" s="52"/>
      <c r="CZ509" s="52">
        <v>16.823939048191338</v>
      </c>
      <c r="DA509" s="52">
        <v>19.496255895940152</v>
      </c>
      <c r="DB509" s="52">
        <v>17.335082511020332</v>
      </c>
      <c r="DC509" s="52"/>
      <c r="DD509" s="50" t="s">
        <v>557</v>
      </c>
      <c r="DE509" s="22"/>
      <c r="DF509" s="22"/>
    </row>
    <row r="510" spans="1:110" x14ac:dyDescent="0.25">
      <c r="A510" s="50" t="s">
        <v>3018</v>
      </c>
      <c r="B510" s="50" t="s">
        <v>2120</v>
      </c>
      <c r="C510" s="50" t="s">
        <v>106</v>
      </c>
      <c r="D510" s="50" t="s">
        <v>107</v>
      </c>
      <c r="E510" s="50" t="s">
        <v>119</v>
      </c>
      <c r="F510" s="50" t="s">
        <v>1453</v>
      </c>
      <c r="G510" s="50" t="s">
        <v>109</v>
      </c>
      <c r="H510" s="52">
        <v>581.60331324148365</v>
      </c>
      <c r="I510" s="52">
        <v>650</v>
      </c>
      <c r="J510" s="52">
        <v>89.477432806382097</v>
      </c>
      <c r="K510" s="52">
        <v>0</v>
      </c>
      <c r="L510" s="52">
        <v>163</v>
      </c>
      <c r="M510" s="52">
        <v>80.932810043200362</v>
      </c>
      <c r="N510" s="52">
        <v>100</v>
      </c>
      <c r="O510" s="52">
        <v>100</v>
      </c>
      <c r="P510" s="52">
        <v>37</v>
      </c>
      <c r="Q510" s="52">
        <v>70.619797972269922</v>
      </c>
      <c r="R510" s="52">
        <v>73.684291022056726</v>
      </c>
      <c r="S510" s="52">
        <v>75</v>
      </c>
      <c r="T510" s="52">
        <v>94.159730629693229</v>
      </c>
      <c r="U510" s="52">
        <v>100</v>
      </c>
      <c r="V510" s="52">
        <v>163</v>
      </c>
      <c r="W510" s="52">
        <v>69.770492956959473</v>
      </c>
      <c r="X510" s="52">
        <v>93.027323942612625</v>
      </c>
      <c r="Y510" s="52">
        <v>100</v>
      </c>
      <c r="Z510" s="52">
        <v>37</v>
      </c>
      <c r="AA510" s="52">
        <v>56.442423870412064</v>
      </c>
      <c r="AB510" s="52">
        <v>75.256565160549414</v>
      </c>
      <c r="AC510" s="52">
        <v>100</v>
      </c>
      <c r="AD510" s="52">
        <v>62</v>
      </c>
      <c r="AE510" s="52">
        <v>58.492204301075283</v>
      </c>
      <c r="AF510" s="52">
        <v>77.989605734767039</v>
      </c>
      <c r="AG510" s="52">
        <v>100</v>
      </c>
      <c r="AH510" s="52">
        <v>13</v>
      </c>
      <c r="AI510" s="52"/>
      <c r="AJ510" s="52">
        <v>61.817006802721103</v>
      </c>
      <c r="AK510" s="52"/>
      <c r="AL510" s="52">
        <v>0</v>
      </c>
      <c r="AM510" s="53">
        <v>4.38</v>
      </c>
      <c r="AN510" s="53">
        <v>17.239999999999998</v>
      </c>
      <c r="AO510" s="53"/>
      <c r="AP510" s="52">
        <v>0</v>
      </c>
      <c r="AQ510" s="52">
        <v>0.98795180722891562</v>
      </c>
      <c r="AR510" s="52">
        <v>1</v>
      </c>
      <c r="AS510" s="52">
        <v>0.984375</v>
      </c>
      <c r="AT510" s="52">
        <v>0.98795180722891562</v>
      </c>
      <c r="AU510" s="52">
        <v>1</v>
      </c>
      <c r="AV510" s="52">
        <v>0.984375</v>
      </c>
      <c r="AW510" s="52">
        <v>1</v>
      </c>
      <c r="AX510" s="52"/>
      <c r="AY510" s="52">
        <v>1</v>
      </c>
      <c r="AZ510" s="52">
        <v>2.5210084033613446E-2</v>
      </c>
      <c r="BA510" s="52">
        <v>50</v>
      </c>
      <c r="BB510" s="52">
        <v>50</v>
      </c>
      <c r="BC510" s="52">
        <v>5.6603773584905662E-2</v>
      </c>
      <c r="BD510" s="52">
        <v>48.679245283018872</v>
      </c>
      <c r="BE510" s="52">
        <v>50</v>
      </c>
      <c r="BF510" s="52"/>
      <c r="BG510" s="52"/>
      <c r="BH510" s="52"/>
      <c r="BI510" s="52"/>
      <c r="BJ510" s="52"/>
      <c r="BK510" s="52"/>
      <c r="BL510" s="52"/>
      <c r="BM510" s="52"/>
      <c r="BN510" s="52"/>
      <c r="BO510" s="52"/>
      <c r="BP510" s="52"/>
      <c r="BQ510" s="52"/>
      <c r="BR510" s="52"/>
      <c r="BS510" s="52"/>
      <c r="BT510" s="52"/>
      <c r="BU510" s="54"/>
      <c r="BV510" s="54"/>
      <c r="BW510" s="52"/>
      <c r="BX510" s="52"/>
      <c r="BY510" s="52"/>
      <c r="BZ510" s="55"/>
      <c r="CA510" s="55"/>
      <c r="CB510" s="52"/>
      <c r="CC510" s="52"/>
      <c r="CD510" s="52"/>
      <c r="CE510" s="52"/>
      <c r="CF510" s="52"/>
      <c r="CG510" s="52"/>
      <c r="CH510" s="52"/>
      <c r="CI510" s="52"/>
      <c r="CJ510" s="52"/>
      <c r="CK510" s="52">
        <v>91</v>
      </c>
      <c r="CL510" s="52">
        <v>58</v>
      </c>
      <c r="CM510" s="52">
        <v>88</v>
      </c>
      <c r="CN510" s="52">
        <v>0.63736263736263732</v>
      </c>
      <c r="CO510" s="52">
        <v>1.0340909090909092</v>
      </c>
      <c r="CP510" s="52">
        <v>42.490842490842489</v>
      </c>
      <c r="CQ510" s="52">
        <v>50</v>
      </c>
      <c r="CR510" s="52"/>
      <c r="CS510" s="52"/>
      <c r="CT510" s="52"/>
      <c r="CU510" s="52"/>
      <c r="CV510" s="52"/>
      <c r="CW510" s="52"/>
      <c r="CX510" s="52"/>
      <c r="CY510" s="52"/>
      <c r="CZ510" s="52">
        <v>16.823939048191338</v>
      </c>
      <c r="DA510" s="52">
        <v>19.496255895940152</v>
      </c>
      <c r="DB510" s="52">
        <v>17.335082511020332</v>
      </c>
      <c r="DC510" s="52"/>
      <c r="DD510" s="50" t="s">
        <v>601</v>
      </c>
      <c r="DE510" s="22"/>
      <c r="DF510" s="22"/>
    </row>
    <row r="511" spans="1:110" x14ac:dyDescent="0.25">
      <c r="A511" s="50" t="s">
        <v>3019</v>
      </c>
      <c r="B511" s="50" t="s">
        <v>2121</v>
      </c>
      <c r="C511" s="50" t="s">
        <v>106</v>
      </c>
      <c r="D511" s="50" t="s">
        <v>107</v>
      </c>
      <c r="E511" s="50" t="s">
        <v>1693</v>
      </c>
      <c r="F511" s="50" t="s">
        <v>1454</v>
      </c>
      <c r="G511" s="50" t="s">
        <v>109</v>
      </c>
      <c r="H511" s="52">
        <v>443.50078201983592</v>
      </c>
      <c r="I511" s="52">
        <v>550</v>
      </c>
      <c r="J511" s="52">
        <v>80.636505821788347</v>
      </c>
      <c r="K511" s="52">
        <v>0</v>
      </c>
      <c r="L511" s="52">
        <v>160</v>
      </c>
      <c r="M511" s="52">
        <v>69.772300425055789</v>
      </c>
      <c r="N511" s="52">
        <v>93.02973390007439</v>
      </c>
      <c r="O511" s="52">
        <v>100</v>
      </c>
      <c r="P511" s="52">
        <v>92</v>
      </c>
      <c r="Q511" s="52">
        <v>65.176704895406729</v>
      </c>
      <c r="R511" s="52">
        <v>66.927225484210794</v>
      </c>
      <c r="S511" s="52">
        <v>75</v>
      </c>
      <c r="T511" s="52">
        <v>86.902273193875629</v>
      </c>
      <c r="U511" s="52">
        <v>100</v>
      </c>
      <c r="V511" s="52">
        <v>160</v>
      </c>
      <c r="W511" s="52">
        <v>60.581334579772076</v>
      </c>
      <c r="X511" s="52">
        <v>80.775112773029434</v>
      </c>
      <c r="Y511" s="52">
        <v>100</v>
      </c>
      <c r="Z511" s="52">
        <v>92</v>
      </c>
      <c r="AA511" s="52">
        <v>55.8908934764913</v>
      </c>
      <c r="AB511" s="52">
        <v>74.521191301988395</v>
      </c>
      <c r="AC511" s="52">
        <v>100</v>
      </c>
      <c r="AD511" s="52"/>
      <c r="AE511" s="52"/>
      <c r="AF511" s="52"/>
      <c r="AG511" s="52">
        <v>0</v>
      </c>
      <c r="AH511" s="52"/>
      <c r="AI511" s="52"/>
      <c r="AJ511" s="52"/>
      <c r="AK511" s="52"/>
      <c r="AL511" s="52">
        <v>0</v>
      </c>
      <c r="AM511" s="53">
        <v>9.82</v>
      </c>
      <c r="AN511" s="53">
        <v>11.03</v>
      </c>
      <c r="AO511" s="53"/>
      <c r="AP511" s="52">
        <v>0</v>
      </c>
      <c r="AQ511" s="52">
        <v>0.9939393939393939</v>
      </c>
      <c r="AR511" s="52">
        <v>1</v>
      </c>
      <c r="AS511" s="52">
        <v>0.9859154929577465</v>
      </c>
      <c r="AT511" s="52">
        <v>0.99397590361445787</v>
      </c>
      <c r="AU511" s="52">
        <v>1</v>
      </c>
      <c r="AV511" s="52">
        <v>0.9859154929577465</v>
      </c>
      <c r="AW511" s="52"/>
      <c r="AX511" s="52"/>
      <c r="AY511" s="52"/>
      <c r="AZ511" s="52">
        <v>6.1224489795918366E-2</v>
      </c>
      <c r="BA511" s="52">
        <v>47.755102040816347</v>
      </c>
      <c r="BB511" s="52">
        <v>50</v>
      </c>
      <c r="BC511" s="52">
        <v>9.0909090909090912E-2</v>
      </c>
      <c r="BD511" s="52">
        <v>41.818181818181827</v>
      </c>
      <c r="BE511" s="52">
        <v>50</v>
      </c>
      <c r="BF511" s="52"/>
      <c r="BG511" s="52"/>
      <c r="BH511" s="52"/>
      <c r="BI511" s="52"/>
      <c r="BJ511" s="52"/>
      <c r="BK511" s="52"/>
      <c r="BL511" s="52"/>
      <c r="BM511" s="52"/>
      <c r="BN511" s="52"/>
      <c r="BO511" s="52"/>
      <c r="BP511" s="52"/>
      <c r="BQ511" s="52"/>
      <c r="BR511" s="52"/>
      <c r="BS511" s="52"/>
      <c r="BT511" s="52"/>
      <c r="BU511" s="54"/>
      <c r="BV511" s="54"/>
      <c r="BW511" s="52"/>
      <c r="BX511" s="52"/>
      <c r="BY511" s="52"/>
      <c r="BZ511" s="55"/>
      <c r="CA511" s="55"/>
      <c r="CB511" s="52"/>
      <c r="CC511" s="52"/>
      <c r="CD511" s="52"/>
      <c r="CE511" s="52"/>
      <c r="CF511" s="52"/>
      <c r="CG511" s="52"/>
      <c r="CH511" s="52"/>
      <c r="CI511" s="52"/>
      <c r="CJ511" s="52"/>
      <c r="CK511" s="52">
        <v>82</v>
      </c>
      <c r="CL511" s="52">
        <v>23</v>
      </c>
      <c r="CM511" s="52">
        <v>81</v>
      </c>
      <c r="CN511" s="52">
        <v>0.28048780487804881</v>
      </c>
      <c r="CO511" s="52">
        <v>1.0123456790123457</v>
      </c>
      <c r="CP511" s="52">
        <v>18.699186991869922</v>
      </c>
      <c r="CQ511" s="52">
        <v>50</v>
      </c>
      <c r="CR511" s="52"/>
      <c r="CS511" s="52"/>
      <c r="CT511" s="52"/>
      <c r="CU511" s="52"/>
      <c r="CV511" s="52"/>
      <c r="CW511" s="52"/>
      <c r="CX511" s="52"/>
      <c r="CY511" s="52"/>
      <c r="CZ511" s="52">
        <v>16.823939048191338</v>
      </c>
      <c r="DA511" s="52">
        <v>19.496255895940152</v>
      </c>
      <c r="DB511" s="52">
        <v>17.335082511020332</v>
      </c>
      <c r="DC511" s="52"/>
      <c r="DD511" s="50" t="s">
        <v>603</v>
      </c>
      <c r="DE511" s="22"/>
      <c r="DF511" s="22"/>
    </row>
    <row r="512" spans="1:110" x14ac:dyDescent="0.25">
      <c r="A512" s="50" t="s">
        <v>3022</v>
      </c>
      <c r="B512" s="50" t="s">
        <v>2122</v>
      </c>
      <c r="C512" s="50" t="s">
        <v>106</v>
      </c>
      <c r="D512" s="50" t="s">
        <v>122</v>
      </c>
      <c r="E512" s="50" t="s">
        <v>123</v>
      </c>
      <c r="F512" s="50" t="s">
        <v>2644</v>
      </c>
      <c r="G512" s="50" t="s">
        <v>109</v>
      </c>
      <c r="H512" s="52">
        <v>788.01620651337032</v>
      </c>
      <c r="I512" s="52">
        <v>1250</v>
      </c>
      <c r="J512" s="52">
        <v>63.041296521069626</v>
      </c>
      <c r="K512" s="52">
        <v>0</v>
      </c>
      <c r="L512" s="52">
        <v>167</v>
      </c>
      <c r="M512" s="52">
        <v>54.558930526044698</v>
      </c>
      <c r="N512" s="52">
        <v>72.74524070139293</v>
      </c>
      <c r="O512" s="52">
        <v>100</v>
      </c>
      <c r="P512" s="52">
        <v>68</v>
      </c>
      <c r="Q512" s="52">
        <v>47.632095983554727</v>
      </c>
      <c r="R512" s="52">
        <v>51.695303550973669</v>
      </c>
      <c r="S512" s="52">
        <v>59.316756272401456</v>
      </c>
      <c r="T512" s="52">
        <v>63.509461311406298</v>
      </c>
      <c r="U512" s="52">
        <v>100</v>
      </c>
      <c r="V512" s="52">
        <v>165</v>
      </c>
      <c r="W512" s="52">
        <v>47.396334478808718</v>
      </c>
      <c r="X512" s="52">
        <v>63.195112638411622</v>
      </c>
      <c r="Y512" s="52">
        <v>100</v>
      </c>
      <c r="Z512" s="52">
        <v>66</v>
      </c>
      <c r="AA512" s="52">
        <v>40.947880870561292</v>
      </c>
      <c r="AB512" s="52">
        <v>54.597174494081727</v>
      </c>
      <c r="AC512" s="52">
        <v>100</v>
      </c>
      <c r="AD512" s="52">
        <v>202</v>
      </c>
      <c r="AE512" s="52">
        <v>53.021452145214539</v>
      </c>
      <c r="AF512" s="52">
        <v>70.695269526952714</v>
      </c>
      <c r="AG512" s="52">
        <v>100</v>
      </c>
      <c r="AH512" s="52">
        <v>96</v>
      </c>
      <c r="AI512" s="52">
        <v>47.170138888888907</v>
      </c>
      <c r="AJ512" s="52">
        <v>58.320754716981142</v>
      </c>
      <c r="AK512" s="52">
        <v>62.89351851851854</v>
      </c>
      <c r="AL512" s="52">
        <v>100</v>
      </c>
      <c r="AM512" s="53">
        <v>11.68</v>
      </c>
      <c r="AN512" s="53">
        <v>10.74</v>
      </c>
      <c r="AO512" s="53">
        <v>11.15</v>
      </c>
      <c r="AP512" s="52">
        <v>1</v>
      </c>
      <c r="AQ512" s="52">
        <v>0.97126436781609193</v>
      </c>
      <c r="AR512" s="52">
        <v>0.97222222222222221</v>
      </c>
      <c r="AS512" s="52">
        <v>0.97058823529411764</v>
      </c>
      <c r="AT512" s="52">
        <v>0.95428571428571429</v>
      </c>
      <c r="AU512" s="52">
        <v>0.93150684931506844</v>
      </c>
      <c r="AV512" s="52">
        <v>0.97058823529411764</v>
      </c>
      <c r="AW512" s="52">
        <v>0.96666666666666667</v>
      </c>
      <c r="AX512" s="52">
        <v>0.96039603960396036</v>
      </c>
      <c r="AY512" s="52">
        <v>0.97247706422018354</v>
      </c>
      <c r="AZ512" s="52">
        <v>0.16666666666666666</v>
      </c>
      <c r="BA512" s="52">
        <v>26.666666666666682</v>
      </c>
      <c r="BB512" s="52">
        <v>50</v>
      </c>
      <c r="BC512" s="52">
        <v>0.25</v>
      </c>
      <c r="BD512" s="52">
        <v>10.000000000000009</v>
      </c>
      <c r="BE512" s="52">
        <v>50</v>
      </c>
      <c r="BF512" s="52">
        <v>153</v>
      </c>
      <c r="BG512" s="52">
        <v>342</v>
      </c>
      <c r="BH512" s="52">
        <v>0.44736842105263158</v>
      </c>
      <c r="BI512" s="52">
        <v>29.82456140350877</v>
      </c>
      <c r="BJ512" s="52">
        <v>50</v>
      </c>
      <c r="BK512" s="52">
        <v>91</v>
      </c>
      <c r="BL512" s="52">
        <v>342</v>
      </c>
      <c r="BM512" s="52">
        <v>0.26608187134502925</v>
      </c>
      <c r="BN512" s="52">
        <v>17.738791423001953</v>
      </c>
      <c r="BO512" s="52">
        <v>50</v>
      </c>
      <c r="BP512" s="52">
        <v>135</v>
      </c>
      <c r="BQ512" s="52">
        <v>229</v>
      </c>
      <c r="BR512" s="52">
        <v>0.58951965065502188</v>
      </c>
      <c r="BS512" s="52">
        <v>31.357428226330953</v>
      </c>
      <c r="BT512" s="52">
        <v>50</v>
      </c>
      <c r="BU512" s="54">
        <v>171</v>
      </c>
      <c r="BV512" s="54">
        <v>204</v>
      </c>
      <c r="BW512" s="52">
        <v>0.83823529411764708</v>
      </c>
      <c r="BX512" s="52">
        <v>89.17396745932416</v>
      </c>
      <c r="BY512" s="52">
        <v>100</v>
      </c>
      <c r="BZ512" s="55">
        <v>78</v>
      </c>
      <c r="CA512" s="55">
        <v>99</v>
      </c>
      <c r="CB512" s="52">
        <v>0.78787878787878785</v>
      </c>
      <c r="CC512" s="52">
        <v>83.816892327530624</v>
      </c>
      <c r="CD512" s="52">
        <v>100</v>
      </c>
      <c r="CE512" s="52">
        <v>1</v>
      </c>
      <c r="CF512" s="52">
        <v>179</v>
      </c>
      <c r="CG512" s="52">
        <v>114</v>
      </c>
      <c r="CH512" s="52">
        <v>0.63687150837988826</v>
      </c>
      <c r="CI512" s="52">
        <v>84.916201117318437</v>
      </c>
      <c r="CJ512" s="52">
        <v>100</v>
      </c>
      <c r="CK512" s="52">
        <v>186</v>
      </c>
      <c r="CL512" s="52">
        <v>81</v>
      </c>
      <c r="CM512" s="52">
        <v>207</v>
      </c>
      <c r="CN512" s="52">
        <v>0.43548387096774194</v>
      </c>
      <c r="CO512" s="52">
        <v>0.89855072463768115</v>
      </c>
      <c r="CP512" s="52">
        <v>14.516129032258066</v>
      </c>
      <c r="CQ512" s="52">
        <v>50</v>
      </c>
      <c r="CR512" s="52">
        <v>114</v>
      </c>
      <c r="CS512" s="52">
        <v>768</v>
      </c>
      <c r="CT512" s="52">
        <v>0.1484375</v>
      </c>
      <c r="CU512" s="52">
        <v>12.369791666666668</v>
      </c>
      <c r="CV512" s="52">
        <v>50</v>
      </c>
      <c r="CW512" s="52">
        <v>0.78787878787878785</v>
      </c>
      <c r="CX512" s="52">
        <v>0.9285714285714286</v>
      </c>
      <c r="CY512" s="52">
        <v>0.14069264069264079</v>
      </c>
      <c r="CZ512" s="52">
        <v>16.823939048191338</v>
      </c>
      <c r="DA512" s="52">
        <v>19.496255895940152</v>
      </c>
      <c r="DB512" s="52">
        <v>17.335082511020332</v>
      </c>
      <c r="DC512" s="52">
        <v>12.629206143265662</v>
      </c>
      <c r="DD512" s="50" t="s">
        <v>606</v>
      </c>
      <c r="DE512" s="22"/>
      <c r="DF512" s="22"/>
    </row>
    <row r="513" spans="1:110" x14ac:dyDescent="0.25">
      <c r="A513" s="50" t="s">
        <v>3021</v>
      </c>
      <c r="B513" s="50" t="s">
        <v>2123</v>
      </c>
      <c r="C513" s="50" t="s">
        <v>106</v>
      </c>
      <c r="D513" s="50" t="s">
        <v>137</v>
      </c>
      <c r="E513" s="50" t="s">
        <v>119</v>
      </c>
      <c r="F513" s="50" t="s">
        <v>2644</v>
      </c>
      <c r="G513" s="50" t="s">
        <v>109</v>
      </c>
      <c r="H513" s="52">
        <v>592.35573831768716</v>
      </c>
      <c r="I513" s="52">
        <v>800</v>
      </c>
      <c r="J513" s="52">
        <v>74.044467289710894</v>
      </c>
      <c r="K513" s="52">
        <v>0</v>
      </c>
      <c r="L513" s="52">
        <v>679</v>
      </c>
      <c r="M513" s="52">
        <v>68.452081047180314</v>
      </c>
      <c r="N513" s="52">
        <v>91.26944139624041</v>
      </c>
      <c r="O513" s="52">
        <v>100</v>
      </c>
      <c r="P513" s="52">
        <v>358</v>
      </c>
      <c r="Q513" s="52">
        <v>63.4718997074702</v>
      </c>
      <c r="R513" s="52">
        <v>61.042785681577541</v>
      </c>
      <c r="S513" s="52">
        <v>74.006301980564189</v>
      </c>
      <c r="T513" s="52">
        <v>84.629199609960267</v>
      </c>
      <c r="U513" s="52">
        <v>100</v>
      </c>
      <c r="V513" s="52">
        <v>677</v>
      </c>
      <c r="W513" s="52">
        <v>56.35685350805575</v>
      </c>
      <c r="X513" s="52">
        <v>75.142471344074337</v>
      </c>
      <c r="Y513" s="52">
        <v>100</v>
      </c>
      <c r="Z513" s="52">
        <v>357</v>
      </c>
      <c r="AA513" s="52">
        <v>52.156578170445179</v>
      </c>
      <c r="AB513" s="52">
        <v>69.542104227260239</v>
      </c>
      <c r="AC513" s="52">
        <v>100</v>
      </c>
      <c r="AD513" s="52">
        <v>350</v>
      </c>
      <c r="AE513" s="52">
        <v>54.847571428571413</v>
      </c>
      <c r="AF513" s="52">
        <v>73.130095238095222</v>
      </c>
      <c r="AG513" s="52">
        <v>100</v>
      </c>
      <c r="AH513" s="52">
        <v>190</v>
      </c>
      <c r="AI513" s="52">
        <v>52.692894736842113</v>
      </c>
      <c r="AJ513" s="52">
        <v>57.406249999999986</v>
      </c>
      <c r="AK513" s="52">
        <v>70.257192982456147</v>
      </c>
      <c r="AL513" s="52">
        <v>100</v>
      </c>
      <c r="AM513" s="53">
        <v>10.53</v>
      </c>
      <c r="AN513" s="53">
        <v>8.8800000000000008</v>
      </c>
      <c r="AO513" s="53">
        <v>4.71</v>
      </c>
      <c r="AP513" s="52">
        <v>0</v>
      </c>
      <c r="AQ513" s="52">
        <v>0.99435028248587576</v>
      </c>
      <c r="AR513" s="52">
        <v>0.99731903485254692</v>
      </c>
      <c r="AS513" s="52">
        <v>0.991044776119403</v>
      </c>
      <c r="AT513" s="52">
        <v>0.99151343705799155</v>
      </c>
      <c r="AU513" s="52">
        <v>0.99731182795698925</v>
      </c>
      <c r="AV513" s="52">
        <v>0.9850746268656716</v>
      </c>
      <c r="AW513" s="52">
        <v>0.9971830985915493</v>
      </c>
      <c r="AX513" s="52">
        <v>0.99479166666666663</v>
      </c>
      <c r="AY513" s="52">
        <v>1</v>
      </c>
      <c r="AZ513" s="52">
        <v>8.4865629420084868E-2</v>
      </c>
      <c r="BA513" s="52">
        <v>43.026874115983027</v>
      </c>
      <c r="BB513" s="52">
        <v>50</v>
      </c>
      <c r="BC513" s="52">
        <v>0.12328767123287671</v>
      </c>
      <c r="BD513" s="52">
        <v>35.342465753424655</v>
      </c>
      <c r="BE513" s="52">
        <v>50</v>
      </c>
      <c r="BF513" s="52"/>
      <c r="BG513" s="52"/>
      <c r="BH513" s="52"/>
      <c r="BI513" s="52"/>
      <c r="BJ513" s="52"/>
      <c r="BK513" s="52"/>
      <c r="BL513" s="52"/>
      <c r="BM513" s="52"/>
      <c r="BN513" s="52"/>
      <c r="BO513" s="52"/>
      <c r="BP513" s="52">
        <v>131</v>
      </c>
      <c r="BQ513" s="52">
        <v>189</v>
      </c>
      <c r="BR513" s="52">
        <v>0.69312169312169314</v>
      </c>
      <c r="BS513" s="52">
        <v>36.868175166047514</v>
      </c>
      <c r="BT513" s="52">
        <v>50</v>
      </c>
      <c r="BU513" s="54"/>
      <c r="BV513" s="54"/>
      <c r="BW513" s="52"/>
      <c r="BX513" s="52"/>
      <c r="BY513" s="52"/>
      <c r="BZ513" s="55"/>
      <c r="CA513" s="55"/>
      <c r="CB513" s="52"/>
      <c r="CC513" s="52"/>
      <c r="CD513" s="52"/>
      <c r="CE513" s="52"/>
      <c r="CF513" s="52"/>
      <c r="CG513" s="52"/>
      <c r="CH513" s="52"/>
      <c r="CI513" s="52"/>
      <c r="CJ513" s="52"/>
      <c r="CK513" s="52">
        <v>431</v>
      </c>
      <c r="CL513" s="52">
        <v>85</v>
      </c>
      <c r="CM513" s="52">
        <v>362</v>
      </c>
      <c r="CN513" s="52">
        <v>0.19721577726218098</v>
      </c>
      <c r="CO513" s="52">
        <v>1.1906077348066297</v>
      </c>
      <c r="CP513" s="52">
        <v>13.147718484145399</v>
      </c>
      <c r="CQ513" s="52">
        <v>50</v>
      </c>
      <c r="CR513" s="52"/>
      <c r="CS513" s="52"/>
      <c r="CT513" s="52"/>
      <c r="CU513" s="52"/>
      <c r="CV513" s="52"/>
      <c r="CW513" s="52"/>
      <c r="CX513" s="52"/>
      <c r="CY513" s="52"/>
      <c r="CZ513" s="52">
        <v>16.823939048191338</v>
      </c>
      <c r="DA513" s="52">
        <v>19.496255895940152</v>
      </c>
      <c r="DB513" s="52">
        <v>17.335082511020332</v>
      </c>
      <c r="DC513" s="52"/>
      <c r="DD513" s="50" t="s">
        <v>605</v>
      </c>
      <c r="DE513" s="22"/>
      <c r="DF513" s="22"/>
    </row>
    <row r="514" spans="1:110" x14ac:dyDescent="0.25">
      <c r="A514" s="50" t="s">
        <v>3020</v>
      </c>
      <c r="B514" s="50" t="s">
        <v>2124</v>
      </c>
      <c r="C514" s="50" t="s">
        <v>106</v>
      </c>
      <c r="D514" s="50" t="s">
        <v>182</v>
      </c>
      <c r="E514" s="50" t="s">
        <v>132</v>
      </c>
      <c r="F514" s="50" t="s">
        <v>1454</v>
      </c>
      <c r="G514" s="50" t="s">
        <v>109</v>
      </c>
      <c r="H514" s="52">
        <v>438.08661911686443</v>
      </c>
      <c r="I514" s="52">
        <v>550</v>
      </c>
      <c r="J514" s="52">
        <v>79.652112566702627</v>
      </c>
      <c r="K514" s="52">
        <v>0</v>
      </c>
      <c r="L514" s="52">
        <v>164</v>
      </c>
      <c r="M514" s="52">
        <v>67.415193339378902</v>
      </c>
      <c r="N514" s="52">
        <v>89.886924452505198</v>
      </c>
      <c r="O514" s="52">
        <v>100</v>
      </c>
      <c r="P514" s="52">
        <v>95</v>
      </c>
      <c r="Q514" s="52">
        <v>61.840546900287606</v>
      </c>
      <c r="R514" s="52">
        <v>64.065471766558716</v>
      </c>
      <c r="S514" s="52">
        <v>75</v>
      </c>
      <c r="T514" s="52">
        <v>82.454062533716808</v>
      </c>
      <c r="U514" s="52">
        <v>100</v>
      </c>
      <c r="V514" s="52">
        <v>163</v>
      </c>
      <c r="W514" s="52">
        <v>57.868839749207858</v>
      </c>
      <c r="X514" s="52">
        <v>77.158452998943801</v>
      </c>
      <c r="Y514" s="52">
        <v>100</v>
      </c>
      <c r="Z514" s="52">
        <v>94</v>
      </c>
      <c r="AA514" s="52">
        <v>53.320248162003502</v>
      </c>
      <c r="AB514" s="52">
        <v>71.093664216004669</v>
      </c>
      <c r="AC514" s="52">
        <v>100</v>
      </c>
      <c r="AD514" s="52"/>
      <c r="AE514" s="52"/>
      <c r="AF514" s="52"/>
      <c r="AG514" s="52">
        <v>0</v>
      </c>
      <c r="AH514" s="52"/>
      <c r="AI514" s="52"/>
      <c r="AJ514" s="52"/>
      <c r="AK514" s="52"/>
      <c r="AL514" s="52">
        <v>0</v>
      </c>
      <c r="AM514" s="53">
        <v>13.15</v>
      </c>
      <c r="AN514" s="53">
        <v>10.74</v>
      </c>
      <c r="AO514" s="53"/>
      <c r="AP514" s="52">
        <v>0</v>
      </c>
      <c r="AQ514" s="52">
        <v>0.97740112994350281</v>
      </c>
      <c r="AR514" s="52">
        <v>0.96261682242990654</v>
      </c>
      <c r="AS514" s="52">
        <v>1</v>
      </c>
      <c r="AT514" s="52">
        <v>0.97727272727272729</v>
      </c>
      <c r="AU514" s="52">
        <v>0.96226415094339623</v>
      </c>
      <c r="AV514" s="52">
        <v>1</v>
      </c>
      <c r="AW514" s="52"/>
      <c r="AX514" s="52"/>
      <c r="AY514" s="52"/>
      <c r="AZ514" s="52">
        <v>4.4843049327354258E-2</v>
      </c>
      <c r="BA514" s="52">
        <v>50</v>
      </c>
      <c r="BB514" s="52">
        <v>50</v>
      </c>
      <c r="BC514" s="52">
        <v>5.8365758754863814E-2</v>
      </c>
      <c r="BD514" s="52">
        <v>48.326848249027243</v>
      </c>
      <c r="BE514" s="52">
        <v>50</v>
      </c>
      <c r="BF514" s="52"/>
      <c r="BG514" s="52"/>
      <c r="BH514" s="52"/>
      <c r="BI514" s="52"/>
      <c r="BJ514" s="52"/>
      <c r="BK514" s="52"/>
      <c r="BL514" s="52"/>
      <c r="BM514" s="52"/>
      <c r="BN514" s="52"/>
      <c r="BO514" s="52"/>
      <c r="BP514" s="52"/>
      <c r="BQ514" s="52"/>
      <c r="BR514" s="52"/>
      <c r="BS514" s="52"/>
      <c r="BT514" s="52"/>
      <c r="BU514" s="54"/>
      <c r="BV514" s="54"/>
      <c r="BW514" s="52"/>
      <c r="BX514" s="52"/>
      <c r="BY514" s="52"/>
      <c r="BZ514" s="55"/>
      <c r="CA514" s="55"/>
      <c r="CB514" s="52"/>
      <c r="CC514" s="52"/>
      <c r="CD514" s="52"/>
      <c r="CE514" s="52"/>
      <c r="CF514" s="52"/>
      <c r="CG514" s="52"/>
      <c r="CH514" s="52"/>
      <c r="CI514" s="52"/>
      <c r="CJ514" s="52"/>
      <c r="CK514" s="52">
        <v>80</v>
      </c>
      <c r="CL514" s="52">
        <v>23</v>
      </c>
      <c r="CM514" s="52">
        <v>84</v>
      </c>
      <c r="CN514" s="52">
        <v>0.28749999999999998</v>
      </c>
      <c r="CO514" s="52">
        <v>0.95238095238095233</v>
      </c>
      <c r="CP514" s="52">
        <v>19.166666666666664</v>
      </c>
      <c r="CQ514" s="52">
        <v>50</v>
      </c>
      <c r="CR514" s="52"/>
      <c r="CS514" s="52"/>
      <c r="CT514" s="52"/>
      <c r="CU514" s="52"/>
      <c r="CV514" s="52"/>
      <c r="CW514" s="52"/>
      <c r="CX514" s="52"/>
      <c r="CY514" s="52"/>
      <c r="CZ514" s="52">
        <v>16.823939048191338</v>
      </c>
      <c r="DA514" s="52">
        <v>19.496255895940152</v>
      </c>
      <c r="DB514" s="52">
        <v>17.335082511020332</v>
      </c>
      <c r="DC514" s="52"/>
      <c r="DD514" s="50" t="s">
        <v>604</v>
      </c>
      <c r="DE514" s="22"/>
      <c r="DF514" s="22"/>
    </row>
    <row r="515" spans="1:110" x14ac:dyDescent="0.25">
      <c r="A515" s="50" t="s">
        <v>3610</v>
      </c>
      <c r="B515" s="50" t="s">
        <v>2125</v>
      </c>
      <c r="C515" s="50" t="s">
        <v>1212</v>
      </c>
      <c r="D515" s="50" t="s">
        <v>107</v>
      </c>
      <c r="E515" s="50" t="s">
        <v>132</v>
      </c>
      <c r="F515" s="50" t="s">
        <v>2644</v>
      </c>
      <c r="G515" s="50" t="s">
        <v>109</v>
      </c>
      <c r="H515" s="52">
        <v>499.23168784529429</v>
      </c>
      <c r="I515" s="52">
        <v>550</v>
      </c>
      <c r="J515" s="52">
        <v>90.769397790053503</v>
      </c>
      <c r="K515" s="52">
        <v>0</v>
      </c>
      <c r="L515" s="52">
        <v>116</v>
      </c>
      <c r="M515" s="52">
        <v>78.369378730173466</v>
      </c>
      <c r="N515" s="52">
        <v>100</v>
      </c>
      <c r="O515" s="52">
        <v>100</v>
      </c>
      <c r="P515" s="52">
        <v>25</v>
      </c>
      <c r="Q515" s="52">
        <v>64.282282819031877</v>
      </c>
      <c r="R515" s="52">
        <v>74.752088672418353</v>
      </c>
      <c r="S515" s="52">
        <v>75</v>
      </c>
      <c r="T515" s="52">
        <v>85.709710425375846</v>
      </c>
      <c r="U515" s="52">
        <v>100</v>
      </c>
      <c r="V515" s="52">
        <v>116</v>
      </c>
      <c r="W515" s="52">
        <v>71.498861451447652</v>
      </c>
      <c r="X515" s="52">
        <v>95.33181526859687</v>
      </c>
      <c r="Y515" s="52">
        <v>100</v>
      </c>
      <c r="Z515" s="52">
        <v>25</v>
      </c>
      <c r="AA515" s="52">
        <v>59.65711436711436</v>
      </c>
      <c r="AB515" s="52">
        <v>79.542819156152476</v>
      </c>
      <c r="AC515" s="52">
        <v>100</v>
      </c>
      <c r="AD515" s="52"/>
      <c r="AE515" s="52"/>
      <c r="AF515" s="52"/>
      <c r="AG515" s="52">
        <v>0</v>
      </c>
      <c r="AH515" s="52"/>
      <c r="AI515" s="52"/>
      <c r="AJ515" s="52"/>
      <c r="AK515" s="52"/>
      <c r="AL515" s="52">
        <v>0</v>
      </c>
      <c r="AM515" s="53">
        <v>10.71</v>
      </c>
      <c r="AN515" s="53">
        <v>15.09</v>
      </c>
      <c r="AO515" s="53"/>
      <c r="AP515" s="52">
        <v>0</v>
      </c>
      <c r="AQ515" s="52">
        <v>0.98360655737704916</v>
      </c>
      <c r="AR515" s="52">
        <v>0.96153846153846156</v>
      </c>
      <c r="AS515" s="52">
        <v>0.98958333333333337</v>
      </c>
      <c r="AT515" s="52">
        <v>0.98360655737704916</v>
      </c>
      <c r="AU515" s="52">
        <v>0.96153846153846156</v>
      </c>
      <c r="AV515" s="52">
        <v>0.98958333333333337</v>
      </c>
      <c r="AW515" s="52"/>
      <c r="AX515" s="52"/>
      <c r="AY515" s="52"/>
      <c r="AZ515" s="52">
        <v>1.1278195488721804E-2</v>
      </c>
      <c r="BA515" s="52">
        <v>50</v>
      </c>
      <c r="BB515" s="52">
        <v>50</v>
      </c>
      <c r="BC515" s="52">
        <v>1.8867924528301886E-2</v>
      </c>
      <c r="BD515" s="52">
        <v>50</v>
      </c>
      <c r="BE515" s="52">
        <v>50</v>
      </c>
      <c r="BF515" s="52"/>
      <c r="BG515" s="52"/>
      <c r="BH515" s="52"/>
      <c r="BI515" s="52"/>
      <c r="BJ515" s="52"/>
      <c r="BK515" s="52"/>
      <c r="BL515" s="52"/>
      <c r="BM515" s="52"/>
      <c r="BN515" s="52"/>
      <c r="BO515" s="52"/>
      <c r="BP515" s="52"/>
      <c r="BQ515" s="52"/>
      <c r="BR515" s="52"/>
      <c r="BS515" s="52"/>
      <c r="BT515" s="52"/>
      <c r="BU515" s="54"/>
      <c r="BV515" s="54"/>
      <c r="BW515" s="52"/>
      <c r="BX515" s="52"/>
      <c r="BY515" s="52"/>
      <c r="BZ515" s="55"/>
      <c r="CA515" s="55"/>
      <c r="CB515" s="52"/>
      <c r="CC515" s="52"/>
      <c r="CD515" s="52"/>
      <c r="CE515" s="52"/>
      <c r="CF515" s="52"/>
      <c r="CG515" s="52"/>
      <c r="CH515" s="52"/>
      <c r="CI515" s="52"/>
      <c r="CJ515" s="52"/>
      <c r="CK515" s="52">
        <v>69</v>
      </c>
      <c r="CL515" s="52">
        <v>40</v>
      </c>
      <c r="CM515" s="52">
        <v>69</v>
      </c>
      <c r="CN515" s="52">
        <v>0.57971014492753625</v>
      </c>
      <c r="CO515" s="52">
        <v>1</v>
      </c>
      <c r="CP515" s="52">
        <v>38.647342995169083</v>
      </c>
      <c r="CQ515" s="52">
        <v>50</v>
      </c>
      <c r="CR515" s="52"/>
      <c r="CS515" s="52"/>
      <c r="CT515" s="52"/>
      <c r="CU515" s="52"/>
      <c r="CV515" s="52"/>
      <c r="CW515" s="52"/>
      <c r="CX515" s="52"/>
      <c r="CY515" s="52"/>
      <c r="CZ515" s="52">
        <v>16.823939048191338</v>
      </c>
      <c r="DA515" s="52">
        <v>19.496255895940152</v>
      </c>
      <c r="DB515" s="52">
        <v>17.335082511020332</v>
      </c>
      <c r="DC515" s="52"/>
      <c r="DD515" s="50" t="s">
        <v>1272</v>
      </c>
      <c r="DE515" s="22"/>
      <c r="DF515" s="22"/>
    </row>
    <row r="516" spans="1:110" x14ac:dyDescent="0.25">
      <c r="A516" s="50" t="s">
        <v>3496</v>
      </c>
      <c r="B516" s="50" t="s">
        <v>2126</v>
      </c>
      <c r="C516" s="50" t="s">
        <v>106</v>
      </c>
      <c r="D516" s="50" t="s">
        <v>108</v>
      </c>
      <c r="E516" s="50" t="s">
        <v>119</v>
      </c>
      <c r="F516" s="50" t="s">
        <v>2644</v>
      </c>
      <c r="G516" s="50" t="s">
        <v>109</v>
      </c>
      <c r="H516" s="52">
        <v>657.9263052875117</v>
      </c>
      <c r="I516" s="52">
        <v>800</v>
      </c>
      <c r="J516" s="52">
        <v>82.240788160938962</v>
      </c>
      <c r="K516" s="52">
        <v>1</v>
      </c>
      <c r="L516" s="52">
        <v>915</v>
      </c>
      <c r="M516" s="52">
        <v>75.181389160424416</v>
      </c>
      <c r="N516" s="52">
        <v>100</v>
      </c>
      <c r="O516" s="52">
        <v>100</v>
      </c>
      <c r="P516" s="52">
        <v>263</v>
      </c>
      <c r="Q516" s="52">
        <v>60.59422379997585</v>
      </c>
      <c r="R516" s="52">
        <v>71.704468520138647</v>
      </c>
      <c r="S516" s="52">
        <v>75</v>
      </c>
      <c r="T516" s="52">
        <v>80.792298399967805</v>
      </c>
      <c r="U516" s="52">
        <v>100</v>
      </c>
      <c r="V516" s="52">
        <v>914</v>
      </c>
      <c r="W516" s="52">
        <v>65.889129411101976</v>
      </c>
      <c r="X516" s="52">
        <v>87.852172548135968</v>
      </c>
      <c r="Y516" s="52">
        <v>100</v>
      </c>
      <c r="Z516" s="52">
        <v>263</v>
      </c>
      <c r="AA516" s="52">
        <v>51.494506749570114</v>
      </c>
      <c r="AB516" s="52">
        <v>68.659342332760147</v>
      </c>
      <c r="AC516" s="52">
        <v>100</v>
      </c>
      <c r="AD516" s="52">
        <v>312</v>
      </c>
      <c r="AE516" s="52">
        <v>63.675721153846148</v>
      </c>
      <c r="AF516" s="52">
        <v>84.90096153846153</v>
      </c>
      <c r="AG516" s="52">
        <v>100</v>
      </c>
      <c r="AH516" s="52">
        <v>83</v>
      </c>
      <c r="AI516" s="52">
        <v>54.74929718875503</v>
      </c>
      <c r="AJ516" s="52">
        <v>66.911062590975234</v>
      </c>
      <c r="AK516" s="52">
        <v>72.999062918340044</v>
      </c>
      <c r="AL516" s="52">
        <v>100</v>
      </c>
      <c r="AM516" s="53">
        <v>14.4</v>
      </c>
      <c r="AN516" s="53">
        <v>20.2</v>
      </c>
      <c r="AO516" s="53">
        <v>12.16</v>
      </c>
      <c r="AP516" s="52">
        <v>0</v>
      </c>
      <c r="AQ516" s="52">
        <v>0.99465240641711228</v>
      </c>
      <c r="AR516" s="52">
        <v>0.98913043478260865</v>
      </c>
      <c r="AS516" s="52">
        <v>0.99696509863429439</v>
      </c>
      <c r="AT516" s="52">
        <v>0.99360341151385922</v>
      </c>
      <c r="AU516" s="52">
        <v>0.989247311827957</v>
      </c>
      <c r="AV516" s="52">
        <v>0.99544764795144158</v>
      </c>
      <c r="AW516" s="52">
        <v>1</v>
      </c>
      <c r="AX516" s="52">
        <v>1</v>
      </c>
      <c r="AY516" s="52">
        <v>1</v>
      </c>
      <c r="AZ516" s="52">
        <v>4.1622198505869797E-2</v>
      </c>
      <c r="BA516" s="52">
        <v>50</v>
      </c>
      <c r="BB516" s="52">
        <v>50</v>
      </c>
      <c r="BC516" s="52">
        <v>8.3018867924528297E-2</v>
      </c>
      <c r="BD516" s="52">
        <v>43.396226415094354</v>
      </c>
      <c r="BE516" s="52">
        <v>50</v>
      </c>
      <c r="BF516" s="52"/>
      <c r="BG516" s="52"/>
      <c r="BH516" s="52"/>
      <c r="BI516" s="52"/>
      <c r="BJ516" s="52"/>
      <c r="BK516" s="52"/>
      <c r="BL516" s="52"/>
      <c r="BM516" s="52"/>
      <c r="BN516" s="52"/>
      <c r="BO516" s="52"/>
      <c r="BP516" s="52">
        <v>280</v>
      </c>
      <c r="BQ516" s="52">
        <v>285</v>
      </c>
      <c r="BR516" s="52">
        <v>0.98245614035087714</v>
      </c>
      <c r="BS516" s="52">
        <v>50</v>
      </c>
      <c r="BT516" s="52">
        <v>50</v>
      </c>
      <c r="BU516" s="54"/>
      <c r="BV516" s="54"/>
      <c r="BW516" s="52"/>
      <c r="BX516" s="52"/>
      <c r="BY516" s="52"/>
      <c r="BZ516" s="55"/>
      <c r="CA516" s="55"/>
      <c r="CB516" s="52"/>
      <c r="CC516" s="52"/>
      <c r="CD516" s="52"/>
      <c r="CE516" s="52"/>
      <c r="CF516" s="52"/>
      <c r="CG516" s="52"/>
      <c r="CH516" s="52"/>
      <c r="CI516" s="52"/>
      <c r="CJ516" s="52"/>
      <c r="CK516" s="52">
        <v>564</v>
      </c>
      <c r="CL516" s="52">
        <v>327</v>
      </c>
      <c r="CM516" s="52">
        <v>652</v>
      </c>
      <c r="CN516" s="52">
        <v>0.57978723404255317</v>
      </c>
      <c r="CO516" s="52">
        <v>0.86503067484662577</v>
      </c>
      <c r="CP516" s="52">
        <v>19.326241134751772</v>
      </c>
      <c r="CQ516" s="52">
        <v>50</v>
      </c>
      <c r="CR516" s="52"/>
      <c r="CS516" s="52"/>
      <c r="CT516" s="52"/>
      <c r="CU516" s="52"/>
      <c r="CV516" s="52"/>
      <c r="CW516" s="52"/>
      <c r="CX516" s="52"/>
      <c r="CY516" s="52"/>
      <c r="CZ516" s="52">
        <v>16.823939048191338</v>
      </c>
      <c r="DA516" s="52">
        <v>19.496255895940152</v>
      </c>
      <c r="DB516" s="52">
        <v>17.335082511020332</v>
      </c>
      <c r="DC516" s="52"/>
      <c r="DD516" s="50" t="s">
        <v>1133</v>
      </c>
      <c r="DE516" s="22"/>
      <c r="DF516" s="22"/>
    </row>
    <row r="517" spans="1:110" x14ac:dyDescent="0.25">
      <c r="A517" s="50" t="s">
        <v>2804</v>
      </c>
      <c r="B517" s="50" t="s">
        <v>2127</v>
      </c>
      <c r="C517" s="50" t="s">
        <v>106</v>
      </c>
      <c r="D517" s="50" t="s">
        <v>132</v>
      </c>
      <c r="E517" s="50" t="s">
        <v>137</v>
      </c>
      <c r="F517" s="50" t="s">
        <v>2644</v>
      </c>
      <c r="G517" s="50" t="s">
        <v>109</v>
      </c>
      <c r="H517" s="52">
        <v>549.26459548820935</v>
      </c>
      <c r="I517" s="52">
        <v>750</v>
      </c>
      <c r="J517" s="52">
        <v>73.235279398427906</v>
      </c>
      <c r="K517" s="52">
        <v>0</v>
      </c>
      <c r="L517" s="52">
        <v>350</v>
      </c>
      <c r="M517" s="52">
        <v>66.526350590762604</v>
      </c>
      <c r="N517" s="52">
        <v>88.701800787683467</v>
      </c>
      <c r="O517" s="52">
        <v>100</v>
      </c>
      <c r="P517" s="52">
        <v>180</v>
      </c>
      <c r="Q517" s="52">
        <v>58.315530492898901</v>
      </c>
      <c r="R517" s="52">
        <v>70.279889585771912</v>
      </c>
      <c r="S517" s="52">
        <v>75</v>
      </c>
      <c r="T517" s="52">
        <v>77.75404065719853</v>
      </c>
      <c r="U517" s="52">
        <v>100</v>
      </c>
      <c r="V517" s="52">
        <v>351</v>
      </c>
      <c r="W517" s="52">
        <v>61.240376471145673</v>
      </c>
      <c r="X517" s="52">
        <v>81.653835294860897</v>
      </c>
      <c r="Y517" s="52">
        <v>100</v>
      </c>
      <c r="Z517" s="52">
        <v>181</v>
      </c>
      <c r="AA517" s="52">
        <v>52.750226031993961</v>
      </c>
      <c r="AB517" s="52">
        <v>70.333634709325281</v>
      </c>
      <c r="AC517" s="52">
        <v>100</v>
      </c>
      <c r="AD517" s="52">
        <v>176</v>
      </c>
      <c r="AE517" s="52">
        <v>49.927083333333329</v>
      </c>
      <c r="AF517" s="52">
        <v>66.569444444444443</v>
      </c>
      <c r="AG517" s="52">
        <v>100</v>
      </c>
      <c r="AH517" s="52">
        <v>98</v>
      </c>
      <c r="AI517" s="52">
        <v>42.94863945578232</v>
      </c>
      <c r="AJ517" s="52">
        <v>58.69487179487178</v>
      </c>
      <c r="AK517" s="52">
        <v>57.264852607709763</v>
      </c>
      <c r="AL517" s="52">
        <v>100</v>
      </c>
      <c r="AM517" s="53">
        <v>16.68</v>
      </c>
      <c r="AN517" s="53">
        <v>17.52</v>
      </c>
      <c r="AO517" s="53">
        <v>15.74</v>
      </c>
      <c r="AP517" s="52">
        <v>0</v>
      </c>
      <c r="AQ517" s="52">
        <v>0.99178082191780825</v>
      </c>
      <c r="AR517" s="52">
        <v>1</v>
      </c>
      <c r="AS517" s="52">
        <v>0.9831460674157303</v>
      </c>
      <c r="AT517" s="52">
        <v>0.99191374663072773</v>
      </c>
      <c r="AU517" s="52">
        <v>1</v>
      </c>
      <c r="AV517" s="52">
        <v>0.9831460674157303</v>
      </c>
      <c r="AW517" s="52">
        <v>1</v>
      </c>
      <c r="AX517" s="52">
        <v>1</v>
      </c>
      <c r="AY517" s="52">
        <v>1</v>
      </c>
      <c r="AZ517" s="52">
        <v>7.0270270270270274E-2</v>
      </c>
      <c r="BA517" s="52">
        <v>45.945945945945965</v>
      </c>
      <c r="BB517" s="52">
        <v>50</v>
      </c>
      <c r="BC517" s="52">
        <v>7.407407407407407E-2</v>
      </c>
      <c r="BD517" s="52">
        <v>45.185185185185198</v>
      </c>
      <c r="BE517" s="52">
        <v>50</v>
      </c>
      <c r="BF517" s="52"/>
      <c r="BG517" s="52"/>
      <c r="BH517" s="52"/>
      <c r="BI517" s="52"/>
      <c r="BJ517" s="52"/>
      <c r="BK517" s="52"/>
      <c r="BL517" s="52"/>
      <c r="BM517" s="52"/>
      <c r="BN517" s="52"/>
      <c r="BO517" s="52"/>
      <c r="BP517" s="52"/>
      <c r="BQ517" s="52"/>
      <c r="BR517" s="52"/>
      <c r="BS517" s="52"/>
      <c r="BT517" s="52"/>
      <c r="BU517" s="54"/>
      <c r="BV517" s="54"/>
      <c r="BW517" s="52"/>
      <c r="BX517" s="52"/>
      <c r="BY517" s="52"/>
      <c r="BZ517" s="55"/>
      <c r="CA517" s="55"/>
      <c r="CB517" s="52"/>
      <c r="CC517" s="52"/>
      <c r="CD517" s="52"/>
      <c r="CE517" s="52"/>
      <c r="CF517" s="52"/>
      <c r="CG517" s="52"/>
      <c r="CH517" s="52"/>
      <c r="CI517" s="52"/>
      <c r="CJ517" s="52"/>
      <c r="CK517" s="52">
        <v>185</v>
      </c>
      <c r="CL517" s="52">
        <v>44</v>
      </c>
      <c r="CM517" s="52">
        <v>194</v>
      </c>
      <c r="CN517" s="52">
        <v>0.23783783783783785</v>
      </c>
      <c r="CO517" s="52">
        <v>0.95360824742268047</v>
      </c>
      <c r="CP517" s="52">
        <v>15.855855855855857</v>
      </c>
      <c r="CQ517" s="52">
        <v>50</v>
      </c>
      <c r="CR517" s="52"/>
      <c r="CS517" s="52"/>
      <c r="CT517" s="52"/>
      <c r="CU517" s="52"/>
      <c r="CV517" s="52"/>
      <c r="CW517" s="52"/>
      <c r="CX517" s="52"/>
      <c r="CY517" s="52"/>
      <c r="CZ517" s="52">
        <v>16.823939048191338</v>
      </c>
      <c r="DA517" s="52">
        <v>19.496255895940152</v>
      </c>
      <c r="DB517" s="52">
        <v>17.335082511020332</v>
      </c>
      <c r="DC517" s="52"/>
      <c r="DD517" s="50" t="s">
        <v>359</v>
      </c>
      <c r="DE517" s="22"/>
      <c r="DF517" s="22"/>
    </row>
    <row r="518" spans="1:110" x14ac:dyDescent="0.25">
      <c r="A518" s="50" t="s">
        <v>2800</v>
      </c>
      <c r="B518" s="50" t="s">
        <v>2128</v>
      </c>
      <c r="C518" s="50" t="s">
        <v>106</v>
      </c>
      <c r="D518" s="50" t="s">
        <v>114</v>
      </c>
      <c r="E518" s="50" t="s">
        <v>167</v>
      </c>
      <c r="F518" s="50" t="s">
        <v>2644</v>
      </c>
      <c r="G518" s="50" t="s">
        <v>109</v>
      </c>
      <c r="H518" s="52">
        <v>416.62386703950909</v>
      </c>
      <c r="I518" s="52">
        <v>500</v>
      </c>
      <c r="J518" s="52">
        <v>83.324773407901816</v>
      </c>
      <c r="K518" s="52">
        <v>1</v>
      </c>
      <c r="L518" s="52">
        <v>96</v>
      </c>
      <c r="M518" s="52">
        <v>67.687459070072052</v>
      </c>
      <c r="N518" s="52">
        <v>90.249945426762736</v>
      </c>
      <c r="O518" s="52">
        <v>100</v>
      </c>
      <c r="P518" s="52">
        <v>55</v>
      </c>
      <c r="Q518" s="52">
        <v>59.807465618860526</v>
      </c>
      <c r="R518" s="52">
        <v>72.703125</v>
      </c>
      <c r="S518" s="52">
        <v>75</v>
      </c>
      <c r="T518" s="52">
        <v>79.74328749181403</v>
      </c>
      <c r="U518" s="52">
        <v>100</v>
      </c>
      <c r="V518" s="52">
        <v>96</v>
      </c>
      <c r="W518" s="52">
        <v>60.715904706790106</v>
      </c>
      <c r="X518" s="52">
        <v>80.954539609053484</v>
      </c>
      <c r="Y518" s="52">
        <v>100</v>
      </c>
      <c r="Z518" s="52">
        <v>56</v>
      </c>
      <c r="AA518" s="52">
        <v>52.153604497354479</v>
      </c>
      <c r="AB518" s="52">
        <v>69.538139329805972</v>
      </c>
      <c r="AC518" s="52">
        <v>100</v>
      </c>
      <c r="AD518" s="52"/>
      <c r="AE518" s="52"/>
      <c r="AF518" s="52"/>
      <c r="AG518" s="52">
        <v>0</v>
      </c>
      <c r="AH518" s="52"/>
      <c r="AI518" s="52"/>
      <c r="AJ518" s="52"/>
      <c r="AK518" s="52"/>
      <c r="AL518" s="52">
        <v>0</v>
      </c>
      <c r="AM518" s="53">
        <v>15.19</v>
      </c>
      <c r="AN518" s="53">
        <v>20.54</v>
      </c>
      <c r="AO518" s="53"/>
      <c r="AP518" s="52">
        <v>0</v>
      </c>
      <c r="AQ518" s="52">
        <v>0.99</v>
      </c>
      <c r="AR518" s="52">
        <v>0.98275862068965514</v>
      </c>
      <c r="AS518" s="52">
        <v>1</v>
      </c>
      <c r="AT518" s="52">
        <v>0.99</v>
      </c>
      <c r="AU518" s="52">
        <v>1</v>
      </c>
      <c r="AV518" s="52">
        <v>0.97619047619047616</v>
      </c>
      <c r="AW518" s="52"/>
      <c r="AX518" s="52"/>
      <c r="AY518" s="52"/>
      <c r="AZ518" s="52">
        <v>5.2083333333333336E-2</v>
      </c>
      <c r="BA518" s="52">
        <v>49.583333333333336</v>
      </c>
      <c r="BB518" s="52">
        <v>50</v>
      </c>
      <c r="BC518" s="52">
        <v>6.7226890756302518E-2</v>
      </c>
      <c r="BD518" s="52">
        <v>46.554621848739515</v>
      </c>
      <c r="BE518" s="52">
        <v>50</v>
      </c>
      <c r="BF518" s="52"/>
      <c r="BG518" s="52"/>
      <c r="BH518" s="52"/>
      <c r="BI518" s="52"/>
      <c r="BJ518" s="52"/>
      <c r="BK518" s="52"/>
      <c r="BL518" s="52"/>
      <c r="BM518" s="52"/>
      <c r="BN518" s="52"/>
      <c r="BO518" s="52"/>
      <c r="BP518" s="52"/>
      <c r="BQ518" s="52"/>
      <c r="BR518" s="52"/>
      <c r="BS518" s="52"/>
      <c r="BT518" s="52"/>
      <c r="BU518" s="54"/>
      <c r="BV518" s="54"/>
      <c r="BW518" s="52"/>
      <c r="BX518" s="52"/>
      <c r="BY518" s="52"/>
      <c r="BZ518" s="55"/>
      <c r="CA518" s="55"/>
      <c r="CB518" s="52"/>
      <c r="CC518" s="52"/>
      <c r="CD518" s="52"/>
      <c r="CE518" s="52"/>
      <c r="CF518" s="52"/>
      <c r="CG518" s="52"/>
      <c r="CH518" s="52"/>
      <c r="CI518" s="52"/>
      <c r="CJ518" s="52"/>
      <c r="CK518" s="52"/>
      <c r="CL518" s="52"/>
      <c r="CM518" s="52"/>
      <c r="CN518" s="52"/>
      <c r="CO518" s="52"/>
      <c r="CP518" s="52"/>
      <c r="CQ518" s="52"/>
      <c r="CR518" s="52"/>
      <c r="CS518" s="52"/>
      <c r="CT518" s="52"/>
      <c r="CU518" s="52"/>
      <c r="CV518" s="52"/>
      <c r="CW518" s="52"/>
      <c r="CX518" s="52"/>
      <c r="CY518" s="52"/>
      <c r="CZ518" s="52">
        <v>16.823939048191338</v>
      </c>
      <c r="DA518" s="52">
        <v>19.496255895940152</v>
      </c>
      <c r="DB518" s="52">
        <v>17.335082511020332</v>
      </c>
      <c r="DC518" s="52"/>
      <c r="DD518" s="50" t="s">
        <v>355</v>
      </c>
      <c r="DE518" s="22"/>
      <c r="DF518" s="22"/>
    </row>
    <row r="519" spans="1:110" x14ac:dyDescent="0.25">
      <c r="A519" s="50" t="s">
        <v>3516</v>
      </c>
      <c r="B519" s="50" t="s">
        <v>2129</v>
      </c>
      <c r="C519" s="50" t="s">
        <v>106</v>
      </c>
      <c r="D519" s="50" t="s">
        <v>114</v>
      </c>
      <c r="E519" s="50" t="s">
        <v>137</v>
      </c>
      <c r="F519" s="50" t="s">
        <v>2644</v>
      </c>
      <c r="G519" s="50" t="s">
        <v>109</v>
      </c>
      <c r="H519" s="52">
        <v>576.88095417733712</v>
      </c>
      <c r="I519" s="52">
        <v>650</v>
      </c>
      <c r="J519" s="52">
        <v>88.750916027282628</v>
      </c>
      <c r="K519" s="52">
        <v>0</v>
      </c>
      <c r="L519" s="52">
        <v>251</v>
      </c>
      <c r="M519" s="52">
        <v>83.432648777551989</v>
      </c>
      <c r="N519" s="52">
        <v>100</v>
      </c>
      <c r="O519" s="52">
        <v>100</v>
      </c>
      <c r="P519" s="52">
        <v>39</v>
      </c>
      <c r="Q519" s="52">
        <v>65.556530610862112</v>
      </c>
      <c r="R519" s="52">
        <v>75</v>
      </c>
      <c r="S519" s="52">
        <v>75</v>
      </c>
      <c r="T519" s="52">
        <v>87.408707481149477</v>
      </c>
      <c r="U519" s="52">
        <v>100</v>
      </c>
      <c r="V519" s="52">
        <v>250</v>
      </c>
      <c r="W519" s="52">
        <v>76.968641003641039</v>
      </c>
      <c r="X519" s="52">
        <v>100</v>
      </c>
      <c r="Y519" s="52">
        <v>100</v>
      </c>
      <c r="Z519" s="52">
        <v>38</v>
      </c>
      <c r="AA519" s="52">
        <v>57.367948088342835</v>
      </c>
      <c r="AB519" s="52">
        <v>76.490597451123776</v>
      </c>
      <c r="AC519" s="52">
        <v>100</v>
      </c>
      <c r="AD519" s="52">
        <v>77</v>
      </c>
      <c r="AE519" s="52">
        <v>64.6142857142857</v>
      </c>
      <c r="AF519" s="52">
        <v>86.152380952380938</v>
      </c>
      <c r="AG519" s="52">
        <v>100</v>
      </c>
      <c r="AH519" s="52">
        <v>8</v>
      </c>
      <c r="AI519" s="52"/>
      <c r="AJ519" s="52">
        <v>66.802415458937176</v>
      </c>
      <c r="AK519" s="52"/>
      <c r="AL519" s="52">
        <v>0</v>
      </c>
      <c r="AM519" s="53">
        <v>9.44</v>
      </c>
      <c r="AN519" s="53">
        <v>17.63</v>
      </c>
      <c r="AO519" s="53"/>
      <c r="AP519" s="52">
        <v>0</v>
      </c>
      <c r="AQ519" s="52">
        <v>0.99604743083003955</v>
      </c>
      <c r="AR519" s="52">
        <v>0.97499999999999998</v>
      </c>
      <c r="AS519" s="52">
        <v>1</v>
      </c>
      <c r="AT519" s="52">
        <v>0.99212598425196852</v>
      </c>
      <c r="AU519" s="52">
        <v>0.95121951219512191</v>
      </c>
      <c r="AV519" s="52">
        <v>1</v>
      </c>
      <c r="AW519" s="52">
        <v>0.97499999999999998</v>
      </c>
      <c r="AX519" s="52"/>
      <c r="AY519" s="52">
        <v>0.9859154929577465</v>
      </c>
      <c r="AZ519" s="52">
        <v>2.3904382470119521E-2</v>
      </c>
      <c r="BA519" s="52">
        <v>50</v>
      </c>
      <c r="BB519" s="52">
        <v>50</v>
      </c>
      <c r="BC519" s="52">
        <v>2.8169014084507043E-2</v>
      </c>
      <c r="BD519" s="52">
        <v>50</v>
      </c>
      <c r="BE519" s="52">
        <v>50</v>
      </c>
      <c r="BF519" s="52"/>
      <c r="BG519" s="52"/>
      <c r="BH519" s="52"/>
      <c r="BI519" s="52"/>
      <c r="BJ519" s="52"/>
      <c r="BK519" s="52"/>
      <c r="BL519" s="52"/>
      <c r="BM519" s="52"/>
      <c r="BN519" s="52"/>
      <c r="BO519" s="52"/>
      <c r="BP519" s="52"/>
      <c r="BQ519" s="52"/>
      <c r="BR519" s="52"/>
      <c r="BS519" s="52"/>
      <c r="BT519" s="52"/>
      <c r="BU519" s="54"/>
      <c r="BV519" s="54"/>
      <c r="BW519" s="52"/>
      <c r="BX519" s="52"/>
      <c r="BY519" s="52"/>
      <c r="BZ519" s="55"/>
      <c r="CA519" s="55"/>
      <c r="CB519" s="52"/>
      <c r="CC519" s="52"/>
      <c r="CD519" s="52"/>
      <c r="CE519" s="52"/>
      <c r="CF519" s="52"/>
      <c r="CG519" s="52"/>
      <c r="CH519" s="52"/>
      <c r="CI519" s="52"/>
      <c r="CJ519" s="52"/>
      <c r="CK519" s="52">
        <v>82</v>
      </c>
      <c r="CL519" s="52">
        <v>33</v>
      </c>
      <c r="CM519" s="52">
        <v>83</v>
      </c>
      <c r="CN519" s="52">
        <v>0.40243902439024393</v>
      </c>
      <c r="CO519" s="52">
        <v>0.98795180722891562</v>
      </c>
      <c r="CP519" s="52">
        <v>26.829268292682929</v>
      </c>
      <c r="CQ519" s="52">
        <v>50</v>
      </c>
      <c r="CR519" s="52"/>
      <c r="CS519" s="52"/>
      <c r="CT519" s="52"/>
      <c r="CU519" s="52"/>
      <c r="CV519" s="52"/>
      <c r="CW519" s="52"/>
      <c r="CX519" s="52"/>
      <c r="CY519" s="52"/>
      <c r="CZ519" s="52">
        <v>16.823939048191338</v>
      </c>
      <c r="DA519" s="52">
        <v>19.496255895940152</v>
      </c>
      <c r="DB519" s="52">
        <v>17.335082511020332</v>
      </c>
      <c r="DC519" s="52"/>
      <c r="DD519" s="50" t="s">
        <v>1155</v>
      </c>
      <c r="DE519" s="22"/>
      <c r="DF519" s="22"/>
    </row>
    <row r="520" spans="1:110" x14ac:dyDescent="0.25">
      <c r="A520" s="50" t="s">
        <v>3159</v>
      </c>
      <c r="B520" s="50" t="s">
        <v>2130</v>
      </c>
      <c r="C520" s="50" t="s">
        <v>106</v>
      </c>
      <c r="D520" s="50" t="s">
        <v>107</v>
      </c>
      <c r="E520" s="50" t="s">
        <v>119</v>
      </c>
      <c r="F520" s="50" t="s">
        <v>1454</v>
      </c>
      <c r="G520" s="50" t="s">
        <v>109</v>
      </c>
      <c r="H520" s="52">
        <v>477.63426681471299</v>
      </c>
      <c r="I520" s="52">
        <v>800</v>
      </c>
      <c r="J520" s="52">
        <v>59.704283351839123</v>
      </c>
      <c r="K520" s="52">
        <v>0</v>
      </c>
      <c r="L520" s="52">
        <v>300</v>
      </c>
      <c r="M520" s="52">
        <v>57.996305007439112</v>
      </c>
      <c r="N520" s="52">
        <v>77.328406676585487</v>
      </c>
      <c r="O520" s="52">
        <v>100</v>
      </c>
      <c r="P520" s="52">
        <v>196</v>
      </c>
      <c r="Q520" s="52">
        <v>54.686854400799973</v>
      </c>
      <c r="R520" s="52">
        <v>53.649505779731903</v>
      </c>
      <c r="S520" s="52">
        <v>64.233346535335968</v>
      </c>
      <c r="T520" s="52">
        <v>72.915805867733297</v>
      </c>
      <c r="U520" s="52">
        <v>100</v>
      </c>
      <c r="V520" s="52">
        <v>300</v>
      </c>
      <c r="W520" s="52">
        <v>47.265091616908961</v>
      </c>
      <c r="X520" s="52">
        <v>63.02012215587861</v>
      </c>
      <c r="Y520" s="52">
        <v>100</v>
      </c>
      <c r="Z520" s="52">
        <v>196</v>
      </c>
      <c r="AA520" s="52">
        <v>43.877443285615151</v>
      </c>
      <c r="AB520" s="52">
        <v>58.503257714153534</v>
      </c>
      <c r="AC520" s="52">
        <v>100</v>
      </c>
      <c r="AD520" s="52">
        <v>115</v>
      </c>
      <c r="AE520" s="52">
        <v>42.683188405797118</v>
      </c>
      <c r="AF520" s="52">
        <v>56.910917874396162</v>
      </c>
      <c r="AG520" s="52">
        <v>100</v>
      </c>
      <c r="AH520" s="52">
        <v>70</v>
      </c>
      <c r="AI520" s="52">
        <v>38.018095238095242</v>
      </c>
      <c r="AJ520" s="52">
        <v>49.939999999999984</v>
      </c>
      <c r="AK520" s="52">
        <v>50.690793650793651</v>
      </c>
      <c r="AL520" s="52">
        <v>100</v>
      </c>
      <c r="AM520" s="53">
        <v>9.5399999999999991</v>
      </c>
      <c r="AN520" s="53">
        <v>9.77</v>
      </c>
      <c r="AO520" s="53">
        <v>11.92</v>
      </c>
      <c r="AP520" s="52">
        <v>0</v>
      </c>
      <c r="AQ520" s="52">
        <v>0.99668874172185429</v>
      </c>
      <c r="AR520" s="52">
        <v>0.99492385786802029</v>
      </c>
      <c r="AS520" s="52">
        <v>1</v>
      </c>
      <c r="AT520" s="52">
        <v>0.99668874172185429</v>
      </c>
      <c r="AU520" s="52">
        <v>0.99492385786802029</v>
      </c>
      <c r="AV520" s="52">
        <v>1</v>
      </c>
      <c r="AW520" s="52">
        <v>0.99137931034482762</v>
      </c>
      <c r="AX520" s="52">
        <v>0.9859154929577465</v>
      </c>
      <c r="AY520" s="52">
        <v>1</v>
      </c>
      <c r="AZ520" s="52">
        <v>0.18595041322314049</v>
      </c>
      <c r="BA520" s="52">
        <v>22.809917355371923</v>
      </c>
      <c r="BB520" s="52">
        <v>50</v>
      </c>
      <c r="BC520" s="52">
        <v>0.22981366459627328</v>
      </c>
      <c r="BD520" s="52">
        <v>14.037267080745353</v>
      </c>
      <c r="BE520" s="52">
        <v>50</v>
      </c>
      <c r="BF520" s="52"/>
      <c r="BG520" s="52"/>
      <c r="BH520" s="52"/>
      <c r="BI520" s="52"/>
      <c r="BJ520" s="52"/>
      <c r="BK520" s="52"/>
      <c r="BL520" s="52"/>
      <c r="BM520" s="52"/>
      <c r="BN520" s="52"/>
      <c r="BO520" s="52"/>
      <c r="BP520" s="52">
        <v>28</v>
      </c>
      <c r="BQ520" s="52">
        <v>36</v>
      </c>
      <c r="BR520" s="52">
        <v>0.77777777777777779</v>
      </c>
      <c r="BS520" s="52">
        <v>41.371158392434992</v>
      </c>
      <c r="BT520" s="52">
        <v>50</v>
      </c>
      <c r="BU520" s="54"/>
      <c r="BV520" s="54"/>
      <c r="BW520" s="52"/>
      <c r="BX520" s="52"/>
      <c r="BY520" s="52"/>
      <c r="BZ520" s="55"/>
      <c r="CA520" s="55"/>
      <c r="CB520" s="52"/>
      <c r="CC520" s="52"/>
      <c r="CD520" s="52"/>
      <c r="CE520" s="52"/>
      <c r="CF520" s="52"/>
      <c r="CG520" s="52"/>
      <c r="CH520" s="52"/>
      <c r="CI520" s="52"/>
      <c r="CJ520" s="52"/>
      <c r="CK520" s="52">
        <v>143</v>
      </c>
      <c r="CL520" s="52">
        <v>43</v>
      </c>
      <c r="CM520" s="52">
        <v>147</v>
      </c>
      <c r="CN520" s="52">
        <v>0.30069930069930068</v>
      </c>
      <c r="CO520" s="52">
        <v>0.97278911564625847</v>
      </c>
      <c r="CP520" s="52">
        <v>20.046620046620045</v>
      </c>
      <c r="CQ520" s="52">
        <v>50</v>
      </c>
      <c r="CR520" s="52"/>
      <c r="CS520" s="52"/>
      <c r="CT520" s="52"/>
      <c r="CU520" s="52"/>
      <c r="CV520" s="52"/>
      <c r="CW520" s="52"/>
      <c r="CX520" s="52"/>
      <c r="CY520" s="52"/>
      <c r="CZ520" s="52">
        <v>16.823939048191338</v>
      </c>
      <c r="DA520" s="52">
        <v>19.496255895940152</v>
      </c>
      <c r="DB520" s="52">
        <v>17.335082511020332</v>
      </c>
      <c r="DC520" s="52"/>
      <c r="DD520" s="50" t="s">
        <v>758</v>
      </c>
      <c r="DE520" s="22"/>
      <c r="DF520" s="22"/>
    </row>
    <row r="521" spans="1:110" x14ac:dyDescent="0.25">
      <c r="A521" s="50" t="s">
        <v>3579</v>
      </c>
      <c r="B521" s="50" t="s">
        <v>2131</v>
      </c>
      <c r="C521" s="50" t="s">
        <v>1212</v>
      </c>
      <c r="D521" s="50" t="s">
        <v>107</v>
      </c>
      <c r="E521" s="50" t="s">
        <v>132</v>
      </c>
      <c r="F521" s="50" t="s">
        <v>2644</v>
      </c>
      <c r="G521" s="50" t="s">
        <v>109</v>
      </c>
      <c r="H521" s="52">
        <v>517.07139312130164</v>
      </c>
      <c r="I521" s="52">
        <v>550</v>
      </c>
      <c r="J521" s="52">
        <v>94.012980567509388</v>
      </c>
      <c r="K521" s="52">
        <v>0</v>
      </c>
      <c r="L521" s="52">
        <v>173</v>
      </c>
      <c r="M521" s="52">
        <v>77.651617872941344</v>
      </c>
      <c r="N521" s="52">
        <v>100</v>
      </c>
      <c r="O521" s="52">
        <v>100</v>
      </c>
      <c r="P521" s="52">
        <v>36</v>
      </c>
      <c r="Q521" s="52">
        <v>69.707340756934911</v>
      </c>
      <c r="R521" s="52">
        <v>72.709955393349546</v>
      </c>
      <c r="S521" s="52">
        <v>75</v>
      </c>
      <c r="T521" s="52">
        <v>92.943121009246539</v>
      </c>
      <c r="U521" s="52">
        <v>100</v>
      </c>
      <c r="V521" s="52">
        <v>173</v>
      </c>
      <c r="W521" s="52">
        <v>72.017491901162416</v>
      </c>
      <c r="X521" s="52">
        <v>96.023322534883221</v>
      </c>
      <c r="Y521" s="52">
        <v>100</v>
      </c>
      <c r="Z521" s="52">
        <v>36</v>
      </c>
      <c r="AA521" s="52">
        <v>69.382283611450305</v>
      </c>
      <c r="AB521" s="52">
        <v>92.509711481933749</v>
      </c>
      <c r="AC521" s="52">
        <v>100</v>
      </c>
      <c r="AD521" s="52"/>
      <c r="AE521" s="52"/>
      <c r="AF521" s="52"/>
      <c r="AG521" s="52">
        <v>0</v>
      </c>
      <c r="AH521" s="52"/>
      <c r="AI521" s="52"/>
      <c r="AJ521" s="52"/>
      <c r="AK521" s="52"/>
      <c r="AL521" s="52">
        <v>0</v>
      </c>
      <c r="AM521" s="53">
        <v>5.29</v>
      </c>
      <c r="AN521" s="53">
        <v>3.32</v>
      </c>
      <c r="AO521" s="53"/>
      <c r="AP521" s="52">
        <v>1</v>
      </c>
      <c r="AQ521" s="52">
        <v>0.98351648351648346</v>
      </c>
      <c r="AR521" s="52">
        <v>0.9285714285714286</v>
      </c>
      <c r="AS521" s="52">
        <v>1</v>
      </c>
      <c r="AT521" s="52">
        <v>0.98351648351648346</v>
      </c>
      <c r="AU521" s="52">
        <v>0.9285714285714286</v>
      </c>
      <c r="AV521" s="52">
        <v>1</v>
      </c>
      <c r="AW521" s="52"/>
      <c r="AX521" s="52"/>
      <c r="AY521" s="52"/>
      <c r="AZ521" s="52">
        <v>1.5837104072398189E-2</v>
      </c>
      <c r="BA521" s="52">
        <v>50</v>
      </c>
      <c r="BB521" s="52">
        <v>50</v>
      </c>
      <c r="BC521" s="52">
        <v>6.25E-2</v>
      </c>
      <c r="BD521" s="52">
        <v>47.500000000000007</v>
      </c>
      <c r="BE521" s="52">
        <v>50</v>
      </c>
      <c r="BF521" s="52"/>
      <c r="BG521" s="52"/>
      <c r="BH521" s="52"/>
      <c r="BI521" s="52"/>
      <c r="BJ521" s="52"/>
      <c r="BK521" s="52"/>
      <c r="BL521" s="52"/>
      <c r="BM521" s="52"/>
      <c r="BN521" s="52"/>
      <c r="BO521" s="52"/>
      <c r="BP521" s="52"/>
      <c r="BQ521" s="52"/>
      <c r="BR521" s="52"/>
      <c r="BS521" s="52"/>
      <c r="BT521" s="52"/>
      <c r="BU521" s="54"/>
      <c r="BV521" s="54"/>
      <c r="BW521" s="52"/>
      <c r="BX521" s="52"/>
      <c r="BY521" s="52"/>
      <c r="BZ521" s="55"/>
      <c r="CA521" s="55"/>
      <c r="CB521" s="52"/>
      <c r="CC521" s="52"/>
      <c r="CD521" s="52"/>
      <c r="CE521" s="52"/>
      <c r="CF521" s="52"/>
      <c r="CG521" s="52"/>
      <c r="CH521" s="52"/>
      <c r="CI521" s="52"/>
      <c r="CJ521" s="52"/>
      <c r="CK521" s="52">
        <v>98</v>
      </c>
      <c r="CL521" s="52">
        <v>56</v>
      </c>
      <c r="CM521" s="52">
        <v>100</v>
      </c>
      <c r="CN521" s="52">
        <v>0.5714285714285714</v>
      </c>
      <c r="CO521" s="52">
        <v>0.98</v>
      </c>
      <c r="CP521" s="52">
        <v>38.095238095238095</v>
      </c>
      <c r="CQ521" s="52">
        <v>50</v>
      </c>
      <c r="CR521" s="52"/>
      <c r="CS521" s="52"/>
      <c r="CT521" s="52"/>
      <c r="CU521" s="52"/>
      <c r="CV521" s="52"/>
      <c r="CW521" s="52"/>
      <c r="CX521" s="52"/>
      <c r="CY521" s="52"/>
      <c r="CZ521" s="52">
        <v>16.823939048191338</v>
      </c>
      <c r="DA521" s="52">
        <v>19.496255895940152</v>
      </c>
      <c r="DB521" s="52">
        <v>17.335082511020332</v>
      </c>
      <c r="DC521" s="52"/>
      <c r="DD521" s="50" t="s">
        <v>1234</v>
      </c>
      <c r="DE521" s="22"/>
      <c r="DF521" s="22"/>
    </row>
    <row r="522" spans="1:110" x14ac:dyDescent="0.25">
      <c r="A522" s="50" t="s">
        <v>3423</v>
      </c>
      <c r="B522" s="50" t="s">
        <v>2132</v>
      </c>
      <c r="C522" s="50" t="s">
        <v>106</v>
      </c>
      <c r="D522" s="50" t="s">
        <v>107</v>
      </c>
      <c r="E522" s="50" t="s">
        <v>137</v>
      </c>
      <c r="F522" s="50" t="s">
        <v>2644</v>
      </c>
      <c r="G522" s="50" t="s">
        <v>109</v>
      </c>
      <c r="H522" s="52">
        <v>516.75451212578389</v>
      </c>
      <c r="I522" s="52">
        <v>650</v>
      </c>
      <c r="J522" s="52">
        <v>79.500694173197516</v>
      </c>
      <c r="K522" s="52">
        <v>1</v>
      </c>
      <c r="L522" s="52">
        <v>108</v>
      </c>
      <c r="M522" s="52">
        <v>66.425632521904831</v>
      </c>
      <c r="N522" s="52">
        <v>88.567510029206446</v>
      </c>
      <c r="O522" s="52">
        <v>100</v>
      </c>
      <c r="P522" s="52">
        <v>41</v>
      </c>
      <c r="Q522" s="52">
        <v>52.436596917405716</v>
      </c>
      <c r="R522" s="52">
        <v>65.207107201510169</v>
      </c>
      <c r="S522" s="52">
        <v>74.986087145553526</v>
      </c>
      <c r="T522" s="52">
        <v>69.915462556540959</v>
      </c>
      <c r="U522" s="52">
        <v>100</v>
      </c>
      <c r="V522" s="52">
        <v>107</v>
      </c>
      <c r="W522" s="52">
        <v>58.692518003265654</v>
      </c>
      <c r="X522" s="52">
        <v>78.256690671020863</v>
      </c>
      <c r="Y522" s="52">
        <v>100</v>
      </c>
      <c r="Z522" s="52">
        <v>40</v>
      </c>
      <c r="AA522" s="52">
        <v>47.780581096206092</v>
      </c>
      <c r="AB522" s="52">
        <v>63.707441461608127</v>
      </c>
      <c r="AC522" s="52">
        <v>100</v>
      </c>
      <c r="AD522" s="52">
        <v>33</v>
      </c>
      <c r="AE522" s="52">
        <v>57.855555555555576</v>
      </c>
      <c r="AF522" s="52">
        <v>77.140740740740767</v>
      </c>
      <c r="AG522" s="52">
        <v>100</v>
      </c>
      <c r="AH522" s="52">
        <v>14</v>
      </c>
      <c r="AI522" s="52"/>
      <c r="AJ522" s="52"/>
      <c r="AK522" s="52"/>
      <c r="AL522" s="52">
        <v>0</v>
      </c>
      <c r="AM522" s="53">
        <v>22.54</v>
      </c>
      <c r="AN522" s="53">
        <v>17.420000000000002</v>
      </c>
      <c r="AO522" s="53"/>
      <c r="AP522" s="52">
        <v>0</v>
      </c>
      <c r="AQ522" s="52">
        <v>0.98230088495575218</v>
      </c>
      <c r="AR522" s="52">
        <v>1</v>
      </c>
      <c r="AS522" s="52">
        <v>0.97101449275362317</v>
      </c>
      <c r="AT522" s="52">
        <v>0.97345132743362828</v>
      </c>
      <c r="AU522" s="52">
        <v>0.97727272727272729</v>
      </c>
      <c r="AV522" s="52">
        <v>0.97101449275362317</v>
      </c>
      <c r="AW522" s="52">
        <v>1</v>
      </c>
      <c r="AX522" s="52"/>
      <c r="AY522" s="52"/>
      <c r="AZ522" s="52">
        <v>2.7906976744186046E-2</v>
      </c>
      <c r="BA522" s="52">
        <v>50</v>
      </c>
      <c r="BB522" s="52">
        <v>50</v>
      </c>
      <c r="BC522" s="52">
        <v>6.25E-2</v>
      </c>
      <c r="BD522" s="52">
        <v>47.500000000000007</v>
      </c>
      <c r="BE522" s="52">
        <v>50</v>
      </c>
      <c r="BF522" s="52"/>
      <c r="BG522" s="52"/>
      <c r="BH522" s="52"/>
      <c r="BI522" s="52"/>
      <c r="BJ522" s="52"/>
      <c r="BK522" s="52"/>
      <c r="BL522" s="52"/>
      <c r="BM522" s="52"/>
      <c r="BN522" s="52"/>
      <c r="BO522" s="52"/>
      <c r="BP522" s="52"/>
      <c r="BQ522" s="52"/>
      <c r="BR522" s="52"/>
      <c r="BS522" s="52"/>
      <c r="BT522" s="52"/>
      <c r="BU522" s="54"/>
      <c r="BV522" s="54"/>
      <c r="BW522" s="52"/>
      <c r="BX522" s="52"/>
      <c r="BY522" s="52"/>
      <c r="BZ522" s="55"/>
      <c r="CA522" s="55"/>
      <c r="CB522" s="52"/>
      <c r="CC522" s="52"/>
      <c r="CD522" s="52"/>
      <c r="CE522" s="52"/>
      <c r="CF522" s="52"/>
      <c r="CG522" s="52"/>
      <c r="CH522" s="52"/>
      <c r="CI522" s="52"/>
      <c r="CJ522" s="52"/>
      <c r="CK522" s="52">
        <v>32</v>
      </c>
      <c r="CL522" s="52">
        <v>20</v>
      </c>
      <c r="CM522" s="52">
        <v>31</v>
      </c>
      <c r="CN522" s="52">
        <v>0.625</v>
      </c>
      <c r="CO522" s="52">
        <v>1.032258064516129</v>
      </c>
      <c r="CP522" s="52">
        <v>41.666666666666671</v>
      </c>
      <c r="CQ522" s="52">
        <v>50</v>
      </c>
      <c r="CR522" s="52"/>
      <c r="CS522" s="52"/>
      <c r="CT522" s="52"/>
      <c r="CU522" s="52"/>
      <c r="CV522" s="52"/>
      <c r="CW522" s="52"/>
      <c r="CX522" s="52"/>
      <c r="CY522" s="52"/>
      <c r="CZ522" s="52">
        <v>16.823939048191338</v>
      </c>
      <c r="DA522" s="52">
        <v>19.496255895940152</v>
      </c>
      <c r="DB522" s="52">
        <v>17.335082511020332</v>
      </c>
      <c r="DC522" s="52"/>
      <c r="DD522" s="50" t="s">
        <v>1058</v>
      </c>
      <c r="DE522" s="22"/>
      <c r="DF522" s="22"/>
    </row>
    <row r="523" spans="1:110" x14ac:dyDescent="0.25">
      <c r="A523" s="50" t="s">
        <v>3320</v>
      </c>
      <c r="B523" s="50" t="s">
        <v>2133</v>
      </c>
      <c r="C523" s="50" t="s">
        <v>106</v>
      </c>
      <c r="D523" s="50" t="s">
        <v>114</v>
      </c>
      <c r="E523" s="50" t="s">
        <v>108</v>
      </c>
      <c r="F523" s="50" t="s">
        <v>1453</v>
      </c>
      <c r="G523" s="50" t="s">
        <v>109</v>
      </c>
      <c r="H523" s="52">
        <v>560.17887901260553</v>
      </c>
      <c r="I523" s="52">
        <v>650</v>
      </c>
      <c r="J523" s="52">
        <v>86.18136600193931</v>
      </c>
      <c r="K523" s="52">
        <v>1</v>
      </c>
      <c r="L523" s="52">
        <v>246</v>
      </c>
      <c r="M523" s="52">
        <v>80.886070358139335</v>
      </c>
      <c r="N523" s="52">
        <v>100</v>
      </c>
      <c r="O523" s="52">
        <v>100</v>
      </c>
      <c r="P523" s="52">
        <v>43</v>
      </c>
      <c r="Q523" s="52">
        <v>62.509366624208795</v>
      </c>
      <c r="R523" s="52">
        <v>74.868765035410064</v>
      </c>
      <c r="S523" s="52">
        <v>75</v>
      </c>
      <c r="T523" s="52">
        <v>83.345822165611722</v>
      </c>
      <c r="U523" s="52">
        <v>100</v>
      </c>
      <c r="V523" s="52">
        <v>245</v>
      </c>
      <c r="W523" s="52">
        <v>70.668067755554304</v>
      </c>
      <c r="X523" s="52">
        <v>94.224090340739082</v>
      </c>
      <c r="Y523" s="52">
        <v>100</v>
      </c>
      <c r="Z523" s="52">
        <v>42</v>
      </c>
      <c r="AA523" s="52">
        <v>50.364697569584784</v>
      </c>
      <c r="AB523" s="52">
        <v>67.152930092779712</v>
      </c>
      <c r="AC523" s="52">
        <v>100</v>
      </c>
      <c r="AD523" s="52">
        <v>62</v>
      </c>
      <c r="AE523" s="52">
        <v>69.294086021505393</v>
      </c>
      <c r="AF523" s="52">
        <v>92.392114695340524</v>
      </c>
      <c r="AG523" s="52">
        <v>100</v>
      </c>
      <c r="AH523" s="52">
        <v>9</v>
      </c>
      <c r="AI523" s="52"/>
      <c r="AJ523" s="52">
        <v>72.108805031446551</v>
      </c>
      <c r="AK523" s="52"/>
      <c r="AL523" s="52">
        <v>0</v>
      </c>
      <c r="AM523" s="53">
        <v>12.49</v>
      </c>
      <c r="AN523" s="53">
        <v>24.5</v>
      </c>
      <c r="AO523" s="53"/>
      <c r="AP523" s="52">
        <v>1</v>
      </c>
      <c r="AQ523" s="52">
        <v>0.99199999999999999</v>
      </c>
      <c r="AR523" s="52">
        <v>0.9555555555555556</v>
      </c>
      <c r="AS523" s="52">
        <v>1</v>
      </c>
      <c r="AT523" s="52">
        <v>0.98804780876494025</v>
      </c>
      <c r="AU523" s="52">
        <v>0.93478260869565222</v>
      </c>
      <c r="AV523" s="52">
        <v>1</v>
      </c>
      <c r="AW523" s="52">
        <v>0.984375</v>
      </c>
      <c r="AX523" s="52"/>
      <c r="AY523" s="52">
        <v>1</v>
      </c>
      <c r="AZ523" s="52">
        <v>2.7160493827160494E-2</v>
      </c>
      <c r="BA523" s="52">
        <v>50</v>
      </c>
      <c r="BB523" s="52">
        <v>50</v>
      </c>
      <c r="BC523" s="52">
        <v>8.1967213114754092E-2</v>
      </c>
      <c r="BD523" s="52">
        <v>43.606557377049192</v>
      </c>
      <c r="BE523" s="52">
        <v>50</v>
      </c>
      <c r="BF523" s="52"/>
      <c r="BG523" s="52"/>
      <c r="BH523" s="52"/>
      <c r="BI523" s="52"/>
      <c r="BJ523" s="52"/>
      <c r="BK523" s="52"/>
      <c r="BL523" s="52"/>
      <c r="BM523" s="52"/>
      <c r="BN523" s="52"/>
      <c r="BO523" s="52"/>
      <c r="BP523" s="52"/>
      <c r="BQ523" s="52"/>
      <c r="BR523" s="52"/>
      <c r="BS523" s="52"/>
      <c r="BT523" s="52"/>
      <c r="BU523" s="54"/>
      <c r="BV523" s="54"/>
      <c r="BW523" s="52"/>
      <c r="BX523" s="52"/>
      <c r="BY523" s="52"/>
      <c r="BZ523" s="55"/>
      <c r="CA523" s="55"/>
      <c r="CB523" s="52"/>
      <c r="CC523" s="52"/>
      <c r="CD523" s="52"/>
      <c r="CE523" s="52"/>
      <c r="CF523" s="52"/>
      <c r="CG523" s="52"/>
      <c r="CH523" s="52"/>
      <c r="CI523" s="52"/>
      <c r="CJ523" s="52"/>
      <c r="CK523" s="52">
        <v>129</v>
      </c>
      <c r="CL523" s="52">
        <v>57</v>
      </c>
      <c r="CM523" s="52">
        <v>132</v>
      </c>
      <c r="CN523" s="52">
        <v>0.44186046511627908</v>
      </c>
      <c r="CO523" s="52">
        <v>0.97727272727272729</v>
      </c>
      <c r="CP523" s="52">
        <v>29.457364341085274</v>
      </c>
      <c r="CQ523" s="52">
        <v>50</v>
      </c>
      <c r="CR523" s="52"/>
      <c r="CS523" s="52"/>
      <c r="CT523" s="52"/>
      <c r="CU523" s="52"/>
      <c r="CV523" s="52"/>
      <c r="CW523" s="52"/>
      <c r="CX523" s="52"/>
      <c r="CY523" s="52"/>
      <c r="CZ523" s="52">
        <v>16.823939048191338</v>
      </c>
      <c r="DA523" s="52">
        <v>19.496255895940152</v>
      </c>
      <c r="DB523" s="52">
        <v>17.335082511020332</v>
      </c>
      <c r="DC523" s="52"/>
      <c r="DD523" s="50" t="s">
        <v>944</v>
      </c>
      <c r="DE523" s="22"/>
      <c r="DF523" s="22"/>
    </row>
    <row r="524" spans="1:110" x14ac:dyDescent="0.25">
      <c r="A524" s="50" t="s">
        <v>3605</v>
      </c>
      <c r="B524" s="50" t="s">
        <v>2134</v>
      </c>
      <c r="C524" s="50" t="s">
        <v>1212</v>
      </c>
      <c r="D524" s="50" t="s">
        <v>107</v>
      </c>
      <c r="E524" s="50" t="s">
        <v>137</v>
      </c>
      <c r="F524" s="50" t="s">
        <v>1453</v>
      </c>
      <c r="G524" s="50" t="s">
        <v>109</v>
      </c>
      <c r="H524" s="52">
        <v>598.57711933595306</v>
      </c>
      <c r="I524" s="52">
        <v>750</v>
      </c>
      <c r="J524" s="52">
        <v>79.810282578127072</v>
      </c>
      <c r="K524" s="52">
        <v>0</v>
      </c>
      <c r="L524" s="52">
        <v>202</v>
      </c>
      <c r="M524" s="52">
        <v>70.524643613644201</v>
      </c>
      <c r="N524" s="52">
        <v>94.032858151525602</v>
      </c>
      <c r="O524" s="52">
        <v>100</v>
      </c>
      <c r="P524" s="52">
        <v>58</v>
      </c>
      <c r="Q524" s="52">
        <v>60.444867739771496</v>
      </c>
      <c r="R524" s="52">
        <v>72.902494126452481</v>
      </c>
      <c r="S524" s="52">
        <v>74.584553340620701</v>
      </c>
      <c r="T524" s="52">
        <v>80.59315698636199</v>
      </c>
      <c r="U524" s="52">
        <v>100</v>
      </c>
      <c r="V524" s="52">
        <v>202</v>
      </c>
      <c r="W524" s="52">
        <v>68.796061286779121</v>
      </c>
      <c r="X524" s="52">
        <v>91.728081715705486</v>
      </c>
      <c r="Y524" s="52">
        <v>100</v>
      </c>
      <c r="Z524" s="52">
        <v>58</v>
      </c>
      <c r="AA524" s="52">
        <v>58.600779753797013</v>
      </c>
      <c r="AB524" s="52">
        <v>78.134373005062685</v>
      </c>
      <c r="AC524" s="52">
        <v>100</v>
      </c>
      <c r="AD524" s="52">
        <v>78</v>
      </c>
      <c r="AE524" s="52">
        <v>61.858547008547013</v>
      </c>
      <c r="AF524" s="52">
        <v>82.478062678062685</v>
      </c>
      <c r="AG524" s="52">
        <v>100</v>
      </c>
      <c r="AH524" s="52">
        <v>23</v>
      </c>
      <c r="AI524" s="52">
        <v>52.720289855072458</v>
      </c>
      <c r="AJ524" s="52">
        <v>65.680000000000007</v>
      </c>
      <c r="AK524" s="52">
        <v>70.293719806763278</v>
      </c>
      <c r="AL524" s="52">
        <v>100</v>
      </c>
      <c r="AM524" s="53">
        <v>14.13</v>
      </c>
      <c r="AN524" s="53">
        <v>14.3</v>
      </c>
      <c r="AO524" s="53">
        <v>12.95</v>
      </c>
      <c r="AP524" s="52">
        <v>1</v>
      </c>
      <c r="AQ524" s="52">
        <v>0.97641509433962259</v>
      </c>
      <c r="AR524" s="52">
        <v>0.93939393939393945</v>
      </c>
      <c r="AS524" s="52">
        <v>0.99315068493150682</v>
      </c>
      <c r="AT524" s="52">
        <v>0.97641509433962259</v>
      </c>
      <c r="AU524" s="52">
        <v>0.93939393939393945</v>
      </c>
      <c r="AV524" s="52">
        <v>0.99315068493150682</v>
      </c>
      <c r="AW524" s="52">
        <v>1</v>
      </c>
      <c r="AX524" s="52">
        <v>1</v>
      </c>
      <c r="AY524" s="52">
        <v>1</v>
      </c>
      <c r="AZ524" s="52">
        <v>0.1044776119402985</v>
      </c>
      <c r="BA524" s="52">
        <v>39.104477611940318</v>
      </c>
      <c r="BB524" s="52">
        <v>50</v>
      </c>
      <c r="BC524" s="52">
        <v>0.23893805309734514</v>
      </c>
      <c r="BD524" s="52">
        <v>12.212389380530974</v>
      </c>
      <c r="BE524" s="52">
        <v>50</v>
      </c>
      <c r="BF524" s="52"/>
      <c r="BG524" s="52"/>
      <c r="BH524" s="52"/>
      <c r="BI524" s="52"/>
      <c r="BJ524" s="52"/>
      <c r="BK524" s="52"/>
      <c r="BL524" s="52"/>
      <c r="BM524" s="52"/>
      <c r="BN524" s="52"/>
      <c r="BO524" s="52"/>
      <c r="BP524" s="52"/>
      <c r="BQ524" s="52"/>
      <c r="BR524" s="52"/>
      <c r="BS524" s="52"/>
      <c r="BT524" s="52"/>
      <c r="BU524" s="54"/>
      <c r="BV524" s="54"/>
      <c r="BW524" s="52"/>
      <c r="BX524" s="52"/>
      <c r="BY524" s="52"/>
      <c r="BZ524" s="55"/>
      <c r="CA524" s="55"/>
      <c r="CB524" s="52"/>
      <c r="CC524" s="52"/>
      <c r="CD524" s="52"/>
      <c r="CE524" s="52"/>
      <c r="CF524" s="52"/>
      <c r="CG524" s="52"/>
      <c r="CH524" s="52"/>
      <c r="CI524" s="52"/>
      <c r="CJ524" s="52"/>
      <c r="CK524" s="52">
        <v>60</v>
      </c>
      <c r="CL524" s="52">
        <v>45</v>
      </c>
      <c r="CM524" s="52">
        <v>64</v>
      </c>
      <c r="CN524" s="52">
        <v>0.75</v>
      </c>
      <c r="CO524" s="52">
        <v>0.9375</v>
      </c>
      <c r="CP524" s="52">
        <v>50</v>
      </c>
      <c r="CQ524" s="52">
        <v>50</v>
      </c>
      <c r="CR524" s="52"/>
      <c r="CS524" s="52"/>
      <c r="CT524" s="52"/>
      <c r="CU524" s="52"/>
      <c r="CV524" s="52"/>
      <c r="CW524" s="52"/>
      <c r="CX524" s="52"/>
      <c r="CY524" s="52"/>
      <c r="CZ524" s="52">
        <v>16.823939048191338</v>
      </c>
      <c r="DA524" s="52">
        <v>19.496255895940152</v>
      </c>
      <c r="DB524" s="52">
        <v>17.335082511020332</v>
      </c>
      <c r="DC524" s="52"/>
      <c r="DD524" s="50" t="s">
        <v>1266</v>
      </c>
      <c r="DE524" s="22"/>
      <c r="DF524" s="22"/>
    </row>
    <row r="525" spans="1:110" x14ac:dyDescent="0.25">
      <c r="A525" s="50" t="s">
        <v>2690</v>
      </c>
      <c r="B525" s="50" t="s">
        <v>180</v>
      </c>
      <c r="C525" s="50" t="s">
        <v>106</v>
      </c>
      <c r="D525" s="50" t="s">
        <v>114</v>
      </c>
      <c r="E525" s="50" t="s">
        <v>182</v>
      </c>
      <c r="F525" s="50" t="s">
        <v>1454</v>
      </c>
      <c r="G525" s="50" t="s">
        <v>109</v>
      </c>
      <c r="H525" s="52">
        <v>87.692908199360858</v>
      </c>
      <c r="I525" s="52">
        <v>100</v>
      </c>
      <c r="J525" s="52">
        <v>87.692908199360858</v>
      </c>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3"/>
      <c r="AN525" s="53"/>
      <c r="AO525" s="53"/>
      <c r="AP525" s="52"/>
      <c r="AQ525" s="52"/>
      <c r="AR525" s="52"/>
      <c r="AS525" s="52"/>
      <c r="AT525" s="52"/>
      <c r="AU525" s="52"/>
      <c r="AV525" s="52"/>
      <c r="AW525" s="52"/>
      <c r="AX525" s="52"/>
      <c r="AY525" s="52"/>
      <c r="AZ525" s="52">
        <v>6.9832402234636867E-2</v>
      </c>
      <c r="BA525" s="52">
        <v>46.033519553072644</v>
      </c>
      <c r="BB525" s="52">
        <v>50</v>
      </c>
      <c r="BC525" s="52">
        <v>9.1703056768558958E-2</v>
      </c>
      <c r="BD525" s="52">
        <v>41.659388646288221</v>
      </c>
      <c r="BE525" s="52">
        <v>50</v>
      </c>
      <c r="BF525" s="52"/>
      <c r="BG525" s="52"/>
      <c r="BH525" s="52"/>
      <c r="BI525" s="52"/>
      <c r="BJ525" s="52"/>
      <c r="BK525" s="52"/>
      <c r="BL525" s="52"/>
      <c r="BM525" s="52"/>
      <c r="BN525" s="52"/>
      <c r="BO525" s="52"/>
      <c r="BP525" s="52"/>
      <c r="BQ525" s="52"/>
      <c r="BR525" s="52"/>
      <c r="BS525" s="52"/>
      <c r="BT525" s="52"/>
      <c r="BU525" s="54"/>
      <c r="BV525" s="54"/>
      <c r="BW525" s="52"/>
      <c r="BX525" s="52"/>
      <c r="BY525" s="52"/>
      <c r="BZ525" s="55"/>
      <c r="CA525" s="55"/>
      <c r="CB525" s="52"/>
      <c r="CC525" s="52"/>
      <c r="CD525" s="52"/>
      <c r="CE525" s="52"/>
      <c r="CF525" s="52"/>
      <c r="CG525" s="52"/>
      <c r="CH525" s="52"/>
      <c r="CI525" s="52"/>
      <c r="CJ525" s="52"/>
      <c r="CK525" s="52"/>
      <c r="CL525" s="52"/>
      <c r="CM525" s="52"/>
      <c r="CN525" s="52"/>
      <c r="CO525" s="52"/>
      <c r="CP525" s="52"/>
      <c r="CQ525" s="52"/>
      <c r="CR525" s="52"/>
      <c r="CS525" s="52"/>
      <c r="CT525" s="52"/>
      <c r="CU525" s="52"/>
      <c r="CV525" s="52"/>
      <c r="CW525" s="52"/>
      <c r="CX525" s="52"/>
      <c r="CY525" s="52"/>
      <c r="CZ525" s="52"/>
      <c r="DA525" s="52"/>
      <c r="DB525" s="52"/>
      <c r="DC525" s="52"/>
      <c r="DD525" s="50" t="s">
        <v>181</v>
      </c>
      <c r="DE525" s="22"/>
      <c r="DF525" s="22"/>
    </row>
    <row r="526" spans="1:110" x14ac:dyDescent="0.25">
      <c r="A526" s="50" t="s">
        <v>3077</v>
      </c>
      <c r="B526" s="50" t="s">
        <v>2135</v>
      </c>
      <c r="C526" s="50" t="s">
        <v>106</v>
      </c>
      <c r="D526" s="50" t="s">
        <v>114</v>
      </c>
      <c r="E526" s="50" t="s">
        <v>137</v>
      </c>
      <c r="F526" s="50" t="s">
        <v>2644</v>
      </c>
      <c r="G526" s="50" t="s">
        <v>109</v>
      </c>
      <c r="H526" s="52">
        <v>541.12270587453418</v>
      </c>
      <c r="I526" s="52">
        <v>650</v>
      </c>
      <c r="J526" s="52">
        <v>83.249647057620649</v>
      </c>
      <c r="K526" s="52">
        <v>0</v>
      </c>
      <c r="L526" s="52">
        <v>126</v>
      </c>
      <c r="M526" s="52">
        <v>70.959183040917424</v>
      </c>
      <c r="N526" s="52">
        <v>94.612244054556555</v>
      </c>
      <c r="O526" s="52">
        <v>100</v>
      </c>
      <c r="P526" s="52">
        <v>49</v>
      </c>
      <c r="Q526" s="52">
        <v>61.640427602960855</v>
      </c>
      <c r="R526" s="52">
        <v>71.847772855996524</v>
      </c>
      <c r="S526" s="52">
        <v>75</v>
      </c>
      <c r="T526" s="52">
        <v>82.187236803947812</v>
      </c>
      <c r="U526" s="52">
        <v>100</v>
      </c>
      <c r="V526" s="52">
        <v>125</v>
      </c>
      <c r="W526" s="52">
        <v>65.364770539770532</v>
      </c>
      <c r="X526" s="52">
        <v>87.153027386360719</v>
      </c>
      <c r="Y526" s="52">
        <v>100</v>
      </c>
      <c r="Z526" s="52">
        <v>49</v>
      </c>
      <c r="AA526" s="52">
        <v>55.309501641134311</v>
      </c>
      <c r="AB526" s="52">
        <v>73.746002188179077</v>
      </c>
      <c r="AC526" s="52">
        <v>100</v>
      </c>
      <c r="AD526" s="52">
        <v>47</v>
      </c>
      <c r="AE526" s="52">
        <v>54.929787234042557</v>
      </c>
      <c r="AF526" s="52">
        <v>73.239716312056743</v>
      </c>
      <c r="AG526" s="52">
        <v>100</v>
      </c>
      <c r="AH526" s="52">
        <v>16</v>
      </c>
      <c r="AI526" s="52"/>
      <c r="AJ526" s="52">
        <v>59.849462365591386</v>
      </c>
      <c r="AK526" s="52"/>
      <c r="AL526" s="52">
        <v>0</v>
      </c>
      <c r="AM526" s="53">
        <v>13.35</v>
      </c>
      <c r="AN526" s="53">
        <v>16.53</v>
      </c>
      <c r="AO526" s="53"/>
      <c r="AP526" s="52">
        <v>0</v>
      </c>
      <c r="AQ526" s="52">
        <v>1</v>
      </c>
      <c r="AR526" s="52">
        <v>1</v>
      </c>
      <c r="AS526" s="52">
        <v>1</v>
      </c>
      <c r="AT526" s="52">
        <v>1</v>
      </c>
      <c r="AU526" s="52">
        <v>1</v>
      </c>
      <c r="AV526" s="52">
        <v>1</v>
      </c>
      <c r="AW526" s="52">
        <v>1</v>
      </c>
      <c r="AX526" s="52"/>
      <c r="AY526" s="52">
        <v>1</v>
      </c>
      <c r="AZ526" s="52">
        <v>6.7857142857142852E-2</v>
      </c>
      <c r="BA526" s="52">
        <v>46.428571428571438</v>
      </c>
      <c r="BB526" s="52">
        <v>50</v>
      </c>
      <c r="BC526" s="52">
        <v>0.10091743119266056</v>
      </c>
      <c r="BD526" s="52">
        <v>39.816513761467881</v>
      </c>
      <c r="BE526" s="52">
        <v>50</v>
      </c>
      <c r="BF526" s="52"/>
      <c r="BG526" s="52"/>
      <c r="BH526" s="52"/>
      <c r="BI526" s="52"/>
      <c r="BJ526" s="52"/>
      <c r="BK526" s="52"/>
      <c r="BL526" s="52"/>
      <c r="BM526" s="52"/>
      <c r="BN526" s="52"/>
      <c r="BO526" s="52"/>
      <c r="BP526" s="52"/>
      <c r="BQ526" s="52"/>
      <c r="BR526" s="52"/>
      <c r="BS526" s="52"/>
      <c r="BT526" s="52"/>
      <c r="BU526" s="54"/>
      <c r="BV526" s="54"/>
      <c r="BW526" s="52"/>
      <c r="BX526" s="52"/>
      <c r="BY526" s="52"/>
      <c r="BZ526" s="55"/>
      <c r="CA526" s="55"/>
      <c r="CB526" s="52"/>
      <c r="CC526" s="52"/>
      <c r="CD526" s="52"/>
      <c r="CE526" s="52"/>
      <c r="CF526" s="52"/>
      <c r="CG526" s="52"/>
      <c r="CH526" s="52"/>
      <c r="CI526" s="52"/>
      <c r="CJ526" s="52"/>
      <c r="CK526" s="52">
        <v>44</v>
      </c>
      <c r="CL526" s="52">
        <v>29</v>
      </c>
      <c r="CM526" s="52">
        <v>45</v>
      </c>
      <c r="CN526" s="52">
        <v>0.65909090909090906</v>
      </c>
      <c r="CO526" s="52">
        <v>0.97777777777777775</v>
      </c>
      <c r="CP526" s="52">
        <v>43.939393939393938</v>
      </c>
      <c r="CQ526" s="52">
        <v>50</v>
      </c>
      <c r="CR526" s="52"/>
      <c r="CS526" s="52"/>
      <c r="CT526" s="52"/>
      <c r="CU526" s="52"/>
      <c r="CV526" s="52"/>
      <c r="CW526" s="52"/>
      <c r="CX526" s="52"/>
      <c r="CY526" s="52"/>
      <c r="CZ526" s="52">
        <v>16.823939048191338</v>
      </c>
      <c r="DA526" s="52">
        <v>19.496255895940152</v>
      </c>
      <c r="DB526" s="52">
        <v>17.335082511020332</v>
      </c>
      <c r="DC526" s="52"/>
      <c r="DD526" s="50" t="s">
        <v>669</v>
      </c>
      <c r="DE526" s="22"/>
      <c r="DF526" s="22"/>
    </row>
    <row r="527" spans="1:110" x14ac:dyDescent="0.25">
      <c r="A527" s="50" t="s">
        <v>2696</v>
      </c>
      <c r="B527" s="50" t="s">
        <v>193</v>
      </c>
      <c r="C527" s="50" t="s">
        <v>106</v>
      </c>
      <c r="D527" s="50" t="s">
        <v>122</v>
      </c>
      <c r="E527" s="50" t="s">
        <v>123</v>
      </c>
      <c r="F527" s="50" t="s">
        <v>2644</v>
      </c>
      <c r="G527" s="50" t="s">
        <v>109</v>
      </c>
      <c r="H527" s="52">
        <v>18.939393939393938</v>
      </c>
      <c r="I527" s="52">
        <v>200</v>
      </c>
      <c r="J527" s="52">
        <v>9.4696969696969688</v>
      </c>
      <c r="K527" s="52"/>
      <c r="L527" s="52"/>
      <c r="M527" s="52"/>
      <c r="N527" s="52"/>
      <c r="O527" s="52">
        <v>0</v>
      </c>
      <c r="P527" s="52"/>
      <c r="Q527" s="52"/>
      <c r="R527" s="52"/>
      <c r="S527" s="52"/>
      <c r="T527" s="52"/>
      <c r="U527" s="52">
        <v>0</v>
      </c>
      <c r="V527" s="52"/>
      <c r="W527" s="52"/>
      <c r="X527" s="52"/>
      <c r="Y527" s="52">
        <v>0</v>
      </c>
      <c r="Z527" s="52"/>
      <c r="AA527" s="52"/>
      <c r="AB527" s="52"/>
      <c r="AC527" s="52">
        <v>0</v>
      </c>
      <c r="AD527" s="52">
        <v>2</v>
      </c>
      <c r="AE527" s="52"/>
      <c r="AF527" s="52"/>
      <c r="AG527" s="52">
        <v>0</v>
      </c>
      <c r="AH527" s="52">
        <v>1</v>
      </c>
      <c r="AI527" s="52"/>
      <c r="AJ527" s="52"/>
      <c r="AK527" s="52"/>
      <c r="AL527" s="52">
        <v>0</v>
      </c>
      <c r="AM527" s="53"/>
      <c r="AN527" s="53"/>
      <c r="AO527" s="53"/>
      <c r="AP527" s="52">
        <v>0</v>
      </c>
      <c r="AQ527" s="52"/>
      <c r="AR527" s="52"/>
      <c r="AS527" s="52"/>
      <c r="AT527" s="52"/>
      <c r="AU527" s="52"/>
      <c r="AV527" s="52"/>
      <c r="AW527" s="52"/>
      <c r="AX527" s="52"/>
      <c r="AY527" s="52"/>
      <c r="AZ527" s="52">
        <v>0.68181818181818177</v>
      </c>
      <c r="BA527" s="52">
        <v>0</v>
      </c>
      <c r="BB527" s="52">
        <v>50</v>
      </c>
      <c r="BC527" s="52"/>
      <c r="BD527" s="52"/>
      <c r="BE527" s="52"/>
      <c r="BF527" s="52"/>
      <c r="BG527" s="52">
        <v>20</v>
      </c>
      <c r="BH527" s="52">
        <v>0</v>
      </c>
      <c r="BI527" s="52">
        <v>0</v>
      </c>
      <c r="BJ527" s="52">
        <v>50</v>
      </c>
      <c r="BK527" s="52"/>
      <c r="BL527" s="52">
        <v>20</v>
      </c>
      <c r="BM527" s="52"/>
      <c r="BN527" s="52"/>
      <c r="BO527" s="52">
        <v>50</v>
      </c>
      <c r="BP527" s="52"/>
      <c r="BQ527" s="52"/>
      <c r="BR527" s="52"/>
      <c r="BS527" s="52"/>
      <c r="BT527" s="52"/>
      <c r="BU527" s="54"/>
      <c r="BV527" s="54"/>
      <c r="BW527" s="52"/>
      <c r="BX527" s="52"/>
      <c r="BY527" s="52"/>
      <c r="BZ527" s="55"/>
      <c r="CA527" s="55"/>
      <c r="CB527" s="52"/>
      <c r="CC527" s="52"/>
      <c r="CD527" s="52"/>
      <c r="CE527" s="52"/>
      <c r="CF527" s="52"/>
      <c r="CG527" s="52"/>
      <c r="CH527" s="52"/>
      <c r="CI527" s="52"/>
      <c r="CJ527" s="52"/>
      <c r="CK527" s="52">
        <v>0</v>
      </c>
      <c r="CL527" s="52"/>
      <c r="CM527" s="52">
        <v>1</v>
      </c>
      <c r="CN527" s="52"/>
      <c r="CO527" s="52"/>
      <c r="CP527" s="52">
        <v>0</v>
      </c>
      <c r="CQ527" s="52">
        <v>0</v>
      </c>
      <c r="CR527" s="52">
        <v>5</v>
      </c>
      <c r="CS527" s="52">
        <v>22</v>
      </c>
      <c r="CT527" s="52">
        <v>0.22727272727272727</v>
      </c>
      <c r="CU527" s="52">
        <v>18.939393939393938</v>
      </c>
      <c r="CV527" s="52">
        <v>50</v>
      </c>
      <c r="CW527" s="52"/>
      <c r="CX527" s="52"/>
      <c r="CY527" s="52"/>
      <c r="CZ527" s="52"/>
      <c r="DA527" s="52"/>
      <c r="DB527" s="52"/>
      <c r="DC527" s="52"/>
      <c r="DD527" s="50" t="s">
        <v>194</v>
      </c>
      <c r="DE527" s="22"/>
      <c r="DF527" s="22"/>
    </row>
    <row r="528" spans="1:110" x14ac:dyDescent="0.25">
      <c r="A528" s="50" t="s">
        <v>3023</v>
      </c>
      <c r="B528" s="50" t="s">
        <v>2136</v>
      </c>
      <c r="C528" s="50" t="s">
        <v>106</v>
      </c>
      <c r="D528" s="50" t="s">
        <v>107</v>
      </c>
      <c r="E528" s="50" t="s">
        <v>132</v>
      </c>
      <c r="F528" s="50" t="s">
        <v>1453</v>
      </c>
      <c r="G528" s="50" t="s">
        <v>109</v>
      </c>
      <c r="H528" s="52">
        <v>471.41725984423306</v>
      </c>
      <c r="I528" s="52">
        <v>550</v>
      </c>
      <c r="J528" s="52">
        <v>85.712229062587824</v>
      </c>
      <c r="K528" s="52">
        <v>0</v>
      </c>
      <c r="L528" s="52">
        <v>128</v>
      </c>
      <c r="M528" s="52">
        <v>72.204513713218461</v>
      </c>
      <c r="N528" s="52">
        <v>96.272684950957938</v>
      </c>
      <c r="O528" s="52">
        <v>100</v>
      </c>
      <c r="P528" s="52">
        <v>46</v>
      </c>
      <c r="Q528" s="52">
        <v>63.935758986173049</v>
      </c>
      <c r="R528" s="52">
        <v>70.004652868850386</v>
      </c>
      <c r="S528" s="52">
        <v>75</v>
      </c>
      <c r="T528" s="52">
        <v>85.247678648230732</v>
      </c>
      <c r="U528" s="52">
        <v>100</v>
      </c>
      <c r="V528" s="52">
        <v>126</v>
      </c>
      <c r="W528" s="52">
        <v>65.418362501695825</v>
      </c>
      <c r="X528" s="52">
        <v>87.224483335594442</v>
      </c>
      <c r="Y528" s="52">
        <v>100</v>
      </c>
      <c r="Z528" s="52">
        <v>45</v>
      </c>
      <c r="AA528" s="52">
        <v>57.163039840817611</v>
      </c>
      <c r="AB528" s="52">
        <v>76.21738645442349</v>
      </c>
      <c r="AC528" s="52">
        <v>100</v>
      </c>
      <c r="AD528" s="52"/>
      <c r="AE528" s="52"/>
      <c r="AF528" s="52"/>
      <c r="AG528" s="52">
        <v>0</v>
      </c>
      <c r="AH528" s="52"/>
      <c r="AI528" s="52"/>
      <c r="AJ528" s="52"/>
      <c r="AK528" s="52"/>
      <c r="AL528" s="52">
        <v>0</v>
      </c>
      <c r="AM528" s="53">
        <v>11.06</v>
      </c>
      <c r="AN528" s="53">
        <v>12.84</v>
      </c>
      <c r="AO528" s="53"/>
      <c r="AP528" s="52">
        <v>1</v>
      </c>
      <c r="AQ528" s="52">
        <v>0.97727272727272729</v>
      </c>
      <c r="AR528" s="52">
        <v>0.94</v>
      </c>
      <c r="AS528" s="52">
        <v>1</v>
      </c>
      <c r="AT528" s="52">
        <v>0.96212121212121215</v>
      </c>
      <c r="AU528" s="52">
        <v>0.92</v>
      </c>
      <c r="AV528" s="52">
        <v>0.98780487804878048</v>
      </c>
      <c r="AW528" s="52"/>
      <c r="AX528" s="52"/>
      <c r="AY528" s="52"/>
      <c r="AZ528" s="52">
        <v>0</v>
      </c>
      <c r="BA528" s="52">
        <v>50</v>
      </c>
      <c r="BB528" s="52">
        <v>50</v>
      </c>
      <c r="BC528" s="52">
        <v>0</v>
      </c>
      <c r="BD528" s="52">
        <v>50</v>
      </c>
      <c r="BE528" s="52">
        <v>50</v>
      </c>
      <c r="BF528" s="52"/>
      <c r="BG528" s="52"/>
      <c r="BH528" s="52"/>
      <c r="BI528" s="52"/>
      <c r="BJ528" s="52"/>
      <c r="BK528" s="52"/>
      <c r="BL528" s="52"/>
      <c r="BM528" s="52"/>
      <c r="BN528" s="52"/>
      <c r="BO528" s="52"/>
      <c r="BP528" s="52"/>
      <c r="BQ528" s="52"/>
      <c r="BR528" s="52"/>
      <c r="BS528" s="52"/>
      <c r="BT528" s="52"/>
      <c r="BU528" s="54"/>
      <c r="BV528" s="54"/>
      <c r="BW528" s="52"/>
      <c r="BX528" s="52"/>
      <c r="BY528" s="52"/>
      <c r="BZ528" s="55"/>
      <c r="CA528" s="55"/>
      <c r="CB528" s="52"/>
      <c r="CC528" s="52"/>
      <c r="CD528" s="52"/>
      <c r="CE528" s="52"/>
      <c r="CF528" s="52"/>
      <c r="CG528" s="52"/>
      <c r="CH528" s="52"/>
      <c r="CI528" s="52"/>
      <c r="CJ528" s="52"/>
      <c r="CK528" s="52">
        <v>63</v>
      </c>
      <c r="CL528" s="52">
        <v>25</v>
      </c>
      <c r="CM528" s="52">
        <v>64</v>
      </c>
      <c r="CN528" s="52">
        <v>0.3968253968253968</v>
      </c>
      <c r="CO528" s="52">
        <v>0.984375</v>
      </c>
      <c r="CP528" s="52">
        <v>26.455026455026452</v>
      </c>
      <c r="CQ528" s="52">
        <v>50</v>
      </c>
      <c r="CR528" s="52"/>
      <c r="CS528" s="52"/>
      <c r="CT528" s="52"/>
      <c r="CU528" s="52"/>
      <c r="CV528" s="52"/>
      <c r="CW528" s="52"/>
      <c r="CX528" s="52"/>
      <c r="CY528" s="52"/>
      <c r="CZ528" s="52">
        <v>16.823939048191338</v>
      </c>
      <c r="DA528" s="52">
        <v>19.496255895940152</v>
      </c>
      <c r="DB528" s="52">
        <v>17.335082511020332</v>
      </c>
      <c r="DC528" s="52"/>
      <c r="DD528" s="50" t="s">
        <v>608</v>
      </c>
      <c r="DE528" s="22"/>
      <c r="DF528" s="22"/>
    </row>
    <row r="529" spans="1:110" x14ac:dyDescent="0.25">
      <c r="A529" s="50" t="s">
        <v>3024</v>
      </c>
      <c r="B529" s="50" t="s">
        <v>2137</v>
      </c>
      <c r="C529" s="50" t="s">
        <v>106</v>
      </c>
      <c r="D529" s="50" t="s">
        <v>137</v>
      </c>
      <c r="E529" s="50" t="s">
        <v>119</v>
      </c>
      <c r="F529" s="50" t="s">
        <v>2644</v>
      </c>
      <c r="G529" s="50" t="s">
        <v>109</v>
      </c>
      <c r="H529" s="52">
        <v>647.63318015438313</v>
      </c>
      <c r="I529" s="52">
        <v>800</v>
      </c>
      <c r="J529" s="52">
        <v>80.954147519297891</v>
      </c>
      <c r="K529" s="52">
        <v>0</v>
      </c>
      <c r="L529" s="52">
        <v>325</v>
      </c>
      <c r="M529" s="52">
        <v>71.936164984727597</v>
      </c>
      <c r="N529" s="52">
        <v>95.914886646303472</v>
      </c>
      <c r="O529" s="52">
        <v>100</v>
      </c>
      <c r="P529" s="52">
        <v>109</v>
      </c>
      <c r="Q529" s="52">
        <v>59.79849047205834</v>
      </c>
      <c r="R529" s="52">
        <v>71.064246275359253</v>
      </c>
      <c r="S529" s="52">
        <v>75</v>
      </c>
      <c r="T529" s="52">
        <v>79.731320629411115</v>
      </c>
      <c r="U529" s="52">
        <v>100</v>
      </c>
      <c r="V529" s="52">
        <v>320</v>
      </c>
      <c r="W529" s="52">
        <v>64.719264764408877</v>
      </c>
      <c r="X529" s="52">
        <v>86.292353019211831</v>
      </c>
      <c r="Y529" s="52">
        <v>100</v>
      </c>
      <c r="Z529" s="52">
        <v>108</v>
      </c>
      <c r="AA529" s="52">
        <v>52.26430105772851</v>
      </c>
      <c r="AB529" s="52">
        <v>69.685734743638022</v>
      </c>
      <c r="AC529" s="52">
        <v>100</v>
      </c>
      <c r="AD529" s="52">
        <v>174</v>
      </c>
      <c r="AE529" s="52">
        <v>60.79080459770114</v>
      </c>
      <c r="AF529" s="52">
        <v>81.054406130268191</v>
      </c>
      <c r="AG529" s="52">
        <v>100</v>
      </c>
      <c r="AH529" s="52">
        <v>56</v>
      </c>
      <c r="AI529" s="52">
        <v>54.214285714285715</v>
      </c>
      <c r="AJ529" s="52">
        <v>63.911864406779635</v>
      </c>
      <c r="AK529" s="52">
        <v>72.285714285714292</v>
      </c>
      <c r="AL529" s="52">
        <v>100</v>
      </c>
      <c r="AM529" s="53">
        <v>15.2</v>
      </c>
      <c r="AN529" s="53">
        <v>18.79</v>
      </c>
      <c r="AO529" s="53">
        <v>9.69</v>
      </c>
      <c r="AP529" s="52">
        <v>0</v>
      </c>
      <c r="AQ529" s="52">
        <v>0.97337278106508873</v>
      </c>
      <c r="AR529" s="52">
        <v>0.97413793103448276</v>
      </c>
      <c r="AS529" s="52">
        <v>0.97297297297297303</v>
      </c>
      <c r="AT529" s="52">
        <v>0.95857988165680474</v>
      </c>
      <c r="AU529" s="52">
        <v>0.96551724137931039</v>
      </c>
      <c r="AV529" s="52">
        <v>0.95495495495495497</v>
      </c>
      <c r="AW529" s="52">
        <v>1</v>
      </c>
      <c r="AX529" s="52">
        <v>1</v>
      </c>
      <c r="AY529" s="52">
        <v>1</v>
      </c>
      <c r="AZ529" s="52">
        <v>2.9585798816568047E-3</v>
      </c>
      <c r="BA529" s="52">
        <v>50</v>
      </c>
      <c r="BB529" s="52">
        <v>50</v>
      </c>
      <c r="BC529" s="52">
        <v>0</v>
      </c>
      <c r="BD529" s="52">
        <v>50</v>
      </c>
      <c r="BE529" s="52">
        <v>50</v>
      </c>
      <c r="BF529" s="52"/>
      <c r="BG529" s="52"/>
      <c r="BH529" s="52"/>
      <c r="BI529" s="52"/>
      <c r="BJ529" s="52"/>
      <c r="BK529" s="52"/>
      <c r="BL529" s="52"/>
      <c r="BM529" s="52"/>
      <c r="BN529" s="52"/>
      <c r="BO529" s="52"/>
      <c r="BP529" s="52">
        <v>79</v>
      </c>
      <c r="BQ529" s="52">
        <v>92</v>
      </c>
      <c r="BR529" s="52">
        <v>0.85869565217391308</v>
      </c>
      <c r="BS529" s="52">
        <v>45.675300647548575</v>
      </c>
      <c r="BT529" s="52">
        <v>50</v>
      </c>
      <c r="BU529" s="54"/>
      <c r="BV529" s="54"/>
      <c r="BW529" s="52"/>
      <c r="BX529" s="52"/>
      <c r="BY529" s="52"/>
      <c r="BZ529" s="55"/>
      <c r="CA529" s="55"/>
      <c r="CB529" s="52"/>
      <c r="CC529" s="52"/>
      <c r="CD529" s="52"/>
      <c r="CE529" s="52"/>
      <c r="CF529" s="52"/>
      <c r="CG529" s="52"/>
      <c r="CH529" s="52"/>
      <c r="CI529" s="52"/>
      <c r="CJ529" s="52"/>
      <c r="CK529" s="52">
        <v>153</v>
      </c>
      <c r="CL529" s="52">
        <v>78</v>
      </c>
      <c r="CM529" s="52">
        <v>172</v>
      </c>
      <c r="CN529" s="52">
        <v>0.50980392156862742</v>
      </c>
      <c r="CO529" s="52">
        <v>0.88953488372093026</v>
      </c>
      <c r="CP529" s="52">
        <v>16.993464052287578</v>
      </c>
      <c r="CQ529" s="52">
        <v>50</v>
      </c>
      <c r="CR529" s="52"/>
      <c r="CS529" s="52"/>
      <c r="CT529" s="52"/>
      <c r="CU529" s="52"/>
      <c r="CV529" s="52"/>
      <c r="CW529" s="52"/>
      <c r="CX529" s="52"/>
      <c r="CY529" s="52"/>
      <c r="CZ529" s="52">
        <v>16.823939048191338</v>
      </c>
      <c r="DA529" s="52">
        <v>19.496255895940152</v>
      </c>
      <c r="DB529" s="52">
        <v>17.335082511020332</v>
      </c>
      <c r="DC529" s="52"/>
      <c r="DD529" s="50" t="s">
        <v>609</v>
      </c>
      <c r="DE529" s="22"/>
      <c r="DF529" s="22"/>
    </row>
    <row r="530" spans="1:110" x14ac:dyDescent="0.25">
      <c r="A530" s="50" t="s">
        <v>3026</v>
      </c>
      <c r="B530" s="50" t="s">
        <v>2138</v>
      </c>
      <c r="C530" s="50" t="s">
        <v>106</v>
      </c>
      <c r="D530" s="50" t="s">
        <v>114</v>
      </c>
      <c r="E530" s="50" t="s">
        <v>108</v>
      </c>
      <c r="F530" s="50" t="s">
        <v>1453</v>
      </c>
      <c r="G530" s="50" t="s">
        <v>109</v>
      </c>
      <c r="H530" s="52">
        <v>537.57018226722903</v>
      </c>
      <c r="I530" s="52">
        <v>650</v>
      </c>
      <c r="J530" s="52">
        <v>82.70310496418908</v>
      </c>
      <c r="K530" s="52">
        <v>0</v>
      </c>
      <c r="L530" s="52">
        <v>240</v>
      </c>
      <c r="M530" s="52">
        <v>72.534426900429906</v>
      </c>
      <c r="N530" s="52">
        <v>96.712569200573199</v>
      </c>
      <c r="O530" s="52">
        <v>100</v>
      </c>
      <c r="P530" s="52">
        <v>68</v>
      </c>
      <c r="Q530" s="52">
        <v>64.420132835632529</v>
      </c>
      <c r="R530" s="52">
        <v>65.866854376149035</v>
      </c>
      <c r="S530" s="52">
        <v>75</v>
      </c>
      <c r="T530" s="52">
        <v>85.893510447510039</v>
      </c>
      <c r="U530" s="52">
        <v>100</v>
      </c>
      <c r="V530" s="52">
        <v>240</v>
      </c>
      <c r="W530" s="52">
        <v>62.625550244190585</v>
      </c>
      <c r="X530" s="52">
        <v>83.50073365892078</v>
      </c>
      <c r="Y530" s="52">
        <v>100</v>
      </c>
      <c r="Z530" s="52">
        <v>68</v>
      </c>
      <c r="AA530" s="52">
        <v>54.426957439825095</v>
      </c>
      <c r="AB530" s="52">
        <v>72.56927658643346</v>
      </c>
      <c r="AC530" s="52">
        <v>100</v>
      </c>
      <c r="AD530" s="52">
        <v>57</v>
      </c>
      <c r="AE530" s="52">
        <v>60.90526315789473</v>
      </c>
      <c r="AF530" s="52">
        <v>81.207017543859635</v>
      </c>
      <c r="AG530" s="52">
        <v>100</v>
      </c>
      <c r="AH530" s="52">
        <v>18</v>
      </c>
      <c r="AI530" s="52"/>
      <c r="AJ530" s="52">
        <v>64.439316239316241</v>
      </c>
      <c r="AK530" s="52"/>
      <c r="AL530" s="52">
        <v>0</v>
      </c>
      <c r="AM530" s="53">
        <v>10.57</v>
      </c>
      <c r="AN530" s="53">
        <v>11.43</v>
      </c>
      <c r="AO530" s="53"/>
      <c r="AP530" s="52">
        <v>0</v>
      </c>
      <c r="AQ530" s="52">
        <v>0.99215686274509807</v>
      </c>
      <c r="AR530" s="52">
        <v>0.98611111111111116</v>
      </c>
      <c r="AS530" s="52">
        <v>0.99453551912568305</v>
      </c>
      <c r="AT530" s="52">
        <v>0.99215686274509807</v>
      </c>
      <c r="AU530" s="52">
        <v>0.98611111111111116</v>
      </c>
      <c r="AV530" s="52">
        <v>0.99453551912568305</v>
      </c>
      <c r="AW530" s="52">
        <v>1</v>
      </c>
      <c r="AX530" s="52"/>
      <c r="AY530" s="52">
        <v>1</v>
      </c>
      <c r="AZ530" s="52">
        <v>0</v>
      </c>
      <c r="BA530" s="52">
        <v>50</v>
      </c>
      <c r="BB530" s="52">
        <v>50</v>
      </c>
      <c r="BC530" s="52">
        <v>0</v>
      </c>
      <c r="BD530" s="52">
        <v>50</v>
      </c>
      <c r="BE530" s="52">
        <v>50</v>
      </c>
      <c r="BF530" s="52"/>
      <c r="BG530" s="52"/>
      <c r="BH530" s="52"/>
      <c r="BI530" s="52"/>
      <c r="BJ530" s="52"/>
      <c r="BK530" s="52"/>
      <c r="BL530" s="52"/>
      <c r="BM530" s="52"/>
      <c r="BN530" s="52"/>
      <c r="BO530" s="52"/>
      <c r="BP530" s="52"/>
      <c r="BQ530" s="52"/>
      <c r="BR530" s="52"/>
      <c r="BS530" s="52"/>
      <c r="BT530" s="52"/>
      <c r="BU530" s="54"/>
      <c r="BV530" s="54"/>
      <c r="BW530" s="52"/>
      <c r="BX530" s="52"/>
      <c r="BY530" s="52"/>
      <c r="BZ530" s="55"/>
      <c r="CA530" s="55"/>
      <c r="CB530" s="52"/>
      <c r="CC530" s="52"/>
      <c r="CD530" s="52"/>
      <c r="CE530" s="52"/>
      <c r="CF530" s="52"/>
      <c r="CG530" s="52"/>
      <c r="CH530" s="52"/>
      <c r="CI530" s="52"/>
      <c r="CJ530" s="52"/>
      <c r="CK530" s="52">
        <v>98</v>
      </c>
      <c r="CL530" s="52">
        <v>52</v>
      </c>
      <c r="CM530" s="52">
        <v>125</v>
      </c>
      <c r="CN530" s="52">
        <v>0.53061224489795922</v>
      </c>
      <c r="CO530" s="52">
        <v>0.78400000000000003</v>
      </c>
      <c r="CP530" s="52">
        <v>17.687074829931973</v>
      </c>
      <c r="CQ530" s="52">
        <v>50</v>
      </c>
      <c r="CR530" s="52"/>
      <c r="CS530" s="52"/>
      <c r="CT530" s="52"/>
      <c r="CU530" s="52"/>
      <c r="CV530" s="52"/>
      <c r="CW530" s="52"/>
      <c r="CX530" s="52"/>
      <c r="CY530" s="52"/>
      <c r="CZ530" s="52">
        <v>16.823939048191338</v>
      </c>
      <c r="DA530" s="52">
        <v>19.496255895940152</v>
      </c>
      <c r="DB530" s="52">
        <v>17.335082511020332</v>
      </c>
      <c r="DC530" s="52"/>
      <c r="DD530" s="50" t="s">
        <v>612</v>
      </c>
      <c r="DE530" s="22"/>
      <c r="DF530" s="22"/>
    </row>
    <row r="531" spans="1:110" x14ac:dyDescent="0.25">
      <c r="A531" s="50" t="s">
        <v>3031</v>
      </c>
      <c r="B531" s="50" t="s">
        <v>2139</v>
      </c>
      <c r="C531" s="50" t="s">
        <v>106</v>
      </c>
      <c r="D531" s="50" t="s">
        <v>122</v>
      </c>
      <c r="E531" s="50" t="s">
        <v>123</v>
      </c>
      <c r="F531" s="50" t="s">
        <v>2644</v>
      </c>
      <c r="G531" s="50" t="s">
        <v>109</v>
      </c>
      <c r="H531" s="52">
        <v>1072.143485816124</v>
      </c>
      <c r="I531" s="52">
        <v>1250</v>
      </c>
      <c r="J531" s="52">
        <v>85.771478865289922</v>
      </c>
      <c r="K531" s="52">
        <v>0</v>
      </c>
      <c r="L531" s="52">
        <v>219</v>
      </c>
      <c r="M531" s="52">
        <v>73.692380239275977</v>
      </c>
      <c r="N531" s="52">
        <v>98.256506985701293</v>
      </c>
      <c r="O531" s="52">
        <v>100</v>
      </c>
      <c r="P531" s="52">
        <v>59</v>
      </c>
      <c r="Q531" s="52">
        <v>60.666727416317357</v>
      </c>
      <c r="R531" s="52">
        <v>67.436188376666891</v>
      </c>
      <c r="S531" s="52">
        <v>75</v>
      </c>
      <c r="T531" s="52">
        <v>80.888969888423148</v>
      </c>
      <c r="U531" s="52">
        <v>100</v>
      </c>
      <c r="V531" s="52">
        <v>218</v>
      </c>
      <c r="W531" s="52">
        <v>63.205523503263031</v>
      </c>
      <c r="X531" s="52">
        <v>84.274031337684036</v>
      </c>
      <c r="Y531" s="52">
        <v>100</v>
      </c>
      <c r="Z531" s="52">
        <v>59</v>
      </c>
      <c r="AA531" s="52">
        <v>51.804240200361107</v>
      </c>
      <c r="AB531" s="52">
        <v>69.072320267148143</v>
      </c>
      <c r="AC531" s="52">
        <v>100</v>
      </c>
      <c r="AD531" s="52">
        <v>208</v>
      </c>
      <c r="AE531" s="52">
        <v>66.62932692307686</v>
      </c>
      <c r="AF531" s="52">
        <v>88.839102564102475</v>
      </c>
      <c r="AG531" s="52">
        <v>100</v>
      </c>
      <c r="AH531" s="52">
        <v>48</v>
      </c>
      <c r="AI531" s="52">
        <v>58.781250000000007</v>
      </c>
      <c r="AJ531" s="52">
        <v>68.983749999999958</v>
      </c>
      <c r="AK531" s="52">
        <v>78.375</v>
      </c>
      <c r="AL531" s="52">
        <v>100</v>
      </c>
      <c r="AM531" s="53">
        <v>14.33</v>
      </c>
      <c r="AN531" s="53">
        <v>15.63</v>
      </c>
      <c r="AO531" s="53">
        <v>10.199999999999999</v>
      </c>
      <c r="AP531" s="52">
        <v>1</v>
      </c>
      <c r="AQ531" s="52">
        <v>0.94444444444444442</v>
      </c>
      <c r="AR531" s="52">
        <v>0.921875</v>
      </c>
      <c r="AS531" s="52">
        <v>0.95294117647058818</v>
      </c>
      <c r="AT531" s="52">
        <v>0.94017094017094016</v>
      </c>
      <c r="AU531" s="52">
        <v>0.921875</v>
      </c>
      <c r="AV531" s="52">
        <v>0.94705882352941173</v>
      </c>
      <c r="AW531" s="52">
        <v>1</v>
      </c>
      <c r="AX531" s="52">
        <v>1</v>
      </c>
      <c r="AY531" s="52">
        <v>1</v>
      </c>
      <c r="AZ531" s="52">
        <v>6.5668202764976952E-2</v>
      </c>
      <c r="BA531" s="52">
        <v>46.866359447004619</v>
      </c>
      <c r="BB531" s="52">
        <v>50</v>
      </c>
      <c r="BC531" s="52">
        <v>9.5785440613026823E-2</v>
      </c>
      <c r="BD531" s="52">
        <v>40.842911877394641</v>
      </c>
      <c r="BE531" s="52">
        <v>50</v>
      </c>
      <c r="BF531" s="52">
        <v>350</v>
      </c>
      <c r="BG531" s="52">
        <v>456</v>
      </c>
      <c r="BH531" s="52">
        <v>0.76754385964912286</v>
      </c>
      <c r="BI531" s="52">
        <v>50</v>
      </c>
      <c r="BJ531" s="52">
        <v>50</v>
      </c>
      <c r="BK531" s="52">
        <v>189</v>
      </c>
      <c r="BL531" s="52">
        <v>456</v>
      </c>
      <c r="BM531" s="52">
        <v>0.41447368421052633</v>
      </c>
      <c r="BN531" s="52">
        <v>27.631578947368425</v>
      </c>
      <c r="BO531" s="52">
        <v>50</v>
      </c>
      <c r="BP531" s="52">
        <v>192</v>
      </c>
      <c r="BQ531" s="52">
        <v>206</v>
      </c>
      <c r="BR531" s="52">
        <v>0.93203883495145634</v>
      </c>
      <c r="BS531" s="52">
        <v>49.57653377401364</v>
      </c>
      <c r="BT531" s="52">
        <v>50</v>
      </c>
      <c r="BU531" s="54">
        <v>223</v>
      </c>
      <c r="BV531" s="54">
        <v>236</v>
      </c>
      <c r="BW531" s="52">
        <v>0.94491525423728817</v>
      </c>
      <c r="BX531" s="52">
        <v>100</v>
      </c>
      <c r="BY531" s="52">
        <v>100</v>
      </c>
      <c r="BZ531" s="55">
        <v>44</v>
      </c>
      <c r="CA531" s="55">
        <v>50</v>
      </c>
      <c r="CB531" s="52">
        <v>0.88</v>
      </c>
      <c r="CC531" s="52">
        <v>93.61702127659575</v>
      </c>
      <c r="CD531" s="52">
        <v>100</v>
      </c>
      <c r="CE531" s="52">
        <v>0</v>
      </c>
      <c r="CF531" s="52">
        <v>225</v>
      </c>
      <c r="CG531" s="52">
        <v>170</v>
      </c>
      <c r="CH531" s="52">
        <v>0.75555555555555554</v>
      </c>
      <c r="CI531" s="52">
        <v>100</v>
      </c>
      <c r="CJ531" s="52">
        <v>100</v>
      </c>
      <c r="CK531" s="52">
        <v>171</v>
      </c>
      <c r="CL531" s="52">
        <v>86</v>
      </c>
      <c r="CM531" s="52">
        <v>207</v>
      </c>
      <c r="CN531" s="52">
        <v>0.50292397660818711</v>
      </c>
      <c r="CO531" s="52">
        <v>0.82608695652173914</v>
      </c>
      <c r="CP531" s="52">
        <v>16.764132553606238</v>
      </c>
      <c r="CQ531" s="52">
        <v>50</v>
      </c>
      <c r="CR531" s="52">
        <v>491</v>
      </c>
      <c r="CS531" s="52">
        <v>868</v>
      </c>
      <c r="CT531" s="52">
        <v>0.56566820276497698</v>
      </c>
      <c r="CU531" s="52">
        <v>47.139016897081412</v>
      </c>
      <c r="CV531" s="52">
        <v>50</v>
      </c>
      <c r="CW531" s="52">
        <v>0.88</v>
      </c>
      <c r="CX531" s="52">
        <v>0.94</v>
      </c>
      <c r="CY531" s="52">
        <v>0.06</v>
      </c>
      <c r="CZ531" s="52">
        <v>16.823939048191338</v>
      </c>
      <c r="DA531" s="52">
        <v>19.496255895940152</v>
      </c>
      <c r="DB531" s="52">
        <v>17.335082511020332</v>
      </c>
      <c r="DC531" s="52">
        <v>12.629206143265662</v>
      </c>
      <c r="DD531" s="50" t="s">
        <v>617</v>
      </c>
      <c r="DE531" s="22"/>
      <c r="DF531" s="22"/>
    </row>
    <row r="532" spans="1:110" x14ac:dyDescent="0.25">
      <c r="A532" s="50" t="s">
        <v>3030</v>
      </c>
      <c r="B532" s="50" t="s">
        <v>2140</v>
      </c>
      <c r="C532" s="50" t="s">
        <v>106</v>
      </c>
      <c r="D532" s="50" t="s">
        <v>140</v>
      </c>
      <c r="E532" s="50" t="s">
        <v>119</v>
      </c>
      <c r="F532" s="50" t="s">
        <v>2644</v>
      </c>
      <c r="G532" s="50" t="s">
        <v>109</v>
      </c>
      <c r="H532" s="52">
        <v>635.50179259353877</v>
      </c>
      <c r="I532" s="52">
        <v>800</v>
      </c>
      <c r="J532" s="52">
        <v>79.437724074192346</v>
      </c>
      <c r="K532" s="52">
        <v>1</v>
      </c>
      <c r="L532" s="52">
        <v>331</v>
      </c>
      <c r="M532" s="52">
        <v>69.745362065659592</v>
      </c>
      <c r="N532" s="52">
        <v>92.993816087546122</v>
      </c>
      <c r="O532" s="52">
        <v>100</v>
      </c>
      <c r="P532" s="52">
        <v>97</v>
      </c>
      <c r="Q532" s="52">
        <v>57.091228577606358</v>
      </c>
      <c r="R532" s="52">
        <v>69.770271207258631</v>
      </c>
      <c r="S532" s="52">
        <v>74.990878938912417</v>
      </c>
      <c r="T532" s="52">
        <v>76.121638103475135</v>
      </c>
      <c r="U532" s="52">
        <v>100</v>
      </c>
      <c r="V532" s="52">
        <v>333</v>
      </c>
      <c r="W532" s="52">
        <v>64.892541284301075</v>
      </c>
      <c r="X532" s="52">
        <v>86.523388379068095</v>
      </c>
      <c r="Y532" s="52">
        <v>100</v>
      </c>
      <c r="Z532" s="52">
        <v>98</v>
      </c>
      <c r="AA532" s="52">
        <v>53.195944020066122</v>
      </c>
      <c r="AB532" s="52">
        <v>70.927925360088167</v>
      </c>
      <c r="AC532" s="52">
        <v>100</v>
      </c>
      <c r="AD532" s="52">
        <v>178</v>
      </c>
      <c r="AE532" s="52">
        <v>61.680337078651668</v>
      </c>
      <c r="AF532" s="52">
        <v>82.240449438202219</v>
      </c>
      <c r="AG532" s="52">
        <v>100</v>
      </c>
      <c r="AH532" s="52">
        <v>57</v>
      </c>
      <c r="AI532" s="52">
        <v>54.909941520467839</v>
      </c>
      <c r="AJ532" s="52">
        <v>64.86969696969696</v>
      </c>
      <c r="AK532" s="52">
        <v>73.213255360623791</v>
      </c>
      <c r="AL532" s="52">
        <v>100</v>
      </c>
      <c r="AM532" s="53">
        <v>17.89</v>
      </c>
      <c r="AN532" s="53">
        <v>16.57</v>
      </c>
      <c r="AO532" s="53">
        <v>9.9499999999999993</v>
      </c>
      <c r="AP532" s="52">
        <v>0</v>
      </c>
      <c r="AQ532" s="52">
        <v>0.98554913294797686</v>
      </c>
      <c r="AR532" s="52">
        <v>0.96190476190476193</v>
      </c>
      <c r="AS532" s="52">
        <v>0.99585062240663902</v>
      </c>
      <c r="AT532" s="52">
        <v>0.98847262247838619</v>
      </c>
      <c r="AU532" s="52">
        <v>0.96226415094339623</v>
      </c>
      <c r="AV532" s="52">
        <v>1</v>
      </c>
      <c r="AW532" s="52">
        <v>1</v>
      </c>
      <c r="AX532" s="52">
        <v>1</v>
      </c>
      <c r="AY532" s="52">
        <v>1</v>
      </c>
      <c r="AZ532" s="52">
        <v>8.797653958944282E-2</v>
      </c>
      <c r="BA532" s="52">
        <v>42.404692082111438</v>
      </c>
      <c r="BB532" s="52">
        <v>50</v>
      </c>
      <c r="BC532" s="52">
        <v>0.21153846153846154</v>
      </c>
      <c r="BD532" s="52">
        <v>17.692307692307697</v>
      </c>
      <c r="BE532" s="52">
        <v>50</v>
      </c>
      <c r="BF532" s="52"/>
      <c r="BG532" s="52"/>
      <c r="BH532" s="52"/>
      <c r="BI532" s="52"/>
      <c r="BJ532" s="52"/>
      <c r="BK532" s="52"/>
      <c r="BL532" s="52"/>
      <c r="BM532" s="52"/>
      <c r="BN532" s="52"/>
      <c r="BO532" s="52"/>
      <c r="BP532" s="52">
        <v>153</v>
      </c>
      <c r="BQ532" s="52">
        <v>165</v>
      </c>
      <c r="BR532" s="52">
        <v>0.92727272727272725</v>
      </c>
      <c r="BS532" s="52">
        <v>49.323017408123789</v>
      </c>
      <c r="BT532" s="52">
        <v>50</v>
      </c>
      <c r="BU532" s="54"/>
      <c r="BV532" s="54"/>
      <c r="BW532" s="52"/>
      <c r="BX532" s="52"/>
      <c r="BY532" s="52"/>
      <c r="BZ532" s="55"/>
      <c r="CA532" s="55"/>
      <c r="CB532" s="52"/>
      <c r="CC532" s="52"/>
      <c r="CD532" s="52"/>
      <c r="CE532" s="52"/>
      <c r="CF532" s="52"/>
      <c r="CG532" s="52"/>
      <c r="CH532" s="52"/>
      <c r="CI532" s="52"/>
      <c r="CJ532" s="52"/>
      <c r="CK532" s="52">
        <v>174</v>
      </c>
      <c r="CL532" s="52">
        <v>115</v>
      </c>
      <c r="CM532" s="52">
        <v>179</v>
      </c>
      <c r="CN532" s="52">
        <v>0.66091954022988508</v>
      </c>
      <c r="CO532" s="52">
        <v>0.97206703910614523</v>
      </c>
      <c r="CP532" s="52">
        <v>44.061302681992338</v>
      </c>
      <c r="CQ532" s="52">
        <v>50</v>
      </c>
      <c r="CR532" s="52"/>
      <c r="CS532" s="52"/>
      <c r="CT532" s="52"/>
      <c r="CU532" s="52"/>
      <c r="CV532" s="52"/>
      <c r="CW532" s="52"/>
      <c r="CX532" s="52"/>
      <c r="CY532" s="52"/>
      <c r="CZ532" s="52">
        <v>16.823939048191338</v>
      </c>
      <c r="DA532" s="52">
        <v>19.496255895940152</v>
      </c>
      <c r="DB532" s="52">
        <v>17.335082511020332</v>
      </c>
      <c r="DC532" s="52"/>
      <c r="DD532" s="50" t="s">
        <v>616</v>
      </c>
      <c r="DE532" s="22"/>
      <c r="DF532" s="22"/>
    </row>
    <row r="533" spans="1:110" x14ac:dyDescent="0.25">
      <c r="A533" s="50" t="s">
        <v>2757</v>
      </c>
      <c r="B533" s="50" t="s">
        <v>2141</v>
      </c>
      <c r="C533" s="50" t="s">
        <v>106</v>
      </c>
      <c r="D533" s="50" t="s">
        <v>114</v>
      </c>
      <c r="E533" s="50" t="s">
        <v>119</v>
      </c>
      <c r="F533" s="50" t="s">
        <v>1453</v>
      </c>
      <c r="G533" s="50" t="s">
        <v>109</v>
      </c>
      <c r="H533" s="52">
        <v>347.62264348010251</v>
      </c>
      <c r="I533" s="52">
        <v>400</v>
      </c>
      <c r="J533" s="52">
        <v>86.905660870025628</v>
      </c>
      <c r="K533" s="52">
        <v>0</v>
      </c>
      <c r="L533" s="52">
        <v>51</v>
      </c>
      <c r="M533" s="52">
        <v>73.484164155131452</v>
      </c>
      <c r="N533" s="52">
        <v>97.97888554017527</v>
      </c>
      <c r="O533" s="52">
        <v>100</v>
      </c>
      <c r="P533" s="52">
        <v>19</v>
      </c>
      <c r="Q533" s="52"/>
      <c r="R533" s="52">
        <v>71.415468855437467</v>
      </c>
      <c r="S533" s="52">
        <v>75</v>
      </c>
      <c r="T533" s="52"/>
      <c r="U533" s="52">
        <v>0</v>
      </c>
      <c r="V533" s="52">
        <v>52</v>
      </c>
      <c r="W533" s="52">
        <v>64.954990627117596</v>
      </c>
      <c r="X533" s="52">
        <v>86.606654169490128</v>
      </c>
      <c r="Y533" s="52">
        <v>100</v>
      </c>
      <c r="Z533" s="52">
        <v>19</v>
      </c>
      <c r="AA533" s="52"/>
      <c r="AB533" s="52"/>
      <c r="AC533" s="52">
        <v>0</v>
      </c>
      <c r="AD533" s="52">
        <v>22</v>
      </c>
      <c r="AE533" s="52">
        <v>57.783333333333331</v>
      </c>
      <c r="AF533" s="52">
        <v>77.044444444444437</v>
      </c>
      <c r="AG533" s="52">
        <v>100</v>
      </c>
      <c r="AH533" s="52">
        <v>7</v>
      </c>
      <c r="AI533" s="52"/>
      <c r="AJ533" s="52"/>
      <c r="AK533" s="52"/>
      <c r="AL533" s="52">
        <v>0</v>
      </c>
      <c r="AM533" s="53"/>
      <c r="AN533" s="53"/>
      <c r="AO533" s="53"/>
      <c r="AP533" s="52">
        <v>0</v>
      </c>
      <c r="AQ533" s="52">
        <v>0.98113207547169812</v>
      </c>
      <c r="AR533" s="52">
        <v>1</v>
      </c>
      <c r="AS533" s="52">
        <v>0.96969696969696972</v>
      </c>
      <c r="AT533" s="52">
        <v>1</v>
      </c>
      <c r="AU533" s="52">
        <v>1</v>
      </c>
      <c r="AV533" s="52">
        <v>1</v>
      </c>
      <c r="AW533" s="52">
        <v>1</v>
      </c>
      <c r="AX533" s="52"/>
      <c r="AY533" s="52"/>
      <c r="AZ533" s="52">
        <v>6.7567567567567571E-2</v>
      </c>
      <c r="BA533" s="52">
        <v>46.486486486486505</v>
      </c>
      <c r="BB533" s="52">
        <v>50</v>
      </c>
      <c r="BC533" s="52"/>
      <c r="BD533" s="52"/>
      <c r="BE533" s="52"/>
      <c r="BF533" s="52"/>
      <c r="BG533" s="52"/>
      <c r="BH533" s="52"/>
      <c r="BI533" s="52"/>
      <c r="BJ533" s="52"/>
      <c r="BK533" s="52"/>
      <c r="BL533" s="52"/>
      <c r="BM533" s="52"/>
      <c r="BN533" s="52"/>
      <c r="BO533" s="52"/>
      <c r="BP533" s="52"/>
      <c r="BQ533" s="52"/>
      <c r="BR533" s="52"/>
      <c r="BS533" s="52"/>
      <c r="BT533" s="52"/>
      <c r="BU533" s="54"/>
      <c r="BV533" s="54"/>
      <c r="BW533" s="52"/>
      <c r="BX533" s="52"/>
      <c r="BY533" s="52"/>
      <c r="BZ533" s="55"/>
      <c r="CA533" s="55"/>
      <c r="CB533" s="52"/>
      <c r="CC533" s="52"/>
      <c r="CD533" s="52"/>
      <c r="CE533" s="52"/>
      <c r="CF533" s="52"/>
      <c r="CG533" s="52"/>
      <c r="CH533" s="52"/>
      <c r="CI533" s="52"/>
      <c r="CJ533" s="52"/>
      <c r="CK533" s="52">
        <v>27</v>
      </c>
      <c r="CL533" s="52">
        <v>16</v>
      </c>
      <c r="CM533" s="52">
        <v>27</v>
      </c>
      <c r="CN533" s="52">
        <v>0.59259259259259256</v>
      </c>
      <c r="CO533" s="52">
        <v>1</v>
      </c>
      <c r="CP533" s="52">
        <v>39.506172839506171</v>
      </c>
      <c r="CQ533" s="52">
        <v>50</v>
      </c>
      <c r="CR533" s="52"/>
      <c r="CS533" s="52"/>
      <c r="CT533" s="52"/>
      <c r="CU533" s="52"/>
      <c r="CV533" s="52"/>
      <c r="CW533" s="52"/>
      <c r="CX533" s="52"/>
      <c r="CY533" s="52"/>
      <c r="CZ533" s="52">
        <v>16.823939048191338</v>
      </c>
      <c r="DA533" s="52">
        <v>19.496255895940152</v>
      </c>
      <c r="DB533" s="52">
        <v>17.335082511020332</v>
      </c>
      <c r="DC533" s="52"/>
      <c r="DD533" s="50" t="s">
        <v>299</v>
      </c>
      <c r="DE533" s="22"/>
      <c r="DF533" s="22"/>
    </row>
    <row r="534" spans="1:110" x14ac:dyDescent="0.25">
      <c r="A534" s="50" t="s">
        <v>3103</v>
      </c>
      <c r="B534" s="50" t="s">
        <v>2142</v>
      </c>
      <c r="C534" s="50" t="s">
        <v>106</v>
      </c>
      <c r="D534" s="50" t="s">
        <v>108</v>
      </c>
      <c r="E534" s="50" t="s">
        <v>119</v>
      </c>
      <c r="F534" s="50" t="s">
        <v>2644</v>
      </c>
      <c r="G534" s="50" t="s">
        <v>109</v>
      </c>
      <c r="H534" s="52">
        <v>637.38704902731513</v>
      </c>
      <c r="I534" s="52">
        <v>800</v>
      </c>
      <c r="J534" s="52">
        <v>79.673381128414391</v>
      </c>
      <c r="K534" s="52">
        <v>0</v>
      </c>
      <c r="L534" s="52">
        <v>537</v>
      </c>
      <c r="M534" s="52">
        <v>67.576188430571364</v>
      </c>
      <c r="N534" s="52">
        <v>90.101584574095156</v>
      </c>
      <c r="O534" s="52">
        <v>100</v>
      </c>
      <c r="P534" s="52">
        <v>241</v>
      </c>
      <c r="Q534" s="52">
        <v>59.284813032911266</v>
      </c>
      <c r="R534" s="52">
        <v>65.097783160623109</v>
      </c>
      <c r="S534" s="52">
        <v>74.326936642855443</v>
      </c>
      <c r="T534" s="52">
        <v>79.046417377215022</v>
      </c>
      <c r="U534" s="52">
        <v>100</v>
      </c>
      <c r="V534" s="52">
        <v>537</v>
      </c>
      <c r="W534" s="52">
        <v>59.151081098395295</v>
      </c>
      <c r="X534" s="52">
        <v>78.868108131193722</v>
      </c>
      <c r="Y534" s="52">
        <v>100</v>
      </c>
      <c r="Z534" s="52">
        <v>241</v>
      </c>
      <c r="AA534" s="52">
        <v>51.847247860140378</v>
      </c>
      <c r="AB534" s="52">
        <v>69.129663813520509</v>
      </c>
      <c r="AC534" s="52">
        <v>100</v>
      </c>
      <c r="AD534" s="52">
        <v>191</v>
      </c>
      <c r="AE534" s="52">
        <v>61.925872600349059</v>
      </c>
      <c r="AF534" s="52">
        <v>82.567830133798751</v>
      </c>
      <c r="AG534" s="52">
        <v>100</v>
      </c>
      <c r="AH534" s="52">
        <v>77</v>
      </c>
      <c r="AI534" s="52">
        <v>55.32738095238097</v>
      </c>
      <c r="AJ534" s="52">
        <v>66.382748538011683</v>
      </c>
      <c r="AK534" s="52">
        <v>73.769841269841294</v>
      </c>
      <c r="AL534" s="52">
        <v>100</v>
      </c>
      <c r="AM534" s="53">
        <v>15.04</v>
      </c>
      <c r="AN534" s="53">
        <v>13.25</v>
      </c>
      <c r="AO534" s="53">
        <v>11.05</v>
      </c>
      <c r="AP534" s="52">
        <v>0</v>
      </c>
      <c r="AQ534" s="52">
        <v>0.99095840867992768</v>
      </c>
      <c r="AR534" s="52">
        <v>0.99203187250996017</v>
      </c>
      <c r="AS534" s="52">
        <v>0.99006622516556286</v>
      </c>
      <c r="AT534" s="52">
        <v>0.99099099099099097</v>
      </c>
      <c r="AU534" s="52">
        <v>0.9920948616600791</v>
      </c>
      <c r="AV534" s="52">
        <v>0.99006622516556286</v>
      </c>
      <c r="AW534" s="52">
        <v>0.98979591836734693</v>
      </c>
      <c r="AX534" s="52">
        <v>0.98765432098765427</v>
      </c>
      <c r="AY534" s="52">
        <v>0.99130434782608701</v>
      </c>
      <c r="AZ534" s="52">
        <v>6.4516129032258063E-2</v>
      </c>
      <c r="BA534" s="52">
        <v>47.096774193548406</v>
      </c>
      <c r="BB534" s="52">
        <v>50</v>
      </c>
      <c r="BC534" s="52">
        <v>0.1115702479338843</v>
      </c>
      <c r="BD534" s="52">
        <v>37.685950413223161</v>
      </c>
      <c r="BE534" s="52">
        <v>50</v>
      </c>
      <c r="BF534" s="52"/>
      <c r="BG534" s="52"/>
      <c r="BH534" s="52"/>
      <c r="BI534" s="52"/>
      <c r="BJ534" s="52"/>
      <c r="BK534" s="52"/>
      <c r="BL534" s="52"/>
      <c r="BM534" s="52"/>
      <c r="BN534" s="52"/>
      <c r="BO534" s="52"/>
      <c r="BP534" s="52">
        <v>200</v>
      </c>
      <c r="BQ534" s="52">
        <v>205</v>
      </c>
      <c r="BR534" s="52">
        <v>0.97560975609756095</v>
      </c>
      <c r="BS534" s="52">
        <v>50</v>
      </c>
      <c r="BT534" s="52">
        <v>50</v>
      </c>
      <c r="BU534" s="54"/>
      <c r="BV534" s="54"/>
      <c r="BW534" s="52"/>
      <c r="BX534" s="52"/>
      <c r="BY534" s="52"/>
      <c r="BZ534" s="55"/>
      <c r="CA534" s="55"/>
      <c r="CB534" s="52"/>
      <c r="CC534" s="52"/>
      <c r="CD534" s="52"/>
      <c r="CE534" s="52"/>
      <c r="CF534" s="52"/>
      <c r="CG534" s="52"/>
      <c r="CH534" s="52"/>
      <c r="CI534" s="52"/>
      <c r="CJ534" s="52"/>
      <c r="CK534" s="52">
        <v>364</v>
      </c>
      <c r="CL534" s="52">
        <v>159</v>
      </c>
      <c r="CM534" s="52">
        <v>374</v>
      </c>
      <c r="CN534" s="52">
        <v>0.43681318681318682</v>
      </c>
      <c r="CO534" s="52">
        <v>0.9732620320855615</v>
      </c>
      <c r="CP534" s="52">
        <v>29.120879120879124</v>
      </c>
      <c r="CQ534" s="52">
        <v>50</v>
      </c>
      <c r="CR534" s="52"/>
      <c r="CS534" s="52"/>
      <c r="CT534" s="52"/>
      <c r="CU534" s="52"/>
      <c r="CV534" s="52"/>
      <c r="CW534" s="52"/>
      <c r="CX534" s="52"/>
      <c r="CY534" s="52"/>
      <c r="CZ534" s="52">
        <v>16.823939048191338</v>
      </c>
      <c r="DA534" s="52">
        <v>19.496255895940152</v>
      </c>
      <c r="DB534" s="52">
        <v>17.335082511020332</v>
      </c>
      <c r="DC534" s="52"/>
      <c r="DD534" s="50" t="s">
        <v>698</v>
      </c>
      <c r="DE534" s="22"/>
      <c r="DF534" s="22"/>
    </row>
    <row r="535" spans="1:110" x14ac:dyDescent="0.25">
      <c r="A535" s="50" t="s">
        <v>2774</v>
      </c>
      <c r="B535" s="50" t="s">
        <v>2143</v>
      </c>
      <c r="C535" s="50" t="s">
        <v>106</v>
      </c>
      <c r="D535" s="50" t="s">
        <v>107</v>
      </c>
      <c r="E535" s="50" t="s">
        <v>167</v>
      </c>
      <c r="F535" s="50" t="s">
        <v>1453</v>
      </c>
      <c r="G535" s="50" t="s">
        <v>109</v>
      </c>
      <c r="H535" s="52">
        <v>440.9389938354355</v>
      </c>
      <c r="I535" s="52">
        <v>500</v>
      </c>
      <c r="J535" s="52">
        <v>88.187798767087102</v>
      </c>
      <c r="K535" s="52">
        <v>0</v>
      </c>
      <c r="L535" s="52">
        <v>138</v>
      </c>
      <c r="M535" s="52">
        <v>75.764779856306291</v>
      </c>
      <c r="N535" s="52">
        <v>100</v>
      </c>
      <c r="O535" s="52">
        <v>100</v>
      </c>
      <c r="P535" s="52">
        <v>49</v>
      </c>
      <c r="Q535" s="52">
        <v>64.249214813626836</v>
      </c>
      <c r="R535" s="52">
        <v>69.882958801498106</v>
      </c>
      <c r="S535" s="52">
        <v>75</v>
      </c>
      <c r="T535" s="52">
        <v>85.665619751502447</v>
      </c>
      <c r="U535" s="52">
        <v>100</v>
      </c>
      <c r="V535" s="52">
        <v>138</v>
      </c>
      <c r="W535" s="52">
        <v>63.774758454106262</v>
      </c>
      <c r="X535" s="52">
        <v>85.033011272141678</v>
      </c>
      <c r="Y535" s="52">
        <v>100</v>
      </c>
      <c r="Z535" s="52">
        <v>49</v>
      </c>
      <c r="AA535" s="52">
        <v>52.680272108843525</v>
      </c>
      <c r="AB535" s="52">
        <v>70.240362811791371</v>
      </c>
      <c r="AC535" s="52">
        <v>100</v>
      </c>
      <c r="AD535" s="52"/>
      <c r="AE535" s="52"/>
      <c r="AF535" s="52"/>
      <c r="AG535" s="52">
        <v>0</v>
      </c>
      <c r="AH535" s="52"/>
      <c r="AI535" s="52"/>
      <c r="AJ535" s="52"/>
      <c r="AK535" s="52"/>
      <c r="AL535" s="52">
        <v>0</v>
      </c>
      <c r="AM535" s="53">
        <v>10.75</v>
      </c>
      <c r="AN535" s="53">
        <v>17.2</v>
      </c>
      <c r="AO535" s="53"/>
      <c r="AP535" s="52">
        <v>0</v>
      </c>
      <c r="AQ535" s="52">
        <v>1</v>
      </c>
      <c r="AR535" s="52">
        <v>1</v>
      </c>
      <c r="AS535" s="52">
        <v>1</v>
      </c>
      <c r="AT535" s="52">
        <v>1</v>
      </c>
      <c r="AU535" s="52">
        <v>1</v>
      </c>
      <c r="AV535" s="52">
        <v>1</v>
      </c>
      <c r="AW535" s="52"/>
      <c r="AX535" s="52"/>
      <c r="AY535" s="52"/>
      <c r="AZ535" s="52">
        <v>3.0592734225621414E-2</v>
      </c>
      <c r="BA535" s="52">
        <v>50</v>
      </c>
      <c r="BB535" s="52">
        <v>50</v>
      </c>
      <c r="BC535" s="52">
        <v>4.8387096774193547E-2</v>
      </c>
      <c r="BD535" s="52">
        <v>50</v>
      </c>
      <c r="BE535" s="52">
        <v>50</v>
      </c>
      <c r="BF535" s="52"/>
      <c r="BG535" s="52"/>
      <c r="BH535" s="52"/>
      <c r="BI535" s="52"/>
      <c r="BJ535" s="52"/>
      <c r="BK535" s="52"/>
      <c r="BL535" s="52"/>
      <c r="BM535" s="52"/>
      <c r="BN535" s="52"/>
      <c r="BO535" s="52"/>
      <c r="BP535" s="52"/>
      <c r="BQ535" s="52"/>
      <c r="BR535" s="52"/>
      <c r="BS535" s="52"/>
      <c r="BT535" s="52"/>
      <c r="BU535" s="54"/>
      <c r="BV535" s="54"/>
      <c r="BW535" s="52"/>
      <c r="BX535" s="52"/>
      <c r="BY535" s="52"/>
      <c r="BZ535" s="55"/>
      <c r="CA535" s="55"/>
      <c r="CB535" s="52"/>
      <c r="CC535" s="52"/>
      <c r="CD535" s="52"/>
      <c r="CE535" s="52"/>
      <c r="CF535" s="52"/>
      <c r="CG535" s="52"/>
      <c r="CH535" s="52"/>
      <c r="CI535" s="52"/>
      <c r="CJ535" s="52"/>
      <c r="CK535" s="52"/>
      <c r="CL535" s="52"/>
      <c r="CM535" s="52"/>
      <c r="CN535" s="52"/>
      <c r="CO535" s="52"/>
      <c r="CP535" s="52"/>
      <c r="CQ535" s="52"/>
      <c r="CR535" s="52"/>
      <c r="CS535" s="52"/>
      <c r="CT535" s="52"/>
      <c r="CU535" s="52"/>
      <c r="CV535" s="52"/>
      <c r="CW535" s="52"/>
      <c r="CX535" s="52"/>
      <c r="CY535" s="52"/>
      <c r="CZ535" s="52">
        <v>16.823939048191338</v>
      </c>
      <c r="DA535" s="52">
        <v>19.496255895940152</v>
      </c>
      <c r="DB535" s="52">
        <v>17.335082511020332</v>
      </c>
      <c r="DC535" s="52"/>
      <c r="DD535" s="50" t="s">
        <v>322</v>
      </c>
      <c r="DE535" s="22"/>
      <c r="DF535" s="22"/>
    </row>
    <row r="536" spans="1:110" x14ac:dyDescent="0.25">
      <c r="A536" s="50" t="s">
        <v>3582</v>
      </c>
      <c r="B536" s="50" t="s">
        <v>2144</v>
      </c>
      <c r="C536" s="50" t="s">
        <v>1212</v>
      </c>
      <c r="D536" s="50" t="s">
        <v>122</v>
      </c>
      <c r="E536" s="50" t="s">
        <v>123</v>
      </c>
      <c r="F536" s="50" t="s">
        <v>2644</v>
      </c>
      <c r="G536" s="50" t="s">
        <v>109</v>
      </c>
      <c r="H536" s="52">
        <v>1063.0628929934344</v>
      </c>
      <c r="I536" s="52">
        <v>1250</v>
      </c>
      <c r="J536" s="52">
        <v>85.045031439474755</v>
      </c>
      <c r="K536" s="52">
        <v>0</v>
      </c>
      <c r="L536" s="52">
        <v>188</v>
      </c>
      <c r="M536" s="52">
        <v>78.719195645542598</v>
      </c>
      <c r="N536" s="52">
        <v>100</v>
      </c>
      <c r="O536" s="52">
        <v>100</v>
      </c>
      <c r="P536" s="52">
        <v>33</v>
      </c>
      <c r="Q536" s="52">
        <v>63.50791517323777</v>
      </c>
      <c r="R536" s="52">
        <v>71.170158519011181</v>
      </c>
      <c r="S536" s="52">
        <v>75</v>
      </c>
      <c r="T536" s="52">
        <v>84.677220230983693</v>
      </c>
      <c r="U536" s="52">
        <v>100</v>
      </c>
      <c r="V536" s="52">
        <v>188</v>
      </c>
      <c r="W536" s="52">
        <v>67.99137237698325</v>
      </c>
      <c r="X536" s="52">
        <v>90.65516316931101</v>
      </c>
      <c r="Y536" s="52">
        <v>100</v>
      </c>
      <c r="Z536" s="52">
        <v>33</v>
      </c>
      <c r="AA536" s="52">
        <v>53.060710194730817</v>
      </c>
      <c r="AB536" s="52">
        <v>70.747613592974417</v>
      </c>
      <c r="AC536" s="52">
        <v>100</v>
      </c>
      <c r="AD536" s="52">
        <v>184</v>
      </c>
      <c r="AE536" s="52">
        <v>67.382971014492739</v>
      </c>
      <c r="AF536" s="52">
        <v>89.84396135265699</v>
      </c>
      <c r="AG536" s="52">
        <v>100</v>
      </c>
      <c r="AH536" s="52">
        <v>29</v>
      </c>
      <c r="AI536" s="52">
        <v>52.812643678160917</v>
      </c>
      <c r="AJ536" s="52">
        <v>70.109032258064531</v>
      </c>
      <c r="AK536" s="52">
        <v>70.416858237547885</v>
      </c>
      <c r="AL536" s="52">
        <v>100</v>
      </c>
      <c r="AM536" s="53">
        <v>11.49</v>
      </c>
      <c r="AN536" s="53">
        <v>18.100000000000001</v>
      </c>
      <c r="AO536" s="53">
        <v>17.29</v>
      </c>
      <c r="AP536" s="52">
        <v>1</v>
      </c>
      <c r="AQ536" s="52">
        <v>0.98963730569948183</v>
      </c>
      <c r="AR536" s="52">
        <v>0.94285714285714284</v>
      </c>
      <c r="AS536" s="52">
        <v>1</v>
      </c>
      <c r="AT536" s="52">
        <v>0.98963730569948183</v>
      </c>
      <c r="AU536" s="52">
        <v>0.94285714285714284</v>
      </c>
      <c r="AV536" s="52">
        <v>1</v>
      </c>
      <c r="AW536" s="52">
        <v>0.99459459459459465</v>
      </c>
      <c r="AX536" s="52">
        <v>0.96666666666666667</v>
      </c>
      <c r="AY536" s="52">
        <v>1</v>
      </c>
      <c r="AZ536" s="52">
        <v>0.14249037227214378</v>
      </c>
      <c r="BA536" s="52">
        <v>31.50192554557125</v>
      </c>
      <c r="BB536" s="52">
        <v>50</v>
      </c>
      <c r="BC536" s="52">
        <v>0.21296296296296297</v>
      </c>
      <c r="BD536" s="52">
        <v>17.407407407407405</v>
      </c>
      <c r="BE536" s="52">
        <v>50</v>
      </c>
      <c r="BF536" s="52">
        <v>229</v>
      </c>
      <c r="BG536" s="52">
        <v>385</v>
      </c>
      <c r="BH536" s="52">
        <v>0.59480519480519478</v>
      </c>
      <c r="BI536" s="52">
        <v>39.653679653679653</v>
      </c>
      <c r="BJ536" s="52">
        <v>50</v>
      </c>
      <c r="BK536" s="52">
        <v>217</v>
      </c>
      <c r="BL536" s="52">
        <v>385</v>
      </c>
      <c r="BM536" s="52">
        <v>0.5636363636363636</v>
      </c>
      <c r="BN536" s="52">
        <v>37.575757575757571</v>
      </c>
      <c r="BO536" s="52">
        <v>50</v>
      </c>
      <c r="BP536" s="52">
        <v>203</v>
      </c>
      <c r="BQ536" s="52">
        <v>206</v>
      </c>
      <c r="BR536" s="52">
        <v>0.9854368932038835</v>
      </c>
      <c r="BS536" s="52">
        <v>50</v>
      </c>
      <c r="BT536" s="52">
        <v>50</v>
      </c>
      <c r="BU536" s="54">
        <v>202</v>
      </c>
      <c r="BV536" s="54">
        <v>213</v>
      </c>
      <c r="BW536" s="52">
        <v>0.94835680751173712</v>
      </c>
      <c r="BX536" s="52">
        <v>100</v>
      </c>
      <c r="BY536" s="52">
        <v>100</v>
      </c>
      <c r="BZ536" s="55">
        <v>31</v>
      </c>
      <c r="CA536" s="55">
        <v>33</v>
      </c>
      <c r="CB536" s="52">
        <v>0.93939393939393934</v>
      </c>
      <c r="CC536" s="52">
        <v>99.935525467440357</v>
      </c>
      <c r="CD536" s="52">
        <v>100</v>
      </c>
      <c r="CE536" s="52">
        <v>0</v>
      </c>
      <c r="CF536" s="52">
        <v>212</v>
      </c>
      <c r="CG536" s="52">
        <v>172</v>
      </c>
      <c r="CH536" s="52">
        <v>0.81132075471698117</v>
      </c>
      <c r="CI536" s="52">
        <v>100</v>
      </c>
      <c r="CJ536" s="52">
        <v>100</v>
      </c>
      <c r="CK536" s="52">
        <v>176</v>
      </c>
      <c r="CL536" s="52">
        <v>83</v>
      </c>
      <c r="CM536" s="52">
        <v>188</v>
      </c>
      <c r="CN536" s="52">
        <v>0.47159090909090912</v>
      </c>
      <c r="CO536" s="52">
        <v>0.93617021276595747</v>
      </c>
      <c r="CP536" s="52">
        <v>31.439393939393938</v>
      </c>
      <c r="CQ536" s="52">
        <v>50</v>
      </c>
      <c r="CR536" s="52">
        <v>460</v>
      </c>
      <c r="CS536" s="52">
        <v>779</v>
      </c>
      <c r="CT536" s="52">
        <v>0.5905006418485238</v>
      </c>
      <c r="CU536" s="52">
        <v>49.208386820710324</v>
      </c>
      <c r="CV536" s="52">
        <v>50</v>
      </c>
      <c r="CW536" s="52">
        <v>0.93939393939393934</v>
      </c>
      <c r="CX536" s="52">
        <v>0.94</v>
      </c>
      <c r="CY536" s="52">
        <v>6.060606060606233E-4</v>
      </c>
      <c r="CZ536" s="52">
        <v>16.823939048191338</v>
      </c>
      <c r="DA536" s="52">
        <v>19.496255895940152</v>
      </c>
      <c r="DB536" s="52">
        <v>17.335082511020332</v>
      </c>
      <c r="DC536" s="52">
        <v>12.629206143265662</v>
      </c>
      <c r="DD536" s="50" t="s">
        <v>1237</v>
      </c>
      <c r="DE536" s="22"/>
      <c r="DF536" s="22"/>
    </row>
    <row r="537" spans="1:110" x14ac:dyDescent="0.25">
      <c r="A537" s="50" t="s">
        <v>2859</v>
      </c>
      <c r="B537" s="50" t="s">
        <v>2145</v>
      </c>
      <c r="C537" s="50" t="s">
        <v>106</v>
      </c>
      <c r="D537" s="50" t="s">
        <v>107</v>
      </c>
      <c r="E537" s="50" t="s">
        <v>132</v>
      </c>
      <c r="F537" s="50" t="s">
        <v>1453</v>
      </c>
      <c r="G537" s="50" t="s">
        <v>109</v>
      </c>
      <c r="H537" s="52">
        <v>515.84496990356274</v>
      </c>
      <c r="I537" s="52">
        <v>550</v>
      </c>
      <c r="J537" s="52">
        <v>93.789994527920499</v>
      </c>
      <c r="K537" s="52">
        <v>0</v>
      </c>
      <c r="L537" s="52">
        <v>129</v>
      </c>
      <c r="M537" s="52">
        <v>82.695352678361076</v>
      </c>
      <c r="N537" s="52">
        <v>100</v>
      </c>
      <c r="O537" s="52">
        <v>100</v>
      </c>
      <c r="P537" s="52">
        <v>40</v>
      </c>
      <c r="Q537" s="52">
        <v>69.630326286410167</v>
      </c>
      <c r="R537" s="52">
        <v>75</v>
      </c>
      <c r="S537" s="52">
        <v>75</v>
      </c>
      <c r="T537" s="52">
        <v>92.840435048546894</v>
      </c>
      <c r="U537" s="52">
        <v>100</v>
      </c>
      <c r="V537" s="52">
        <v>129</v>
      </c>
      <c r="W537" s="52">
        <v>72.922975961735645</v>
      </c>
      <c r="X537" s="52">
        <v>97.230634615647531</v>
      </c>
      <c r="Y537" s="52">
        <v>100</v>
      </c>
      <c r="Z537" s="52">
        <v>40</v>
      </c>
      <c r="AA537" s="52">
        <v>59.867832977207982</v>
      </c>
      <c r="AB537" s="52">
        <v>79.823777302943981</v>
      </c>
      <c r="AC537" s="52">
        <v>100</v>
      </c>
      <c r="AD537" s="52"/>
      <c r="AE537" s="52"/>
      <c r="AF537" s="52"/>
      <c r="AG537" s="52">
        <v>0</v>
      </c>
      <c r="AH537" s="52"/>
      <c r="AI537" s="52"/>
      <c r="AJ537" s="52"/>
      <c r="AK537" s="52"/>
      <c r="AL537" s="52">
        <v>0</v>
      </c>
      <c r="AM537" s="53">
        <v>5.36</v>
      </c>
      <c r="AN537" s="53">
        <v>15.13</v>
      </c>
      <c r="AO537" s="53"/>
      <c r="AP537" s="52">
        <v>0</v>
      </c>
      <c r="AQ537" s="52">
        <v>1</v>
      </c>
      <c r="AR537" s="52">
        <v>1</v>
      </c>
      <c r="AS537" s="52">
        <v>1</v>
      </c>
      <c r="AT537" s="52">
        <v>1</v>
      </c>
      <c r="AU537" s="52">
        <v>1</v>
      </c>
      <c r="AV537" s="52">
        <v>1</v>
      </c>
      <c r="AW537" s="52"/>
      <c r="AX537" s="52"/>
      <c r="AY537" s="52"/>
      <c r="AZ537" s="52">
        <v>5.7692307692307696E-2</v>
      </c>
      <c r="BA537" s="52">
        <v>48.461538461538467</v>
      </c>
      <c r="BB537" s="52">
        <v>50</v>
      </c>
      <c r="BC537" s="52">
        <v>4.49438202247191E-2</v>
      </c>
      <c r="BD537" s="52">
        <v>50</v>
      </c>
      <c r="BE537" s="52">
        <v>50</v>
      </c>
      <c r="BF537" s="52"/>
      <c r="BG537" s="52"/>
      <c r="BH537" s="52"/>
      <c r="BI537" s="52"/>
      <c r="BJ537" s="52"/>
      <c r="BK537" s="52"/>
      <c r="BL537" s="52"/>
      <c r="BM537" s="52"/>
      <c r="BN537" s="52"/>
      <c r="BO537" s="52"/>
      <c r="BP537" s="52"/>
      <c r="BQ537" s="52"/>
      <c r="BR537" s="52"/>
      <c r="BS537" s="52"/>
      <c r="BT537" s="52"/>
      <c r="BU537" s="54"/>
      <c r="BV537" s="54"/>
      <c r="BW537" s="52"/>
      <c r="BX537" s="52"/>
      <c r="BY537" s="52"/>
      <c r="BZ537" s="55"/>
      <c r="CA537" s="55"/>
      <c r="CB537" s="52"/>
      <c r="CC537" s="52"/>
      <c r="CD537" s="52"/>
      <c r="CE537" s="52"/>
      <c r="CF537" s="52"/>
      <c r="CG537" s="52"/>
      <c r="CH537" s="52"/>
      <c r="CI537" s="52"/>
      <c r="CJ537" s="52"/>
      <c r="CK537" s="52">
        <v>73</v>
      </c>
      <c r="CL537" s="52">
        <v>52</v>
      </c>
      <c r="CM537" s="52">
        <v>75</v>
      </c>
      <c r="CN537" s="52">
        <v>0.71232876712328763</v>
      </c>
      <c r="CO537" s="52">
        <v>0.97333333333333338</v>
      </c>
      <c r="CP537" s="52">
        <v>47.48858447488584</v>
      </c>
      <c r="CQ537" s="52">
        <v>50</v>
      </c>
      <c r="CR537" s="52"/>
      <c r="CS537" s="52"/>
      <c r="CT537" s="52"/>
      <c r="CU537" s="52"/>
      <c r="CV537" s="52"/>
      <c r="CW537" s="52"/>
      <c r="CX537" s="52"/>
      <c r="CY537" s="52"/>
      <c r="CZ537" s="52">
        <v>16.823939048191338</v>
      </c>
      <c r="DA537" s="52">
        <v>19.496255895940152</v>
      </c>
      <c r="DB537" s="52">
        <v>17.335082511020332</v>
      </c>
      <c r="DC537" s="52"/>
      <c r="DD537" s="50" t="s">
        <v>424</v>
      </c>
      <c r="DE537" s="22"/>
      <c r="DF537" s="22"/>
    </row>
    <row r="538" spans="1:110" x14ac:dyDescent="0.25">
      <c r="A538" s="50" t="s">
        <v>3067</v>
      </c>
      <c r="B538" s="50" t="s">
        <v>2146</v>
      </c>
      <c r="C538" s="50" t="s">
        <v>106</v>
      </c>
      <c r="D538" s="50" t="s">
        <v>108</v>
      </c>
      <c r="E538" s="50" t="s">
        <v>119</v>
      </c>
      <c r="F538" s="50" t="s">
        <v>2644</v>
      </c>
      <c r="G538" s="50" t="s">
        <v>109</v>
      </c>
      <c r="H538" s="52">
        <v>485.65014633291901</v>
      </c>
      <c r="I538" s="52">
        <v>800</v>
      </c>
      <c r="J538" s="52">
        <v>60.706268291614876</v>
      </c>
      <c r="K538" s="52">
        <v>1</v>
      </c>
      <c r="L538" s="52">
        <v>707</v>
      </c>
      <c r="M538" s="52">
        <v>58.685041236752305</v>
      </c>
      <c r="N538" s="52">
        <v>78.246721649003064</v>
      </c>
      <c r="O538" s="52">
        <v>100</v>
      </c>
      <c r="P538" s="52">
        <v>494</v>
      </c>
      <c r="Q538" s="52">
        <v>53.302594700249443</v>
      </c>
      <c r="R538" s="52">
        <v>56.889564854933326</v>
      </c>
      <c r="S538" s="52">
        <v>71.168274049111048</v>
      </c>
      <c r="T538" s="52">
        <v>71.070126266999253</v>
      </c>
      <c r="U538" s="52">
        <v>100</v>
      </c>
      <c r="V538" s="52">
        <v>706</v>
      </c>
      <c r="W538" s="52">
        <v>45.407816048181623</v>
      </c>
      <c r="X538" s="52">
        <v>60.54375473090883</v>
      </c>
      <c r="Y538" s="52">
        <v>100</v>
      </c>
      <c r="Z538" s="52">
        <v>494</v>
      </c>
      <c r="AA538" s="52">
        <v>40.48042587200478</v>
      </c>
      <c r="AB538" s="52">
        <v>53.973901162673044</v>
      </c>
      <c r="AC538" s="52">
        <v>100</v>
      </c>
      <c r="AD538" s="52">
        <v>244</v>
      </c>
      <c r="AE538" s="52">
        <v>44.941461748633884</v>
      </c>
      <c r="AF538" s="52">
        <v>59.921948998178507</v>
      </c>
      <c r="AG538" s="52">
        <v>100</v>
      </c>
      <c r="AH538" s="52">
        <v>176</v>
      </c>
      <c r="AI538" s="52">
        <v>41.376041666666644</v>
      </c>
      <c r="AJ538" s="52">
        <v>54.169607843137271</v>
      </c>
      <c r="AK538" s="52">
        <v>55.168055555555526</v>
      </c>
      <c r="AL538" s="52">
        <v>100</v>
      </c>
      <c r="AM538" s="53">
        <v>17.86</v>
      </c>
      <c r="AN538" s="53">
        <v>16.399999999999999</v>
      </c>
      <c r="AO538" s="53">
        <v>12.79</v>
      </c>
      <c r="AP538" s="52">
        <v>0</v>
      </c>
      <c r="AQ538" s="52">
        <v>0.98785425101214575</v>
      </c>
      <c r="AR538" s="52">
        <v>0.98467432950191569</v>
      </c>
      <c r="AS538" s="52">
        <v>0.99543378995433784</v>
      </c>
      <c r="AT538" s="52">
        <v>0.99206349206349209</v>
      </c>
      <c r="AU538" s="52">
        <v>0.99070631970260226</v>
      </c>
      <c r="AV538" s="52">
        <v>0.99541284403669728</v>
      </c>
      <c r="AW538" s="52">
        <v>0.97265625</v>
      </c>
      <c r="AX538" s="52">
        <v>0.967741935483871</v>
      </c>
      <c r="AY538" s="52">
        <v>0.98571428571428577</v>
      </c>
      <c r="AZ538" s="52">
        <v>0.16358839050131926</v>
      </c>
      <c r="BA538" s="52">
        <v>27.282321899736161</v>
      </c>
      <c r="BB538" s="52">
        <v>50</v>
      </c>
      <c r="BC538" s="52">
        <v>0.21320754716981133</v>
      </c>
      <c r="BD538" s="52">
        <v>17.35849056603773</v>
      </c>
      <c r="BE538" s="52">
        <v>50</v>
      </c>
      <c r="BF538" s="52"/>
      <c r="BG538" s="52"/>
      <c r="BH538" s="52"/>
      <c r="BI538" s="52"/>
      <c r="BJ538" s="52"/>
      <c r="BK538" s="52"/>
      <c r="BL538" s="52"/>
      <c r="BM538" s="52"/>
      <c r="BN538" s="52"/>
      <c r="BO538" s="52"/>
      <c r="BP538" s="52">
        <v>213</v>
      </c>
      <c r="BQ538" s="52">
        <v>250</v>
      </c>
      <c r="BR538" s="52">
        <v>0.85199999999999998</v>
      </c>
      <c r="BS538" s="52">
        <v>45.319148936170208</v>
      </c>
      <c r="BT538" s="52">
        <v>50</v>
      </c>
      <c r="BU538" s="54"/>
      <c r="BV538" s="54"/>
      <c r="BW538" s="52"/>
      <c r="BX538" s="52"/>
      <c r="BY538" s="52"/>
      <c r="BZ538" s="55"/>
      <c r="CA538" s="55"/>
      <c r="CB538" s="52"/>
      <c r="CC538" s="52"/>
      <c r="CD538" s="52"/>
      <c r="CE538" s="52"/>
      <c r="CF538" s="52"/>
      <c r="CG538" s="52"/>
      <c r="CH538" s="52"/>
      <c r="CI538" s="52"/>
      <c r="CJ538" s="52"/>
      <c r="CK538" s="52">
        <v>505</v>
      </c>
      <c r="CL538" s="52">
        <v>127</v>
      </c>
      <c r="CM538" s="52">
        <v>519</v>
      </c>
      <c r="CN538" s="52">
        <v>0.25148514851485149</v>
      </c>
      <c r="CO538" s="52">
        <v>0.97302504816955682</v>
      </c>
      <c r="CP538" s="52">
        <v>16.765676567656765</v>
      </c>
      <c r="CQ538" s="52">
        <v>50</v>
      </c>
      <c r="CR538" s="52"/>
      <c r="CS538" s="52"/>
      <c r="CT538" s="52"/>
      <c r="CU538" s="52"/>
      <c r="CV538" s="52"/>
      <c r="CW538" s="52"/>
      <c r="CX538" s="52"/>
      <c r="CY538" s="52"/>
      <c r="CZ538" s="52">
        <v>16.823939048191338</v>
      </c>
      <c r="DA538" s="52">
        <v>19.496255895940152</v>
      </c>
      <c r="DB538" s="52">
        <v>17.335082511020332</v>
      </c>
      <c r="DC538" s="52"/>
      <c r="DD538" s="50" t="s">
        <v>658</v>
      </c>
      <c r="DE538" s="22"/>
      <c r="DF538" s="22"/>
    </row>
    <row r="539" spans="1:110" x14ac:dyDescent="0.25">
      <c r="A539" s="50" t="s">
        <v>3118</v>
      </c>
      <c r="B539" s="50" t="s">
        <v>2147</v>
      </c>
      <c r="C539" s="50" t="s">
        <v>106</v>
      </c>
      <c r="D539" s="50" t="s">
        <v>107</v>
      </c>
      <c r="E539" s="50" t="s">
        <v>137</v>
      </c>
      <c r="F539" s="50" t="s">
        <v>1454</v>
      </c>
      <c r="G539" s="50" t="s">
        <v>109</v>
      </c>
      <c r="H539" s="52">
        <v>478.13001046750816</v>
      </c>
      <c r="I539" s="52">
        <v>750</v>
      </c>
      <c r="J539" s="52">
        <v>63.750668062334427</v>
      </c>
      <c r="K539" s="52">
        <v>1</v>
      </c>
      <c r="L539" s="52">
        <v>242</v>
      </c>
      <c r="M539" s="52">
        <v>59.639853839217963</v>
      </c>
      <c r="N539" s="52">
        <v>79.519805118957294</v>
      </c>
      <c r="O539" s="52">
        <v>100</v>
      </c>
      <c r="P539" s="52">
        <v>211</v>
      </c>
      <c r="Q539" s="52">
        <v>56.861232545013706</v>
      </c>
      <c r="R539" s="52">
        <v>71.310972440004704</v>
      </c>
      <c r="S539" s="52">
        <v>75</v>
      </c>
      <c r="T539" s="52">
        <v>75.814976726684947</v>
      </c>
      <c r="U539" s="52">
        <v>100</v>
      </c>
      <c r="V539" s="52">
        <v>240</v>
      </c>
      <c r="W539" s="52">
        <v>52.609762790491928</v>
      </c>
      <c r="X539" s="52">
        <v>70.14635038732257</v>
      </c>
      <c r="Y539" s="52">
        <v>100</v>
      </c>
      <c r="Z539" s="52">
        <v>209</v>
      </c>
      <c r="AA539" s="52">
        <v>49.835899158267544</v>
      </c>
      <c r="AB539" s="52">
        <v>66.447865544356716</v>
      </c>
      <c r="AC539" s="52">
        <v>100</v>
      </c>
      <c r="AD539" s="52">
        <v>85</v>
      </c>
      <c r="AE539" s="52">
        <v>42.645490196078462</v>
      </c>
      <c r="AF539" s="52">
        <v>56.860653594771279</v>
      </c>
      <c r="AG539" s="52">
        <v>100</v>
      </c>
      <c r="AH539" s="52">
        <v>74</v>
      </c>
      <c r="AI539" s="52">
        <v>40.843693693693709</v>
      </c>
      <c r="AJ539" s="52"/>
      <c r="AK539" s="52">
        <v>54.458258258258276</v>
      </c>
      <c r="AL539" s="52">
        <v>100</v>
      </c>
      <c r="AM539" s="53">
        <v>18.13</v>
      </c>
      <c r="AN539" s="53">
        <v>21.47</v>
      </c>
      <c r="AO539" s="53"/>
      <c r="AP539" s="52">
        <v>0</v>
      </c>
      <c r="AQ539" s="52">
        <v>0.99272727272727268</v>
      </c>
      <c r="AR539" s="52">
        <v>1</v>
      </c>
      <c r="AS539" s="52">
        <v>0.94285714285714284</v>
      </c>
      <c r="AT539" s="52">
        <v>0.97535211267605637</v>
      </c>
      <c r="AU539" s="52">
        <v>0.97991967871485941</v>
      </c>
      <c r="AV539" s="52">
        <v>0.94285714285714284</v>
      </c>
      <c r="AW539" s="52">
        <v>0.98936170212765961</v>
      </c>
      <c r="AX539" s="52">
        <v>0.98795180722891562</v>
      </c>
      <c r="AY539" s="52"/>
      <c r="AZ539" s="52">
        <v>0.15259740259740259</v>
      </c>
      <c r="BA539" s="52">
        <v>29.480519480519483</v>
      </c>
      <c r="BB539" s="52">
        <v>50</v>
      </c>
      <c r="BC539" s="52">
        <v>0.17037037037037037</v>
      </c>
      <c r="BD539" s="52">
        <v>25.925925925925931</v>
      </c>
      <c r="BE539" s="52">
        <v>50</v>
      </c>
      <c r="BF539" s="52"/>
      <c r="BG539" s="52"/>
      <c r="BH539" s="52"/>
      <c r="BI539" s="52"/>
      <c r="BJ539" s="52"/>
      <c r="BK539" s="52"/>
      <c r="BL539" s="52"/>
      <c r="BM539" s="52"/>
      <c r="BN539" s="52"/>
      <c r="BO539" s="52"/>
      <c r="BP539" s="52"/>
      <c r="BQ539" s="52"/>
      <c r="BR539" s="52"/>
      <c r="BS539" s="52"/>
      <c r="BT539" s="52"/>
      <c r="BU539" s="54"/>
      <c r="BV539" s="54"/>
      <c r="BW539" s="52"/>
      <c r="BX539" s="52"/>
      <c r="BY539" s="52"/>
      <c r="BZ539" s="55"/>
      <c r="CA539" s="55"/>
      <c r="CB539" s="52"/>
      <c r="CC539" s="52"/>
      <c r="CD539" s="52"/>
      <c r="CE539" s="52"/>
      <c r="CF539" s="52"/>
      <c r="CG539" s="52"/>
      <c r="CH539" s="52"/>
      <c r="CI539" s="52"/>
      <c r="CJ539" s="52"/>
      <c r="CK539" s="52">
        <v>89</v>
      </c>
      <c r="CL539" s="52">
        <v>52</v>
      </c>
      <c r="CM539" s="52">
        <v>103</v>
      </c>
      <c r="CN539" s="52">
        <v>0.5842696629213483</v>
      </c>
      <c r="CO539" s="52">
        <v>0.86407766990291257</v>
      </c>
      <c r="CP539" s="52">
        <v>19.475655430711612</v>
      </c>
      <c r="CQ539" s="52">
        <v>50</v>
      </c>
      <c r="CR539" s="52"/>
      <c r="CS539" s="52"/>
      <c r="CT539" s="52"/>
      <c r="CU539" s="52"/>
      <c r="CV539" s="52"/>
      <c r="CW539" s="52"/>
      <c r="CX539" s="52"/>
      <c r="CY539" s="52"/>
      <c r="CZ539" s="52">
        <v>16.823939048191338</v>
      </c>
      <c r="DA539" s="52">
        <v>19.496255895940152</v>
      </c>
      <c r="DB539" s="52">
        <v>17.335082511020332</v>
      </c>
      <c r="DC539" s="52"/>
      <c r="DD539" s="50" t="s">
        <v>715</v>
      </c>
      <c r="DE539" s="22"/>
      <c r="DF539" s="22"/>
    </row>
    <row r="540" spans="1:110" x14ac:dyDescent="0.25">
      <c r="A540" s="50" t="s">
        <v>3155</v>
      </c>
      <c r="B540" s="50" t="s">
        <v>2148</v>
      </c>
      <c r="C540" s="50" t="s">
        <v>106</v>
      </c>
      <c r="D540" s="50" t="s">
        <v>107</v>
      </c>
      <c r="E540" s="50" t="s">
        <v>108</v>
      </c>
      <c r="F540" s="50" t="s">
        <v>1454</v>
      </c>
      <c r="G540" s="50" t="s">
        <v>109</v>
      </c>
      <c r="H540" s="52">
        <v>366.70509728917727</v>
      </c>
      <c r="I540" s="52">
        <v>750</v>
      </c>
      <c r="J540" s="52">
        <v>48.894012971890305</v>
      </c>
      <c r="K540" s="52">
        <v>0</v>
      </c>
      <c r="L540" s="52">
        <v>131</v>
      </c>
      <c r="M540" s="52">
        <v>51.0486154202896</v>
      </c>
      <c r="N540" s="52">
        <v>68.064820560386124</v>
      </c>
      <c r="O540" s="52">
        <v>100</v>
      </c>
      <c r="P540" s="52">
        <v>107</v>
      </c>
      <c r="Q540" s="52">
        <v>49.738268432390889</v>
      </c>
      <c r="R540" s="52">
        <v>49.112146944515359</v>
      </c>
      <c r="S540" s="52">
        <v>56.890579074671386</v>
      </c>
      <c r="T540" s="52">
        <v>66.317691243187852</v>
      </c>
      <c r="U540" s="52">
        <v>100</v>
      </c>
      <c r="V540" s="52">
        <v>132</v>
      </c>
      <c r="W540" s="52">
        <v>42.102756657032963</v>
      </c>
      <c r="X540" s="52">
        <v>56.13700887604395</v>
      </c>
      <c r="Y540" s="52">
        <v>100</v>
      </c>
      <c r="Z540" s="52">
        <v>107</v>
      </c>
      <c r="AA540" s="52">
        <v>40.465048645938943</v>
      </c>
      <c r="AB540" s="52">
        <v>53.953398194585255</v>
      </c>
      <c r="AC540" s="52">
        <v>100</v>
      </c>
      <c r="AD540" s="52">
        <v>27</v>
      </c>
      <c r="AE540" s="52">
        <v>34.670370370370371</v>
      </c>
      <c r="AF540" s="52">
        <v>46.227160493827164</v>
      </c>
      <c r="AG540" s="52">
        <v>100</v>
      </c>
      <c r="AH540" s="52">
        <v>22</v>
      </c>
      <c r="AI540" s="52">
        <v>33.616666666666667</v>
      </c>
      <c r="AJ540" s="52"/>
      <c r="AK540" s="52">
        <v>44.822222222222223</v>
      </c>
      <c r="AL540" s="52">
        <v>100</v>
      </c>
      <c r="AM540" s="53">
        <v>7.15</v>
      </c>
      <c r="AN540" s="53">
        <v>8.64</v>
      </c>
      <c r="AO540" s="53"/>
      <c r="AP540" s="52">
        <v>0</v>
      </c>
      <c r="AQ540" s="52">
        <v>0.98787878787878791</v>
      </c>
      <c r="AR540" s="52">
        <v>0.99224806201550386</v>
      </c>
      <c r="AS540" s="52">
        <v>0.97222222222222221</v>
      </c>
      <c r="AT540" s="52">
        <v>0.98809523809523814</v>
      </c>
      <c r="AU540" s="52">
        <v>0.98484848484848486</v>
      </c>
      <c r="AV540" s="52">
        <v>1</v>
      </c>
      <c r="AW540" s="52">
        <v>1</v>
      </c>
      <c r="AX540" s="52">
        <v>1</v>
      </c>
      <c r="AY540" s="52"/>
      <c r="AZ540" s="52">
        <v>0.3</v>
      </c>
      <c r="BA540" s="52">
        <v>0</v>
      </c>
      <c r="BB540" s="52">
        <v>50</v>
      </c>
      <c r="BC540" s="52">
        <v>0.31785714285714284</v>
      </c>
      <c r="BD540" s="52">
        <v>0</v>
      </c>
      <c r="BE540" s="52">
        <v>50</v>
      </c>
      <c r="BF540" s="52"/>
      <c r="BG540" s="52"/>
      <c r="BH540" s="52"/>
      <c r="BI540" s="52"/>
      <c r="BJ540" s="52"/>
      <c r="BK540" s="52"/>
      <c r="BL540" s="52"/>
      <c r="BM540" s="52"/>
      <c r="BN540" s="52"/>
      <c r="BO540" s="52"/>
      <c r="BP540" s="52"/>
      <c r="BQ540" s="52"/>
      <c r="BR540" s="52"/>
      <c r="BS540" s="52"/>
      <c r="BT540" s="52"/>
      <c r="BU540" s="54"/>
      <c r="BV540" s="54"/>
      <c r="BW540" s="52"/>
      <c r="BX540" s="52"/>
      <c r="BY540" s="52"/>
      <c r="BZ540" s="55"/>
      <c r="CA540" s="55"/>
      <c r="CB540" s="52"/>
      <c r="CC540" s="52"/>
      <c r="CD540" s="52"/>
      <c r="CE540" s="52"/>
      <c r="CF540" s="52"/>
      <c r="CG540" s="52"/>
      <c r="CH540" s="52"/>
      <c r="CI540" s="52"/>
      <c r="CJ540" s="52"/>
      <c r="CK540" s="52">
        <v>62</v>
      </c>
      <c r="CL540" s="52">
        <v>29</v>
      </c>
      <c r="CM540" s="52">
        <v>66</v>
      </c>
      <c r="CN540" s="52">
        <v>0.46774193548387094</v>
      </c>
      <c r="CO540" s="52">
        <v>0.93939393939393945</v>
      </c>
      <c r="CP540" s="52">
        <v>31.182795698924732</v>
      </c>
      <c r="CQ540" s="52">
        <v>50</v>
      </c>
      <c r="CR540" s="52"/>
      <c r="CS540" s="52"/>
      <c r="CT540" s="52"/>
      <c r="CU540" s="52"/>
      <c r="CV540" s="52"/>
      <c r="CW540" s="52"/>
      <c r="CX540" s="52"/>
      <c r="CY540" s="52"/>
      <c r="CZ540" s="52">
        <v>16.823939048191338</v>
      </c>
      <c r="DA540" s="52">
        <v>19.496255895940152</v>
      </c>
      <c r="DB540" s="52">
        <v>17.335082511020332</v>
      </c>
      <c r="DC540" s="52"/>
      <c r="DD540" s="50" t="s">
        <v>754</v>
      </c>
      <c r="DE540" s="22"/>
      <c r="DF540" s="22"/>
    </row>
    <row r="541" spans="1:110" x14ac:dyDescent="0.25">
      <c r="A541" s="50" t="s">
        <v>3264</v>
      </c>
      <c r="B541" s="50" t="s">
        <v>2149</v>
      </c>
      <c r="C541" s="50" t="s">
        <v>106</v>
      </c>
      <c r="D541" s="50" t="s">
        <v>107</v>
      </c>
      <c r="E541" s="50" t="s">
        <v>137</v>
      </c>
      <c r="F541" s="50" t="s">
        <v>1453</v>
      </c>
      <c r="G541" s="50" t="s">
        <v>109</v>
      </c>
      <c r="H541" s="52">
        <v>575.77735837334274</v>
      </c>
      <c r="I541" s="52">
        <v>750</v>
      </c>
      <c r="J541" s="52">
        <v>76.770314449779036</v>
      </c>
      <c r="K541" s="52">
        <v>0</v>
      </c>
      <c r="L541" s="52">
        <v>205</v>
      </c>
      <c r="M541" s="52">
        <v>68.818001043947092</v>
      </c>
      <c r="N541" s="52">
        <v>91.75733472526278</v>
      </c>
      <c r="O541" s="52">
        <v>100</v>
      </c>
      <c r="P541" s="52">
        <v>125</v>
      </c>
      <c r="Q541" s="52">
        <v>65.009276026740082</v>
      </c>
      <c r="R541" s="52">
        <v>69.050866233678747</v>
      </c>
      <c r="S541" s="52">
        <v>74.769133883333069</v>
      </c>
      <c r="T541" s="52">
        <v>86.679034702320109</v>
      </c>
      <c r="U541" s="52">
        <v>100</v>
      </c>
      <c r="V541" s="52">
        <v>205</v>
      </c>
      <c r="W541" s="52">
        <v>63.083090219675576</v>
      </c>
      <c r="X541" s="52">
        <v>84.110786959567434</v>
      </c>
      <c r="Y541" s="52">
        <v>100</v>
      </c>
      <c r="Z541" s="52">
        <v>125</v>
      </c>
      <c r="AA541" s="52">
        <v>59.263713570713549</v>
      </c>
      <c r="AB541" s="52">
        <v>79.018284760951403</v>
      </c>
      <c r="AC541" s="52">
        <v>100</v>
      </c>
      <c r="AD541" s="52">
        <v>69</v>
      </c>
      <c r="AE541" s="52">
        <v>52.959420289855103</v>
      </c>
      <c r="AF541" s="52">
        <v>70.612560386473461</v>
      </c>
      <c r="AG541" s="52">
        <v>100</v>
      </c>
      <c r="AH541" s="52">
        <v>46</v>
      </c>
      <c r="AI541" s="52">
        <v>50.19347826086959</v>
      </c>
      <c r="AJ541" s="52">
        <v>58.491304347826095</v>
      </c>
      <c r="AK541" s="52">
        <v>66.924637681159453</v>
      </c>
      <c r="AL541" s="52">
        <v>100</v>
      </c>
      <c r="AM541" s="53">
        <v>9.75</v>
      </c>
      <c r="AN541" s="53">
        <v>9.7799999999999994</v>
      </c>
      <c r="AO541" s="53">
        <v>8.2899999999999991</v>
      </c>
      <c r="AP541" s="52">
        <v>0</v>
      </c>
      <c r="AQ541" s="52">
        <v>0.99530516431924887</v>
      </c>
      <c r="AR541" s="52">
        <v>1</v>
      </c>
      <c r="AS541" s="52">
        <v>0.9882352941176471</v>
      </c>
      <c r="AT541" s="52">
        <v>0.99530516431924887</v>
      </c>
      <c r="AU541" s="52">
        <v>1</v>
      </c>
      <c r="AV541" s="52">
        <v>0.9882352941176471</v>
      </c>
      <c r="AW541" s="52">
        <v>1</v>
      </c>
      <c r="AX541" s="52">
        <v>1</v>
      </c>
      <c r="AY541" s="52">
        <v>1</v>
      </c>
      <c r="AZ541" s="52">
        <v>9.0225563909774431E-2</v>
      </c>
      <c r="BA541" s="52">
        <v>41.95488721804513</v>
      </c>
      <c r="BB541" s="52">
        <v>50</v>
      </c>
      <c r="BC541" s="52">
        <v>0.13901345291479822</v>
      </c>
      <c r="BD541" s="52">
        <v>32.19730941704038</v>
      </c>
      <c r="BE541" s="52">
        <v>50</v>
      </c>
      <c r="BF541" s="52"/>
      <c r="BG541" s="52"/>
      <c r="BH541" s="52"/>
      <c r="BI541" s="52"/>
      <c r="BJ541" s="52"/>
      <c r="BK541" s="52"/>
      <c r="BL541" s="52"/>
      <c r="BM541" s="52"/>
      <c r="BN541" s="52"/>
      <c r="BO541" s="52"/>
      <c r="BP541" s="52"/>
      <c r="BQ541" s="52"/>
      <c r="BR541" s="52"/>
      <c r="BS541" s="52"/>
      <c r="BT541" s="52"/>
      <c r="BU541" s="54"/>
      <c r="BV541" s="54"/>
      <c r="BW541" s="52"/>
      <c r="BX541" s="52"/>
      <c r="BY541" s="52"/>
      <c r="BZ541" s="55"/>
      <c r="CA541" s="55"/>
      <c r="CB541" s="52"/>
      <c r="CC541" s="52"/>
      <c r="CD541" s="52"/>
      <c r="CE541" s="52"/>
      <c r="CF541" s="52"/>
      <c r="CG541" s="52"/>
      <c r="CH541" s="52"/>
      <c r="CI541" s="52"/>
      <c r="CJ541" s="52"/>
      <c r="CK541" s="52">
        <v>74</v>
      </c>
      <c r="CL541" s="52">
        <v>25</v>
      </c>
      <c r="CM541" s="52">
        <v>76</v>
      </c>
      <c r="CN541" s="52">
        <v>0.33783783783783783</v>
      </c>
      <c r="CO541" s="52">
        <v>0.97368421052631582</v>
      </c>
      <c r="CP541" s="52">
        <v>22.522522522522522</v>
      </c>
      <c r="CQ541" s="52">
        <v>50</v>
      </c>
      <c r="CR541" s="52"/>
      <c r="CS541" s="52"/>
      <c r="CT541" s="52"/>
      <c r="CU541" s="52"/>
      <c r="CV541" s="52"/>
      <c r="CW541" s="52"/>
      <c r="CX541" s="52"/>
      <c r="CY541" s="52"/>
      <c r="CZ541" s="52">
        <v>16.823939048191338</v>
      </c>
      <c r="DA541" s="52">
        <v>19.496255895940152</v>
      </c>
      <c r="DB541" s="52">
        <v>17.335082511020332</v>
      </c>
      <c r="DC541" s="52"/>
      <c r="DD541" s="50" t="s">
        <v>875</v>
      </c>
      <c r="DE541" s="22"/>
      <c r="DF541" s="22"/>
    </row>
    <row r="542" spans="1:110" x14ac:dyDescent="0.25">
      <c r="A542" s="50" t="s">
        <v>3032</v>
      </c>
      <c r="B542" s="50" t="s">
        <v>2150</v>
      </c>
      <c r="C542" s="50" t="s">
        <v>106</v>
      </c>
      <c r="D542" s="50" t="s">
        <v>107</v>
      </c>
      <c r="E542" s="50" t="s">
        <v>119</v>
      </c>
      <c r="F542" s="50" t="s">
        <v>1453</v>
      </c>
      <c r="G542" s="50" t="s">
        <v>109</v>
      </c>
      <c r="H542" s="52">
        <v>648.18437222439786</v>
      </c>
      <c r="I542" s="52">
        <v>800</v>
      </c>
      <c r="J542" s="52">
        <v>81.023046528049733</v>
      </c>
      <c r="K542" s="52">
        <v>0</v>
      </c>
      <c r="L542" s="52">
        <v>252</v>
      </c>
      <c r="M542" s="52">
        <v>71.825251671940109</v>
      </c>
      <c r="N542" s="52">
        <v>95.767002229253478</v>
      </c>
      <c r="O542" s="52">
        <v>100</v>
      </c>
      <c r="P542" s="52">
        <v>91</v>
      </c>
      <c r="Q542" s="52">
        <v>64.869708162931701</v>
      </c>
      <c r="R542" s="52">
        <v>59.079046245637528</v>
      </c>
      <c r="S542" s="52">
        <v>75</v>
      </c>
      <c r="T542" s="52">
        <v>86.492944217242268</v>
      </c>
      <c r="U542" s="52">
        <v>100</v>
      </c>
      <c r="V542" s="52">
        <v>252</v>
      </c>
      <c r="W542" s="52">
        <v>56.376630526307871</v>
      </c>
      <c r="X542" s="52">
        <v>75.168840701743818</v>
      </c>
      <c r="Y542" s="52">
        <v>100</v>
      </c>
      <c r="Z542" s="52">
        <v>91</v>
      </c>
      <c r="AA542" s="52">
        <v>51.595433484416937</v>
      </c>
      <c r="AB542" s="52">
        <v>68.793911312555906</v>
      </c>
      <c r="AC542" s="52">
        <v>100</v>
      </c>
      <c r="AD542" s="52">
        <v>87</v>
      </c>
      <c r="AE542" s="52">
        <v>60.8750957854406</v>
      </c>
      <c r="AF542" s="52">
        <v>81.166794380587476</v>
      </c>
      <c r="AG542" s="52">
        <v>100</v>
      </c>
      <c r="AH542" s="52">
        <v>27</v>
      </c>
      <c r="AI542" s="52">
        <v>54.511111111111113</v>
      </c>
      <c r="AJ542" s="52">
        <v>63.738888888888908</v>
      </c>
      <c r="AK542" s="52">
        <v>72.681481481481484</v>
      </c>
      <c r="AL542" s="52">
        <v>100</v>
      </c>
      <c r="AM542" s="53">
        <v>10.130000000000001</v>
      </c>
      <c r="AN542" s="53">
        <v>7.48</v>
      </c>
      <c r="AO542" s="53">
        <v>9.2200000000000006</v>
      </c>
      <c r="AP542" s="52">
        <v>0</v>
      </c>
      <c r="AQ542" s="52">
        <v>0.9885057471264368</v>
      </c>
      <c r="AR542" s="52">
        <v>0.989247311827957</v>
      </c>
      <c r="AS542" s="52">
        <v>0.98809523809523814</v>
      </c>
      <c r="AT542" s="52">
        <v>0.9885057471264368</v>
      </c>
      <c r="AU542" s="52">
        <v>0.989247311827957</v>
      </c>
      <c r="AV542" s="52">
        <v>0.98809523809523814</v>
      </c>
      <c r="AW542" s="52">
        <v>0.9887640449438202</v>
      </c>
      <c r="AX542" s="52">
        <v>0.9642857142857143</v>
      </c>
      <c r="AY542" s="52">
        <v>1</v>
      </c>
      <c r="AZ542" s="52">
        <v>6.25E-2</v>
      </c>
      <c r="BA542" s="52">
        <v>47.500000000000007</v>
      </c>
      <c r="BB542" s="52">
        <v>50</v>
      </c>
      <c r="BC542" s="52">
        <v>0.10169491525423729</v>
      </c>
      <c r="BD542" s="52">
        <v>39.661016949152561</v>
      </c>
      <c r="BE542" s="52">
        <v>50</v>
      </c>
      <c r="BF542" s="52"/>
      <c r="BG542" s="52"/>
      <c r="BH542" s="52"/>
      <c r="BI542" s="52"/>
      <c r="BJ542" s="52"/>
      <c r="BK542" s="52"/>
      <c r="BL542" s="52"/>
      <c r="BM542" s="52"/>
      <c r="BN542" s="52"/>
      <c r="BO542" s="52"/>
      <c r="BP542" s="52">
        <v>40</v>
      </c>
      <c r="BQ542" s="52">
        <v>42</v>
      </c>
      <c r="BR542" s="52">
        <v>0.95238095238095233</v>
      </c>
      <c r="BS542" s="52">
        <v>50</v>
      </c>
      <c r="BT542" s="52">
        <v>50</v>
      </c>
      <c r="BU542" s="54"/>
      <c r="BV542" s="54"/>
      <c r="BW542" s="52"/>
      <c r="BX542" s="52"/>
      <c r="BY542" s="52"/>
      <c r="BZ542" s="55"/>
      <c r="CA542" s="55"/>
      <c r="CB542" s="52"/>
      <c r="CC542" s="52"/>
      <c r="CD542" s="52"/>
      <c r="CE542" s="52"/>
      <c r="CF542" s="52"/>
      <c r="CG542" s="52"/>
      <c r="CH542" s="52"/>
      <c r="CI542" s="52"/>
      <c r="CJ542" s="52"/>
      <c r="CK542" s="52">
        <v>140</v>
      </c>
      <c r="CL542" s="52">
        <v>65</v>
      </c>
      <c r="CM542" s="52">
        <v>141</v>
      </c>
      <c r="CN542" s="52">
        <v>0.4642857142857143</v>
      </c>
      <c r="CO542" s="52">
        <v>0.99290780141843971</v>
      </c>
      <c r="CP542" s="52">
        <v>30.952380952380953</v>
      </c>
      <c r="CQ542" s="52">
        <v>50</v>
      </c>
      <c r="CR542" s="52"/>
      <c r="CS542" s="52"/>
      <c r="CT542" s="52"/>
      <c r="CU542" s="52"/>
      <c r="CV542" s="52"/>
      <c r="CW542" s="52"/>
      <c r="CX542" s="52"/>
      <c r="CY542" s="52"/>
      <c r="CZ542" s="52">
        <v>16.823939048191338</v>
      </c>
      <c r="DA542" s="52">
        <v>19.496255895940152</v>
      </c>
      <c r="DB542" s="52">
        <v>17.335082511020332</v>
      </c>
      <c r="DC542" s="52"/>
      <c r="DD542" s="50" t="s">
        <v>619</v>
      </c>
      <c r="DE542" s="22"/>
      <c r="DF542" s="22"/>
    </row>
    <row r="543" spans="1:110" x14ac:dyDescent="0.25">
      <c r="A543" s="50" t="s">
        <v>3035</v>
      </c>
      <c r="B543" s="50" t="s">
        <v>2151</v>
      </c>
      <c r="C543" s="50" t="s">
        <v>106</v>
      </c>
      <c r="D543" s="50" t="s">
        <v>122</v>
      </c>
      <c r="E543" s="50" t="s">
        <v>123</v>
      </c>
      <c r="F543" s="50" t="s">
        <v>2644</v>
      </c>
      <c r="G543" s="50" t="s">
        <v>109</v>
      </c>
      <c r="H543" s="52">
        <v>927.57250912938173</v>
      </c>
      <c r="I543" s="52">
        <v>1150</v>
      </c>
      <c r="J543" s="52">
        <v>80.658479054728843</v>
      </c>
      <c r="K543" s="52">
        <v>1</v>
      </c>
      <c r="L543" s="52">
        <v>253</v>
      </c>
      <c r="M543" s="52">
        <v>70.008270178788507</v>
      </c>
      <c r="N543" s="52">
        <v>93.344360238384667</v>
      </c>
      <c r="O543" s="52">
        <v>100</v>
      </c>
      <c r="P543" s="52">
        <v>43</v>
      </c>
      <c r="Q543" s="52">
        <v>48.687260576908876</v>
      </c>
      <c r="R543" s="52">
        <v>69.867191592411885</v>
      </c>
      <c r="S543" s="52">
        <v>74.374000716316246</v>
      </c>
      <c r="T543" s="52">
        <v>64.916347435878492</v>
      </c>
      <c r="U543" s="52">
        <v>100</v>
      </c>
      <c r="V543" s="52">
        <v>252</v>
      </c>
      <c r="W543" s="52">
        <v>66.063311711685756</v>
      </c>
      <c r="X543" s="52">
        <v>88.084415615581008</v>
      </c>
      <c r="Y543" s="52">
        <v>100</v>
      </c>
      <c r="Z543" s="52">
        <v>42</v>
      </c>
      <c r="AA543" s="52">
        <v>47.04391230805517</v>
      </c>
      <c r="AB543" s="52">
        <v>62.725216410740224</v>
      </c>
      <c r="AC543" s="52">
        <v>100</v>
      </c>
      <c r="AD543" s="52">
        <v>158</v>
      </c>
      <c r="AE543" s="52">
        <v>66.596993670886093</v>
      </c>
      <c r="AF543" s="52">
        <v>88.795991561181452</v>
      </c>
      <c r="AG543" s="52">
        <v>100</v>
      </c>
      <c r="AH543" s="52">
        <v>21</v>
      </c>
      <c r="AI543" s="52">
        <v>52.891666666666666</v>
      </c>
      <c r="AJ543" s="52">
        <v>68.697810218978134</v>
      </c>
      <c r="AK543" s="52">
        <v>70.522222222222226</v>
      </c>
      <c r="AL543" s="52">
        <v>100</v>
      </c>
      <c r="AM543" s="53">
        <v>25.68</v>
      </c>
      <c r="AN543" s="53">
        <v>22.82</v>
      </c>
      <c r="AO543" s="53">
        <v>15.8</v>
      </c>
      <c r="AP543" s="52">
        <v>0</v>
      </c>
      <c r="AQ543" s="52">
        <v>0.97718631178707227</v>
      </c>
      <c r="AR543" s="52">
        <v>1</v>
      </c>
      <c r="AS543" s="52">
        <v>0.97247706422018354</v>
      </c>
      <c r="AT543" s="52">
        <v>0.97338403041825095</v>
      </c>
      <c r="AU543" s="52">
        <v>0.97777777777777775</v>
      </c>
      <c r="AV543" s="52">
        <v>0.97247706422018354</v>
      </c>
      <c r="AW543" s="52">
        <v>1</v>
      </c>
      <c r="AX543" s="52">
        <v>1</v>
      </c>
      <c r="AY543" s="52">
        <v>1</v>
      </c>
      <c r="AZ543" s="52">
        <v>8.4033613445378158E-2</v>
      </c>
      <c r="BA543" s="52">
        <v>43.193277310924373</v>
      </c>
      <c r="BB543" s="52">
        <v>50</v>
      </c>
      <c r="BC543" s="52">
        <v>0.21126760563380281</v>
      </c>
      <c r="BD543" s="52">
        <v>17.746478873239457</v>
      </c>
      <c r="BE543" s="52">
        <v>50</v>
      </c>
      <c r="BF543" s="52">
        <v>93</v>
      </c>
      <c r="BG543" s="52">
        <v>154</v>
      </c>
      <c r="BH543" s="52">
        <v>0.60389610389610393</v>
      </c>
      <c r="BI543" s="52">
        <v>40.259740259740262</v>
      </c>
      <c r="BJ543" s="52">
        <v>50</v>
      </c>
      <c r="BK543" s="52">
        <v>85</v>
      </c>
      <c r="BL543" s="52">
        <v>154</v>
      </c>
      <c r="BM543" s="52">
        <v>0.55194805194805197</v>
      </c>
      <c r="BN543" s="52">
        <v>36.796536796536799</v>
      </c>
      <c r="BO543" s="52">
        <v>50</v>
      </c>
      <c r="BP543" s="52">
        <v>136</v>
      </c>
      <c r="BQ543" s="52">
        <v>151</v>
      </c>
      <c r="BR543" s="52">
        <v>0.90066225165562919</v>
      </c>
      <c r="BS543" s="52">
        <v>47.907566577427083</v>
      </c>
      <c r="BT543" s="52">
        <v>50</v>
      </c>
      <c r="BU543" s="54">
        <v>64</v>
      </c>
      <c r="BV543" s="54">
        <v>67</v>
      </c>
      <c r="BW543" s="52">
        <v>0.95522388059701491</v>
      </c>
      <c r="BX543" s="52">
        <v>100</v>
      </c>
      <c r="BY543" s="52">
        <v>100</v>
      </c>
      <c r="BZ543" s="55"/>
      <c r="CA543" s="55"/>
      <c r="CB543" s="52"/>
      <c r="CC543" s="52"/>
      <c r="CD543" s="52"/>
      <c r="CE543" s="52">
        <v>0</v>
      </c>
      <c r="CF543" s="52">
        <v>64</v>
      </c>
      <c r="CG543" s="52">
        <v>55</v>
      </c>
      <c r="CH543" s="52">
        <v>0.859375</v>
      </c>
      <c r="CI543" s="52">
        <v>100</v>
      </c>
      <c r="CJ543" s="52">
        <v>100</v>
      </c>
      <c r="CK543" s="52">
        <v>159</v>
      </c>
      <c r="CL543" s="52">
        <v>113</v>
      </c>
      <c r="CM543" s="52">
        <v>164</v>
      </c>
      <c r="CN543" s="52">
        <v>0.71069182389937102</v>
      </c>
      <c r="CO543" s="52">
        <v>0.96951219512195119</v>
      </c>
      <c r="CP543" s="52">
        <v>47.379454926624739</v>
      </c>
      <c r="CQ543" s="52">
        <v>50</v>
      </c>
      <c r="CR543" s="52">
        <v>92</v>
      </c>
      <c r="CS543" s="52">
        <v>296</v>
      </c>
      <c r="CT543" s="52">
        <v>0.3108108108108108</v>
      </c>
      <c r="CU543" s="52">
        <v>25.900900900900904</v>
      </c>
      <c r="CV543" s="52">
        <v>50</v>
      </c>
      <c r="CW543" s="52"/>
      <c r="CX543" s="52"/>
      <c r="CY543" s="52"/>
      <c r="CZ543" s="52">
        <v>16.823939048191338</v>
      </c>
      <c r="DA543" s="52">
        <v>19.496255895940152</v>
      </c>
      <c r="DB543" s="52">
        <v>17.335082511020332</v>
      </c>
      <c r="DC543" s="52">
        <v>12.629206143265662</v>
      </c>
      <c r="DD543" s="50" t="s">
        <v>622</v>
      </c>
      <c r="DE543" s="22"/>
      <c r="DF543" s="22"/>
    </row>
    <row r="544" spans="1:110" x14ac:dyDescent="0.25">
      <c r="A544" s="50" t="s">
        <v>3034</v>
      </c>
      <c r="B544" s="50" t="s">
        <v>2152</v>
      </c>
      <c r="C544" s="50" t="s">
        <v>106</v>
      </c>
      <c r="D544" s="50" t="s">
        <v>132</v>
      </c>
      <c r="E544" s="50" t="s">
        <v>108</v>
      </c>
      <c r="F544" s="50" t="s">
        <v>1453</v>
      </c>
      <c r="G544" s="50" t="s">
        <v>109</v>
      </c>
      <c r="H544" s="52">
        <v>678.67503521894685</v>
      </c>
      <c r="I544" s="52">
        <v>750</v>
      </c>
      <c r="J544" s="52">
        <v>90.490004695859582</v>
      </c>
      <c r="K544" s="52">
        <v>0</v>
      </c>
      <c r="L544" s="52">
        <v>225</v>
      </c>
      <c r="M544" s="52">
        <v>79.217171235915146</v>
      </c>
      <c r="N544" s="52">
        <v>100</v>
      </c>
      <c r="O544" s="52">
        <v>100</v>
      </c>
      <c r="P544" s="52">
        <v>64</v>
      </c>
      <c r="Q544" s="52">
        <v>67.111909043645099</v>
      </c>
      <c r="R544" s="52">
        <v>75</v>
      </c>
      <c r="S544" s="52">
        <v>75</v>
      </c>
      <c r="T544" s="52">
        <v>89.482545391526799</v>
      </c>
      <c r="U544" s="52">
        <v>100</v>
      </c>
      <c r="V544" s="52">
        <v>226</v>
      </c>
      <c r="W544" s="52">
        <v>72.604538135744463</v>
      </c>
      <c r="X544" s="52">
        <v>96.806050847659293</v>
      </c>
      <c r="Y544" s="52">
        <v>100</v>
      </c>
      <c r="Z544" s="52">
        <v>64</v>
      </c>
      <c r="AA544" s="52">
        <v>61.156885675800169</v>
      </c>
      <c r="AB544" s="52">
        <v>81.542514234400215</v>
      </c>
      <c r="AC544" s="52">
        <v>100</v>
      </c>
      <c r="AD544" s="52">
        <v>77</v>
      </c>
      <c r="AE544" s="52">
        <v>71.038095238095238</v>
      </c>
      <c r="AF544" s="52">
        <v>94.717460317460322</v>
      </c>
      <c r="AG544" s="52">
        <v>100</v>
      </c>
      <c r="AH544" s="52">
        <v>24</v>
      </c>
      <c r="AI544" s="52">
        <v>61.798611111111107</v>
      </c>
      <c r="AJ544" s="52">
        <v>75</v>
      </c>
      <c r="AK544" s="52">
        <v>82.398148148148138</v>
      </c>
      <c r="AL544" s="52">
        <v>100</v>
      </c>
      <c r="AM544" s="53">
        <v>7.88</v>
      </c>
      <c r="AN544" s="53">
        <v>13.84</v>
      </c>
      <c r="AO544" s="53">
        <v>13.2</v>
      </c>
      <c r="AP544" s="52">
        <v>0</v>
      </c>
      <c r="AQ544" s="52">
        <v>0.99141630901287559</v>
      </c>
      <c r="AR544" s="52">
        <v>1</v>
      </c>
      <c r="AS544" s="52">
        <v>0.98809523809523814</v>
      </c>
      <c r="AT544" s="52">
        <v>0.99570815450643779</v>
      </c>
      <c r="AU544" s="52">
        <v>1</v>
      </c>
      <c r="AV544" s="52">
        <v>0.99404761904761907</v>
      </c>
      <c r="AW544" s="52">
        <v>1</v>
      </c>
      <c r="AX544" s="52">
        <v>1</v>
      </c>
      <c r="AY544" s="52">
        <v>1</v>
      </c>
      <c r="AZ544" s="52">
        <v>4.7210300429184553E-2</v>
      </c>
      <c r="BA544" s="52">
        <v>50</v>
      </c>
      <c r="BB544" s="52">
        <v>50</v>
      </c>
      <c r="BC544" s="52">
        <v>9.8360655737704916E-2</v>
      </c>
      <c r="BD544" s="52">
        <v>40.327868852459027</v>
      </c>
      <c r="BE544" s="52">
        <v>50</v>
      </c>
      <c r="BF544" s="52"/>
      <c r="BG544" s="52"/>
      <c r="BH544" s="52"/>
      <c r="BI544" s="52"/>
      <c r="BJ544" s="52"/>
      <c r="BK544" s="52"/>
      <c r="BL544" s="52"/>
      <c r="BM544" s="52"/>
      <c r="BN544" s="52"/>
      <c r="BO544" s="52"/>
      <c r="BP544" s="52"/>
      <c r="BQ544" s="52"/>
      <c r="BR544" s="52"/>
      <c r="BS544" s="52"/>
      <c r="BT544" s="52"/>
      <c r="BU544" s="54"/>
      <c r="BV544" s="54"/>
      <c r="BW544" s="52"/>
      <c r="BX544" s="52"/>
      <c r="BY544" s="52"/>
      <c r="BZ544" s="55"/>
      <c r="CA544" s="55"/>
      <c r="CB544" s="52"/>
      <c r="CC544" s="52"/>
      <c r="CD544" s="52"/>
      <c r="CE544" s="52"/>
      <c r="CF544" s="52"/>
      <c r="CG544" s="52"/>
      <c r="CH544" s="52"/>
      <c r="CI544" s="52"/>
      <c r="CJ544" s="52"/>
      <c r="CK544" s="52">
        <v>149</v>
      </c>
      <c r="CL544" s="52">
        <v>97</v>
      </c>
      <c r="CM544" s="52">
        <v>155</v>
      </c>
      <c r="CN544" s="52">
        <v>0.65100671140939592</v>
      </c>
      <c r="CO544" s="52">
        <v>0.96129032258064517</v>
      </c>
      <c r="CP544" s="52">
        <v>43.400447427293059</v>
      </c>
      <c r="CQ544" s="52">
        <v>50</v>
      </c>
      <c r="CR544" s="52"/>
      <c r="CS544" s="52"/>
      <c r="CT544" s="52"/>
      <c r="CU544" s="52"/>
      <c r="CV544" s="52"/>
      <c r="CW544" s="52"/>
      <c r="CX544" s="52"/>
      <c r="CY544" s="52"/>
      <c r="CZ544" s="52">
        <v>16.823939048191338</v>
      </c>
      <c r="DA544" s="52">
        <v>19.496255895940152</v>
      </c>
      <c r="DB544" s="52">
        <v>17.335082511020332</v>
      </c>
      <c r="DC544" s="52"/>
      <c r="DD544" s="50" t="s">
        <v>621</v>
      </c>
      <c r="DE544" s="22"/>
      <c r="DF544" s="22"/>
    </row>
    <row r="545" spans="1:108" x14ac:dyDescent="0.25">
      <c r="A545" s="50" t="s">
        <v>3086</v>
      </c>
      <c r="B545" s="50" t="s">
        <v>2153</v>
      </c>
      <c r="C545" s="50" t="s">
        <v>106</v>
      </c>
      <c r="D545" s="50" t="s">
        <v>107</v>
      </c>
      <c r="E545" s="50" t="s">
        <v>137</v>
      </c>
      <c r="F545" s="50" t="s">
        <v>2644</v>
      </c>
      <c r="G545" s="50" t="s">
        <v>109</v>
      </c>
      <c r="H545" s="52">
        <v>84.64788732394365</v>
      </c>
      <c r="I545" s="52">
        <v>100</v>
      </c>
      <c r="J545" s="52">
        <v>84.64788732394365</v>
      </c>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3"/>
      <c r="AN545" s="53"/>
      <c r="AO545" s="53"/>
      <c r="AP545" s="52"/>
      <c r="AQ545" s="52"/>
      <c r="AR545" s="52"/>
      <c r="AS545" s="52"/>
      <c r="AT545" s="52"/>
      <c r="AU545" s="52"/>
      <c r="AV545" s="52"/>
      <c r="AW545" s="52"/>
      <c r="AX545" s="52"/>
      <c r="AY545" s="52"/>
      <c r="AZ545" s="52">
        <v>4.6204620462046202E-2</v>
      </c>
      <c r="BA545" s="52">
        <v>50</v>
      </c>
      <c r="BB545" s="52">
        <v>50</v>
      </c>
      <c r="BC545" s="52">
        <v>0.12676056338028169</v>
      </c>
      <c r="BD545" s="52">
        <v>34.647887323943657</v>
      </c>
      <c r="BE545" s="52">
        <v>50</v>
      </c>
      <c r="BF545" s="52"/>
      <c r="BG545" s="52"/>
      <c r="BH545" s="52"/>
      <c r="BI545" s="52"/>
      <c r="BJ545" s="52"/>
      <c r="BK545" s="52"/>
      <c r="BL545" s="52"/>
      <c r="BM545" s="52"/>
      <c r="BN545" s="52"/>
      <c r="BO545" s="52"/>
      <c r="BP545" s="52"/>
      <c r="BQ545" s="52"/>
      <c r="BR545" s="52"/>
      <c r="BS545" s="52"/>
      <c r="BT545" s="52"/>
      <c r="BU545" s="54"/>
      <c r="BV545" s="54"/>
      <c r="BW545" s="52"/>
      <c r="BX545" s="52"/>
      <c r="BY545" s="52"/>
      <c r="BZ545" s="55"/>
      <c r="CA545" s="55"/>
      <c r="CB545" s="52"/>
      <c r="CC545" s="52"/>
      <c r="CD545" s="52"/>
      <c r="CE545" s="52"/>
      <c r="CF545" s="52"/>
      <c r="CG545" s="52"/>
      <c r="CH545" s="52"/>
      <c r="CI545" s="52"/>
      <c r="CJ545" s="52"/>
      <c r="CK545" s="52"/>
      <c r="CL545" s="52"/>
      <c r="CM545" s="52"/>
      <c r="CN545" s="52"/>
      <c r="CO545" s="52"/>
      <c r="CP545" s="52"/>
      <c r="CQ545" s="52"/>
      <c r="CR545" s="52"/>
      <c r="CS545" s="52"/>
      <c r="CT545" s="52"/>
      <c r="CU545" s="52"/>
      <c r="CV545" s="52"/>
      <c r="CW545" s="52"/>
      <c r="CX545" s="52"/>
      <c r="CY545" s="52"/>
      <c r="CZ545" s="52"/>
      <c r="DA545" s="52"/>
      <c r="DB545" s="52"/>
      <c r="DC545" s="52"/>
      <c r="DD545" s="50" t="s">
        <v>679</v>
      </c>
    </row>
    <row r="546" spans="1:108" x14ac:dyDescent="0.25">
      <c r="A546" s="50" t="s">
        <v>3310</v>
      </c>
      <c r="B546" s="50" t="s">
        <v>2154</v>
      </c>
      <c r="C546" s="50" t="s">
        <v>106</v>
      </c>
      <c r="D546" s="50" t="s">
        <v>107</v>
      </c>
      <c r="E546" s="50" t="s">
        <v>132</v>
      </c>
      <c r="F546" s="50" t="s">
        <v>1453</v>
      </c>
      <c r="G546" s="50" t="s">
        <v>109</v>
      </c>
      <c r="H546" s="52">
        <v>446.21975061033618</v>
      </c>
      <c r="I546" s="52">
        <v>550</v>
      </c>
      <c r="J546" s="52">
        <v>81.130863747333848</v>
      </c>
      <c r="K546" s="52">
        <v>0</v>
      </c>
      <c r="L546" s="52">
        <v>147</v>
      </c>
      <c r="M546" s="52">
        <v>72.119020063065904</v>
      </c>
      <c r="N546" s="52">
        <v>96.158693417421205</v>
      </c>
      <c r="O546" s="52">
        <v>100</v>
      </c>
      <c r="P546" s="52">
        <v>78</v>
      </c>
      <c r="Q546" s="52">
        <v>66.903971481858974</v>
      </c>
      <c r="R546" s="52">
        <v>69.876323488642285</v>
      </c>
      <c r="S546" s="52">
        <v>75</v>
      </c>
      <c r="T546" s="52">
        <v>89.205295309145299</v>
      </c>
      <c r="U546" s="52">
        <v>100</v>
      </c>
      <c r="V546" s="52">
        <v>147</v>
      </c>
      <c r="W546" s="52">
        <v>63.595167147037884</v>
      </c>
      <c r="X546" s="52">
        <v>84.793556196050517</v>
      </c>
      <c r="Y546" s="52">
        <v>100</v>
      </c>
      <c r="Z546" s="52">
        <v>78</v>
      </c>
      <c r="AA546" s="52">
        <v>58.038759614080135</v>
      </c>
      <c r="AB546" s="52">
        <v>77.385012818773518</v>
      </c>
      <c r="AC546" s="52">
        <v>100</v>
      </c>
      <c r="AD546" s="52"/>
      <c r="AE546" s="52"/>
      <c r="AF546" s="52"/>
      <c r="AG546" s="52">
        <v>0</v>
      </c>
      <c r="AH546" s="52"/>
      <c r="AI546" s="52"/>
      <c r="AJ546" s="52"/>
      <c r="AK546" s="52"/>
      <c r="AL546" s="52">
        <v>0</v>
      </c>
      <c r="AM546" s="53">
        <v>8.09</v>
      </c>
      <c r="AN546" s="53">
        <v>11.83</v>
      </c>
      <c r="AO546" s="53"/>
      <c r="AP546" s="52">
        <v>0</v>
      </c>
      <c r="AQ546" s="52">
        <v>0.99346405228758172</v>
      </c>
      <c r="AR546" s="52">
        <v>0.98795180722891562</v>
      </c>
      <c r="AS546" s="52">
        <v>1</v>
      </c>
      <c r="AT546" s="52">
        <v>0.99346405228758172</v>
      </c>
      <c r="AU546" s="52">
        <v>0.98795180722891562</v>
      </c>
      <c r="AV546" s="52">
        <v>1</v>
      </c>
      <c r="AW546" s="52"/>
      <c r="AX546" s="52"/>
      <c r="AY546" s="52"/>
      <c r="AZ546" s="52">
        <v>0.11597938144329897</v>
      </c>
      <c r="BA546" s="52">
        <v>36.80412371134021</v>
      </c>
      <c r="BB546" s="52">
        <v>50</v>
      </c>
      <c r="BC546" s="52">
        <v>0.15025906735751296</v>
      </c>
      <c r="BD546" s="52">
        <v>29.948186528497423</v>
      </c>
      <c r="BE546" s="52">
        <v>50</v>
      </c>
      <c r="BF546" s="52"/>
      <c r="BG546" s="52"/>
      <c r="BH546" s="52"/>
      <c r="BI546" s="52"/>
      <c r="BJ546" s="52"/>
      <c r="BK546" s="52"/>
      <c r="BL546" s="52"/>
      <c r="BM546" s="52"/>
      <c r="BN546" s="52"/>
      <c r="BO546" s="52"/>
      <c r="BP546" s="52"/>
      <c r="BQ546" s="52"/>
      <c r="BR546" s="52"/>
      <c r="BS546" s="52"/>
      <c r="BT546" s="52"/>
      <c r="BU546" s="54"/>
      <c r="BV546" s="54"/>
      <c r="BW546" s="52"/>
      <c r="BX546" s="52"/>
      <c r="BY546" s="52"/>
      <c r="BZ546" s="55"/>
      <c r="CA546" s="55"/>
      <c r="CB546" s="52"/>
      <c r="CC546" s="52"/>
      <c r="CD546" s="52"/>
      <c r="CE546" s="52"/>
      <c r="CF546" s="52"/>
      <c r="CG546" s="52"/>
      <c r="CH546" s="52"/>
      <c r="CI546" s="52"/>
      <c r="CJ546" s="52"/>
      <c r="CK546" s="52">
        <v>71</v>
      </c>
      <c r="CL546" s="52">
        <v>34</v>
      </c>
      <c r="CM546" s="52">
        <v>68</v>
      </c>
      <c r="CN546" s="52">
        <v>0.47887323943661969</v>
      </c>
      <c r="CO546" s="52">
        <v>1.0441176470588236</v>
      </c>
      <c r="CP546" s="52">
        <v>31.92488262910798</v>
      </c>
      <c r="CQ546" s="52">
        <v>50</v>
      </c>
      <c r="CR546" s="52"/>
      <c r="CS546" s="52"/>
      <c r="CT546" s="52"/>
      <c r="CU546" s="52"/>
      <c r="CV546" s="52"/>
      <c r="CW546" s="52"/>
      <c r="CX546" s="52"/>
      <c r="CY546" s="52"/>
      <c r="CZ546" s="52">
        <v>16.823939048191338</v>
      </c>
      <c r="DA546" s="52">
        <v>19.496255895940152</v>
      </c>
      <c r="DB546" s="52">
        <v>17.335082511020332</v>
      </c>
      <c r="DC546" s="52"/>
      <c r="DD546" s="50" t="s">
        <v>934</v>
      </c>
    </row>
    <row r="547" spans="1:108" x14ac:dyDescent="0.25">
      <c r="A547" s="50" t="s">
        <v>3517</v>
      </c>
      <c r="B547" s="50" t="s">
        <v>2155</v>
      </c>
      <c r="C547" s="50" t="s">
        <v>106</v>
      </c>
      <c r="D547" s="50" t="s">
        <v>114</v>
      </c>
      <c r="E547" s="50" t="s">
        <v>137</v>
      </c>
      <c r="F547" s="50" t="s">
        <v>2644</v>
      </c>
      <c r="G547" s="50" t="s">
        <v>109</v>
      </c>
      <c r="H547" s="52">
        <v>611.92547170253988</v>
      </c>
      <c r="I547" s="52">
        <v>650</v>
      </c>
      <c r="J547" s="52">
        <v>94.142380261929219</v>
      </c>
      <c r="K547" s="52">
        <v>0</v>
      </c>
      <c r="L547" s="52">
        <v>294</v>
      </c>
      <c r="M547" s="52">
        <v>85.091704445549155</v>
      </c>
      <c r="N547" s="52">
        <v>100</v>
      </c>
      <c r="O547" s="52">
        <v>100</v>
      </c>
      <c r="P547" s="52">
        <v>36</v>
      </c>
      <c r="Q547" s="52">
        <v>71.241806210024095</v>
      </c>
      <c r="R547" s="52">
        <v>75</v>
      </c>
      <c r="S547" s="52">
        <v>75</v>
      </c>
      <c r="T547" s="52">
        <v>94.989074946698793</v>
      </c>
      <c r="U547" s="52">
        <v>100</v>
      </c>
      <c r="V547" s="52">
        <v>295</v>
      </c>
      <c r="W547" s="52">
        <v>79.721746676831415</v>
      </c>
      <c r="X547" s="52">
        <v>100</v>
      </c>
      <c r="Y547" s="52">
        <v>100</v>
      </c>
      <c r="Z547" s="52">
        <v>36</v>
      </c>
      <c r="AA547" s="52">
        <v>62.445158872242196</v>
      </c>
      <c r="AB547" s="52">
        <v>83.260211829656257</v>
      </c>
      <c r="AC547" s="52">
        <v>100</v>
      </c>
      <c r="AD547" s="52">
        <v>104</v>
      </c>
      <c r="AE547" s="52">
        <v>67.075320512820497</v>
      </c>
      <c r="AF547" s="52">
        <v>89.433760683760667</v>
      </c>
      <c r="AG547" s="52">
        <v>100</v>
      </c>
      <c r="AH547" s="52">
        <v>12</v>
      </c>
      <c r="AI547" s="52"/>
      <c r="AJ547" s="52">
        <v>68.953260869565213</v>
      </c>
      <c r="AK547" s="52"/>
      <c r="AL547" s="52">
        <v>0</v>
      </c>
      <c r="AM547" s="53">
        <v>3.75</v>
      </c>
      <c r="AN547" s="53">
        <v>12.55</v>
      </c>
      <c r="AO547" s="53"/>
      <c r="AP547" s="52">
        <v>1</v>
      </c>
      <c r="AQ547" s="52">
        <v>0.97697368421052633</v>
      </c>
      <c r="AR547" s="52">
        <v>0.92307692307692313</v>
      </c>
      <c r="AS547" s="52">
        <v>0.98490566037735849</v>
      </c>
      <c r="AT547" s="52">
        <v>0.98039215686274506</v>
      </c>
      <c r="AU547" s="52">
        <v>0.92682926829268297</v>
      </c>
      <c r="AV547" s="52">
        <v>0.98867924528301887</v>
      </c>
      <c r="AW547" s="52">
        <v>1</v>
      </c>
      <c r="AX547" s="52"/>
      <c r="AY547" s="52">
        <v>1</v>
      </c>
      <c r="AZ547" s="52">
        <v>1.415929203539823E-2</v>
      </c>
      <c r="BA547" s="52">
        <v>50</v>
      </c>
      <c r="BB547" s="52">
        <v>50</v>
      </c>
      <c r="BC547" s="52">
        <v>1.8181818181818181E-2</v>
      </c>
      <c r="BD547" s="52">
        <v>50</v>
      </c>
      <c r="BE547" s="52">
        <v>50</v>
      </c>
      <c r="BF547" s="52"/>
      <c r="BG547" s="52"/>
      <c r="BH547" s="52"/>
      <c r="BI547" s="52"/>
      <c r="BJ547" s="52"/>
      <c r="BK547" s="52"/>
      <c r="BL547" s="52"/>
      <c r="BM547" s="52"/>
      <c r="BN547" s="52"/>
      <c r="BO547" s="52"/>
      <c r="BP547" s="52"/>
      <c r="BQ547" s="52"/>
      <c r="BR547" s="52"/>
      <c r="BS547" s="52"/>
      <c r="BT547" s="52"/>
      <c r="BU547" s="54"/>
      <c r="BV547" s="54"/>
      <c r="BW547" s="52"/>
      <c r="BX547" s="52"/>
      <c r="BY547" s="52"/>
      <c r="BZ547" s="55"/>
      <c r="CA547" s="55"/>
      <c r="CB547" s="52"/>
      <c r="CC547" s="52"/>
      <c r="CD547" s="52"/>
      <c r="CE547" s="52"/>
      <c r="CF547" s="52"/>
      <c r="CG547" s="52"/>
      <c r="CH547" s="52"/>
      <c r="CI547" s="52"/>
      <c r="CJ547" s="52"/>
      <c r="CK547" s="52">
        <v>110</v>
      </c>
      <c r="CL547" s="52">
        <v>73</v>
      </c>
      <c r="CM547" s="52">
        <v>112</v>
      </c>
      <c r="CN547" s="52">
        <v>0.66363636363636369</v>
      </c>
      <c r="CO547" s="52">
        <v>0.9821428571428571</v>
      </c>
      <c r="CP547" s="52">
        <v>44.242424242424242</v>
      </c>
      <c r="CQ547" s="52">
        <v>50</v>
      </c>
      <c r="CR547" s="52"/>
      <c r="CS547" s="52"/>
      <c r="CT547" s="52"/>
      <c r="CU547" s="52"/>
      <c r="CV547" s="52"/>
      <c r="CW547" s="52"/>
      <c r="CX547" s="52"/>
      <c r="CY547" s="52"/>
      <c r="CZ547" s="52">
        <v>16.823939048191338</v>
      </c>
      <c r="DA547" s="52">
        <v>19.496255895940152</v>
      </c>
      <c r="DB547" s="52">
        <v>17.335082511020332</v>
      </c>
      <c r="DC547" s="52"/>
      <c r="DD547" s="50" t="s">
        <v>1156</v>
      </c>
    </row>
    <row r="548" spans="1:108" x14ac:dyDescent="0.25">
      <c r="A548" s="50" t="s">
        <v>3601</v>
      </c>
      <c r="B548" s="50" t="s">
        <v>2156</v>
      </c>
      <c r="C548" s="50" t="s">
        <v>1212</v>
      </c>
      <c r="D548" s="50" t="s">
        <v>107</v>
      </c>
      <c r="E548" s="50" t="s">
        <v>137</v>
      </c>
      <c r="F548" s="50" t="s">
        <v>2644</v>
      </c>
      <c r="G548" s="50" t="s">
        <v>109</v>
      </c>
      <c r="H548" s="52">
        <v>602.2097673268654</v>
      </c>
      <c r="I548" s="52">
        <v>650</v>
      </c>
      <c r="J548" s="52">
        <v>92.647656511825446</v>
      </c>
      <c r="K548" s="52">
        <v>0</v>
      </c>
      <c r="L548" s="52">
        <v>238</v>
      </c>
      <c r="M548" s="52">
        <v>80.009493398710561</v>
      </c>
      <c r="N548" s="52">
        <v>100</v>
      </c>
      <c r="O548" s="52">
        <v>100</v>
      </c>
      <c r="P548" s="52">
        <v>47</v>
      </c>
      <c r="Q548" s="52">
        <v>63.926712135575862</v>
      </c>
      <c r="R548" s="52">
        <v>75</v>
      </c>
      <c r="S548" s="52">
        <v>75</v>
      </c>
      <c r="T548" s="52">
        <v>85.235616180767821</v>
      </c>
      <c r="U548" s="52">
        <v>100</v>
      </c>
      <c r="V548" s="52">
        <v>238</v>
      </c>
      <c r="W548" s="52">
        <v>73.61139161139161</v>
      </c>
      <c r="X548" s="52">
        <v>98.148522148522147</v>
      </c>
      <c r="Y548" s="52">
        <v>100</v>
      </c>
      <c r="Z548" s="52">
        <v>47</v>
      </c>
      <c r="AA548" s="52">
        <v>59.320044793449043</v>
      </c>
      <c r="AB548" s="52">
        <v>79.093393057932062</v>
      </c>
      <c r="AC548" s="52">
        <v>100</v>
      </c>
      <c r="AD548" s="52">
        <v>81</v>
      </c>
      <c r="AE548" s="52">
        <v>67.299176954732502</v>
      </c>
      <c r="AF548" s="52">
        <v>89.732235939643331</v>
      </c>
      <c r="AG548" s="52">
        <v>100</v>
      </c>
      <c r="AH548" s="52">
        <v>15</v>
      </c>
      <c r="AI548" s="52"/>
      <c r="AJ548" s="52">
        <v>69.2777777777778</v>
      </c>
      <c r="AK548" s="52"/>
      <c r="AL548" s="52">
        <v>0</v>
      </c>
      <c r="AM548" s="53">
        <v>11.07</v>
      </c>
      <c r="AN548" s="53">
        <v>15.67</v>
      </c>
      <c r="AO548" s="53"/>
      <c r="AP548" s="52">
        <v>0</v>
      </c>
      <c r="AQ548" s="52">
        <v>0.98770491803278693</v>
      </c>
      <c r="AR548" s="52">
        <v>0.97916666666666663</v>
      </c>
      <c r="AS548" s="52">
        <v>0.98979591836734693</v>
      </c>
      <c r="AT548" s="52">
        <v>0.98770491803278693</v>
      </c>
      <c r="AU548" s="52">
        <v>0.97916666666666663</v>
      </c>
      <c r="AV548" s="52">
        <v>0.98979591836734693</v>
      </c>
      <c r="AW548" s="52">
        <v>1</v>
      </c>
      <c r="AX548" s="52"/>
      <c r="AY548" s="52">
        <v>1</v>
      </c>
      <c r="AZ548" s="52">
        <v>1.4675052410901468E-2</v>
      </c>
      <c r="BA548" s="52">
        <v>50</v>
      </c>
      <c r="BB548" s="52">
        <v>50</v>
      </c>
      <c r="BC548" s="52">
        <v>3.2967032967032968E-2</v>
      </c>
      <c r="BD548" s="52">
        <v>50</v>
      </c>
      <c r="BE548" s="52">
        <v>50</v>
      </c>
      <c r="BF548" s="52"/>
      <c r="BG548" s="52"/>
      <c r="BH548" s="52"/>
      <c r="BI548" s="52"/>
      <c r="BJ548" s="52"/>
      <c r="BK548" s="52"/>
      <c r="BL548" s="52"/>
      <c r="BM548" s="52"/>
      <c r="BN548" s="52"/>
      <c r="BO548" s="52"/>
      <c r="BP548" s="52"/>
      <c r="BQ548" s="52"/>
      <c r="BR548" s="52"/>
      <c r="BS548" s="52"/>
      <c r="BT548" s="52"/>
      <c r="BU548" s="54"/>
      <c r="BV548" s="54"/>
      <c r="BW548" s="52"/>
      <c r="BX548" s="52"/>
      <c r="BY548" s="52"/>
      <c r="BZ548" s="55"/>
      <c r="CA548" s="55"/>
      <c r="CB548" s="52"/>
      <c r="CC548" s="52"/>
      <c r="CD548" s="52"/>
      <c r="CE548" s="52"/>
      <c r="CF548" s="52"/>
      <c r="CG548" s="52"/>
      <c r="CH548" s="52"/>
      <c r="CI548" s="52"/>
      <c r="CJ548" s="52"/>
      <c r="CK548" s="52">
        <v>77</v>
      </c>
      <c r="CL548" s="52">
        <v>59</v>
      </c>
      <c r="CM548" s="52">
        <v>80</v>
      </c>
      <c r="CN548" s="52">
        <v>0.76623376623376627</v>
      </c>
      <c r="CO548" s="52">
        <v>0.96250000000000002</v>
      </c>
      <c r="CP548" s="52">
        <v>50</v>
      </c>
      <c r="CQ548" s="52">
        <v>50</v>
      </c>
      <c r="CR548" s="52"/>
      <c r="CS548" s="52"/>
      <c r="CT548" s="52"/>
      <c r="CU548" s="52"/>
      <c r="CV548" s="52"/>
      <c r="CW548" s="52"/>
      <c r="CX548" s="52"/>
      <c r="CY548" s="52"/>
      <c r="CZ548" s="52">
        <v>16.823939048191338</v>
      </c>
      <c r="DA548" s="52">
        <v>19.496255895940152</v>
      </c>
      <c r="DB548" s="52">
        <v>17.335082511020332</v>
      </c>
      <c r="DC548" s="52"/>
      <c r="DD548" s="50" t="s">
        <v>1261</v>
      </c>
    </row>
    <row r="549" spans="1:108" x14ac:dyDescent="0.25">
      <c r="A549" s="50" t="s">
        <v>3606</v>
      </c>
      <c r="B549" s="50" t="s">
        <v>2157</v>
      </c>
      <c r="C549" s="50" t="s">
        <v>1212</v>
      </c>
      <c r="D549" s="50" t="s">
        <v>108</v>
      </c>
      <c r="E549" s="50" t="s">
        <v>119</v>
      </c>
      <c r="F549" s="50" t="s">
        <v>1453</v>
      </c>
      <c r="G549" s="50" t="s">
        <v>109</v>
      </c>
      <c r="H549" s="52">
        <v>603.9398882157974</v>
      </c>
      <c r="I549" s="52">
        <v>800</v>
      </c>
      <c r="J549" s="52">
        <v>75.492486026974674</v>
      </c>
      <c r="K549" s="52">
        <v>0</v>
      </c>
      <c r="L549" s="52">
        <v>535</v>
      </c>
      <c r="M549" s="52">
        <v>67.316208106299669</v>
      </c>
      <c r="N549" s="52">
        <v>89.754944141732892</v>
      </c>
      <c r="O549" s="52">
        <v>100</v>
      </c>
      <c r="P549" s="52">
        <v>133</v>
      </c>
      <c r="Q549" s="52">
        <v>55.167960930346119</v>
      </c>
      <c r="R549" s="52">
        <v>64.185368981687176</v>
      </c>
      <c r="S549" s="52">
        <v>71.335404311279333</v>
      </c>
      <c r="T549" s="52">
        <v>73.557281240461492</v>
      </c>
      <c r="U549" s="52">
        <v>100</v>
      </c>
      <c r="V549" s="52">
        <v>534</v>
      </c>
      <c r="W549" s="52">
        <v>60.468436249748081</v>
      </c>
      <c r="X549" s="52">
        <v>80.624581666330769</v>
      </c>
      <c r="Y549" s="52">
        <v>100</v>
      </c>
      <c r="Z549" s="52">
        <v>131</v>
      </c>
      <c r="AA549" s="52">
        <v>49.033902730882005</v>
      </c>
      <c r="AB549" s="52">
        <v>65.378536974509345</v>
      </c>
      <c r="AC549" s="52">
        <v>100</v>
      </c>
      <c r="AD549" s="52">
        <v>182</v>
      </c>
      <c r="AE549" s="52">
        <v>57.194459706959684</v>
      </c>
      <c r="AF549" s="52">
        <v>76.259279609279574</v>
      </c>
      <c r="AG549" s="52">
        <v>100</v>
      </c>
      <c r="AH549" s="52">
        <v>36</v>
      </c>
      <c r="AI549" s="52">
        <v>46.935879629629632</v>
      </c>
      <c r="AJ549" s="52">
        <v>59.723972602739707</v>
      </c>
      <c r="AK549" s="52">
        <v>62.581172839506173</v>
      </c>
      <c r="AL549" s="52">
        <v>100</v>
      </c>
      <c r="AM549" s="53">
        <v>16.16</v>
      </c>
      <c r="AN549" s="53">
        <v>15.15</v>
      </c>
      <c r="AO549" s="53">
        <v>12.78</v>
      </c>
      <c r="AP549" s="52">
        <v>0</v>
      </c>
      <c r="AQ549" s="52">
        <v>0.95721925133689845</v>
      </c>
      <c r="AR549" s="52">
        <v>0.97101449275362317</v>
      </c>
      <c r="AS549" s="52">
        <v>0.95271867612293148</v>
      </c>
      <c r="AT549" s="52">
        <v>0.9554367201426025</v>
      </c>
      <c r="AU549" s="52">
        <v>0.95652173913043481</v>
      </c>
      <c r="AV549" s="52">
        <v>0.95508274231678492</v>
      </c>
      <c r="AW549" s="52">
        <v>1</v>
      </c>
      <c r="AX549" s="52">
        <v>1</v>
      </c>
      <c r="AY549" s="52">
        <v>1</v>
      </c>
      <c r="AZ549" s="52">
        <v>9.0909090909090912E-2</v>
      </c>
      <c r="BA549" s="52">
        <v>41.818181818181827</v>
      </c>
      <c r="BB549" s="52">
        <v>50</v>
      </c>
      <c r="BC549" s="52">
        <v>0.17692307692307693</v>
      </c>
      <c r="BD549" s="52">
        <v>24.615384615384617</v>
      </c>
      <c r="BE549" s="52">
        <v>50</v>
      </c>
      <c r="BF549" s="52"/>
      <c r="BG549" s="52"/>
      <c r="BH549" s="52"/>
      <c r="BI549" s="52"/>
      <c r="BJ549" s="52"/>
      <c r="BK549" s="52"/>
      <c r="BL549" s="52"/>
      <c r="BM549" s="52"/>
      <c r="BN549" s="52"/>
      <c r="BO549" s="52"/>
      <c r="BP549" s="52">
        <v>172</v>
      </c>
      <c r="BQ549" s="52">
        <v>174</v>
      </c>
      <c r="BR549" s="52">
        <v>0.9885057471264368</v>
      </c>
      <c r="BS549" s="52">
        <v>50</v>
      </c>
      <c r="BT549" s="52">
        <v>50</v>
      </c>
      <c r="BU549" s="54"/>
      <c r="BV549" s="54"/>
      <c r="BW549" s="52"/>
      <c r="BX549" s="52"/>
      <c r="BY549" s="52"/>
      <c r="BZ549" s="55"/>
      <c r="CA549" s="55"/>
      <c r="CB549" s="52"/>
      <c r="CC549" s="52"/>
      <c r="CD549" s="52"/>
      <c r="CE549" s="52"/>
      <c r="CF549" s="52"/>
      <c r="CG549" s="52"/>
      <c r="CH549" s="52"/>
      <c r="CI549" s="52"/>
      <c r="CJ549" s="52"/>
      <c r="CK549" s="52">
        <v>349</v>
      </c>
      <c r="CL549" s="52">
        <v>206</v>
      </c>
      <c r="CM549" s="52">
        <v>361</v>
      </c>
      <c r="CN549" s="52">
        <v>0.5902578796561605</v>
      </c>
      <c r="CO549" s="52">
        <v>0.96675900277008309</v>
      </c>
      <c r="CP549" s="52">
        <v>39.350525310410703</v>
      </c>
      <c r="CQ549" s="52">
        <v>50</v>
      </c>
      <c r="CR549" s="52"/>
      <c r="CS549" s="52"/>
      <c r="CT549" s="52"/>
      <c r="CU549" s="52"/>
      <c r="CV549" s="52"/>
      <c r="CW549" s="52"/>
      <c r="CX549" s="52"/>
      <c r="CY549" s="52"/>
      <c r="CZ549" s="52">
        <v>16.823939048191338</v>
      </c>
      <c r="DA549" s="52">
        <v>19.496255895940152</v>
      </c>
      <c r="DB549" s="52">
        <v>17.335082511020332</v>
      </c>
      <c r="DC549" s="52"/>
      <c r="DD549" s="50" t="s">
        <v>1267</v>
      </c>
    </row>
    <row r="550" spans="1:108" x14ac:dyDescent="0.25">
      <c r="A550" s="50" t="s">
        <v>3380</v>
      </c>
      <c r="B550" s="50" t="s">
        <v>2158</v>
      </c>
      <c r="C550" s="50" t="s">
        <v>106</v>
      </c>
      <c r="D550" s="50" t="s">
        <v>114</v>
      </c>
      <c r="E550" s="50" t="s">
        <v>108</v>
      </c>
      <c r="F550" s="50" t="s">
        <v>2644</v>
      </c>
      <c r="G550" s="50" t="s">
        <v>109</v>
      </c>
      <c r="H550" s="52">
        <v>538.60077935637378</v>
      </c>
      <c r="I550" s="52">
        <v>750</v>
      </c>
      <c r="J550" s="52">
        <v>71.813437247516504</v>
      </c>
      <c r="K550" s="52">
        <v>0</v>
      </c>
      <c r="L550" s="52">
        <v>145</v>
      </c>
      <c r="M550" s="52">
        <v>63.9661664897653</v>
      </c>
      <c r="N550" s="52">
        <v>85.288221986353733</v>
      </c>
      <c r="O550" s="52">
        <v>100</v>
      </c>
      <c r="P550" s="52">
        <v>81</v>
      </c>
      <c r="Q550" s="52">
        <v>56.860983873582413</v>
      </c>
      <c r="R550" s="52">
        <v>61.928005316985569</v>
      </c>
      <c r="S550" s="52">
        <v>72.958663238371756</v>
      </c>
      <c r="T550" s="52">
        <v>75.81464516477655</v>
      </c>
      <c r="U550" s="52">
        <v>100</v>
      </c>
      <c r="V550" s="52">
        <v>145</v>
      </c>
      <c r="W550" s="52">
        <v>52.847263207245049</v>
      </c>
      <c r="X550" s="52">
        <v>70.463017609660056</v>
      </c>
      <c r="Y550" s="52">
        <v>100</v>
      </c>
      <c r="Z550" s="52">
        <v>81</v>
      </c>
      <c r="AA550" s="52">
        <v>45.672355861277232</v>
      </c>
      <c r="AB550" s="52">
        <v>60.896474481702981</v>
      </c>
      <c r="AC550" s="52">
        <v>100</v>
      </c>
      <c r="AD550" s="52">
        <v>40</v>
      </c>
      <c r="AE550" s="52">
        <v>46.383333333333333</v>
      </c>
      <c r="AF550" s="52">
        <v>61.844444444444449</v>
      </c>
      <c r="AG550" s="52">
        <v>100</v>
      </c>
      <c r="AH550" s="52">
        <v>28</v>
      </c>
      <c r="AI550" s="52">
        <v>45.217857142857135</v>
      </c>
      <c r="AJ550" s="52"/>
      <c r="AK550" s="52">
        <v>60.290476190476184</v>
      </c>
      <c r="AL550" s="52">
        <v>100</v>
      </c>
      <c r="AM550" s="53">
        <v>16.09</v>
      </c>
      <c r="AN550" s="53">
        <v>16.25</v>
      </c>
      <c r="AO550" s="53"/>
      <c r="AP550" s="52">
        <v>0</v>
      </c>
      <c r="AQ550" s="52">
        <v>1</v>
      </c>
      <c r="AR550" s="52">
        <v>1</v>
      </c>
      <c r="AS550" s="52">
        <v>1</v>
      </c>
      <c r="AT550" s="52">
        <v>1</v>
      </c>
      <c r="AU550" s="52">
        <v>1</v>
      </c>
      <c r="AV550" s="52">
        <v>1</v>
      </c>
      <c r="AW550" s="52">
        <v>1</v>
      </c>
      <c r="AX550" s="52">
        <v>1</v>
      </c>
      <c r="AY550" s="52"/>
      <c r="AZ550" s="52">
        <v>9.3632958801498134E-2</v>
      </c>
      <c r="BA550" s="52">
        <v>41.27340823970038</v>
      </c>
      <c r="BB550" s="52">
        <v>50</v>
      </c>
      <c r="BC550" s="52">
        <v>0.12578616352201258</v>
      </c>
      <c r="BD550" s="52">
        <v>34.842767295597497</v>
      </c>
      <c r="BE550" s="52">
        <v>50</v>
      </c>
      <c r="BF550" s="52"/>
      <c r="BG550" s="52"/>
      <c r="BH550" s="52"/>
      <c r="BI550" s="52"/>
      <c r="BJ550" s="52"/>
      <c r="BK550" s="52"/>
      <c r="BL550" s="52"/>
      <c r="BM550" s="52"/>
      <c r="BN550" s="52"/>
      <c r="BO550" s="52"/>
      <c r="BP550" s="52"/>
      <c r="BQ550" s="52"/>
      <c r="BR550" s="52"/>
      <c r="BS550" s="52"/>
      <c r="BT550" s="52"/>
      <c r="BU550" s="54"/>
      <c r="BV550" s="54"/>
      <c r="BW550" s="52"/>
      <c r="BX550" s="52"/>
      <c r="BY550" s="52"/>
      <c r="BZ550" s="55"/>
      <c r="CA550" s="55"/>
      <c r="CB550" s="52"/>
      <c r="CC550" s="52"/>
      <c r="CD550" s="52"/>
      <c r="CE550" s="52"/>
      <c r="CF550" s="52"/>
      <c r="CG550" s="52"/>
      <c r="CH550" s="52"/>
      <c r="CI550" s="52"/>
      <c r="CJ550" s="52"/>
      <c r="CK550" s="52">
        <v>71</v>
      </c>
      <c r="CL550" s="52">
        <v>51</v>
      </c>
      <c r="CM550" s="52">
        <v>71</v>
      </c>
      <c r="CN550" s="52">
        <v>0.71830985915492962</v>
      </c>
      <c r="CO550" s="52">
        <v>1</v>
      </c>
      <c r="CP550" s="52">
        <v>47.887323943661976</v>
      </c>
      <c r="CQ550" s="52">
        <v>50</v>
      </c>
      <c r="CR550" s="52"/>
      <c r="CS550" s="52"/>
      <c r="CT550" s="52"/>
      <c r="CU550" s="52"/>
      <c r="CV550" s="52"/>
      <c r="CW550" s="52"/>
      <c r="CX550" s="52"/>
      <c r="CY550" s="52"/>
      <c r="CZ550" s="52">
        <v>16.823939048191338</v>
      </c>
      <c r="DA550" s="52">
        <v>19.496255895940152</v>
      </c>
      <c r="DB550" s="52">
        <v>17.335082511020332</v>
      </c>
      <c r="DC550" s="52"/>
      <c r="DD550" s="50" t="s">
        <v>1011</v>
      </c>
    </row>
    <row r="551" spans="1:108" x14ac:dyDescent="0.25">
      <c r="A551" s="50" t="s">
        <v>3266</v>
      </c>
      <c r="B551" s="50" t="s">
        <v>2159</v>
      </c>
      <c r="C551" s="50" t="s">
        <v>106</v>
      </c>
      <c r="D551" s="50" t="s">
        <v>107</v>
      </c>
      <c r="E551" s="50" t="s">
        <v>137</v>
      </c>
      <c r="F551" s="50" t="s">
        <v>1453</v>
      </c>
      <c r="G551" s="50" t="s">
        <v>109</v>
      </c>
      <c r="H551" s="52">
        <v>642.64063830933492</v>
      </c>
      <c r="I551" s="52">
        <v>750</v>
      </c>
      <c r="J551" s="52">
        <v>85.68541844124465</v>
      </c>
      <c r="K551" s="52">
        <v>0</v>
      </c>
      <c r="L551" s="52">
        <v>175</v>
      </c>
      <c r="M551" s="52">
        <v>75.382857683079436</v>
      </c>
      <c r="N551" s="52">
        <v>100</v>
      </c>
      <c r="O551" s="52">
        <v>100</v>
      </c>
      <c r="P551" s="52">
        <v>72</v>
      </c>
      <c r="Q551" s="52">
        <v>69.293794780828947</v>
      </c>
      <c r="R551" s="52">
        <v>73.676571469047175</v>
      </c>
      <c r="S551" s="52">
        <v>75</v>
      </c>
      <c r="T551" s="52">
        <v>92.391726374438605</v>
      </c>
      <c r="U551" s="52">
        <v>100</v>
      </c>
      <c r="V551" s="52">
        <v>175</v>
      </c>
      <c r="W551" s="52">
        <v>69.439868361296931</v>
      </c>
      <c r="X551" s="52">
        <v>92.586491148395908</v>
      </c>
      <c r="Y551" s="52">
        <v>100</v>
      </c>
      <c r="Z551" s="52">
        <v>72</v>
      </c>
      <c r="AA551" s="52">
        <v>63.37902919326531</v>
      </c>
      <c r="AB551" s="52">
        <v>84.505372257687085</v>
      </c>
      <c r="AC551" s="52">
        <v>100</v>
      </c>
      <c r="AD551" s="52">
        <v>70</v>
      </c>
      <c r="AE551" s="52">
        <v>60.35857142857143</v>
      </c>
      <c r="AF551" s="52">
        <v>80.478095238095236</v>
      </c>
      <c r="AG551" s="52">
        <v>100</v>
      </c>
      <c r="AH551" s="52">
        <v>21</v>
      </c>
      <c r="AI551" s="52">
        <v>53.306349206349196</v>
      </c>
      <c r="AJ551" s="52">
        <v>63.380952380952387</v>
      </c>
      <c r="AK551" s="52">
        <v>71.075132275132262</v>
      </c>
      <c r="AL551" s="52">
        <v>100</v>
      </c>
      <c r="AM551" s="53">
        <v>5.7</v>
      </c>
      <c r="AN551" s="53">
        <v>10.29</v>
      </c>
      <c r="AO551" s="53">
        <v>10.07</v>
      </c>
      <c r="AP551" s="52">
        <v>0</v>
      </c>
      <c r="AQ551" s="52">
        <v>1</v>
      </c>
      <c r="AR551" s="52">
        <v>1</v>
      </c>
      <c r="AS551" s="52">
        <v>1</v>
      </c>
      <c r="AT551" s="52">
        <v>1</v>
      </c>
      <c r="AU551" s="52">
        <v>1</v>
      </c>
      <c r="AV551" s="52">
        <v>1</v>
      </c>
      <c r="AW551" s="52">
        <v>1</v>
      </c>
      <c r="AX551" s="52">
        <v>1</v>
      </c>
      <c r="AY551" s="52">
        <v>1</v>
      </c>
      <c r="AZ551" s="52">
        <v>3.7463976945244955E-2</v>
      </c>
      <c r="BA551" s="52">
        <v>50</v>
      </c>
      <c r="BB551" s="52">
        <v>50</v>
      </c>
      <c r="BC551" s="52">
        <v>9.2307692307692313E-2</v>
      </c>
      <c r="BD551" s="52">
        <v>41.538461538461547</v>
      </c>
      <c r="BE551" s="52">
        <v>50</v>
      </c>
      <c r="BF551" s="52"/>
      <c r="BG551" s="52"/>
      <c r="BH551" s="52"/>
      <c r="BI551" s="52"/>
      <c r="BJ551" s="52"/>
      <c r="BK551" s="52"/>
      <c r="BL551" s="52"/>
      <c r="BM551" s="52"/>
      <c r="BN551" s="52"/>
      <c r="BO551" s="52"/>
      <c r="BP551" s="52"/>
      <c r="BQ551" s="52"/>
      <c r="BR551" s="52"/>
      <c r="BS551" s="52"/>
      <c r="BT551" s="52"/>
      <c r="BU551" s="54"/>
      <c r="BV551" s="54"/>
      <c r="BW551" s="52"/>
      <c r="BX551" s="52"/>
      <c r="BY551" s="52"/>
      <c r="BZ551" s="55"/>
      <c r="CA551" s="55"/>
      <c r="CB551" s="52"/>
      <c r="CC551" s="52"/>
      <c r="CD551" s="52"/>
      <c r="CE551" s="52"/>
      <c r="CF551" s="52"/>
      <c r="CG551" s="52"/>
      <c r="CH551" s="52"/>
      <c r="CI551" s="52"/>
      <c r="CJ551" s="52"/>
      <c r="CK551" s="52">
        <v>51</v>
      </c>
      <c r="CL551" s="52">
        <v>23</v>
      </c>
      <c r="CM551" s="52">
        <v>50</v>
      </c>
      <c r="CN551" s="52">
        <v>0.45098039215686275</v>
      </c>
      <c r="CO551" s="52">
        <v>1.02</v>
      </c>
      <c r="CP551" s="52">
        <v>30.065359477124183</v>
      </c>
      <c r="CQ551" s="52">
        <v>50</v>
      </c>
      <c r="CR551" s="52"/>
      <c r="CS551" s="52"/>
      <c r="CT551" s="52"/>
      <c r="CU551" s="52"/>
      <c r="CV551" s="52"/>
      <c r="CW551" s="52"/>
      <c r="CX551" s="52"/>
      <c r="CY551" s="52"/>
      <c r="CZ551" s="52">
        <v>16.823939048191338</v>
      </c>
      <c r="DA551" s="52">
        <v>19.496255895940152</v>
      </c>
      <c r="DB551" s="52">
        <v>17.335082511020332</v>
      </c>
      <c r="DC551" s="52"/>
      <c r="DD551" s="50" t="s">
        <v>877</v>
      </c>
    </row>
    <row r="552" spans="1:108" x14ac:dyDescent="0.25">
      <c r="A552" s="50" t="s">
        <v>2713</v>
      </c>
      <c r="B552" s="50" t="s">
        <v>236</v>
      </c>
      <c r="C552" s="50" t="s">
        <v>106</v>
      </c>
      <c r="D552" s="50" t="s">
        <v>107</v>
      </c>
      <c r="E552" s="50" t="s">
        <v>119</v>
      </c>
      <c r="F552" s="50" t="s">
        <v>1454</v>
      </c>
      <c r="G552" s="50" t="s">
        <v>109</v>
      </c>
      <c r="H552" s="52">
        <v>329.11733894815262</v>
      </c>
      <c r="I552" s="52">
        <v>800</v>
      </c>
      <c r="J552" s="52">
        <v>41.139667368519078</v>
      </c>
      <c r="K552" s="52">
        <v>0</v>
      </c>
      <c r="L552" s="52">
        <v>513</v>
      </c>
      <c r="M552" s="52">
        <v>39.080705734090913</v>
      </c>
      <c r="N552" s="52">
        <v>52.107607645454543</v>
      </c>
      <c r="O552" s="52">
        <v>100</v>
      </c>
      <c r="P552" s="52">
        <v>513</v>
      </c>
      <c r="Q552" s="52">
        <v>39.080705734090913</v>
      </c>
      <c r="R552" s="52"/>
      <c r="S552" s="52"/>
      <c r="T552" s="52">
        <v>52.107607645454543</v>
      </c>
      <c r="U552" s="52">
        <v>100</v>
      </c>
      <c r="V552" s="52">
        <v>517</v>
      </c>
      <c r="W552" s="52">
        <v>30.075548101663689</v>
      </c>
      <c r="X552" s="52">
        <v>40.100730802218251</v>
      </c>
      <c r="Y552" s="52">
        <v>100</v>
      </c>
      <c r="Z552" s="52">
        <v>517</v>
      </c>
      <c r="AA552" s="52">
        <v>30.075548101663689</v>
      </c>
      <c r="AB552" s="52">
        <v>40.100730802218251</v>
      </c>
      <c r="AC552" s="52">
        <v>100</v>
      </c>
      <c r="AD552" s="52">
        <v>213</v>
      </c>
      <c r="AE552" s="52">
        <v>32.146165884194048</v>
      </c>
      <c r="AF552" s="52">
        <v>42.861554512258735</v>
      </c>
      <c r="AG552" s="52">
        <v>100</v>
      </c>
      <c r="AH552" s="52">
        <v>213</v>
      </c>
      <c r="AI552" s="52">
        <v>32.146165884194048</v>
      </c>
      <c r="AJ552" s="52"/>
      <c r="AK552" s="52">
        <v>42.861554512258735</v>
      </c>
      <c r="AL552" s="52">
        <v>100</v>
      </c>
      <c r="AM552" s="53"/>
      <c r="AN552" s="53"/>
      <c r="AO552" s="53"/>
      <c r="AP552" s="52">
        <v>0</v>
      </c>
      <c r="AQ552" s="52">
        <v>0.99100719424460426</v>
      </c>
      <c r="AR552" s="52">
        <v>0.99100719424460426</v>
      </c>
      <c r="AS552" s="52"/>
      <c r="AT552" s="52">
        <v>0.99837662337662336</v>
      </c>
      <c r="AU552" s="52">
        <v>0.99837662337662336</v>
      </c>
      <c r="AV552" s="52"/>
      <c r="AW552" s="52">
        <v>1</v>
      </c>
      <c r="AX552" s="52">
        <v>1</v>
      </c>
      <c r="AY552" s="52"/>
      <c r="AZ552" s="52">
        <v>0.25798816568047339</v>
      </c>
      <c r="BA552" s="52">
        <v>8.4023668639053195</v>
      </c>
      <c r="BB552" s="52">
        <v>50</v>
      </c>
      <c r="BC552" s="52">
        <v>0.25798816568047339</v>
      </c>
      <c r="BD552" s="52">
        <v>8.4023668639053195</v>
      </c>
      <c r="BE552" s="52">
        <v>50</v>
      </c>
      <c r="BF552" s="52"/>
      <c r="BG552" s="52"/>
      <c r="BH552" s="52"/>
      <c r="BI552" s="52"/>
      <c r="BJ552" s="52"/>
      <c r="BK552" s="52"/>
      <c r="BL552" s="52"/>
      <c r="BM552" s="52"/>
      <c r="BN552" s="52"/>
      <c r="BO552" s="52"/>
      <c r="BP552" s="52">
        <v>96</v>
      </c>
      <c r="BQ552" s="52">
        <v>128</v>
      </c>
      <c r="BR552" s="52">
        <v>0.75</v>
      </c>
      <c r="BS552" s="52">
        <v>39.893617021276597</v>
      </c>
      <c r="BT552" s="52">
        <v>50</v>
      </c>
      <c r="BU552" s="54"/>
      <c r="BV552" s="54"/>
      <c r="BW552" s="52"/>
      <c r="BX552" s="52"/>
      <c r="BY552" s="52"/>
      <c r="BZ552" s="55"/>
      <c r="CA552" s="55"/>
      <c r="CB552" s="52"/>
      <c r="CC552" s="52"/>
      <c r="CD552" s="52"/>
      <c r="CE552" s="52"/>
      <c r="CF552" s="52"/>
      <c r="CG552" s="52"/>
      <c r="CH552" s="52"/>
      <c r="CI552" s="52"/>
      <c r="CJ552" s="52"/>
      <c r="CK552" s="52">
        <v>234</v>
      </c>
      <c r="CL552" s="52">
        <v>16</v>
      </c>
      <c r="CM552" s="52">
        <v>289</v>
      </c>
      <c r="CN552" s="52">
        <v>6.8376068376068383E-2</v>
      </c>
      <c r="CO552" s="52">
        <v>0.80968858131487886</v>
      </c>
      <c r="CP552" s="52">
        <v>2.2792022792022792</v>
      </c>
      <c r="CQ552" s="52">
        <v>50</v>
      </c>
      <c r="CR552" s="52"/>
      <c r="CS552" s="52"/>
      <c r="CT552" s="52"/>
      <c r="CU552" s="52"/>
      <c r="CV552" s="52"/>
      <c r="CW552" s="52"/>
      <c r="CX552" s="52"/>
      <c r="CY552" s="52"/>
      <c r="CZ552" s="52">
        <v>16.823939048191338</v>
      </c>
      <c r="DA552" s="52">
        <v>19.496255895940152</v>
      </c>
      <c r="DB552" s="52">
        <v>17.335082511020332</v>
      </c>
      <c r="DC552" s="52"/>
      <c r="DD552" s="50" t="s">
        <v>237</v>
      </c>
    </row>
    <row r="553" spans="1:108" x14ac:dyDescent="0.25">
      <c r="A553" s="50" t="s">
        <v>3441</v>
      </c>
      <c r="B553" s="50" t="s">
        <v>2160</v>
      </c>
      <c r="C553" s="50" t="s">
        <v>106</v>
      </c>
      <c r="D553" s="50" t="s">
        <v>122</v>
      </c>
      <c r="E553" s="50" t="s">
        <v>123</v>
      </c>
      <c r="F553" s="50" t="s">
        <v>1453</v>
      </c>
      <c r="G553" s="50" t="s">
        <v>109</v>
      </c>
      <c r="H553" s="52">
        <v>978.8606170335288</v>
      </c>
      <c r="I553" s="52">
        <v>1250</v>
      </c>
      <c r="J553" s="52">
        <v>78.308849362682309</v>
      </c>
      <c r="K553" s="52">
        <v>0</v>
      </c>
      <c r="L553" s="52">
        <v>273</v>
      </c>
      <c r="M553" s="52">
        <v>73.666039754749448</v>
      </c>
      <c r="N553" s="52">
        <v>98.221386339665926</v>
      </c>
      <c r="O553" s="52">
        <v>100</v>
      </c>
      <c r="P553" s="52">
        <v>77</v>
      </c>
      <c r="Q553" s="52">
        <v>62.406554019457246</v>
      </c>
      <c r="R553" s="52">
        <v>64.032628515323651</v>
      </c>
      <c r="S553" s="52">
        <v>75</v>
      </c>
      <c r="T553" s="52">
        <v>83.208738692609657</v>
      </c>
      <c r="U553" s="52">
        <v>100</v>
      </c>
      <c r="V553" s="52">
        <v>274</v>
      </c>
      <c r="W553" s="52">
        <v>59.554339010543387</v>
      </c>
      <c r="X553" s="52">
        <v>79.405785347391173</v>
      </c>
      <c r="Y553" s="52">
        <v>100</v>
      </c>
      <c r="Z553" s="52">
        <v>78</v>
      </c>
      <c r="AA553" s="52">
        <v>48.301201280582717</v>
      </c>
      <c r="AB553" s="52">
        <v>64.401601707443618</v>
      </c>
      <c r="AC553" s="52">
        <v>100</v>
      </c>
      <c r="AD553" s="52">
        <v>252</v>
      </c>
      <c r="AE553" s="52">
        <v>60.299206349206337</v>
      </c>
      <c r="AF553" s="52">
        <v>80.398941798941777</v>
      </c>
      <c r="AG553" s="52">
        <v>100</v>
      </c>
      <c r="AH553" s="52">
        <v>77</v>
      </c>
      <c r="AI553" s="52">
        <v>51.68571428571429</v>
      </c>
      <c r="AJ553" s="52">
        <v>64.089142857142846</v>
      </c>
      <c r="AK553" s="52">
        <v>68.914285714285711</v>
      </c>
      <c r="AL553" s="52">
        <v>100</v>
      </c>
      <c r="AM553" s="53">
        <v>12.59</v>
      </c>
      <c r="AN553" s="53">
        <v>15.73</v>
      </c>
      <c r="AO553" s="53">
        <v>12.4</v>
      </c>
      <c r="AP553" s="52">
        <v>1</v>
      </c>
      <c r="AQ553" s="52">
        <v>0.95470383275261328</v>
      </c>
      <c r="AR553" s="52">
        <v>0.90588235294117647</v>
      </c>
      <c r="AS553" s="52">
        <v>0.97524752475247523</v>
      </c>
      <c r="AT553" s="52">
        <v>0.95486111111111116</v>
      </c>
      <c r="AU553" s="52">
        <v>0.90697674418604646</v>
      </c>
      <c r="AV553" s="52">
        <v>0.97524752475247523</v>
      </c>
      <c r="AW553" s="52">
        <v>0.99609375</v>
      </c>
      <c r="AX553" s="52">
        <v>1</v>
      </c>
      <c r="AY553" s="52">
        <v>0.99431818181818177</v>
      </c>
      <c r="AZ553" s="52">
        <v>7.1028037383177575E-2</v>
      </c>
      <c r="BA553" s="52">
        <v>45.794392523364507</v>
      </c>
      <c r="BB553" s="52">
        <v>50</v>
      </c>
      <c r="BC553" s="52">
        <v>0.13240418118466898</v>
      </c>
      <c r="BD553" s="52">
        <v>33.51916376306621</v>
      </c>
      <c r="BE553" s="52">
        <v>50</v>
      </c>
      <c r="BF553" s="52">
        <v>364</v>
      </c>
      <c r="BG553" s="52">
        <v>547</v>
      </c>
      <c r="BH553" s="52">
        <v>0.6654478976234004</v>
      </c>
      <c r="BI553" s="52">
        <v>44.363193174893361</v>
      </c>
      <c r="BJ553" s="52">
        <v>50</v>
      </c>
      <c r="BK553" s="52">
        <v>225</v>
      </c>
      <c r="BL553" s="52">
        <v>547</v>
      </c>
      <c r="BM553" s="52">
        <v>0.41133455210237663</v>
      </c>
      <c r="BN553" s="52">
        <v>27.422303473491777</v>
      </c>
      <c r="BO553" s="52">
        <v>50</v>
      </c>
      <c r="BP553" s="52">
        <v>215</v>
      </c>
      <c r="BQ553" s="52">
        <v>269</v>
      </c>
      <c r="BR553" s="52">
        <v>0.7992565055762082</v>
      </c>
      <c r="BS553" s="52">
        <v>42.513643913628094</v>
      </c>
      <c r="BT553" s="52">
        <v>50</v>
      </c>
      <c r="BU553" s="54">
        <v>231</v>
      </c>
      <c r="BV553" s="54">
        <v>254</v>
      </c>
      <c r="BW553" s="52">
        <v>0.90944881889763785</v>
      </c>
      <c r="BX553" s="52">
        <v>96.749874350812533</v>
      </c>
      <c r="BY553" s="52">
        <v>100</v>
      </c>
      <c r="BZ553" s="55">
        <v>70</v>
      </c>
      <c r="CA553" s="55">
        <v>84</v>
      </c>
      <c r="CB553" s="52">
        <v>0.83333333333333348</v>
      </c>
      <c r="CC553" s="52">
        <v>88.652482269503565</v>
      </c>
      <c r="CD553" s="52">
        <v>100</v>
      </c>
      <c r="CE553" s="52">
        <v>0</v>
      </c>
      <c r="CF553" s="52">
        <v>241</v>
      </c>
      <c r="CG553" s="52">
        <v>170</v>
      </c>
      <c r="CH553" s="52">
        <v>0.70539419087136934</v>
      </c>
      <c r="CI553" s="52">
        <v>94.052558782849246</v>
      </c>
      <c r="CJ553" s="52">
        <v>100</v>
      </c>
      <c r="CK553" s="52">
        <v>146</v>
      </c>
      <c r="CL553" s="52">
        <v>54</v>
      </c>
      <c r="CM553" s="52">
        <v>254</v>
      </c>
      <c r="CN553" s="52">
        <v>0.36986301369863012</v>
      </c>
      <c r="CO553" s="52">
        <v>0.57480314960629919</v>
      </c>
      <c r="CP553" s="52">
        <v>6.1643835616438354</v>
      </c>
      <c r="CQ553" s="52">
        <v>50</v>
      </c>
      <c r="CR553" s="52">
        <v>322</v>
      </c>
      <c r="CS553" s="52">
        <v>1070</v>
      </c>
      <c r="CT553" s="52">
        <v>0.30093457943925234</v>
      </c>
      <c r="CU553" s="52">
        <v>25.077881619937699</v>
      </c>
      <c r="CV553" s="52">
        <v>50</v>
      </c>
      <c r="CW553" s="52">
        <v>0.83333333333333348</v>
      </c>
      <c r="CX553" s="52">
        <v>0.94</v>
      </c>
      <c r="CY553" s="52">
        <v>0.10666666666666658</v>
      </c>
      <c r="CZ553" s="52">
        <v>16.823939048191338</v>
      </c>
      <c r="DA553" s="52">
        <v>19.496255895940152</v>
      </c>
      <c r="DB553" s="52">
        <v>17.335082511020332</v>
      </c>
      <c r="DC553" s="52">
        <v>12.629206143265662</v>
      </c>
      <c r="DD553" s="50" t="s">
        <v>1076</v>
      </c>
    </row>
    <row r="554" spans="1:108" x14ac:dyDescent="0.25">
      <c r="A554" s="50" t="s">
        <v>3025</v>
      </c>
      <c r="B554" s="50" t="s">
        <v>2161</v>
      </c>
      <c r="C554" s="50" t="s">
        <v>106</v>
      </c>
      <c r="D554" s="50" t="s">
        <v>122</v>
      </c>
      <c r="E554" s="50" t="s">
        <v>123</v>
      </c>
      <c r="F554" s="50" t="s">
        <v>2644</v>
      </c>
      <c r="G554" s="50" t="s">
        <v>109</v>
      </c>
      <c r="H554" s="52">
        <v>812.07645704859169</v>
      </c>
      <c r="I554" s="52">
        <v>1150</v>
      </c>
      <c r="J554" s="52">
        <v>70.615344091181882</v>
      </c>
      <c r="K554" s="52">
        <v>1</v>
      </c>
      <c r="L554" s="52">
        <v>98</v>
      </c>
      <c r="M554" s="52">
        <v>62.688373198741878</v>
      </c>
      <c r="N554" s="52">
        <v>83.5844975983225</v>
      </c>
      <c r="O554" s="52">
        <v>100</v>
      </c>
      <c r="P554" s="52">
        <v>20</v>
      </c>
      <c r="Q554" s="52">
        <v>48.04097222222223</v>
      </c>
      <c r="R554" s="52">
        <v>62.220900519869573</v>
      </c>
      <c r="S554" s="52">
        <v>66.44411703887512</v>
      </c>
      <c r="T554" s="52">
        <v>64.054629629629645</v>
      </c>
      <c r="U554" s="52">
        <v>100</v>
      </c>
      <c r="V554" s="52">
        <v>97</v>
      </c>
      <c r="W554" s="52">
        <v>57.215172234621683</v>
      </c>
      <c r="X554" s="52">
        <v>76.286896312828915</v>
      </c>
      <c r="Y554" s="52">
        <v>100</v>
      </c>
      <c r="Z554" s="52">
        <v>19</v>
      </c>
      <c r="AA554" s="52"/>
      <c r="AB554" s="52"/>
      <c r="AC554" s="52">
        <v>0</v>
      </c>
      <c r="AD554" s="52">
        <v>83</v>
      </c>
      <c r="AE554" s="52">
        <v>61.745783132530136</v>
      </c>
      <c r="AF554" s="52">
        <v>82.327710843373509</v>
      </c>
      <c r="AG554" s="52">
        <v>100</v>
      </c>
      <c r="AH554" s="52">
        <v>20</v>
      </c>
      <c r="AI554" s="52">
        <v>49.096666666666657</v>
      </c>
      <c r="AJ554" s="52">
        <v>65.761375661375695</v>
      </c>
      <c r="AK554" s="52">
        <v>65.462222222222209</v>
      </c>
      <c r="AL554" s="52">
        <v>100</v>
      </c>
      <c r="AM554" s="53">
        <v>18.399999999999999</v>
      </c>
      <c r="AN554" s="53"/>
      <c r="AO554" s="53">
        <v>16.66</v>
      </c>
      <c r="AP554" s="52">
        <v>0</v>
      </c>
      <c r="AQ554" s="52">
        <v>0.96153846153846156</v>
      </c>
      <c r="AR554" s="52">
        <v>1</v>
      </c>
      <c r="AS554" s="52">
        <v>0.95180722891566261</v>
      </c>
      <c r="AT554" s="52">
        <v>0.95192307692307687</v>
      </c>
      <c r="AU554" s="52">
        <v>0.95238095238095233</v>
      </c>
      <c r="AV554" s="52">
        <v>0.95180722891566261</v>
      </c>
      <c r="AW554" s="52">
        <v>1</v>
      </c>
      <c r="AX554" s="52">
        <v>1</v>
      </c>
      <c r="AY554" s="52">
        <v>1</v>
      </c>
      <c r="AZ554" s="52">
        <v>0.1984126984126984</v>
      </c>
      <c r="BA554" s="52">
        <v>20.317460317460334</v>
      </c>
      <c r="BB554" s="52">
        <v>50</v>
      </c>
      <c r="BC554" s="52">
        <v>0.34482758620689657</v>
      </c>
      <c r="BD554" s="52">
        <v>0</v>
      </c>
      <c r="BE554" s="52">
        <v>50</v>
      </c>
      <c r="BF554" s="52">
        <v>94</v>
      </c>
      <c r="BG554" s="52">
        <v>198</v>
      </c>
      <c r="BH554" s="52">
        <v>0.47474747474747475</v>
      </c>
      <c r="BI554" s="52">
        <v>31.649831649831651</v>
      </c>
      <c r="BJ554" s="52">
        <v>50</v>
      </c>
      <c r="BK554" s="52">
        <v>84</v>
      </c>
      <c r="BL554" s="52">
        <v>198</v>
      </c>
      <c r="BM554" s="52">
        <v>0.42424242424242425</v>
      </c>
      <c r="BN554" s="52">
        <v>28.28282828282828</v>
      </c>
      <c r="BO554" s="52">
        <v>50</v>
      </c>
      <c r="BP554" s="52">
        <v>84</v>
      </c>
      <c r="BQ554" s="52">
        <v>98</v>
      </c>
      <c r="BR554" s="52">
        <v>0.8571428571428571</v>
      </c>
      <c r="BS554" s="52">
        <v>45.59270516717325</v>
      </c>
      <c r="BT554" s="52">
        <v>50</v>
      </c>
      <c r="BU554" s="54">
        <v>98</v>
      </c>
      <c r="BV554" s="54">
        <v>104</v>
      </c>
      <c r="BW554" s="52">
        <v>0.94230769230769229</v>
      </c>
      <c r="BX554" s="52">
        <v>100</v>
      </c>
      <c r="BY554" s="52">
        <v>100</v>
      </c>
      <c r="BZ554" s="55">
        <v>21</v>
      </c>
      <c r="CA554" s="55">
        <v>22</v>
      </c>
      <c r="CB554" s="52">
        <v>0.95454545454545459</v>
      </c>
      <c r="CC554" s="52">
        <v>100</v>
      </c>
      <c r="CD554" s="52">
        <v>100</v>
      </c>
      <c r="CE554" s="52">
        <v>0</v>
      </c>
      <c r="CF554" s="52">
        <v>92</v>
      </c>
      <c r="CG554" s="52">
        <v>67</v>
      </c>
      <c r="CH554" s="52">
        <v>0.72826086956521741</v>
      </c>
      <c r="CI554" s="52">
        <v>97.101449275362313</v>
      </c>
      <c r="CJ554" s="52">
        <v>100</v>
      </c>
      <c r="CK554" s="52">
        <v>34</v>
      </c>
      <c r="CL554" s="52">
        <v>18</v>
      </c>
      <c r="CM554" s="52">
        <v>82</v>
      </c>
      <c r="CN554" s="52">
        <v>0.52941176470588236</v>
      </c>
      <c r="CO554" s="52">
        <v>0.41463414634146339</v>
      </c>
      <c r="CP554" s="52">
        <v>0</v>
      </c>
      <c r="CQ554" s="52">
        <v>50</v>
      </c>
      <c r="CR554" s="52">
        <v>79</v>
      </c>
      <c r="CS554" s="52">
        <v>378</v>
      </c>
      <c r="CT554" s="52">
        <v>0.20899470899470898</v>
      </c>
      <c r="CU554" s="52">
        <v>17.416225749559082</v>
      </c>
      <c r="CV554" s="52">
        <v>50</v>
      </c>
      <c r="CW554" s="52">
        <v>0.95454545454545459</v>
      </c>
      <c r="CX554" s="52">
        <v>0.93137254901960786</v>
      </c>
      <c r="CY554" s="52">
        <v>-2.3172905525846658E-2</v>
      </c>
      <c r="CZ554" s="52">
        <v>16.823939048191338</v>
      </c>
      <c r="DA554" s="52">
        <v>19.496255895940152</v>
      </c>
      <c r="DB554" s="52">
        <v>17.335082511020332</v>
      </c>
      <c r="DC554" s="52">
        <v>12.629206143265662</v>
      </c>
      <c r="DD554" s="50" t="s">
        <v>610</v>
      </c>
    </row>
    <row r="555" spans="1:108" x14ac:dyDescent="0.25">
      <c r="A555" s="50" t="s">
        <v>3613</v>
      </c>
      <c r="B555" s="50" t="s">
        <v>2162</v>
      </c>
      <c r="C555" s="50" t="s">
        <v>1212</v>
      </c>
      <c r="D555" s="50" t="s">
        <v>114</v>
      </c>
      <c r="E555" s="50" t="s">
        <v>137</v>
      </c>
      <c r="F555" s="50" t="s">
        <v>1453</v>
      </c>
      <c r="G555" s="50" t="s">
        <v>109</v>
      </c>
      <c r="H555" s="52">
        <v>594.40332296007068</v>
      </c>
      <c r="I555" s="52">
        <v>650</v>
      </c>
      <c r="J555" s="52">
        <v>91.446665070780114</v>
      </c>
      <c r="K555" s="52">
        <v>0</v>
      </c>
      <c r="L555" s="52">
        <v>115</v>
      </c>
      <c r="M555" s="52">
        <v>82.220157458079569</v>
      </c>
      <c r="N555" s="52">
        <v>100</v>
      </c>
      <c r="O555" s="52">
        <v>100</v>
      </c>
      <c r="P555" s="52">
        <v>25</v>
      </c>
      <c r="Q555" s="52">
        <v>72.11666228964684</v>
      </c>
      <c r="R555" s="52">
        <v>75</v>
      </c>
      <c r="S555" s="52">
        <v>75</v>
      </c>
      <c r="T555" s="52">
        <v>96.15554971952912</v>
      </c>
      <c r="U555" s="52">
        <v>100</v>
      </c>
      <c r="V555" s="52">
        <v>115</v>
      </c>
      <c r="W555" s="52">
        <v>79.593408351017032</v>
      </c>
      <c r="X555" s="52">
        <v>100</v>
      </c>
      <c r="Y555" s="52">
        <v>100</v>
      </c>
      <c r="Z555" s="52">
        <v>25</v>
      </c>
      <c r="AA555" s="52">
        <v>66.639822624822628</v>
      </c>
      <c r="AB555" s="52">
        <v>88.853096833096828</v>
      </c>
      <c r="AC555" s="52">
        <v>100</v>
      </c>
      <c r="AD555" s="52">
        <v>39</v>
      </c>
      <c r="AE555" s="52">
        <v>67.071794871794879</v>
      </c>
      <c r="AF555" s="52">
        <v>89.429059829059838</v>
      </c>
      <c r="AG555" s="52">
        <v>100</v>
      </c>
      <c r="AH555" s="52">
        <v>6</v>
      </c>
      <c r="AI555" s="52"/>
      <c r="AJ555" s="52">
        <v>70.011111111111092</v>
      </c>
      <c r="AK555" s="52"/>
      <c r="AL555" s="52">
        <v>0</v>
      </c>
      <c r="AM555" s="53">
        <v>2.88</v>
      </c>
      <c r="AN555" s="53">
        <v>8.36</v>
      </c>
      <c r="AO555" s="53"/>
      <c r="AP555" s="52">
        <v>0</v>
      </c>
      <c r="AQ555" s="52">
        <v>1</v>
      </c>
      <c r="AR555" s="52">
        <v>1</v>
      </c>
      <c r="AS555" s="52">
        <v>1</v>
      </c>
      <c r="AT555" s="52">
        <v>0.99137931034482762</v>
      </c>
      <c r="AU555" s="52">
        <v>0.96153846153846156</v>
      </c>
      <c r="AV555" s="52">
        <v>1</v>
      </c>
      <c r="AW555" s="52">
        <v>1</v>
      </c>
      <c r="AX555" s="52"/>
      <c r="AY555" s="52">
        <v>1</v>
      </c>
      <c r="AZ555" s="52">
        <v>5.2132701421800945E-2</v>
      </c>
      <c r="BA555" s="52">
        <v>49.573459715639821</v>
      </c>
      <c r="BB555" s="52">
        <v>50</v>
      </c>
      <c r="BC555" s="52">
        <v>9.8039215686274508E-2</v>
      </c>
      <c r="BD555" s="52">
        <v>40.392156862745111</v>
      </c>
      <c r="BE555" s="52">
        <v>50</v>
      </c>
      <c r="BF555" s="52"/>
      <c r="BG555" s="52"/>
      <c r="BH555" s="52"/>
      <c r="BI555" s="52"/>
      <c r="BJ555" s="52"/>
      <c r="BK555" s="52"/>
      <c r="BL555" s="52"/>
      <c r="BM555" s="52"/>
      <c r="BN555" s="52"/>
      <c r="BO555" s="52"/>
      <c r="BP555" s="52"/>
      <c r="BQ555" s="52"/>
      <c r="BR555" s="52"/>
      <c r="BS555" s="52"/>
      <c r="BT555" s="52"/>
      <c r="BU555" s="54"/>
      <c r="BV555" s="54"/>
      <c r="BW555" s="52"/>
      <c r="BX555" s="52"/>
      <c r="BY555" s="52"/>
      <c r="BZ555" s="55"/>
      <c r="CA555" s="55"/>
      <c r="CB555" s="52"/>
      <c r="CC555" s="52"/>
      <c r="CD555" s="52"/>
      <c r="CE555" s="52"/>
      <c r="CF555" s="52"/>
      <c r="CG555" s="52"/>
      <c r="CH555" s="52"/>
      <c r="CI555" s="52"/>
      <c r="CJ555" s="52"/>
      <c r="CK555" s="52">
        <v>40</v>
      </c>
      <c r="CL555" s="52">
        <v>18</v>
      </c>
      <c r="CM555" s="52">
        <v>39</v>
      </c>
      <c r="CN555" s="52">
        <v>0.45</v>
      </c>
      <c r="CO555" s="52">
        <v>1.0256410256410255</v>
      </c>
      <c r="CP555" s="52">
        <v>30</v>
      </c>
      <c r="CQ555" s="52">
        <v>50</v>
      </c>
      <c r="CR555" s="52"/>
      <c r="CS555" s="52"/>
      <c r="CT555" s="52"/>
      <c r="CU555" s="52"/>
      <c r="CV555" s="52"/>
      <c r="CW555" s="52"/>
      <c r="CX555" s="52"/>
      <c r="CY555" s="52"/>
      <c r="CZ555" s="52">
        <v>16.823939048191338</v>
      </c>
      <c r="DA555" s="52">
        <v>19.496255895940152</v>
      </c>
      <c r="DB555" s="52">
        <v>17.335082511020332</v>
      </c>
      <c r="DC555" s="52"/>
      <c r="DD555" s="50" t="s">
        <v>1276</v>
      </c>
    </row>
    <row r="556" spans="1:108" x14ac:dyDescent="0.25">
      <c r="A556" s="50" t="s">
        <v>3617</v>
      </c>
      <c r="B556" s="50" t="s">
        <v>2163</v>
      </c>
      <c r="C556" s="50" t="s">
        <v>1212</v>
      </c>
      <c r="D556" s="50" t="s">
        <v>122</v>
      </c>
      <c r="E556" s="50" t="s">
        <v>123</v>
      </c>
      <c r="F556" s="50" t="s">
        <v>2644</v>
      </c>
      <c r="G556" s="50" t="s">
        <v>109</v>
      </c>
      <c r="H556" s="52">
        <v>920.6871145489215</v>
      </c>
      <c r="I556" s="52">
        <v>1050</v>
      </c>
      <c r="J556" s="52">
        <v>87.684487099897297</v>
      </c>
      <c r="K556" s="52">
        <v>1</v>
      </c>
      <c r="L556" s="52">
        <v>96</v>
      </c>
      <c r="M556" s="52">
        <v>70.195279831242544</v>
      </c>
      <c r="N556" s="52">
        <v>93.593706441656721</v>
      </c>
      <c r="O556" s="52">
        <v>100</v>
      </c>
      <c r="P556" s="52">
        <v>14</v>
      </c>
      <c r="Q556" s="52"/>
      <c r="R556" s="52">
        <v>61.20561282932416</v>
      </c>
      <c r="S556" s="52">
        <v>71.998180566483086</v>
      </c>
      <c r="T556" s="52"/>
      <c r="U556" s="52">
        <v>0</v>
      </c>
      <c r="V556" s="52">
        <v>93</v>
      </c>
      <c r="W556" s="52">
        <v>58.555567872495033</v>
      </c>
      <c r="X556" s="52">
        <v>78.074090496660048</v>
      </c>
      <c r="Y556" s="52">
        <v>100</v>
      </c>
      <c r="Z556" s="52">
        <v>15</v>
      </c>
      <c r="AA556" s="52"/>
      <c r="AB556" s="52"/>
      <c r="AC556" s="52">
        <v>0</v>
      </c>
      <c r="AD556" s="52">
        <v>123</v>
      </c>
      <c r="AE556" s="52">
        <v>64.515447154471559</v>
      </c>
      <c r="AF556" s="52">
        <v>86.020596205962079</v>
      </c>
      <c r="AG556" s="52">
        <v>100</v>
      </c>
      <c r="AH556" s="52">
        <v>20</v>
      </c>
      <c r="AI556" s="52">
        <v>47.575000000000003</v>
      </c>
      <c r="AJ556" s="52">
        <v>67.804854368932055</v>
      </c>
      <c r="AK556" s="52">
        <v>63.433333333333344</v>
      </c>
      <c r="AL556" s="52">
        <v>100</v>
      </c>
      <c r="AM556" s="53"/>
      <c r="AN556" s="53"/>
      <c r="AO556" s="53">
        <v>20.22</v>
      </c>
      <c r="AP556" s="52">
        <v>1</v>
      </c>
      <c r="AQ556" s="52">
        <v>0.92452830188679247</v>
      </c>
      <c r="AR556" s="52"/>
      <c r="AS556" s="52">
        <v>0.93181818181818177</v>
      </c>
      <c r="AT556" s="52">
        <v>0.89622641509433965</v>
      </c>
      <c r="AU556" s="52"/>
      <c r="AV556" s="52">
        <v>0.88636363636363635</v>
      </c>
      <c r="AW556" s="52">
        <v>1</v>
      </c>
      <c r="AX556" s="52">
        <v>1</v>
      </c>
      <c r="AY556" s="52">
        <v>1</v>
      </c>
      <c r="AZ556" s="52">
        <v>9.1116173120728935E-2</v>
      </c>
      <c r="BA556" s="52">
        <v>41.776765375854225</v>
      </c>
      <c r="BB556" s="52">
        <v>50</v>
      </c>
      <c r="BC556" s="52">
        <v>0.22222222222222221</v>
      </c>
      <c r="BD556" s="52">
        <v>15.555555555555568</v>
      </c>
      <c r="BE556" s="52">
        <v>50</v>
      </c>
      <c r="BF556" s="52">
        <v>169</v>
      </c>
      <c r="BG556" s="52">
        <v>196</v>
      </c>
      <c r="BH556" s="52">
        <v>0.86224489795918369</v>
      </c>
      <c r="BI556" s="52">
        <v>50</v>
      </c>
      <c r="BJ556" s="52">
        <v>50</v>
      </c>
      <c r="BK556" s="52">
        <v>128</v>
      </c>
      <c r="BL556" s="52">
        <v>196</v>
      </c>
      <c r="BM556" s="52">
        <v>0.65306122448979587</v>
      </c>
      <c r="BN556" s="52">
        <v>43.537414965986393</v>
      </c>
      <c r="BO556" s="52">
        <v>50</v>
      </c>
      <c r="BP556" s="52">
        <v>118</v>
      </c>
      <c r="BQ556" s="52">
        <v>121</v>
      </c>
      <c r="BR556" s="52">
        <v>0.97520661157024791</v>
      </c>
      <c r="BS556" s="52">
        <v>50</v>
      </c>
      <c r="BT556" s="52">
        <v>50</v>
      </c>
      <c r="BU556" s="54">
        <v>105</v>
      </c>
      <c r="BV556" s="54">
        <v>108</v>
      </c>
      <c r="BW556" s="52">
        <v>0.97222222222222221</v>
      </c>
      <c r="BX556" s="52">
        <v>100</v>
      </c>
      <c r="BY556" s="52">
        <v>100</v>
      </c>
      <c r="BZ556" s="55">
        <v>19</v>
      </c>
      <c r="CA556" s="55">
        <v>20</v>
      </c>
      <c r="CB556" s="52">
        <v>0.95</v>
      </c>
      <c r="CC556" s="52">
        <v>100</v>
      </c>
      <c r="CD556" s="52">
        <v>100</v>
      </c>
      <c r="CE556" s="52">
        <v>0</v>
      </c>
      <c r="CF556" s="52">
        <v>106</v>
      </c>
      <c r="CG556" s="52">
        <v>97</v>
      </c>
      <c r="CH556" s="52">
        <v>0.91509433962264153</v>
      </c>
      <c r="CI556" s="52">
        <v>100</v>
      </c>
      <c r="CJ556" s="52">
        <v>100</v>
      </c>
      <c r="CK556" s="52">
        <v>115</v>
      </c>
      <c r="CL556" s="52">
        <v>84</v>
      </c>
      <c r="CM556" s="52">
        <v>123</v>
      </c>
      <c r="CN556" s="52">
        <v>0.73043478260869565</v>
      </c>
      <c r="CO556" s="52">
        <v>0.93495934959349591</v>
      </c>
      <c r="CP556" s="52">
        <v>48.695652173913047</v>
      </c>
      <c r="CQ556" s="52">
        <v>50</v>
      </c>
      <c r="CR556" s="52">
        <v>293</v>
      </c>
      <c r="CS556" s="52">
        <v>439</v>
      </c>
      <c r="CT556" s="52">
        <v>0.66742596810933941</v>
      </c>
      <c r="CU556" s="52">
        <v>50</v>
      </c>
      <c r="CV556" s="52">
        <v>50</v>
      </c>
      <c r="CW556" s="52">
        <v>0.95</v>
      </c>
      <c r="CX556" s="52">
        <v>0.94</v>
      </c>
      <c r="CY556" s="52">
        <v>-0.01</v>
      </c>
      <c r="CZ556" s="52">
        <v>16.823939048191338</v>
      </c>
      <c r="DA556" s="52">
        <v>19.496255895940152</v>
      </c>
      <c r="DB556" s="52">
        <v>17.335082511020332</v>
      </c>
      <c r="DC556" s="52">
        <v>12.629206143265662</v>
      </c>
      <c r="DD556" s="50" t="s">
        <v>1279</v>
      </c>
    </row>
    <row r="557" spans="1:108" x14ac:dyDescent="0.25">
      <c r="A557" s="50" t="s">
        <v>3616</v>
      </c>
      <c r="B557" s="50" t="s">
        <v>2164</v>
      </c>
      <c r="C557" s="50" t="s">
        <v>1212</v>
      </c>
      <c r="D557" s="50" t="s">
        <v>108</v>
      </c>
      <c r="E557" s="50" t="s">
        <v>119</v>
      </c>
      <c r="F557" s="50" t="s">
        <v>2644</v>
      </c>
      <c r="G557" s="50" t="s">
        <v>109</v>
      </c>
      <c r="H557" s="52">
        <v>693.25996136722074</v>
      </c>
      <c r="I557" s="52">
        <v>800</v>
      </c>
      <c r="J557" s="52">
        <v>86.657495170902592</v>
      </c>
      <c r="K557" s="52">
        <v>0</v>
      </c>
      <c r="L557" s="52">
        <v>344</v>
      </c>
      <c r="M557" s="52">
        <v>77.557443631690234</v>
      </c>
      <c r="N557" s="52">
        <v>100</v>
      </c>
      <c r="O557" s="52">
        <v>100</v>
      </c>
      <c r="P557" s="52">
        <v>73</v>
      </c>
      <c r="Q557" s="52">
        <v>66.008346049194685</v>
      </c>
      <c r="R557" s="52">
        <v>75</v>
      </c>
      <c r="S557" s="52">
        <v>75</v>
      </c>
      <c r="T557" s="52">
        <v>88.011128065592914</v>
      </c>
      <c r="U557" s="52">
        <v>100</v>
      </c>
      <c r="V557" s="52">
        <v>341</v>
      </c>
      <c r="W557" s="52">
        <v>71.312627672583446</v>
      </c>
      <c r="X557" s="52">
        <v>95.083503563444594</v>
      </c>
      <c r="Y557" s="52">
        <v>100</v>
      </c>
      <c r="Z557" s="52">
        <v>72</v>
      </c>
      <c r="AA557" s="52">
        <v>57.34211367647255</v>
      </c>
      <c r="AB557" s="52">
        <v>76.456151568630077</v>
      </c>
      <c r="AC557" s="52">
        <v>100</v>
      </c>
      <c r="AD557" s="52">
        <v>120</v>
      </c>
      <c r="AE557" s="52">
        <v>66.562222222222232</v>
      </c>
      <c r="AF557" s="52">
        <v>88.749629629629652</v>
      </c>
      <c r="AG557" s="52">
        <v>100</v>
      </c>
      <c r="AH557" s="52">
        <v>23</v>
      </c>
      <c r="AI557" s="52">
        <v>59.543478260869577</v>
      </c>
      <c r="AJ557" s="52">
        <v>68.226460481099693</v>
      </c>
      <c r="AK557" s="52">
        <v>79.391304347826093</v>
      </c>
      <c r="AL557" s="52">
        <v>100</v>
      </c>
      <c r="AM557" s="53">
        <v>8.99</v>
      </c>
      <c r="AN557" s="53">
        <v>17.649999999999999</v>
      </c>
      <c r="AO557" s="53">
        <v>8.68</v>
      </c>
      <c r="AP557" s="52">
        <v>0</v>
      </c>
      <c r="AQ557" s="52">
        <v>0.98295454545454541</v>
      </c>
      <c r="AR557" s="52">
        <v>1</v>
      </c>
      <c r="AS557" s="52">
        <v>0.97841726618705038</v>
      </c>
      <c r="AT557" s="52">
        <v>0.97720797720797725</v>
      </c>
      <c r="AU557" s="52">
        <v>1</v>
      </c>
      <c r="AV557" s="52">
        <v>0.97122302158273377</v>
      </c>
      <c r="AW557" s="52">
        <v>0.99173553719008267</v>
      </c>
      <c r="AX557" s="52">
        <v>1</v>
      </c>
      <c r="AY557" s="52">
        <v>0.98979591836734693</v>
      </c>
      <c r="AZ557" s="52">
        <v>5.9829059829059832E-2</v>
      </c>
      <c r="BA557" s="52">
        <v>48.034188034188041</v>
      </c>
      <c r="BB557" s="52">
        <v>50</v>
      </c>
      <c r="BC557" s="52">
        <v>0.10606060606060606</v>
      </c>
      <c r="BD557" s="52">
        <v>38.787878787878789</v>
      </c>
      <c r="BE557" s="52">
        <v>50</v>
      </c>
      <c r="BF557" s="52"/>
      <c r="BG557" s="52"/>
      <c r="BH557" s="52"/>
      <c r="BI557" s="52"/>
      <c r="BJ557" s="52"/>
      <c r="BK557" s="52"/>
      <c r="BL557" s="52"/>
      <c r="BM557" s="52"/>
      <c r="BN557" s="52"/>
      <c r="BO557" s="52"/>
      <c r="BP557" s="52">
        <v>112</v>
      </c>
      <c r="BQ557" s="52">
        <v>112</v>
      </c>
      <c r="BR557" s="52">
        <v>1</v>
      </c>
      <c r="BS557" s="52">
        <v>50</v>
      </c>
      <c r="BT557" s="52">
        <v>50</v>
      </c>
      <c r="BU557" s="54"/>
      <c r="BV557" s="54"/>
      <c r="BW557" s="52"/>
      <c r="BX557" s="52"/>
      <c r="BY557" s="52"/>
      <c r="BZ557" s="55"/>
      <c r="CA557" s="55"/>
      <c r="CB557" s="52"/>
      <c r="CC557" s="52"/>
      <c r="CD557" s="52"/>
      <c r="CE557" s="52"/>
      <c r="CF557" s="52"/>
      <c r="CG557" s="52"/>
      <c r="CH557" s="52"/>
      <c r="CI557" s="52"/>
      <c r="CJ557" s="52"/>
      <c r="CK557" s="52">
        <v>218</v>
      </c>
      <c r="CL557" s="52">
        <v>94</v>
      </c>
      <c r="CM557" s="52">
        <v>226</v>
      </c>
      <c r="CN557" s="52">
        <v>0.43119266055045874</v>
      </c>
      <c r="CO557" s="52">
        <v>0.96460176991150437</v>
      </c>
      <c r="CP557" s="52">
        <v>28.746177370030583</v>
      </c>
      <c r="CQ557" s="52">
        <v>50</v>
      </c>
      <c r="CR557" s="52"/>
      <c r="CS557" s="52"/>
      <c r="CT557" s="52"/>
      <c r="CU557" s="52"/>
      <c r="CV557" s="52"/>
      <c r="CW557" s="52"/>
      <c r="CX557" s="52"/>
      <c r="CY557" s="52"/>
      <c r="CZ557" s="52">
        <v>16.823939048191338</v>
      </c>
      <c r="DA557" s="52">
        <v>19.496255895940152</v>
      </c>
      <c r="DB557" s="52">
        <v>17.335082511020332</v>
      </c>
      <c r="DC557" s="52"/>
      <c r="DD557" s="50" t="s">
        <v>1278</v>
      </c>
    </row>
    <row r="558" spans="1:108" x14ac:dyDescent="0.25">
      <c r="A558" s="50" t="s">
        <v>2974</v>
      </c>
      <c r="B558" s="50" t="s">
        <v>2165</v>
      </c>
      <c r="C558" s="50" t="s">
        <v>106</v>
      </c>
      <c r="D558" s="50" t="s">
        <v>107</v>
      </c>
      <c r="E558" s="50" t="s">
        <v>119</v>
      </c>
      <c r="F558" s="50" t="s">
        <v>1454</v>
      </c>
      <c r="G558" s="50" t="s">
        <v>109</v>
      </c>
      <c r="H558" s="52">
        <v>372.05360194740149</v>
      </c>
      <c r="I558" s="52">
        <v>800</v>
      </c>
      <c r="J558" s="52">
        <v>46.506700243425186</v>
      </c>
      <c r="K558" s="52">
        <v>0</v>
      </c>
      <c r="L558" s="52">
        <v>285</v>
      </c>
      <c r="M558" s="52">
        <v>44.946417280458988</v>
      </c>
      <c r="N558" s="52">
        <v>59.92855637394532</v>
      </c>
      <c r="O558" s="52">
        <v>100</v>
      </c>
      <c r="P558" s="52">
        <v>283</v>
      </c>
      <c r="Q558" s="52">
        <v>44.948432741362495</v>
      </c>
      <c r="R558" s="52"/>
      <c r="S558" s="52"/>
      <c r="T558" s="52">
        <v>59.931243655149991</v>
      </c>
      <c r="U558" s="52">
        <v>100</v>
      </c>
      <c r="V558" s="52">
        <v>287</v>
      </c>
      <c r="W558" s="52">
        <v>39.252860343232683</v>
      </c>
      <c r="X558" s="52">
        <v>52.337147124310249</v>
      </c>
      <c r="Y558" s="52">
        <v>100</v>
      </c>
      <c r="Z558" s="52">
        <v>285</v>
      </c>
      <c r="AA558" s="52">
        <v>39.253400947916248</v>
      </c>
      <c r="AB558" s="52">
        <v>52.337867930554992</v>
      </c>
      <c r="AC558" s="52">
        <v>100</v>
      </c>
      <c r="AD558" s="52">
        <v>110</v>
      </c>
      <c r="AE558" s="52">
        <v>35.14</v>
      </c>
      <c r="AF558" s="52">
        <v>46.853333333333339</v>
      </c>
      <c r="AG558" s="52">
        <v>100</v>
      </c>
      <c r="AH558" s="52">
        <v>110</v>
      </c>
      <c r="AI558" s="52">
        <v>35.14</v>
      </c>
      <c r="AJ558" s="52"/>
      <c r="AK558" s="52">
        <v>46.853333333333339</v>
      </c>
      <c r="AL558" s="52">
        <v>100</v>
      </c>
      <c r="AM558" s="53"/>
      <c r="AN558" s="53"/>
      <c r="AO558" s="53"/>
      <c r="AP558" s="52">
        <v>0</v>
      </c>
      <c r="AQ558" s="52">
        <v>0.98432601880877746</v>
      </c>
      <c r="AR558" s="52">
        <v>0.98412698412698407</v>
      </c>
      <c r="AS558" s="52"/>
      <c r="AT558" s="52">
        <v>0.98529411764705888</v>
      </c>
      <c r="AU558" s="52">
        <v>0.98511904761904767</v>
      </c>
      <c r="AV558" s="52"/>
      <c r="AW558" s="52">
        <v>1</v>
      </c>
      <c r="AX558" s="52">
        <v>1</v>
      </c>
      <c r="AY558" s="52"/>
      <c r="AZ558" s="52">
        <v>0.30555555555555558</v>
      </c>
      <c r="BA558" s="52">
        <v>0</v>
      </c>
      <c r="BB558" s="52">
        <v>50</v>
      </c>
      <c r="BC558" s="52">
        <v>0.30411449016100178</v>
      </c>
      <c r="BD558" s="52">
        <v>0</v>
      </c>
      <c r="BE558" s="52">
        <v>50</v>
      </c>
      <c r="BF558" s="52"/>
      <c r="BG558" s="52"/>
      <c r="BH558" s="52"/>
      <c r="BI558" s="52"/>
      <c r="BJ558" s="52"/>
      <c r="BK558" s="52"/>
      <c r="BL558" s="52"/>
      <c r="BM558" s="52"/>
      <c r="BN558" s="52"/>
      <c r="BO558" s="52"/>
      <c r="BP558" s="52">
        <v>19</v>
      </c>
      <c r="BQ558" s="52">
        <v>22</v>
      </c>
      <c r="BR558" s="52">
        <v>0.86363636363636365</v>
      </c>
      <c r="BS558" s="52">
        <v>45.938104448742749</v>
      </c>
      <c r="BT558" s="52">
        <v>50</v>
      </c>
      <c r="BU558" s="54"/>
      <c r="BV558" s="54"/>
      <c r="BW558" s="52"/>
      <c r="BX558" s="52"/>
      <c r="BY558" s="52"/>
      <c r="BZ558" s="55"/>
      <c r="CA558" s="55"/>
      <c r="CB558" s="52"/>
      <c r="CC558" s="52"/>
      <c r="CD558" s="52"/>
      <c r="CE558" s="52"/>
      <c r="CF558" s="52"/>
      <c r="CG558" s="52"/>
      <c r="CH558" s="52"/>
      <c r="CI558" s="52"/>
      <c r="CJ558" s="52"/>
      <c r="CK558" s="52">
        <v>127</v>
      </c>
      <c r="CL558" s="52">
        <v>30</v>
      </c>
      <c r="CM558" s="52">
        <v>147</v>
      </c>
      <c r="CN558" s="52">
        <v>0.23622047244094488</v>
      </c>
      <c r="CO558" s="52">
        <v>0.86394557823129248</v>
      </c>
      <c r="CP558" s="52">
        <v>7.8740157480314963</v>
      </c>
      <c r="CQ558" s="52">
        <v>50</v>
      </c>
      <c r="CR558" s="52"/>
      <c r="CS558" s="52"/>
      <c r="CT558" s="52"/>
      <c r="CU558" s="52"/>
      <c r="CV558" s="52"/>
      <c r="CW558" s="52"/>
      <c r="CX558" s="52"/>
      <c r="CY558" s="52"/>
      <c r="CZ558" s="52">
        <v>16.823939048191338</v>
      </c>
      <c r="DA558" s="52">
        <v>19.496255895940152</v>
      </c>
      <c r="DB558" s="52">
        <v>17.335082511020332</v>
      </c>
      <c r="DC558" s="52"/>
      <c r="DD558" s="50" t="s">
        <v>555</v>
      </c>
    </row>
    <row r="559" spans="1:108" x14ac:dyDescent="0.25">
      <c r="A559" s="50" t="s">
        <v>2981</v>
      </c>
      <c r="B559" s="50" t="s">
        <v>2166</v>
      </c>
      <c r="C559" s="50" t="s">
        <v>106</v>
      </c>
      <c r="D559" s="50" t="s">
        <v>107</v>
      </c>
      <c r="E559" s="50" t="s">
        <v>119</v>
      </c>
      <c r="F559" s="50" t="s">
        <v>1454</v>
      </c>
      <c r="G559" s="50" t="s">
        <v>109</v>
      </c>
      <c r="H559" s="52">
        <v>432.63277068026997</v>
      </c>
      <c r="I559" s="52">
        <v>800</v>
      </c>
      <c r="J559" s="52">
        <v>54.079096335033746</v>
      </c>
      <c r="K559" s="52">
        <v>0</v>
      </c>
      <c r="L559" s="52">
        <v>163</v>
      </c>
      <c r="M559" s="52">
        <v>52.284516477623932</v>
      </c>
      <c r="N559" s="52">
        <v>69.712688636831913</v>
      </c>
      <c r="O559" s="52">
        <v>100</v>
      </c>
      <c r="P559" s="52">
        <v>163</v>
      </c>
      <c r="Q559" s="52">
        <v>52.284516477623932</v>
      </c>
      <c r="R559" s="52"/>
      <c r="S559" s="52"/>
      <c r="T559" s="52">
        <v>69.712688636831913</v>
      </c>
      <c r="U559" s="52">
        <v>100</v>
      </c>
      <c r="V559" s="52">
        <v>163</v>
      </c>
      <c r="W559" s="52">
        <v>37.120775019568981</v>
      </c>
      <c r="X559" s="52">
        <v>49.494366692758639</v>
      </c>
      <c r="Y559" s="52">
        <v>100</v>
      </c>
      <c r="Z559" s="52">
        <v>163</v>
      </c>
      <c r="AA559" s="52">
        <v>37.120775019568981</v>
      </c>
      <c r="AB559" s="52">
        <v>49.494366692758639</v>
      </c>
      <c r="AC559" s="52">
        <v>100</v>
      </c>
      <c r="AD559" s="52">
        <v>51</v>
      </c>
      <c r="AE559" s="52">
        <v>35.135294117647064</v>
      </c>
      <c r="AF559" s="52">
        <v>46.847058823529423</v>
      </c>
      <c r="AG559" s="52">
        <v>100</v>
      </c>
      <c r="AH559" s="52">
        <v>51</v>
      </c>
      <c r="AI559" s="52">
        <v>35.135294117647064</v>
      </c>
      <c r="AJ559" s="52"/>
      <c r="AK559" s="52">
        <v>46.847058823529423</v>
      </c>
      <c r="AL559" s="52">
        <v>100</v>
      </c>
      <c r="AM559" s="53"/>
      <c r="AN559" s="53"/>
      <c r="AO559" s="53"/>
      <c r="AP559" s="52">
        <v>0</v>
      </c>
      <c r="AQ559" s="52">
        <v>0.99473684210526314</v>
      </c>
      <c r="AR559" s="52">
        <v>1</v>
      </c>
      <c r="AS559" s="52"/>
      <c r="AT559" s="52">
        <v>0.99487179487179489</v>
      </c>
      <c r="AU559" s="52">
        <v>1</v>
      </c>
      <c r="AV559" s="52"/>
      <c r="AW559" s="52">
        <v>1</v>
      </c>
      <c r="AX559" s="52">
        <v>1</v>
      </c>
      <c r="AY559" s="52"/>
      <c r="AZ559" s="52">
        <v>0.26299694189602446</v>
      </c>
      <c r="BA559" s="52">
        <v>7.4006116207951056</v>
      </c>
      <c r="BB559" s="52">
        <v>50</v>
      </c>
      <c r="BC559" s="52">
        <v>0.26143790849673204</v>
      </c>
      <c r="BD559" s="52">
        <v>7.7124183006536118</v>
      </c>
      <c r="BE559" s="52">
        <v>50</v>
      </c>
      <c r="BF559" s="52"/>
      <c r="BG559" s="52"/>
      <c r="BH559" s="52"/>
      <c r="BI559" s="52"/>
      <c r="BJ559" s="52"/>
      <c r="BK559" s="52"/>
      <c r="BL559" s="52"/>
      <c r="BM559" s="52"/>
      <c r="BN559" s="52"/>
      <c r="BO559" s="52"/>
      <c r="BP559" s="52">
        <v>25</v>
      </c>
      <c r="BQ559" s="52">
        <v>30</v>
      </c>
      <c r="BR559" s="52">
        <v>0.83333333333333337</v>
      </c>
      <c r="BS559" s="52">
        <v>44.326241134751776</v>
      </c>
      <c r="BT559" s="52">
        <v>50</v>
      </c>
      <c r="BU559" s="54"/>
      <c r="BV559" s="54"/>
      <c r="BW559" s="52"/>
      <c r="BX559" s="52"/>
      <c r="BY559" s="52"/>
      <c r="BZ559" s="55"/>
      <c r="CA559" s="55"/>
      <c r="CB559" s="52"/>
      <c r="CC559" s="52"/>
      <c r="CD559" s="52"/>
      <c r="CE559" s="52"/>
      <c r="CF559" s="52"/>
      <c r="CG559" s="52"/>
      <c r="CH559" s="52"/>
      <c r="CI559" s="52"/>
      <c r="CJ559" s="52"/>
      <c r="CK559" s="52">
        <v>86</v>
      </c>
      <c r="CL559" s="52">
        <v>53</v>
      </c>
      <c r="CM559" s="52">
        <v>94</v>
      </c>
      <c r="CN559" s="52">
        <v>0.61627906976744184</v>
      </c>
      <c r="CO559" s="52">
        <v>0.91489361702127658</v>
      </c>
      <c r="CP559" s="52">
        <v>41.085271317829459</v>
      </c>
      <c r="CQ559" s="52">
        <v>50</v>
      </c>
      <c r="CR559" s="52"/>
      <c r="CS559" s="52"/>
      <c r="CT559" s="52"/>
      <c r="CU559" s="52"/>
      <c r="CV559" s="52"/>
      <c r="CW559" s="52"/>
      <c r="CX559" s="52"/>
      <c r="CY559" s="52"/>
      <c r="CZ559" s="52">
        <v>16.823939048191338</v>
      </c>
      <c r="DA559" s="52">
        <v>19.496255895940152</v>
      </c>
      <c r="DB559" s="52">
        <v>17.335082511020332</v>
      </c>
      <c r="DC559" s="52"/>
      <c r="DD559" s="50" t="s">
        <v>562</v>
      </c>
    </row>
    <row r="560" spans="1:108" x14ac:dyDescent="0.25">
      <c r="A560" s="50" t="s">
        <v>3325</v>
      </c>
      <c r="B560" s="50" t="s">
        <v>2167</v>
      </c>
      <c r="C560" s="50" t="s">
        <v>106</v>
      </c>
      <c r="D560" s="50" t="s">
        <v>108</v>
      </c>
      <c r="E560" s="50" t="s">
        <v>119</v>
      </c>
      <c r="F560" s="50" t="s">
        <v>1453</v>
      </c>
      <c r="G560" s="50" t="s">
        <v>109</v>
      </c>
      <c r="H560" s="52">
        <v>537.82415538370185</v>
      </c>
      <c r="I560" s="52">
        <v>800</v>
      </c>
      <c r="J560" s="52">
        <v>67.228019422962731</v>
      </c>
      <c r="K560" s="52">
        <v>1</v>
      </c>
      <c r="L560" s="52">
        <v>367</v>
      </c>
      <c r="M560" s="52">
        <v>74.787308724656924</v>
      </c>
      <c r="N560" s="52">
        <v>99.716411632875904</v>
      </c>
      <c r="O560" s="52">
        <v>100</v>
      </c>
      <c r="P560" s="52">
        <v>76</v>
      </c>
      <c r="Q560" s="52">
        <v>56.064950862314937</v>
      </c>
      <c r="R560" s="52">
        <v>67.043741196593444</v>
      </c>
      <c r="S560" s="52">
        <v>75</v>
      </c>
      <c r="T560" s="52">
        <v>74.753267816419921</v>
      </c>
      <c r="U560" s="52">
        <v>100</v>
      </c>
      <c r="V560" s="52">
        <v>368</v>
      </c>
      <c r="W560" s="52">
        <v>63.092757944434474</v>
      </c>
      <c r="X560" s="52">
        <v>84.123677259245966</v>
      </c>
      <c r="Y560" s="52">
        <v>100</v>
      </c>
      <c r="Z560" s="52">
        <v>76</v>
      </c>
      <c r="AA560" s="52">
        <v>47.912664396665811</v>
      </c>
      <c r="AB560" s="52">
        <v>63.883552528887741</v>
      </c>
      <c r="AC560" s="52">
        <v>100</v>
      </c>
      <c r="AD560" s="52">
        <v>131</v>
      </c>
      <c r="AE560" s="52">
        <v>61.093384223918548</v>
      </c>
      <c r="AF560" s="52">
        <v>81.457845631891402</v>
      </c>
      <c r="AG560" s="52">
        <v>100</v>
      </c>
      <c r="AH560" s="52">
        <v>30</v>
      </c>
      <c r="AI560" s="52">
        <v>49.121111111111119</v>
      </c>
      <c r="AJ560" s="52">
        <v>64.649504950495029</v>
      </c>
      <c r="AK560" s="52">
        <v>65.494814814814831</v>
      </c>
      <c r="AL560" s="52">
        <v>100</v>
      </c>
      <c r="AM560" s="53">
        <v>18.93</v>
      </c>
      <c r="AN560" s="53">
        <v>19.13</v>
      </c>
      <c r="AO560" s="53">
        <v>15.52</v>
      </c>
      <c r="AP560" s="52">
        <v>0</v>
      </c>
      <c r="AQ560" s="52">
        <v>0.99193548387096775</v>
      </c>
      <c r="AR560" s="52">
        <v>0.98717948717948723</v>
      </c>
      <c r="AS560" s="52">
        <v>0.99319727891156462</v>
      </c>
      <c r="AT560" s="52">
        <v>0.9946236559139785</v>
      </c>
      <c r="AU560" s="52">
        <v>0.98717948717948723</v>
      </c>
      <c r="AV560" s="52">
        <v>0.99659863945578231</v>
      </c>
      <c r="AW560" s="52">
        <v>1</v>
      </c>
      <c r="AX560" s="52">
        <v>1</v>
      </c>
      <c r="AY560" s="52">
        <v>1</v>
      </c>
      <c r="AZ560" s="52">
        <v>0.18548387096774194</v>
      </c>
      <c r="BA560" s="52">
        <v>22.903225806451609</v>
      </c>
      <c r="BB560" s="52">
        <v>50</v>
      </c>
      <c r="BC560" s="52">
        <v>0.3125</v>
      </c>
      <c r="BD560" s="52">
        <v>0</v>
      </c>
      <c r="BE560" s="52">
        <v>50</v>
      </c>
      <c r="BF560" s="52"/>
      <c r="BG560" s="52"/>
      <c r="BH560" s="52"/>
      <c r="BI560" s="52"/>
      <c r="BJ560" s="52"/>
      <c r="BK560" s="52"/>
      <c r="BL560" s="52"/>
      <c r="BM560" s="52"/>
      <c r="BN560" s="52"/>
      <c r="BO560" s="52"/>
      <c r="BP560" s="52">
        <v>10</v>
      </c>
      <c r="BQ560" s="52">
        <v>118</v>
      </c>
      <c r="BR560" s="52">
        <v>8.4745762711864403E-2</v>
      </c>
      <c r="BS560" s="52">
        <v>4.5077533357374691</v>
      </c>
      <c r="BT560" s="52">
        <v>50</v>
      </c>
      <c r="BU560" s="54"/>
      <c r="BV560" s="54"/>
      <c r="BW560" s="52"/>
      <c r="BX560" s="52"/>
      <c r="BY560" s="52"/>
      <c r="BZ560" s="55"/>
      <c r="CA560" s="55"/>
      <c r="CB560" s="52"/>
      <c r="CC560" s="52"/>
      <c r="CD560" s="52"/>
      <c r="CE560" s="52"/>
      <c r="CF560" s="52"/>
      <c r="CG560" s="52"/>
      <c r="CH560" s="52"/>
      <c r="CI560" s="52"/>
      <c r="CJ560" s="52"/>
      <c r="CK560" s="52">
        <v>244</v>
      </c>
      <c r="CL560" s="52">
        <v>150</v>
      </c>
      <c r="CM560" s="52">
        <v>257</v>
      </c>
      <c r="CN560" s="52">
        <v>0.61475409836065575</v>
      </c>
      <c r="CO560" s="52">
        <v>0.94941634241245132</v>
      </c>
      <c r="CP560" s="52">
        <v>40.983606557377051</v>
      </c>
      <c r="CQ560" s="52">
        <v>50</v>
      </c>
      <c r="CR560" s="52"/>
      <c r="CS560" s="52"/>
      <c r="CT560" s="52"/>
      <c r="CU560" s="52"/>
      <c r="CV560" s="52"/>
      <c r="CW560" s="52"/>
      <c r="CX560" s="52"/>
      <c r="CY560" s="52"/>
      <c r="CZ560" s="52">
        <v>16.823939048191338</v>
      </c>
      <c r="DA560" s="52">
        <v>19.496255895940152</v>
      </c>
      <c r="DB560" s="52">
        <v>17.335082511020332</v>
      </c>
      <c r="DC560" s="52"/>
      <c r="DD560" s="50" t="s">
        <v>950</v>
      </c>
    </row>
    <row r="561" spans="1:110" x14ac:dyDescent="0.25">
      <c r="A561" s="50" t="s">
        <v>3074</v>
      </c>
      <c r="B561" s="50" t="s">
        <v>2168</v>
      </c>
      <c r="C561" s="50" t="s">
        <v>106</v>
      </c>
      <c r="D561" s="50" t="s">
        <v>114</v>
      </c>
      <c r="E561" s="50" t="s">
        <v>137</v>
      </c>
      <c r="F561" s="50" t="s">
        <v>1454</v>
      </c>
      <c r="G561" s="50" t="s">
        <v>109</v>
      </c>
      <c r="H561" s="52">
        <v>507.43685638860353</v>
      </c>
      <c r="I561" s="52">
        <v>750</v>
      </c>
      <c r="J561" s="52">
        <v>67.658247518480479</v>
      </c>
      <c r="K561" s="52">
        <v>0</v>
      </c>
      <c r="L561" s="52">
        <v>88</v>
      </c>
      <c r="M561" s="52">
        <v>59.373734951327258</v>
      </c>
      <c r="N561" s="52">
        <v>79.164979935103005</v>
      </c>
      <c r="O561" s="52">
        <v>100</v>
      </c>
      <c r="P561" s="52">
        <v>74</v>
      </c>
      <c r="Q561" s="52">
        <v>55.337662134415325</v>
      </c>
      <c r="R561" s="52"/>
      <c r="S561" s="52"/>
      <c r="T561" s="52">
        <v>73.783549512553776</v>
      </c>
      <c r="U561" s="52">
        <v>100</v>
      </c>
      <c r="V561" s="52">
        <v>88</v>
      </c>
      <c r="W561" s="52">
        <v>52.647399975524984</v>
      </c>
      <c r="X561" s="52">
        <v>70.196533300699983</v>
      </c>
      <c r="Y561" s="52">
        <v>100</v>
      </c>
      <c r="Z561" s="52">
        <v>74</v>
      </c>
      <c r="AA561" s="52">
        <v>48.987621512959358</v>
      </c>
      <c r="AB561" s="52">
        <v>65.316828683945801</v>
      </c>
      <c r="AC561" s="52">
        <v>100</v>
      </c>
      <c r="AD561" s="52">
        <v>28</v>
      </c>
      <c r="AE561" s="52">
        <v>40.15</v>
      </c>
      <c r="AF561" s="52">
        <v>53.533333333333331</v>
      </c>
      <c r="AG561" s="52">
        <v>100</v>
      </c>
      <c r="AH561" s="52">
        <v>24</v>
      </c>
      <c r="AI561" s="52">
        <v>37.338888888888889</v>
      </c>
      <c r="AJ561" s="52"/>
      <c r="AK561" s="52">
        <v>49.785185185185185</v>
      </c>
      <c r="AL561" s="52">
        <v>100</v>
      </c>
      <c r="AM561" s="53"/>
      <c r="AN561" s="53"/>
      <c r="AO561" s="53"/>
      <c r="AP561" s="52">
        <v>0</v>
      </c>
      <c r="AQ561" s="52">
        <v>1</v>
      </c>
      <c r="AR561" s="52">
        <v>1</v>
      </c>
      <c r="AS561" s="52"/>
      <c r="AT561" s="52">
        <v>1</v>
      </c>
      <c r="AU561" s="52">
        <v>1</v>
      </c>
      <c r="AV561" s="52"/>
      <c r="AW561" s="52">
        <v>1</v>
      </c>
      <c r="AX561" s="52">
        <v>1</v>
      </c>
      <c r="AY561" s="52"/>
      <c r="AZ561" s="52">
        <v>6.5727699530516437E-2</v>
      </c>
      <c r="BA561" s="52">
        <v>46.854460093896705</v>
      </c>
      <c r="BB561" s="52">
        <v>50</v>
      </c>
      <c r="BC561" s="52">
        <v>7.8212290502793297E-2</v>
      </c>
      <c r="BD561" s="52">
        <v>44.357541899441344</v>
      </c>
      <c r="BE561" s="52">
        <v>50</v>
      </c>
      <c r="BF561" s="52"/>
      <c r="BG561" s="52"/>
      <c r="BH561" s="52"/>
      <c r="BI561" s="52"/>
      <c r="BJ561" s="52"/>
      <c r="BK561" s="52"/>
      <c r="BL561" s="52"/>
      <c r="BM561" s="52"/>
      <c r="BN561" s="52"/>
      <c r="BO561" s="52"/>
      <c r="BP561" s="52"/>
      <c r="BQ561" s="52"/>
      <c r="BR561" s="52"/>
      <c r="BS561" s="52"/>
      <c r="BT561" s="52"/>
      <c r="BU561" s="54"/>
      <c r="BV561" s="54"/>
      <c r="BW561" s="52"/>
      <c r="BX561" s="52"/>
      <c r="BY561" s="52"/>
      <c r="BZ561" s="55"/>
      <c r="CA561" s="55"/>
      <c r="CB561" s="52"/>
      <c r="CC561" s="52"/>
      <c r="CD561" s="52"/>
      <c r="CE561" s="52"/>
      <c r="CF561" s="52"/>
      <c r="CG561" s="52"/>
      <c r="CH561" s="52"/>
      <c r="CI561" s="52"/>
      <c r="CJ561" s="52"/>
      <c r="CK561" s="52">
        <v>30</v>
      </c>
      <c r="CL561" s="52">
        <v>11</v>
      </c>
      <c r="CM561" s="52">
        <v>31</v>
      </c>
      <c r="CN561" s="52">
        <v>0.36666666666666664</v>
      </c>
      <c r="CO561" s="52">
        <v>0.967741935483871</v>
      </c>
      <c r="CP561" s="52">
        <v>24.444444444444443</v>
      </c>
      <c r="CQ561" s="52">
        <v>50</v>
      </c>
      <c r="CR561" s="52"/>
      <c r="CS561" s="52"/>
      <c r="CT561" s="52"/>
      <c r="CU561" s="52"/>
      <c r="CV561" s="52"/>
      <c r="CW561" s="52"/>
      <c r="CX561" s="52"/>
      <c r="CY561" s="52"/>
      <c r="CZ561" s="52">
        <v>16.823939048191338</v>
      </c>
      <c r="DA561" s="52">
        <v>19.496255895940152</v>
      </c>
      <c r="DB561" s="52">
        <v>17.335082511020332</v>
      </c>
      <c r="DC561" s="52"/>
      <c r="DD561" s="50" t="s">
        <v>666</v>
      </c>
      <c r="DE561" s="22"/>
      <c r="DF561" s="22"/>
    </row>
    <row r="562" spans="1:110" x14ac:dyDescent="0.25">
      <c r="A562" s="50" t="s">
        <v>3681</v>
      </c>
      <c r="B562" s="50" t="s">
        <v>2169</v>
      </c>
      <c r="C562" s="50" t="s">
        <v>1365</v>
      </c>
      <c r="D562" s="50" t="s">
        <v>140</v>
      </c>
      <c r="E562" s="50" t="s">
        <v>123</v>
      </c>
      <c r="F562" s="50" t="s">
        <v>2644</v>
      </c>
      <c r="G562" s="50" t="s">
        <v>109</v>
      </c>
      <c r="H562" s="52">
        <v>0</v>
      </c>
      <c r="I562" s="52">
        <v>0</v>
      </c>
      <c r="J562" s="52">
        <v>0</v>
      </c>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3"/>
      <c r="AN562" s="53"/>
      <c r="AO562" s="53"/>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4"/>
      <c r="BV562" s="54"/>
      <c r="BW562" s="52"/>
      <c r="BX562" s="52"/>
      <c r="BY562" s="52"/>
      <c r="BZ562" s="55"/>
      <c r="CA562" s="55"/>
      <c r="CB562" s="52"/>
      <c r="CC562" s="52"/>
      <c r="CD562" s="52"/>
      <c r="CE562" s="52"/>
      <c r="CF562" s="52"/>
      <c r="CG562" s="52"/>
      <c r="CH562" s="52"/>
      <c r="CI562" s="52"/>
      <c r="CJ562" s="52"/>
      <c r="CK562" s="52"/>
      <c r="CL562" s="52"/>
      <c r="CM562" s="52">
        <v>1</v>
      </c>
      <c r="CN562" s="52"/>
      <c r="CO562" s="52"/>
      <c r="CP562" s="52">
        <v>0</v>
      </c>
      <c r="CQ562" s="52">
        <v>0</v>
      </c>
      <c r="CR562" s="52"/>
      <c r="CS562" s="52"/>
      <c r="CT562" s="52"/>
      <c r="CU562" s="52"/>
      <c r="CV562" s="52"/>
      <c r="CW562" s="52"/>
      <c r="CX562" s="52"/>
      <c r="CY562" s="52"/>
      <c r="CZ562" s="52"/>
      <c r="DA562" s="52"/>
      <c r="DB562" s="52"/>
      <c r="DC562" s="52"/>
      <c r="DD562" s="50" t="s">
        <v>1376</v>
      </c>
      <c r="DE562" s="22"/>
      <c r="DF562" s="22"/>
    </row>
    <row r="563" spans="1:110" x14ac:dyDescent="0.25">
      <c r="A563" s="50" t="s">
        <v>3419</v>
      </c>
      <c r="B563" s="50" t="s">
        <v>2170</v>
      </c>
      <c r="C563" s="50" t="s">
        <v>106</v>
      </c>
      <c r="D563" s="50" t="s">
        <v>108</v>
      </c>
      <c r="E563" s="50" t="s">
        <v>119</v>
      </c>
      <c r="F563" s="50" t="s">
        <v>1453</v>
      </c>
      <c r="G563" s="50" t="s">
        <v>109</v>
      </c>
      <c r="H563" s="52">
        <v>680.04987465227725</v>
      </c>
      <c r="I563" s="52">
        <v>800</v>
      </c>
      <c r="J563" s="52">
        <v>85.006234331534657</v>
      </c>
      <c r="K563" s="52">
        <v>1</v>
      </c>
      <c r="L563" s="52">
        <v>709</v>
      </c>
      <c r="M563" s="52">
        <v>71.833972970412418</v>
      </c>
      <c r="N563" s="52">
        <v>95.778630627216558</v>
      </c>
      <c r="O563" s="52">
        <v>100</v>
      </c>
      <c r="P563" s="52">
        <v>148</v>
      </c>
      <c r="Q563" s="52">
        <v>58.572974340293449</v>
      </c>
      <c r="R563" s="52">
        <v>71.761228041497105</v>
      </c>
      <c r="S563" s="52">
        <v>75</v>
      </c>
      <c r="T563" s="52">
        <v>78.097299120391256</v>
      </c>
      <c r="U563" s="52">
        <v>100</v>
      </c>
      <c r="V563" s="52">
        <v>710</v>
      </c>
      <c r="W563" s="52">
        <v>67.454237885248745</v>
      </c>
      <c r="X563" s="52">
        <v>89.938983846998326</v>
      </c>
      <c r="Y563" s="52">
        <v>100</v>
      </c>
      <c r="Z563" s="52">
        <v>148</v>
      </c>
      <c r="AA563" s="52">
        <v>51.099315805440824</v>
      </c>
      <c r="AB563" s="52">
        <v>68.132421073921108</v>
      </c>
      <c r="AC563" s="52">
        <v>100</v>
      </c>
      <c r="AD563" s="52">
        <v>282</v>
      </c>
      <c r="AE563" s="52">
        <v>65.993823877068579</v>
      </c>
      <c r="AF563" s="52">
        <v>87.991765169424781</v>
      </c>
      <c r="AG563" s="52">
        <v>100</v>
      </c>
      <c r="AH563" s="52">
        <v>59</v>
      </c>
      <c r="AI563" s="52">
        <v>54.529237288135597</v>
      </c>
      <c r="AJ563" s="52">
        <v>69.027055306427457</v>
      </c>
      <c r="AK563" s="52">
        <v>72.705649717514135</v>
      </c>
      <c r="AL563" s="52">
        <v>100</v>
      </c>
      <c r="AM563" s="53">
        <v>16.420000000000002</v>
      </c>
      <c r="AN563" s="53">
        <v>20.66</v>
      </c>
      <c r="AO563" s="53">
        <v>14.49</v>
      </c>
      <c r="AP563" s="52">
        <v>1</v>
      </c>
      <c r="AQ563" s="52">
        <v>0.91613722998729352</v>
      </c>
      <c r="AR563" s="52">
        <v>0.87790697674418605</v>
      </c>
      <c r="AS563" s="52">
        <v>0.92682926829268297</v>
      </c>
      <c r="AT563" s="52">
        <v>0.91740787801778911</v>
      </c>
      <c r="AU563" s="52">
        <v>0.87790697674418605</v>
      </c>
      <c r="AV563" s="52">
        <v>0.92845528455284554</v>
      </c>
      <c r="AW563" s="52">
        <v>1</v>
      </c>
      <c r="AX563" s="52">
        <v>1</v>
      </c>
      <c r="AY563" s="52">
        <v>1</v>
      </c>
      <c r="AZ563" s="52">
        <v>3.1806615776081425E-2</v>
      </c>
      <c r="BA563" s="52">
        <v>50</v>
      </c>
      <c r="BB563" s="52">
        <v>50</v>
      </c>
      <c r="BC563" s="52">
        <v>6.5789473684210523E-2</v>
      </c>
      <c r="BD563" s="52">
        <v>46.842105263157904</v>
      </c>
      <c r="BE563" s="52">
        <v>50</v>
      </c>
      <c r="BF563" s="52"/>
      <c r="BG563" s="52"/>
      <c r="BH563" s="52"/>
      <c r="BI563" s="52"/>
      <c r="BJ563" s="52"/>
      <c r="BK563" s="52"/>
      <c r="BL563" s="52"/>
      <c r="BM563" s="52"/>
      <c r="BN563" s="52"/>
      <c r="BO563" s="52"/>
      <c r="BP563" s="52">
        <v>267</v>
      </c>
      <c r="BQ563" s="52">
        <v>271</v>
      </c>
      <c r="BR563" s="52">
        <v>0.98523985239852396</v>
      </c>
      <c r="BS563" s="52">
        <v>50</v>
      </c>
      <c r="BT563" s="52">
        <v>50</v>
      </c>
      <c r="BU563" s="54"/>
      <c r="BV563" s="54"/>
      <c r="BW563" s="52"/>
      <c r="BX563" s="52"/>
      <c r="BY563" s="52"/>
      <c r="BZ563" s="55"/>
      <c r="CA563" s="55"/>
      <c r="CB563" s="52"/>
      <c r="CC563" s="52"/>
      <c r="CD563" s="52"/>
      <c r="CE563" s="52"/>
      <c r="CF563" s="52"/>
      <c r="CG563" s="52"/>
      <c r="CH563" s="52"/>
      <c r="CI563" s="52"/>
      <c r="CJ563" s="52"/>
      <c r="CK563" s="52">
        <v>521</v>
      </c>
      <c r="CL563" s="52">
        <v>317</v>
      </c>
      <c r="CM563" s="52">
        <v>560</v>
      </c>
      <c r="CN563" s="52">
        <v>0.60844529750479848</v>
      </c>
      <c r="CO563" s="52">
        <v>0.93035714285714288</v>
      </c>
      <c r="CP563" s="52">
        <v>40.563019833653229</v>
      </c>
      <c r="CQ563" s="52">
        <v>50</v>
      </c>
      <c r="CR563" s="52"/>
      <c r="CS563" s="52"/>
      <c r="CT563" s="52"/>
      <c r="CU563" s="52"/>
      <c r="CV563" s="52"/>
      <c r="CW563" s="52"/>
      <c r="CX563" s="52"/>
      <c r="CY563" s="52"/>
      <c r="CZ563" s="52">
        <v>16.823939048191338</v>
      </c>
      <c r="DA563" s="52">
        <v>19.496255895940152</v>
      </c>
      <c r="DB563" s="52">
        <v>17.335082511020332</v>
      </c>
      <c r="DC563" s="52"/>
      <c r="DD563" s="50" t="s">
        <v>1052</v>
      </c>
      <c r="DE563" s="22"/>
      <c r="DF563" s="22"/>
    </row>
    <row r="564" spans="1:110" x14ac:dyDescent="0.25">
      <c r="A564" s="50" t="s">
        <v>2721</v>
      </c>
      <c r="B564" s="50" t="s">
        <v>252</v>
      </c>
      <c r="C564" s="50" t="s">
        <v>106</v>
      </c>
      <c r="D564" s="50" t="s">
        <v>114</v>
      </c>
      <c r="E564" s="50" t="s">
        <v>108</v>
      </c>
      <c r="F564" s="50" t="s">
        <v>1454</v>
      </c>
      <c r="G564" s="50" t="s">
        <v>109</v>
      </c>
      <c r="H564" s="52">
        <v>487.83699199585033</v>
      </c>
      <c r="I564" s="52">
        <v>750</v>
      </c>
      <c r="J564" s="52">
        <v>65.044932266113378</v>
      </c>
      <c r="K564" s="52">
        <v>0</v>
      </c>
      <c r="L564" s="52">
        <v>279</v>
      </c>
      <c r="M564" s="52">
        <v>60.367040300663319</v>
      </c>
      <c r="N564" s="52">
        <v>80.489387067551093</v>
      </c>
      <c r="O564" s="52">
        <v>100</v>
      </c>
      <c r="P564" s="52">
        <v>279</v>
      </c>
      <c r="Q564" s="52">
        <v>60.367040300663319</v>
      </c>
      <c r="R564" s="52"/>
      <c r="S564" s="52"/>
      <c r="T564" s="52">
        <v>80.489387067551093</v>
      </c>
      <c r="U564" s="52">
        <v>100</v>
      </c>
      <c r="V564" s="52">
        <v>279</v>
      </c>
      <c r="W564" s="52">
        <v>50.009016374513457</v>
      </c>
      <c r="X564" s="52">
        <v>66.678688499351281</v>
      </c>
      <c r="Y564" s="52">
        <v>100</v>
      </c>
      <c r="Z564" s="52">
        <v>279</v>
      </c>
      <c r="AA564" s="52">
        <v>50.009016374513457</v>
      </c>
      <c r="AB564" s="52">
        <v>66.678688499351281</v>
      </c>
      <c r="AC564" s="52">
        <v>100</v>
      </c>
      <c r="AD564" s="52">
        <v>70</v>
      </c>
      <c r="AE564" s="52">
        <v>40.64761904761906</v>
      </c>
      <c r="AF564" s="52">
        <v>54.19682539682541</v>
      </c>
      <c r="AG564" s="52">
        <v>100</v>
      </c>
      <c r="AH564" s="52">
        <v>70</v>
      </c>
      <c r="AI564" s="52">
        <v>40.64761904761906</v>
      </c>
      <c r="AJ564" s="52"/>
      <c r="AK564" s="52">
        <v>54.19682539682541</v>
      </c>
      <c r="AL564" s="52">
        <v>100</v>
      </c>
      <c r="AM564" s="53"/>
      <c r="AN564" s="53"/>
      <c r="AO564" s="53"/>
      <c r="AP564" s="52">
        <v>0</v>
      </c>
      <c r="AQ564" s="52">
        <v>0.99315068493150682</v>
      </c>
      <c r="AR564" s="52">
        <v>0.99315068493150682</v>
      </c>
      <c r="AS564" s="52"/>
      <c r="AT564" s="52">
        <v>0.99315068493150682</v>
      </c>
      <c r="AU564" s="52">
        <v>0.99315068493150682</v>
      </c>
      <c r="AV564" s="52"/>
      <c r="AW564" s="52">
        <v>1</v>
      </c>
      <c r="AX564" s="52">
        <v>1</v>
      </c>
      <c r="AY564" s="52"/>
      <c r="AZ564" s="52">
        <v>0.12007874015748031</v>
      </c>
      <c r="BA564" s="52">
        <v>35.984251968503941</v>
      </c>
      <c r="BB564" s="52">
        <v>50</v>
      </c>
      <c r="BC564" s="52">
        <v>0.12007874015748031</v>
      </c>
      <c r="BD564" s="52">
        <v>35.984251968503941</v>
      </c>
      <c r="BE564" s="52">
        <v>50</v>
      </c>
      <c r="BF564" s="52"/>
      <c r="BG564" s="52"/>
      <c r="BH564" s="52"/>
      <c r="BI564" s="52"/>
      <c r="BJ564" s="52"/>
      <c r="BK564" s="52"/>
      <c r="BL564" s="52"/>
      <c r="BM564" s="52"/>
      <c r="BN564" s="52"/>
      <c r="BO564" s="52"/>
      <c r="BP564" s="52"/>
      <c r="BQ564" s="52"/>
      <c r="BR564" s="52"/>
      <c r="BS564" s="52"/>
      <c r="BT564" s="52"/>
      <c r="BU564" s="54"/>
      <c r="BV564" s="54"/>
      <c r="BW564" s="52"/>
      <c r="BX564" s="52"/>
      <c r="BY564" s="52"/>
      <c r="BZ564" s="55"/>
      <c r="CA564" s="55"/>
      <c r="CB564" s="52"/>
      <c r="CC564" s="52"/>
      <c r="CD564" s="52"/>
      <c r="CE564" s="52"/>
      <c r="CF564" s="52"/>
      <c r="CG564" s="52"/>
      <c r="CH564" s="52"/>
      <c r="CI564" s="52"/>
      <c r="CJ564" s="52"/>
      <c r="CK564" s="52">
        <v>137</v>
      </c>
      <c r="CL564" s="52">
        <v>27</v>
      </c>
      <c r="CM564" s="52">
        <v>132</v>
      </c>
      <c r="CN564" s="52">
        <v>0.19708029197080293</v>
      </c>
      <c r="CO564" s="52">
        <v>1.0378787878787878</v>
      </c>
      <c r="CP564" s="52">
        <v>13.138686131386862</v>
      </c>
      <c r="CQ564" s="52">
        <v>50</v>
      </c>
      <c r="CR564" s="52"/>
      <c r="CS564" s="52"/>
      <c r="CT564" s="52"/>
      <c r="CU564" s="52"/>
      <c r="CV564" s="52"/>
      <c r="CW564" s="52"/>
      <c r="CX564" s="52"/>
      <c r="CY564" s="52"/>
      <c r="CZ564" s="52">
        <v>16.823939048191338</v>
      </c>
      <c r="DA564" s="52">
        <v>19.496255895940152</v>
      </c>
      <c r="DB564" s="52">
        <v>17.335082511020332</v>
      </c>
      <c r="DC564" s="52"/>
      <c r="DD564" s="50" t="s">
        <v>253</v>
      </c>
      <c r="DE564" s="22"/>
      <c r="DF564" s="22"/>
    </row>
    <row r="565" spans="1:110" x14ac:dyDescent="0.25">
      <c r="A565" s="50" t="s">
        <v>3459</v>
      </c>
      <c r="B565" s="50" t="s">
        <v>2171</v>
      </c>
      <c r="C565" s="50" t="s">
        <v>106</v>
      </c>
      <c r="D565" s="50" t="s">
        <v>107</v>
      </c>
      <c r="E565" s="50" t="s">
        <v>137</v>
      </c>
      <c r="F565" s="50" t="s">
        <v>1454</v>
      </c>
      <c r="G565" s="50" t="s">
        <v>109</v>
      </c>
      <c r="H565" s="52">
        <v>606.15147527656814</v>
      </c>
      <c r="I565" s="52">
        <v>750</v>
      </c>
      <c r="J565" s="52">
        <v>80.820196703542408</v>
      </c>
      <c r="K565" s="52">
        <v>0</v>
      </c>
      <c r="L565" s="52">
        <v>256</v>
      </c>
      <c r="M565" s="52">
        <v>66.918872043633343</v>
      </c>
      <c r="N565" s="52">
        <v>89.225162724844452</v>
      </c>
      <c r="O565" s="52">
        <v>100</v>
      </c>
      <c r="P565" s="52">
        <v>150</v>
      </c>
      <c r="Q565" s="52">
        <v>62.584264737372798</v>
      </c>
      <c r="R565" s="52">
        <v>64.828070022645505</v>
      </c>
      <c r="S565" s="52">
        <v>73.052750307209578</v>
      </c>
      <c r="T565" s="52">
        <v>83.445686316497074</v>
      </c>
      <c r="U565" s="52">
        <v>100</v>
      </c>
      <c r="V565" s="52">
        <v>256</v>
      </c>
      <c r="W565" s="52">
        <v>59.001323342143664</v>
      </c>
      <c r="X565" s="52">
        <v>78.668431122858223</v>
      </c>
      <c r="Y565" s="52">
        <v>100</v>
      </c>
      <c r="Z565" s="52">
        <v>150</v>
      </c>
      <c r="AA565" s="52">
        <v>54.88375568792236</v>
      </c>
      <c r="AB565" s="52">
        <v>73.178340917229818</v>
      </c>
      <c r="AC565" s="52">
        <v>100</v>
      </c>
      <c r="AD565" s="52">
        <v>85</v>
      </c>
      <c r="AE565" s="52">
        <v>54.624705882352956</v>
      </c>
      <c r="AF565" s="52">
        <v>72.832941176470612</v>
      </c>
      <c r="AG565" s="52">
        <v>100</v>
      </c>
      <c r="AH565" s="52">
        <v>47</v>
      </c>
      <c r="AI565" s="52">
        <v>49.991489361702108</v>
      </c>
      <c r="AJ565" s="52">
        <v>60.355263157894726</v>
      </c>
      <c r="AK565" s="52">
        <v>66.655319148936144</v>
      </c>
      <c r="AL565" s="52">
        <v>100</v>
      </c>
      <c r="AM565" s="53">
        <v>10.46</v>
      </c>
      <c r="AN565" s="53">
        <v>9.94</v>
      </c>
      <c r="AO565" s="53">
        <v>10.36</v>
      </c>
      <c r="AP565" s="52">
        <v>0</v>
      </c>
      <c r="AQ565" s="52">
        <v>1</v>
      </c>
      <c r="AR565" s="52">
        <v>1</v>
      </c>
      <c r="AS565" s="52">
        <v>1</v>
      </c>
      <c r="AT565" s="52">
        <v>1</v>
      </c>
      <c r="AU565" s="52">
        <v>1</v>
      </c>
      <c r="AV565" s="52">
        <v>1</v>
      </c>
      <c r="AW565" s="52">
        <v>1</v>
      </c>
      <c r="AX565" s="52">
        <v>1</v>
      </c>
      <c r="AY565" s="52">
        <v>1</v>
      </c>
      <c r="AZ565" s="52">
        <v>2.1568627450980392E-2</v>
      </c>
      <c r="BA565" s="52">
        <v>50</v>
      </c>
      <c r="BB565" s="52">
        <v>50</v>
      </c>
      <c r="BC565" s="52">
        <v>3.4364261168384883E-2</v>
      </c>
      <c r="BD565" s="52">
        <v>50</v>
      </c>
      <c r="BE565" s="52">
        <v>50</v>
      </c>
      <c r="BF565" s="52"/>
      <c r="BG565" s="52"/>
      <c r="BH565" s="52"/>
      <c r="BI565" s="52"/>
      <c r="BJ565" s="52"/>
      <c r="BK565" s="52"/>
      <c r="BL565" s="52"/>
      <c r="BM565" s="52"/>
      <c r="BN565" s="52"/>
      <c r="BO565" s="52"/>
      <c r="BP565" s="52"/>
      <c r="BQ565" s="52"/>
      <c r="BR565" s="52"/>
      <c r="BS565" s="52"/>
      <c r="BT565" s="52"/>
      <c r="BU565" s="54"/>
      <c r="BV565" s="54"/>
      <c r="BW565" s="52"/>
      <c r="BX565" s="52"/>
      <c r="BY565" s="52"/>
      <c r="BZ565" s="55"/>
      <c r="CA565" s="55"/>
      <c r="CB565" s="52"/>
      <c r="CC565" s="52"/>
      <c r="CD565" s="52"/>
      <c r="CE565" s="52"/>
      <c r="CF565" s="52"/>
      <c r="CG565" s="52"/>
      <c r="CH565" s="52"/>
      <c r="CI565" s="52"/>
      <c r="CJ565" s="52"/>
      <c r="CK565" s="52">
        <v>87</v>
      </c>
      <c r="CL565" s="52">
        <v>55</v>
      </c>
      <c r="CM565" s="52">
        <v>86</v>
      </c>
      <c r="CN565" s="52">
        <v>0.63218390804597702</v>
      </c>
      <c r="CO565" s="52">
        <v>1.0116279069767442</v>
      </c>
      <c r="CP565" s="52">
        <v>42.145593869731798</v>
      </c>
      <c r="CQ565" s="52">
        <v>50</v>
      </c>
      <c r="CR565" s="52"/>
      <c r="CS565" s="52"/>
      <c r="CT565" s="52"/>
      <c r="CU565" s="52"/>
      <c r="CV565" s="52"/>
      <c r="CW565" s="52"/>
      <c r="CX565" s="52"/>
      <c r="CY565" s="52"/>
      <c r="CZ565" s="52">
        <v>16.823939048191338</v>
      </c>
      <c r="DA565" s="52">
        <v>19.496255895940152</v>
      </c>
      <c r="DB565" s="52">
        <v>17.335082511020332</v>
      </c>
      <c r="DC565" s="52"/>
      <c r="DD565" s="50" t="s">
        <v>1094</v>
      </c>
      <c r="DE565" s="22"/>
      <c r="DF565" s="22"/>
    </row>
    <row r="566" spans="1:110" x14ac:dyDescent="0.25">
      <c r="A566" s="50" t="s">
        <v>3053</v>
      </c>
      <c r="B566" s="50" t="s">
        <v>2172</v>
      </c>
      <c r="C566" s="50" t="s">
        <v>106</v>
      </c>
      <c r="D566" s="50" t="s">
        <v>122</v>
      </c>
      <c r="E566" s="50" t="s">
        <v>123</v>
      </c>
      <c r="F566" s="50" t="s">
        <v>2644</v>
      </c>
      <c r="G566" s="50" t="s">
        <v>109</v>
      </c>
      <c r="H566" s="52">
        <v>822.48386553394698</v>
      </c>
      <c r="I566" s="52">
        <v>1250</v>
      </c>
      <c r="J566" s="52">
        <v>65.798709242715759</v>
      </c>
      <c r="K566" s="52">
        <v>0</v>
      </c>
      <c r="L566" s="52">
        <v>170</v>
      </c>
      <c r="M566" s="52">
        <v>51.580763757115754</v>
      </c>
      <c r="N566" s="52">
        <v>68.774351676154339</v>
      </c>
      <c r="O566" s="52">
        <v>100</v>
      </c>
      <c r="P566" s="52">
        <v>90</v>
      </c>
      <c r="Q566" s="52">
        <v>47.151657706093182</v>
      </c>
      <c r="R566" s="52">
        <v>51.186436991604694</v>
      </c>
      <c r="S566" s="52">
        <v>56.563508064516135</v>
      </c>
      <c r="T566" s="52">
        <v>62.868876941457572</v>
      </c>
      <c r="U566" s="52">
        <v>100</v>
      </c>
      <c r="V566" s="52">
        <v>167</v>
      </c>
      <c r="W566" s="52">
        <v>45.072226680659298</v>
      </c>
      <c r="X566" s="52">
        <v>60.096302240879062</v>
      </c>
      <c r="Y566" s="52">
        <v>100</v>
      </c>
      <c r="Z566" s="52">
        <v>88</v>
      </c>
      <c r="AA566" s="52">
        <v>39.583333333333321</v>
      </c>
      <c r="AB566" s="52">
        <v>52.777777777777757</v>
      </c>
      <c r="AC566" s="52">
        <v>100</v>
      </c>
      <c r="AD566" s="52">
        <v>347</v>
      </c>
      <c r="AE566" s="52">
        <v>49.9364073006724</v>
      </c>
      <c r="AF566" s="52">
        <v>66.581876400896533</v>
      </c>
      <c r="AG566" s="52">
        <v>100</v>
      </c>
      <c r="AH566" s="52">
        <v>210</v>
      </c>
      <c r="AI566" s="52">
        <v>44.274126984127008</v>
      </c>
      <c r="AJ566" s="52">
        <v>58.615815085158161</v>
      </c>
      <c r="AK566" s="52">
        <v>59.032169312169344</v>
      </c>
      <c r="AL566" s="52">
        <v>100</v>
      </c>
      <c r="AM566" s="53">
        <v>9.41</v>
      </c>
      <c r="AN566" s="53">
        <v>11.6</v>
      </c>
      <c r="AO566" s="53">
        <v>14.34</v>
      </c>
      <c r="AP566" s="52">
        <v>1</v>
      </c>
      <c r="AQ566" s="52">
        <v>0.50287356321839083</v>
      </c>
      <c r="AR566" s="52">
        <v>0.50270270270270268</v>
      </c>
      <c r="AS566" s="52">
        <v>0.50306748466257667</v>
      </c>
      <c r="AT566" s="52">
        <v>0.4942528735632184</v>
      </c>
      <c r="AU566" s="52">
        <v>0.49189189189189192</v>
      </c>
      <c r="AV566" s="52">
        <v>0.49693251533742333</v>
      </c>
      <c r="AW566" s="52">
        <v>0.94488188976377951</v>
      </c>
      <c r="AX566" s="52">
        <v>0.92083333333333328</v>
      </c>
      <c r="AY566" s="52">
        <v>0.98581560283687941</v>
      </c>
      <c r="AZ566" s="52">
        <v>0.17643097643097644</v>
      </c>
      <c r="BA566" s="52">
        <v>24.713804713804734</v>
      </c>
      <c r="BB566" s="52">
        <v>50</v>
      </c>
      <c r="BC566" s="52">
        <v>0.24050632911392406</v>
      </c>
      <c r="BD566" s="52">
        <v>11.898734177215209</v>
      </c>
      <c r="BE566" s="52">
        <v>50</v>
      </c>
      <c r="BF566" s="52">
        <v>633</v>
      </c>
      <c r="BG566" s="52">
        <v>726</v>
      </c>
      <c r="BH566" s="52">
        <v>0.87190082644628097</v>
      </c>
      <c r="BI566" s="52">
        <v>50</v>
      </c>
      <c r="BJ566" s="52">
        <v>50</v>
      </c>
      <c r="BK566" s="52">
        <v>167</v>
      </c>
      <c r="BL566" s="52">
        <v>726</v>
      </c>
      <c r="BM566" s="52">
        <v>0.23002754820936638</v>
      </c>
      <c r="BN566" s="52">
        <v>15.335169880624425</v>
      </c>
      <c r="BO566" s="52">
        <v>50</v>
      </c>
      <c r="BP566" s="52">
        <v>317</v>
      </c>
      <c r="BQ566" s="52">
        <v>375</v>
      </c>
      <c r="BR566" s="52">
        <v>0.84533333333333338</v>
      </c>
      <c r="BS566" s="52">
        <v>44.964539007092199</v>
      </c>
      <c r="BT566" s="52">
        <v>50</v>
      </c>
      <c r="BU566" s="54">
        <v>362</v>
      </c>
      <c r="BV566" s="54">
        <v>415</v>
      </c>
      <c r="BW566" s="52">
        <v>0.87228915662650608</v>
      </c>
      <c r="BX566" s="52">
        <v>92.796718790053845</v>
      </c>
      <c r="BY566" s="52">
        <v>100</v>
      </c>
      <c r="BZ566" s="55">
        <v>216</v>
      </c>
      <c r="CA566" s="55">
        <v>285</v>
      </c>
      <c r="CB566" s="52">
        <v>0.7578947368421054</v>
      </c>
      <c r="CC566" s="52">
        <v>80.627099664053773</v>
      </c>
      <c r="CD566" s="52">
        <v>100</v>
      </c>
      <c r="CE566" s="52">
        <v>1</v>
      </c>
      <c r="CF566" s="52">
        <v>385</v>
      </c>
      <c r="CG566" s="52">
        <v>230</v>
      </c>
      <c r="CH566" s="52">
        <v>0.59740259740259738</v>
      </c>
      <c r="CI566" s="52">
        <v>79.65367965367966</v>
      </c>
      <c r="CJ566" s="52">
        <v>100</v>
      </c>
      <c r="CK566" s="52">
        <v>335</v>
      </c>
      <c r="CL566" s="52">
        <v>145</v>
      </c>
      <c r="CM566" s="52">
        <v>384</v>
      </c>
      <c r="CN566" s="52">
        <v>0.43283582089552236</v>
      </c>
      <c r="CO566" s="52">
        <v>0.87239583333333337</v>
      </c>
      <c r="CP566" s="52">
        <v>14.427860696517412</v>
      </c>
      <c r="CQ566" s="52">
        <v>50</v>
      </c>
      <c r="CR566" s="52">
        <v>676</v>
      </c>
      <c r="CS566" s="52">
        <v>1485</v>
      </c>
      <c r="CT566" s="52">
        <v>0.45521885521885525</v>
      </c>
      <c r="CU566" s="52">
        <v>37.934904601571276</v>
      </c>
      <c r="CV566" s="52">
        <v>50</v>
      </c>
      <c r="CW566" s="52">
        <v>0.7578947368421054</v>
      </c>
      <c r="CX566" s="52">
        <v>0.91443850267379678</v>
      </c>
      <c r="CY566" s="52">
        <v>0.15654376583169138</v>
      </c>
      <c r="CZ566" s="52">
        <v>16.823939048191338</v>
      </c>
      <c r="DA566" s="52">
        <v>19.496255895940152</v>
      </c>
      <c r="DB566" s="52">
        <v>17.335082511020332</v>
      </c>
      <c r="DC566" s="52">
        <v>12.629206143265662</v>
      </c>
      <c r="DD566" s="50" t="s">
        <v>642</v>
      </c>
      <c r="DE566" s="22"/>
      <c r="DF566" s="22"/>
    </row>
    <row r="567" spans="1:110" x14ac:dyDescent="0.25">
      <c r="A567" s="50" t="s">
        <v>3057</v>
      </c>
      <c r="B567" s="50" t="s">
        <v>2173</v>
      </c>
      <c r="C567" s="50" t="s">
        <v>106</v>
      </c>
      <c r="D567" s="50" t="s">
        <v>137</v>
      </c>
      <c r="E567" s="50" t="s">
        <v>119</v>
      </c>
      <c r="F567" s="50" t="s">
        <v>2644</v>
      </c>
      <c r="G567" s="50" t="s">
        <v>109</v>
      </c>
      <c r="H567" s="52">
        <v>738.02041325025334</v>
      </c>
      <c r="I567" s="52">
        <v>800</v>
      </c>
      <c r="J567" s="52">
        <v>92.252551656281668</v>
      </c>
      <c r="K567" s="52">
        <v>0</v>
      </c>
      <c r="L567" s="52">
        <v>460</v>
      </c>
      <c r="M567" s="52">
        <v>81.159609528250357</v>
      </c>
      <c r="N567" s="52">
        <v>100</v>
      </c>
      <c r="O567" s="52">
        <v>100</v>
      </c>
      <c r="P567" s="52">
        <v>161</v>
      </c>
      <c r="Q567" s="52">
        <v>68.098610377075488</v>
      </c>
      <c r="R567" s="52">
        <v>75</v>
      </c>
      <c r="S567" s="52">
        <v>75</v>
      </c>
      <c r="T567" s="52">
        <v>90.798147169433989</v>
      </c>
      <c r="U567" s="52">
        <v>100</v>
      </c>
      <c r="V567" s="52">
        <v>464</v>
      </c>
      <c r="W567" s="52">
        <v>74.971716218031389</v>
      </c>
      <c r="X567" s="52">
        <v>99.962288290708528</v>
      </c>
      <c r="Y567" s="52">
        <v>100</v>
      </c>
      <c r="Z567" s="52">
        <v>160</v>
      </c>
      <c r="AA567" s="52">
        <v>63.515316005246824</v>
      </c>
      <c r="AB567" s="52">
        <v>84.687088006995765</v>
      </c>
      <c r="AC567" s="52">
        <v>100</v>
      </c>
      <c r="AD567" s="52">
        <v>249</v>
      </c>
      <c r="AE567" s="52">
        <v>69.631693440428336</v>
      </c>
      <c r="AF567" s="52">
        <v>92.842257920571114</v>
      </c>
      <c r="AG567" s="52">
        <v>100</v>
      </c>
      <c r="AH567" s="52">
        <v>87</v>
      </c>
      <c r="AI567" s="52">
        <v>59.535919540229884</v>
      </c>
      <c r="AJ567" s="52">
        <v>75</v>
      </c>
      <c r="AK567" s="52">
        <v>79.381226053639836</v>
      </c>
      <c r="AL567" s="52">
        <v>100</v>
      </c>
      <c r="AM567" s="53">
        <v>6.9</v>
      </c>
      <c r="AN567" s="53">
        <v>11.48</v>
      </c>
      <c r="AO567" s="53">
        <v>15.46</v>
      </c>
      <c r="AP567" s="52">
        <v>1</v>
      </c>
      <c r="AQ567" s="52">
        <v>0.91228070175438591</v>
      </c>
      <c r="AR567" s="52">
        <v>0.9438202247191011</v>
      </c>
      <c r="AS567" s="52">
        <v>0.89552238805970152</v>
      </c>
      <c r="AT567" s="52">
        <v>0.9205426356589147</v>
      </c>
      <c r="AU567" s="52">
        <v>0.93922651933701662</v>
      </c>
      <c r="AV567" s="52">
        <v>0.91044776119402981</v>
      </c>
      <c r="AW567" s="52">
        <v>0.996</v>
      </c>
      <c r="AX567" s="52">
        <v>0.98863636363636365</v>
      </c>
      <c r="AY567" s="52">
        <v>1</v>
      </c>
      <c r="AZ567" s="52">
        <v>5.0485436893203881E-2</v>
      </c>
      <c r="BA567" s="52">
        <v>49.902912621359242</v>
      </c>
      <c r="BB567" s="52">
        <v>50</v>
      </c>
      <c r="BC567" s="52">
        <v>6.5088757396449703E-2</v>
      </c>
      <c r="BD567" s="52">
        <v>46.982248520710066</v>
      </c>
      <c r="BE567" s="52">
        <v>50</v>
      </c>
      <c r="BF567" s="52"/>
      <c r="BG567" s="52"/>
      <c r="BH567" s="52"/>
      <c r="BI567" s="52"/>
      <c r="BJ567" s="52"/>
      <c r="BK567" s="52"/>
      <c r="BL567" s="52"/>
      <c r="BM567" s="52"/>
      <c r="BN567" s="52"/>
      <c r="BO567" s="52"/>
      <c r="BP567" s="52">
        <v>129</v>
      </c>
      <c r="BQ567" s="52">
        <v>138</v>
      </c>
      <c r="BR567" s="52">
        <v>0.93478260869565222</v>
      </c>
      <c r="BS567" s="52">
        <v>49.722479185938951</v>
      </c>
      <c r="BT567" s="52">
        <v>50</v>
      </c>
      <c r="BU567" s="54"/>
      <c r="BV567" s="54"/>
      <c r="BW567" s="52"/>
      <c r="BX567" s="52"/>
      <c r="BY567" s="52"/>
      <c r="BZ567" s="55"/>
      <c r="CA567" s="55"/>
      <c r="CB567" s="52"/>
      <c r="CC567" s="52"/>
      <c r="CD567" s="52"/>
      <c r="CE567" s="52"/>
      <c r="CF567" s="52"/>
      <c r="CG567" s="52"/>
      <c r="CH567" s="52"/>
      <c r="CI567" s="52"/>
      <c r="CJ567" s="52"/>
      <c r="CK567" s="52">
        <v>253</v>
      </c>
      <c r="CL567" s="52">
        <v>166</v>
      </c>
      <c r="CM567" s="52">
        <v>265</v>
      </c>
      <c r="CN567" s="52">
        <v>0.65612648221343872</v>
      </c>
      <c r="CO567" s="52">
        <v>0.95471698113207548</v>
      </c>
      <c r="CP567" s="52">
        <v>43.741765480895914</v>
      </c>
      <c r="CQ567" s="52">
        <v>50</v>
      </c>
      <c r="CR567" s="52"/>
      <c r="CS567" s="52"/>
      <c r="CT567" s="52"/>
      <c r="CU567" s="52"/>
      <c r="CV567" s="52"/>
      <c r="CW567" s="52"/>
      <c r="CX567" s="52"/>
      <c r="CY567" s="52"/>
      <c r="CZ567" s="52">
        <v>16.823939048191338</v>
      </c>
      <c r="DA567" s="52">
        <v>19.496255895940152</v>
      </c>
      <c r="DB567" s="52">
        <v>17.335082511020332</v>
      </c>
      <c r="DC567" s="52"/>
      <c r="DD567" s="50" t="s">
        <v>647</v>
      </c>
      <c r="DE567" s="22"/>
      <c r="DF567" s="22"/>
    </row>
    <row r="568" spans="1:110" x14ac:dyDescent="0.25">
      <c r="A568" s="50" t="s">
        <v>3676</v>
      </c>
      <c r="B568" s="50" t="s">
        <v>2174</v>
      </c>
      <c r="C568" s="50" t="s">
        <v>1365</v>
      </c>
      <c r="D568" s="50" t="s">
        <v>140</v>
      </c>
      <c r="E568" s="50" t="s">
        <v>123</v>
      </c>
      <c r="F568" s="50" t="s">
        <v>2644</v>
      </c>
      <c r="G568" s="50" t="s">
        <v>109</v>
      </c>
      <c r="H568" s="52">
        <v>10.384945570207879</v>
      </c>
      <c r="I568" s="52">
        <v>350</v>
      </c>
      <c r="J568" s="52">
        <v>2.9671273057736798</v>
      </c>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3"/>
      <c r="AN568" s="53"/>
      <c r="AO568" s="53"/>
      <c r="AP568" s="52"/>
      <c r="AQ568" s="52"/>
      <c r="AR568" s="52"/>
      <c r="AS568" s="52"/>
      <c r="AT568" s="52"/>
      <c r="AU568" s="52"/>
      <c r="AV568" s="52"/>
      <c r="AW568" s="52"/>
      <c r="AX568" s="52"/>
      <c r="AY568" s="52"/>
      <c r="AZ568" s="52">
        <v>0.30742049469964666</v>
      </c>
      <c r="BA568" s="52">
        <v>0</v>
      </c>
      <c r="BB568" s="52">
        <v>50</v>
      </c>
      <c r="BC568" s="52">
        <v>0.30742049469964666</v>
      </c>
      <c r="BD568" s="52">
        <v>0</v>
      </c>
      <c r="BE568" s="52">
        <v>50</v>
      </c>
      <c r="BF568" s="52"/>
      <c r="BG568" s="52">
        <v>90</v>
      </c>
      <c r="BH568" s="52">
        <v>0</v>
      </c>
      <c r="BI568" s="52">
        <v>0</v>
      </c>
      <c r="BJ568" s="52">
        <v>50</v>
      </c>
      <c r="BK568" s="52"/>
      <c r="BL568" s="52">
        <v>90</v>
      </c>
      <c r="BM568" s="52"/>
      <c r="BN568" s="52"/>
      <c r="BO568" s="52">
        <v>50</v>
      </c>
      <c r="BP568" s="52">
        <v>11</v>
      </c>
      <c r="BQ568" s="52">
        <v>103</v>
      </c>
      <c r="BR568" s="52">
        <v>0.10679611650485436</v>
      </c>
      <c r="BS568" s="52">
        <v>5.6806444949390622</v>
      </c>
      <c r="BT568" s="52">
        <v>50</v>
      </c>
      <c r="BU568" s="54"/>
      <c r="BV568" s="54"/>
      <c r="BW568" s="52"/>
      <c r="BX568" s="52"/>
      <c r="BY568" s="52"/>
      <c r="BZ568" s="55"/>
      <c r="CA568" s="55"/>
      <c r="CB568" s="52"/>
      <c r="CC568" s="52"/>
      <c r="CD568" s="52"/>
      <c r="CE568" s="52"/>
      <c r="CF568" s="52"/>
      <c r="CG568" s="52"/>
      <c r="CH568" s="52"/>
      <c r="CI568" s="52"/>
      <c r="CJ568" s="52"/>
      <c r="CK568" s="52"/>
      <c r="CL568" s="52"/>
      <c r="CM568" s="52">
        <v>105</v>
      </c>
      <c r="CN568" s="52"/>
      <c r="CO568" s="52"/>
      <c r="CP568" s="52">
        <v>0</v>
      </c>
      <c r="CQ568" s="52">
        <v>50</v>
      </c>
      <c r="CR568" s="52">
        <v>14</v>
      </c>
      <c r="CS568" s="52">
        <v>248</v>
      </c>
      <c r="CT568" s="52">
        <v>5.6451612903225805E-2</v>
      </c>
      <c r="CU568" s="52">
        <v>4.704301075268817</v>
      </c>
      <c r="CV568" s="52">
        <v>50</v>
      </c>
      <c r="CW568" s="52"/>
      <c r="CX568" s="52"/>
      <c r="CY568" s="52"/>
      <c r="CZ568" s="52"/>
      <c r="DA568" s="52"/>
      <c r="DB568" s="52"/>
      <c r="DC568" s="52"/>
      <c r="DD568" s="50" t="s">
        <v>1371</v>
      </c>
      <c r="DE568" s="22"/>
      <c r="DF568" s="22"/>
    </row>
    <row r="569" spans="1:110" x14ac:dyDescent="0.25">
      <c r="A569" s="50" t="s">
        <v>3106</v>
      </c>
      <c r="B569" s="50" t="s">
        <v>2175</v>
      </c>
      <c r="C569" s="50" t="s">
        <v>106</v>
      </c>
      <c r="D569" s="50" t="s">
        <v>107</v>
      </c>
      <c r="E569" s="50" t="s">
        <v>132</v>
      </c>
      <c r="F569" s="50" t="s">
        <v>2644</v>
      </c>
      <c r="G569" s="50" t="s">
        <v>109</v>
      </c>
      <c r="H569" s="52">
        <v>461.71606685854067</v>
      </c>
      <c r="I569" s="52">
        <v>550</v>
      </c>
      <c r="J569" s="52">
        <v>83.948375792461931</v>
      </c>
      <c r="K569" s="52">
        <v>0</v>
      </c>
      <c r="L569" s="52">
        <v>195</v>
      </c>
      <c r="M569" s="52">
        <v>68.260881844596057</v>
      </c>
      <c r="N569" s="52">
        <v>91.014509126128075</v>
      </c>
      <c r="O569" s="52">
        <v>100</v>
      </c>
      <c r="P569" s="52">
        <v>94</v>
      </c>
      <c r="Q569" s="52">
        <v>61.669836410544576</v>
      </c>
      <c r="R569" s="52">
        <v>64.582834153378712</v>
      </c>
      <c r="S569" s="52">
        <v>74.395122149554865</v>
      </c>
      <c r="T569" s="52">
        <v>82.226448547392778</v>
      </c>
      <c r="U569" s="52">
        <v>100</v>
      </c>
      <c r="V569" s="52">
        <v>195</v>
      </c>
      <c r="W569" s="52">
        <v>59.474243657577013</v>
      </c>
      <c r="X569" s="52">
        <v>79.298991543436017</v>
      </c>
      <c r="Y569" s="52">
        <v>100</v>
      </c>
      <c r="Z569" s="52">
        <v>94</v>
      </c>
      <c r="AA569" s="52">
        <v>53.985226209960281</v>
      </c>
      <c r="AB569" s="52">
        <v>71.980301613280375</v>
      </c>
      <c r="AC569" s="52">
        <v>100</v>
      </c>
      <c r="AD569" s="52"/>
      <c r="AE569" s="52"/>
      <c r="AF569" s="52"/>
      <c r="AG569" s="52">
        <v>0</v>
      </c>
      <c r="AH569" s="52"/>
      <c r="AI569" s="52"/>
      <c r="AJ569" s="52"/>
      <c r="AK569" s="52"/>
      <c r="AL569" s="52">
        <v>0</v>
      </c>
      <c r="AM569" s="53">
        <v>12.72</v>
      </c>
      <c r="AN569" s="53">
        <v>10.59</v>
      </c>
      <c r="AO569" s="53"/>
      <c r="AP569" s="52">
        <v>0</v>
      </c>
      <c r="AQ569" s="52">
        <v>0.99497487437185927</v>
      </c>
      <c r="AR569" s="52">
        <v>0.98958333333333337</v>
      </c>
      <c r="AS569" s="52">
        <v>1</v>
      </c>
      <c r="AT569" s="52">
        <v>0.99502487562189057</v>
      </c>
      <c r="AU569" s="52">
        <v>0.98969072164948457</v>
      </c>
      <c r="AV569" s="52">
        <v>1</v>
      </c>
      <c r="AW569" s="52"/>
      <c r="AX569" s="52"/>
      <c r="AY569" s="52"/>
      <c r="AZ569" s="52">
        <v>4.7516198704103674E-2</v>
      </c>
      <c r="BA569" s="52">
        <v>50</v>
      </c>
      <c r="BB569" s="52">
        <v>50</v>
      </c>
      <c r="BC569" s="52">
        <v>7.6142131979695438E-2</v>
      </c>
      <c r="BD569" s="52">
        <v>44.771573604060919</v>
      </c>
      <c r="BE569" s="52">
        <v>50</v>
      </c>
      <c r="BF569" s="52"/>
      <c r="BG569" s="52"/>
      <c r="BH569" s="52"/>
      <c r="BI569" s="52"/>
      <c r="BJ569" s="52"/>
      <c r="BK569" s="52"/>
      <c r="BL569" s="52"/>
      <c r="BM569" s="52"/>
      <c r="BN569" s="52"/>
      <c r="BO569" s="52"/>
      <c r="BP569" s="52"/>
      <c r="BQ569" s="52"/>
      <c r="BR569" s="52"/>
      <c r="BS569" s="52"/>
      <c r="BT569" s="52"/>
      <c r="BU569" s="54"/>
      <c r="BV569" s="54"/>
      <c r="BW569" s="52"/>
      <c r="BX569" s="52"/>
      <c r="BY569" s="52"/>
      <c r="BZ569" s="55"/>
      <c r="CA569" s="55"/>
      <c r="CB569" s="52"/>
      <c r="CC569" s="52"/>
      <c r="CD569" s="52"/>
      <c r="CE569" s="52"/>
      <c r="CF569" s="52"/>
      <c r="CG569" s="52"/>
      <c r="CH569" s="52"/>
      <c r="CI569" s="52"/>
      <c r="CJ569" s="52"/>
      <c r="CK569" s="52">
        <v>77</v>
      </c>
      <c r="CL569" s="52">
        <v>49</v>
      </c>
      <c r="CM569" s="52">
        <v>80</v>
      </c>
      <c r="CN569" s="52">
        <v>0.63636363636363635</v>
      </c>
      <c r="CO569" s="52">
        <v>0.96250000000000002</v>
      </c>
      <c r="CP569" s="52">
        <v>42.424242424242422</v>
      </c>
      <c r="CQ569" s="52">
        <v>50</v>
      </c>
      <c r="CR569" s="52"/>
      <c r="CS569" s="52"/>
      <c r="CT569" s="52"/>
      <c r="CU569" s="52"/>
      <c r="CV569" s="52"/>
      <c r="CW569" s="52"/>
      <c r="CX569" s="52"/>
      <c r="CY569" s="52"/>
      <c r="CZ569" s="52">
        <v>16.823939048191338</v>
      </c>
      <c r="DA569" s="52">
        <v>19.496255895940152</v>
      </c>
      <c r="DB569" s="52">
        <v>17.335082511020332</v>
      </c>
      <c r="DC569" s="52"/>
      <c r="DD569" s="50" t="s">
        <v>702</v>
      </c>
      <c r="DE569" s="22"/>
      <c r="DF569" s="22"/>
    </row>
    <row r="570" spans="1:110" x14ac:dyDescent="0.25">
      <c r="A570" s="50" t="s">
        <v>3424</v>
      </c>
      <c r="B570" s="50" t="s">
        <v>2176</v>
      </c>
      <c r="C570" s="50" t="s">
        <v>106</v>
      </c>
      <c r="D570" s="50" t="s">
        <v>107</v>
      </c>
      <c r="E570" s="50" t="s">
        <v>137</v>
      </c>
      <c r="F570" s="50" t="s">
        <v>1453</v>
      </c>
      <c r="G570" s="50" t="s">
        <v>109</v>
      </c>
      <c r="H570" s="52">
        <v>498.81812573073967</v>
      </c>
      <c r="I570" s="52">
        <v>750</v>
      </c>
      <c r="J570" s="52">
        <v>66.509083430765287</v>
      </c>
      <c r="K570" s="52">
        <v>0</v>
      </c>
      <c r="L570" s="52">
        <v>111</v>
      </c>
      <c r="M570" s="52">
        <v>59.494645752892055</v>
      </c>
      <c r="N570" s="52">
        <v>79.326194337189406</v>
      </c>
      <c r="O570" s="52">
        <v>100</v>
      </c>
      <c r="P570" s="52">
        <v>76</v>
      </c>
      <c r="Q570" s="52">
        <v>55.644124190029061</v>
      </c>
      <c r="R570" s="52">
        <v>55.173348230491094</v>
      </c>
      <c r="S570" s="52">
        <v>67.85577828939455</v>
      </c>
      <c r="T570" s="52">
        <v>74.192165586705414</v>
      </c>
      <c r="U570" s="52">
        <v>100</v>
      </c>
      <c r="V570" s="52">
        <v>111</v>
      </c>
      <c r="W570" s="52">
        <v>45.954503099773369</v>
      </c>
      <c r="X570" s="52">
        <v>61.272670799697828</v>
      </c>
      <c r="Y570" s="52">
        <v>100</v>
      </c>
      <c r="Z570" s="52">
        <v>76</v>
      </c>
      <c r="AA570" s="52">
        <v>41.708982315890204</v>
      </c>
      <c r="AB570" s="52">
        <v>55.611976421186938</v>
      </c>
      <c r="AC570" s="52">
        <v>100</v>
      </c>
      <c r="AD570" s="52">
        <v>44</v>
      </c>
      <c r="AE570" s="52">
        <v>46.23333333333332</v>
      </c>
      <c r="AF570" s="52">
        <v>61.644444444444424</v>
      </c>
      <c r="AG570" s="52">
        <v>100</v>
      </c>
      <c r="AH570" s="52">
        <v>25</v>
      </c>
      <c r="AI570" s="52">
        <v>45.745333333333328</v>
      </c>
      <c r="AJ570" s="52"/>
      <c r="AK570" s="52">
        <v>60.993777777777765</v>
      </c>
      <c r="AL570" s="52">
        <v>100</v>
      </c>
      <c r="AM570" s="53">
        <v>12.21</v>
      </c>
      <c r="AN570" s="53">
        <v>13.46</v>
      </c>
      <c r="AO570" s="53"/>
      <c r="AP570" s="52">
        <v>0</v>
      </c>
      <c r="AQ570" s="52">
        <v>0.96721311475409832</v>
      </c>
      <c r="AR570" s="52">
        <v>0.98795180722891562</v>
      </c>
      <c r="AS570" s="52">
        <v>0.92307692307692313</v>
      </c>
      <c r="AT570" s="52">
        <v>0.96721311475409832</v>
      </c>
      <c r="AU570" s="52">
        <v>0.98795180722891562</v>
      </c>
      <c r="AV570" s="52">
        <v>0.92307692307692313</v>
      </c>
      <c r="AW570" s="52">
        <v>1</v>
      </c>
      <c r="AX570" s="52">
        <v>1</v>
      </c>
      <c r="AY570" s="52"/>
      <c r="AZ570" s="52">
        <v>0.1044776119402985</v>
      </c>
      <c r="BA570" s="52">
        <v>39.104477611940318</v>
      </c>
      <c r="BB570" s="52">
        <v>50</v>
      </c>
      <c r="BC570" s="52">
        <v>0.14207650273224043</v>
      </c>
      <c r="BD570" s="52">
        <v>31.584699453551934</v>
      </c>
      <c r="BE570" s="52">
        <v>50</v>
      </c>
      <c r="BF570" s="52"/>
      <c r="BG570" s="52"/>
      <c r="BH570" s="52"/>
      <c r="BI570" s="52"/>
      <c r="BJ570" s="52"/>
      <c r="BK570" s="52"/>
      <c r="BL570" s="52"/>
      <c r="BM570" s="52"/>
      <c r="BN570" s="52"/>
      <c r="BO570" s="52"/>
      <c r="BP570" s="52"/>
      <c r="BQ570" s="52"/>
      <c r="BR570" s="52"/>
      <c r="BS570" s="52"/>
      <c r="BT570" s="52"/>
      <c r="BU570" s="54"/>
      <c r="BV570" s="54"/>
      <c r="BW570" s="52"/>
      <c r="BX570" s="52"/>
      <c r="BY570" s="52"/>
      <c r="BZ570" s="55"/>
      <c r="CA570" s="55"/>
      <c r="CB570" s="52"/>
      <c r="CC570" s="52"/>
      <c r="CD570" s="52"/>
      <c r="CE570" s="52"/>
      <c r="CF570" s="52"/>
      <c r="CG570" s="52"/>
      <c r="CH570" s="52"/>
      <c r="CI570" s="52"/>
      <c r="CJ570" s="52"/>
      <c r="CK570" s="52">
        <v>38</v>
      </c>
      <c r="CL570" s="52">
        <v>20</v>
      </c>
      <c r="CM570" s="52">
        <v>36</v>
      </c>
      <c r="CN570" s="52">
        <v>0.52631578947368418</v>
      </c>
      <c r="CO570" s="52">
        <v>1.0555555555555556</v>
      </c>
      <c r="CP570" s="52">
        <v>35.087719298245609</v>
      </c>
      <c r="CQ570" s="52">
        <v>50</v>
      </c>
      <c r="CR570" s="52"/>
      <c r="CS570" s="52"/>
      <c r="CT570" s="52"/>
      <c r="CU570" s="52"/>
      <c r="CV570" s="52"/>
      <c r="CW570" s="52"/>
      <c r="CX570" s="52"/>
      <c r="CY570" s="52"/>
      <c r="CZ570" s="52">
        <v>16.823939048191338</v>
      </c>
      <c r="DA570" s="52">
        <v>19.496255895940152</v>
      </c>
      <c r="DB570" s="52">
        <v>17.335082511020332</v>
      </c>
      <c r="DC570" s="52"/>
      <c r="DD570" s="50" t="s">
        <v>1059</v>
      </c>
      <c r="DE570" s="22"/>
      <c r="DF570" s="22"/>
    </row>
    <row r="571" spans="1:110" x14ac:dyDescent="0.25">
      <c r="A571" s="50" t="s">
        <v>3448</v>
      </c>
      <c r="B571" s="50" t="s">
        <v>2177</v>
      </c>
      <c r="C571" s="50" t="s">
        <v>106</v>
      </c>
      <c r="D571" s="50" t="s">
        <v>114</v>
      </c>
      <c r="E571" s="50" t="s">
        <v>137</v>
      </c>
      <c r="F571" s="50" t="s">
        <v>1454</v>
      </c>
      <c r="G571" s="50" t="s">
        <v>109</v>
      </c>
      <c r="H571" s="52">
        <v>494.90715580595111</v>
      </c>
      <c r="I571" s="52">
        <v>750</v>
      </c>
      <c r="J571" s="52">
        <v>65.98762077412681</v>
      </c>
      <c r="K571" s="52">
        <v>0</v>
      </c>
      <c r="L571" s="52">
        <v>260</v>
      </c>
      <c r="M571" s="52">
        <v>61.197913403856212</v>
      </c>
      <c r="N571" s="52">
        <v>81.597217871808283</v>
      </c>
      <c r="O571" s="52">
        <v>100</v>
      </c>
      <c r="P571" s="52">
        <v>232</v>
      </c>
      <c r="Q571" s="52">
        <v>59.327398835621885</v>
      </c>
      <c r="R571" s="52">
        <v>61.391700668486401</v>
      </c>
      <c r="S571" s="52">
        <v>75</v>
      </c>
      <c r="T571" s="52">
        <v>79.103198447495842</v>
      </c>
      <c r="U571" s="52">
        <v>100</v>
      </c>
      <c r="V571" s="52">
        <v>260</v>
      </c>
      <c r="W571" s="52">
        <v>52.057152741287375</v>
      </c>
      <c r="X571" s="52">
        <v>69.409536988383167</v>
      </c>
      <c r="Y571" s="52">
        <v>100</v>
      </c>
      <c r="Z571" s="52">
        <v>232</v>
      </c>
      <c r="AA571" s="52">
        <v>50.930569370763351</v>
      </c>
      <c r="AB571" s="52">
        <v>67.907425827684463</v>
      </c>
      <c r="AC571" s="52">
        <v>100</v>
      </c>
      <c r="AD571" s="52">
        <v>102</v>
      </c>
      <c r="AE571" s="52">
        <v>43.708823529411774</v>
      </c>
      <c r="AF571" s="52">
        <v>58.278431372549036</v>
      </c>
      <c r="AG571" s="52">
        <v>100</v>
      </c>
      <c r="AH571" s="52">
        <v>92</v>
      </c>
      <c r="AI571" s="52">
        <v>42.206521739130444</v>
      </c>
      <c r="AJ571" s="52"/>
      <c r="AK571" s="52">
        <v>56.275362318840592</v>
      </c>
      <c r="AL571" s="52">
        <v>100</v>
      </c>
      <c r="AM571" s="53">
        <v>15.67</v>
      </c>
      <c r="AN571" s="53">
        <v>10.46</v>
      </c>
      <c r="AO571" s="53"/>
      <c r="AP571" s="52">
        <v>0</v>
      </c>
      <c r="AQ571" s="52">
        <v>0.99312714776632305</v>
      </c>
      <c r="AR571" s="52">
        <v>0.99612403100775193</v>
      </c>
      <c r="AS571" s="52">
        <v>0.96969696969696972</v>
      </c>
      <c r="AT571" s="52">
        <v>0.99312714776632305</v>
      </c>
      <c r="AU571" s="52">
        <v>0.99612403100775193</v>
      </c>
      <c r="AV571" s="52">
        <v>0.96969696969696972</v>
      </c>
      <c r="AW571" s="52">
        <v>1</v>
      </c>
      <c r="AX571" s="52">
        <v>1</v>
      </c>
      <c r="AY571" s="52"/>
      <c r="AZ571" s="52">
        <v>0.12724306688417619</v>
      </c>
      <c r="BA571" s="52">
        <v>34.551386623164774</v>
      </c>
      <c r="BB571" s="52">
        <v>50</v>
      </c>
      <c r="BC571" s="52">
        <v>0.13543599257884972</v>
      </c>
      <c r="BD571" s="52">
        <v>32.912801484230059</v>
      </c>
      <c r="BE571" s="52">
        <v>50</v>
      </c>
      <c r="BF571" s="52"/>
      <c r="BG571" s="52"/>
      <c r="BH571" s="52"/>
      <c r="BI571" s="52"/>
      <c r="BJ571" s="52"/>
      <c r="BK571" s="52"/>
      <c r="BL571" s="52"/>
      <c r="BM571" s="52"/>
      <c r="BN571" s="52"/>
      <c r="BO571" s="52"/>
      <c r="BP571" s="52"/>
      <c r="BQ571" s="52"/>
      <c r="BR571" s="52"/>
      <c r="BS571" s="52"/>
      <c r="BT571" s="52"/>
      <c r="BU571" s="54"/>
      <c r="BV571" s="54"/>
      <c r="BW571" s="52"/>
      <c r="BX571" s="52"/>
      <c r="BY571" s="52"/>
      <c r="BZ571" s="55"/>
      <c r="CA571" s="55"/>
      <c r="CB571" s="52"/>
      <c r="CC571" s="52"/>
      <c r="CD571" s="52"/>
      <c r="CE571" s="52"/>
      <c r="CF571" s="52"/>
      <c r="CG571" s="52"/>
      <c r="CH571" s="52"/>
      <c r="CI571" s="52"/>
      <c r="CJ571" s="52"/>
      <c r="CK571" s="52">
        <v>65</v>
      </c>
      <c r="CL571" s="52">
        <v>29</v>
      </c>
      <c r="CM571" s="52">
        <v>81</v>
      </c>
      <c r="CN571" s="52">
        <v>0.44615384615384618</v>
      </c>
      <c r="CO571" s="52">
        <v>0.80246913580246915</v>
      </c>
      <c r="CP571" s="52">
        <v>14.871794871794872</v>
      </c>
      <c r="CQ571" s="52">
        <v>50</v>
      </c>
      <c r="CR571" s="52"/>
      <c r="CS571" s="52"/>
      <c r="CT571" s="52"/>
      <c r="CU571" s="52"/>
      <c r="CV571" s="52"/>
      <c r="CW571" s="52"/>
      <c r="CX571" s="52"/>
      <c r="CY571" s="52"/>
      <c r="CZ571" s="52">
        <v>16.823939048191338</v>
      </c>
      <c r="DA571" s="52">
        <v>19.496255895940152</v>
      </c>
      <c r="DB571" s="52">
        <v>17.335082511020332</v>
      </c>
      <c r="DC571" s="52"/>
      <c r="DD571" s="50" t="s">
        <v>1084</v>
      </c>
      <c r="DE571" s="22"/>
      <c r="DF571" s="22"/>
    </row>
    <row r="572" spans="1:110" x14ac:dyDescent="0.25">
      <c r="A572" s="50" t="s">
        <v>3644</v>
      </c>
      <c r="B572" s="50" t="s">
        <v>2178</v>
      </c>
      <c r="C572" s="50" t="s">
        <v>1284</v>
      </c>
      <c r="D572" s="50" t="s">
        <v>122</v>
      </c>
      <c r="E572" s="50" t="s">
        <v>123</v>
      </c>
      <c r="F572" s="50" t="s">
        <v>2644</v>
      </c>
      <c r="G572" s="50" t="s">
        <v>109</v>
      </c>
      <c r="H572" s="52">
        <v>969.37082242517999</v>
      </c>
      <c r="I572" s="52">
        <v>1150</v>
      </c>
      <c r="J572" s="52">
        <v>84.293114993493916</v>
      </c>
      <c r="K572" s="52">
        <v>0</v>
      </c>
      <c r="L572" s="52">
        <v>71</v>
      </c>
      <c r="M572" s="52">
        <v>80.291628805088592</v>
      </c>
      <c r="N572" s="52">
        <v>100</v>
      </c>
      <c r="O572" s="52">
        <v>100</v>
      </c>
      <c r="P572" s="52">
        <v>33</v>
      </c>
      <c r="Q572" s="52">
        <v>77.520161290322591</v>
      </c>
      <c r="R572" s="52">
        <v>61.885854927092034</v>
      </c>
      <c r="S572" s="52">
        <v>75</v>
      </c>
      <c r="T572" s="52">
        <v>100</v>
      </c>
      <c r="U572" s="52">
        <v>100</v>
      </c>
      <c r="V572" s="52">
        <v>70</v>
      </c>
      <c r="W572" s="52">
        <v>60.375797741777127</v>
      </c>
      <c r="X572" s="52">
        <v>80.501063655702836</v>
      </c>
      <c r="Y572" s="52">
        <v>100</v>
      </c>
      <c r="Z572" s="52">
        <v>33</v>
      </c>
      <c r="AA572" s="52">
        <v>58.682703321878584</v>
      </c>
      <c r="AB572" s="52">
        <v>78.243604429171441</v>
      </c>
      <c r="AC572" s="52">
        <v>100</v>
      </c>
      <c r="AD572" s="52">
        <v>71</v>
      </c>
      <c r="AE572" s="52">
        <v>73.875586854460096</v>
      </c>
      <c r="AF572" s="52">
        <v>98.500782472613452</v>
      </c>
      <c r="AG572" s="52">
        <v>100</v>
      </c>
      <c r="AH572" s="52">
        <v>21</v>
      </c>
      <c r="AI572" s="52">
        <v>65.388888888888886</v>
      </c>
      <c r="AJ572" s="52">
        <v>75</v>
      </c>
      <c r="AK572" s="52">
        <v>87.185185185185176</v>
      </c>
      <c r="AL572" s="52">
        <v>100</v>
      </c>
      <c r="AM572" s="53">
        <v>-2.52</v>
      </c>
      <c r="AN572" s="53">
        <v>3.2</v>
      </c>
      <c r="AO572" s="53">
        <v>9.61</v>
      </c>
      <c r="AP572" s="52">
        <v>1</v>
      </c>
      <c r="AQ572" s="52">
        <v>0.94666666666666666</v>
      </c>
      <c r="AR572" s="52">
        <v>0.94285714285714284</v>
      </c>
      <c r="AS572" s="52">
        <v>0.95</v>
      </c>
      <c r="AT572" s="52">
        <v>0.93333333333333335</v>
      </c>
      <c r="AU572" s="52">
        <v>0.94285714285714284</v>
      </c>
      <c r="AV572" s="52">
        <v>0.92500000000000004</v>
      </c>
      <c r="AW572" s="52">
        <v>1</v>
      </c>
      <c r="AX572" s="52">
        <v>1</v>
      </c>
      <c r="AY572" s="52">
        <v>1</v>
      </c>
      <c r="AZ572" s="52">
        <v>8.3969465648854963E-2</v>
      </c>
      <c r="BA572" s="52">
        <v>43.206106870229014</v>
      </c>
      <c r="BB572" s="52">
        <v>50</v>
      </c>
      <c r="BC572" s="52">
        <v>0.13592233009708737</v>
      </c>
      <c r="BD572" s="52">
        <v>32.815533980582543</v>
      </c>
      <c r="BE572" s="52">
        <v>50</v>
      </c>
      <c r="BF572" s="52">
        <v>100</v>
      </c>
      <c r="BG572" s="52">
        <v>126</v>
      </c>
      <c r="BH572" s="52">
        <v>0.79365079365079361</v>
      </c>
      <c r="BI572" s="52">
        <v>50</v>
      </c>
      <c r="BJ572" s="52">
        <v>50</v>
      </c>
      <c r="BK572" s="52">
        <v>61</v>
      </c>
      <c r="BL572" s="52">
        <v>126</v>
      </c>
      <c r="BM572" s="52">
        <v>0.48412698412698413</v>
      </c>
      <c r="BN572" s="52">
        <v>32.275132275132272</v>
      </c>
      <c r="BO572" s="52">
        <v>50</v>
      </c>
      <c r="BP572" s="52">
        <v>64</v>
      </c>
      <c r="BQ572" s="52">
        <v>66</v>
      </c>
      <c r="BR572" s="52">
        <v>0.96969696969696972</v>
      </c>
      <c r="BS572" s="52">
        <v>50</v>
      </c>
      <c r="BT572" s="52">
        <v>50</v>
      </c>
      <c r="BU572" s="54">
        <v>22</v>
      </c>
      <c r="BV572" s="54">
        <v>24</v>
      </c>
      <c r="BW572" s="52">
        <v>0.91666666666666663</v>
      </c>
      <c r="BX572" s="52">
        <v>97.517730496453908</v>
      </c>
      <c r="BY572" s="52">
        <v>100</v>
      </c>
      <c r="BZ572" s="55"/>
      <c r="CA572" s="55"/>
      <c r="CB572" s="52"/>
      <c r="CC572" s="52"/>
      <c r="CD572" s="52"/>
      <c r="CE572" s="52"/>
      <c r="CF572" s="52">
        <v>23</v>
      </c>
      <c r="CG572" s="52">
        <v>18</v>
      </c>
      <c r="CH572" s="52">
        <v>0.78260869565217395</v>
      </c>
      <c r="CI572" s="52">
        <v>100</v>
      </c>
      <c r="CJ572" s="52">
        <v>100</v>
      </c>
      <c r="CK572" s="52">
        <v>61</v>
      </c>
      <c r="CL572" s="52">
        <v>35</v>
      </c>
      <c r="CM572" s="52">
        <v>70</v>
      </c>
      <c r="CN572" s="52">
        <v>0.57377049180327866</v>
      </c>
      <c r="CO572" s="52">
        <v>0.87142857142857144</v>
      </c>
      <c r="CP572" s="52">
        <v>19.125683060109289</v>
      </c>
      <c r="CQ572" s="52">
        <v>50</v>
      </c>
      <c r="CR572" s="52"/>
      <c r="CS572" s="52">
        <v>262</v>
      </c>
      <c r="CT572" s="52">
        <v>0</v>
      </c>
      <c r="CU572" s="52">
        <v>0</v>
      </c>
      <c r="CV572" s="52">
        <v>50</v>
      </c>
      <c r="CW572" s="52"/>
      <c r="CX572" s="52"/>
      <c r="CY572" s="52"/>
      <c r="CZ572" s="52">
        <v>16.823939048191338</v>
      </c>
      <c r="DA572" s="52">
        <v>19.496255895940152</v>
      </c>
      <c r="DB572" s="52">
        <v>17.335082511020332</v>
      </c>
      <c r="DC572" s="52"/>
      <c r="DD572" s="50" t="s">
        <v>1313</v>
      </c>
      <c r="DE572" s="22"/>
      <c r="DF572" s="22"/>
    </row>
    <row r="573" spans="1:110" x14ac:dyDescent="0.25">
      <c r="A573" s="50" t="s">
        <v>3442</v>
      </c>
      <c r="B573" s="50" t="s">
        <v>2179</v>
      </c>
      <c r="C573" s="50" t="s">
        <v>106</v>
      </c>
      <c r="D573" s="50" t="s">
        <v>122</v>
      </c>
      <c r="E573" s="50" t="s">
        <v>123</v>
      </c>
      <c r="F573" s="50" t="s">
        <v>2644</v>
      </c>
      <c r="G573" s="50" t="s">
        <v>109</v>
      </c>
      <c r="H573" s="52">
        <v>968.41213227447929</v>
      </c>
      <c r="I573" s="52">
        <v>1250</v>
      </c>
      <c r="J573" s="52">
        <v>77.47297058195835</v>
      </c>
      <c r="K573" s="52">
        <v>1</v>
      </c>
      <c r="L573" s="52">
        <v>228</v>
      </c>
      <c r="M573" s="52">
        <v>68.468848251902159</v>
      </c>
      <c r="N573" s="52">
        <v>91.291797669202879</v>
      </c>
      <c r="O573" s="52">
        <v>100</v>
      </c>
      <c r="P573" s="52">
        <v>44</v>
      </c>
      <c r="Q573" s="52">
        <v>53.02396953405021</v>
      </c>
      <c r="R573" s="52">
        <v>58.089795308531265</v>
      </c>
      <c r="S573" s="52">
        <v>72.162188814866752</v>
      </c>
      <c r="T573" s="52">
        <v>70.698626045400275</v>
      </c>
      <c r="U573" s="52">
        <v>100</v>
      </c>
      <c r="V573" s="52">
        <v>227</v>
      </c>
      <c r="W573" s="52">
        <v>55.108128838225539</v>
      </c>
      <c r="X573" s="52">
        <v>73.477505117634053</v>
      </c>
      <c r="Y573" s="52">
        <v>100</v>
      </c>
      <c r="Z573" s="52">
        <v>43</v>
      </c>
      <c r="AA573" s="52">
        <v>42.349369988545241</v>
      </c>
      <c r="AB573" s="52">
        <v>56.465826651393655</v>
      </c>
      <c r="AC573" s="52">
        <v>100</v>
      </c>
      <c r="AD573" s="52">
        <v>212</v>
      </c>
      <c r="AE573" s="52">
        <v>63.952201257861653</v>
      </c>
      <c r="AF573" s="52">
        <v>85.26960167714887</v>
      </c>
      <c r="AG573" s="52">
        <v>100</v>
      </c>
      <c r="AH573" s="52">
        <v>37</v>
      </c>
      <c r="AI573" s="52">
        <v>51.898198198198187</v>
      </c>
      <c r="AJ573" s="52">
        <v>66.500761904761916</v>
      </c>
      <c r="AK573" s="52">
        <v>69.197597597597579</v>
      </c>
      <c r="AL573" s="52">
        <v>100</v>
      </c>
      <c r="AM573" s="53">
        <v>19.13</v>
      </c>
      <c r="AN573" s="53">
        <v>15.74</v>
      </c>
      <c r="AO573" s="53">
        <v>14.6</v>
      </c>
      <c r="AP573" s="52">
        <v>1</v>
      </c>
      <c r="AQ573" s="52">
        <v>0.98712446351931327</v>
      </c>
      <c r="AR573" s="52">
        <v>0.95833333333333337</v>
      </c>
      <c r="AS573" s="52">
        <v>0.99459459459459465</v>
      </c>
      <c r="AT573" s="52">
        <v>0.97457627118644063</v>
      </c>
      <c r="AU573" s="52">
        <v>0.90196078431372551</v>
      </c>
      <c r="AV573" s="52">
        <v>0.99459459459459465</v>
      </c>
      <c r="AW573" s="52">
        <v>1</v>
      </c>
      <c r="AX573" s="52">
        <v>1</v>
      </c>
      <c r="AY573" s="52">
        <v>1</v>
      </c>
      <c r="AZ573" s="52">
        <v>7.7012835472578769E-2</v>
      </c>
      <c r="BA573" s="52">
        <v>44.597432905484261</v>
      </c>
      <c r="BB573" s="52">
        <v>50</v>
      </c>
      <c r="BC573" s="52">
        <v>0.19526627218934911</v>
      </c>
      <c r="BD573" s="52">
        <v>20.946745562130186</v>
      </c>
      <c r="BE573" s="52">
        <v>50</v>
      </c>
      <c r="BF573" s="52">
        <v>195</v>
      </c>
      <c r="BG573" s="52">
        <v>447</v>
      </c>
      <c r="BH573" s="52">
        <v>0.43624161073825501</v>
      </c>
      <c r="BI573" s="52">
        <v>29.082774049217004</v>
      </c>
      <c r="BJ573" s="52">
        <v>50</v>
      </c>
      <c r="BK573" s="52">
        <v>179</v>
      </c>
      <c r="BL573" s="52">
        <v>447</v>
      </c>
      <c r="BM573" s="52">
        <v>0.40044742729306487</v>
      </c>
      <c r="BN573" s="52">
        <v>26.696495152870991</v>
      </c>
      <c r="BO573" s="52">
        <v>50</v>
      </c>
      <c r="BP573" s="52">
        <v>145</v>
      </c>
      <c r="BQ573" s="52">
        <v>197</v>
      </c>
      <c r="BR573" s="52">
        <v>0.73604060913705582</v>
      </c>
      <c r="BS573" s="52">
        <v>39.151096230694463</v>
      </c>
      <c r="BT573" s="52">
        <v>50</v>
      </c>
      <c r="BU573" s="54">
        <v>216</v>
      </c>
      <c r="BV573" s="54">
        <v>225</v>
      </c>
      <c r="BW573" s="52">
        <v>0.96</v>
      </c>
      <c r="BX573" s="52">
        <v>100</v>
      </c>
      <c r="BY573" s="52">
        <v>100</v>
      </c>
      <c r="BZ573" s="55">
        <v>43</v>
      </c>
      <c r="CA573" s="55">
        <v>51</v>
      </c>
      <c r="CB573" s="52">
        <v>0.84313725490196079</v>
      </c>
      <c r="CC573" s="52">
        <v>89.695452649144769</v>
      </c>
      <c r="CD573" s="52">
        <v>100</v>
      </c>
      <c r="CE573" s="52">
        <v>0</v>
      </c>
      <c r="CF573" s="52">
        <v>219</v>
      </c>
      <c r="CG573" s="52">
        <v>153</v>
      </c>
      <c r="CH573" s="52">
        <v>0.69863013698630139</v>
      </c>
      <c r="CI573" s="52">
        <v>93.150684931506859</v>
      </c>
      <c r="CJ573" s="52">
        <v>100</v>
      </c>
      <c r="CK573" s="52">
        <v>196</v>
      </c>
      <c r="CL573" s="52">
        <v>121</v>
      </c>
      <c r="CM573" s="52">
        <v>215</v>
      </c>
      <c r="CN573" s="52">
        <v>0.61734693877551017</v>
      </c>
      <c r="CO573" s="52">
        <v>0.91162790697674423</v>
      </c>
      <c r="CP573" s="52">
        <v>41.156462585034006</v>
      </c>
      <c r="CQ573" s="52">
        <v>50</v>
      </c>
      <c r="CR573" s="52">
        <v>386</v>
      </c>
      <c r="CS573" s="52">
        <v>857</v>
      </c>
      <c r="CT573" s="52">
        <v>0.45040840140023336</v>
      </c>
      <c r="CU573" s="52">
        <v>37.53403345001945</v>
      </c>
      <c r="CV573" s="52">
        <v>50</v>
      </c>
      <c r="CW573" s="52">
        <v>0.84313725490196079</v>
      </c>
      <c r="CX573" s="52">
        <v>0.94</v>
      </c>
      <c r="CY573" s="52">
        <v>9.686274509803923E-2</v>
      </c>
      <c r="CZ573" s="52">
        <v>16.823939048191338</v>
      </c>
      <c r="DA573" s="52">
        <v>19.496255895940152</v>
      </c>
      <c r="DB573" s="52">
        <v>17.335082511020332</v>
      </c>
      <c r="DC573" s="52">
        <v>12.629206143265662</v>
      </c>
      <c r="DD573" s="50" t="s">
        <v>1077</v>
      </c>
      <c r="DE573" s="22"/>
      <c r="DF573" s="22"/>
    </row>
    <row r="574" spans="1:110" x14ac:dyDescent="0.25">
      <c r="A574" s="50" t="s">
        <v>3184</v>
      </c>
      <c r="B574" s="50" t="s">
        <v>2180</v>
      </c>
      <c r="C574" s="50" t="s">
        <v>106</v>
      </c>
      <c r="D574" s="50" t="s">
        <v>137</v>
      </c>
      <c r="E574" s="50" t="s">
        <v>119</v>
      </c>
      <c r="F574" s="50" t="s">
        <v>1453</v>
      </c>
      <c r="G574" s="50" t="s">
        <v>109</v>
      </c>
      <c r="H574" s="52">
        <v>643.47444320860973</v>
      </c>
      <c r="I574" s="52">
        <v>800</v>
      </c>
      <c r="J574" s="52">
        <v>80.434305401076216</v>
      </c>
      <c r="K574" s="52">
        <v>0</v>
      </c>
      <c r="L574" s="52">
        <v>606</v>
      </c>
      <c r="M574" s="52">
        <v>69.20125707779809</v>
      </c>
      <c r="N574" s="52">
        <v>92.268342770397453</v>
      </c>
      <c r="O574" s="52">
        <v>100</v>
      </c>
      <c r="P574" s="52">
        <v>208</v>
      </c>
      <c r="Q574" s="52">
        <v>59.13894241001325</v>
      </c>
      <c r="R574" s="52">
        <v>69.663224353761592</v>
      </c>
      <c r="S574" s="52">
        <v>74.459954190610262</v>
      </c>
      <c r="T574" s="52">
        <v>78.851923213351</v>
      </c>
      <c r="U574" s="52">
        <v>100</v>
      </c>
      <c r="V574" s="52">
        <v>603</v>
      </c>
      <c r="W574" s="52">
        <v>64.613610740222967</v>
      </c>
      <c r="X574" s="52">
        <v>86.151480986963961</v>
      </c>
      <c r="Y574" s="52">
        <v>100</v>
      </c>
      <c r="Z574" s="52">
        <v>205</v>
      </c>
      <c r="AA574" s="52">
        <v>54.809970651499164</v>
      </c>
      <c r="AB574" s="52">
        <v>73.079960868665552</v>
      </c>
      <c r="AC574" s="52">
        <v>100</v>
      </c>
      <c r="AD574" s="52">
        <v>290</v>
      </c>
      <c r="AE574" s="52">
        <v>58.82471264367819</v>
      </c>
      <c r="AF574" s="52">
        <v>78.43295019157091</v>
      </c>
      <c r="AG574" s="52">
        <v>100</v>
      </c>
      <c r="AH574" s="52">
        <v>108</v>
      </c>
      <c r="AI574" s="52">
        <v>51.136419753086408</v>
      </c>
      <c r="AJ574" s="52">
        <v>63.386996336996354</v>
      </c>
      <c r="AK574" s="52">
        <v>68.18189300411521</v>
      </c>
      <c r="AL574" s="52">
        <v>100</v>
      </c>
      <c r="AM574" s="53">
        <v>15.32</v>
      </c>
      <c r="AN574" s="53">
        <v>14.85</v>
      </c>
      <c r="AO574" s="53">
        <v>12.25</v>
      </c>
      <c r="AP574" s="52">
        <v>0</v>
      </c>
      <c r="AQ574" s="52">
        <v>0.99513776337115067</v>
      </c>
      <c r="AR574" s="52">
        <v>0.99061032863849763</v>
      </c>
      <c r="AS574" s="52">
        <v>0.99752475247524752</v>
      </c>
      <c r="AT574" s="52">
        <v>0.99674796747967476</v>
      </c>
      <c r="AU574" s="52">
        <v>0.99526066350710896</v>
      </c>
      <c r="AV574" s="52">
        <v>0.99752475247524752</v>
      </c>
      <c r="AW574" s="52">
        <v>1</v>
      </c>
      <c r="AX574" s="52">
        <v>1</v>
      </c>
      <c r="AY574" s="52">
        <v>1</v>
      </c>
      <c r="AZ574" s="52">
        <v>2.6058631921824105E-2</v>
      </c>
      <c r="BA574" s="52">
        <v>50</v>
      </c>
      <c r="BB574" s="52">
        <v>50</v>
      </c>
      <c r="BC574" s="52">
        <v>5.5E-2</v>
      </c>
      <c r="BD574" s="52">
        <v>49</v>
      </c>
      <c r="BE574" s="52">
        <v>50</v>
      </c>
      <c r="BF574" s="52"/>
      <c r="BG574" s="52"/>
      <c r="BH574" s="52"/>
      <c r="BI574" s="52"/>
      <c r="BJ574" s="52"/>
      <c r="BK574" s="52"/>
      <c r="BL574" s="52"/>
      <c r="BM574" s="52"/>
      <c r="BN574" s="52"/>
      <c r="BO574" s="52"/>
      <c r="BP574" s="52">
        <v>139</v>
      </c>
      <c r="BQ574" s="52">
        <v>148</v>
      </c>
      <c r="BR574" s="52">
        <v>0.93918918918918914</v>
      </c>
      <c r="BS574" s="52">
        <v>49.956871765382402</v>
      </c>
      <c r="BT574" s="52">
        <v>50</v>
      </c>
      <c r="BU574" s="54"/>
      <c r="BV574" s="54"/>
      <c r="BW574" s="52"/>
      <c r="BX574" s="52"/>
      <c r="BY574" s="52"/>
      <c r="BZ574" s="55"/>
      <c r="CA574" s="55"/>
      <c r="CB574" s="52"/>
      <c r="CC574" s="52"/>
      <c r="CD574" s="52"/>
      <c r="CE574" s="52"/>
      <c r="CF574" s="52"/>
      <c r="CG574" s="52"/>
      <c r="CH574" s="52"/>
      <c r="CI574" s="52"/>
      <c r="CJ574" s="52"/>
      <c r="CK574" s="52">
        <v>245</v>
      </c>
      <c r="CL574" s="52">
        <v>129</v>
      </c>
      <c r="CM574" s="52">
        <v>293</v>
      </c>
      <c r="CN574" s="52">
        <v>0.52653061224489794</v>
      </c>
      <c r="CO574" s="52">
        <v>0.83617747440273038</v>
      </c>
      <c r="CP574" s="52">
        <v>17.551020408163264</v>
      </c>
      <c r="CQ574" s="52">
        <v>50</v>
      </c>
      <c r="CR574" s="52"/>
      <c r="CS574" s="52"/>
      <c r="CT574" s="52"/>
      <c r="CU574" s="52"/>
      <c r="CV574" s="52"/>
      <c r="CW574" s="52"/>
      <c r="CX574" s="52"/>
      <c r="CY574" s="52"/>
      <c r="CZ574" s="52">
        <v>16.823939048191338</v>
      </c>
      <c r="DA574" s="52">
        <v>19.496255895940152</v>
      </c>
      <c r="DB574" s="52">
        <v>17.335082511020332</v>
      </c>
      <c r="DC574" s="52"/>
      <c r="DD574" s="50" t="s">
        <v>784</v>
      </c>
      <c r="DE574" s="22"/>
      <c r="DF574" s="22"/>
    </row>
    <row r="575" spans="1:110" x14ac:dyDescent="0.25">
      <c r="A575" s="50" t="s">
        <v>3050</v>
      </c>
      <c r="B575" s="50" t="s">
        <v>2181</v>
      </c>
      <c r="C575" s="50" t="s">
        <v>106</v>
      </c>
      <c r="D575" s="50" t="s">
        <v>114</v>
      </c>
      <c r="E575" s="50" t="s">
        <v>137</v>
      </c>
      <c r="F575" s="50" t="s">
        <v>2644</v>
      </c>
      <c r="G575" s="50" t="s">
        <v>109</v>
      </c>
      <c r="H575" s="52">
        <v>539.34264517308793</v>
      </c>
      <c r="I575" s="52">
        <v>750</v>
      </c>
      <c r="J575" s="52">
        <v>71.912352689745063</v>
      </c>
      <c r="K575" s="52">
        <v>0</v>
      </c>
      <c r="L575" s="52">
        <v>126</v>
      </c>
      <c r="M575" s="52">
        <v>63.85798910926863</v>
      </c>
      <c r="N575" s="52">
        <v>85.143985479024849</v>
      </c>
      <c r="O575" s="52">
        <v>100</v>
      </c>
      <c r="P575" s="52">
        <v>65</v>
      </c>
      <c r="Q575" s="52">
        <v>58.344065145484237</v>
      </c>
      <c r="R575" s="52">
        <v>66.603452646485422</v>
      </c>
      <c r="S575" s="52">
        <v>69.733481857563476</v>
      </c>
      <c r="T575" s="52">
        <v>77.792086860645654</v>
      </c>
      <c r="U575" s="52">
        <v>100</v>
      </c>
      <c r="V575" s="52">
        <v>127</v>
      </c>
      <c r="W575" s="52">
        <v>57.692416685526915</v>
      </c>
      <c r="X575" s="52">
        <v>76.92322224736921</v>
      </c>
      <c r="Y575" s="52">
        <v>100</v>
      </c>
      <c r="Z575" s="52">
        <v>66</v>
      </c>
      <c r="AA575" s="52">
        <v>49.456459206459215</v>
      </c>
      <c r="AB575" s="52">
        <v>65.941945608612286</v>
      </c>
      <c r="AC575" s="52">
        <v>100</v>
      </c>
      <c r="AD575" s="52">
        <v>48</v>
      </c>
      <c r="AE575" s="52">
        <v>48.254861111111119</v>
      </c>
      <c r="AF575" s="52">
        <v>64.339814814814815</v>
      </c>
      <c r="AG575" s="52">
        <v>100</v>
      </c>
      <c r="AH575" s="52">
        <v>24</v>
      </c>
      <c r="AI575" s="52">
        <v>42.029166666666669</v>
      </c>
      <c r="AJ575" s="52">
        <v>54.480555555555547</v>
      </c>
      <c r="AK575" s="52">
        <v>56.038888888888891</v>
      </c>
      <c r="AL575" s="52">
        <v>100</v>
      </c>
      <c r="AM575" s="53">
        <v>11.38</v>
      </c>
      <c r="AN575" s="53">
        <v>17.14</v>
      </c>
      <c r="AO575" s="53">
        <v>12.45</v>
      </c>
      <c r="AP575" s="52">
        <v>0</v>
      </c>
      <c r="AQ575" s="52">
        <v>0.99242424242424243</v>
      </c>
      <c r="AR575" s="52">
        <v>0.98550724637681164</v>
      </c>
      <c r="AS575" s="52">
        <v>1</v>
      </c>
      <c r="AT575" s="52">
        <v>1</v>
      </c>
      <c r="AU575" s="52">
        <v>1</v>
      </c>
      <c r="AV575" s="52">
        <v>1</v>
      </c>
      <c r="AW575" s="52">
        <v>0.98</v>
      </c>
      <c r="AX575" s="52">
        <v>0.96</v>
      </c>
      <c r="AY575" s="52">
        <v>1</v>
      </c>
      <c r="AZ575" s="52">
        <v>8.3333333333333329E-2</v>
      </c>
      <c r="BA575" s="52">
        <v>43.333333333333329</v>
      </c>
      <c r="BB575" s="52">
        <v>50</v>
      </c>
      <c r="BC575" s="52">
        <v>0.14383561643835616</v>
      </c>
      <c r="BD575" s="52">
        <v>31.232876712328771</v>
      </c>
      <c r="BE575" s="52">
        <v>50</v>
      </c>
      <c r="BF575" s="52"/>
      <c r="BG575" s="52"/>
      <c r="BH575" s="52"/>
      <c r="BI575" s="52"/>
      <c r="BJ575" s="52"/>
      <c r="BK575" s="52"/>
      <c r="BL575" s="52"/>
      <c r="BM575" s="52"/>
      <c r="BN575" s="52"/>
      <c r="BO575" s="52"/>
      <c r="BP575" s="52"/>
      <c r="BQ575" s="52"/>
      <c r="BR575" s="52"/>
      <c r="BS575" s="52"/>
      <c r="BT575" s="52"/>
      <c r="BU575" s="54"/>
      <c r="BV575" s="54"/>
      <c r="BW575" s="52"/>
      <c r="BX575" s="52"/>
      <c r="BY575" s="52"/>
      <c r="BZ575" s="55"/>
      <c r="CA575" s="55"/>
      <c r="CB575" s="52"/>
      <c r="CC575" s="52"/>
      <c r="CD575" s="52"/>
      <c r="CE575" s="52"/>
      <c r="CF575" s="52"/>
      <c r="CG575" s="52"/>
      <c r="CH575" s="52"/>
      <c r="CI575" s="52"/>
      <c r="CJ575" s="52"/>
      <c r="CK575" s="52">
        <v>38</v>
      </c>
      <c r="CL575" s="52">
        <v>22</v>
      </c>
      <c r="CM575" s="52">
        <v>38</v>
      </c>
      <c r="CN575" s="52">
        <v>0.57894736842105265</v>
      </c>
      <c r="CO575" s="52">
        <v>1</v>
      </c>
      <c r="CP575" s="52">
        <v>38.596491228070178</v>
      </c>
      <c r="CQ575" s="52">
        <v>50</v>
      </c>
      <c r="CR575" s="52"/>
      <c r="CS575" s="52"/>
      <c r="CT575" s="52"/>
      <c r="CU575" s="52"/>
      <c r="CV575" s="52"/>
      <c r="CW575" s="52"/>
      <c r="CX575" s="52"/>
      <c r="CY575" s="52"/>
      <c r="CZ575" s="52">
        <v>16.823939048191338</v>
      </c>
      <c r="DA575" s="52">
        <v>19.496255895940152</v>
      </c>
      <c r="DB575" s="52">
        <v>17.335082511020332</v>
      </c>
      <c r="DC575" s="52"/>
      <c r="DD575" s="50" t="s">
        <v>639</v>
      </c>
      <c r="DE575" s="22"/>
      <c r="DF575" s="22"/>
    </row>
    <row r="576" spans="1:110" x14ac:dyDescent="0.25">
      <c r="A576" s="50" t="s">
        <v>3229</v>
      </c>
      <c r="B576" s="50" t="s">
        <v>2182</v>
      </c>
      <c r="C576" s="50" t="s">
        <v>106</v>
      </c>
      <c r="D576" s="50" t="s">
        <v>107</v>
      </c>
      <c r="E576" s="50" t="s">
        <v>137</v>
      </c>
      <c r="F576" s="50" t="s">
        <v>1453</v>
      </c>
      <c r="G576" s="50" t="s">
        <v>109</v>
      </c>
      <c r="H576" s="52">
        <v>606.9229381014145</v>
      </c>
      <c r="I576" s="52">
        <v>750</v>
      </c>
      <c r="J576" s="52">
        <v>80.923058413521929</v>
      </c>
      <c r="K576" s="52">
        <v>0</v>
      </c>
      <c r="L576" s="52">
        <v>227</v>
      </c>
      <c r="M576" s="52">
        <v>70.229616289641541</v>
      </c>
      <c r="N576" s="52">
        <v>93.639488386188717</v>
      </c>
      <c r="O576" s="52">
        <v>100</v>
      </c>
      <c r="P576" s="52">
        <v>134</v>
      </c>
      <c r="Q576" s="52">
        <v>62.243574164521156</v>
      </c>
      <c r="R576" s="52">
        <v>70.038222746556073</v>
      </c>
      <c r="S576" s="52">
        <v>75</v>
      </c>
      <c r="T576" s="52">
        <v>82.991432219361542</v>
      </c>
      <c r="U576" s="52">
        <v>100</v>
      </c>
      <c r="V576" s="52">
        <v>225</v>
      </c>
      <c r="W576" s="52">
        <v>60.153891522780384</v>
      </c>
      <c r="X576" s="52">
        <v>80.205188697040512</v>
      </c>
      <c r="Y576" s="52">
        <v>100</v>
      </c>
      <c r="Z576" s="52">
        <v>132</v>
      </c>
      <c r="AA576" s="52">
        <v>53.18993088784751</v>
      </c>
      <c r="AB576" s="52">
        <v>70.919907850463346</v>
      </c>
      <c r="AC576" s="52">
        <v>100</v>
      </c>
      <c r="AD576" s="52">
        <v>76</v>
      </c>
      <c r="AE576" s="52">
        <v>54.507894736842111</v>
      </c>
      <c r="AF576" s="52">
        <v>72.677192982456148</v>
      </c>
      <c r="AG576" s="52">
        <v>100</v>
      </c>
      <c r="AH576" s="52">
        <v>47</v>
      </c>
      <c r="AI576" s="52">
        <v>49.656028368794345</v>
      </c>
      <c r="AJ576" s="52">
        <v>62.371264367816075</v>
      </c>
      <c r="AK576" s="52">
        <v>66.208037825059137</v>
      </c>
      <c r="AL576" s="52">
        <v>100</v>
      </c>
      <c r="AM576" s="53">
        <v>12.75</v>
      </c>
      <c r="AN576" s="53">
        <v>16.84</v>
      </c>
      <c r="AO576" s="53">
        <v>12.71</v>
      </c>
      <c r="AP576" s="52">
        <v>0</v>
      </c>
      <c r="AQ576" s="52">
        <v>1</v>
      </c>
      <c r="AR576" s="52">
        <v>1</v>
      </c>
      <c r="AS576" s="52">
        <v>1</v>
      </c>
      <c r="AT576" s="52">
        <v>0.99586776859504134</v>
      </c>
      <c r="AU576" s="52">
        <v>0.99305555555555558</v>
      </c>
      <c r="AV576" s="52">
        <v>1</v>
      </c>
      <c r="AW576" s="52">
        <v>1</v>
      </c>
      <c r="AX576" s="52">
        <v>1</v>
      </c>
      <c r="AY576" s="52">
        <v>1</v>
      </c>
      <c r="AZ576" s="52">
        <v>4.4967880085653104E-2</v>
      </c>
      <c r="BA576" s="52">
        <v>50</v>
      </c>
      <c r="BB576" s="52">
        <v>50</v>
      </c>
      <c r="BC576" s="52">
        <v>5.9859154929577461E-2</v>
      </c>
      <c r="BD576" s="52">
        <v>48.028169014084511</v>
      </c>
      <c r="BE576" s="52">
        <v>50</v>
      </c>
      <c r="BF576" s="52"/>
      <c r="BG576" s="52"/>
      <c r="BH576" s="52"/>
      <c r="BI576" s="52"/>
      <c r="BJ576" s="52"/>
      <c r="BK576" s="52"/>
      <c r="BL576" s="52"/>
      <c r="BM576" s="52"/>
      <c r="BN576" s="52"/>
      <c r="BO576" s="52"/>
      <c r="BP576" s="52"/>
      <c r="BQ576" s="52"/>
      <c r="BR576" s="52"/>
      <c r="BS576" s="52"/>
      <c r="BT576" s="52"/>
      <c r="BU576" s="54"/>
      <c r="BV576" s="54"/>
      <c r="BW576" s="52"/>
      <c r="BX576" s="52"/>
      <c r="BY576" s="52"/>
      <c r="BZ576" s="55"/>
      <c r="CA576" s="55"/>
      <c r="CB576" s="52"/>
      <c r="CC576" s="52"/>
      <c r="CD576" s="52"/>
      <c r="CE576" s="52"/>
      <c r="CF576" s="52"/>
      <c r="CG576" s="52"/>
      <c r="CH576" s="52"/>
      <c r="CI576" s="52"/>
      <c r="CJ576" s="52"/>
      <c r="CK576" s="52">
        <v>71</v>
      </c>
      <c r="CL576" s="52">
        <v>45</v>
      </c>
      <c r="CM576" s="52">
        <v>74</v>
      </c>
      <c r="CN576" s="52">
        <v>0.63380281690140849</v>
      </c>
      <c r="CO576" s="52">
        <v>0.95945945945945943</v>
      </c>
      <c r="CP576" s="52">
        <v>42.253521126760567</v>
      </c>
      <c r="CQ576" s="52">
        <v>50</v>
      </c>
      <c r="CR576" s="52"/>
      <c r="CS576" s="52"/>
      <c r="CT576" s="52"/>
      <c r="CU576" s="52"/>
      <c r="CV576" s="52"/>
      <c r="CW576" s="52"/>
      <c r="CX576" s="52"/>
      <c r="CY576" s="52"/>
      <c r="CZ576" s="52">
        <v>16.823939048191338</v>
      </c>
      <c r="DA576" s="52">
        <v>19.496255895940152</v>
      </c>
      <c r="DB576" s="52">
        <v>17.335082511020332</v>
      </c>
      <c r="DC576" s="52"/>
      <c r="DD576" s="50" t="s">
        <v>837</v>
      </c>
      <c r="DE576" s="22"/>
      <c r="DF576" s="22"/>
    </row>
    <row r="577" spans="1:110" x14ac:dyDescent="0.25">
      <c r="A577" s="50" t="s">
        <v>2680</v>
      </c>
      <c r="B577" s="50" t="s">
        <v>153</v>
      </c>
      <c r="C577" s="50" t="s">
        <v>106</v>
      </c>
      <c r="D577" s="50" t="s">
        <v>114</v>
      </c>
      <c r="E577" s="50" t="s">
        <v>137</v>
      </c>
      <c r="F577" s="50" t="s">
        <v>2644</v>
      </c>
      <c r="G577" s="50" t="s">
        <v>109</v>
      </c>
      <c r="H577" s="52">
        <v>564.15599321629804</v>
      </c>
      <c r="I577" s="52">
        <v>650</v>
      </c>
      <c r="J577" s="52">
        <v>86.793229725584311</v>
      </c>
      <c r="K577" s="52">
        <v>0</v>
      </c>
      <c r="L577" s="52">
        <v>295</v>
      </c>
      <c r="M577" s="52">
        <v>72.726772941143764</v>
      </c>
      <c r="N577" s="52">
        <v>96.969030588191686</v>
      </c>
      <c r="O577" s="52">
        <v>100</v>
      </c>
      <c r="P577" s="52">
        <v>55</v>
      </c>
      <c r="Q577" s="52">
        <v>58.549238695954038</v>
      </c>
      <c r="R577" s="52">
        <v>69.441648413523382</v>
      </c>
      <c r="S577" s="52">
        <v>75</v>
      </c>
      <c r="T577" s="52">
        <v>78.065651594605384</v>
      </c>
      <c r="U577" s="52">
        <v>100</v>
      </c>
      <c r="V577" s="52">
        <v>295</v>
      </c>
      <c r="W577" s="52">
        <v>66.491735826905298</v>
      </c>
      <c r="X577" s="52">
        <v>88.655647769207064</v>
      </c>
      <c r="Y577" s="52">
        <v>100</v>
      </c>
      <c r="Z577" s="52">
        <v>55</v>
      </c>
      <c r="AA577" s="52">
        <v>53.619389994390012</v>
      </c>
      <c r="AB577" s="52">
        <v>71.492519992520016</v>
      </c>
      <c r="AC577" s="52">
        <v>100</v>
      </c>
      <c r="AD577" s="52">
        <v>101</v>
      </c>
      <c r="AE577" s="52">
        <v>59.70858085808576</v>
      </c>
      <c r="AF577" s="52">
        <v>79.611441144114352</v>
      </c>
      <c r="AG577" s="52">
        <v>100</v>
      </c>
      <c r="AH577" s="52">
        <v>16</v>
      </c>
      <c r="AI577" s="52"/>
      <c r="AJ577" s="52">
        <v>61.914901960784299</v>
      </c>
      <c r="AK577" s="52"/>
      <c r="AL577" s="52">
        <v>0</v>
      </c>
      <c r="AM577" s="53">
        <v>16.45</v>
      </c>
      <c r="AN577" s="53">
        <v>15.82</v>
      </c>
      <c r="AO577" s="53"/>
      <c r="AP577" s="52">
        <v>0</v>
      </c>
      <c r="AQ577" s="52">
        <v>1</v>
      </c>
      <c r="AR577" s="52">
        <v>1</v>
      </c>
      <c r="AS577" s="52">
        <v>1</v>
      </c>
      <c r="AT577" s="52">
        <v>1</v>
      </c>
      <c r="AU577" s="52">
        <v>1</v>
      </c>
      <c r="AV577" s="52">
        <v>1</v>
      </c>
      <c r="AW577" s="52">
        <v>1</v>
      </c>
      <c r="AX577" s="52"/>
      <c r="AY577" s="52">
        <v>1</v>
      </c>
      <c r="AZ577" s="52">
        <v>1.6544117647058824E-2</v>
      </c>
      <c r="BA577" s="52">
        <v>50</v>
      </c>
      <c r="BB577" s="52">
        <v>50</v>
      </c>
      <c r="BC577" s="52">
        <v>5.3191489361702128E-2</v>
      </c>
      <c r="BD577" s="52">
        <v>49.361702127659576</v>
      </c>
      <c r="BE577" s="52">
        <v>50</v>
      </c>
      <c r="BF577" s="52"/>
      <c r="BG577" s="52"/>
      <c r="BH577" s="52"/>
      <c r="BI577" s="52"/>
      <c r="BJ577" s="52"/>
      <c r="BK577" s="52"/>
      <c r="BL577" s="52"/>
      <c r="BM577" s="52"/>
      <c r="BN577" s="52"/>
      <c r="BO577" s="52"/>
      <c r="BP577" s="52"/>
      <c r="BQ577" s="52"/>
      <c r="BR577" s="52"/>
      <c r="BS577" s="52"/>
      <c r="BT577" s="52"/>
      <c r="BU577" s="54"/>
      <c r="BV577" s="54"/>
      <c r="BW577" s="52"/>
      <c r="BX577" s="52"/>
      <c r="BY577" s="52"/>
      <c r="BZ577" s="55"/>
      <c r="CA577" s="55"/>
      <c r="CB577" s="52"/>
      <c r="CC577" s="52"/>
      <c r="CD577" s="52"/>
      <c r="CE577" s="52"/>
      <c r="CF577" s="52"/>
      <c r="CG577" s="52"/>
      <c r="CH577" s="52"/>
      <c r="CI577" s="52"/>
      <c r="CJ577" s="52"/>
      <c r="CK577" s="52">
        <v>102</v>
      </c>
      <c r="CL577" s="52">
        <v>78</v>
      </c>
      <c r="CM577" s="52">
        <v>109</v>
      </c>
      <c r="CN577" s="52">
        <v>0.76470588235294112</v>
      </c>
      <c r="CO577" s="52">
        <v>0.93577981651376152</v>
      </c>
      <c r="CP577" s="52">
        <v>50</v>
      </c>
      <c r="CQ577" s="52">
        <v>50</v>
      </c>
      <c r="CR577" s="52"/>
      <c r="CS577" s="52"/>
      <c r="CT577" s="52"/>
      <c r="CU577" s="52"/>
      <c r="CV577" s="52"/>
      <c r="CW577" s="52"/>
      <c r="CX577" s="52"/>
      <c r="CY577" s="52"/>
      <c r="CZ577" s="52">
        <v>16.823939048191338</v>
      </c>
      <c r="DA577" s="52">
        <v>19.496255895940152</v>
      </c>
      <c r="DB577" s="52">
        <v>17.335082511020332</v>
      </c>
      <c r="DC577" s="52"/>
      <c r="DD577" s="50" t="s">
        <v>154</v>
      </c>
      <c r="DE577" s="22"/>
      <c r="DF577" s="22"/>
    </row>
    <row r="578" spans="1:110" x14ac:dyDescent="0.25">
      <c r="A578" s="50" t="s">
        <v>3251</v>
      </c>
      <c r="B578" s="50" t="s">
        <v>2183</v>
      </c>
      <c r="C578" s="50" t="s">
        <v>106</v>
      </c>
      <c r="D578" s="50" t="s">
        <v>107</v>
      </c>
      <c r="E578" s="50" t="s">
        <v>114</v>
      </c>
      <c r="F578" s="50" t="s">
        <v>1453</v>
      </c>
      <c r="G578" s="50" t="s">
        <v>109</v>
      </c>
      <c r="H578" s="52">
        <v>98.571428571428584</v>
      </c>
      <c r="I578" s="52">
        <v>100</v>
      </c>
      <c r="J578" s="52">
        <v>98.571428571428584</v>
      </c>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3"/>
      <c r="AN578" s="53"/>
      <c r="AO578" s="53"/>
      <c r="AP578" s="52"/>
      <c r="AQ578" s="52"/>
      <c r="AR578" s="52"/>
      <c r="AS578" s="52"/>
      <c r="AT578" s="52"/>
      <c r="AU578" s="52"/>
      <c r="AV578" s="52"/>
      <c r="AW578" s="52"/>
      <c r="AX578" s="52"/>
      <c r="AY578" s="52"/>
      <c r="AZ578" s="52">
        <v>4.2553191489361701E-2</v>
      </c>
      <c r="BA578" s="52">
        <v>50</v>
      </c>
      <c r="BB578" s="52">
        <v>50</v>
      </c>
      <c r="BC578" s="52">
        <v>5.7142857142857141E-2</v>
      </c>
      <c r="BD578" s="52">
        <v>48.571428571428577</v>
      </c>
      <c r="BE578" s="52">
        <v>50</v>
      </c>
      <c r="BF578" s="52"/>
      <c r="BG578" s="52"/>
      <c r="BH578" s="52"/>
      <c r="BI578" s="52"/>
      <c r="BJ578" s="52"/>
      <c r="BK578" s="52"/>
      <c r="BL578" s="52"/>
      <c r="BM578" s="52"/>
      <c r="BN578" s="52"/>
      <c r="BO578" s="52"/>
      <c r="BP578" s="52"/>
      <c r="BQ578" s="52"/>
      <c r="BR578" s="52"/>
      <c r="BS578" s="52"/>
      <c r="BT578" s="52"/>
      <c r="BU578" s="54"/>
      <c r="BV578" s="54"/>
      <c r="BW578" s="52"/>
      <c r="BX578" s="52"/>
      <c r="BY578" s="52"/>
      <c r="BZ578" s="55"/>
      <c r="CA578" s="55"/>
      <c r="CB578" s="52"/>
      <c r="CC578" s="52"/>
      <c r="CD578" s="52"/>
      <c r="CE578" s="52"/>
      <c r="CF578" s="52"/>
      <c r="CG578" s="52"/>
      <c r="CH578" s="52"/>
      <c r="CI578" s="52"/>
      <c r="CJ578" s="52"/>
      <c r="CK578" s="52"/>
      <c r="CL578" s="52"/>
      <c r="CM578" s="52"/>
      <c r="CN578" s="52"/>
      <c r="CO578" s="52"/>
      <c r="CP578" s="52"/>
      <c r="CQ578" s="52"/>
      <c r="CR578" s="52"/>
      <c r="CS578" s="52"/>
      <c r="CT578" s="52"/>
      <c r="CU578" s="52"/>
      <c r="CV578" s="52"/>
      <c r="CW578" s="52"/>
      <c r="CX578" s="52"/>
      <c r="CY578" s="52"/>
      <c r="CZ578" s="52"/>
      <c r="DA578" s="52"/>
      <c r="DB578" s="52"/>
      <c r="DC578" s="52"/>
      <c r="DD578" s="50" t="s">
        <v>859</v>
      </c>
      <c r="DE578" s="22"/>
      <c r="DF578" s="22"/>
    </row>
    <row r="579" spans="1:110" x14ac:dyDescent="0.25">
      <c r="A579" s="50" t="s">
        <v>2944</v>
      </c>
      <c r="B579" s="50" t="s">
        <v>2184</v>
      </c>
      <c r="C579" s="50" t="s">
        <v>106</v>
      </c>
      <c r="D579" s="50" t="s">
        <v>107</v>
      </c>
      <c r="E579" s="50" t="s">
        <v>137</v>
      </c>
      <c r="F579" s="50" t="s">
        <v>2644</v>
      </c>
      <c r="G579" s="50" t="s">
        <v>109</v>
      </c>
      <c r="H579" s="52">
        <v>538.00004189769015</v>
      </c>
      <c r="I579" s="52">
        <v>750</v>
      </c>
      <c r="J579" s="52">
        <v>71.733338919692031</v>
      </c>
      <c r="K579" s="52">
        <v>0</v>
      </c>
      <c r="L579" s="52">
        <v>111</v>
      </c>
      <c r="M579" s="52">
        <v>59.661546079810996</v>
      </c>
      <c r="N579" s="52">
        <v>79.548728106414657</v>
      </c>
      <c r="O579" s="52">
        <v>100</v>
      </c>
      <c r="P579" s="52">
        <v>79</v>
      </c>
      <c r="Q579" s="52">
        <v>56.236979641247892</v>
      </c>
      <c r="R579" s="52">
        <v>70.423300274862783</v>
      </c>
      <c r="S579" s="52">
        <v>68.115944475013649</v>
      </c>
      <c r="T579" s="52">
        <v>74.982639521663856</v>
      </c>
      <c r="U579" s="52">
        <v>100</v>
      </c>
      <c r="V579" s="52">
        <v>111</v>
      </c>
      <c r="W579" s="52">
        <v>58.1830831425426</v>
      </c>
      <c r="X579" s="52">
        <v>77.577444190056795</v>
      </c>
      <c r="Y579" s="52">
        <v>100</v>
      </c>
      <c r="Z579" s="52">
        <v>79</v>
      </c>
      <c r="AA579" s="52">
        <v>53.22502050666607</v>
      </c>
      <c r="AB579" s="52">
        <v>70.966694008888098</v>
      </c>
      <c r="AC579" s="52">
        <v>100</v>
      </c>
      <c r="AD579" s="52">
        <v>35</v>
      </c>
      <c r="AE579" s="52">
        <v>51.993333333333325</v>
      </c>
      <c r="AF579" s="52">
        <v>69.324444444444438</v>
      </c>
      <c r="AG579" s="52">
        <v>100</v>
      </c>
      <c r="AH579" s="52">
        <v>24</v>
      </c>
      <c r="AI579" s="52">
        <v>47.177777777777777</v>
      </c>
      <c r="AJ579" s="52"/>
      <c r="AK579" s="52">
        <v>62.903703703703705</v>
      </c>
      <c r="AL579" s="52">
        <v>100</v>
      </c>
      <c r="AM579" s="53">
        <v>11.87</v>
      </c>
      <c r="AN579" s="53">
        <v>17.190000000000001</v>
      </c>
      <c r="AO579" s="53"/>
      <c r="AP579" s="52">
        <v>0</v>
      </c>
      <c r="AQ579" s="52">
        <v>1</v>
      </c>
      <c r="AR579" s="52">
        <v>1</v>
      </c>
      <c r="AS579" s="52">
        <v>1</v>
      </c>
      <c r="AT579" s="52">
        <v>1</v>
      </c>
      <c r="AU579" s="52">
        <v>1</v>
      </c>
      <c r="AV579" s="52">
        <v>1</v>
      </c>
      <c r="AW579" s="52">
        <v>1</v>
      </c>
      <c r="AX579" s="52">
        <v>1</v>
      </c>
      <c r="AY579" s="52"/>
      <c r="AZ579" s="52">
        <v>0.1076923076923077</v>
      </c>
      <c r="BA579" s="52">
        <v>38.46153846153846</v>
      </c>
      <c r="BB579" s="52">
        <v>50</v>
      </c>
      <c r="BC579" s="52">
        <v>0.11557788944723618</v>
      </c>
      <c r="BD579" s="52">
        <v>36.884422110552784</v>
      </c>
      <c r="BE579" s="52">
        <v>50</v>
      </c>
      <c r="BF579" s="52"/>
      <c r="BG579" s="52"/>
      <c r="BH579" s="52"/>
      <c r="BI579" s="52"/>
      <c r="BJ579" s="52"/>
      <c r="BK579" s="52"/>
      <c r="BL579" s="52"/>
      <c r="BM579" s="52"/>
      <c r="BN579" s="52"/>
      <c r="BO579" s="52"/>
      <c r="BP579" s="52"/>
      <c r="BQ579" s="52"/>
      <c r="BR579" s="52"/>
      <c r="BS579" s="52"/>
      <c r="BT579" s="52"/>
      <c r="BU579" s="54"/>
      <c r="BV579" s="54"/>
      <c r="BW579" s="52"/>
      <c r="BX579" s="52"/>
      <c r="BY579" s="52"/>
      <c r="BZ579" s="55"/>
      <c r="CA579" s="55"/>
      <c r="CB579" s="52"/>
      <c r="CC579" s="52"/>
      <c r="CD579" s="52"/>
      <c r="CE579" s="52"/>
      <c r="CF579" s="52"/>
      <c r="CG579" s="52"/>
      <c r="CH579" s="52"/>
      <c r="CI579" s="52"/>
      <c r="CJ579" s="52"/>
      <c r="CK579" s="52">
        <v>39</v>
      </c>
      <c r="CL579" s="52">
        <v>16</v>
      </c>
      <c r="CM579" s="52">
        <v>39</v>
      </c>
      <c r="CN579" s="52">
        <v>0.41025641025641024</v>
      </c>
      <c r="CO579" s="52">
        <v>1</v>
      </c>
      <c r="CP579" s="52">
        <v>27.350427350427349</v>
      </c>
      <c r="CQ579" s="52">
        <v>50</v>
      </c>
      <c r="CR579" s="52"/>
      <c r="CS579" s="52"/>
      <c r="CT579" s="52"/>
      <c r="CU579" s="52"/>
      <c r="CV579" s="52"/>
      <c r="CW579" s="52"/>
      <c r="CX579" s="52"/>
      <c r="CY579" s="52"/>
      <c r="CZ579" s="52">
        <v>16.823939048191338</v>
      </c>
      <c r="DA579" s="52">
        <v>19.496255895940152</v>
      </c>
      <c r="DB579" s="52">
        <v>17.335082511020332</v>
      </c>
      <c r="DC579" s="52"/>
      <c r="DD579" s="50" t="s">
        <v>521</v>
      </c>
      <c r="DE579" s="22"/>
      <c r="DF579" s="22"/>
    </row>
    <row r="580" spans="1:110" x14ac:dyDescent="0.25">
      <c r="A580" s="50" t="s">
        <v>3536</v>
      </c>
      <c r="B580" s="50" t="s">
        <v>2185</v>
      </c>
      <c r="C580" s="50" t="s">
        <v>106</v>
      </c>
      <c r="D580" s="50" t="s">
        <v>182</v>
      </c>
      <c r="E580" s="50" t="s">
        <v>132</v>
      </c>
      <c r="F580" s="50" t="s">
        <v>1454</v>
      </c>
      <c r="G580" s="50" t="s">
        <v>109</v>
      </c>
      <c r="H580" s="52">
        <v>435.15651342346564</v>
      </c>
      <c r="I580" s="52">
        <v>550</v>
      </c>
      <c r="J580" s="52">
        <v>79.119366076993757</v>
      </c>
      <c r="K580" s="52">
        <v>0</v>
      </c>
      <c r="L580" s="52">
        <v>143</v>
      </c>
      <c r="M580" s="52">
        <v>65.314631599400499</v>
      </c>
      <c r="N580" s="52">
        <v>87.086175465867328</v>
      </c>
      <c r="O580" s="52">
        <v>100</v>
      </c>
      <c r="P580" s="52">
        <v>97</v>
      </c>
      <c r="Q580" s="52">
        <v>61.750192527071441</v>
      </c>
      <c r="R580" s="52">
        <v>65.114137070658813</v>
      </c>
      <c r="S580" s="52">
        <v>72.830948773659628</v>
      </c>
      <c r="T580" s="52">
        <v>82.333590036095245</v>
      </c>
      <c r="U580" s="52">
        <v>100</v>
      </c>
      <c r="V580" s="52">
        <v>142</v>
      </c>
      <c r="W580" s="52">
        <v>57.873385612822233</v>
      </c>
      <c r="X580" s="52">
        <v>77.164514150429639</v>
      </c>
      <c r="Y580" s="52">
        <v>100</v>
      </c>
      <c r="Z580" s="52">
        <v>96</v>
      </c>
      <c r="AA580" s="52">
        <v>54.403858872608872</v>
      </c>
      <c r="AB580" s="52">
        <v>72.538478496811834</v>
      </c>
      <c r="AC580" s="52">
        <v>100</v>
      </c>
      <c r="AD580" s="52"/>
      <c r="AE580" s="52"/>
      <c r="AF580" s="52"/>
      <c r="AG580" s="52">
        <v>0</v>
      </c>
      <c r="AH580" s="52"/>
      <c r="AI580" s="52"/>
      <c r="AJ580" s="52"/>
      <c r="AK580" s="52"/>
      <c r="AL580" s="52">
        <v>0</v>
      </c>
      <c r="AM580" s="53">
        <v>11.08</v>
      </c>
      <c r="AN580" s="53">
        <v>10.71</v>
      </c>
      <c r="AO580" s="53"/>
      <c r="AP580" s="52">
        <v>0</v>
      </c>
      <c r="AQ580" s="52">
        <v>1</v>
      </c>
      <c r="AR580" s="52">
        <v>1</v>
      </c>
      <c r="AS580" s="52">
        <v>1</v>
      </c>
      <c r="AT580" s="52">
        <v>1</v>
      </c>
      <c r="AU580" s="52">
        <v>1</v>
      </c>
      <c r="AV580" s="52">
        <v>1</v>
      </c>
      <c r="AW580" s="52"/>
      <c r="AX580" s="52"/>
      <c r="AY580" s="52"/>
      <c r="AZ580" s="52">
        <v>2.8455284552845527E-2</v>
      </c>
      <c r="BA580" s="52">
        <v>50</v>
      </c>
      <c r="BB580" s="52">
        <v>50</v>
      </c>
      <c r="BC580" s="52">
        <v>3.5928143712574849E-2</v>
      </c>
      <c r="BD580" s="52">
        <v>50</v>
      </c>
      <c r="BE580" s="52">
        <v>50</v>
      </c>
      <c r="BF580" s="52"/>
      <c r="BG580" s="52"/>
      <c r="BH580" s="52"/>
      <c r="BI580" s="52"/>
      <c r="BJ580" s="52"/>
      <c r="BK580" s="52"/>
      <c r="BL580" s="52"/>
      <c r="BM580" s="52"/>
      <c r="BN580" s="52"/>
      <c r="BO580" s="52"/>
      <c r="BP580" s="52"/>
      <c r="BQ580" s="52"/>
      <c r="BR580" s="52"/>
      <c r="BS580" s="52"/>
      <c r="BT580" s="52"/>
      <c r="BU580" s="54"/>
      <c r="BV580" s="54"/>
      <c r="BW580" s="52"/>
      <c r="BX580" s="52"/>
      <c r="BY580" s="52"/>
      <c r="BZ580" s="55"/>
      <c r="CA580" s="55"/>
      <c r="CB580" s="52"/>
      <c r="CC580" s="52"/>
      <c r="CD580" s="52"/>
      <c r="CE580" s="52"/>
      <c r="CF580" s="52"/>
      <c r="CG580" s="52"/>
      <c r="CH580" s="52"/>
      <c r="CI580" s="52"/>
      <c r="CJ580" s="52"/>
      <c r="CK580" s="52">
        <v>79</v>
      </c>
      <c r="CL580" s="52">
        <v>19</v>
      </c>
      <c r="CM580" s="52">
        <v>87</v>
      </c>
      <c r="CN580" s="52">
        <v>0.24050632911392406</v>
      </c>
      <c r="CO580" s="52">
        <v>0.90804597701149425</v>
      </c>
      <c r="CP580" s="52">
        <v>16.033755274261605</v>
      </c>
      <c r="CQ580" s="52">
        <v>50</v>
      </c>
      <c r="CR580" s="52"/>
      <c r="CS580" s="52"/>
      <c r="CT580" s="52"/>
      <c r="CU580" s="52"/>
      <c r="CV580" s="52"/>
      <c r="CW580" s="52"/>
      <c r="CX580" s="52"/>
      <c r="CY580" s="52"/>
      <c r="CZ580" s="52">
        <v>16.823939048191338</v>
      </c>
      <c r="DA580" s="52">
        <v>19.496255895940152</v>
      </c>
      <c r="DB580" s="52">
        <v>17.335082511020332</v>
      </c>
      <c r="DC580" s="52"/>
      <c r="DD580" s="50" t="s">
        <v>1177</v>
      </c>
      <c r="DE580" s="22"/>
      <c r="DF580" s="22"/>
    </row>
    <row r="581" spans="1:110" x14ac:dyDescent="0.25">
      <c r="A581" s="50" t="s">
        <v>3398</v>
      </c>
      <c r="B581" s="50" t="s">
        <v>2186</v>
      </c>
      <c r="C581" s="50" t="s">
        <v>106</v>
      </c>
      <c r="D581" s="50" t="s">
        <v>107</v>
      </c>
      <c r="E581" s="50" t="s">
        <v>132</v>
      </c>
      <c r="F581" s="50" t="s">
        <v>1453</v>
      </c>
      <c r="G581" s="50" t="s">
        <v>109</v>
      </c>
      <c r="H581" s="52">
        <v>452.09140456473426</v>
      </c>
      <c r="I581" s="52">
        <v>550</v>
      </c>
      <c r="J581" s="52">
        <v>82.198437193588049</v>
      </c>
      <c r="K581" s="52">
        <v>0</v>
      </c>
      <c r="L581" s="52">
        <v>145</v>
      </c>
      <c r="M581" s="52">
        <v>64.771943560547584</v>
      </c>
      <c r="N581" s="52">
        <v>86.362591414063445</v>
      </c>
      <c r="O581" s="52">
        <v>100</v>
      </c>
      <c r="P581" s="52">
        <v>63</v>
      </c>
      <c r="Q581" s="52">
        <v>58.606785268594507</v>
      </c>
      <c r="R581" s="52">
        <v>65.479985010472816</v>
      </c>
      <c r="S581" s="52">
        <v>69.508589565340799</v>
      </c>
      <c r="T581" s="52">
        <v>78.142380358126005</v>
      </c>
      <c r="U581" s="52">
        <v>100</v>
      </c>
      <c r="V581" s="52">
        <v>145</v>
      </c>
      <c r="W581" s="52">
        <v>61.801407309165931</v>
      </c>
      <c r="X581" s="52">
        <v>82.401876412221242</v>
      </c>
      <c r="Y581" s="52">
        <v>100</v>
      </c>
      <c r="Z581" s="52">
        <v>63</v>
      </c>
      <c r="AA581" s="52">
        <v>57.013417285242681</v>
      </c>
      <c r="AB581" s="52">
        <v>76.017889713656899</v>
      </c>
      <c r="AC581" s="52">
        <v>100</v>
      </c>
      <c r="AD581" s="52"/>
      <c r="AE581" s="52"/>
      <c r="AF581" s="52"/>
      <c r="AG581" s="52">
        <v>0</v>
      </c>
      <c r="AH581" s="52"/>
      <c r="AI581" s="52"/>
      <c r="AJ581" s="52"/>
      <c r="AK581" s="52"/>
      <c r="AL581" s="52">
        <v>0</v>
      </c>
      <c r="AM581" s="53">
        <v>10.9</v>
      </c>
      <c r="AN581" s="53">
        <v>8.4600000000000009</v>
      </c>
      <c r="AO581" s="53"/>
      <c r="AP581" s="52">
        <v>0</v>
      </c>
      <c r="AQ581" s="52">
        <v>0.95597484276729561</v>
      </c>
      <c r="AR581" s="52">
        <v>0.97222222222222221</v>
      </c>
      <c r="AS581" s="52">
        <v>0.94252873563218387</v>
      </c>
      <c r="AT581" s="52">
        <v>0.95597484276729561</v>
      </c>
      <c r="AU581" s="52">
        <v>0.97222222222222221</v>
      </c>
      <c r="AV581" s="52">
        <v>0.94252873563218387</v>
      </c>
      <c r="AW581" s="52"/>
      <c r="AX581" s="52"/>
      <c r="AY581" s="52"/>
      <c r="AZ581" s="52">
        <v>2.6246719160104987E-2</v>
      </c>
      <c r="BA581" s="52">
        <v>50</v>
      </c>
      <c r="BB581" s="52">
        <v>50</v>
      </c>
      <c r="BC581" s="52">
        <v>4.2682926829268296E-2</v>
      </c>
      <c r="BD581" s="52">
        <v>50</v>
      </c>
      <c r="BE581" s="52">
        <v>50</v>
      </c>
      <c r="BF581" s="52"/>
      <c r="BG581" s="52"/>
      <c r="BH581" s="52"/>
      <c r="BI581" s="52"/>
      <c r="BJ581" s="52"/>
      <c r="BK581" s="52"/>
      <c r="BL581" s="52"/>
      <c r="BM581" s="52"/>
      <c r="BN581" s="52"/>
      <c r="BO581" s="52"/>
      <c r="BP581" s="52"/>
      <c r="BQ581" s="52"/>
      <c r="BR581" s="52"/>
      <c r="BS581" s="52"/>
      <c r="BT581" s="52"/>
      <c r="BU581" s="54"/>
      <c r="BV581" s="54"/>
      <c r="BW581" s="52"/>
      <c r="BX581" s="52"/>
      <c r="BY581" s="52"/>
      <c r="BZ581" s="55"/>
      <c r="CA581" s="55"/>
      <c r="CB581" s="52"/>
      <c r="CC581" s="52"/>
      <c r="CD581" s="52"/>
      <c r="CE581" s="52"/>
      <c r="CF581" s="52"/>
      <c r="CG581" s="52"/>
      <c r="CH581" s="52"/>
      <c r="CI581" s="52"/>
      <c r="CJ581" s="52"/>
      <c r="CK581" s="52">
        <v>80</v>
      </c>
      <c r="CL581" s="52">
        <v>35</v>
      </c>
      <c r="CM581" s="52">
        <v>85</v>
      </c>
      <c r="CN581" s="52">
        <v>0.4375</v>
      </c>
      <c r="CO581" s="52">
        <v>0.94117647058823528</v>
      </c>
      <c r="CP581" s="52">
        <v>29.166666666666668</v>
      </c>
      <c r="CQ581" s="52">
        <v>50</v>
      </c>
      <c r="CR581" s="52"/>
      <c r="CS581" s="52"/>
      <c r="CT581" s="52"/>
      <c r="CU581" s="52"/>
      <c r="CV581" s="52"/>
      <c r="CW581" s="52"/>
      <c r="CX581" s="52"/>
      <c r="CY581" s="52"/>
      <c r="CZ581" s="52">
        <v>16.823939048191338</v>
      </c>
      <c r="DA581" s="52">
        <v>19.496255895940152</v>
      </c>
      <c r="DB581" s="52">
        <v>17.335082511020332</v>
      </c>
      <c r="DC581" s="52"/>
      <c r="DD581" s="50" t="s">
        <v>1030</v>
      </c>
      <c r="DE581" s="22"/>
      <c r="DF581" s="22"/>
    </row>
    <row r="582" spans="1:110" x14ac:dyDescent="0.25">
      <c r="A582" s="50" t="s">
        <v>2701</v>
      </c>
      <c r="B582" s="50" t="s">
        <v>209</v>
      </c>
      <c r="C582" s="50" t="s">
        <v>106</v>
      </c>
      <c r="D582" s="50" t="s">
        <v>107</v>
      </c>
      <c r="E582" s="50" t="s">
        <v>132</v>
      </c>
      <c r="F582" s="50" t="s">
        <v>2644</v>
      </c>
      <c r="G582" s="50" t="s">
        <v>109</v>
      </c>
      <c r="H582" s="52">
        <v>503.19638851820963</v>
      </c>
      <c r="I582" s="52">
        <v>550</v>
      </c>
      <c r="J582" s="52">
        <v>91.490252457856286</v>
      </c>
      <c r="K582" s="52">
        <v>0</v>
      </c>
      <c r="L582" s="52">
        <v>163</v>
      </c>
      <c r="M582" s="52">
        <v>77.094487920276023</v>
      </c>
      <c r="N582" s="52">
        <v>100</v>
      </c>
      <c r="O582" s="52">
        <v>100</v>
      </c>
      <c r="P582" s="52">
        <v>45</v>
      </c>
      <c r="Q582" s="52">
        <v>65.179178117016306</v>
      </c>
      <c r="R582" s="52">
        <v>74.723666125149208</v>
      </c>
      <c r="S582" s="52">
        <v>75</v>
      </c>
      <c r="T582" s="52">
        <v>86.905570822688404</v>
      </c>
      <c r="U582" s="52">
        <v>100</v>
      </c>
      <c r="V582" s="52">
        <v>163</v>
      </c>
      <c r="W582" s="52">
        <v>69.988214466742093</v>
      </c>
      <c r="X582" s="52">
        <v>93.317619288989462</v>
      </c>
      <c r="Y582" s="52">
        <v>100</v>
      </c>
      <c r="Z582" s="52">
        <v>45</v>
      </c>
      <c r="AA582" s="52">
        <v>57.570807895807889</v>
      </c>
      <c r="AB582" s="52">
        <v>76.761077194410518</v>
      </c>
      <c r="AC582" s="52">
        <v>100</v>
      </c>
      <c r="AD582" s="52"/>
      <c r="AE582" s="52"/>
      <c r="AF582" s="52"/>
      <c r="AG582" s="52">
        <v>0</v>
      </c>
      <c r="AH582" s="52"/>
      <c r="AI582" s="52"/>
      <c r="AJ582" s="52"/>
      <c r="AK582" s="52"/>
      <c r="AL582" s="52">
        <v>0</v>
      </c>
      <c r="AM582" s="53">
        <v>9.82</v>
      </c>
      <c r="AN582" s="53">
        <v>17.149999999999999</v>
      </c>
      <c r="AO582" s="53"/>
      <c r="AP582" s="52">
        <v>0</v>
      </c>
      <c r="AQ582" s="52">
        <v>1</v>
      </c>
      <c r="AR582" s="52">
        <v>1</v>
      </c>
      <c r="AS582" s="52">
        <v>1</v>
      </c>
      <c r="AT582" s="52">
        <v>1</v>
      </c>
      <c r="AU582" s="52">
        <v>1</v>
      </c>
      <c r="AV582" s="52">
        <v>1</v>
      </c>
      <c r="AW582" s="52"/>
      <c r="AX582" s="52"/>
      <c r="AY582" s="52"/>
      <c r="AZ582" s="52">
        <v>2.15633423180593E-2</v>
      </c>
      <c r="BA582" s="52">
        <v>50</v>
      </c>
      <c r="BB582" s="52">
        <v>50</v>
      </c>
      <c r="BC582" s="52">
        <v>4.5454545454545456E-2</v>
      </c>
      <c r="BD582" s="52">
        <v>50</v>
      </c>
      <c r="BE582" s="52">
        <v>50</v>
      </c>
      <c r="BF582" s="52"/>
      <c r="BG582" s="52"/>
      <c r="BH582" s="52"/>
      <c r="BI582" s="52"/>
      <c r="BJ582" s="52"/>
      <c r="BK582" s="52"/>
      <c r="BL582" s="52"/>
      <c r="BM582" s="52"/>
      <c r="BN582" s="52"/>
      <c r="BO582" s="52"/>
      <c r="BP582" s="52"/>
      <c r="BQ582" s="52"/>
      <c r="BR582" s="52"/>
      <c r="BS582" s="52"/>
      <c r="BT582" s="52"/>
      <c r="BU582" s="54"/>
      <c r="BV582" s="54"/>
      <c r="BW582" s="52"/>
      <c r="BX582" s="52"/>
      <c r="BY582" s="52"/>
      <c r="BZ582" s="55"/>
      <c r="CA582" s="55"/>
      <c r="CB582" s="52"/>
      <c r="CC582" s="52"/>
      <c r="CD582" s="52"/>
      <c r="CE582" s="52"/>
      <c r="CF582" s="52"/>
      <c r="CG582" s="52"/>
      <c r="CH582" s="52"/>
      <c r="CI582" s="52"/>
      <c r="CJ582" s="52"/>
      <c r="CK582" s="52">
        <v>88</v>
      </c>
      <c r="CL582" s="52">
        <v>61</v>
      </c>
      <c r="CM582" s="52">
        <v>89</v>
      </c>
      <c r="CN582" s="52">
        <v>0.69318181818181823</v>
      </c>
      <c r="CO582" s="52">
        <v>0.9887640449438202</v>
      </c>
      <c r="CP582" s="52">
        <v>46.212121212121218</v>
      </c>
      <c r="CQ582" s="52">
        <v>50</v>
      </c>
      <c r="CR582" s="52"/>
      <c r="CS582" s="52"/>
      <c r="CT582" s="52"/>
      <c r="CU582" s="52"/>
      <c r="CV582" s="52"/>
      <c r="CW582" s="52"/>
      <c r="CX582" s="52"/>
      <c r="CY582" s="52"/>
      <c r="CZ582" s="52">
        <v>16.823939048191338</v>
      </c>
      <c r="DA582" s="52">
        <v>19.496255895940152</v>
      </c>
      <c r="DB582" s="52">
        <v>17.335082511020332</v>
      </c>
      <c r="DC582" s="52"/>
      <c r="DD582" s="50" t="s">
        <v>210</v>
      </c>
      <c r="DE582" s="22"/>
      <c r="DF582" s="22"/>
    </row>
    <row r="583" spans="1:110" x14ac:dyDescent="0.25">
      <c r="A583" s="50" t="s">
        <v>2700</v>
      </c>
      <c r="B583" s="50" t="s">
        <v>207</v>
      </c>
      <c r="C583" s="50" t="s">
        <v>106</v>
      </c>
      <c r="D583" s="50" t="s">
        <v>107</v>
      </c>
      <c r="E583" s="50" t="s">
        <v>132</v>
      </c>
      <c r="F583" s="50" t="s">
        <v>1453</v>
      </c>
      <c r="G583" s="50" t="s">
        <v>109</v>
      </c>
      <c r="H583" s="52">
        <v>493.56995210932411</v>
      </c>
      <c r="I583" s="52">
        <v>550</v>
      </c>
      <c r="J583" s="52">
        <v>89.739991292604387</v>
      </c>
      <c r="K583" s="52">
        <v>0</v>
      </c>
      <c r="L583" s="52">
        <v>151</v>
      </c>
      <c r="M583" s="52">
        <v>74.293580489473385</v>
      </c>
      <c r="N583" s="52">
        <v>99.058107319297847</v>
      </c>
      <c r="O583" s="52">
        <v>100</v>
      </c>
      <c r="P583" s="52">
        <v>74</v>
      </c>
      <c r="Q583" s="52">
        <v>68.374659557706792</v>
      </c>
      <c r="R583" s="52">
        <v>74.171514332228611</v>
      </c>
      <c r="S583" s="52">
        <v>75</v>
      </c>
      <c r="T583" s="52">
        <v>91.166212743609051</v>
      </c>
      <c r="U583" s="52">
        <v>100</v>
      </c>
      <c r="V583" s="52">
        <v>151</v>
      </c>
      <c r="W583" s="52">
        <v>69.043143727746369</v>
      </c>
      <c r="X583" s="52">
        <v>92.057524970328501</v>
      </c>
      <c r="Y583" s="52">
        <v>100</v>
      </c>
      <c r="Z583" s="52">
        <v>74</v>
      </c>
      <c r="AA583" s="52">
        <v>63.706866206866209</v>
      </c>
      <c r="AB583" s="52">
        <v>84.942488275821617</v>
      </c>
      <c r="AC583" s="52">
        <v>100</v>
      </c>
      <c r="AD583" s="52"/>
      <c r="AE583" s="52"/>
      <c r="AF583" s="52"/>
      <c r="AG583" s="52">
        <v>0</v>
      </c>
      <c r="AH583" s="52"/>
      <c r="AI583" s="52"/>
      <c r="AJ583" s="52"/>
      <c r="AK583" s="52"/>
      <c r="AL583" s="52">
        <v>0</v>
      </c>
      <c r="AM583" s="53">
        <v>6.62</v>
      </c>
      <c r="AN583" s="53">
        <v>10.46</v>
      </c>
      <c r="AO583" s="53"/>
      <c r="AP583" s="52">
        <v>0</v>
      </c>
      <c r="AQ583" s="52">
        <v>0.98734177215189878</v>
      </c>
      <c r="AR583" s="52">
        <v>1</v>
      </c>
      <c r="AS583" s="52">
        <v>0.97499999999999998</v>
      </c>
      <c r="AT583" s="52">
        <v>0.98734177215189878</v>
      </c>
      <c r="AU583" s="52">
        <v>1</v>
      </c>
      <c r="AV583" s="52">
        <v>0.97499999999999998</v>
      </c>
      <c r="AW583" s="52"/>
      <c r="AX583" s="52"/>
      <c r="AY583" s="52"/>
      <c r="AZ583" s="52">
        <v>5.8823529411764705E-2</v>
      </c>
      <c r="BA583" s="52">
        <v>48.235294117647065</v>
      </c>
      <c r="BB583" s="52">
        <v>50</v>
      </c>
      <c r="BC583" s="52">
        <v>9.3023255813953487E-2</v>
      </c>
      <c r="BD583" s="52">
        <v>41.395348837209326</v>
      </c>
      <c r="BE583" s="52">
        <v>50</v>
      </c>
      <c r="BF583" s="52"/>
      <c r="BG583" s="52"/>
      <c r="BH583" s="52"/>
      <c r="BI583" s="52"/>
      <c r="BJ583" s="52"/>
      <c r="BK583" s="52"/>
      <c r="BL583" s="52"/>
      <c r="BM583" s="52"/>
      <c r="BN583" s="52"/>
      <c r="BO583" s="52"/>
      <c r="BP583" s="52"/>
      <c r="BQ583" s="52"/>
      <c r="BR583" s="52"/>
      <c r="BS583" s="52"/>
      <c r="BT583" s="52"/>
      <c r="BU583" s="54"/>
      <c r="BV583" s="54"/>
      <c r="BW583" s="52"/>
      <c r="BX583" s="52"/>
      <c r="BY583" s="52"/>
      <c r="BZ583" s="55"/>
      <c r="CA583" s="55"/>
      <c r="CB583" s="52"/>
      <c r="CC583" s="52"/>
      <c r="CD583" s="52"/>
      <c r="CE583" s="52"/>
      <c r="CF583" s="52"/>
      <c r="CG583" s="52"/>
      <c r="CH583" s="52"/>
      <c r="CI583" s="52"/>
      <c r="CJ583" s="52"/>
      <c r="CK583" s="52">
        <v>69</v>
      </c>
      <c r="CL583" s="52">
        <v>38</v>
      </c>
      <c r="CM583" s="52">
        <v>71</v>
      </c>
      <c r="CN583" s="52">
        <v>0.55072463768115942</v>
      </c>
      <c r="CO583" s="52">
        <v>0.971830985915493</v>
      </c>
      <c r="CP583" s="52">
        <v>36.714975845410628</v>
      </c>
      <c r="CQ583" s="52">
        <v>50</v>
      </c>
      <c r="CR583" s="52"/>
      <c r="CS583" s="52"/>
      <c r="CT583" s="52"/>
      <c r="CU583" s="52"/>
      <c r="CV583" s="52"/>
      <c r="CW583" s="52"/>
      <c r="CX583" s="52"/>
      <c r="CY583" s="52"/>
      <c r="CZ583" s="52">
        <v>16.823939048191338</v>
      </c>
      <c r="DA583" s="52">
        <v>19.496255895940152</v>
      </c>
      <c r="DB583" s="52">
        <v>17.335082511020332</v>
      </c>
      <c r="DC583" s="52"/>
      <c r="DD583" s="50" t="s">
        <v>208</v>
      </c>
      <c r="DE583" s="22"/>
      <c r="DF583" s="22"/>
    </row>
    <row r="584" spans="1:110" x14ac:dyDescent="0.25">
      <c r="A584" s="50" t="s">
        <v>3099</v>
      </c>
      <c r="B584" s="50" t="s">
        <v>2187</v>
      </c>
      <c r="C584" s="50" t="s">
        <v>106</v>
      </c>
      <c r="D584" s="50" t="s">
        <v>122</v>
      </c>
      <c r="E584" s="50" t="s">
        <v>123</v>
      </c>
      <c r="F584" s="50" t="s">
        <v>2644</v>
      </c>
      <c r="G584" s="50" t="s">
        <v>109</v>
      </c>
      <c r="H584" s="52">
        <v>1120.4159445451166</v>
      </c>
      <c r="I584" s="52">
        <v>1250</v>
      </c>
      <c r="J584" s="52">
        <v>89.633275563609331</v>
      </c>
      <c r="K584" s="52">
        <v>1</v>
      </c>
      <c r="L584" s="52">
        <v>273</v>
      </c>
      <c r="M584" s="52">
        <v>83.598310291858624</v>
      </c>
      <c r="N584" s="52">
        <v>100</v>
      </c>
      <c r="O584" s="52">
        <v>100</v>
      </c>
      <c r="P584" s="52">
        <v>39</v>
      </c>
      <c r="Q584" s="52">
        <v>62.608560794044678</v>
      </c>
      <c r="R584" s="52">
        <v>72.825793932930424</v>
      </c>
      <c r="S584" s="52">
        <v>75</v>
      </c>
      <c r="T584" s="52">
        <v>83.478081058726232</v>
      </c>
      <c r="U584" s="52">
        <v>100</v>
      </c>
      <c r="V584" s="52">
        <v>271</v>
      </c>
      <c r="W584" s="52">
        <v>69.208734355384777</v>
      </c>
      <c r="X584" s="52">
        <v>92.27831247384637</v>
      </c>
      <c r="Y584" s="52">
        <v>100</v>
      </c>
      <c r="Z584" s="52">
        <v>39</v>
      </c>
      <c r="AA584" s="52">
        <v>47.691867124856813</v>
      </c>
      <c r="AB584" s="52">
        <v>63.589156166475746</v>
      </c>
      <c r="AC584" s="52">
        <v>100</v>
      </c>
      <c r="AD584" s="52">
        <v>264</v>
      </c>
      <c r="AE584" s="52">
        <v>72.293055555555483</v>
      </c>
      <c r="AF584" s="52">
        <v>96.39074074074064</v>
      </c>
      <c r="AG584" s="52">
        <v>100</v>
      </c>
      <c r="AH584" s="52">
        <v>55</v>
      </c>
      <c r="AI584" s="52">
        <v>62.486666666666657</v>
      </c>
      <c r="AJ584" s="52">
        <v>74.873684210526292</v>
      </c>
      <c r="AK584" s="52">
        <v>83.315555555555548</v>
      </c>
      <c r="AL584" s="52">
        <v>100</v>
      </c>
      <c r="AM584" s="53">
        <v>12.39</v>
      </c>
      <c r="AN584" s="53">
        <v>25.13</v>
      </c>
      <c r="AO584" s="53">
        <v>12.38</v>
      </c>
      <c r="AP584" s="52">
        <v>0</v>
      </c>
      <c r="AQ584" s="52">
        <v>0.99277978339350181</v>
      </c>
      <c r="AR584" s="52">
        <v>1</v>
      </c>
      <c r="AS584" s="52">
        <v>0.99159663865546221</v>
      </c>
      <c r="AT584" s="52">
        <v>0.98201438848920863</v>
      </c>
      <c r="AU584" s="52">
        <v>0.97499999999999998</v>
      </c>
      <c r="AV584" s="52">
        <v>0.98319327731092432</v>
      </c>
      <c r="AW584" s="52">
        <v>1</v>
      </c>
      <c r="AX584" s="52">
        <v>1</v>
      </c>
      <c r="AY584" s="52">
        <v>1</v>
      </c>
      <c r="AZ584" s="52">
        <v>2.6019080659150044E-2</v>
      </c>
      <c r="BA584" s="52">
        <v>50</v>
      </c>
      <c r="BB584" s="52">
        <v>50</v>
      </c>
      <c r="BC584" s="52">
        <v>6.9767441860465115E-2</v>
      </c>
      <c r="BD584" s="52">
        <v>46.04651162790698</v>
      </c>
      <c r="BE584" s="52">
        <v>50</v>
      </c>
      <c r="BF584" s="52">
        <v>437</v>
      </c>
      <c r="BG584" s="52">
        <v>591</v>
      </c>
      <c r="BH584" s="52">
        <v>0.739424703891709</v>
      </c>
      <c r="BI584" s="52">
        <v>49.294980259447271</v>
      </c>
      <c r="BJ584" s="52">
        <v>50</v>
      </c>
      <c r="BK584" s="52">
        <v>391</v>
      </c>
      <c r="BL584" s="52">
        <v>591</v>
      </c>
      <c r="BM584" s="52">
        <v>0.66159052453468692</v>
      </c>
      <c r="BN584" s="52">
        <v>44.106034968979131</v>
      </c>
      <c r="BO584" s="52">
        <v>50</v>
      </c>
      <c r="BP584" s="52">
        <v>289</v>
      </c>
      <c r="BQ584" s="52">
        <v>296</v>
      </c>
      <c r="BR584" s="52">
        <v>0.97635135135135132</v>
      </c>
      <c r="BS584" s="52">
        <v>50</v>
      </c>
      <c r="BT584" s="52">
        <v>50</v>
      </c>
      <c r="BU584" s="54">
        <v>289</v>
      </c>
      <c r="BV584" s="54">
        <v>295</v>
      </c>
      <c r="BW584" s="52">
        <v>0.97966101694915253</v>
      </c>
      <c r="BX584" s="52">
        <v>100</v>
      </c>
      <c r="BY584" s="52">
        <v>100</v>
      </c>
      <c r="BZ584" s="55">
        <v>44</v>
      </c>
      <c r="CA584" s="55">
        <v>46</v>
      </c>
      <c r="CB584" s="52">
        <v>0.95652173913043481</v>
      </c>
      <c r="CC584" s="52">
        <v>100</v>
      </c>
      <c r="CD584" s="52">
        <v>100</v>
      </c>
      <c r="CE584" s="52">
        <v>0</v>
      </c>
      <c r="CF584" s="52">
        <v>294</v>
      </c>
      <c r="CG584" s="52">
        <v>243</v>
      </c>
      <c r="CH584" s="52">
        <v>0.82653061224489799</v>
      </c>
      <c r="CI584" s="52">
        <v>100</v>
      </c>
      <c r="CJ584" s="52">
        <v>100</v>
      </c>
      <c r="CK584" s="52">
        <v>242</v>
      </c>
      <c r="CL584" s="52">
        <v>145</v>
      </c>
      <c r="CM584" s="52">
        <v>266</v>
      </c>
      <c r="CN584" s="52">
        <v>0.59917355371900827</v>
      </c>
      <c r="CO584" s="52">
        <v>0.90977443609022557</v>
      </c>
      <c r="CP584" s="52">
        <v>39.944903581267219</v>
      </c>
      <c r="CQ584" s="52">
        <v>50</v>
      </c>
      <c r="CR584" s="52">
        <v>304</v>
      </c>
      <c r="CS584" s="52">
        <v>1153</v>
      </c>
      <c r="CT584" s="52">
        <v>0.26366001734605377</v>
      </c>
      <c r="CU584" s="52">
        <v>21.971668112171148</v>
      </c>
      <c r="CV584" s="52">
        <v>50</v>
      </c>
      <c r="CW584" s="52">
        <v>0.95652173913043481</v>
      </c>
      <c r="CX584" s="52">
        <v>0.94</v>
      </c>
      <c r="CY584" s="52">
        <v>-1.6521739130434837E-2</v>
      </c>
      <c r="CZ584" s="52">
        <v>16.823939048191338</v>
      </c>
      <c r="DA584" s="52">
        <v>19.496255895940152</v>
      </c>
      <c r="DB584" s="52">
        <v>17.335082511020332</v>
      </c>
      <c r="DC584" s="52">
        <v>12.629206143265662</v>
      </c>
      <c r="DD584" s="50" t="s">
        <v>693</v>
      </c>
      <c r="DE584" s="22"/>
      <c r="DF584" s="22"/>
    </row>
    <row r="585" spans="1:110" x14ac:dyDescent="0.25">
      <c r="A585" s="50" t="s">
        <v>3087</v>
      </c>
      <c r="B585" s="50" t="s">
        <v>2188</v>
      </c>
      <c r="C585" s="50" t="s">
        <v>106</v>
      </c>
      <c r="D585" s="50" t="s">
        <v>114</v>
      </c>
      <c r="E585" s="50" t="s">
        <v>137</v>
      </c>
      <c r="F585" s="50" t="s">
        <v>2644</v>
      </c>
      <c r="G585" s="50" t="s">
        <v>109</v>
      </c>
      <c r="H585" s="52">
        <v>83.976833976834001</v>
      </c>
      <c r="I585" s="52">
        <v>100</v>
      </c>
      <c r="J585" s="52">
        <v>83.976833976834001</v>
      </c>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3"/>
      <c r="AN585" s="53"/>
      <c r="AO585" s="53"/>
      <c r="AP585" s="52"/>
      <c r="AQ585" s="52"/>
      <c r="AR585" s="52"/>
      <c r="AS585" s="52"/>
      <c r="AT585" s="52"/>
      <c r="AU585" s="52"/>
      <c r="AV585" s="52"/>
      <c r="AW585" s="52"/>
      <c r="AX585" s="52"/>
      <c r="AY585" s="52"/>
      <c r="AZ585" s="52">
        <v>7.2972972972972977E-2</v>
      </c>
      <c r="BA585" s="52">
        <v>45.405405405405411</v>
      </c>
      <c r="BB585" s="52">
        <v>50</v>
      </c>
      <c r="BC585" s="52">
        <v>0.10714285714285714</v>
      </c>
      <c r="BD585" s="52">
        <v>38.571428571428591</v>
      </c>
      <c r="BE585" s="52">
        <v>50</v>
      </c>
      <c r="BF585" s="52"/>
      <c r="BG585" s="52"/>
      <c r="BH585" s="52"/>
      <c r="BI585" s="52"/>
      <c r="BJ585" s="52"/>
      <c r="BK585" s="52"/>
      <c r="BL585" s="52"/>
      <c r="BM585" s="52"/>
      <c r="BN585" s="52"/>
      <c r="BO585" s="52"/>
      <c r="BP585" s="52"/>
      <c r="BQ585" s="52"/>
      <c r="BR585" s="52"/>
      <c r="BS585" s="52"/>
      <c r="BT585" s="52"/>
      <c r="BU585" s="54"/>
      <c r="BV585" s="54"/>
      <c r="BW585" s="52"/>
      <c r="BX585" s="52"/>
      <c r="BY585" s="52"/>
      <c r="BZ585" s="55"/>
      <c r="CA585" s="55"/>
      <c r="CB585" s="52"/>
      <c r="CC585" s="52"/>
      <c r="CD585" s="52"/>
      <c r="CE585" s="52"/>
      <c r="CF585" s="52"/>
      <c r="CG585" s="52"/>
      <c r="CH585" s="52"/>
      <c r="CI585" s="52"/>
      <c r="CJ585" s="52"/>
      <c r="CK585" s="52"/>
      <c r="CL585" s="52"/>
      <c r="CM585" s="52"/>
      <c r="CN585" s="52"/>
      <c r="CO585" s="52"/>
      <c r="CP585" s="52"/>
      <c r="CQ585" s="52"/>
      <c r="CR585" s="52"/>
      <c r="CS585" s="52"/>
      <c r="CT585" s="52"/>
      <c r="CU585" s="52"/>
      <c r="CV585" s="52"/>
      <c r="CW585" s="52"/>
      <c r="CX585" s="52"/>
      <c r="CY585" s="52"/>
      <c r="CZ585" s="52"/>
      <c r="DA585" s="52"/>
      <c r="DB585" s="52"/>
      <c r="DC585" s="52"/>
      <c r="DD585" s="50" t="s">
        <v>680</v>
      </c>
      <c r="DE585" s="22"/>
      <c r="DF585" s="22"/>
    </row>
    <row r="586" spans="1:110" x14ac:dyDescent="0.25">
      <c r="A586" s="50" t="s">
        <v>3154</v>
      </c>
      <c r="B586" s="50" t="s">
        <v>2189</v>
      </c>
      <c r="C586" s="50" t="s">
        <v>106</v>
      </c>
      <c r="D586" s="50" t="s">
        <v>107</v>
      </c>
      <c r="E586" s="50" t="s">
        <v>119</v>
      </c>
      <c r="F586" s="50" t="s">
        <v>2644</v>
      </c>
      <c r="G586" s="50" t="s">
        <v>109</v>
      </c>
      <c r="H586" s="52">
        <v>520.62535217886182</v>
      </c>
      <c r="I586" s="52">
        <v>800</v>
      </c>
      <c r="J586" s="52">
        <v>65.078169022357727</v>
      </c>
      <c r="K586" s="52">
        <v>0</v>
      </c>
      <c r="L586" s="52">
        <v>296</v>
      </c>
      <c r="M586" s="52">
        <v>62.272055578816506</v>
      </c>
      <c r="N586" s="52">
        <v>83.029407438422012</v>
      </c>
      <c r="O586" s="52">
        <v>100</v>
      </c>
      <c r="P586" s="52">
        <v>169</v>
      </c>
      <c r="Q586" s="52">
        <v>56.104900205932346</v>
      </c>
      <c r="R586" s="52">
        <v>58.487596039559108</v>
      </c>
      <c r="S586" s="52">
        <v>70.478742649819836</v>
      </c>
      <c r="T586" s="52">
        <v>74.806533607909799</v>
      </c>
      <c r="U586" s="52">
        <v>100</v>
      </c>
      <c r="V586" s="52">
        <v>297</v>
      </c>
      <c r="W586" s="52">
        <v>50.42572940317477</v>
      </c>
      <c r="X586" s="52">
        <v>67.234305870899689</v>
      </c>
      <c r="Y586" s="52">
        <v>100</v>
      </c>
      <c r="Z586" s="52">
        <v>170</v>
      </c>
      <c r="AA586" s="52">
        <v>44.403040798346467</v>
      </c>
      <c r="AB586" s="52">
        <v>59.204054397795289</v>
      </c>
      <c r="AC586" s="52">
        <v>100</v>
      </c>
      <c r="AD586" s="52">
        <v>113</v>
      </c>
      <c r="AE586" s="52">
        <v>55.25634218289084</v>
      </c>
      <c r="AF586" s="52">
        <v>73.675122910521111</v>
      </c>
      <c r="AG586" s="52">
        <v>100</v>
      </c>
      <c r="AH586" s="52">
        <v>65</v>
      </c>
      <c r="AI586" s="52">
        <v>50.103589743589744</v>
      </c>
      <c r="AJ586" s="52">
        <v>62.234027777777804</v>
      </c>
      <c r="AK586" s="52">
        <v>66.804786324786321</v>
      </c>
      <c r="AL586" s="52">
        <v>100</v>
      </c>
      <c r="AM586" s="53">
        <v>14.37</v>
      </c>
      <c r="AN586" s="53">
        <v>14.08</v>
      </c>
      <c r="AO586" s="53">
        <v>12.13</v>
      </c>
      <c r="AP586" s="52">
        <v>0</v>
      </c>
      <c r="AQ586" s="52">
        <v>0.99003322259136217</v>
      </c>
      <c r="AR586" s="52">
        <v>0.99411764705882355</v>
      </c>
      <c r="AS586" s="52">
        <v>0.98473282442748089</v>
      </c>
      <c r="AT586" s="52">
        <v>0.99335548172757471</v>
      </c>
      <c r="AU586" s="52">
        <v>1</v>
      </c>
      <c r="AV586" s="52">
        <v>0.98473282442748089</v>
      </c>
      <c r="AW586" s="52">
        <v>1</v>
      </c>
      <c r="AX586" s="52">
        <v>1</v>
      </c>
      <c r="AY586" s="52">
        <v>1</v>
      </c>
      <c r="AZ586" s="52">
        <v>0.18067226890756302</v>
      </c>
      <c r="BA586" s="52">
        <v>23.865546218487399</v>
      </c>
      <c r="BB586" s="52">
        <v>50</v>
      </c>
      <c r="BC586" s="52">
        <v>0.25939849624060152</v>
      </c>
      <c r="BD586" s="52">
        <v>8.1203007518797055</v>
      </c>
      <c r="BE586" s="52">
        <v>50</v>
      </c>
      <c r="BF586" s="52"/>
      <c r="BG586" s="52"/>
      <c r="BH586" s="52"/>
      <c r="BI586" s="52"/>
      <c r="BJ586" s="52"/>
      <c r="BK586" s="52"/>
      <c r="BL586" s="52"/>
      <c r="BM586" s="52"/>
      <c r="BN586" s="52"/>
      <c r="BO586" s="52"/>
      <c r="BP586" s="52">
        <v>56</v>
      </c>
      <c r="BQ586" s="52">
        <v>61</v>
      </c>
      <c r="BR586" s="52">
        <v>0.91803278688524592</v>
      </c>
      <c r="BS586" s="52">
        <v>48.831531217300316</v>
      </c>
      <c r="BT586" s="52">
        <v>50</v>
      </c>
      <c r="BU586" s="54"/>
      <c r="BV586" s="54"/>
      <c r="BW586" s="52"/>
      <c r="BX586" s="52"/>
      <c r="BY586" s="52"/>
      <c r="BZ586" s="55"/>
      <c r="CA586" s="55"/>
      <c r="CB586" s="52"/>
      <c r="CC586" s="52"/>
      <c r="CD586" s="52"/>
      <c r="CE586" s="52"/>
      <c r="CF586" s="52"/>
      <c r="CG586" s="52"/>
      <c r="CH586" s="52"/>
      <c r="CI586" s="52"/>
      <c r="CJ586" s="52"/>
      <c r="CK586" s="52">
        <v>155</v>
      </c>
      <c r="CL586" s="52">
        <v>35</v>
      </c>
      <c r="CM586" s="52">
        <v>158</v>
      </c>
      <c r="CN586" s="52">
        <v>0.22580645161290322</v>
      </c>
      <c r="CO586" s="52">
        <v>0.98101265822784811</v>
      </c>
      <c r="CP586" s="52">
        <v>15.053763440860216</v>
      </c>
      <c r="CQ586" s="52">
        <v>50</v>
      </c>
      <c r="CR586" s="52"/>
      <c r="CS586" s="52"/>
      <c r="CT586" s="52"/>
      <c r="CU586" s="52"/>
      <c r="CV586" s="52"/>
      <c r="CW586" s="52"/>
      <c r="CX586" s="52"/>
      <c r="CY586" s="52"/>
      <c r="CZ586" s="52">
        <v>16.823939048191338</v>
      </c>
      <c r="DA586" s="52">
        <v>19.496255895940152</v>
      </c>
      <c r="DB586" s="52">
        <v>17.335082511020332</v>
      </c>
      <c r="DC586" s="52"/>
      <c r="DD586" s="50" t="s">
        <v>753</v>
      </c>
      <c r="DE586" s="22"/>
      <c r="DF586" s="22"/>
    </row>
    <row r="587" spans="1:110" x14ac:dyDescent="0.25">
      <c r="A587" s="50" t="s">
        <v>3391</v>
      </c>
      <c r="B587" s="50" t="s">
        <v>2190</v>
      </c>
      <c r="C587" s="50" t="s">
        <v>106</v>
      </c>
      <c r="D587" s="50" t="s">
        <v>167</v>
      </c>
      <c r="E587" s="50" t="s">
        <v>137</v>
      </c>
      <c r="F587" s="50" t="s">
        <v>2644</v>
      </c>
      <c r="G587" s="50" t="s">
        <v>109</v>
      </c>
      <c r="H587" s="52">
        <v>621.18929122912482</v>
      </c>
      <c r="I587" s="52">
        <v>750</v>
      </c>
      <c r="J587" s="52">
        <v>82.825238830549978</v>
      </c>
      <c r="K587" s="52">
        <v>0</v>
      </c>
      <c r="L587" s="52">
        <v>484</v>
      </c>
      <c r="M587" s="52">
        <v>75.188697572203424</v>
      </c>
      <c r="N587" s="52">
        <v>100</v>
      </c>
      <c r="O587" s="52">
        <v>100</v>
      </c>
      <c r="P587" s="52">
        <v>106</v>
      </c>
      <c r="Q587" s="52">
        <v>62.433412578411961</v>
      </c>
      <c r="R587" s="52">
        <v>67.005476531739845</v>
      </c>
      <c r="S587" s="52">
        <v>75</v>
      </c>
      <c r="T587" s="52">
        <v>83.24455010454929</v>
      </c>
      <c r="U587" s="52">
        <v>100</v>
      </c>
      <c r="V587" s="52">
        <v>480</v>
      </c>
      <c r="W587" s="52">
        <v>63.914119783130211</v>
      </c>
      <c r="X587" s="52">
        <v>85.218826377506957</v>
      </c>
      <c r="Y587" s="52">
        <v>100</v>
      </c>
      <c r="Z587" s="52">
        <v>104</v>
      </c>
      <c r="AA587" s="52">
        <v>52.737676153541543</v>
      </c>
      <c r="AB587" s="52">
        <v>70.31690153805539</v>
      </c>
      <c r="AC587" s="52">
        <v>100</v>
      </c>
      <c r="AD587" s="52">
        <v>192</v>
      </c>
      <c r="AE587" s="52">
        <v>59.858333333333356</v>
      </c>
      <c r="AF587" s="52">
        <v>79.811111111111146</v>
      </c>
      <c r="AG587" s="52">
        <v>100</v>
      </c>
      <c r="AH587" s="52">
        <v>44</v>
      </c>
      <c r="AI587" s="52">
        <v>50.375000000000007</v>
      </c>
      <c r="AJ587" s="52">
        <v>62.677702702702646</v>
      </c>
      <c r="AK587" s="52">
        <v>67.166666666666671</v>
      </c>
      <c r="AL587" s="52">
        <v>100</v>
      </c>
      <c r="AM587" s="53">
        <v>12.56</v>
      </c>
      <c r="AN587" s="53">
        <v>14.26</v>
      </c>
      <c r="AO587" s="53">
        <v>12.3</v>
      </c>
      <c r="AP587" s="52">
        <v>1</v>
      </c>
      <c r="AQ587" s="52">
        <v>0.97425742574257423</v>
      </c>
      <c r="AR587" s="52">
        <v>0.93859649122807021</v>
      </c>
      <c r="AS587" s="52">
        <v>0.98465473145780047</v>
      </c>
      <c r="AT587" s="52">
        <v>0.97029702970297027</v>
      </c>
      <c r="AU587" s="52">
        <v>0.93859649122807021</v>
      </c>
      <c r="AV587" s="52">
        <v>0.979539641943734</v>
      </c>
      <c r="AW587" s="52">
        <v>1</v>
      </c>
      <c r="AX587" s="52">
        <v>1</v>
      </c>
      <c r="AY587" s="52">
        <v>1</v>
      </c>
      <c r="AZ587" s="52">
        <v>0</v>
      </c>
      <c r="BA587" s="52">
        <v>50</v>
      </c>
      <c r="BB587" s="52">
        <v>50</v>
      </c>
      <c r="BC587" s="52">
        <v>0</v>
      </c>
      <c r="BD587" s="52">
        <v>50</v>
      </c>
      <c r="BE587" s="52">
        <v>50</v>
      </c>
      <c r="BF587" s="52"/>
      <c r="BG587" s="52"/>
      <c r="BH587" s="52"/>
      <c r="BI587" s="52"/>
      <c r="BJ587" s="52"/>
      <c r="BK587" s="52"/>
      <c r="BL587" s="52"/>
      <c r="BM587" s="52"/>
      <c r="BN587" s="52"/>
      <c r="BO587" s="52"/>
      <c r="BP587" s="52"/>
      <c r="BQ587" s="52"/>
      <c r="BR587" s="52"/>
      <c r="BS587" s="52"/>
      <c r="BT587" s="52"/>
      <c r="BU587" s="54"/>
      <c r="BV587" s="54"/>
      <c r="BW587" s="52"/>
      <c r="BX587" s="52"/>
      <c r="BY587" s="52"/>
      <c r="BZ587" s="55"/>
      <c r="CA587" s="55"/>
      <c r="CB587" s="52"/>
      <c r="CC587" s="52"/>
      <c r="CD587" s="52"/>
      <c r="CE587" s="52"/>
      <c r="CF587" s="52"/>
      <c r="CG587" s="52"/>
      <c r="CH587" s="52"/>
      <c r="CI587" s="52"/>
      <c r="CJ587" s="52"/>
      <c r="CK587" s="52">
        <v>143</v>
      </c>
      <c r="CL587" s="52">
        <v>76</v>
      </c>
      <c r="CM587" s="52">
        <v>144</v>
      </c>
      <c r="CN587" s="52">
        <v>0.53146853146853146</v>
      </c>
      <c r="CO587" s="52">
        <v>0.99305555555555558</v>
      </c>
      <c r="CP587" s="52">
        <v>35.431235431235429</v>
      </c>
      <c r="CQ587" s="52">
        <v>50</v>
      </c>
      <c r="CR587" s="52"/>
      <c r="CS587" s="52"/>
      <c r="CT587" s="52"/>
      <c r="CU587" s="52"/>
      <c r="CV587" s="52"/>
      <c r="CW587" s="52"/>
      <c r="CX587" s="52"/>
      <c r="CY587" s="52"/>
      <c r="CZ587" s="52">
        <v>16.823939048191338</v>
      </c>
      <c r="DA587" s="52">
        <v>19.496255895940152</v>
      </c>
      <c r="DB587" s="52">
        <v>17.335082511020332</v>
      </c>
      <c r="DC587" s="52"/>
      <c r="DD587" s="50" t="s">
        <v>1022</v>
      </c>
      <c r="DE587" s="22"/>
      <c r="DF587" s="22"/>
    </row>
    <row r="588" spans="1:110" x14ac:dyDescent="0.25">
      <c r="A588" s="50" t="s">
        <v>2978</v>
      </c>
      <c r="B588" s="50" t="s">
        <v>2191</v>
      </c>
      <c r="C588" s="50" t="s">
        <v>106</v>
      </c>
      <c r="D588" s="50" t="s">
        <v>108</v>
      </c>
      <c r="E588" s="50" t="s">
        <v>119</v>
      </c>
      <c r="F588" s="50" t="s">
        <v>1454</v>
      </c>
      <c r="G588" s="50" t="s">
        <v>109</v>
      </c>
      <c r="H588" s="52">
        <v>401.5986715392819</v>
      </c>
      <c r="I588" s="52">
        <v>800</v>
      </c>
      <c r="J588" s="52">
        <v>50.19983394241023</v>
      </c>
      <c r="K588" s="52">
        <v>0</v>
      </c>
      <c r="L588" s="52">
        <v>207</v>
      </c>
      <c r="M588" s="52">
        <v>44.585630925087962</v>
      </c>
      <c r="N588" s="52">
        <v>59.44750790011728</v>
      </c>
      <c r="O588" s="52">
        <v>100</v>
      </c>
      <c r="P588" s="52">
        <v>204</v>
      </c>
      <c r="Q588" s="52">
        <v>44.092856350100092</v>
      </c>
      <c r="R588" s="52"/>
      <c r="S588" s="52"/>
      <c r="T588" s="52">
        <v>58.790475133466792</v>
      </c>
      <c r="U588" s="52">
        <v>100</v>
      </c>
      <c r="V588" s="52">
        <v>206</v>
      </c>
      <c r="W588" s="52">
        <v>34.590117830267779</v>
      </c>
      <c r="X588" s="52">
        <v>46.120157107023708</v>
      </c>
      <c r="Y588" s="52">
        <v>100</v>
      </c>
      <c r="Z588" s="52">
        <v>203</v>
      </c>
      <c r="AA588" s="52">
        <v>34.114004080601113</v>
      </c>
      <c r="AB588" s="52">
        <v>45.485338774134817</v>
      </c>
      <c r="AC588" s="52">
        <v>100</v>
      </c>
      <c r="AD588" s="52">
        <v>90</v>
      </c>
      <c r="AE588" s="52">
        <v>37.860370370370362</v>
      </c>
      <c r="AF588" s="52">
        <v>50.48049382716048</v>
      </c>
      <c r="AG588" s="52">
        <v>100</v>
      </c>
      <c r="AH588" s="52">
        <v>88</v>
      </c>
      <c r="AI588" s="52">
        <v>37.595833333333324</v>
      </c>
      <c r="AJ588" s="52"/>
      <c r="AK588" s="52">
        <v>50.127777777777773</v>
      </c>
      <c r="AL588" s="52">
        <v>100</v>
      </c>
      <c r="AM588" s="53"/>
      <c r="AN588" s="53"/>
      <c r="AO588" s="53"/>
      <c r="AP588" s="52">
        <v>0</v>
      </c>
      <c r="AQ588" s="52">
        <v>1</v>
      </c>
      <c r="AR588" s="52">
        <v>1</v>
      </c>
      <c r="AS588" s="52"/>
      <c r="AT588" s="52">
        <v>0.99609375</v>
      </c>
      <c r="AU588" s="52">
        <v>0.99598393574297184</v>
      </c>
      <c r="AV588" s="52"/>
      <c r="AW588" s="52">
        <v>1</v>
      </c>
      <c r="AX588" s="52">
        <v>1</v>
      </c>
      <c r="AY588" s="52"/>
      <c r="AZ588" s="52">
        <v>0.23228346456692914</v>
      </c>
      <c r="BA588" s="52">
        <v>13.543307086614178</v>
      </c>
      <c r="BB588" s="52">
        <v>50</v>
      </c>
      <c r="BC588" s="52">
        <v>0.23577235772357724</v>
      </c>
      <c r="BD588" s="52">
        <v>12.845528455284549</v>
      </c>
      <c r="BE588" s="52">
        <v>50</v>
      </c>
      <c r="BF588" s="52"/>
      <c r="BG588" s="52"/>
      <c r="BH588" s="52"/>
      <c r="BI588" s="52"/>
      <c r="BJ588" s="52"/>
      <c r="BK588" s="52"/>
      <c r="BL588" s="52"/>
      <c r="BM588" s="52"/>
      <c r="BN588" s="52"/>
      <c r="BO588" s="52"/>
      <c r="BP588" s="52">
        <v>80</v>
      </c>
      <c r="BQ588" s="52">
        <v>125</v>
      </c>
      <c r="BR588" s="52">
        <v>0.64</v>
      </c>
      <c r="BS588" s="52">
        <v>34.042553191489368</v>
      </c>
      <c r="BT588" s="52">
        <v>50</v>
      </c>
      <c r="BU588" s="54"/>
      <c r="BV588" s="54"/>
      <c r="BW588" s="52"/>
      <c r="BX588" s="52"/>
      <c r="BY588" s="52"/>
      <c r="BZ588" s="55"/>
      <c r="CA588" s="55"/>
      <c r="CB588" s="52"/>
      <c r="CC588" s="52"/>
      <c r="CD588" s="52"/>
      <c r="CE588" s="52"/>
      <c r="CF588" s="52"/>
      <c r="CG588" s="52"/>
      <c r="CH588" s="52"/>
      <c r="CI588" s="52"/>
      <c r="CJ588" s="52"/>
      <c r="CK588" s="52">
        <v>191</v>
      </c>
      <c r="CL588" s="52">
        <v>88</v>
      </c>
      <c r="CM588" s="52">
        <v>185</v>
      </c>
      <c r="CN588" s="52">
        <v>0.4607329842931937</v>
      </c>
      <c r="CO588" s="52">
        <v>1.0324324324324323</v>
      </c>
      <c r="CP588" s="52">
        <v>30.715532286212916</v>
      </c>
      <c r="CQ588" s="52">
        <v>50</v>
      </c>
      <c r="CR588" s="52"/>
      <c r="CS588" s="52"/>
      <c r="CT588" s="52"/>
      <c r="CU588" s="52"/>
      <c r="CV588" s="52"/>
      <c r="CW588" s="52"/>
      <c r="CX588" s="52"/>
      <c r="CY588" s="52"/>
      <c r="CZ588" s="52">
        <v>16.823939048191338</v>
      </c>
      <c r="DA588" s="52">
        <v>19.496255895940152</v>
      </c>
      <c r="DB588" s="52">
        <v>17.335082511020332</v>
      </c>
      <c r="DC588" s="52"/>
      <c r="DD588" s="50" t="s">
        <v>559</v>
      </c>
      <c r="DE588" s="22"/>
      <c r="DF588" s="22"/>
    </row>
    <row r="589" spans="1:110" x14ac:dyDescent="0.25">
      <c r="A589" s="50" t="s">
        <v>2887</v>
      </c>
      <c r="B589" s="50" t="s">
        <v>2192</v>
      </c>
      <c r="C589" s="50" t="s">
        <v>106</v>
      </c>
      <c r="D589" s="50" t="s">
        <v>114</v>
      </c>
      <c r="E589" s="50" t="s">
        <v>137</v>
      </c>
      <c r="F589" s="50" t="s">
        <v>1453</v>
      </c>
      <c r="G589" s="50" t="s">
        <v>109</v>
      </c>
      <c r="H589" s="52">
        <v>614.56915424266685</v>
      </c>
      <c r="I589" s="52">
        <v>750</v>
      </c>
      <c r="J589" s="52">
        <v>81.942553899022258</v>
      </c>
      <c r="K589" s="52">
        <v>0</v>
      </c>
      <c r="L589" s="52">
        <v>225</v>
      </c>
      <c r="M589" s="52">
        <v>69.756200024327697</v>
      </c>
      <c r="N589" s="52">
        <v>93.008266699103586</v>
      </c>
      <c r="O589" s="52">
        <v>100</v>
      </c>
      <c r="P589" s="52">
        <v>114</v>
      </c>
      <c r="Q589" s="52">
        <v>64.092407828530526</v>
      </c>
      <c r="R589" s="52">
        <v>67.993180897460221</v>
      </c>
      <c r="S589" s="52">
        <v>75</v>
      </c>
      <c r="T589" s="52">
        <v>85.456543771374044</v>
      </c>
      <c r="U589" s="52">
        <v>100</v>
      </c>
      <c r="V589" s="52">
        <v>224</v>
      </c>
      <c r="W589" s="52">
        <v>62.303022465410898</v>
      </c>
      <c r="X589" s="52">
        <v>83.070696620547864</v>
      </c>
      <c r="Y589" s="52">
        <v>100</v>
      </c>
      <c r="Z589" s="52">
        <v>113</v>
      </c>
      <c r="AA589" s="52">
        <v>56.713574802070418</v>
      </c>
      <c r="AB589" s="52">
        <v>75.618099736093896</v>
      </c>
      <c r="AC589" s="52">
        <v>100</v>
      </c>
      <c r="AD589" s="52">
        <v>78</v>
      </c>
      <c r="AE589" s="52">
        <v>59.517521367521368</v>
      </c>
      <c r="AF589" s="52">
        <v>79.356695156695153</v>
      </c>
      <c r="AG589" s="52">
        <v>100</v>
      </c>
      <c r="AH589" s="52">
        <v>39</v>
      </c>
      <c r="AI589" s="52">
        <v>55.535897435897439</v>
      </c>
      <c r="AJ589" s="52">
        <v>63.499145299145326</v>
      </c>
      <c r="AK589" s="52">
        <v>74.047863247863262</v>
      </c>
      <c r="AL589" s="52">
        <v>100</v>
      </c>
      <c r="AM589" s="53">
        <v>10.9</v>
      </c>
      <c r="AN589" s="53">
        <v>11.27</v>
      </c>
      <c r="AO589" s="53">
        <v>7.96</v>
      </c>
      <c r="AP589" s="52">
        <v>0</v>
      </c>
      <c r="AQ589" s="52">
        <v>1</v>
      </c>
      <c r="AR589" s="52">
        <v>1</v>
      </c>
      <c r="AS589" s="52">
        <v>1</v>
      </c>
      <c r="AT589" s="52">
        <v>0.99572649572649574</v>
      </c>
      <c r="AU589" s="52">
        <v>0.99173553719008267</v>
      </c>
      <c r="AV589" s="52">
        <v>1</v>
      </c>
      <c r="AW589" s="52">
        <v>1</v>
      </c>
      <c r="AX589" s="52">
        <v>1</v>
      </c>
      <c r="AY589" s="52">
        <v>1</v>
      </c>
      <c r="AZ589" s="52">
        <v>4.0358744394618833E-2</v>
      </c>
      <c r="BA589" s="52">
        <v>50</v>
      </c>
      <c r="BB589" s="52">
        <v>50</v>
      </c>
      <c r="BC589" s="52">
        <v>5.4945054945054944E-2</v>
      </c>
      <c r="BD589" s="52">
        <v>49.010989010989015</v>
      </c>
      <c r="BE589" s="52">
        <v>50</v>
      </c>
      <c r="BF589" s="52"/>
      <c r="BG589" s="52"/>
      <c r="BH589" s="52"/>
      <c r="BI589" s="52"/>
      <c r="BJ589" s="52"/>
      <c r="BK589" s="52"/>
      <c r="BL589" s="52"/>
      <c r="BM589" s="52"/>
      <c r="BN589" s="52"/>
      <c r="BO589" s="52"/>
      <c r="BP589" s="52"/>
      <c r="BQ589" s="52"/>
      <c r="BR589" s="52"/>
      <c r="BS589" s="52"/>
      <c r="BT589" s="52"/>
      <c r="BU589" s="54"/>
      <c r="BV589" s="54"/>
      <c r="BW589" s="52"/>
      <c r="BX589" s="52"/>
      <c r="BY589" s="52"/>
      <c r="BZ589" s="55"/>
      <c r="CA589" s="55"/>
      <c r="CB589" s="52"/>
      <c r="CC589" s="52"/>
      <c r="CD589" s="52"/>
      <c r="CE589" s="52"/>
      <c r="CF589" s="52"/>
      <c r="CG589" s="52"/>
      <c r="CH589" s="52"/>
      <c r="CI589" s="52"/>
      <c r="CJ589" s="52"/>
      <c r="CK589" s="52">
        <v>80</v>
      </c>
      <c r="CL589" s="52">
        <v>30</v>
      </c>
      <c r="CM589" s="52">
        <v>77</v>
      </c>
      <c r="CN589" s="52">
        <v>0.375</v>
      </c>
      <c r="CO589" s="52">
        <v>1.0389610389610389</v>
      </c>
      <c r="CP589" s="52">
        <v>25</v>
      </c>
      <c r="CQ589" s="52">
        <v>50</v>
      </c>
      <c r="CR589" s="52"/>
      <c r="CS589" s="52"/>
      <c r="CT589" s="52"/>
      <c r="CU589" s="52"/>
      <c r="CV589" s="52"/>
      <c r="CW589" s="52"/>
      <c r="CX589" s="52"/>
      <c r="CY589" s="52"/>
      <c r="CZ589" s="52">
        <v>16.823939048191338</v>
      </c>
      <c r="DA589" s="52">
        <v>19.496255895940152</v>
      </c>
      <c r="DB589" s="52">
        <v>17.335082511020332</v>
      </c>
      <c r="DC589" s="52"/>
      <c r="DD589" s="50" t="s">
        <v>457</v>
      </c>
      <c r="DE589" s="22"/>
      <c r="DF589" s="22"/>
    </row>
    <row r="590" spans="1:110" x14ac:dyDescent="0.25">
      <c r="A590" s="50" t="s">
        <v>2667</v>
      </c>
      <c r="B590" s="50" t="s">
        <v>112</v>
      </c>
      <c r="C590" s="50" t="s">
        <v>106</v>
      </c>
      <c r="D590" s="50" t="s">
        <v>107</v>
      </c>
      <c r="E590" s="50" t="s">
        <v>108</v>
      </c>
      <c r="F590" s="50" t="s">
        <v>1454</v>
      </c>
      <c r="G590" s="50" t="s">
        <v>109</v>
      </c>
      <c r="H590" s="52">
        <v>496.30479289662514</v>
      </c>
      <c r="I590" s="52">
        <v>750</v>
      </c>
      <c r="J590" s="52">
        <v>66.17397238621669</v>
      </c>
      <c r="K590" s="52">
        <v>0</v>
      </c>
      <c r="L590" s="52">
        <v>339</v>
      </c>
      <c r="M590" s="52">
        <v>61.34279936203351</v>
      </c>
      <c r="N590" s="52">
        <v>81.790399149378018</v>
      </c>
      <c r="O590" s="52">
        <v>100</v>
      </c>
      <c r="P590" s="52">
        <v>252</v>
      </c>
      <c r="Q590" s="52">
        <v>58.496449216989738</v>
      </c>
      <c r="R590" s="52">
        <v>60.549465936489518</v>
      </c>
      <c r="S590" s="52">
        <v>69.587399782160304</v>
      </c>
      <c r="T590" s="52">
        <v>77.995265622652994</v>
      </c>
      <c r="U590" s="52">
        <v>100</v>
      </c>
      <c r="V590" s="52">
        <v>339</v>
      </c>
      <c r="W590" s="52">
        <v>53.268308336931199</v>
      </c>
      <c r="X590" s="52">
        <v>71.024411115908265</v>
      </c>
      <c r="Y590" s="52">
        <v>100</v>
      </c>
      <c r="Z590" s="52">
        <v>252</v>
      </c>
      <c r="AA590" s="52">
        <v>50.754575356131312</v>
      </c>
      <c r="AB590" s="52">
        <v>67.672767141508416</v>
      </c>
      <c r="AC590" s="52">
        <v>100</v>
      </c>
      <c r="AD590" s="52">
        <v>88</v>
      </c>
      <c r="AE590" s="52">
        <v>50.5</v>
      </c>
      <c r="AF590" s="52">
        <v>67.333333333333329</v>
      </c>
      <c r="AG590" s="52">
        <v>100</v>
      </c>
      <c r="AH590" s="52">
        <v>63</v>
      </c>
      <c r="AI590" s="52">
        <v>47.410582010582026</v>
      </c>
      <c r="AJ590" s="52">
        <v>58.285333333333327</v>
      </c>
      <c r="AK590" s="52">
        <v>63.214109347442701</v>
      </c>
      <c r="AL590" s="52">
        <v>100</v>
      </c>
      <c r="AM590" s="53">
        <v>11.09</v>
      </c>
      <c r="AN590" s="53">
        <v>9.7899999999999991</v>
      </c>
      <c r="AO590" s="53">
        <v>10.87</v>
      </c>
      <c r="AP590" s="52">
        <v>0</v>
      </c>
      <c r="AQ590" s="52">
        <v>0.99727520435967298</v>
      </c>
      <c r="AR590" s="52">
        <v>0.99630996309963105</v>
      </c>
      <c r="AS590" s="52">
        <v>1</v>
      </c>
      <c r="AT590" s="52">
        <v>0.99728260869565222</v>
      </c>
      <c r="AU590" s="52">
        <v>0.99630996309963105</v>
      </c>
      <c r="AV590" s="52">
        <v>1</v>
      </c>
      <c r="AW590" s="52">
        <v>1</v>
      </c>
      <c r="AX590" s="52">
        <v>1</v>
      </c>
      <c r="AY590" s="52">
        <v>1</v>
      </c>
      <c r="AZ590" s="52">
        <v>0.14545454545454545</v>
      </c>
      <c r="BA590" s="52">
        <v>30.909090909090907</v>
      </c>
      <c r="BB590" s="52">
        <v>50</v>
      </c>
      <c r="BC590" s="52">
        <v>0.1828193832599119</v>
      </c>
      <c r="BD590" s="52">
        <v>23.436123348017631</v>
      </c>
      <c r="BE590" s="52">
        <v>50</v>
      </c>
      <c r="BF590" s="52"/>
      <c r="BG590" s="52"/>
      <c r="BH590" s="52"/>
      <c r="BI590" s="52"/>
      <c r="BJ590" s="52"/>
      <c r="BK590" s="52"/>
      <c r="BL590" s="52"/>
      <c r="BM590" s="52"/>
      <c r="BN590" s="52"/>
      <c r="BO590" s="52"/>
      <c r="BP590" s="52"/>
      <c r="BQ590" s="52"/>
      <c r="BR590" s="52"/>
      <c r="BS590" s="52"/>
      <c r="BT590" s="52"/>
      <c r="BU590" s="54"/>
      <c r="BV590" s="54"/>
      <c r="BW590" s="52"/>
      <c r="BX590" s="52"/>
      <c r="BY590" s="52"/>
      <c r="BZ590" s="55"/>
      <c r="CA590" s="55"/>
      <c r="CB590" s="52"/>
      <c r="CC590" s="52"/>
      <c r="CD590" s="52"/>
      <c r="CE590" s="52"/>
      <c r="CF590" s="52"/>
      <c r="CG590" s="52"/>
      <c r="CH590" s="52"/>
      <c r="CI590" s="52"/>
      <c r="CJ590" s="52"/>
      <c r="CK590" s="52">
        <v>165</v>
      </c>
      <c r="CL590" s="52">
        <v>64</v>
      </c>
      <c r="CM590" s="52">
        <v>186</v>
      </c>
      <c r="CN590" s="52">
        <v>0.38787878787878788</v>
      </c>
      <c r="CO590" s="52">
        <v>0.88709677419354838</v>
      </c>
      <c r="CP590" s="52">
        <v>12.929292929292929</v>
      </c>
      <c r="CQ590" s="52">
        <v>50</v>
      </c>
      <c r="CR590" s="52"/>
      <c r="CS590" s="52"/>
      <c r="CT590" s="52"/>
      <c r="CU590" s="52"/>
      <c r="CV590" s="52"/>
      <c r="CW590" s="52"/>
      <c r="CX590" s="52"/>
      <c r="CY590" s="52"/>
      <c r="CZ590" s="52">
        <v>16.823939048191338</v>
      </c>
      <c r="DA590" s="52">
        <v>19.496255895940152</v>
      </c>
      <c r="DB590" s="52">
        <v>17.335082511020332</v>
      </c>
      <c r="DC590" s="52"/>
      <c r="DD590" s="50" t="s">
        <v>113</v>
      </c>
      <c r="DE590" s="22"/>
      <c r="DF590" s="22"/>
    </row>
    <row r="591" spans="1:110" x14ac:dyDescent="0.25">
      <c r="A591" s="50" t="s">
        <v>3083</v>
      </c>
      <c r="B591" s="50" t="s">
        <v>2193</v>
      </c>
      <c r="C591" s="50" t="s">
        <v>106</v>
      </c>
      <c r="D591" s="50" t="s">
        <v>114</v>
      </c>
      <c r="E591" s="50" t="s">
        <v>137</v>
      </c>
      <c r="F591" s="50" t="s">
        <v>2644</v>
      </c>
      <c r="G591" s="50" t="s">
        <v>109</v>
      </c>
      <c r="H591" s="52">
        <v>632.81345116586499</v>
      </c>
      <c r="I591" s="52">
        <v>750</v>
      </c>
      <c r="J591" s="52">
        <v>84.375126822115334</v>
      </c>
      <c r="K591" s="52">
        <v>0</v>
      </c>
      <c r="L591" s="52">
        <v>372</v>
      </c>
      <c r="M591" s="52">
        <v>72.755210533128079</v>
      </c>
      <c r="N591" s="52">
        <v>97.006947377504105</v>
      </c>
      <c r="O591" s="52">
        <v>100</v>
      </c>
      <c r="P591" s="52">
        <v>111</v>
      </c>
      <c r="Q591" s="52">
        <v>64.36192618693704</v>
      </c>
      <c r="R591" s="52">
        <v>72.458946067662524</v>
      </c>
      <c r="S591" s="52">
        <v>75</v>
      </c>
      <c r="T591" s="52">
        <v>85.815901582582725</v>
      </c>
      <c r="U591" s="52">
        <v>100</v>
      </c>
      <c r="V591" s="52">
        <v>372</v>
      </c>
      <c r="W591" s="52">
        <v>68.492553011034175</v>
      </c>
      <c r="X591" s="52">
        <v>91.323404014712224</v>
      </c>
      <c r="Y591" s="52">
        <v>100</v>
      </c>
      <c r="Z591" s="52">
        <v>111</v>
      </c>
      <c r="AA591" s="52">
        <v>59.166169337340484</v>
      </c>
      <c r="AB591" s="52">
        <v>78.888225783120646</v>
      </c>
      <c r="AC591" s="52">
        <v>100</v>
      </c>
      <c r="AD591" s="52">
        <v>134</v>
      </c>
      <c r="AE591" s="52">
        <v>58.636567164179091</v>
      </c>
      <c r="AF591" s="52">
        <v>78.182089552238793</v>
      </c>
      <c r="AG591" s="52">
        <v>100</v>
      </c>
      <c r="AH591" s="52">
        <v>34</v>
      </c>
      <c r="AI591" s="52">
        <v>51.678431372549028</v>
      </c>
      <c r="AJ591" s="52">
        <v>61.002333333333318</v>
      </c>
      <c r="AK591" s="52">
        <v>68.904575163398704</v>
      </c>
      <c r="AL591" s="52">
        <v>100</v>
      </c>
      <c r="AM591" s="53">
        <v>10.63</v>
      </c>
      <c r="AN591" s="53">
        <v>13.29</v>
      </c>
      <c r="AO591" s="53">
        <v>9.32</v>
      </c>
      <c r="AP591" s="52">
        <v>0</v>
      </c>
      <c r="AQ591" s="52">
        <v>0.96938775510204078</v>
      </c>
      <c r="AR591" s="52">
        <v>0.96610169491525422</v>
      </c>
      <c r="AS591" s="52">
        <v>0.97080291970802923</v>
      </c>
      <c r="AT591" s="52">
        <v>0.96938775510204078</v>
      </c>
      <c r="AU591" s="52">
        <v>0.96610169491525422</v>
      </c>
      <c r="AV591" s="52">
        <v>0.97080291970802923</v>
      </c>
      <c r="AW591" s="52">
        <v>1</v>
      </c>
      <c r="AX591" s="52">
        <v>1</v>
      </c>
      <c r="AY591" s="52">
        <v>1</v>
      </c>
      <c r="AZ591" s="52">
        <v>4.1025641025641026E-2</v>
      </c>
      <c r="BA591" s="52">
        <v>50</v>
      </c>
      <c r="BB591" s="52">
        <v>50</v>
      </c>
      <c r="BC591" s="52">
        <v>8.6538461538461536E-2</v>
      </c>
      <c r="BD591" s="52">
        <v>42.692307692307701</v>
      </c>
      <c r="BE591" s="52">
        <v>50</v>
      </c>
      <c r="BF591" s="52"/>
      <c r="BG591" s="52"/>
      <c r="BH591" s="52"/>
      <c r="BI591" s="52"/>
      <c r="BJ591" s="52"/>
      <c r="BK591" s="52"/>
      <c r="BL591" s="52"/>
      <c r="BM591" s="52"/>
      <c r="BN591" s="52"/>
      <c r="BO591" s="52"/>
      <c r="BP591" s="52"/>
      <c r="BQ591" s="52"/>
      <c r="BR591" s="52"/>
      <c r="BS591" s="52"/>
      <c r="BT591" s="52"/>
      <c r="BU591" s="54"/>
      <c r="BV591" s="54"/>
      <c r="BW591" s="52"/>
      <c r="BX591" s="52"/>
      <c r="BY591" s="52"/>
      <c r="BZ591" s="55"/>
      <c r="CA591" s="55"/>
      <c r="CB591" s="52"/>
      <c r="CC591" s="52"/>
      <c r="CD591" s="52"/>
      <c r="CE591" s="52"/>
      <c r="CF591" s="52"/>
      <c r="CG591" s="52"/>
      <c r="CH591" s="52"/>
      <c r="CI591" s="52"/>
      <c r="CJ591" s="52"/>
      <c r="CK591" s="52">
        <v>130</v>
      </c>
      <c r="CL591" s="52">
        <v>78</v>
      </c>
      <c r="CM591" s="52">
        <v>134</v>
      </c>
      <c r="CN591" s="52">
        <v>0.6</v>
      </c>
      <c r="CO591" s="52">
        <v>0.97014925373134331</v>
      </c>
      <c r="CP591" s="52">
        <v>40</v>
      </c>
      <c r="CQ591" s="52">
        <v>50</v>
      </c>
      <c r="CR591" s="52"/>
      <c r="CS591" s="52"/>
      <c r="CT591" s="52"/>
      <c r="CU591" s="52"/>
      <c r="CV591" s="52"/>
      <c r="CW591" s="52"/>
      <c r="CX591" s="52"/>
      <c r="CY591" s="52"/>
      <c r="CZ591" s="52">
        <v>16.823939048191338</v>
      </c>
      <c r="DA591" s="52">
        <v>19.496255895940152</v>
      </c>
      <c r="DB591" s="52">
        <v>17.335082511020332</v>
      </c>
      <c r="DC591" s="52"/>
      <c r="DD591" s="50" t="s">
        <v>676</v>
      </c>
      <c r="DE591" s="22"/>
      <c r="DF591" s="22"/>
    </row>
    <row r="592" spans="1:110" x14ac:dyDescent="0.25">
      <c r="A592" s="50" t="s">
        <v>3633</v>
      </c>
      <c r="B592" s="50" t="s">
        <v>2194</v>
      </c>
      <c r="C592" s="50" t="s">
        <v>1284</v>
      </c>
      <c r="D592" s="50" t="s">
        <v>107</v>
      </c>
      <c r="E592" s="50" t="s">
        <v>123</v>
      </c>
      <c r="F592" s="50" t="s">
        <v>1454</v>
      </c>
      <c r="G592" s="50" t="s">
        <v>109</v>
      </c>
      <c r="H592" s="52">
        <v>816.52822804388052</v>
      </c>
      <c r="I592" s="52">
        <v>1150</v>
      </c>
      <c r="J592" s="52">
        <v>71.002454612511343</v>
      </c>
      <c r="K592" s="52">
        <v>0</v>
      </c>
      <c r="L592" s="52">
        <v>261</v>
      </c>
      <c r="M592" s="52">
        <v>58.703099236656747</v>
      </c>
      <c r="N592" s="52">
        <v>78.270798982209001</v>
      </c>
      <c r="O592" s="52">
        <v>100</v>
      </c>
      <c r="P592" s="52">
        <v>182</v>
      </c>
      <c r="Q592" s="52">
        <v>55.06674709378737</v>
      </c>
      <c r="R592" s="52">
        <v>58.033225092371772</v>
      </c>
      <c r="S592" s="52">
        <v>67.080518097444397</v>
      </c>
      <c r="T592" s="52">
        <v>73.42232945838316</v>
      </c>
      <c r="U592" s="52">
        <v>100</v>
      </c>
      <c r="V592" s="52">
        <v>263</v>
      </c>
      <c r="W592" s="52">
        <v>51.271353156891259</v>
      </c>
      <c r="X592" s="52">
        <v>68.36180420918835</v>
      </c>
      <c r="Y592" s="52">
        <v>100</v>
      </c>
      <c r="Z592" s="52">
        <v>184</v>
      </c>
      <c r="AA592" s="52">
        <v>48.368158141114307</v>
      </c>
      <c r="AB592" s="52">
        <v>64.490877521485743</v>
      </c>
      <c r="AC592" s="52">
        <v>100</v>
      </c>
      <c r="AD592" s="52">
        <v>126</v>
      </c>
      <c r="AE592" s="52">
        <v>51.353703703703694</v>
      </c>
      <c r="AF592" s="52">
        <v>68.471604938271597</v>
      </c>
      <c r="AG592" s="52">
        <v>100</v>
      </c>
      <c r="AH592" s="52">
        <v>80</v>
      </c>
      <c r="AI592" s="52">
        <v>48.175416666666685</v>
      </c>
      <c r="AJ592" s="52">
        <v>56.881159420289862</v>
      </c>
      <c r="AK592" s="52">
        <v>64.233888888888913</v>
      </c>
      <c r="AL592" s="52">
        <v>100</v>
      </c>
      <c r="AM592" s="53">
        <v>12.01</v>
      </c>
      <c r="AN592" s="53">
        <v>9.66</v>
      </c>
      <c r="AO592" s="53">
        <v>8.6999999999999993</v>
      </c>
      <c r="AP592" s="52">
        <v>1</v>
      </c>
      <c r="AQ592" s="52">
        <v>0.94927536231884058</v>
      </c>
      <c r="AR592" s="52">
        <v>0.94791666666666663</v>
      </c>
      <c r="AS592" s="52">
        <v>0.95238095238095233</v>
      </c>
      <c r="AT592" s="52">
        <v>0.95652173913043481</v>
      </c>
      <c r="AU592" s="52">
        <v>0.95833333333333337</v>
      </c>
      <c r="AV592" s="52">
        <v>0.95238095238095233</v>
      </c>
      <c r="AW592" s="52">
        <v>1</v>
      </c>
      <c r="AX592" s="52">
        <v>1</v>
      </c>
      <c r="AY592" s="52">
        <v>1</v>
      </c>
      <c r="AZ592" s="52">
        <v>0.14853556485355648</v>
      </c>
      <c r="BA592" s="52">
        <v>30.292887029288714</v>
      </c>
      <c r="BB592" s="52">
        <v>50</v>
      </c>
      <c r="BC592" s="52">
        <v>0.17891373801916932</v>
      </c>
      <c r="BD592" s="52">
        <v>24.217252396166142</v>
      </c>
      <c r="BE592" s="52">
        <v>50</v>
      </c>
      <c r="BF592" s="52">
        <v>84</v>
      </c>
      <c r="BG592" s="52">
        <v>84</v>
      </c>
      <c r="BH592" s="52">
        <v>1</v>
      </c>
      <c r="BI592" s="52">
        <v>50</v>
      </c>
      <c r="BJ592" s="52">
        <v>50</v>
      </c>
      <c r="BK592" s="52">
        <v>18</v>
      </c>
      <c r="BL592" s="52">
        <v>84</v>
      </c>
      <c r="BM592" s="52">
        <v>0.21428571428571427</v>
      </c>
      <c r="BN592" s="52">
        <v>14.285714285714285</v>
      </c>
      <c r="BO592" s="52">
        <v>50</v>
      </c>
      <c r="BP592" s="52">
        <v>139</v>
      </c>
      <c r="BQ592" s="52">
        <v>146</v>
      </c>
      <c r="BR592" s="52">
        <v>0.95205479452054798</v>
      </c>
      <c r="BS592" s="52">
        <v>50</v>
      </c>
      <c r="BT592" s="52">
        <v>50</v>
      </c>
      <c r="BU592" s="54">
        <v>43</v>
      </c>
      <c r="BV592" s="54">
        <v>46</v>
      </c>
      <c r="BW592" s="52">
        <v>0.93478260869565222</v>
      </c>
      <c r="BX592" s="52">
        <v>99.444958371877902</v>
      </c>
      <c r="BY592" s="52">
        <v>100</v>
      </c>
      <c r="BZ592" s="55"/>
      <c r="CA592" s="55"/>
      <c r="CB592" s="52"/>
      <c r="CC592" s="52"/>
      <c r="CD592" s="52"/>
      <c r="CE592" s="52"/>
      <c r="CF592" s="52">
        <v>43</v>
      </c>
      <c r="CG592" s="52">
        <v>36</v>
      </c>
      <c r="CH592" s="52">
        <v>0.83720930232558144</v>
      </c>
      <c r="CI592" s="52">
        <v>100</v>
      </c>
      <c r="CJ592" s="52">
        <v>100</v>
      </c>
      <c r="CK592" s="52">
        <v>156</v>
      </c>
      <c r="CL592" s="52">
        <v>45</v>
      </c>
      <c r="CM592" s="52">
        <v>224</v>
      </c>
      <c r="CN592" s="52">
        <v>0.28846153846153844</v>
      </c>
      <c r="CO592" s="52">
        <v>0.6964285714285714</v>
      </c>
      <c r="CP592" s="52">
        <v>4.8076923076923075</v>
      </c>
      <c r="CQ592" s="52">
        <v>50</v>
      </c>
      <c r="CR592" s="52">
        <v>79</v>
      </c>
      <c r="CS592" s="52">
        <v>251</v>
      </c>
      <c r="CT592" s="52">
        <v>0.3147410358565737</v>
      </c>
      <c r="CU592" s="52">
        <v>26.228419654714475</v>
      </c>
      <c r="CV592" s="52">
        <v>50</v>
      </c>
      <c r="CW592" s="52"/>
      <c r="CX592" s="52"/>
      <c r="CY592" s="52"/>
      <c r="CZ592" s="52">
        <v>16.823939048191338</v>
      </c>
      <c r="DA592" s="52">
        <v>19.496255895940152</v>
      </c>
      <c r="DB592" s="52">
        <v>17.335082511020332</v>
      </c>
      <c r="DC592" s="52"/>
      <c r="DD592" s="50" t="s">
        <v>1298</v>
      </c>
      <c r="DE592" s="22"/>
      <c r="DF592" s="22"/>
    </row>
    <row r="593" spans="1:110" x14ac:dyDescent="0.25">
      <c r="A593" s="50" t="s">
        <v>3134</v>
      </c>
      <c r="B593" s="50" t="s">
        <v>2195</v>
      </c>
      <c r="C593" s="50" t="s">
        <v>106</v>
      </c>
      <c r="D593" s="50" t="s">
        <v>167</v>
      </c>
      <c r="E593" s="50" t="s">
        <v>137</v>
      </c>
      <c r="F593" s="50" t="s">
        <v>1453</v>
      </c>
      <c r="G593" s="50" t="s">
        <v>109</v>
      </c>
      <c r="H593" s="52">
        <v>626.09840934922136</v>
      </c>
      <c r="I593" s="52">
        <v>750</v>
      </c>
      <c r="J593" s="52">
        <v>83.479787913229515</v>
      </c>
      <c r="K593" s="52">
        <v>0</v>
      </c>
      <c r="L593" s="52">
        <v>497</v>
      </c>
      <c r="M593" s="52">
        <v>74.705240859722949</v>
      </c>
      <c r="N593" s="52">
        <v>99.606987812963936</v>
      </c>
      <c r="O593" s="52">
        <v>100</v>
      </c>
      <c r="P593" s="52">
        <v>111</v>
      </c>
      <c r="Q593" s="52">
        <v>61.574583693994299</v>
      </c>
      <c r="R593" s="52">
        <v>72.356738048144265</v>
      </c>
      <c r="S593" s="52">
        <v>75</v>
      </c>
      <c r="T593" s="52">
        <v>82.099444925325741</v>
      </c>
      <c r="U593" s="52">
        <v>100</v>
      </c>
      <c r="V593" s="52">
        <v>492</v>
      </c>
      <c r="W593" s="52">
        <v>69.290794362440678</v>
      </c>
      <c r="X593" s="52">
        <v>92.387725816587576</v>
      </c>
      <c r="Y593" s="52">
        <v>100</v>
      </c>
      <c r="Z593" s="52">
        <v>108</v>
      </c>
      <c r="AA593" s="52">
        <v>58.389661257716817</v>
      </c>
      <c r="AB593" s="52">
        <v>77.852881676955761</v>
      </c>
      <c r="AC593" s="52">
        <v>100</v>
      </c>
      <c r="AD593" s="52">
        <v>195</v>
      </c>
      <c r="AE593" s="52">
        <v>62.47811965811966</v>
      </c>
      <c r="AF593" s="52">
        <v>83.304159544159546</v>
      </c>
      <c r="AG593" s="52">
        <v>100</v>
      </c>
      <c r="AH593" s="52">
        <v>38</v>
      </c>
      <c r="AI593" s="52">
        <v>52.36578947368421</v>
      </c>
      <c r="AJ593" s="52">
        <v>64.925690021231404</v>
      </c>
      <c r="AK593" s="52">
        <v>69.821052631578951</v>
      </c>
      <c r="AL593" s="52">
        <v>100</v>
      </c>
      <c r="AM593" s="53">
        <v>13.42</v>
      </c>
      <c r="AN593" s="53">
        <v>13.96</v>
      </c>
      <c r="AO593" s="53">
        <v>12.55</v>
      </c>
      <c r="AP593" s="52">
        <v>1</v>
      </c>
      <c r="AQ593" s="52">
        <v>0.95627376425855515</v>
      </c>
      <c r="AR593" s="52">
        <v>0.92500000000000004</v>
      </c>
      <c r="AS593" s="52">
        <v>0.96551724137931039</v>
      </c>
      <c r="AT593" s="52">
        <v>0.94497153700189751</v>
      </c>
      <c r="AU593" s="52">
        <v>0.8925619834710744</v>
      </c>
      <c r="AV593" s="52">
        <v>0.96059113300492616</v>
      </c>
      <c r="AW593" s="52">
        <v>1</v>
      </c>
      <c r="AX593" s="52">
        <v>1</v>
      </c>
      <c r="AY593" s="52">
        <v>1</v>
      </c>
      <c r="AZ593" s="52">
        <v>2.4714828897338403E-2</v>
      </c>
      <c r="BA593" s="52">
        <v>50</v>
      </c>
      <c r="BB593" s="52">
        <v>50</v>
      </c>
      <c r="BC593" s="52">
        <v>8.5714285714285715E-2</v>
      </c>
      <c r="BD593" s="52">
        <v>42.857142857142861</v>
      </c>
      <c r="BE593" s="52">
        <v>50</v>
      </c>
      <c r="BF593" s="52"/>
      <c r="BG593" s="52"/>
      <c r="BH593" s="52"/>
      <c r="BI593" s="52"/>
      <c r="BJ593" s="52"/>
      <c r="BK593" s="52"/>
      <c r="BL593" s="52"/>
      <c r="BM593" s="52"/>
      <c r="BN593" s="52"/>
      <c r="BO593" s="52"/>
      <c r="BP593" s="52"/>
      <c r="BQ593" s="52"/>
      <c r="BR593" s="52"/>
      <c r="BS593" s="52"/>
      <c r="BT593" s="52"/>
      <c r="BU593" s="54"/>
      <c r="BV593" s="54"/>
      <c r="BW593" s="52"/>
      <c r="BX593" s="52"/>
      <c r="BY593" s="52"/>
      <c r="BZ593" s="55"/>
      <c r="CA593" s="55"/>
      <c r="CB593" s="52"/>
      <c r="CC593" s="52"/>
      <c r="CD593" s="52"/>
      <c r="CE593" s="52"/>
      <c r="CF593" s="52"/>
      <c r="CG593" s="52"/>
      <c r="CH593" s="52"/>
      <c r="CI593" s="52"/>
      <c r="CJ593" s="52"/>
      <c r="CK593" s="52">
        <v>142</v>
      </c>
      <c r="CL593" s="52">
        <v>60</v>
      </c>
      <c r="CM593" s="52">
        <v>155</v>
      </c>
      <c r="CN593" s="52">
        <v>0.42253521126760563</v>
      </c>
      <c r="CO593" s="52">
        <v>0.91612903225806452</v>
      </c>
      <c r="CP593" s="52">
        <v>28.169014084507044</v>
      </c>
      <c r="CQ593" s="52">
        <v>50</v>
      </c>
      <c r="CR593" s="52"/>
      <c r="CS593" s="52"/>
      <c r="CT593" s="52"/>
      <c r="CU593" s="52"/>
      <c r="CV593" s="52"/>
      <c r="CW593" s="52"/>
      <c r="CX593" s="52"/>
      <c r="CY593" s="52"/>
      <c r="CZ593" s="52">
        <v>16.823939048191338</v>
      </c>
      <c r="DA593" s="52">
        <v>19.496255895940152</v>
      </c>
      <c r="DB593" s="52">
        <v>17.335082511020332</v>
      </c>
      <c r="DC593" s="52"/>
      <c r="DD593" s="50" t="s">
        <v>733</v>
      </c>
      <c r="DE593" s="22"/>
      <c r="DF593" s="22"/>
    </row>
    <row r="594" spans="1:110" x14ac:dyDescent="0.25">
      <c r="A594" s="50" t="s">
        <v>2952</v>
      </c>
      <c r="B594" s="50" t="s">
        <v>2196</v>
      </c>
      <c r="C594" s="50" t="s">
        <v>106</v>
      </c>
      <c r="D594" s="50" t="s">
        <v>114</v>
      </c>
      <c r="E594" s="50" t="s">
        <v>132</v>
      </c>
      <c r="F594" s="50" t="s">
        <v>1453</v>
      </c>
      <c r="G594" s="50" t="s">
        <v>109</v>
      </c>
      <c r="H594" s="52">
        <v>520.20533208844688</v>
      </c>
      <c r="I594" s="52">
        <v>550</v>
      </c>
      <c r="J594" s="52">
        <v>94.582787652444893</v>
      </c>
      <c r="K594" s="52">
        <v>0</v>
      </c>
      <c r="L594" s="52">
        <v>136</v>
      </c>
      <c r="M594" s="52">
        <v>80.165483500297057</v>
      </c>
      <c r="N594" s="52">
        <v>100</v>
      </c>
      <c r="O594" s="52">
        <v>100</v>
      </c>
      <c r="P594" s="52">
        <v>29</v>
      </c>
      <c r="Q594" s="52">
        <v>66.466697534432924</v>
      </c>
      <c r="R594" s="52">
        <v>75</v>
      </c>
      <c r="S594" s="52">
        <v>75</v>
      </c>
      <c r="T594" s="52">
        <v>88.622263379243904</v>
      </c>
      <c r="U594" s="52">
        <v>100</v>
      </c>
      <c r="V594" s="52">
        <v>136</v>
      </c>
      <c r="W594" s="52">
        <v>78.073431776556788</v>
      </c>
      <c r="X594" s="52">
        <v>100</v>
      </c>
      <c r="Y594" s="52">
        <v>100</v>
      </c>
      <c r="Z594" s="52">
        <v>29</v>
      </c>
      <c r="AA594" s="52">
        <v>64.213617321375935</v>
      </c>
      <c r="AB594" s="52">
        <v>85.618156428501251</v>
      </c>
      <c r="AC594" s="52">
        <v>100</v>
      </c>
      <c r="AD594" s="52"/>
      <c r="AE594" s="52"/>
      <c r="AF594" s="52"/>
      <c r="AG594" s="52">
        <v>0</v>
      </c>
      <c r="AH594" s="52"/>
      <c r="AI594" s="52"/>
      <c r="AJ594" s="52"/>
      <c r="AK594" s="52"/>
      <c r="AL594" s="52">
        <v>0</v>
      </c>
      <c r="AM594" s="53">
        <v>8.5299999999999994</v>
      </c>
      <c r="AN594" s="53">
        <v>10.78</v>
      </c>
      <c r="AO594" s="53"/>
      <c r="AP594" s="52">
        <v>0</v>
      </c>
      <c r="AQ594" s="52">
        <v>1</v>
      </c>
      <c r="AR594" s="52">
        <v>1</v>
      </c>
      <c r="AS594" s="52">
        <v>1</v>
      </c>
      <c r="AT594" s="52">
        <v>1</v>
      </c>
      <c r="AU594" s="52">
        <v>1</v>
      </c>
      <c r="AV594" s="52">
        <v>1</v>
      </c>
      <c r="AW594" s="52"/>
      <c r="AX594" s="52"/>
      <c r="AY594" s="52"/>
      <c r="AZ594" s="52">
        <v>3.1645569620253167E-2</v>
      </c>
      <c r="BA594" s="52">
        <v>50</v>
      </c>
      <c r="BB594" s="52">
        <v>50</v>
      </c>
      <c r="BC594" s="52">
        <v>7.0175438596491224E-2</v>
      </c>
      <c r="BD594" s="52">
        <v>45.964912280701768</v>
      </c>
      <c r="BE594" s="52">
        <v>50</v>
      </c>
      <c r="BF594" s="52"/>
      <c r="BG594" s="52"/>
      <c r="BH594" s="52"/>
      <c r="BI594" s="52"/>
      <c r="BJ594" s="52"/>
      <c r="BK594" s="52"/>
      <c r="BL594" s="52"/>
      <c r="BM594" s="52"/>
      <c r="BN594" s="52"/>
      <c r="BO594" s="52"/>
      <c r="BP594" s="52"/>
      <c r="BQ594" s="52"/>
      <c r="BR594" s="52"/>
      <c r="BS594" s="52"/>
      <c r="BT594" s="52"/>
      <c r="BU594" s="54"/>
      <c r="BV594" s="54"/>
      <c r="BW594" s="52"/>
      <c r="BX594" s="52"/>
      <c r="BY594" s="52"/>
      <c r="BZ594" s="55"/>
      <c r="CA594" s="55"/>
      <c r="CB594" s="52"/>
      <c r="CC594" s="52"/>
      <c r="CD594" s="52"/>
      <c r="CE594" s="52"/>
      <c r="CF594" s="52"/>
      <c r="CG594" s="52"/>
      <c r="CH594" s="52"/>
      <c r="CI594" s="52"/>
      <c r="CJ594" s="52"/>
      <c r="CK594" s="52">
        <v>67</v>
      </c>
      <c r="CL594" s="52">
        <v>55</v>
      </c>
      <c r="CM594" s="52">
        <v>69</v>
      </c>
      <c r="CN594" s="52">
        <v>0.82089552238805974</v>
      </c>
      <c r="CO594" s="52">
        <v>0.97101449275362317</v>
      </c>
      <c r="CP594" s="52">
        <v>50</v>
      </c>
      <c r="CQ594" s="52">
        <v>50</v>
      </c>
      <c r="CR594" s="52"/>
      <c r="CS594" s="52"/>
      <c r="CT594" s="52"/>
      <c r="CU594" s="52"/>
      <c r="CV594" s="52"/>
      <c r="CW594" s="52"/>
      <c r="CX594" s="52"/>
      <c r="CY594" s="52"/>
      <c r="CZ594" s="52">
        <v>16.823939048191338</v>
      </c>
      <c r="DA594" s="52">
        <v>19.496255895940152</v>
      </c>
      <c r="DB594" s="52">
        <v>17.335082511020332</v>
      </c>
      <c r="DC594" s="52"/>
      <c r="DD594" s="50" t="s">
        <v>530</v>
      </c>
      <c r="DE594" s="22"/>
      <c r="DF594" s="22"/>
    </row>
    <row r="595" spans="1:110" x14ac:dyDescent="0.25">
      <c r="A595" s="50" t="s">
        <v>3603</v>
      </c>
      <c r="B595" s="50" t="s">
        <v>2197</v>
      </c>
      <c r="C595" s="50" t="s">
        <v>1212</v>
      </c>
      <c r="D595" s="50" t="s">
        <v>108</v>
      </c>
      <c r="E595" s="50" t="s">
        <v>119</v>
      </c>
      <c r="F595" s="50" t="s">
        <v>1453</v>
      </c>
      <c r="G595" s="50" t="s">
        <v>109</v>
      </c>
      <c r="H595" s="52">
        <v>664.83619785855888</v>
      </c>
      <c r="I595" s="52">
        <v>800</v>
      </c>
      <c r="J595" s="52">
        <v>83.104524732319859</v>
      </c>
      <c r="K595" s="52">
        <v>1</v>
      </c>
      <c r="L595" s="52">
        <v>456</v>
      </c>
      <c r="M595" s="52">
        <v>76.256352870747747</v>
      </c>
      <c r="N595" s="52">
        <v>100</v>
      </c>
      <c r="O595" s="52">
        <v>100</v>
      </c>
      <c r="P595" s="52">
        <v>73</v>
      </c>
      <c r="Q595" s="52">
        <v>59.839752776455626</v>
      </c>
      <c r="R595" s="52">
        <v>71.854789348363155</v>
      </c>
      <c r="S595" s="52">
        <v>75</v>
      </c>
      <c r="T595" s="52">
        <v>79.786337035274173</v>
      </c>
      <c r="U595" s="52">
        <v>100</v>
      </c>
      <c r="V595" s="52">
        <v>455</v>
      </c>
      <c r="W595" s="52">
        <v>68.725829070360064</v>
      </c>
      <c r="X595" s="52">
        <v>91.63443876048008</v>
      </c>
      <c r="Y595" s="52">
        <v>100</v>
      </c>
      <c r="Z595" s="52">
        <v>73</v>
      </c>
      <c r="AA595" s="52">
        <v>52.352365697795911</v>
      </c>
      <c r="AB595" s="52">
        <v>69.80315426372789</v>
      </c>
      <c r="AC595" s="52">
        <v>100</v>
      </c>
      <c r="AD595" s="52">
        <v>151</v>
      </c>
      <c r="AE595" s="52">
        <v>64.802869757174378</v>
      </c>
      <c r="AF595" s="52">
        <v>86.403826342899166</v>
      </c>
      <c r="AG595" s="52">
        <v>100</v>
      </c>
      <c r="AH595" s="52">
        <v>29</v>
      </c>
      <c r="AI595" s="52">
        <v>55.543678160919534</v>
      </c>
      <c r="AJ595" s="52">
        <v>67.003825136612036</v>
      </c>
      <c r="AK595" s="52">
        <v>74.058237547892716</v>
      </c>
      <c r="AL595" s="52">
        <v>100</v>
      </c>
      <c r="AM595" s="53">
        <v>15.16</v>
      </c>
      <c r="AN595" s="53">
        <v>19.5</v>
      </c>
      <c r="AO595" s="53">
        <v>11.46</v>
      </c>
      <c r="AP595" s="52">
        <v>0</v>
      </c>
      <c r="AQ595" s="52">
        <v>0.99141630901287559</v>
      </c>
      <c r="AR595" s="52">
        <v>0.97333333333333338</v>
      </c>
      <c r="AS595" s="52">
        <v>0.99488491048593353</v>
      </c>
      <c r="AT595" s="52">
        <v>0.98927038626609443</v>
      </c>
      <c r="AU595" s="52">
        <v>0.97333333333333338</v>
      </c>
      <c r="AV595" s="52">
        <v>0.99232736572890023</v>
      </c>
      <c r="AW595" s="52">
        <v>0.99350649350649356</v>
      </c>
      <c r="AX595" s="52">
        <v>1</v>
      </c>
      <c r="AY595" s="52">
        <v>0.99199999999999999</v>
      </c>
      <c r="AZ595" s="52">
        <v>0.11853448275862069</v>
      </c>
      <c r="BA595" s="52">
        <v>36.293103448275879</v>
      </c>
      <c r="BB595" s="52">
        <v>50</v>
      </c>
      <c r="BC595" s="52">
        <v>0.11594202898550725</v>
      </c>
      <c r="BD595" s="52">
        <v>36.811594202898569</v>
      </c>
      <c r="BE595" s="52">
        <v>50</v>
      </c>
      <c r="BF595" s="52"/>
      <c r="BG595" s="52"/>
      <c r="BH595" s="52"/>
      <c r="BI595" s="52"/>
      <c r="BJ595" s="52"/>
      <c r="BK595" s="52"/>
      <c r="BL595" s="52"/>
      <c r="BM595" s="52"/>
      <c r="BN595" s="52"/>
      <c r="BO595" s="52"/>
      <c r="BP595" s="52">
        <v>128</v>
      </c>
      <c r="BQ595" s="52">
        <v>136</v>
      </c>
      <c r="BR595" s="52">
        <v>0.94117647058823528</v>
      </c>
      <c r="BS595" s="52">
        <v>50</v>
      </c>
      <c r="BT595" s="52">
        <v>50</v>
      </c>
      <c r="BU595" s="54"/>
      <c r="BV595" s="54"/>
      <c r="BW595" s="52"/>
      <c r="BX595" s="52"/>
      <c r="BY595" s="52"/>
      <c r="BZ595" s="55"/>
      <c r="CA595" s="55"/>
      <c r="CB595" s="52"/>
      <c r="CC595" s="52"/>
      <c r="CD595" s="52"/>
      <c r="CE595" s="52"/>
      <c r="CF595" s="52"/>
      <c r="CG595" s="52"/>
      <c r="CH595" s="52"/>
      <c r="CI595" s="52"/>
      <c r="CJ595" s="52"/>
      <c r="CK595" s="52">
        <v>293</v>
      </c>
      <c r="CL595" s="52">
        <v>176</v>
      </c>
      <c r="CM595" s="52">
        <v>308</v>
      </c>
      <c r="CN595" s="52">
        <v>0.60068259385665534</v>
      </c>
      <c r="CO595" s="52">
        <v>0.95129870129870131</v>
      </c>
      <c r="CP595" s="52">
        <v>40.045506257110361</v>
      </c>
      <c r="CQ595" s="52">
        <v>50</v>
      </c>
      <c r="CR595" s="52"/>
      <c r="CS595" s="52"/>
      <c r="CT595" s="52"/>
      <c r="CU595" s="52"/>
      <c r="CV595" s="52"/>
      <c r="CW595" s="52"/>
      <c r="CX595" s="52"/>
      <c r="CY595" s="52"/>
      <c r="CZ595" s="52">
        <v>16.823939048191338</v>
      </c>
      <c r="DA595" s="52">
        <v>19.496255895940152</v>
      </c>
      <c r="DB595" s="52">
        <v>17.335082511020332</v>
      </c>
      <c r="DC595" s="52"/>
      <c r="DD595" s="50" t="s">
        <v>1263</v>
      </c>
      <c r="DE595" s="22"/>
      <c r="DF595" s="22"/>
    </row>
    <row r="596" spans="1:110" x14ac:dyDescent="0.25">
      <c r="A596" s="50" t="s">
        <v>2830</v>
      </c>
      <c r="B596" s="50" t="s">
        <v>2198</v>
      </c>
      <c r="C596" s="50" t="s">
        <v>106</v>
      </c>
      <c r="D596" s="50" t="s">
        <v>107</v>
      </c>
      <c r="E596" s="50" t="s">
        <v>167</v>
      </c>
      <c r="F596" s="50" t="s">
        <v>1453</v>
      </c>
      <c r="G596" s="50" t="s">
        <v>109</v>
      </c>
      <c r="H596" s="52">
        <v>422.47933554578998</v>
      </c>
      <c r="I596" s="52">
        <v>500</v>
      </c>
      <c r="J596" s="52">
        <v>84.495867109157999</v>
      </c>
      <c r="K596" s="52">
        <v>0</v>
      </c>
      <c r="L596" s="52">
        <v>152</v>
      </c>
      <c r="M596" s="52">
        <v>75.119558473787663</v>
      </c>
      <c r="N596" s="52">
        <v>100</v>
      </c>
      <c r="O596" s="52">
        <v>100</v>
      </c>
      <c r="P596" s="52">
        <v>29</v>
      </c>
      <c r="Q596" s="52">
        <v>65.064020052841954</v>
      </c>
      <c r="R596" s="52">
        <v>65.429292929292927</v>
      </c>
      <c r="S596" s="52">
        <v>75</v>
      </c>
      <c r="T596" s="52">
        <v>86.752026737122605</v>
      </c>
      <c r="U596" s="52">
        <v>100</v>
      </c>
      <c r="V596" s="52">
        <v>150</v>
      </c>
      <c r="W596" s="52">
        <v>63.638734567901238</v>
      </c>
      <c r="X596" s="52">
        <v>84.851646090534985</v>
      </c>
      <c r="Y596" s="52">
        <v>100</v>
      </c>
      <c r="Z596" s="52">
        <v>29</v>
      </c>
      <c r="AA596" s="52">
        <v>56.167784163473826</v>
      </c>
      <c r="AB596" s="52">
        <v>74.890378884631772</v>
      </c>
      <c r="AC596" s="52">
        <v>100</v>
      </c>
      <c r="AD596" s="52"/>
      <c r="AE596" s="52"/>
      <c r="AF596" s="52"/>
      <c r="AG596" s="52">
        <v>0</v>
      </c>
      <c r="AH596" s="52"/>
      <c r="AI596" s="52"/>
      <c r="AJ596" s="52"/>
      <c r="AK596" s="52"/>
      <c r="AL596" s="52">
        <v>0</v>
      </c>
      <c r="AM596" s="53">
        <v>9.93</v>
      </c>
      <c r="AN596" s="53">
        <v>9.26</v>
      </c>
      <c r="AO596" s="53"/>
      <c r="AP596" s="52">
        <v>0</v>
      </c>
      <c r="AQ596" s="52">
        <v>0.96894409937888204</v>
      </c>
      <c r="AR596" s="52">
        <v>1</v>
      </c>
      <c r="AS596" s="52">
        <v>0.96153846153846156</v>
      </c>
      <c r="AT596" s="52">
        <v>0.95652173913043481</v>
      </c>
      <c r="AU596" s="52">
        <v>1</v>
      </c>
      <c r="AV596" s="52">
        <v>0.94615384615384612</v>
      </c>
      <c r="AW596" s="52"/>
      <c r="AX596" s="52"/>
      <c r="AY596" s="52"/>
      <c r="AZ596" s="52">
        <v>7.9722703639514725E-2</v>
      </c>
      <c r="BA596" s="52">
        <v>44.05545927209706</v>
      </c>
      <c r="BB596" s="52">
        <v>50</v>
      </c>
      <c r="BC596" s="52">
        <v>0.14035087719298245</v>
      </c>
      <c r="BD596" s="52">
        <v>31.929824561403521</v>
      </c>
      <c r="BE596" s="52">
        <v>50</v>
      </c>
      <c r="BF596" s="52"/>
      <c r="BG596" s="52"/>
      <c r="BH596" s="52"/>
      <c r="BI596" s="52"/>
      <c r="BJ596" s="52"/>
      <c r="BK596" s="52"/>
      <c r="BL596" s="52"/>
      <c r="BM596" s="52"/>
      <c r="BN596" s="52"/>
      <c r="BO596" s="52"/>
      <c r="BP596" s="52"/>
      <c r="BQ596" s="52"/>
      <c r="BR596" s="52"/>
      <c r="BS596" s="52"/>
      <c r="BT596" s="52"/>
      <c r="BU596" s="54"/>
      <c r="BV596" s="54"/>
      <c r="BW596" s="52"/>
      <c r="BX596" s="52"/>
      <c r="BY596" s="52"/>
      <c r="BZ596" s="55"/>
      <c r="CA596" s="55"/>
      <c r="CB596" s="52"/>
      <c r="CC596" s="52"/>
      <c r="CD596" s="52"/>
      <c r="CE596" s="52"/>
      <c r="CF596" s="52"/>
      <c r="CG596" s="52"/>
      <c r="CH596" s="52"/>
      <c r="CI596" s="52"/>
      <c r="CJ596" s="52"/>
      <c r="CK596" s="52"/>
      <c r="CL596" s="52"/>
      <c r="CM596" s="52"/>
      <c r="CN596" s="52"/>
      <c r="CO596" s="52"/>
      <c r="CP596" s="52"/>
      <c r="CQ596" s="52"/>
      <c r="CR596" s="52"/>
      <c r="CS596" s="52"/>
      <c r="CT596" s="52"/>
      <c r="CU596" s="52"/>
      <c r="CV596" s="52"/>
      <c r="CW596" s="52"/>
      <c r="CX596" s="52"/>
      <c r="CY596" s="52"/>
      <c r="CZ596" s="52">
        <v>16.823939048191338</v>
      </c>
      <c r="DA596" s="52">
        <v>19.496255895940152</v>
      </c>
      <c r="DB596" s="52">
        <v>17.335082511020332</v>
      </c>
      <c r="DC596" s="52"/>
      <c r="DD596" s="50" t="s">
        <v>392</v>
      </c>
      <c r="DE596" s="22"/>
      <c r="DF596" s="22"/>
    </row>
    <row r="597" spans="1:110" x14ac:dyDescent="0.25">
      <c r="A597" s="50" t="s">
        <v>2689</v>
      </c>
      <c r="B597" s="50" t="s">
        <v>178</v>
      </c>
      <c r="C597" s="50" t="s">
        <v>106</v>
      </c>
      <c r="D597" s="50" t="s">
        <v>167</v>
      </c>
      <c r="E597" s="50" t="s">
        <v>132</v>
      </c>
      <c r="F597" s="50" t="s">
        <v>1454</v>
      </c>
      <c r="G597" s="50" t="s">
        <v>109</v>
      </c>
      <c r="H597" s="52">
        <v>423.57214627912077</v>
      </c>
      <c r="I597" s="52">
        <v>550</v>
      </c>
      <c r="J597" s="52">
        <v>77.013117505294687</v>
      </c>
      <c r="K597" s="52">
        <v>0</v>
      </c>
      <c r="L597" s="52">
        <v>232</v>
      </c>
      <c r="M597" s="52">
        <v>67.614728706915088</v>
      </c>
      <c r="N597" s="52">
        <v>90.152971609220117</v>
      </c>
      <c r="O597" s="52">
        <v>100</v>
      </c>
      <c r="P597" s="52">
        <v>142</v>
      </c>
      <c r="Q597" s="52">
        <v>63.656915915003111</v>
      </c>
      <c r="R597" s="52">
        <v>58.784480283091376</v>
      </c>
      <c r="S597" s="52">
        <v>73.859277778598425</v>
      </c>
      <c r="T597" s="52">
        <v>84.875887886670824</v>
      </c>
      <c r="U597" s="52">
        <v>100</v>
      </c>
      <c r="V597" s="52">
        <v>232</v>
      </c>
      <c r="W597" s="52">
        <v>52.569051697823241</v>
      </c>
      <c r="X597" s="52">
        <v>70.092068930430983</v>
      </c>
      <c r="Y597" s="52">
        <v>100</v>
      </c>
      <c r="Z597" s="52">
        <v>142</v>
      </c>
      <c r="AA597" s="52">
        <v>48.629695552230764</v>
      </c>
      <c r="AB597" s="52">
        <v>64.839594069641009</v>
      </c>
      <c r="AC597" s="52">
        <v>100</v>
      </c>
      <c r="AD597" s="52"/>
      <c r="AE597" s="52"/>
      <c r="AF597" s="52"/>
      <c r="AG597" s="52">
        <v>0</v>
      </c>
      <c r="AH597" s="52"/>
      <c r="AI597" s="52"/>
      <c r="AJ597" s="52"/>
      <c r="AK597" s="52"/>
      <c r="AL597" s="52">
        <v>0</v>
      </c>
      <c r="AM597" s="53">
        <v>10.199999999999999</v>
      </c>
      <c r="AN597" s="53">
        <v>10.15</v>
      </c>
      <c r="AO597" s="53"/>
      <c r="AP597" s="52">
        <v>0</v>
      </c>
      <c r="AQ597" s="52">
        <v>0.99595141700404854</v>
      </c>
      <c r="AR597" s="52">
        <v>0.99328859060402686</v>
      </c>
      <c r="AS597" s="52">
        <v>1</v>
      </c>
      <c r="AT597" s="52">
        <v>0.99598393574297184</v>
      </c>
      <c r="AU597" s="52">
        <v>0.99333333333333329</v>
      </c>
      <c r="AV597" s="52">
        <v>1</v>
      </c>
      <c r="AW597" s="52"/>
      <c r="AX597" s="52"/>
      <c r="AY597" s="52"/>
      <c r="AZ597" s="52">
        <v>4.8192771084337352E-2</v>
      </c>
      <c r="BA597" s="52">
        <v>50</v>
      </c>
      <c r="BB597" s="52">
        <v>50</v>
      </c>
      <c r="BC597" s="52">
        <v>5.2980132450331126E-2</v>
      </c>
      <c r="BD597" s="52">
        <v>49.403973509933778</v>
      </c>
      <c r="BE597" s="52">
        <v>50</v>
      </c>
      <c r="BF597" s="52"/>
      <c r="BG597" s="52"/>
      <c r="BH597" s="52"/>
      <c r="BI597" s="52"/>
      <c r="BJ597" s="52"/>
      <c r="BK597" s="52"/>
      <c r="BL597" s="52"/>
      <c r="BM597" s="52"/>
      <c r="BN597" s="52"/>
      <c r="BO597" s="52"/>
      <c r="BP597" s="52"/>
      <c r="BQ597" s="52"/>
      <c r="BR597" s="52"/>
      <c r="BS597" s="52"/>
      <c r="BT597" s="52"/>
      <c r="BU597" s="54"/>
      <c r="BV597" s="54"/>
      <c r="BW597" s="52"/>
      <c r="BX597" s="52"/>
      <c r="BY597" s="52"/>
      <c r="BZ597" s="55"/>
      <c r="CA597" s="55"/>
      <c r="CB597" s="52"/>
      <c r="CC597" s="52"/>
      <c r="CD597" s="52"/>
      <c r="CE597" s="52"/>
      <c r="CF597" s="52"/>
      <c r="CG597" s="52"/>
      <c r="CH597" s="52"/>
      <c r="CI597" s="52"/>
      <c r="CJ597" s="52"/>
      <c r="CK597" s="52">
        <v>122</v>
      </c>
      <c r="CL597" s="52">
        <v>26</v>
      </c>
      <c r="CM597" s="52">
        <v>129</v>
      </c>
      <c r="CN597" s="52">
        <v>0.21311475409836064</v>
      </c>
      <c r="CO597" s="52">
        <v>0.94573643410852715</v>
      </c>
      <c r="CP597" s="52">
        <v>14.207650273224044</v>
      </c>
      <c r="CQ597" s="52">
        <v>50</v>
      </c>
      <c r="CR597" s="52"/>
      <c r="CS597" s="52"/>
      <c r="CT597" s="52"/>
      <c r="CU597" s="52"/>
      <c r="CV597" s="52"/>
      <c r="CW597" s="52"/>
      <c r="CX597" s="52"/>
      <c r="CY597" s="52"/>
      <c r="CZ597" s="52">
        <v>16.823939048191338</v>
      </c>
      <c r="DA597" s="52">
        <v>19.496255895940152</v>
      </c>
      <c r="DB597" s="52">
        <v>17.335082511020332</v>
      </c>
      <c r="DC597" s="52"/>
      <c r="DD597" s="50" t="s">
        <v>179</v>
      </c>
      <c r="DE597" s="22"/>
      <c r="DF597" s="22"/>
    </row>
    <row r="598" spans="1:110" x14ac:dyDescent="0.25">
      <c r="A598" s="50" t="s">
        <v>3171</v>
      </c>
      <c r="B598" s="50" t="s">
        <v>2199</v>
      </c>
      <c r="C598" s="50" t="s">
        <v>106</v>
      </c>
      <c r="D598" s="50" t="s">
        <v>122</v>
      </c>
      <c r="E598" s="50" t="s">
        <v>123</v>
      </c>
      <c r="F598" s="50" t="s">
        <v>2644</v>
      </c>
      <c r="G598" s="50" t="s">
        <v>109</v>
      </c>
      <c r="H598" s="52">
        <v>656.41229125487064</v>
      </c>
      <c r="I598" s="52">
        <v>1050</v>
      </c>
      <c r="J598" s="52">
        <v>62.515456309987684</v>
      </c>
      <c r="K598" s="52">
        <v>0</v>
      </c>
      <c r="L598" s="52">
        <v>23</v>
      </c>
      <c r="M598" s="52">
        <v>50.275245441795228</v>
      </c>
      <c r="N598" s="52">
        <v>67.033660589060304</v>
      </c>
      <c r="O598" s="52">
        <v>100</v>
      </c>
      <c r="P598" s="52">
        <v>15</v>
      </c>
      <c r="Q598" s="52"/>
      <c r="R598" s="52"/>
      <c r="S598" s="52"/>
      <c r="T598" s="52"/>
      <c r="U598" s="52">
        <v>0</v>
      </c>
      <c r="V598" s="52">
        <v>27</v>
      </c>
      <c r="W598" s="52">
        <v>36.288659793814432</v>
      </c>
      <c r="X598" s="52">
        <v>48.384879725085909</v>
      </c>
      <c r="Y598" s="52">
        <v>100</v>
      </c>
      <c r="Z598" s="52">
        <v>18</v>
      </c>
      <c r="AA598" s="52"/>
      <c r="AB598" s="52"/>
      <c r="AC598" s="52">
        <v>0</v>
      </c>
      <c r="AD598" s="52">
        <v>94</v>
      </c>
      <c r="AE598" s="52">
        <v>42.576241134751783</v>
      </c>
      <c r="AF598" s="52">
        <v>56.768321513002377</v>
      </c>
      <c r="AG598" s="52">
        <v>100</v>
      </c>
      <c r="AH598" s="52">
        <v>62</v>
      </c>
      <c r="AI598" s="52">
        <v>40.061290322580653</v>
      </c>
      <c r="AJ598" s="52">
        <v>47.44895833333333</v>
      </c>
      <c r="AK598" s="52">
        <v>53.415053763440866</v>
      </c>
      <c r="AL598" s="52">
        <v>100</v>
      </c>
      <c r="AM598" s="53"/>
      <c r="AN598" s="53"/>
      <c r="AO598" s="53">
        <v>7.38</v>
      </c>
      <c r="AP598" s="52">
        <v>1</v>
      </c>
      <c r="AQ598" s="52">
        <v>0.23232323232323232</v>
      </c>
      <c r="AR598" s="52">
        <v>0.23809523809523808</v>
      </c>
      <c r="AS598" s="52">
        <v>0.22222222222222221</v>
      </c>
      <c r="AT598" s="52">
        <v>0.27272727272727271</v>
      </c>
      <c r="AU598" s="52">
        <v>0.2857142857142857</v>
      </c>
      <c r="AV598" s="52">
        <v>0.25</v>
      </c>
      <c r="AW598" s="52">
        <v>0.95</v>
      </c>
      <c r="AX598" s="52">
        <v>0.94029850746268662</v>
      </c>
      <c r="AY598" s="52">
        <v>0.96969696969696972</v>
      </c>
      <c r="AZ598" s="52">
        <v>0.25964010282776351</v>
      </c>
      <c r="BA598" s="52">
        <v>8.0719794344473073</v>
      </c>
      <c r="BB598" s="52">
        <v>50</v>
      </c>
      <c r="BC598" s="52">
        <v>0.30991735537190085</v>
      </c>
      <c r="BD598" s="52">
        <v>0</v>
      </c>
      <c r="BE598" s="52">
        <v>50</v>
      </c>
      <c r="BF598" s="52">
        <v>138</v>
      </c>
      <c r="BG598" s="52">
        <v>179</v>
      </c>
      <c r="BH598" s="52">
        <v>0.77094972067039103</v>
      </c>
      <c r="BI598" s="52">
        <v>50</v>
      </c>
      <c r="BJ598" s="52">
        <v>50</v>
      </c>
      <c r="BK598" s="52">
        <v>21</v>
      </c>
      <c r="BL598" s="52">
        <v>179</v>
      </c>
      <c r="BM598" s="52">
        <v>0.11731843575418995</v>
      </c>
      <c r="BN598" s="52">
        <v>7.8212290502793298</v>
      </c>
      <c r="BO598" s="52">
        <v>50</v>
      </c>
      <c r="BP598" s="52">
        <v>109</v>
      </c>
      <c r="BQ598" s="52">
        <v>112</v>
      </c>
      <c r="BR598" s="52">
        <v>0.9732142857142857</v>
      </c>
      <c r="BS598" s="52">
        <v>50</v>
      </c>
      <c r="BT598" s="52">
        <v>50</v>
      </c>
      <c r="BU598" s="54">
        <v>83</v>
      </c>
      <c r="BV598" s="54">
        <v>92</v>
      </c>
      <c r="BW598" s="52">
        <v>0.90217391304347827</v>
      </c>
      <c r="BX598" s="52">
        <v>95.975948196114715</v>
      </c>
      <c r="BY598" s="52">
        <v>100</v>
      </c>
      <c r="BZ598" s="55">
        <v>38</v>
      </c>
      <c r="CA598" s="55">
        <v>41</v>
      </c>
      <c r="CB598" s="52">
        <v>0.92682926829268297</v>
      </c>
      <c r="CC598" s="52">
        <v>98.598858329008834</v>
      </c>
      <c r="CD598" s="52">
        <v>100</v>
      </c>
      <c r="CE598" s="52">
        <v>0</v>
      </c>
      <c r="CF598" s="52">
        <v>86</v>
      </c>
      <c r="CG598" s="52">
        <v>58</v>
      </c>
      <c r="CH598" s="52">
        <v>0.67441860465116277</v>
      </c>
      <c r="CI598" s="52">
        <v>89.922480620155028</v>
      </c>
      <c r="CJ598" s="52">
        <v>100</v>
      </c>
      <c r="CK598" s="52">
        <v>21</v>
      </c>
      <c r="CL598" s="52">
        <v>2</v>
      </c>
      <c r="CM598" s="52">
        <v>99</v>
      </c>
      <c r="CN598" s="52">
        <v>9.5238095238095233E-2</v>
      </c>
      <c r="CO598" s="52">
        <v>0.21212121212121213</v>
      </c>
      <c r="CP598" s="52">
        <v>0</v>
      </c>
      <c r="CQ598" s="52">
        <v>50</v>
      </c>
      <c r="CR598" s="52">
        <v>142</v>
      </c>
      <c r="CS598" s="52">
        <v>389</v>
      </c>
      <c r="CT598" s="52">
        <v>0.36503856041131105</v>
      </c>
      <c r="CU598" s="52">
        <v>30.41988003427592</v>
      </c>
      <c r="CV598" s="52">
        <v>50</v>
      </c>
      <c r="CW598" s="52">
        <v>0.92682926829268297</v>
      </c>
      <c r="CX598" s="52"/>
      <c r="CY598" s="52"/>
      <c r="CZ598" s="52">
        <v>16.823939048191338</v>
      </c>
      <c r="DA598" s="52">
        <v>19.496255895940152</v>
      </c>
      <c r="DB598" s="52">
        <v>17.335082511020332</v>
      </c>
      <c r="DC598" s="52">
        <v>12.629206143265662</v>
      </c>
      <c r="DD598" s="50" t="s">
        <v>770</v>
      </c>
      <c r="DE598" s="22"/>
      <c r="DF598" s="22"/>
    </row>
    <row r="599" spans="1:110" x14ac:dyDescent="0.25">
      <c r="A599" s="50" t="s">
        <v>3631</v>
      </c>
      <c r="B599" s="50" t="s">
        <v>2200</v>
      </c>
      <c r="C599" s="50" t="s">
        <v>1284</v>
      </c>
      <c r="D599" s="50" t="s">
        <v>108</v>
      </c>
      <c r="E599" s="50" t="s">
        <v>123</v>
      </c>
      <c r="F599" s="50" t="s">
        <v>1454</v>
      </c>
      <c r="G599" s="50" t="s">
        <v>109</v>
      </c>
      <c r="H599" s="52">
        <v>993.6442079380156</v>
      </c>
      <c r="I599" s="52">
        <v>1250</v>
      </c>
      <c r="J599" s="52">
        <v>79.491536635041243</v>
      </c>
      <c r="K599" s="52">
        <v>0</v>
      </c>
      <c r="L599" s="52">
        <v>393</v>
      </c>
      <c r="M599" s="52">
        <v>62.933118167999901</v>
      </c>
      <c r="N599" s="52">
        <v>83.910824223999867</v>
      </c>
      <c r="O599" s="52">
        <v>100</v>
      </c>
      <c r="P599" s="52">
        <v>185</v>
      </c>
      <c r="Q599" s="52">
        <v>54.494159064571441</v>
      </c>
      <c r="R599" s="52">
        <v>59.842243204601758</v>
      </c>
      <c r="S599" s="52">
        <v>70.438923139799257</v>
      </c>
      <c r="T599" s="52">
        <v>72.658878752761922</v>
      </c>
      <c r="U599" s="52">
        <v>100</v>
      </c>
      <c r="V599" s="52">
        <v>404</v>
      </c>
      <c r="W599" s="52">
        <v>51.7640961210233</v>
      </c>
      <c r="X599" s="52">
        <v>69.018794828031076</v>
      </c>
      <c r="Y599" s="52">
        <v>100</v>
      </c>
      <c r="Z599" s="52">
        <v>190</v>
      </c>
      <c r="AA599" s="52">
        <v>42.66555151109808</v>
      </c>
      <c r="AB599" s="52">
        <v>56.887402014797438</v>
      </c>
      <c r="AC599" s="52">
        <v>100</v>
      </c>
      <c r="AD599" s="52">
        <v>204</v>
      </c>
      <c r="AE599" s="52">
        <v>52.729901960784268</v>
      </c>
      <c r="AF599" s="52">
        <v>70.306535947712362</v>
      </c>
      <c r="AG599" s="52">
        <v>100</v>
      </c>
      <c r="AH599" s="52">
        <v>81</v>
      </c>
      <c r="AI599" s="52">
        <v>45.747325102880666</v>
      </c>
      <c r="AJ599" s="52">
        <v>57.328184281842809</v>
      </c>
      <c r="AK599" s="52">
        <v>60.996433470507547</v>
      </c>
      <c r="AL599" s="52">
        <v>100</v>
      </c>
      <c r="AM599" s="53">
        <v>15.94</v>
      </c>
      <c r="AN599" s="53">
        <v>17.170000000000002</v>
      </c>
      <c r="AO599" s="53">
        <v>11.58</v>
      </c>
      <c r="AP599" s="52">
        <v>1</v>
      </c>
      <c r="AQ599" s="52">
        <v>0.92271662763466045</v>
      </c>
      <c r="AR599" s="52">
        <v>0.90291262135922334</v>
      </c>
      <c r="AS599" s="52">
        <v>0.94117647058823528</v>
      </c>
      <c r="AT599" s="52">
        <v>0.94626168224299068</v>
      </c>
      <c r="AU599" s="52">
        <v>0.92270531400966183</v>
      </c>
      <c r="AV599" s="52">
        <v>0.96832579185520362</v>
      </c>
      <c r="AW599" s="52">
        <v>0.95327102803738317</v>
      </c>
      <c r="AX599" s="52">
        <v>0.94186046511627908</v>
      </c>
      <c r="AY599" s="52">
        <v>0.9609375</v>
      </c>
      <c r="AZ599" s="52">
        <v>8.8642659279778394E-2</v>
      </c>
      <c r="BA599" s="52">
        <v>42.27146814404432</v>
      </c>
      <c r="BB599" s="52">
        <v>50</v>
      </c>
      <c r="BC599" s="52">
        <v>0.13196480938416422</v>
      </c>
      <c r="BD599" s="52">
        <v>33.607038123167165</v>
      </c>
      <c r="BE599" s="52">
        <v>50</v>
      </c>
      <c r="BF599" s="52">
        <v>174</v>
      </c>
      <c r="BG599" s="52">
        <v>175</v>
      </c>
      <c r="BH599" s="52">
        <v>0.99428571428571433</v>
      </c>
      <c r="BI599" s="52">
        <v>50</v>
      </c>
      <c r="BJ599" s="52">
        <v>50</v>
      </c>
      <c r="BK599" s="52">
        <v>61</v>
      </c>
      <c r="BL599" s="52">
        <v>175</v>
      </c>
      <c r="BM599" s="52">
        <v>0.34857142857142859</v>
      </c>
      <c r="BN599" s="52">
        <v>23.238095238095237</v>
      </c>
      <c r="BO599" s="52">
        <v>50</v>
      </c>
      <c r="BP599" s="52">
        <v>211</v>
      </c>
      <c r="BQ599" s="52">
        <v>225</v>
      </c>
      <c r="BR599" s="52">
        <v>0.93777777777777782</v>
      </c>
      <c r="BS599" s="52">
        <v>49.881796690307333</v>
      </c>
      <c r="BT599" s="52">
        <v>50</v>
      </c>
      <c r="BU599" s="54">
        <v>92</v>
      </c>
      <c r="BV599" s="54">
        <v>96</v>
      </c>
      <c r="BW599" s="52">
        <v>0.95833333333333337</v>
      </c>
      <c r="BX599" s="52">
        <v>100</v>
      </c>
      <c r="BY599" s="52">
        <v>100</v>
      </c>
      <c r="BZ599" s="55">
        <v>43</v>
      </c>
      <c r="CA599" s="55">
        <v>47</v>
      </c>
      <c r="CB599" s="52">
        <v>0.91489361702127647</v>
      </c>
      <c r="CC599" s="52">
        <v>97.329108193752816</v>
      </c>
      <c r="CD599" s="52">
        <v>100</v>
      </c>
      <c r="CE599" s="52">
        <v>0</v>
      </c>
      <c r="CF599" s="52">
        <v>92</v>
      </c>
      <c r="CG599" s="52">
        <v>81</v>
      </c>
      <c r="CH599" s="52">
        <v>0.88043478260869568</v>
      </c>
      <c r="CI599" s="52">
        <v>100</v>
      </c>
      <c r="CJ599" s="52">
        <v>100</v>
      </c>
      <c r="CK599" s="52">
        <v>326</v>
      </c>
      <c r="CL599" s="52">
        <v>164</v>
      </c>
      <c r="CM599" s="52">
        <v>327</v>
      </c>
      <c r="CN599" s="52">
        <v>0.50306748466257667</v>
      </c>
      <c r="CO599" s="52">
        <v>0.99694189602446481</v>
      </c>
      <c r="CP599" s="52">
        <v>33.537832310838446</v>
      </c>
      <c r="CQ599" s="52">
        <v>50</v>
      </c>
      <c r="CR599" s="52">
        <v>273</v>
      </c>
      <c r="CS599" s="52">
        <v>391</v>
      </c>
      <c r="CT599" s="52">
        <v>0.69820971867007675</v>
      </c>
      <c r="CU599" s="52">
        <v>50</v>
      </c>
      <c r="CV599" s="52">
        <v>50</v>
      </c>
      <c r="CW599" s="52">
        <v>0.91489361702127647</v>
      </c>
      <c r="CX599" s="52">
        <v>0.94</v>
      </c>
      <c r="CY599" s="52">
        <v>2.5106382978723474E-2</v>
      </c>
      <c r="CZ599" s="52">
        <v>16.823939048191338</v>
      </c>
      <c r="DA599" s="52">
        <v>19.496255895940152</v>
      </c>
      <c r="DB599" s="52">
        <v>17.335082511020332</v>
      </c>
      <c r="DC599" s="52">
        <v>12.629206143265662</v>
      </c>
      <c r="DD599" s="50" t="s">
        <v>1296</v>
      </c>
      <c r="DE599" s="22"/>
      <c r="DF599" s="22"/>
    </row>
    <row r="600" spans="1:110" x14ac:dyDescent="0.25">
      <c r="A600" s="50" t="s">
        <v>3464</v>
      </c>
      <c r="B600" s="50" t="s">
        <v>2201</v>
      </c>
      <c r="C600" s="50" t="s">
        <v>106</v>
      </c>
      <c r="D600" s="50" t="s">
        <v>108</v>
      </c>
      <c r="E600" s="50" t="s">
        <v>119</v>
      </c>
      <c r="F600" s="50" t="s">
        <v>1454</v>
      </c>
      <c r="G600" s="50" t="s">
        <v>109</v>
      </c>
      <c r="H600" s="52">
        <v>468.55074404351154</v>
      </c>
      <c r="I600" s="52">
        <v>800</v>
      </c>
      <c r="J600" s="52">
        <v>58.568843005438943</v>
      </c>
      <c r="K600" s="52">
        <v>0</v>
      </c>
      <c r="L600" s="52">
        <v>1052</v>
      </c>
      <c r="M600" s="52">
        <v>50.761728308617187</v>
      </c>
      <c r="N600" s="52">
        <v>67.682304411489582</v>
      </c>
      <c r="O600" s="52">
        <v>100</v>
      </c>
      <c r="P600" s="52">
        <v>932</v>
      </c>
      <c r="Q600" s="52">
        <v>49.470007763042332</v>
      </c>
      <c r="R600" s="52">
        <v>53.435244059481398</v>
      </c>
      <c r="S600" s="52">
        <v>60.79409121258189</v>
      </c>
      <c r="T600" s="52">
        <v>65.96001035072311</v>
      </c>
      <c r="U600" s="52">
        <v>100</v>
      </c>
      <c r="V600" s="52">
        <v>1055</v>
      </c>
      <c r="W600" s="52">
        <v>42.293016705584371</v>
      </c>
      <c r="X600" s="52">
        <v>56.390688940779164</v>
      </c>
      <c r="Y600" s="52">
        <v>100</v>
      </c>
      <c r="Z600" s="52">
        <v>935</v>
      </c>
      <c r="AA600" s="52">
        <v>40.862998221661762</v>
      </c>
      <c r="AB600" s="52">
        <v>54.483997628882349</v>
      </c>
      <c r="AC600" s="52">
        <v>100</v>
      </c>
      <c r="AD600" s="52">
        <v>345</v>
      </c>
      <c r="AE600" s="52">
        <v>43.749178743961387</v>
      </c>
      <c r="AF600" s="52">
        <v>58.33223832528185</v>
      </c>
      <c r="AG600" s="52">
        <v>100</v>
      </c>
      <c r="AH600" s="52">
        <v>309</v>
      </c>
      <c r="AI600" s="52">
        <v>43.265480043149942</v>
      </c>
      <c r="AJ600" s="52">
        <v>47.900925925925932</v>
      </c>
      <c r="AK600" s="52">
        <v>57.687306724199928</v>
      </c>
      <c r="AL600" s="52">
        <v>100</v>
      </c>
      <c r="AM600" s="53">
        <v>11.32</v>
      </c>
      <c r="AN600" s="53">
        <v>12.57</v>
      </c>
      <c r="AO600" s="53">
        <v>4.63</v>
      </c>
      <c r="AP600" s="52">
        <v>0</v>
      </c>
      <c r="AQ600" s="52">
        <v>0.98801369863013699</v>
      </c>
      <c r="AR600" s="52">
        <v>0.98834951456310682</v>
      </c>
      <c r="AS600" s="52">
        <v>0.98550724637681164</v>
      </c>
      <c r="AT600" s="52">
        <v>0.98974358974358978</v>
      </c>
      <c r="AU600" s="52">
        <v>0.99031007751937983</v>
      </c>
      <c r="AV600" s="52">
        <v>0.98550724637681164</v>
      </c>
      <c r="AW600" s="52">
        <v>0.99463806970509383</v>
      </c>
      <c r="AX600" s="52">
        <v>0.99397590361445787</v>
      </c>
      <c r="AY600" s="52">
        <v>1</v>
      </c>
      <c r="AZ600" s="52">
        <v>0.19194515852613539</v>
      </c>
      <c r="BA600" s="52">
        <v>21.610968294772938</v>
      </c>
      <c r="BB600" s="52">
        <v>50</v>
      </c>
      <c r="BC600" s="52">
        <v>0.21150097465886938</v>
      </c>
      <c r="BD600" s="52">
        <v>17.699805068226127</v>
      </c>
      <c r="BE600" s="52">
        <v>50</v>
      </c>
      <c r="BF600" s="52"/>
      <c r="BG600" s="52"/>
      <c r="BH600" s="52"/>
      <c r="BI600" s="52"/>
      <c r="BJ600" s="52"/>
      <c r="BK600" s="52"/>
      <c r="BL600" s="52"/>
      <c r="BM600" s="52"/>
      <c r="BN600" s="52"/>
      <c r="BO600" s="52"/>
      <c r="BP600" s="52">
        <v>269</v>
      </c>
      <c r="BQ600" s="52">
        <v>404</v>
      </c>
      <c r="BR600" s="52">
        <v>0.66584158415841588</v>
      </c>
      <c r="BS600" s="52">
        <v>35.417105540341268</v>
      </c>
      <c r="BT600" s="52">
        <v>50</v>
      </c>
      <c r="BU600" s="54"/>
      <c r="BV600" s="54"/>
      <c r="BW600" s="52"/>
      <c r="BX600" s="52"/>
      <c r="BY600" s="52"/>
      <c r="BZ600" s="55"/>
      <c r="CA600" s="55"/>
      <c r="CB600" s="52"/>
      <c r="CC600" s="52"/>
      <c r="CD600" s="52"/>
      <c r="CE600" s="52"/>
      <c r="CF600" s="52"/>
      <c r="CG600" s="52"/>
      <c r="CH600" s="52"/>
      <c r="CI600" s="52"/>
      <c r="CJ600" s="52"/>
      <c r="CK600" s="52">
        <v>709</v>
      </c>
      <c r="CL600" s="52">
        <v>354</v>
      </c>
      <c r="CM600" s="52">
        <v>786</v>
      </c>
      <c r="CN600" s="52">
        <v>0.49929478138222849</v>
      </c>
      <c r="CO600" s="52">
        <v>0.90203562340966925</v>
      </c>
      <c r="CP600" s="52">
        <v>33.286318758815234</v>
      </c>
      <c r="CQ600" s="52">
        <v>50</v>
      </c>
      <c r="CR600" s="52"/>
      <c r="CS600" s="52"/>
      <c r="CT600" s="52"/>
      <c r="CU600" s="52"/>
      <c r="CV600" s="52"/>
      <c r="CW600" s="52"/>
      <c r="CX600" s="52"/>
      <c r="CY600" s="52"/>
      <c r="CZ600" s="52">
        <v>16.823939048191338</v>
      </c>
      <c r="DA600" s="52">
        <v>19.496255895940152</v>
      </c>
      <c r="DB600" s="52">
        <v>17.335082511020332</v>
      </c>
      <c r="DC600" s="52"/>
      <c r="DD600" s="50" t="s">
        <v>1099</v>
      </c>
      <c r="DE600" s="22"/>
      <c r="DF600" s="22"/>
    </row>
    <row r="601" spans="1:110" x14ac:dyDescent="0.25">
      <c r="A601" s="50" t="s">
        <v>3200</v>
      </c>
      <c r="B601" s="50" t="s">
        <v>2202</v>
      </c>
      <c r="C601" s="50" t="s">
        <v>106</v>
      </c>
      <c r="D601" s="50" t="s">
        <v>114</v>
      </c>
      <c r="E601" s="50" t="s">
        <v>132</v>
      </c>
      <c r="F601" s="50" t="s">
        <v>2644</v>
      </c>
      <c r="G601" s="50" t="s">
        <v>109</v>
      </c>
      <c r="H601" s="52">
        <v>511.80086200612243</v>
      </c>
      <c r="I601" s="52">
        <v>550</v>
      </c>
      <c r="J601" s="52">
        <v>93.054702182931351</v>
      </c>
      <c r="K601" s="52">
        <v>0</v>
      </c>
      <c r="L601" s="52">
        <v>173</v>
      </c>
      <c r="M601" s="52">
        <v>77.230526537981703</v>
      </c>
      <c r="N601" s="52">
        <v>100</v>
      </c>
      <c r="O601" s="52">
        <v>100</v>
      </c>
      <c r="P601" s="52">
        <v>35</v>
      </c>
      <c r="Q601" s="52">
        <v>68.845066872438849</v>
      </c>
      <c r="R601" s="52">
        <v>73.206083402641411</v>
      </c>
      <c r="S601" s="52">
        <v>75</v>
      </c>
      <c r="T601" s="52">
        <v>91.793422496585137</v>
      </c>
      <c r="U601" s="52">
        <v>100</v>
      </c>
      <c r="V601" s="52">
        <v>173</v>
      </c>
      <c r="W601" s="52">
        <v>70.755329235098046</v>
      </c>
      <c r="X601" s="52">
        <v>94.340438980130727</v>
      </c>
      <c r="Y601" s="52">
        <v>100</v>
      </c>
      <c r="Z601" s="52">
        <v>35</v>
      </c>
      <c r="AA601" s="52">
        <v>61.09235566021281</v>
      </c>
      <c r="AB601" s="52">
        <v>81.456474213617085</v>
      </c>
      <c r="AC601" s="52">
        <v>100</v>
      </c>
      <c r="AD601" s="52"/>
      <c r="AE601" s="52"/>
      <c r="AF601" s="52"/>
      <c r="AG601" s="52">
        <v>0</v>
      </c>
      <c r="AH601" s="52"/>
      <c r="AI601" s="52"/>
      <c r="AJ601" s="52"/>
      <c r="AK601" s="52"/>
      <c r="AL601" s="52">
        <v>0</v>
      </c>
      <c r="AM601" s="53">
        <v>6.15</v>
      </c>
      <c r="AN601" s="53">
        <v>12.11</v>
      </c>
      <c r="AO601" s="53"/>
      <c r="AP601" s="52">
        <v>0</v>
      </c>
      <c r="AQ601" s="52">
        <v>0.99431818181818177</v>
      </c>
      <c r="AR601" s="52">
        <v>0.97297297297297303</v>
      </c>
      <c r="AS601" s="52">
        <v>1</v>
      </c>
      <c r="AT601" s="52">
        <v>0.99431818181818177</v>
      </c>
      <c r="AU601" s="52">
        <v>0.97297297297297303</v>
      </c>
      <c r="AV601" s="52">
        <v>1</v>
      </c>
      <c r="AW601" s="52"/>
      <c r="AX601" s="52"/>
      <c r="AY601" s="52"/>
      <c r="AZ601" s="52">
        <v>3.6458333333333336E-2</v>
      </c>
      <c r="BA601" s="52">
        <v>50</v>
      </c>
      <c r="BB601" s="52">
        <v>50</v>
      </c>
      <c r="BC601" s="52">
        <v>7.8947368421052627E-2</v>
      </c>
      <c r="BD601" s="52">
        <v>44.21052631578948</v>
      </c>
      <c r="BE601" s="52">
        <v>50</v>
      </c>
      <c r="BF601" s="52"/>
      <c r="BG601" s="52"/>
      <c r="BH601" s="52"/>
      <c r="BI601" s="52"/>
      <c r="BJ601" s="52"/>
      <c r="BK601" s="52"/>
      <c r="BL601" s="52"/>
      <c r="BM601" s="52"/>
      <c r="BN601" s="52"/>
      <c r="BO601" s="52"/>
      <c r="BP601" s="52"/>
      <c r="BQ601" s="52"/>
      <c r="BR601" s="52"/>
      <c r="BS601" s="52"/>
      <c r="BT601" s="52"/>
      <c r="BU601" s="54"/>
      <c r="BV601" s="54"/>
      <c r="BW601" s="52"/>
      <c r="BX601" s="52"/>
      <c r="BY601" s="52"/>
      <c r="BZ601" s="55"/>
      <c r="CA601" s="55"/>
      <c r="CB601" s="52"/>
      <c r="CC601" s="52"/>
      <c r="CD601" s="52"/>
      <c r="CE601" s="52"/>
      <c r="CF601" s="52"/>
      <c r="CG601" s="52"/>
      <c r="CH601" s="52"/>
      <c r="CI601" s="52"/>
      <c r="CJ601" s="52"/>
      <c r="CK601" s="52">
        <v>92</v>
      </c>
      <c r="CL601" s="52">
        <v>74</v>
      </c>
      <c r="CM601" s="52">
        <v>94</v>
      </c>
      <c r="CN601" s="52">
        <v>0.80434782608695654</v>
      </c>
      <c r="CO601" s="52">
        <v>0.97872340425531912</v>
      </c>
      <c r="CP601" s="52">
        <v>50</v>
      </c>
      <c r="CQ601" s="52">
        <v>50</v>
      </c>
      <c r="CR601" s="52"/>
      <c r="CS601" s="52"/>
      <c r="CT601" s="52"/>
      <c r="CU601" s="52"/>
      <c r="CV601" s="52"/>
      <c r="CW601" s="52"/>
      <c r="CX601" s="52"/>
      <c r="CY601" s="52"/>
      <c r="CZ601" s="52">
        <v>16.823939048191338</v>
      </c>
      <c r="DA601" s="52">
        <v>19.496255895940152</v>
      </c>
      <c r="DB601" s="52">
        <v>17.335082511020332</v>
      </c>
      <c r="DC601" s="52"/>
      <c r="DD601" s="50" t="s">
        <v>802</v>
      </c>
      <c r="DE601" s="22"/>
      <c r="DF601" s="22"/>
    </row>
    <row r="602" spans="1:110" x14ac:dyDescent="0.25">
      <c r="A602" s="50" t="s">
        <v>3267</v>
      </c>
      <c r="B602" s="50" t="s">
        <v>2203</v>
      </c>
      <c r="C602" s="50" t="s">
        <v>106</v>
      </c>
      <c r="D602" s="50" t="s">
        <v>108</v>
      </c>
      <c r="E602" s="50" t="s">
        <v>119</v>
      </c>
      <c r="F602" s="50" t="s">
        <v>1453</v>
      </c>
      <c r="G602" s="50" t="s">
        <v>109</v>
      </c>
      <c r="H602" s="52">
        <v>588.94311759882862</v>
      </c>
      <c r="I602" s="52">
        <v>800</v>
      </c>
      <c r="J602" s="52">
        <v>73.617889699853578</v>
      </c>
      <c r="K602" s="52">
        <v>0</v>
      </c>
      <c r="L602" s="52">
        <v>529</v>
      </c>
      <c r="M602" s="52">
        <v>65.593371019491485</v>
      </c>
      <c r="N602" s="52">
        <v>87.457828025988647</v>
      </c>
      <c r="O602" s="52">
        <v>100</v>
      </c>
      <c r="P602" s="52">
        <v>234</v>
      </c>
      <c r="Q602" s="52">
        <v>56.676092006963181</v>
      </c>
      <c r="R602" s="52">
        <v>59.476531195451699</v>
      </c>
      <c r="S602" s="52">
        <v>72.666738100615632</v>
      </c>
      <c r="T602" s="52">
        <v>75.568122675950917</v>
      </c>
      <c r="U602" s="52">
        <v>100</v>
      </c>
      <c r="V602" s="52">
        <v>529</v>
      </c>
      <c r="W602" s="52">
        <v>53.281429423883957</v>
      </c>
      <c r="X602" s="52">
        <v>71.041905898511942</v>
      </c>
      <c r="Y602" s="52">
        <v>100</v>
      </c>
      <c r="Z602" s="52">
        <v>234</v>
      </c>
      <c r="AA602" s="52">
        <v>45.471365224685314</v>
      </c>
      <c r="AB602" s="52">
        <v>60.628486966247088</v>
      </c>
      <c r="AC602" s="52">
        <v>100</v>
      </c>
      <c r="AD602" s="52">
        <v>182</v>
      </c>
      <c r="AE602" s="52">
        <v>58.088461538461502</v>
      </c>
      <c r="AF602" s="52">
        <v>77.451282051281993</v>
      </c>
      <c r="AG602" s="52">
        <v>100</v>
      </c>
      <c r="AH602" s="52">
        <v>88</v>
      </c>
      <c r="AI602" s="52">
        <v>51.866666666666674</v>
      </c>
      <c r="AJ602" s="52">
        <v>63.913120567375884</v>
      </c>
      <c r="AK602" s="52">
        <v>69.155555555555566</v>
      </c>
      <c r="AL602" s="52">
        <v>100</v>
      </c>
      <c r="AM602" s="53">
        <v>15.99</v>
      </c>
      <c r="AN602" s="53">
        <v>14</v>
      </c>
      <c r="AO602" s="53">
        <v>12.04</v>
      </c>
      <c r="AP602" s="52">
        <v>0</v>
      </c>
      <c r="AQ602" s="52">
        <v>0.99445471349353054</v>
      </c>
      <c r="AR602" s="52">
        <v>0.99579831932773111</v>
      </c>
      <c r="AS602" s="52">
        <v>0.99339933993399343</v>
      </c>
      <c r="AT602" s="52">
        <v>0.99630996309963105</v>
      </c>
      <c r="AU602" s="52">
        <v>1</v>
      </c>
      <c r="AV602" s="52">
        <v>0.99339933993399343</v>
      </c>
      <c r="AW602" s="52">
        <v>1</v>
      </c>
      <c r="AX602" s="52">
        <v>1</v>
      </c>
      <c r="AY602" s="52">
        <v>1</v>
      </c>
      <c r="AZ602" s="52">
        <v>0.11090573012939002</v>
      </c>
      <c r="BA602" s="52">
        <v>37.818853974122014</v>
      </c>
      <c r="BB602" s="52">
        <v>50</v>
      </c>
      <c r="BC602" s="52">
        <v>0.21052631578947367</v>
      </c>
      <c r="BD602" s="52">
        <v>17.894736842105274</v>
      </c>
      <c r="BE602" s="52">
        <v>50</v>
      </c>
      <c r="BF602" s="52"/>
      <c r="BG602" s="52"/>
      <c r="BH602" s="52"/>
      <c r="BI602" s="52"/>
      <c r="BJ602" s="52"/>
      <c r="BK602" s="52"/>
      <c r="BL602" s="52"/>
      <c r="BM602" s="52"/>
      <c r="BN602" s="52"/>
      <c r="BO602" s="52"/>
      <c r="BP602" s="52">
        <v>148</v>
      </c>
      <c r="BQ602" s="52">
        <v>155</v>
      </c>
      <c r="BR602" s="52">
        <v>0.95483870967741935</v>
      </c>
      <c r="BS602" s="52">
        <v>50</v>
      </c>
      <c r="BT602" s="52">
        <v>50</v>
      </c>
      <c r="BU602" s="54"/>
      <c r="BV602" s="54"/>
      <c r="BW602" s="52"/>
      <c r="BX602" s="52"/>
      <c r="BY602" s="52"/>
      <c r="BZ602" s="55"/>
      <c r="CA602" s="55"/>
      <c r="CB602" s="52"/>
      <c r="CC602" s="52"/>
      <c r="CD602" s="52"/>
      <c r="CE602" s="52"/>
      <c r="CF602" s="52"/>
      <c r="CG602" s="52"/>
      <c r="CH602" s="52"/>
      <c r="CI602" s="52"/>
      <c r="CJ602" s="52"/>
      <c r="CK602" s="52">
        <v>353</v>
      </c>
      <c r="CL602" s="52">
        <v>222</v>
      </c>
      <c r="CM602" s="52">
        <v>371</v>
      </c>
      <c r="CN602" s="52">
        <v>0.62889518413597734</v>
      </c>
      <c r="CO602" s="52">
        <v>0.95148247978436662</v>
      </c>
      <c r="CP602" s="52">
        <v>41.926345609065159</v>
      </c>
      <c r="CQ602" s="52">
        <v>50</v>
      </c>
      <c r="CR602" s="52"/>
      <c r="CS602" s="52"/>
      <c r="CT602" s="52"/>
      <c r="CU602" s="52"/>
      <c r="CV602" s="52"/>
      <c r="CW602" s="52"/>
      <c r="CX602" s="52"/>
      <c r="CY602" s="52"/>
      <c r="CZ602" s="52">
        <v>16.823939048191338</v>
      </c>
      <c r="DA602" s="52">
        <v>19.496255895940152</v>
      </c>
      <c r="DB602" s="52">
        <v>17.335082511020332</v>
      </c>
      <c r="DC602" s="52"/>
      <c r="DD602" s="50" t="s">
        <v>878</v>
      </c>
      <c r="DE602" s="22"/>
      <c r="DF602" s="22"/>
    </row>
    <row r="603" spans="1:110" x14ac:dyDescent="0.25">
      <c r="A603" s="50" t="s">
        <v>3414</v>
      </c>
      <c r="B603" s="50" t="s">
        <v>2205</v>
      </c>
      <c r="C603" s="50" t="s">
        <v>106</v>
      </c>
      <c r="D603" s="50" t="s">
        <v>114</v>
      </c>
      <c r="E603" s="50" t="s">
        <v>137</v>
      </c>
      <c r="F603" s="50" t="s">
        <v>1453</v>
      </c>
      <c r="G603" s="50" t="s">
        <v>109</v>
      </c>
      <c r="H603" s="52">
        <v>642.15326041510514</v>
      </c>
      <c r="I603" s="52">
        <v>750</v>
      </c>
      <c r="J603" s="52">
        <v>85.620434722014011</v>
      </c>
      <c r="K603" s="52">
        <v>0</v>
      </c>
      <c r="L603" s="52">
        <v>266</v>
      </c>
      <c r="M603" s="52">
        <v>76.778896082473935</v>
      </c>
      <c r="N603" s="52">
        <v>100</v>
      </c>
      <c r="O603" s="52">
        <v>100</v>
      </c>
      <c r="P603" s="52">
        <v>92</v>
      </c>
      <c r="Q603" s="52">
        <v>65.470391712389343</v>
      </c>
      <c r="R603" s="52">
        <v>73.948996726295576</v>
      </c>
      <c r="S603" s="52">
        <v>75</v>
      </c>
      <c r="T603" s="52">
        <v>87.293855616519124</v>
      </c>
      <c r="U603" s="52">
        <v>100</v>
      </c>
      <c r="V603" s="52">
        <v>266</v>
      </c>
      <c r="W603" s="52">
        <v>69.590566972615861</v>
      </c>
      <c r="X603" s="52">
        <v>92.787422630154481</v>
      </c>
      <c r="Y603" s="52">
        <v>100</v>
      </c>
      <c r="Z603" s="52">
        <v>92</v>
      </c>
      <c r="AA603" s="52">
        <v>61.347449829786811</v>
      </c>
      <c r="AB603" s="52">
        <v>81.796599773049081</v>
      </c>
      <c r="AC603" s="52">
        <v>100</v>
      </c>
      <c r="AD603" s="52">
        <v>91</v>
      </c>
      <c r="AE603" s="52">
        <v>63.904761904761912</v>
      </c>
      <c r="AF603" s="52">
        <v>85.206349206349216</v>
      </c>
      <c r="AG603" s="52">
        <v>100</v>
      </c>
      <c r="AH603" s="52">
        <v>30</v>
      </c>
      <c r="AI603" s="52">
        <v>54.743333333333325</v>
      </c>
      <c r="AJ603" s="52">
        <v>68.410382513661219</v>
      </c>
      <c r="AK603" s="52">
        <v>72.991111111111096</v>
      </c>
      <c r="AL603" s="52">
        <v>100</v>
      </c>
      <c r="AM603" s="53">
        <v>9.52</v>
      </c>
      <c r="AN603" s="53">
        <v>12.6</v>
      </c>
      <c r="AO603" s="53">
        <v>13.66</v>
      </c>
      <c r="AP603" s="52">
        <v>0</v>
      </c>
      <c r="AQ603" s="52">
        <v>0.98555956678700363</v>
      </c>
      <c r="AR603" s="52">
        <v>0.96969696969696972</v>
      </c>
      <c r="AS603" s="52">
        <v>0.9943820224719101</v>
      </c>
      <c r="AT603" s="52">
        <v>0.98928571428571432</v>
      </c>
      <c r="AU603" s="52">
        <v>0.98039215686274506</v>
      </c>
      <c r="AV603" s="52">
        <v>0.9943820224719101</v>
      </c>
      <c r="AW603" s="52">
        <v>1</v>
      </c>
      <c r="AX603" s="52">
        <v>1</v>
      </c>
      <c r="AY603" s="52">
        <v>1</v>
      </c>
      <c r="AZ603" s="52">
        <v>4.5275590551181105E-2</v>
      </c>
      <c r="BA603" s="52">
        <v>50</v>
      </c>
      <c r="BB603" s="52">
        <v>50</v>
      </c>
      <c r="BC603" s="52">
        <v>0.12142857142857143</v>
      </c>
      <c r="BD603" s="52">
        <v>35.714285714285722</v>
      </c>
      <c r="BE603" s="52">
        <v>50</v>
      </c>
      <c r="BF603" s="52"/>
      <c r="BG603" s="52"/>
      <c r="BH603" s="52"/>
      <c r="BI603" s="52"/>
      <c r="BJ603" s="52"/>
      <c r="BK603" s="52"/>
      <c r="BL603" s="52"/>
      <c r="BM603" s="52"/>
      <c r="BN603" s="52"/>
      <c r="BO603" s="52"/>
      <c r="BP603" s="52"/>
      <c r="BQ603" s="52"/>
      <c r="BR603" s="52"/>
      <c r="BS603" s="52"/>
      <c r="BT603" s="52"/>
      <c r="BU603" s="54"/>
      <c r="BV603" s="54"/>
      <c r="BW603" s="52"/>
      <c r="BX603" s="52"/>
      <c r="BY603" s="52"/>
      <c r="BZ603" s="55"/>
      <c r="CA603" s="55"/>
      <c r="CB603" s="52"/>
      <c r="CC603" s="52"/>
      <c r="CD603" s="52"/>
      <c r="CE603" s="52"/>
      <c r="CF603" s="52"/>
      <c r="CG603" s="52"/>
      <c r="CH603" s="52"/>
      <c r="CI603" s="52"/>
      <c r="CJ603" s="52"/>
      <c r="CK603" s="52">
        <v>88</v>
      </c>
      <c r="CL603" s="52">
        <v>48</v>
      </c>
      <c r="CM603" s="52">
        <v>90</v>
      </c>
      <c r="CN603" s="52">
        <v>0.54545454545454541</v>
      </c>
      <c r="CO603" s="52">
        <v>0.97777777777777775</v>
      </c>
      <c r="CP603" s="52">
        <v>36.36363636363636</v>
      </c>
      <c r="CQ603" s="52">
        <v>50</v>
      </c>
      <c r="CR603" s="52"/>
      <c r="CS603" s="52"/>
      <c r="CT603" s="52"/>
      <c r="CU603" s="52"/>
      <c r="CV603" s="52"/>
      <c r="CW603" s="52"/>
      <c r="CX603" s="52"/>
      <c r="CY603" s="52"/>
      <c r="CZ603" s="52">
        <v>16.823939048191338</v>
      </c>
      <c r="DA603" s="52">
        <v>19.496255895940152</v>
      </c>
      <c r="DB603" s="52">
        <v>17.335082511020332</v>
      </c>
      <c r="DC603" s="52"/>
      <c r="DD603" s="50" t="s">
        <v>1047</v>
      </c>
      <c r="DE603" s="22"/>
      <c r="DF603" s="22"/>
    </row>
    <row r="604" spans="1:110" x14ac:dyDescent="0.25">
      <c r="A604" s="50" t="s">
        <v>3534</v>
      </c>
      <c r="B604" s="50" t="s">
        <v>2204</v>
      </c>
      <c r="C604" s="50" t="s">
        <v>106</v>
      </c>
      <c r="D604" s="50" t="s">
        <v>108</v>
      </c>
      <c r="E604" s="50" t="s">
        <v>119</v>
      </c>
      <c r="F604" s="50" t="s">
        <v>2644</v>
      </c>
      <c r="G604" s="50" t="s">
        <v>109</v>
      </c>
      <c r="H604" s="52">
        <v>702.1850002274623</v>
      </c>
      <c r="I604" s="52">
        <v>800</v>
      </c>
      <c r="J604" s="52">
        <v>87.773125028432787</v>
      </c>
      <c r="K604" s="52">
        <v>1</v>
      </c>
      <c r="L604" s="52">
        <v>1026</v>
      </c>
      <c r="M604" s="52">
        <v>78.694840045044586</v>
      </c>
      <c r="N604" s="52">
        <v>100</v>
      </c>
      <c r="O604" s="52">
        <v>100</v>
      </c>
      <c r="P604" s="52">
        <v>171</v>
      </c>
      <c r="Q604" s="52">
        <v>60.533225751627938</v>
      </c>
      <c r="R604" s="52">
        <v>72.831924347204023</v>
      </c>
      <c r="S604" s="52">
        <v>75</v>
      </c>
      <c r="T604" s="52">
        <v>80.710967668837256</v>
      </c>
      <c r="U604" s="52">
        <v>100</v>
      </c>
      <c r="V604" s="52">
        <v>1016</v>
      </c>
      <c r="W604" s="52">
        <v>69.356610401479088</v>
      </c>
      <c r="X604" s="52">
        <v>92.475480535305451</v>
      </c>
      <c r="Y604" s="52">
        <v>100</v>
      </c>
      <c r="Z604" s="52">
        <v>169</v>
      </c>
      <c r="AA604" s="52">
        <v>51.938912697165364</v>
      </c>
      <c r="AB604" s="52">
        <v>69.25188359622048</v>
      </c>
      <c r="AC604" s="52">
        <v>100</v>
      </c>
      <c r="AD604" s="52">
        <v>341</v>
      </c>
      <c r="AE604" s="52">
        <v>69.188440860215081</v>
      </c>
      <c r="AF604" s="52">
        <v>92.251254480286775</v>
      </c>
      <c r="AG604" s="52">
        <v>100</v>
      </c>
      <c r="AH604" s="52">
        <v>46</v>
      </c>
      <c r="AI604" s="52">
        <v>51.311413043478268</v>
      </c>
      <c r="AJ604" s="52">
        <v>71.976045197740135</v>
      </c>
      <c r="AK604" s="52">
        <v>68.415217391304367</v>
      </c>
      <c r="AL604" s="52">
        <v>100</v>
      </c>
      <c r="AM604" s="53">
        <v>14.46</v>
      </c>
      <c r="AN604" s="53">
        <v>20.89</v>
      </c>
      <c r="AO604" s="53">
        <v>20.66</v>
      </c>
      <c r="AP604" s="52">
        <v>0</v>
      </c>
      <c r="AQ604" s="52">
        <v>0.98473282442748089</v>
      </c>
      <c r="AR604" s="52">
        <v>0.98843930635838151</v>
      </c>
      <c r="AS604" s="52">
        <v>0.98399999999999999</v>
      </c>
      <c r="AT604" s="52">
        <v>0.97521448999046711</v>
      </c>
      <c r="AU604" s="52">
        <v>0.97701149425287359</v>
      </c>
      <c r="AV604" s="52">
        <v>0.97485714285714287</v>
      </c>
      <c r="AW604" s="52">
        <v>0.99416909620991256</v>
      </c>
      <c r="AX604" s="52">
        <v>0.97872340425531912</v>
      </c>
      <c r="AY604" s="52">
        <v>0.9966216216216216</v>
      </c>
      <c r="AZ604" s="52">
        <v>1.717557251908397E-2</v>
      </c>
      <c r="BA604" s="52">
        <v>50</v>
      </c>
      <c r="BB604" s="52">
        <v>50</v>
      </c>
      <c r="BC604" s="52">
        <v>5.2287581699346407E-2</v>
      </c>
      <c r="BD604" s="52">
        <v>49.542483660130721</v>
      </c>
      <c r="BE604" s="52">
        <v>50</v>
      </c>
      <c r="BF604" s="52"/>
      <c r="BG604" s="52"/>
      <c r="BH604" s="52"/>
      <c r="BI604" s="52"/>
      <c r="BJ604" s="52"/>
      <c r="BK604" s="52"/>
      <c r="BL604" s="52"/>
      <c r="BM604" s="52"/>
      <c r="BN604" s="52"/>
      <c r="BO604" s="52"/>
      <c r="BP604" s="52">
        <v>332</v>
      </c>
      <c r="BQ604" s="52">
        <v>335</v>
      </c>
      <c r="BR604" s="52">
        <v>0.991044776119403</v>
      </c>
      <c r="BS604" s="52">
        <v>50</v>
      </c>
      <c r="BT604" s="52">
        <v>50</v>
      </c>
      <c r="BU604" s="54"/>
      <c r="BV604" s="54"/>
      <c r="BW604" s="52"/>
      <c r="BX604" s="52"/>
      <c r="BY604" s="52"/>
      <c r="BZ604" s="55"/>
      <c r="CA604" s="55"/>
      <c r="CB604" s="52"/>
      <c r="CC604" s="52"/>
      <c r="CD604" s="52"/>
      <c r="CE604" s="52"/>
      <c r="CF604" s="52"/>
      <c r="CG604" s="52"/>
      <c r="CH604" s="52"/>
      <c r="CI604" s="52"/>
      <c r="CJ604" s="52"/>
      <c r="CK604" s="52">
        <v>685</v>
      </c>
      <c r="CL604" s="52">
        <v>509</v>
      </c>
      <c r="CM604" s="52">
        <v>708</v>
      </c>
      <c r="CN604" s="52">
        <v>0.74306569343065698</v>
      </c>
      <c r="CO604" s="52">
        <v>0.96751412429378536</v>
      </c>
      <c r="CP604" s="52">
        <v>49.537712895377133</v>
      </c>
      <c r="CQ604" s="52">
        <v>50</v>
      </c>
      <c r="CR604" s="52"/>
      <c r="CS604" s="52"/>
      <c r="CT604" s="52"/>
      <c r="CU604" s="52"/>
      <c r="CV604" s="52"/>
      <c r="CW604" s="52"/>
      <c r="CX604" s="52"/>
      <c r="CY604" s="52"/>
      <c r="CZ604" s="52">
        <v>16.823939048191338</v>
      </c>
      <c r="DA604" s="52">
        <v>19.496255895940152</v>
      </c>
      <c r="DB604" s="52">
        <v>17.335082511020332</v>
      </c>
      <c r="DC604" s="52"/>
      <c r="DD604" s="50" t="s">
        <v>1047</v>
      </c>
      <c r="DE604" s="22"/>
      <c r="DF604" s="22"/>
    </row>
    <row r="605" spans="1:110" x14ac:dyDescent="0.25">
      <c r="A605" s="50" t="s">
        <v>3600</v>
      </c>
      <c r="B605" s="50" t="s">
        <v>2206</v>
      </c>
      <c r="C605" s="50" t="s">
        <v>1212</v>
      </c>
      <c r="D605" s="50" t="s">
        <v>107</v>
      </c>
      <c r="E605" s="50" t="s">
        <v>137</v>
      </c>
      <c r="F605" s="50" t="s">
        <v>1453</v>
      </c>
      <c r="G605" s="50" t="s">
        <v>109</v>
      </c>
      <c r="H605" s="52">
        <v>567.76265244265051</v>
      </c>
      <c r="I605" s="52">
        <v>650</v>
      </c>
      <c r="J605" s="52">
        <v>87.348100375792384</v>
      </c>
      <c r="K605" s="52">
        <v>0</v>
      </c>
      <c r="L605" s="52">
        <v>188</v>
      </c>
      <c r="M605" s="52">
        <v>75.652689163970791</v>
      </c>
      <c r="N605" s="52">
        <v>100</v>
      </c>
      <c r="O605" s="52">
        <v>100</v>
      </c>
      <c r="P605" s="52">
        <v>44</v>
      </c>
      <c r="Q605" s="52">
        <v>60.099432224963216</v>
      </c>
      <c r="R605" s="52">
        <v>74.036748735533422</v>
      </c>
      <c r="S605" s="52">
        <v>75</v>
      </c>
      <c r="T605" s="52">
        <v>80.132576299950955</v>
      </c>
      <c r="U605" s="52">
        <v>100</v>
      </c>
      <c r="V605" s="52">
        <v>188</v>
      </c>
      <c r="W605" s="52">
        <v>69.728610361589062</v>
      </c>
      <c r="X605" s="52">
        <v>92.97148048211875</v>
      </c>
      <c r="Y605" s="52">
        <v>100</v>
      </c>
      <c r="Z605" s="52">
        <v>44</v>
      </c>
      <c r="AA605" s="52">
        <v>55.62924841049842</v>
      </c>
      <c r="AB605" s="52">
        <v>74.172331213997893</v>
      </c>
      <c r="AC605" s="52">
        <v>100</v>
      </c>
      <c r="AD605" s="52">
        <v>71</v>
      </c>
      <c r="AE605" s="52">
        <v>63.1131455399061</v>
      </c>
      <c r="AF605" s="52">
        <v>84.1508607198748</v>
      </c>
      <c r="AG605" s="52">
        <v>100</v>
      </c>
      <c r="AH605" s="52">
        <v>17</v>
      </c>
      <c r="AI605" s="52"/>
      <c r="AJ605" s="52">
        <v>65.232716049382717</v>
      </c>
      <c r="AK605" s="52"/>
      <c r="AL605" s="52">
        <v>0</v>
      </c>
      <c r="AM605" s="53">
        <v>14.9</v>
      </c>
      <c r="AN605" s="53">
        <v>18.399999999999999</v>
      </c>
      <c r="AO605" s="53"/>
      <c r="AP605" s="52">
        <v>0</v>
      </c>
      <c r="AQ605" s="52">
        <v>0.97938144329896903</v>
      </c>
      <c r="AR605" s="52">
        <v>1</v>
      </c>
      <c r="AS605" s="52">
        <v>0.97333333333333338</v>
      </c>
      <c r="AT605" s="52">
        <v>0.97938144329896903</v>
      </c>
      <c r="AU605" s="52">
        <v>1</v>
      </c>
      <c r="AV605" s="52">
        <v>0.97333333333333338</v>
      </c>
      <c r="AW605" s="52">
        <v>1</v>
      </c>
      <c r="AX605" s="52"/>
      <c r="AY605" s="52">
        <v>1</v>
      </c>
      <c r="AZ605" s="52">
        <v>0.04</v>
      </c>
      <c r="BA605" s="52">
        <v>50</v>
      </c>
      <c r="BB605" s="52">
        <v>50</v>
      </c>
      <c r="BC605" s="52">
        <v>8.5714285714285715E-2</v>
      </c>
      <c r="BD605" s="52">
        <v>42.857142857142861</v>
      </c>
      <c r="BE605" s="52">
        <v>50</v>
      </c>
      <c r="BF605" s="52"/>
      <c r="BG605" s="52"/>
      <c r="BH605" s="52"/>
      <c r="BI605" s="52"/>
      <c r="BJ605" s="52"/>
      <c r="BK605" s="52"/>
      <c r="BL605" s="52"/>
      <c r="BM605" s="52"/>
      <c r="BN605" s="52"/>
      <c r="BO605" s="52"/>
      <c r="BP605" s="52"/>
      <c r="BQ605" s="52"/>
      <c r="BR605" s="52"/>
      <c r="BS605" s="52"/>
      <c r="BT605" s="52"/>
      <c r="BU605" s="54"/>
      <c r="BV605" s="54"/>
      <c r="BW605" s="52"/>
      <c r="BX605" s="52"/>
      <c r="BY605" s="52"/>
      <c r="BZ605" s="55"/>
      <c r="CA605" s="55"/>
      <c r="CB605" s="52"/>
      <c r="CC605" s="52"/>
      <c r="CD605" s="52"/>
      <c r="CE605" s="52"/>
      <c r="CF605" s="52"/>
      <c r="CG605" s="52"/>
      <c r="CH605" s="52"/>
      <c r="CI605" s="52"/>
      <c r="CJ605" s="52"/>
      <c r="CK605" s="52">
        <v>69</v>
      </c>
      <c r="CL605" s="52">
        <v>45</v>
      </c>
      <c r="CM605" s="52">
        <v>70</v>
      </c>
      <c r="CN605" s="52">
        <v>0.65217391304347827</v>
      </c>
      <c r="CO605" s="52">
        <v>0.98571428571428577</v>
      </c>
      <c r="CP605" s="52">
        <v>43.478260869565219</v>
      </c>
      <c r="CQ605" s="52">
        <v>50</v>
      </c>
      <c r="CR605" s="52"/>
      <c r="CS605" s="52"/>
      <c r="CT605" s="52"/>
      <c r="CU605" s="52"/>
      <c r="CV605" s="52"/>
      <c r="CW605" s="52"/>
      <c r="CX605" s="52"/>
      <c r="CY605" s="52"/>
      <c r="CZ605" s="52">
        <v>16.823939048191338</v>
      </c>
      <c r="DA605" s="52">
        <v>19.496255895940152</v>
      </c>
      <c r="DB605" s="52">
        <v>17.335082511020332</v>
      </c>
      <c r="DC605" s="52"/>
      <c r="DD605" s="50" t="s">
        <v>1260</v>
      </c>
      <c r="DE605" s="22"/>
      <c r="DF605" s="22"/>
    </row>
    <row r="606" spans="1:110" x14ac:dyDescent="0.25">
      <c r="A606" s="50" t="s">
        <v>3590</v>
      </c>
      <c r="B606" s="50" t="s">
        <v>2207</v>
      </c>
      <c r="C606" s="50" t="s">
        <v>1212</v>
      </c>
      <c r="D606" s="50" t="s">
        <v>137</v>
      </c>
      <c r="E606" s="50" t="s">
        <v>108</v>
      </c>
      <c r="F606" s="50" t="s">
        <v>1453</v>
      </c>
      <c r="G606" s="50" t="s">
        <v>109</v>
      </c>
      <c r="H606" s="52">
        <v>645.62624884941249</v>
      </c>
      <c r="I606" s="52">
        <v>750</v>
      </c>
      <c r="J606" s="52">
        <v>86.083499846588325</v>
      </c>
      <c r="K606" s="52">
        <v>0</v>
      </c>
      <c r="L606" s="52">
        <v>287</v>
      </c>
      <c r="M606" s="52">
        <v>73.485317136439846</v>
      </c>
      <c r="N606" s="52">
        <v>97.980422848586457</v>
      </c>
      <c r="O606" s="52">
        <v>100</v>
      </c>
      <c r="P606" s="52">
        <v>79</v>
      </c>
      <c r="Q606" s="52">
        <v>63.853601274031753</v>
      </c>
      <c r="R606" s="52">
        <v>68.925409760430028</v>
      </c>
      <c r="S606" s="52">
        <v>75</v>
      </c>
      <c r="T606" s="52">
        <v>85.138135032042342</v>
      </c>
      <c r="U606" s="52">
        <v>100</v>
      </c>
      <c r="V606" s="52">
        <v>287</v>
      </c>
      <c r="W606" s="52">
        <v>64.870943055795451</v>
      </c>
      <c r="X606" s="52">
        <v>86.494590741060591</v>
      </c>
      <c r="Y606" s="52">
        <v>100</v>
      </c>
      <c r="Z606" s="52">
        <v>79</v>
      </c>
      <c r="AA606" s="52">
        <v>54.195891479036042</v>
      </c>
      <c r="AB606" s="52">
        <v>72.261188638714728</v>
      </c>
      <c r="AC606" s="52">
        <v>100</v>
      </c>
      <c r="AD606" s="52">
        <v>124</v>
      </c>
      <c r="AE606" s="52">
        <v>62.631989247311814</v>
      </c>
      <c r="AF606" s="52">
        <v>83.509318996415743</v>
      </c>
      <c r="AG606" s="52">
        <v>100</v>
      </c>
      <c r="AH606" s="52">
        <v>30</v>
      </c>
      <c r="AI606" s="52">
        <v>57.99444444444444</v>
      </c>
      <c r="AJ606" s="52">
        <v>64.112056737588645</v>
      </c>
      <c r="AK606" s="52">
        <v>77.325925925925915</v>
      </c>
      <c r="AL606" s="52">
        <v>100</v>
      </c>
      <c r="AM606" s="53">
        <v>11.14</v>
      </c>
      <c r="AN606" s="53">
        <v>14.72</v>
      </c>
      <c r="AO606" s="53">
        <v>6.11</v>
      </c>
      <c r="AP606" s="52">
        <v>0</v>
      </c>
      <c r="AQ606" s="52">
        <v>0.99655172413793103</v>
      </c>
      <c r="AR606" s="52">
        <v>1</v>
      </c>
      <c r="AS606" s="52">
        <v>0.99526066350710896</v>
      </c>
      <c r="AT606" s="52">
        <v>0.99655172413793103</v>
      </c>
      <c r="AU606" s="52">
        <v>1</v>
      </c>
      <c r="AV606" s="52">
        <v>0.99526066350710896</v>
      </c>
      <c r="AW606" s="52">
        <v>1</v>
      </c>
      <c r="AX606" s="52">
        <v>1</v>
      </c>
      <c r="AY606" s="52">
        <v>1</v>
      </c>
      <c r="AZ606" s="52">
        <v>2.0761245674740483E-2</v>
      </c>
      <c r="BA606" s="52">
        <v>50</v>
      </c>
      <c r="BB606" s="52">
        <v>50</v>
      </c>
      <c r="BC606" s="52">
        <v>4.4776119402985072E-2</v>
      </c>
      <c r="BD606" s="52">
        <v>50</v>
      </c>
      <c r="BE606" s="52">
        <v>50</v>
      </c>
      <c r="BF606" s="52"/>
      <c r="BG606" s="52"/>
      <c r="BH606" s="52"/>
      <c r="BI606" s="52"/>
      <c r="BJ606" s="52"/>
      <c r="BK606" s="52"/>
      <c r="BL606" s="52"/>
      <c r="BM606" s="52"/>
      <c r="BN606" s="52"/>
      <c r="BO606" s="52"/>
      <c r="BP606" s="52"/>
      <c r="BQ606" s="52"/>
      <c r="BR606" s="52"/>
      <c r="BS606" s="52"/>
      <c r="BT606" s="52"/>
      <c r="BU606" s="54"/>
      <c r="BV606" s="54"/>
      <c r="BW606" s="52"/>
      <c r="BX606" s="52"/>
      <c r="BY606" s="52"/>
      <c r="BZ606" s="55"/>
      <c r="CA606" s="55"/>
      <c r="CB606" s="52"/>
      <c r="CC606" s="52"/>
      <c r="CD606" s="52"/>
      <c r="CE606" s="52"/>
      <c r="CF606" s="52"/>
      <c r="CG606" s="52"/>
      <c r="CH606" s="52"/>
      <c r="CI606" s="52"/>
      <c r="CJ606" s="52"/>
      <c r="CK606" s="52">
        <v>160</v>
      </c>
      <c r="CL606" s="52">
        <v>103</v>
      </c>
      <c r="CM606" s="52">
        <v>164</v>
      </c>
      <c r="CN606" s="52">
        <v>0.64375000000000004</v>
      </c>
      <c r="CO606" s="52">
        <v>0.97560975609756095</v>
      </c>
      <c r="CP606" s="52">
        <v>42.916666666666671</v>
      </c>
      <c r="CQ606" s="52">
        <v>50</v>
      </c>
      <c r="CR606" s="52"/>
      <c r="CS606" s="52"/>
      <c r="CT606" s="52"/>
      <c r="CU606" s="52"/>
      <c r="CV606" s="52"/>
      <c r="CW606" s="52"/>
      <c r="CX606" s="52"/>
      <c r="CY606" s="52"/>
      <c r="CZ606" s="52">
        <v>16.823939048191338</v>
      </c>
      <c r="DA606" s="52">
        <v>19.496255895940152</v>
      </c>
      <c r="DB606" s="52">
        <v>17.335082511020332</v>
      </c>
      <c r="DC606" s="52"/>
      <c r="DD606" s="50" t="s">
        <v>1248</v>
      </c>
      <c r="DE606" s="22"/>
      <c r="DF606" s="22"/>
    </row>
    <row r="607" spans="1:110" x14ac:dyDescent="0.25">
      <c r="A607" s="50" t="s">
        <v>2815</v>
      </c>
      <c r="B607" s="50" t="s">
        <v>2208</v>
      </c>
      <c r="C607" s="50" t="s">
        <v>106</v>
      </c>
      <c r="D607" s="50" t="s">
        <v>108</v>
      </c>
      <c r="E607" s="50" t="s">
        <v>119</v>
      </c>
      <c r="F607" s="50" t="s">
        <v>1453</v>
      </c>
      <c r="G607" s="50" t="s">
        <v>109</v>
      </c>
      <c r="H607" s="52">
        <v>753.25111581617853</v>
      </c>
      <c r="I607" s="52">
        <v>800</v>
      </c>
      <c r="J607" s="52">
        <v>94.156389477022316</v>
      </c>
      <c r="K607" s="52">
        <v>0</v>
      </c>
      <c r="L607" s="52">
        <v>1097</v>
      </c>
      <c r="M607" s="52">
        <v>84.435578366902391</v>
      </c>
      <c r="N607" s="52">
        <v>100</v>
      </c>
      <c r="O607" s="52">
        <v>100</v>
      </c>
      <c r="P607" s="52">
        <v>201</v>
      </c>
      <c r="Q607" s="52">
        <v>70.928249039772354</v>
      </c>
      <c r="R607" s="52">
        <v>75</v>
      </c>
      <c r="S607" s="52">
        <v>75</v>
      </c>
      <c r="T607" s="52">
        <v>94.570998719696476</v>
      </c>
      <c r="U607" s="52">
        <v>100</v>
      </c>
      <c r="V607" s="52">
        <v>1095</v>
      </c>
      <c r="W607" s="52">
        <v>80.93905574399318</v>
      </c>
      <c r="X607" s="52">
        <v>100</v>
      </c>
      <c r="Y607" s="52">
        <v>100</v>
      </c>
      <c r="Z607" s="52">
        <v>201</v>
      </c>
      <c r="AA607" s="52">
        <v>65.934478199244168</v>
      </c>
      <c r="AB607" s="52">
        <v>87.912637598992234</v>
      </c>
      <c r="AC607" s="52">
        <v>100</v>
      </c>
      <c r="AD607" s="52">
        <v>365</v>
      </c>
      <c r="AE607" s="52">
        <v>68.395136986301409</v>
      </c>
      <c r="AF607" s="52">
        <v>91.193515981735203</v>
      </c>
      <c r="AG607" s="52">
        <v>100</v>
      </c>
      <c r="AH607" s="52">
        <v>67</v>
      </c>
      <c r="AI607" s="52">
        <v>59.680472636815935</v>
      </c>
      <c r="AJ607" s="52">
        <v>70.354474272930645</v>
      </c>
      <c r="AK607" s="52">
        <v>79.573963515754571</v>
      </c>
      <c r="AL607" s="52">
        <v>100</v>
      </c>
      <c r="AM607" s="53">
        <v>4.07</v>
      </c>
      <c r="AN607" s="53">
        <v>9.06</v>
      </c>
      <c r="AO607" s="53">
        <v>10.67</v>
      </c>
      <c r="AP607" s="52">
        <v>0</v>
      </c>
      <c r="AQ607" s="52">
        <v>0.98312611012433393</v>
      </c>
      <c r="AR607" s="52">
        <v>0.95348837209302328</v>
      </c>
      <c r="AS607" s="52">
        <v>0.99012074643249182</v>
      </c>
      <c r="AT607" s="52">
        <v>0.98134991119005333</v>
      </c>
      <c r="AU607" s="52">
        <v>0.95348837209302328</v>
      </c>
      <c r="AV607" s="52">
        <v>0.98792535675082327</v>
      </c>
      <c r="AW607" s="52">
        <v>0.99456521739130432</v>
      </c>
      <c r="AX607" s="52">
        <v>0.97101449275362317</v>
      </c>
      <c r="AY607" s="52">
        <v>1</v>
      </c>
      <c r="AZ607" s="52">
        <v>4.9777777777777775E-2</v>
      </c>
      <c r="BA607" s="52">
        <v>50</v>
      </c>
      <c r="BB607" s="52">
        <v>50</v>
      </c>
      <c r="BC607" s="52">
        <v>0.05</v>
      </c>
      <c r="BD607" s="52">
        <v>50</v>
      </c>
      <c r="BE607" s="52">
        <v>50</v>
      </c>
      <c r="BF607" s="52"/>
      <c r="BG607" s="52"/>
      <c r="BH607" s="52"/>
      <c r="BI607" s="52"/>
      <c r="BJ607" s="52"/>
      <c r="BK607" s="52"/>
      <c r="BL607" s="52"/>
      <c r="BM607" s="52"/>
      <c r="BN607" s="52"/>
      <c r="BO607" s="52"/>
      <c r="BP607" s="52">
        <v>346</v>
      </c>
      <c r="BQ607" s="52">
        <v>351</v>
      </c>
      <c r="BR607" s="52">
        <v>0.98575498575498577</v>
      </c>
      <c r="BS607" s="52">
        <v>50</v>
      </c>
      <c r="BT607" s="52">
        <v>50</v>
      </c>
      <c r="BU607" s="54"/>
      <c r="BV607" s="54"/>
      <c r="BW607" s="52"/>
      <c r="BX607" s="52"/>
      <c r="BY607" s="52"/>
      <c r="BZ607" s="55"/>
      <c r="CA607" s="55"/>
      <c r="CB607" s="52"/>
      <c r="CC607" s="52"/>
      <c r="CD607" s="52"/>
      <c r="CE607" s="52"/>
      <c r="CF607" s="52"/>
      <c r="CG607" s="52"/>
      <c r="CH607" s="52"/>
      <c r="CI607" s="52"/>
      <c r="CJ607" s="52"/>
      <c r="CK607" s="52">
        <v>715</v>
      </c>
      <c r="CL607" s="52">
        <v>538</v>
      </c>
      <c r="CM607" s="52">
        <v>749</v>
      </c>
      <c r="CN607" s="52">
        <v>0.75244755244755246</v>
      </c>
      <c r="CO607" s="52">
        <v>0.95460614152202938</v>
      </c>
      <c r="CP607" s="52">
        <v>50</v>
      </c>
      <c r="CQ607" s="52">
        <v>50</v>
      </c>
      <c r="CR607" s="52"/>
      <c r="CS607" s="52"/>
      <c r="CT607" s="52"/>
      <c r="CU607" s="52"/>
      <c r="CV607" s="52"/>
      <c r="CW607" s="52"/>
      <c r="CX607" s="52"/>
      <c r="CY607" s="52"/>
      <c r="CZ607" s="52">
        <v>16.823939048191338</v>
      </c>
      <c r="DA607" s="52">
        <v>19.496255895940152</v>
      </c>
      <c r="DB607" s="52">
        <v>17.335082511020332</v>
      </c>
      <c r="DC607" s="52"/>
      <c r="DD607" s="50" t="s">
        <v>371</v>
      </c>
      <c r="DE607" s="22"/>
      <c r="DF607" s="22"/>
    </row>
    <row r="608" spans="1:110" x14ac:dyDescent="0.25">
      <c r="A608" s="50" t="s">
        <v>3081</v>
      </c>
      <c r="B608" s="50" t="s">
        <v>2209</v>
      </c>
      <c r="C608" s="50" t="s">
        <v>106</v>
      </c>
      <c r="D608" s="50" t="s">
        <v>122</v>
      </c>
      <c r="E608" s="50" t="s">
        <v>123</v>
      </c>
      <c r="F608" s="50" t="s">
        <v>2644</v>
      </c>
      <c r="G608" s="50" t="s">
        <v>109</v>
      </c>
      <c r="H608" s="52">
        <v>878.48371997262791</v>
      </c>
      <c r="I608" s="52">
        <v>1250</v>
      </c>
      <c r="J608" s="52">
        <v>70.278697597810236</v>
      </c>
      <c r="K608" s="52">
        <v>0</v>
      </c>
      <c r="L608" s="52">
        <v>268</v>
      </c>
      <c r="M608" s="52">
        <v>63.735990745198727</v>
      </c>
      <c r="N608" s="52">
        <v>84.981320993598302</v>
      </c>
      <c r="O608" s="52">
        <v>100</v>
      </c>
      <c r="P608" s="52">
        <v>125</v>
      </c>
      <c r="Q608" s="52">
        <v>55.831899641577039</v>
      </c>
      <c r="R608" s="52">
        <v>50.293417922283929</v>
      </c>
      <c r="S608" s="52">
        <v>70.645161290322577</v>
      </c>
      <c r="T608" s="52">
        <v>74.442532855436056</v>
      </c>
      <c r="U608" s="52">
        <v>100</v>
      </c>
      <c r="V608" s="52">
        <v>268</v>
      </c>
      <c r="W608" s="52">
        <v>43.136790275427003</v>
      </c>
      <c r="X608" s="52">
        <v>57.515720367236</v>
      </c>
      <c r="Y608" s="52">
        <v>100</v>
      </c>
      <c r="Z608" s="52">
        <v>125</v>
      </c>
      <c r="AA608" s="52">
        <v>34.949608247422681</v>
      </c>
      <c r="AB608" s="52">
        <v>46.599477663230246</v>
      </c>
      <c r="AC608" s="52">
        <v>100</v>
      </c>
      <c r="AD608" s="52">
        <v>297</v>
      </c>
      <c r="AE608" s="52">
        <v>51.22469135802465</v>
      </c>
      <c r="AF608" s="52">
        <v>68.2995884773662</v>
      </c>
      <c r="AG608" s="52">
        <v>100</v>
      </c>
      <c r="AH608" s="52">
        <v>139</v>
      </c>
      <c r="AI608" s="52">
        <v>43.989448441247035</v>
      </c>
      <c r="AJ608" s="52">
        <v>57.589873417721499</v>
      </c>
      <c r="AK608" s="52">
        <v>58.652597921662711</v>
      </c>
      <c r="AL608" s="52">
        <v>100</v>
      </c>
      <c r="AM608" s="53">
        <v>14.81</v>
      </c>
      <c r="AN608" s="53">
        <v>15.34</v>
      </c>
      <c r="AO608" s="53">
        <v>13.6</v>
      </c>
      <c r="AP608" s="52">
        <v>0</v>
      </c>
      <c r="AQ608" s="52">
        <v>0.98932384341637014</v>
      </c>
      <c r="AR608" s="52">
        <v>0.98518518518518516</v>
      </c>
      <c r="AS608" s="52">
        <v>0.99315068493150682</v>
      </c>
      <c r="AT608" s="52">
        <v>0.99285714285714288</v>
      </c>
      <c r="AU608" s="52">
        <v>0.9925373134328358</v>
      </c>
      <c r="AV608" s="52">
        <v>0.99315068493150682</v>
      </c>
      <c r="AW608" s="52">
        <v>1</v>
      </c>
      <c r="AX608" s="52">
        <v>1</v>
      </c>
      <c r="AY608" s="52">
        <v>1</v>
      </c>
      <c r="AZ608" s="52">
        <v>0.13969335604770017</v>
      </c>
      <c r="BA608" s="52">
        <v>32.061328790459974</v>
      </c>
      <c r="BB608" s="52">
        <v>50</v>
      </c>
      <c r="BC608" s="52">
        <v>0.20318021201413428</v>
      </c>
      <c r="BD608" s="52">
        <v>19.363957597173155</v>
      </c>
      <c r="BE608" s="52">
        <v>50</v>
      </c>
      <c r="BF608" s="52">
        <v>485</v>
      </c>
      <c r="BG608" s="52">
        <v>541</v>
      </c>
      <c r="BH608" s="52">
        <v>0.89648798521256934</v>
      </c>
      <c r="BI608" s="52">
        <v>50</v>
      </c>
      <c r="BJ608" s="52">
        <v>50</v>
      </c>
      <c r="BK608" s="52">
        <v>179</v>
      </c>
      <c r="BL608" s="52">
        <v>541</v>
      </c>
      <c r="BM608" s="52">
        <v>0.33086876155268025</v>
      </c>
      <c r="BN608" s="52">
        <v>22.057917436845351</v>
      </c>
      <c r="BO608" s="52">
        <v>50</v>
      </c>
      <c r="BP608" s="52">
        <v>276</v>
      </c>
      <c r="BQ608" s="52">
        <v>338</v>
      </c>
      <c r="BR608" s="52">
        <v>0.81656804733727806</v>
      </c>
      <c r="BS608" s="52">
        <v>43.434470603046712</v>
      </c>
      <c r="BT608" s="52">
        <v>50</v>
      </c>
      <c r="BU608" s="54">
        <v>273</v>
      </c>
      <c r="BV608" s="54">
        <v>305</v>
      </c>
      <c r="BW608" s="52">
        <v>0.89508196721311473</v>
      </c>
      <c r="BX608" s="52">
        <v>95.221485873735617</v>
      </c>
      <c r="BY608" s="52">
        <v>100</v>
      </c>
      <c r="BZ608" s="55">
        <v>131</v>
      </c>
      <c r="CA608" s="55">
        <v>165</v>
      </c>
      <c r="CB608" s="52">
        <v>0.79393939393939394</v>
      </c>
      <c r="CC608" s="52">
        <v>84.461637653127013</v>
      </c>
      <c r="CD608" s="52">
        <v>100</v>
      </c>
      <c r="CE608" s="52">
        <v>1</v>
      </c>
      <c r="CF608" s="52">
        <v>295</v>
      </c>
      <c r="CG608" s="52">
        <v>211</v>
      </c>
      <c r="CH608" s="52">
        <v>0.71525423728813564</v>
      </c>
      <c r="CI608" s="52">
        <v>95.367231638418076</v>
      </c>
      <c r="CJ608" s="52">
        <v>100</v>
      </c>
      <c r="CK608" s="52">
        <v>266</v>
      </c>
      <c r="CL608" s="52">
        <v>139</v>
      </c>
      <c r="CM608" s="52">
        <v>297</v>
      </c>
      <c r="CN608" s="52">
        <v>0.52255639097744366</v>
      </c>
      <c r="CO608" s="52">
        <v>0.89562289562289565</v>
      </c>
      <c r="CP608" s="52">
        <v>17.418546365914789</v>
      </c>
      <c r="CQ608" s="52">
        <v>50</v>
      </c>
      <c r="CR608" s="52">
        <v>403</v>
      </c>
      <c r="CS608" s="52">
        <v>1174</v>
      </c>
      <c r="CT608" s="52">
        <v>0.34327086882453151</v>
      </c>
      <c r="CU608" s="52">
        <v>28.605905735377629</v>
      </c>
      <c r="CV608" s="52">
        <v>50</v>
      </c>
      <c r="CW608" s="52">
        <v>0.79393939393939394</v>
      </c>
      <c r="CX608" s="52">
        <v>0.92993630573248409</v>
      </c>
      <c r="CY608" s="52">
        <v>0.1359969117930902</v>
      </c>
      <c r="CZ608" s="52">
        <v>16.823939048191338</v>
      </c>
      <c r="DA608" s="52">
        <v>19.496255895940152</v>
      </c>
      <c r="DB608" s="52">
        <v>17.335082511020332</v>
      </c>
      <c r="DC608" s="52">
        <v>12.629206143265662</v>
      </c>
      <c r="DD608" s="50" t="s">
        <v>673</v>
      </c>
      <c r="DE608" s="22"/>
      <c r="DF608" s="22"/>
    </row>
    <row r="609" spans="1:110" x14ac:dyDescent="0.25">
      <c r="A609" s="50" t="s">
        <v>3614</v>
      </c>
      <c r="B609" s="50" t="s">
        <v>2210</v>
      </c>
      <c r="C609" s="50" t="s">
        <v>1212</v>
      </c>
      <c r="D609" s="50" t="s">
        <v>114</v>
      </c>
      <c r="E609" s="50" t="s">
        <v>137</v>
      </c>
      <c r="F609" s="50" t="s">
        <v>2644</v>
      </c>
      <c r="G609" s="50" t="s">
        <v>109</v>
      </c>
      <c r="H609" s="52">
        <v>319.4044635398019</v>
      </c>
      <c r="I609" s="52">
        <v>350</v>
      </c>
      <c r="J609" s="52">
        <v>91.258418154229119</v>
      </c>
      <c r="K609" s="52">
        <v>0</v>
      </c>
      <c r="L609" s="52">
        <v>99</v>
      </c>
      <c r="M609" s="52">
        <v>89.795662207253571</v>
      </c>
      <c r="N609" s="52">
        <v>100</v>
      </c>
      <c r="O609" s="52">
        <v>100</v>
      </c>
      <c r="P609" s="52">
        <v>19</v>
      </c>
      <c r="Q609" s="52"/>
      <c r="R609" s="52">
        <v>75</v>
      </c>
      <c r="S609" s="52">
        <v>75</v>
      </c>
      <c r="T609" s="52"/>
      <c r="U609" s="52">
        <v>0</v>
      </c>
      <c r="V609" s="52">
        <v>98</v>
      </c>
      <c r="W609" s="52">
        <v>84.469048242007446</v>
      </c>
      <c r="X609" s="52">
        <v>100</v>
      </c>
      <c r="Y609" s="52">
        <v>100</v>
      </c>
      <c r="Z609" s="52">
        <v>19</v>
      </c>
      <c r="AA609" s="52"/>
      <c r="AB609" s="52"/>
      <c r="AC609" s="52">
        <v>0</v>
      </c>
      <c r="AD609" s="52"/>
      <c r="AE609" s="52"/>
      <c r="AF609" s="52"/>
      <c r="AG609" s="52">
        <v>0</v>
      </c>
      <c r="AH609" s="52"/>
      <c r="AI609" s="52"/>
      <c r="AJ609" s="52"/>
      <c r="AK609" s="52"/>
      <c r="AL609" s="52">
        <v>0</v>
      </c>
      <c r="AM609" s="53"/>
      <c r="AN609" s="53"/>
      <c r="AO609" s="53"/>
      <c r="AP609" s="52">
        <v>0</v>
      </c>
      <c r="AQ609" s="52">
        <v>0.98076923076923073</v>
      </c>
      <c r="AR609" s="52">
        <v>0.95</v>
      </c>
      <c r="AS609" s="52">
        <v>0.98809523809523814</v>
      </c>
      <c r="AT609" s="52">
        <v>0.97115384615384615</v>
      </c>
      <c r="AU609" s="52">
        <v>0.95</v>
      </c>
      <c r="AV609" s="52">
        <v>0.97619047619047616</v>
      </c>
      <c r="AW609" s="52"/>
      <c r="AX609" s="52"/>
      <c r="AY609" s="52"/>
      <c r="AZ609" s="52">
        <v>4.4642857142857144E-2</v>
      </c>
      <c r="BA609" s="52">
        <v>50</v>
      </c>
      <c r="BB609" s="52">
        <v>50</v>
      </c>
      <c r="BC609" s="52">
        <v>8.1632653061224483E-2</v>
      </c>
      <c r="BD609" s="52">
        <v>43.673469387755112</v>
      </c>
      <c r="BE609" s="52">
        <v>50</v>
      </c>
      <c r="BF609" s="52"/>
      <c r="BG609" s="52"/>
      <c r="BH609" s="52"/>
      <c r="BI609" s="52"/>
      <c r="BJ609" s="52"/>
      <c r="BK609" s="52"/>
      <c r="BL609" s="52"/>
      <c r="BM609" s="52"/>
      <c r="BN609" s="52"/>
      <c r="BO609" s="52"/>
      <c r="BP609" s="52"/>
      <c r="BQ609" s="52"/>
      <c r="BR609" s="52"/>
      <c r="BS609" s="52"/>
      <c r="BT609" s="52"/>
      <c r="BU609" s="54"/>
      <c r="BV609" s="54"/>
      <c r="BW609" s="52"/>
      <c r="BX609" s="52"/>
      <c r="BY609" s="52"/>
      <c r="BZ609" s="55"/>
      <c r="CA609" s="55"/>
      <c r="CB609" s="52"/>
      <c r="CC609" s="52"/>
      <c r="CD609" s="52"/>
      <c r="CE609" s="52"/>
      <c r="CF609" s="52"/>
      <c r="CG609" s="52"/>
      <c r="CH609" s="52"/>
      <c r="CI609" s="52"/>
      <c r="CJ609" s="52"/>
      <c r="CK609" s="52">
        <v>57</v>
      </c>
      <c r="CL609" s="52">
        <v>22</v>
      </c>
      <c r="CM609" s="52">
        <v>58</v>
      </c>
      <c r="CN609" s="52">
        <v>0.38596491228070173</v>
      </c>
      <c r="CO609" s="52">
        <v>0.98275862068965514</v>
      </c>
      <c r="CP609" s="52">
        <v>25.730994152046783</v>
      </c>
      <c r="CQ609" s="52">
        <v>50</v>
      </c>
      <c r="CR609" s="52"/>
      <c r="CS609" s="52"/>
      <c r="CT609" s="52"/>
      <c r="CU609" s="52"/>
      <c r="CV609" s="52"/>
      <c r="CW609" s="52"/>
      <c r="CX609" s="52"/>
      <c r="CY609" s="52"/>
      <c r="CZ609" s="52">
        <v>16.823939048191338</v>
      </c>
      <c r="DA609" s="52">
        <v>19.496255895940152</v>
      </c>
      <c r="DB609" s="52">
        <v>17.335082511020332</v>
      </c>
      <c r="DC609" s="52"/>
      <c r="DD609" s="50" t="s">
        <v>1277</v>
      </c>
      <c r="DE609" s="22"/>
      <c r="DF609" s="22"/>
    </row>
    <row r="610" spans="1:110" x14ac:dyDescent="0.25">
      <c r="A610" s="50" t="s">
        <v>2888</v>
      </c>
      <c r="B610" s="50" t="s">
        <v>2211</v>
      </c>
      <c r="C610" s="50" t="s">
        <v>106</v>
      </c>
      <c r="D610" s="50" t="s">
        <v>114</v>
      </c>
      <c r="E610" s="50" t="s">
        <v>137</v>
      </c>
      <c r="F610" s="50" t="s">
        <v>2644</v>
      </c>
      <c r="G610" s="50" t="s">
        <v>109</v>
      </c>
      <c r="H610" s="52">
        <v>571.99863976535482</v>
      </c>
      <c r="I610" s="52">
        <v>650</v>
      </c>
      <c r="J610" s="52">
        <v>87.999790733131505</v>
      </c>
      <c r="K610" s="52">
        <v>0</v>
      </c>
      <c r="L610" s="52">
        <v>225</v>
      </c>
      <c r="M610" s="52">
        <v>75.549601445657345</v>
      </c>
      <c r="N610" s="52">
        <v>100</v>
      </c>
      <c r="O610" s="52">
        <v>100</v>
      </c>
      <c r="P610" s="52">
        <v>41</v>
      </c>
      <c r="Q610" s="52">
        <v>60.721787138313928</v>
      </c>
      <c r="R610" s="52">
        <v>73.841210462134399</v>
      </c>
      <c r="S610" s="52">
        <v>75</v>
      </c>
      <c r="T610" s="52">
        <v>80.962382851085238</v>
      </c>
      <c r="U610" s="52">
        <v>100</v>
      </c>
      <c r="V610" s="52">
        <v>225</v>
      </c>
      <c r="W610" s="52">
        <v>70.38610669888449</v>
      </c>
      <c r="X610" s="52">
        <v>93.84814226517932</v>
      </c>
      <c r="Y610" s="52">
        <v>100</v>
      </c>
      <c r="Z610" s="52">
        <v>41</v>
      </c>
      <c r="AA610" s="52">
        <v>54.880275176006862</v>
      </c>
      <c r="AB610" s="52">
        <v>73.17370023467582</v>
      </c>
      <c r="AC610" s="52">
        <v>100</v>
      </c>
      <c r="AD610" s="52">
        <v>74</v>
      </c>
      <c r="AE610" s="52">
        <v>59.677477477477488</v>
      </c>
      <c r="AF610" s="52">
        <v>79.569969969969989</v>
      </c>
      <c r="AG610" s="52">
        <v>100</v>
      </c>
      <c r="AH610" s="52">
        <v>11</v>
      </c>
      <c r="AI610" s="52"/>
      <c r="AJ610" s="52">
        <v>61.826984126984129</v>
      </c>
      <c r="AK610" s="52"/>
      <c r="AL610" s="52">
        <v>0</v>
      </c>
      <c r="AM610" s="53">
        <v>14.27</v>
      </c>
      <c r="AN610" s="53">
        <v>18.96</v>
      </c>
      <c r="AO610" s="53"/>
      <c r="AP610" s="52">
        <v>0</v>
      </c>
      <c r="AQ610" s="52">
        <v>1</v>
      </c>
      <c r="AR610" s="52">
        <v>1</v>
      </c>
      <c r="AS610" s="52">
        <v>1</v>
      </c>
      <c r="AT610" s="52">
        <v>1</v>
      </c>
      <c r="AU610" s="52">
        <v>1</v>
      </c>
      <c r="AV610" s="52">
        <v>1</v>
      </c>
      <c r="AW610" s="52">
        <v>1</v>
      </c>
      <c r="AX610" s="52"/>
      <c r="AY610" s="52">
        <v>1</v>
      </c>
      <c r="AZ610" s="52">
        <v>1.6867469879518072E-2</v>
      </c>
      <c r="BA610" s="52">
        <v>50</v>
      </c>
      <c r="BB610" s="52">
        <v>50</v>
      </c>
      <c r="BC610" s="52">
        <v>3.2786885245901641E-2</v>
      </c>
      <c r="BD610" s="52">
        <v>50</v>
      </c>
      <c r="BE610" s="52">
        <v>50</v>
      </c>
      <c r="BF610" s="52"/>
      <c r="BG610" s="52"/>
      <c r="BH610" s="52"/>
      <c r="BI610" s="52"/>
      <c r="BJ610" s="52"/>
      <c r="BK610" s="52"/>
      <c r="BL610" s="52"/>
      <c r="BM610" s="52"/>
      <c r="BN610" s="52"/>
      <c r="BO610" s="52"/>
      <c r="BP610" s="52"/>
      <c r="BQ610" s="52"/>
      <c r="BR610" s="52"/>
      <c r="BS610" s="52"/>
      <c r="BT610" s="52"/>
      <c r="BU610" s="54"/>
      <c r="BV610" s="54"/>
      <c r="BW610" s="52"/>
      <c r="BX610" s="52"/>
      <c r="BY610" s="52"/>
      <c r="BZ610" s="55"/>
      <c r="CA610" s="55"/>
      <c r="CB610" s="52"/>
      <c r="CC610" s="52"/>
      <c r="CD610" s="52"/>
      <c r="CE610" s="52"/>
      <c r="CF610" s="52"/>
      <c r="CG610" s="52"/>
      <c r="CH610" s="52"/>
      <c r="CI610" s="52"/>
      <c r="CJ610" s="52"/>
      <c r="CK610" s="52">
        <v>66</v>
      </c>
      <c r="CL610" s="52">
        <v>44</v>
      </c>
      <c r="CM610" s="52">
        <v>67</v>
      </c>
      <c r="CN610" s="52">
        <v>0.66666666666666663</v>
      </c>
      <c r="CO610" s="52">
        <v>0.9850746268656716</v>
      </c>
      <c r="CP610" s="52">
        <v>44.444444444444443</v>
      </c>
      <c r="CQ610" s="52">
        <v>50</v>
      </c>
      <c r="CR610" s="52"/>
      <c r="CS610" s="52"/>
      <c r="CT610" s="52"/>
      <c r="CU610" s="52"/>
      <c r="CV610" s="52"/>
      <c r="CW610" s="52"/>
      <c r="CX610" s="52"/>
      <c r="CY610" s="52"/>
      <c r="CZ610" s="52">
        <v>16.823939048191338</v>
      </c>
      <c r="DA610" s="52">
        <v>19.496255895940152</v>
      </c>
      <c r="DB610" s="52">
        <v>17.335082511020332</v>
      </c>
      <c r="DC610" s="52"/>
      <c r="DD610" s="50" t="s">
        <v>458</v>
      </c>
      <c r="DE610" s="22"/>
      <c r="DF610" s="22"/>
    </row>
    <row r="611" spans="1:110" x14ac:dyDescent="0.25">
      <c r="A611" s="50" t="s">
        <v>2794</v>
      </c>
      <c r="B611" s="50" t="s">
        <v>2212</v>
      </c>
      <c r="C611" s="50" t="s">
        <v>106</v>
      </c>
      <c r="D611" s="50" t="s">
        <v>114</v>
      </c>
      <c r="E611" s="50" t="s">
        <v>167</v>
      </c>
      <c r="F611" s="50" t="s">
        <v>2644</v>
      </c>
      <c r="G611" s="50" t="s">
        <v>109</v>
      </c>
      <c r="H611" s="52">
        <v>410.39380583662455</v>
      </c>
      <c r="I611" s="52">
        <v>500</v>
      </c>
      <c r="J611" s="52">
        <v>82.078761167324913</v>
      </c>
      <c r="K611" s="52">
        <v>0</v>
      </c>
      <c r="L611" s="52">
        <v>79</v>
      </c>
      <c r="M611" s="52">
        <v>67.054288627489981</v>
      </c>
      <c r="N611" s="52">
        <v>89.405718169986642</v>
      </c>
      <c r="O611" s="52">
        <v>100</v>
      </c>
      <c r="P611" s="52">
        <v>47</v>
      </c>
      <c r="Q611" s="52">
        <v>60.575178698323796</v>
      </c>
      <c r="R611" s="52">
        <v>68.590856481481481</v>
      </c>
      <c r="S611" s="52">
        <v>75</v>
      </c>
      <c r="T611" s="52">
        <v>80.766904931098395</v>
      </c>
      <c r="U611" s="52">
        <v>100</v>
      </c>
      <c r="V611" s="52">
        <v>80</v>
      </c>
      <c r="W611" s="52">
        <v>57.899594907407412</v>
      </c>
      <c r="X611" s="52">
        <v>77.199459876543216</v>
      </c>
      <c r="Y611" s="52">
        <v>100</v>
      </c>
      <c r="Z611" s="52">
        <v>48</v>
      </c>
      <c r="AA611" s="52">
        <v>50.772087191358025</v>
      </c>
      <c r="AB611" s="52">
        <v>67.696116255144034</v>
      </c>
      <c r="AC611" s="52">
        <v>100</v>
      </c>
      <c r="AD611" s="52"/>
      <c r="AE611" s="52"/>
      <c r="AF611" s="52"/>
      <c r="AG611" s="52">
        <v>0</v>
      </c>
      <c r="AH611" s="52"/>
      <c r="AI611" s="52"/>
      <c r="AJ611" s="52"/>
      <c r="AK611" s="52"/>
      <c r="AL611" s="52">
        <v>0</v>
      </c>
      <c r="AM611" s="53">
        <v>14.42</v>
      </c>
      <c r="AN611" s="53">
        <v>17.809999999999999</v>
      </c>
      <c r="AO611" s="53"/>
      <c r="AP611" s="52">
        <v>0</v>
      </c>
      <c r="AQ611" s="52">
        <v>0.97560975609756095</v>
      </c>
      <c r="AR611" s="52">
        <v>0.97959183673469385</v>
      </c>
      <c r="AS611" s="52">
        <v>0.96969696969696972</v>
      </c>
      <c r="AT611" s="52">
        <v>0.98795180722891562</v>
      </c>
      <c r="AU611" s="52">
        <v>1</v>
      </c>
      <c r="AV611" s="52">
        <v>0.96969696969696972</v>
      </c>
      <c r="AW611" s="52"/>
      <c r="AX611" s="52"/>
      <c r="AY611" s="52"/>
      <c r="AZ611" s="52">
        <v>5.0746268656716415E-2</v>
      </c>
      <c r="BA611" s="52">
        <v>49.850746268656728</v>
      </c>
      <c r="BB611" s="52">
        <v>50</v>
      </c>
      <c r="BC611" s="52">
        <v>7.2625698324022353E-2</v>
      </c>
      <c r="BD611" s="52">
        <v>45.474860335195544</v>
      </c>
      <c r="BE611" s="52">
        <v>50</v>
      </c>
      <c r="BF611" s="52"/>
      <c r="BG611" s="52"/>
      <c r="BH611" s="52"/>
      <c r="BI611" s="52"/>
      <c r="BJ611" s="52"/>
      <c r="BK611" s="52"/>
      <c r="BL611" s="52"/>
      <c r="BM611" s="52"/>
      <c r="BN611" s="52"/>
      <c r="BO611" s="52"/>
      <c r="BP611" s="52"/>
      <c r="BQ611" s="52"/>
      <c r="BR611" s="52"/>
      <c r="BS611" s="52"/>
      <c r="BT611" s="52"/>
      <c r="BU611" s="54"/>
      <c r="BV611" s="54"/>
      <c r="BW611" s="52"/>
      <c r="BX611" s="52"/>
      <c r="BY611" s="52"/>
      <c r="BZ611" s="55"/>
      <c r="CA611" s="55"/>
      <c r="CB611" s="52"/>
      <c r="CC611" s="52"/>
      <c r="CD611" s="52"/>
      <c r="CE611" s="52"/>
      <c r="CF611" s="52"/>
      <c r="CG611" s="52"/>
      <c r="CH611" s="52"/>
      <c r="CI611" s="52"/>
      <c r="CJ611" s="52"/>
      <c r="CK611" s="52"/>
      <c r="CL611" s="52"/>
      <c r="CM611" s="52"/>
      <c r="CN611" s="52"/>
      <c r="CO611" s="52"/>
      <c r="CP611" s="52"/>
      <c r="CQ611" s="52"/>
      <c r="CR611" s="52"/>
      <c r="CS611" s="52"/>
      <c r="CT611" s="52"/>
      <c r="CU611" s="52"/>
      <c r="CV611" s="52"/>
      <c r="CW611" s="52"/>
      <c r="CX611" s="52"/>
      <c r="CY611" s="52"/>
      <c r="CZ611" s="52">
        <v>16.823939048191338</v>
      </c>
      <c r="DA611" s="52">
        <v>19.496255895940152</v>
      </c>
      <c r="DB611" s="52">
        <v>17.335082511020332</v>
      </c>
      <c r="DC611" s="52"/>
      <c r="DD611" s="50" t="s">
        <v>349</v>
      </c>
      <c r="DE611" s="22"/>
      <c r="DF611" s="22"/>
    </row>
    <row r="612" spans="1:110" x14ac:dyDescent="0.25">
      <c r="A612" s="50" t="s">
        <v>3532</v>
      </c>
      <c r="B612" s="50" t="s">
        <v>2213</v>
      </c>
      <c r="C612" s="50" t="s">
        <v>106</v>
      </c>
      <c r="D612" s="50" t="s">
        <v>107</v>
      </c>
      <c r="E612" s="50" t="s">
        <v>182</v>
      </c>
      <c r="F612" s="50" t="s">
        <v>1453</v>
      </c>
      <c r="G612" s="50" t="s">
        <v>109</v>
      </c>
      <c r="H612" s="52">
        <v>99.473684210526329</v>
      </c>
      <c r="I612" s="52">
        <v>100</v>
      </c>
      <c r="J612" s="52">
        <v>99.473684210526329</v>
      </c>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3"/>
      <c r="AN612" s="53"/>
      <c r="AO612" s="53"/>
      <c r="AP612" s="52"/>
      <c r="AQ612" s="52"/>
      <c r="AR612" s="52"/>
      <c r="AS612" s="52"/>
      <c r="AT612" s="52"/>
      <c r="AU612" s="52"/>
      <c r="AV612" s="52"/>
      <c r="AW612" s="52"/>
      <c r="AX612" s="52"/>
      <c r="AY612" s="52"/>
      <c r="AZ612" s="52">
        <v>3.7804878048780487E-2</v>
      </c>
      <c r="BA612" s="52">
        <v>50</v>
      </c>
      <c r="BB612" s="52">
        <v>50</v>
      </c>
      <c r="BC612" s="52">
        <v>5.2631578947368418E-2</v>
      </c>
      <c r="BD612" s="52">
        <v>49.473684210526336</v>
      </c>
      <c r="BE612" s="52">
        <v>50</v>
      </c>
      <c r="BF612" s="52"/>
      <c r="BG612" s="52"/>
      <c r="BH612" s="52"/>
      <c r="BI612" s="52"/>
      <c r="BJ612" s="52"/>
      <c r="BK612" s="52"/>
      <c r="BL612" s="52"/>
      <c r="BM612" s="52"/>
      <c r="BN612" s="52"/>
      <c r="BO612" s="52"/>
      <c r="BP612" s="52"/>
      <c r="BQ612" s="52"/>
      <c r="BR612" s="52"/>
      <c r="BS612" s="52"/>
      <c r="BT612" s="52"/>
      <c r="BU612" s="54"/>
      <c r="BV612" s="54"/>
      <c r="BW612" s="52"/>
      <c r="BX612" s="52"/>
      <c r="BY612" s="52"/>
      <c r="BZ612" s="55"/>
      <c r="CA612" s="55"/>
      <c r="CB612" s="52"/>
      <c r="CC612" s="52"/>
      <c r="CD612" s="52"/>
      <c r="CE612" s="52"/>
      <c r="CF612" s="52"/>
      <c r="CG612" s="52"/>
      <c r="CH612" s="52"/>
      <c r="CI612" s="52"/>
      <c r="CJ612" s="52"/>
      <c r="CK612" s="52"/>
      <c r="CL612" s="52"/>
      <c r="CM612" s="52"/>
      <c r="CN612" s="52"/>
      <c r="CO612" s="52"/>
      <c r="CP612" s="52"/>
      <c r="CQ612" s="52"/>
      <c r="CR612" s="52"/>
      <c r="CS612" s="52"/>
      <c r="CT612" s="52"/>
      <c r="CU612" s="52"/>
      <c r="CV612" s="52"/>
      <c r="CW612" s="52"/>
      <c r="CX612" s="52"/>
      <c r="CY612" s="52"/>
      <c r="CZ612" s="52"/>
      <c r="DA612" s="52"/>
      <c r="DB612" s="52"/>
      <c r="DC612" s="52"/>
      <c r="DD612" s="50" t="s">
        <v>1173</v>
      </c>
      <c r="DE612" s="22"/>
      <c r="DF612" s="22"/>
    </row>
    <row r="613" spans="1:110" x14ac:dyDescent="0.25">
      <c r="A613" s="50" t="s">
        <v>2983</v>
      </c>
      <c r="B613" s="50" t="s">
        <v>2214</v>
      </c>
      <c r="C613" s="50" t="s">
        <v>106</v>
      </c>
      <c r="D613" s="50" t="s">
        <v>107</v>
      </c>
      <c r="E613" s="50" t="s">
        <v>119</v>
      </c>
      <c r="F613" s="50" t="s">
        <v>1454</v>
      </c>
      <c r="G613" s="50" t="s">
        <v>109</v>
      </c>
      <c r="H613" s="52">
        <v>341.18519059222922</v>
      </c>
      <c r="I613" s="52">
        <v>800</v>
      </c>
      <c r="J613" s="52">
        <v>42.648148824028652</v>
      </c>
      <c r="K613" s="52">
        <v>0</v>
      </c>
      <c r="L613" s="52">
        <v>175</v>
      </c>
      <c r="M613" s="52">
        <v>44.550821742733739</v>
      </c>
      <c r="N613" s="52">
        <v>59.40109565697832</v>
      </c>
      <c r="O613" s="52">
        <v>100</v>
      </c>
      <c r="P613" s="52">
        <v>175</v>
      </c>
      <c r="Q613" s="52">
        <v>44.550821742733739</v>
      </c>
      <c r="R613" s="52"/>
      <c r="S613" s="52"/>
      <c r="T613" s="52">
        <v>59.40109565697832</v>
      </c>
      <c r="U613" s="52">
        <v>100</v>
      </c>
      <c r="V613" s="52">
        <v>173</v>
      </c>
      <c r="W613" s="52">
        <v>34.585884399177573</v>
      </c>
      <c r="X613" s="52">
        <v>46.114512532236759</v>
      </c>
      <c r="Y613" s="52">
        <v>100</v>
      </c>
      <c r="Z613" s="52">
        <v>173</v>
      </c>
      <c r="AA613" s="52">
        <v>34.585884399177573</v>
      </c>
      <c r="AB613" s="52">
        <v>46.114512532236759</v>
      </c>
      <c r="AC613" s="52">
        <v>100</v>
      </c>
      <c r="AD613" s="52">
        <v>56</v>
      </c>
      <c r="AE613" s="52">
        <v>35.547023809523814</v>
      </c>
      <c r="AF613" s="52">
        <v>47.396031746031753</v>
      </c>
      <c r="AG613" s="52">
        <v>100</v>
      </c>
      <c r="AH613" s="52">
        <v>56</v>
      </c>
      <c r="AI613" s="52">
        <v>35.547023809523814</v>
      </c>
      <c r="AJ613" s="52"/>
      <c r="AK613" s="52">
        <v>47.396031746031753</v>
      </c>
      <c r="AL613" s="52">
        <v>100</v>
      </c>
      <c r="AM613" s="53"/>
      <c r="AN613" s="53"/>
      <c r="AO613" s="53"/>
      <c r="AP613" s="52">
        <v>0</v>
      </c>
      <c r="AQ613" s="52">
        <v>0.9856459330143541</v>
      </c>
      <c r="AR613" s="52">
        <v>0.995</v>
      </c>
      <c r="AS613" s="52"/>
      <c r="AT613" s="52">
        <v>0.98095238095238091</v>
      </c>
      <c r="AU613" s="52">
        <v>0.99004975124378114</v>
      </c>
      <c r="AV613" s="52"/>
      <c r="AW613" s="52">
        <v>1</v>
      </c>
      <c r="AX613" s="52">
        <v>1</v>
      </c>
      <c r="AY613" s="52"/>
      <c r="AZ613" s="52">
        <v>0.38738738738738737</v>
      </c>
      <c r="BA613" s="52">
        <v>0</v>
      </c>
      <c r="BB613" s="52">
        <v>50</v>
      </c>
      <c r="BC613" s="52">
        <v>0.37770897832817335</v>
      </c>
      <c r="BD613" s="52">
        <v>0</v>
      </c>
      <c r="BE613" s="52">
        <v>50</v>
      </c>
      <c r="BF613" s="52"/>
      <c r="BG613" s="52"/>
      <c r="BH613" s="52"/>
      <c r="BI613" s="52"/>
      <c r="BJ613" s="52"/>
      <c r="BK613" s="52"/>
      <c r="BL613" s="52"/>
      <c r="BM613" s="52"/>
      <c r="BN613" s="52"/>
      <c r="BO613" s="52"/>
      <c r="BP613" s="52">
        <v>19</v>
      </c>
      <c r="BQ613" s="52">
        <v>34</v>
      </c>
      <c r="BR613" s="52">
        <v>0.55882352941176472</v>
      </c>
      <c r="BS613" s="52">
        <v>29.724655819774721</v>
      </c>
      <c r="BT613" s="52">
        <v>50</v>
      </c>
      <c r="BU613" s="54"/>
      <c r="BV613" s="54"/>
      <c r="BW613" s="52"/>
      <c r="BX613" s="52"/>
      <c r="BY613" s="52"/>
      <c r="BZ613" s="55"/>
      <c r="CA613" s="55"/>
      <c r="CB613" s="52"/>
      <c r="CC613" s="52"/>
      <c r="CD613" s="52"/>
      <c r="CE613" s="52"/>
      <c r="CF613" s="52"/>
      <c r="CG613" s="52"/>
      <c r="CH613" s="52"/>
      <c r="CI613" s="52"/>
      <c r="CJ613" s="52"/>
      <c r="CK613" s="52">
        <v>68</v>
      </c>
      <c r="CL613" s="52">
        <v>23</v>
      </c>
      <c r="CM613" s="52">
        <v>106</v>
      </c>
      <c r="CN613" s="52">
        <v>0.33823529411764708</v>
      </c>
      <c r="CO613" s="52">
        <v>0.64150943396226412</v>
      </c>
      <c r="CP613" s="52">
        <v>5.6372549019607847</v>
      </c>
      <c r="CQ613" s="52">
        <v>50</v>
      </c>
      <c r="CR613" s="52"/>
      <c r="CS613" s="52"/>
      <c r="CT613" s="52"/>
      <c r="CU613" s="52"/>
      <c r="CV613" s="52"/>
      <c r="CW613" s="52"/>
      <c r="CX613" s="52"/>
      <c r="CY613" s="52"/>
      <c r="CZ613" s="52">
        <v>16.823939048191338</v>
      </c>
      <c r="DA613" s="52">
        <v>19.496255895940152</v>
      </c>
      <c r="DB613" s="52">
        <v>17.335082511020332</v>
      </c>
      <c r="DC613" s="52"/>
      <c r="DD613" s="50" t="s">
        <v>564</v>
      </c>
      <c r="DE613" s="22"/>
      <c r="DF613" s="22"/>
    </row>
    <row r="614" spans="1:110" x14ac:dyDescent="0.25">
      <c r="A614" s="50" t="s">
        <v>3595</v>
      </c>
      <c r="B614" s="50" t="s">
        <v>2215</v>
      </c>
      <c r="C614" s="50" t="s">
        <v>1212</v>
      </c>
      <c r="D614" s="50" t="s">
        <v>114</v>
      </c>
      <c r="E614" s="50" t="s">
        <v>137</v>
      </c>
      <c r="F614" s="50" t="s">
        <v>1453</v>
      </c>
      <c r="G614" s="50" t="s">
        <v>109</v>
      </c>
      <c r="H614" s="52">
        <v>567.4247194003641</v>
      </c>
      <c r="I614" s="52">
        <v>650</v>
      </c>
      <c r="J614" s="52">
        <v>87.296110676979083</v>
      </c>
      <c r="K614" s="52">
        <v>0</v>
      </c>
      <c r="L614" s="52">
        <v>187</v>
      </c>
      <c r="M614" s="52">
        <v>75.934862003809528</v>
      </c>
      <c r="N614" s="52">
        <v>100</v>
      </c>
      <c r="O614" s="52">
        <v>100</v>
      </c>
      <c r="P614" s="52">
        <v>46</v>
      </c>
      <c r="Q614" s="52">
        <v>62.851384122873739</v>
      </c>
      <c r="R614" s="52">
        <v>73.639718833867732</v>
      </c>
      <c r="S614" s="52">
        <v>75</v>
      </c>
      <c r="T614" s="52">
        <v>83.80184549716499</v>
      </c>
      <c r="U614" s="52">
        <v>100</v>
      </c>
      <c r="V614" s="52">
        <v>187</v>
      </c>
      <c r="W614" s="52">
        <v>68.923052011287282</v>
      </c>
      <c r="X614" s="52">
        <v>91.897402681716372</v>
      </c>
      <c r="Y614" s="52">
        <v>100</v>
      </c>
      <c r="Z614" s="52">
        <v>46</v>
      </c>
      <c r="AA614" s="52">
        <v>54.465442837725455</v>
      </c>
      <c r="AB614" s="52">
        <v>72.620590450300597</v>
      </c>
      <c r="AC614" s="52">
        <v>100</v>
      </c>
      <c r="AD614" s="52">
        <v>55</v>
      </c>
      <c r="AE614" s="52">
        <v>65.073333333333338</v>
      </c>
      <c r="AF614" s="52">
        <v>86.76444444444445</v>
      </c>
      <c r="AG614" s="52">
        <v>100</v>
      </c>
      <c r="AH614" s="52">
        <v>12</v>
      </c>
      <c r="AI614" s="52"/>
      <c r="AJ614" s="52">
        <v>67.270542635658913</v>
      </c>
      <c r="AK614" s="52"/>
      <c r="AL614" s="52">
        <v>0</v>
      </c>
      <c r="AM614" s="53">
        <v>12.14</v>
      </c>
      <c r="AN614" s="53">
        <v>19.170000000000002</v>
      </c>
      <c r="AO614" s="53"/>
      <c r="AP614" s="52">
        <v>0</v>
      </c>
      <c r="AQ614" s="52">
        <v>1</v>
      </c>
      <c r="AR614" s="52">
        <v>1</v>
      </c>
      <c r="AS614" s="52">
        <v>1</v>
      </c>
      <c r="AT614" s="52">
        <v>1</v>
      </c>
      <c r="AU614" s="52">
        <v>1</v>
      </c>
      <c r="AV614" s="52">
        <v>1</v>
      </c>
      <c r="AW614" s="52">
        <v>1</v>
      </c>
      <c r="AX614" s="52"/>
      <c r="AY614" s="52">
        <v>1</v>
      </c>
      <c r="AZ614" s="52">
        <v>0.06</v>
      </c>
      <c r="BA614" s="52">
        <v>47.999999999999993</v>
      </c>
      <c r="BB614" s="52">
        <v>50</v>
      </c>
      <c r="BC614" s="52">
        <v>9.5890410958904104E-2</v>
      </c>
      <c r="BD614" s="52">
        <v>40.821917808219197</v>
      </c>
      <c r="BE614" s="52">
        <v>50</v>
      </c>
      <c r="BF614" s="52"/>
      <c r="BG614" s="52"/>
      <c r="BH614" s="52"/>
      <c r="BI614" s="52"/>
      <c r="BJ614" s="52"/>
      <c r="BK614" s="52"/>
      <c r="BL614" s="52"/>
      <c r="BM614" s="52"/>
      <c r="BN614" s="52"/>
      <c r="BO614" s="52"/>
      <c r="BP614" s="52"/>
      <c r="BQ614" s="52"/>
      <c r="BR614" s="52"/>
      <c r="BS614" s="52"/>
      <c r="BT614" s="52"/>
      <c r="BU614" s="54"/>
      <c r="BV614" s="54"/>
      <c r="BW614" s="52"/>
      <c r="BX614" s="52"/>
      <c r="BY614" s="52"/>
      <c r="BZ614" s="55"/>
      <c r="CA614" s="55"/>
      <c r="CB614" s="52"/>
      <c r="CC614" s="52"/>
      <c r="CD614" s="52"/>
      <c r="CE614" s="52"/>
      <c r="CF614" s="52"/>
      <c r="CG614" s="52"/>
      <c r="CH614" s="52"/>
      <c r="CI614" s="52"/>
      <c r="CJ614" s="52"/>
      <c r="CK614" s="52">
        <v>72</v>
      </c>
      <c r="CL614" s="52">
        <v>47</v>
      </c>
      <c r="CM614" s="52">
        <v>74</v>
      </c>
      <c r="CN614" s="52">
        <v>0.65277777777777779</v>
      </c>
      <c r="CO614" s="52">
        <v>0.97297297297297303</v>
      </c>
      <c r="CP614" s="52">
        <v>43.518518518518519</v>
      </c>
      <c r="CQ614" s="52">
        <v>50</v>
      </c>
      <c r="CR614" s="52"/>
      <c r="CS614" s="52"/>
      <c r="CT614" s="52"/>
      <c r="CU614" s="52"/>
      <c r="CV614" s="52"/>
      <c r="CW614" s="52"/>
      <c r="CX614" s="52"/>
      <c r="CY614" s="52"/>
      <c r="CZ614" s="52">
        <v>16.823939048191338</v>
      </c>
      <c r="DA614" s="52">
        <v>19.496255895940152</v>
      </c>
      <c r="DB614" s="52">
        <v>17.335082511020332</v>
      </c>
      <c r="DC614" s="52"/>
      <c r="DD614" s="50" t="s">
        <v>1254</v>
      </c>
      <c r="DE614" s="22"/>
      <c r="DF614" s="22"/>
    </row>
    <row r="615" spans="1:110" x14ac:dyDescent="0.25">
      <c r="A615" s="50" t="s">
        <v>3100</v>
      </c>
      <c r="B615" s="50" t="s">
        <v>2217</v>
      </c>
      <c r="C615" s="50" t="s">
        <v>106</v>
      </c>
      <c r="D615" s="50" t="s">
        <v>114</v>
      </c>
      <c r="E615" s="50" t="s">
        <v>137</v>
      </c>
      <c r="F615" s="50" t="s">
        <v>1453</v>
      </c>
      <c r="G615" s="50" t="s">
        <v>109</v>
      </c>
      <c r="H615" s="52">
        <v>581.34434652962375</v>
      </c>
      <c r="I615" s="52">
        <v>750</v>
      </c>
      <c r="J615" s="52">
        <v>77.512579537283159</v>
      </c>
      <c r="K615" s="52">
        <v>0</v>
      </c>
      <c r="L615" s="52">
        <v>171</v>
      </c>
      <c r="M615" s="52">
        <v>66.382281251446045</v>
      </c>
      <c r="N615" s="52">
        <v>88.509708335261394</v>
      </c>
      <c r="O615" s="52">
        <v>100</v>
      </c>
      <c r="P615" s="52">
        <v>96</v>
      </c>
      <c r="Q615" s="52">
        <v>61.116307162388615</v>
      </c>
      <c r="R615" s="52">
        <v>63.1106324639658</v>
      </c>
      <c r="S615" s="52">
        <v>73.122728085439547</v>
      </c>
      <c r="T615" s="52">
        <v>81.488409549851497</v>
      </c>
      <c r="U615" s="52">
        <v>100</v>
      </c>
      <c r="V615" s="52">
        <v>171</v>
      </c>
      <c r="W615" s="52">
        <v>58.832291154659579</v>
      </c>
      <c r="X615" s="52">
        <v>78.443054872879429</v>
      </c>
      <c r="Y615" s="52">
        <v>100</v>
      </c>
      <c r="Z615" s="52">
        <v>96</v>
      </c>
      <c r="AA615" s="52">
        <v>55.489837006764084</v>
      </c>
      <c r="AB615" s="52">
        <v>73.986449342352117</v>
      </c>
      <c r="AC615" s="52">
        <v>100</v>
      </c>
      <c r="AD615" s="52">
        <v>63</v>
      </c>
      <c r="AE615" s="52">
        <v>53.515873015873019</v>
      </c>
      <c r="AF615" s="52">
        <v>71.354497354497354</v>
      </c>
      <c r="AG615" s="52">
        <v>100</v>
      </c>
      <c r="AH615" s="52">
        <v>39</v>
      </c>
      <c r="AI615" s="52">
        <v>49.095726495726488</v>
      </c>
      <c r="AJ615" s="52">
        <v>60.698611111111099</v>
      </c>
      <c r="AK615" s="52">
        <v>65.460968660968661</v>
      </c>
      <c r="AL615" s="52">
        <v>100</v>
      </c>
      <c r="AM615" s="53">
        <v>12</v>
      </c>
      <c r="AN615" s="53">
        <v>7.62</v>
      </c>
      <c r="AO615" s="53">
        <v>11.6</v>
      </c>
      <c r="AP615" s="52">
        <v>0</v>
      </c>
      <c r="AQ615" s="52">
        <v>0.9943820224719101</v>
      </c>
      <c r="AR615" s="52">
        <v>1</v>
      </c>
      <c r="AS615" s="52">
        <v>0.98701298701298701</v>
      </c>
      <c r="AT615" s="52">
        <v>0.994413407821229</v>
      </c>
      <c r="AU615" s="52">
        <v>1</v>
      </c>
      <c r="AV615" s="52">
        <v>0.98701298701298701</v>
      </c>
      <c r="AW615" s="52">
        <v>1</v>
      </c>
      <c r="AX615" s="52">
        <v>1</v>
      </c>
      <c r="AY615" s="52">
        <v>1</v>
      </c>
      <c r="AZ615" s="52">
        <v>3.0898876404494381E-2</v>
      </c>
      <c r="BA615" s="52">
        <v>50</v>
      </c>
      <c r="BB615" s="52">
        <v>50</v>
      </c>
      <c r="BC615" s="52">
        <v>5.3921568627450983E-2</v>
      </c>
      <c r="BD615" s="52">
        <v>49.215686274509807</v>
      </c>
      <c r="BE615" s="52">
        <v>50</v>
      </c>
      <c r="BF615" s="52"/>
      <c r="BG615" s="52"/>
      <c r="BH615" s="52"/>
      <c r="BI615" s="52"/>
      <c r="BJ615" s="52"/>
      <c r="BK615" s="52"/>
      <c r="BL615" s="52"/>
      <c r="BM615" s="52"/>
      <c r="BN615" s="52"/>
      <c r="BO615" s="52"/>
      <c r="BP615" s="52"/>
      <c r="BQ615" s="52"/>
      <c r="BR615" s="52"/>
      <c r="BS615" s="52"/>
      <c r="BT615" s="52"/>
      <c r="BU615" s="54"/>
      <c r="BV615" s="54"/>
      <c r="BW615" s="52"/>
      <c r="BX615" s="52"/>
      <c r="BY615" s="52"/>
      <c r="BZ615" s="55"/>
      <c r="CA615" s="55"/>
      <c r="CB615" s="52"/>
      <c r="CC615" s="52"/>
      <c r="CD615" s="52"/>
      <c r="CE615" s="52"/>
      <c r="CF615" s="52"/>
      <c r="CG615" s="52"/>
      <c r="CH615" s="52"/>
      <c r="CI615" s="52"/>
      <c r="CJ615" s="52"/>
      <c r="CK615" s="52">
        <v>67</v>
      </c>
      <c r="CL615" s="52">
        <v>23</v>
      </c>
      <c r="CM615" s="52">
        <v>68</v>
      </c>
      <c r="CN615" s="52">
        <v>0.34328358208955223</v>
      </c>
      <c r="CO615" s="52">
        <v>0.98529411764705888</v>
      </c>
      <c r="CP615" s="52">
        <v>22.885572139303481</v>
      </c>
      <c r="CQ615" s="52">
        <v>50</v>
      </c>
      <c r="CR615" s="52"/>
      <c r="CS615" s="52"/>
      <c r="CT615" s="52"/>
      <c r="CU615" s="52"/>
      <c r="CV615" s="52"/>
      <c r="CW615" s="52"/>
      <c r="CX615" s="52"/>
      <c r="CY615" s="52"/>
      <c r="CZ615" s="52">
        <v>16.823939048191338</v>
      </c>
      <c r="DA615" s="52">
        <v>19.496255895940152</v>
      </c>
      <c r="DB615" s="52">
        <v>17.335082511020332</v>
      </c>
      <c r="DC615" s="52"/>
      <c r="DD615" s="50" t="s">
        <v>695</v>
      </c>
      <c r="DE615" s="22"/>
      <c r="DF615" s="22"/>
    </row>
    <row r="616" spans="1:110" x14ac:dyDescent="0.25">
      <c r="A616" s="50" t="s">
        <v>3311</v>
      </c>
      <c r="B616" s="50" t="s">
        <v>2216</v>
      </c>
      <c r="C616" s="50" t="s">
        <v>106</v>
      </c>
      <c r="D616" s="50" t="s">
        <v>107</v>
      </c>
      <c r="E616" s="50" t="s">
        <v>132</v>
      </c>
      <c r="F616" s="50" t="s">
        <v>1453</v>
      </c>
      <c r="G616" s="50" t="s">
        <v>109</v>
      </c>
      <c r="H616" s="52">
        <v>462.96189235724438</v>
      </c>
      <c r="I616" s="52">
        <v>550</v>
      </c>
      <c r="J616" s="52">
        <v>84.174889519498976</v>
      </c>
      <c r="K616" s="52">
        <v>0</v>
      </c>
      <c r="L616" s="52">
        <v>132</v>
      </c>
      <c r="M616" s="52">
        <v>79.084483953279857</v>
      </c>
      <c r="N616" s="52">
        <v>100</v>
      </c>
      <c r="O616" s="52">
        <v>100</v>
      </c>
      <c r="P616" s="52">
        <v>52</v>
      </c>
      <c r="Q616" s="52">
        <v>67.079100893132548</v>
      </c>
      <c r="R616" s="52">
        <v>75</v>
      </c>
      <c r="S616" s="52">
        <v>75</v>
      </c>
      <c r="T616" s="52">
        <v>89.438801190843392</v>
      </c>
      <c r="U616" s="52">
        <v>100</v>
      </c>
      <c r="V616" s="52">
        <v>132</v>
      </c>
      <c r="W616" s="52">
        <v>69.204500746167412</v>
      </c>
      <c r="X616" s="52">
        <v>92.272667661556554</v>
      </c>
      <c r="Y616" s="52">
        <v>100</v>
      </c>
      <c r="Z616" s="52">
        <v>52</v>
      </c>
      <c r="AA616" s="52">
        <v>56.332403885288507</v>
      </c>
      <c r="AB616" s="52">
        <v>75.109871847051352</v>
      </c>
      <c r="AC616" s="52">
        <v>100</v>
      </c>
      <c r="AD616" s="52"/>
      <c r="AE616" s="52"/>
      <c r="AF616" s="52"/>
      <c r="AG616" s="52">
        <v>0</v>
      </c>
      <c r="AH616" s="52"/>
      <c r="AI616" s="52"/>
      <c r="AJ616" s="52"/>
      <c r="AK616" s="52"/>
      <c r="AL616" s="52">
        <v>0</v>
      </c>
      <c r="AM616" s="53">
        <v>7.92</v>
      </c>
      <c r="AN616" s="53">
        <v>18.66</v>
      </c>
      <c r="AO616" s="53"/>
      <c r="AP616" s="52">
        <v>0</v>
      </c>
      <c r="AQ616" s="52">
        <v>1</v>
      </c>
      <c r="AR616" s="52">
        <v>1</v>
      </c>
      <c r="AS616" s="52">
        <v>1</v>
      </c>
      <c r="AT616" s="52">
        <v>1</v>
      </c>
      <c r="AU616" s="52">
        <v>1</v>
      </c>
      <c r="AV616" s="52">
        <v>1</v>
      </c>
      <c r="AW616" s="52"/>
      <c r="AX616" s="52"/>
      <c r="AY616" s="52"/>
      <c r="AZ616" s="52">
        <v>5.0505050505050504E-2</v>
      </c>
      <c r="BA616" s="52">
        <v>49.89898989898991</v>
      </c>
      <c r="BB616" s="52">
        <v>50</v>
      </c>
      <c r="BC616" s="52">
        <v>0.10344827586206896</v>
      </c>
      <c r="BD616" s="52">
        <v>39.310344827586221</v>
      </c>
      <c r="BE616" s="52">
        <v>50</v>
      </c>
      <c r="BF616" s="52"/>
      <c r="BG616" s="52"/>
      <c r="BH616" s="52"/>
      <c r="BI616" s="52"/>
      <c r="BJ616" s="52"/>
      <c r="BK616" s="52"/>
      <c r="BL616" s="52"/>
      <c r="BM616" s="52"/>
      <c r="BN616" s="52"/>
      <c r="BO616" s="52"/>
      <c r="BP616" s="52"/>
      <c r="BQ616" s="52"/>
      <c r="BR616" s="52"/>
      <c r="BS616" s="52"/>
      <c r="BT616" s="52"/>
      <c r="BU616" s="54"/>
      <c r="BV616" s="54"/>
      <c r="BW616" s="52"/>
      <c r="BX616" s="52"/>
      <c r="BY616" s="52"/>
      <c r="BZ616" s="55"/>
      <c r="CA616" s="55"/>
      <c r="CB616" s="52"/>
      <c r="CC616" s="52"/>
      <c r="CD616" s="52"/>
      <c r="CE616" s="52"/>
      <c r="CF616" s="52"/>
      <c r="CG616" s="52"/>
      <c r="CH616" s="52"/>
      <c r="CI616" s="52"/>
      <c r="CJ616" s="52"/>
      <c r="CK616" s="52">
        <v>63</v>
      </c>
      <c r="CL616" s="52">
        <v>16</v>
      </c>
      <c r="CM616" s="52">
        <v>63</v>
      </c>
      <c r="CN616" s="52">
        <v>0.25396825396825395</v>
      </c>
      <c r="CO616" s="52">
        <v>1</v>
      </c>
      <c r="CP616" s="52">
        <v>16.93121693121693</v>
      </c>
      <c r="CQ616" s="52">
        <v>50</v>
      </c>
      <c r="CR616" s="52"/>
      <c r="CS616" s="52"/>
      <c r="CT616" s="52"/>
      <c r="CU616" s="52"/>
      <c r="CV616" s="52"/>
      <c r="CW616" s="52"/>
      <c r="CX616" s="52"/>
      <c r="CY616" s="52"/>
      <c r="CZ616" s="52">
        <v>16.823939048191338</v>
      </c>
      <c r="DA616" s="52">
        <v>19.496255895940152</v>
      </c>
      <c r="DB616" s="52">
        <v>17.335082511020332</v>
      </c>
      <c r="DC616" s="52"/>
      <c r="DD616" s="50" t="s">
        <v>695</v>
      </c>
      <c r="DE616" s="22"/>
      <c r="DF616" s="22"/>
    </row>
    <row r="617" spans="1:110" x14ac:dyDescent="0.25">
      <c r="A617" s="50" t="s">
        <v>2849</v>
      </c>
      <c r="B617" s="50" t="s">
        <v>2218</v>
      </c>
      <c r="C617" s="50" t="s">
        <v>106</v>
      </c>
      <c r="D617" s="50" t="s">
        <v>107</v>
      </c>
      <c r="E617" s="50" t="s">
        <v>137</v>
      </c>
      <c r="F617" s="50" t="s">
        <v>1454</v>
      </c>
      <c r="G617" s="50" t="s">
        <v>109</v>
      </c>
      <c r="H617" s="52">
        <v>544.49996960363103</v>
      </c>
      <c r="I617" s="52">
        <v>750</v>
      </c>
      <c r="J617" s="52">
        <v>72.599995947150802</v>
      </c>
      <c r="K617" s="52">
        <v>0</v>
      </c>
      <c r="L617" s="52">
        <v>144</v>
      </c>
      <c r="M617" s="52">
        <v>62.578511038292064</v>
      </c>
      <c r="N617" s="52">
        <v>83.438014717722751</v>
      </c>
      <c r="O617" s="52">
        <v>100</v>
      </c>
      <c r="P617" s="52">
        <v>93</v>
      </c>
      <c r="Q617" s="52">
        <v>57.905602178545607</v>
      </c>
      <c r="R617" s="52">
        <v>62.653548587372129</v>
      </c>
      <c r="S617" s="52">
        <v>71.099697782535586</v>
      </c>
      <c r="T617" s="52">
        <v>77.207469571394142</v>
      </c>
      <c r="U617" s="52">
        <v>100</v>
      </c>
      <c r="V617" s="52">
        <v>144</v>
      </c>
      <c r="W617" s="52">
        <v>53.887349269293708</v>
      </c>
      <c r="X617" s="52">
        <v>71.849799025724948</v>
      </c>
      <c r="Y617" s="52">
        <v>100</v>
      </c>
      <c r="Z617" s="52">
        <v>93</v>
      </c>
      <c r="AA617" s="52">
        <v>49.080078675508773</v>
      </c>
      <c r="AB617" s="52">
        <v>65.440104900678364</v>
      </c>
      <c r="AC617" s="52">
        <v>100</v>
      </c>
      <c r="AD617" s="52">
        <v>49</v>
      </c>
      <c r="AE617" s="52">
        <v>46.88095238095238</v>
      </c>
      <c r="AF617" s="52">
        <v>62.507936507936499</v>
      </c>
      <c r="AG617" s="52">
        <v>100</v>
      </c>
      <c r="AH617" s="52">
        <v>33</v>
      </c>
      <c r="AI617" s="52">
        <v>43.5</v>
      </c>
      <c r="AJ617" s="52"/>
      <c r="AK617" s="52">
        <v>57.999999999999993</v>
      </c>
      <c r="AL617" s="52">
        <v>100</v>
      </c>
      <c r="AM617" s="53">
        <v>13.19</v>
      </c>
      <c r="AN617" s="53">
        <v>13.57</v>
      </c>
      <c r="AO617" s="53"/>
      <c r="AP617" s="52">
        <v>0</v>
      </c>
      <c r="AQ617" s="52">
        <v>1</v>
      </c>
      <c r="AR617" s="52">
        <v>1</v>
      </c>
      <c r="AS617" s="52">
        <v>1</v>
      </c>
      <c r="AT617" s="52">
        <v>1</v>
      </c>
      <c r="AU617" s="52">
        <v>1</v>
      </c>
      <c r="AV617" s="52">
        <v>1</v>
      </c>
      <c r="AW617" s="52">
        <v>1</v>
      </c>
      <c r="AX617" s="52">
        <v>1</v>
      </c>
      <c r="AY617" s="52"/>
      <c r="AZ617" s="52">
        <v>9.1503267973856203E-2</v>
      </c>
      <c r="BA617" s="52">
        <v>41.699346405228759</v>
      </c>
      <c r="BB617" s="52">
        <v>50</v>
      </c>
      <c r="BC617" s="52">
        <v>0.10784313725490197</v>
      </c>
      <c r="BD617" s="52">
        <v>38.431372549019606</v>
      </c>
      <c r="BE617" s="52">
        <v>50</v>
      </c>
      <c r="BF617" s="52"/>
      <c r="BG617" s="52"/>
      <c r="BH617" s="52"/>
      <c r="BI617" s="52"/>
      <c r="BJ617" s="52"/>
      <c r="BK617" s="52"/>
      <c r="BL617" s="52"/>
      <c r="BM617" s="52"/>
      <c r="BN617" s="52"/>
      <c r="BO617" s="52"/>
      <c r="BP617" s="52"/>
      <c r="BQ617" s="52"/>
      <c r="BR617" s="52"/>
      <c r="BS617" s="52"/>
      <c r="BT617" s="52"/>
      <c r="BU617" s="54"/>
      <c r="BV617" s="54"/>
      <c r="BW617" s="52"/>
      <c r="BX617" s="52"/>
      <c r="BY617" s="52"/>
      <c r="BZ617" s="55"/>
      <c r="CA617" s="55"/>
      <c r="CB617" s="52"/>
      <c r="CC617" s="52"/>
      <c r="CD617" s="52"/>
      <c r="CE617" s="52"/>
      <c r="CF617" s="52"/>
      <c r="CG617" s="52"/>
      <c r="CH617" s="52"/>
      <c r="CI617" s="52"/>
      <c r="CJ617" s="52"/>
      <c r="CK617" s="52">
        <v>45</v>
      </c>
      <c r="CL617" s="52">
        <v>31</v>
      </c>
      <c r="CM617" s="52">
        <v>47</v>
      </c>
      <c r="CN617" s="52">
        <v>0.68888888888888888</v>
      </c>
      <c r="CO617" s="52">
        <v>0.95744680851063835</v>
      </c>
      <c r="CP617" s="52">
        <v>45.925925925925924</v>
      </c>
      <c r="CQ617" s="52">
        <v>50</v>
      </c>
      <c r="CR617" s="52"/>
      <c r="CS617" s="52"/>
      <c r="CT617" s="52"/>
      <c r="CU617" s="52"/>
      <c r="CV617" s="52"/>
      <c r="CW617" s="52"/>
      <c r="CX617" s="52"/>
      <c r="CY617" s="52"/>
      <c r="CZ617" s="52">
        <v>16.823939048191338</v>
      </c>
      <c r="DA617" s="52">
        <v>19.496255895940152</v>
      </c>
      <c r="DB617" s="52">
        <v>17.335082511020332</v>
      </c>
      <c r="DC617" s="52"/>
      <c r="DD617" s="50" t="s">
        <v>413</v>
      </c>
      <c r="DE617" s="22"/>
      <c r="DF617" s="22"/>
    </row>
    <row r="618" spans="1:110" x14ac:dyDescent="0.25">
      <c r="A618" s="50" t="s">
        <v>3095</v>
      </c>
      <c r="B618" s="50" t="s">
        <v>2219</v>
      </c>
      <c r="C618" s="50" t="s">
        <v>106</v>
      </c>
      <c r="D618" s="50" t="s">
        <v>107</v>
      </c>
      <c r="E618" s="50" t="s">
        <v>137</v>
      </c>
      <c r="F618" s="50" t="s">
        <v>1453</v>
      </c>
      <c r="G618" s="50" t="s">
        <v>109</v>
      </c>
      <c r="H618" s="52">
        <v>593.34684411214948</v>
      </c>
      <c r="I618" s="52">
        <v>650</v>
      </c>
      <c r="J618" s="52">
        <v>91.284129863407614</v>
      </c>
      <c r="K618" s="52">
        <v>0</v>
      </c>
      <c r="L618" s="52">
        <v>170</v>
      </c>
      <c r="M618" s="52">
        <v>85.303372131550049</v>
      </c>
      <c r="N618" s="52">
        <v>100</v>
      </c>
      <c r="O618" s="52">
        <v>100</v>
      </c>
      <c r="P618" s="52">
        <v>35</v>
      </c>
      <c r="Q618" s="52">
        <v>70.731281623461783</v>
      </c>
      <c r="R618" s="52">
        <v>75</v>
      </c>
      <c r="S618" s="52">
        <v>75</v>
      </c>
      <c r="T618" s="52">
        <v>94.308375497949044</v>
      </c>
      <c r="U618" s="52">
        <v>100</v>
      </c>
      <c r="V618" s="52">
        <v>169</v>
      </c>
      <c r="W618" s="52">
        <v>73.751896200121053</v>
      </c>
      <c r="X618" s="52">
        <v>98.335861600161394</v>
      </c>
      <c r="Y618" s="52">
        <v>100</v>
      </c>
      <c r="Z618" s="52">
        <v>35</v>
      </c>
      <c r="AA618" s="52">
        <v>58.161950097664381</v>
      </c>
      <c r="AB618" s="52">
        <v>77.549266796885846</v>
      </c>
      <c r="AC618" s="52">
        <v>100</v>
      </c>
      <c r="AD618" s="52">
        <v>67</v>
      </c>
      <c r="AE618" s="52">
        <v>68.780099502487587</v>
      </c>
      <c r="AF618" s="52">
        <v>91.706799336650107</v>
      </c>
      <c r="AG618" s="52">
        <v>100</v>
      </c>
      <c r="AH618" s="52">
        <v>13</v>
      </c>
      <c r="AI618" s="52"/>
      <c r="AJ618" s="52">
        <v>71.153703703703727</v>
      </c>
      <c r="AK618" s="52"/>
      <c r="AL618" s="52">
        <v>0</v>
      </c>
      <c r="AM618" s="53">
        <v>4.26</v>
      </c>
      <c r="AN618" s="53">
        <v>16.829999999999998</v>
      </c>
      <c r="AO618" s="53"/>
      <c r="AP618" s="52">
        <v>0</v>
      </c>
      <c r="AQ618" s="52">
        <v>0.98275862068965514</v>
      </c>
      <c r="AR618" s="52">
        <v>1</v>
      </c>
      <c r="AS618" s="52">
        <v>0.97826086956521741</v>
      </c>
      <c r="AT618" s="52">
        <v>0.97701149425287359</v>
      </c>
      <c r="AU618" s="52">
        <v>1</v>
      </c>
      <c r="AV618" s="52">
        <v>0.97101449275362317</v>
      </c>
      <c r="AW618" s="52">
        <v>0.98529411764705888</v>
      </c>
      <c r="AX618" s="52"/>
      <c r="AY618" s="52">
        <v>1</v>
      </c>
      <c r="AZ618" s="52">
        <v>1.5432098765432098E-2</v>
      </c>
      <c r="BA618" s="52">
        <v>50</v>
      </c>
      <c r="BB618" s="52">
        <v>50</v>
      </c>
      <c r="BC618" s="52">
        <v>1.9230769230769232E-2</v>
      </c>
      <c r="BD618" s="52">
        <v>50</v>
      </c>
      <c r="BE618" s="52">
        <v>50</v>
      </c>
      <c r="BF618" s="52"/>
      <c r="BG618" s="52"/>
      <c r="BH618" s="52"/>
      <c r="BI618" s="52"/>
      <c r="BJ618" s="52"/>
      <c r="BK618" s="52"/>
      <c r="BL618" s="52"/>
      <c r="BM618" s="52"/>
      <c r="BN618" s="52"/>
      <c r="BO618" s="52"/>
      <c r="BP618" s="52"/>
      <c r="BQ618" s="52"/>
      <c r="BR618" s="52"/>
      <c r="BS618" s="52"/>
      <c r="BT618" s="52"/>
      <c r="BU618" s="54"/>
      <c r="BV618" s="54"/>
      <c r="BW618" s="52"/>
      <c r="BX618" s="52"/>
      <c r="BY618" s="52"/>
      <c r="BZ618" s="55"/>
      <c r="CA618" s="55"/>
      <c r="CB618" s="52"/>
      <c r="CC618" s="52"/>
      <c r="CD618" s="52"/>
      <c r="CE618" s="52"/>
      <c r="CF618" s="52"/>
      <c r="CG618" s="52"/>
      <c r="CH618" s="52"/>
      <c r="CI618" s="52"/>
      <c r="CJ618" s="52"/>
      <c r="CK618" s="52">
        <v>53</v>
      </c>
      <c r="CL618" s="52">
        <v>25</v>
      </c>
      <c r="CM618" s="52">
        <v>52</v>
      </c>
      <c r="CN618" s="52">
        <v>0.47169811320754718</v>
      </c>
      <c r="CO618" s="52">
        <v>1.0192307692307692</v>
      </c>
      <c r="CP618" s="52">
        <v>31.446540880503143</v>
      </c>
      <c r="CQ618" s="52">
        <v>50</v>
      </c>
      <c r="CR618" s="52"/>
      <c r="CS618" s="52"/>
      <c r="CT618" s="52"/>
      <c r="CU618" s="52"/>
      <c r="CV618" s="52"/>
      <c r="CW618" s="52"/>
      <c r="CX618" s="52"/>
      <c r="CY618" s="52"/>
      <c r="CZ618" s="52">
        <v>16.823939048191338</v>
      </c>
      <c r="DA618" s="52">
        <v>19.496255895940152</v>
      </c>
      <c r="DB618" s="52">
        <v>17.335082511020332</v>
      </c>
      <c r="DC618" s="52"/>
      <c r="DD618" s="50" t="s">
        <v>689</v>
      </c>
      <c r="DE618" s="22"/>
      <c r="DF618" s="22"/>
    </row>
    <row r="619" spans="1:110" x14ac:dyDescent="0.25">
      <c r="A619" s="50" t="s">
        <v>2971</v>
      </c>
      <c r="B619" s="50" t="s">
        <v>2220</v>
      </c>
      <c r="C619" s="50" t="s">
        <v>106</v>
      </c>
      <c r="D619" s="50" t="s">
        <v>107</v>
      </c>
      <c r="E619" s="50" t="s">
        <v>137</v>
      </c>
      <c r="F619" s="50" t="s">
        <v>1454</v>
      </c>
      <c r="G619" s="50" t="s">
        <v>109</v>
      </c>
      <c r="H619" s="52">
        <v>215.64810163303747</v>
      </c>
      <c r="I619" s="52">
        <v>300</v>
      </c>
      <c r="J619" s="52">
        <v>71.882700544345823</v>
      </c>
      <c r="K619" s="52">
        <v>0</v>
      </c>
      <c r="L619" s="52">
        <v>26</v>
      </c>
      <c r="M619" s="52">
        <v>64.777353501632277</v>
      </c>
      <c r="N619" s="52">
        <v>86.369804668843031</v>
      </c>
      <c r="O619" s="52">
        <v>100</v>
      </c>
      <c r="P619" s="52">
        <v>17</v>
      </c>
      <c r="Q619" s="52"/>
      <c r="R619" s="52"/>
      <c r="S619" s="52"/>
      <c r="T619" s="52"/>
      <c r="U619" s="52">
        <v>0</v>
      </c>
      <c r="V619" s="52">
        <v>26</v>
      </c>
      <c r="W619" s="52">
        <v>54.046634811057892</v>
      </c>
      <c r="X619" s="52">
        <v>72.062179748077199</v>
      </c>
      <c r="Y619" s="52">
        <v>100</v>
      </c>
      <c r="Z619" s="52">
        <v>17</v>
      </c>
      <c r="AA619" s="52"/>
      <c r="AB619" s="52"/>
      <c r="AC619" s="52">
        <v>0</v>
      </c>
      <c r="AD619" s="52"/>
      <c r="AE619" s="52"/>
      <c r="AF619" s="52"/>
      <c r="AG619" s="52">
        <v>0</v>
      </c>
      <c r="AH619" s="52"/>
      <c r="AI619" s="52"/>
      <c r="AJ619" s="52"/>
      <c r="AK619" s="52"/>
      <c r="AL619" s="52">
        <v>0</v>
      </c>
      <c r="AM619" s="53"/>
      <c r="AN619" s="53"/>
      <c r="AO619" s="53"/>
      <c r="AP619" s="52">
        <v>0</v>
      </c>
      <c r="AQ619" s="52">
        <v>1</v>
      </c>
      <c r="AR619" s="52"/>
      <c r="AS619" s="52"/>
      <c r="AT619" s="52">
        <v>1</v>
      </c>
      <c r="AU619" s="52"/>
      <c r="AV619" s="52"/>
      <c r="AW619" s="52"/>
      <c r="AX619" s="52"/>
      <c r="AY619" s="52"/>
      <c r="AZ619" s="52">
        <v>0.12820512820512819</v>
      </c>
      <c r="BA619" s="52">
        <v>34.358974358974372</v>
      </c>
      <c r="BB619" s="52">
        <v>50</v>
      </c>
      <c r="BC619" s="52">
        <v>0.18571428571428572</v>
      </c>
      <c r="BD619" s="52">
        <v>22.857142857142865</v>
      </c>
      <c r="BE619" s="52">
        <v>50</v>
      </c>
      <c r="BF619" s="52"/>
      <c r="BG619" s="52"/>
      <c r="BH619" s="52"/>
      <c r="BI619" s="52"/>
      <c r="BJ619" s="52"/>
      <c r="BK619" s="52"/>
      <c r="BL619" s="52"/>
      <c r="BM619" s="52"/>
      <c r="BN619" s="52"/>
      <c r="BO619" s="52"/>
      <c r="BP619" s="52"/>
      <c r="BQ619" s="52"/>
      <c r="BR619" s="52"/>
      <c r="BS619" s="52"/>
      <c r="BT619" s="52"/>
      <c r="BU619" s="54"/>
      <c r="BV619" s="54"/>
      <c r="BW619" s="52"/>
      <c r="BX619" s="52"/>
      <c r="BY619" s="52"/>
      <c r="BZ619" s="55"/>
      <c r="CA619" s="55"/>
      <c r="CB619" s="52"/>
      <c r="CC619" s="52"/>
      <c r="CD619" s="52"/>
      <c r="CE619" s="52"/>
      <c r="CF619" s="52"/>
      <c r="CG619" s="52"/>
      <c r="CH619" s="52"/>
      <c r="CI619" s="52"/>
      <c r="CJ619" s="52"/>
      <c r="CK619" s="52">
        <v>11</v>
      </c>
      <c r="CL619" s="52">
        <v>3</v>
      </c>
      <c r="CM619" s="52">
        <v>13</v>
      </c>
      <c r="CN619" s="52"/>
      <c r="CO619" s="52"/>
      <c r="CP619" s="52">
        <v>0</v>
      </c>
      <c r="CQ619" s="52">
        <v>0</v>
      </c>
      <c r="CR619" s="52"/>
      <c r="CS619" s="52"/>
      <c r="CT619" s="52"/>
      <c r="CU619" s="52"/>
      <c r="CV619" s="52"/>
      <c r="CW619" s="52"/>
      <c r="CX619" s="52"/>
      <c r="CY619" s="52"/>
      <c r="CZ619" s="52">
        <v>16.823939048191338</v>
      </c>
      <c r="DA619" s="52">
        <v>19.496255895940152</v>
      </c>
      <c r="DB619" s="52">
        <v>17.335082511020332</v>
      </c>
      <c r="DC619" s="52"/>
      <c r="DD619" s="50" t="s">
        <v>552</v>
      </c>
      <c r="DE619" s="22"/>
      <c r="DF619" s="22"/>
    </row>
    <row r="620" spans="1:110" x14ac:dyDescent="0.25">
      <c r="A620" s="50" t="s">
        <v>2996</v>
      </c>
      <c r="B620" s="50" t="s">
        <v>2222</v>
      </c>
      <c r="C620" s="50" t="s">
        <v>106</v>
      </c>
      <c r="D620" s="50" t="s">
        <v>107</v>
      </c>
      <c r="E620" s="50" t="s">
        <v>119</v>
      </c>
      <c r="F620" s="50" t="s">
        <v>2644</v>
      </c>
      <c r="G620" s="50" t="s">
        <v>109</v>
      </c>
      <c r="H620" s="52">
        <v>424.59571377143811</v>
      </c>
      <c r="I620" s="52">
        <v>550</v>
      </c>
      <c r="J620" s="52">
        <v>77.199220685716014</v>
      </c>
      <c r="K620" s="52">
        <v>1</v>
      </c>
      <c r="L620" s="52">
        <v>88</v>
      </c>
      <c r="M620" s="52">
        <v>67.208222524639211</v>
      </c>
      <c r="N620" s="52">
        <v>89.610963366185615</v>
      </c>
      <c r="O620" s="52">
        <v>100</v>
      </c>
      <c r="P620" s="52">
        <v>40</v>
      </c>
      <c r="Q620" s="52">
        <v>57.407844428204655</v>
      </c>
      <c r="R620" s="52">
        <v>68.895847084116966</v>
      </c>
      <c r="S620" s="52">
        <v>75</v>
      </c>
      <c r="T620" s="52">
        <v>76.543792570939544</v>
      </c>
      <c r="U620" s="52">
        <v>100</v>
      </c>
      <c r="V620" s="52">
        <v>86</v>
      </c>
      <c r="W620" s="52">
        <v>58.761357750341844</v>
      </c>
      <c r="X620" s="52">
        <v>78.348477000455802</v>
      </c>
      <c r="Y620" s="52">
        <v>100</v>
      </c>
      <c r="Z620" s="52">
        <v>39</v>
      </c>
      <c r="AA620" s="52">
        <v>46.547998809638486</v>
      </c>
      <c r="AB620" s="52">
        <v>62.063998412851319</v>
      </c>
      <c r="AC620" s="52">
        <v>100</v>
      </c>
      <c r="AD620" s="52">
        <v>13</v>
      </c>
      <c r="AE620" s="52"/>
      <c r="AF620" s="52"/>
      <c r="AG620" s="52">
        <v>0</v>
      </c>
      <c r="AH620" s="52">
        <v>4</v>
      </c>
      <c r="AI620" s="52"/>
      <c r="AJ620" s="52"/>
      <c r="AK620" s="52"/>
      <c r="AL620" s="52">
        <v>0</v>
      </c>
      <c r="AM620" s="53">
        <v>17.59</v>
      </c>
      <c r="AN620" s="53">
        <v>22.34</v>
      </c>
      <c r="AO620" s="53"/>
      <c r="AP620" s="52">
        <v>0</v>
      </c>
      <c r="AQ620" s="52">
        <v>1</v>
      </c>
      <c r="AR620" s="52">
        <v>1</v>
      </c>
      <c r="AS620" s="52">
        <v>1</v>
      </c>
      <c r="AT620" s="52">
        <v>0.97727272727272729</v>
      </c>
      <c r="AU620" s="52">
        <v>0.97499999999999998</v>
      </c>
      <c r="AV620" s="52">
        <v>0.97916666666666663</v>
      </c>
      <c r="AW620" s="52"/>
      <c r="AX620" s="52"/>
      <c r="AY620" s="52"/>
      <c r="AZ620" s="52">
        <v>0.10747663551401869</v>
      </c>
      <c r="BA620" s="52">
        <v>38.504672897196279</v>
      </c>
      <c r="BB620" s="52">
        <v>50</v>
      </c>
      <c r="BC620" s="52">
        <v>0.15238095238095239</v>
      </c>
      <c r="BD620" s="52">
        <v>29.523809523809529</v>
      </c>
      <c r="BE620" s="52">
        <v>50</v>
      </c>
      <c r="BF620" s="52"/>
      <c r="BG620" s="52"/>
      <c r="BH620" s="52"/>
      <c r="BI620" s="52"/>
      <c r="BJ620" s="52"/>
      <c r="BK620" s="52"/>
      <c r="BL620" s="52"/>
      <c r="BM620" s="52"/>
      <c r="BN620" s="52"/>
      <c r="BO620" s="52"/>
      <c r="BP620" s="52"/>
      <c r="BQ620" s="52"/>
      <c r="BR620" s="52"/>
      <c r="BS620" s="52"/>
      <c r="BT620" s="52"/>
      <c r="BU620" s="54"/>
      <c r="BV620" s="54"/>
      <c r="BW620" s="52"/>
      <c r="BX620" s="52"/>
      <c r="BY620" s="52"/>
      <c r="BZ620" s="55"/>
      <c r="CA620" s="55"/>
      <c r="CB620" s="52"/>
      <c r="CC620" s="52"/>
      <c r="CD620" s="52"/>
      <c r="CE620" s="52"/>
      <c r="CF620" s="52"/>
      <c r="CG620" s="52"/>
      <c r="CH620" s="52"/>
      <c r="CI620" s="52"/>
      <c r="CJ620" s="52"/>
      <c r="CK620" s="52">
        <v>32</v>
      </c>
      <c r="CL620" s="52">
        <v>27</v>
      </c>
      <c r="CM620" s="52">
        <v>32</v>
      </c>
      <c r="CN620" s="52">
        <v>0.84375</v>
      </c>
      <c r="CO620" s="52">
        <v>1</v>
      </c>
      <c r="CP620" s="52">
        <v>50</v>
      </c>
      <c r="CQ620" s="52">
        <v>50</v>
      </c>
      <c r="CR620" s="52"/>
      <c r="CS620" s="52"/>
      <c r="CT620" s="52"/>
      <c r="CU620" s="52"/>
      <c r="CV620" s="52"/>
      <c r="CW620" s="52"/>
      <c r="CX620" s="52"/>
      <c r="CY620" s="52"/>
      <c r="CZ620" s="52">
        <v>16.823939048191338</v>
      </c>
      <c r="DA620" s="52">
        <v>19.496255895940152</v>
      </c>
      <c r="DB620" s="52">
        <v>17.335082511020332</v>
      </c>
      <c r="DC620" s="52"/>
      <c r="DD620" s="50" t="s">
        <v>577</v>
      </c>
      <c r="DE620" s="22"/>
      <c r="DF620" s="22"/>
    </row>
    <row r="621" spans="1:110" x14ac:dyDescent="0.25">
      <c r="A621" s="50" t="s">
        <v>3626</v>
      </c>
      <c r="B621" s="50" t="s">
        <v>2221</v>
      </c>
      <c r="C621" s="50" t="s">
        <v>1284</v>
      </c>
      <c r="D621" s="50" t="s">
        <v>107</v>
      </c>
      <c r="E621" s="50" t="s">
        <v>108</v>
      </c>
      <c r="F621" s="50" t="s">
        <v>1454</v>
      </c>
      <c r="G621" s="50" t="s">
        <v>109</v>
      </c>
      <c r="H621" s="52">
        <v>569.88038076789235</v>
      </c>
      <c r="I621" s="52">
        <v>750</v>
      </c>
      <c r="J621" s="52">
        <v>75.984050769052317</v>
      </c>
      <c r="K621" s="52">
        <v>0</v>
      </c>
      <c r="L621" s="52">
        <v>134</v>
      </c>
      <c r="M621" s="52">
        <v>68.841228306313369</v>
      </c>
      <c r="N621" s="52">
        <v>91.788304408417815</v>
      </c>
      <c r="O621" s="52">
        <v>100</v>
      </c>
      <c r="P621" s="52">
        <v>81</v>
      </c>
      <c r="Q621" s="52">
        <v>60.530943896441833</v>
      </c>
      <c r="R621" s="52">
        <v>70.532611317243891</v>
      </c>
      <c r="S621" s="52">
        <v>75</v>
      </c>
      <c r="T621" s="52">
        <v>80.707925195255783</v>
      </c>
      <c r="U621" s="52">
        <v>100</v>
      </c>
      <c r="V621" s="52">
        <v>134</v>
      </c>
      <c r="W621" s="52">
        <v>59.393732761662861</v>
      </c>
      <c r="X621" s="52">
        <v>79.191643682217148</v>
      </c>
      <c r="Y621" s="52">
        <v>100</v>
      </c>
      <c r="Z621" s="52">
        <v>81</v>
      </c>
      <c r="AA621" s="52">
        <v>52.105330743813553</v>
      </c>
      <c r="AB621" s="52">
        <v>69.473774325084733</v>
      </c>
      <c r="AC621" s="52">
        <v>100</v>
      </c>
      <c r="AD621" s="52">
        <v>38</v>
      </c>
      <c r="AE621" s="52">
        <v>53.446491228070151</v>
      </c>
      <c r="AF621" s="52">
        <v>71.261988304093535</v>
      </c>
      <c r="AG621" s="52">
        <v>100</v>
      </c>
      <c r="AH621" s="52">
        <v>21</v>
      </c>
      <c r="AI621" s="52">
        <v>46.147619047619052</v>
      </c>
      <c r="AJ621" s="52"/>
      <c r="AK621" s="52">
        <v>61.530158730158732</v>
      </c>
      <c r="AL621" s="52">
        <v>100</v>
      </c>
      <c r="AM621" s="53">
        <v>14.46</v>
      </c>
      <c r="AN621" s="53">
        <v>18.420000000000002</v>
      </c>
      <c r="AO621" s="53"/>
      <c r="AP621" s="52">
        <v>0</v>
      </c>
      <c r="AQ621" s="52">
        <v>0.99264705882352944</v>
      </c>
      <c r="AR621" s="52">
        <v>0.98795180722891562</v>
      </c>
      <c r="AS621" s="52">
        <v>1</v>
      </c>
      <c r="AT621" s="52">
        <v>0.99264705882352944</v>
      </c>
      <c r="AU621" s="52">
        <v>0.98795180722891562</v>
      </c>
      <c r="AV621" s="52">
        <v>1</v>
      </c>
      <c r="AW621" s="52">
        <v>1</v>
      </c>
      <c r="AX621" s="52">
        <v>1</v>
      </c>
      <c r="AY621" s="52"/>
      <c r="AZ621" s="52">
        <v>0.10606060606060606</v>
      </c>
      <c r="BA621" s="52">
        <v>38.787878787878789</v>
      </c>
      <c r="BB621" s="52">
        <v>50</v>
      </c>
      <c r="BC621" s="52">
        <v>0.12418300653594772</v>
      </c>
      <c r="BD621" s="52">
        <v>35.163398692810468</v>
      </c>
      <c r="BE621" s="52">
        <v>50</v>
      </c>
      <c r="BF621" s="52"/>
      <c r="BG621" s="52"/>
      <c r="BH621" s="52"/>
      <c r="BI621" s="52"/>
      <c r="BJ621" s="52"/>
      <c r="BK621" s="52"/>
      <c r="BL621" s="52"/>
      <c r="BM621" s="52"/>
      <c r="BN621" s="52"/>
      <c r="BO621" s="52"/>
      <c r="BP621" s="52"/>
      <c r="BQ621" s="52"/>
      <c r="BR621" s="52"/>
      <c r="BS621" s="52"/>
      <c r="BT621" s="52"/>
      <c r="BU621" s="54"/>
      <c r="BV621" s="54"/>
      <c r="BW621" s="52"/>
      <c r="BX621" s="52"/>
      <c r="BY621" s="52"/>
      <c r="BZ621" s="55"/>
      <c r="CA621" s="55"/>
      <c r="CB621" s="52"/>
      <c r="CC621" s="52"/>
      <c r="CD621" s="52"/>
      <c r="CE621" s="52"/>
      <c r="CF621" s="52"/>
      <c r="CG621" s="52"/>
      <c r="CH621" s="52"/>
      <c r="CI621" s="52"/>
      <c r="CJ621" s="52"/>
      <c r="CK621" s="52">
        <v>54</v>
      </c>
      <c r="CL621" s="52">
        <v>34</v>
      </c>
      <c r="CM621" s="52">
        <v>54</v>
      </c>
      <c r="CN621" s="52">
        <v>0.62962962962962965</v>
      </c>
      <c r="CO621" s="52">
        <v>1</v>
      </c>
      <c r="CP621" s="52">
        <v>41.97530864197531</v>
      </c>
      <c r="CQ621" s="52">
        <v>50</v>
      </c>
      <c r="CR621" s="52"/>
      <c r="CS621" s="52"/>
      <c r="CT621" s="52"/>
      <c r="CU621" s="52"/>
      <c r="CV621" s="52"/>
      <c r="CW621" s="52"/>
      <c r="CX621" s="52"/>
      <c r="CY621" s="52"/>
      <c r="CZ621" s="52">
        <v>16.823939048191338</v>
      </c>
      <c r="DA621" s="52">
        <v>19.496255895940152</v>
      </c>
      <c r="DB621" s="52">
        <v>17.335082511020332</v>
      </c>
      <c r="DC621" s="52"/>
      <c r="DD621" s="50" t="s">
        <v>1291</v>
      </c>
      <c r="DE621" s="22"/>
      <c r="DF621" s="22"/>
    </row>
    <row r="622" spans="1:110" x14ac:dyDescent="0.25">
      <c r="A622" s="50" t="s">
        <v>3211</v>
      </c>
      <c r="B622" s="50" t="s">
        <v>2223</v>
      </c>
      <c r="C622" s="50" t="s">
        <v>106</v>
      </c>
      <c r="D622" s="50" t="s">
        <v>114</v>
      </c>
      <c r="E622" s="50" t="s">
        <v>137</v>
      </c>
      <c r="F622" s="50" t="s">
        <v>1453</v>
      </c>
      <c r="G622" s="50" t="s">
        <v>109</v>
      </c>
      <c r="H622" s="52">
        <v>539.25374942794883</v>
      </c>
      <c r="I622" s="52">
        <v>650</v>
      </c>
      <c r="J622" s="52">
        <v>82.962115296607507</v>
      </c>
      <c r="K622" s="52">
        <v>1</v>
      </c>
      <c r="L622" s="52">
        <v>158</v>
      </c>
      <c r="M622" s="52">
        <v>73.953743949081286</v>
      </c>
      <c r="N622" s="52">
        <v>98.604991932108376</v>
      </c>
      <c r="O622" s="52">
        <v>100</v>
      </c>
      <c r="P622" s="52">
        <v>43</v>
      </c>
      <c r="Q622" s="52">
        <v>59.365462586577166</v>
      </c>
      <c r="R622" s="52">
        <v>71.035969928361254</v>
      </c>
      <c r="S622" s="52">
        <v>75</v>
      </c>
      <c r="T622" s="52">
        <v>79.153950115436217</v>
      </c>
      <c r="U622" s="52">
        <v>100</v>
      </c>
      <c r="V622" s="52">
        <v>158</v>
      </c>
      <c r="W622" s="52">
        <v>65.260095173069871</v>
      </c>
      <c r="X622" s="52">
        <v>87.013460230759833</v>
      </c>
      <c r="Y622" s="52">
        <v>100</v>
      </c>
      <c r="Z622" s="52">
        <v>43</v>
      </c>
      <c r="AA622" s="52">
        <v>49.812988269383631</v>
      </c>
      <c r="AB622" s="52">
        <v>66.417317692511517</v>
      </c>
      <c r="AC622" s="52">
        <v>100</v>
      </c>
      <c r="AD622" s="52">
        <v>58</v>
      </c>
      <c r="AE622" s="52">
        <v>56.340229885057475</v>
      </c>
      <c r="AF622" s="52">
        <v>75.120306513409957</v>
      </c>
      <c r="AG622" s="52">
        <v>100</v>
      </c>
      <c r="AH622" s="52">
        <v>14</v>
      </c>
      <c r="AI622" s="52"/>
      <c r="AJ622" s="52">
        <v>58.400000000000006</v>
      </c>
      <c r="AK622" s="52"/>
      <c r="AL622" s="52">
        <v>0</v>
      </c>
      <c r="AM622" s="53">
        <v>15.63</v>
      </c>
      <c r="AN622" s="53">
        <v>21.22</v>
      </c>
      <c r="AO622" s="53"/>
      <c r="AP622" s="52">
        <v>0</v>
      </c>
      <c r="AQ622" s="52">
        <v>0.98750000000000004</v>
      </c>
      <c r="AR622" s="52">
        <v>1</v>
      </c>
      <c r="AS622" s="52">
        <v>0.98290598290598286</v>
      </c>
      <c r="AT622" s="52">
        <v>0.98750000000000004</v>
      </c>
      <c r="AU622" s="52">
        <v>1</v>
      </c>
      <c r="AV622" s="52">
        <v>0.98290598290598286</v>
      </c>
      <c r="AW622" s="52">
        <v>1</v>
      </c>
      <c r="AX622" s="52"/>
      <c r="AY622" s="52">
        <v>1</v>
      </c>
      <c r="AZ622" s="52">
        <v>2.564102564102564E-2</v>
      </c>
      <c r="BA622" s="52">
        <v>50</v>
      </c>
      <c r="BB622" s="52">
        <v>50</v>
      </c>
      <c r="BC622" s="52">
        <v>5.1948051948051951E-2</v>
      </c>
      <c r="BD622" s="52">
        <v>49.61038961038961</v>
      </c>
      <c r="BE622" s="52">
        <v>50</v>
      </c>
      <c r="BF622" s="52"/>
      <c r="BG622" s="52"/>
      <c r="BH622" s="52"/>
      <c r="BI622" s="52"/>
      <c r="BJ622" s="52"/>
      <c r="BK622" s="52"/>
      <c r="BL622" s="52"/>
      <c r="BM622" s="52"/>
      <c r="BN622" s="52"/>
      <c r="BO622" s="52"/>
      <c r="BP622" s="52"/>
      <c r="BQ622" s="52"/>
      <c r="BR622" s="52"/>
      <c r="BS622" s="52"/>
      <c r="BT622" s="52"/>
      <c r="BU622" s="54"/>
      <c r="BV622" s="54"/>
      <c r="BW622" s="52"/>
      <c r="BX622" s="52"/>
      <c r="BY622" s="52"/>
      <c r="BZ622" s="55"/>
      <c r="CA622" s="55"/>
      <c r="CB622" s="52"/>
      <c r="CC622" s="52"/>
      <c r="CD622" s="52"/>
      <c r="CE622" s="52"/>
      <c r="CF622" s="52"/>
      <c r="CG622" s="52"/>
      <c r="CH622" s="52"/>
      <c r="CI622" s="52"/>
      <c r="CJ622" s="52"/>
      <c r="CK622" s="52">
        <v>52</v>
      </c>
      <c r="CL622" s="52">
        <v>26</v>
      </c>
      <c r="CM622" s="52">
        <v>54</v>
      </c>
      <c r="CN622" s="52">
        <v>0.5</v>
      </c>
      <c r="CO622" s="52">
        <v>0.96296296296296291</v>
      </c>
      <c r="CP622" s="52">
        <v>33.333333333333329</v>
      </c>
      <c r="CQ622" s="52">
        <v>50</v>
      </c>
      <c r="CR622" s="52"/>
      <c r="CS622" s="52"/>
      <c r="CT622" s="52"/>
      <c r="CU622" s="52"/>
      <c r="CV622" s="52"/>
      <c r="CW622" s="52"/>
      <c r="CX622" s="52"/>
      <c r="CY622" s="52"/>
      <c r="CZ622" s="52">
        <v>16.823939048191338</v>
      </c>
      <c r="DA622" s="52">
        <v>19.496255895940152</v>
      </c>
      <c r="DB622" s="52">
        <v>17.335082511020332</v>
      </c>
      <c r="DC622" s="52"/>
      <c r="DD622" s="50" t="s">
        <v>817</v>
      </c>
      <c r="DE622" s="22"/>
      <c r="DF622" s="22"/>
    </row>
    <row r="623" spans="1:110" x14ac:dyDescent="0.25">
      <c r="A623" s="50" t="s">
        <v>3104</v>
      </c>
      <c r="B623" s="50" t="s">
        <v>2224</v>
      </c>
      <c r="C623" s="50" t="s">
        <v>106</v>
      </c>
      <c r="D623" s="50" t="s">
        <v>122</v>
      </c>
      <c r="E623" s="50" t="s">
        <v>123</v>
      </c>
      <c r="F623" s="50" t="s">
        <v>2644</v>
      </c>
      <c r="G623" s="50" t="s">
        <v>109</v>
      </c>
      <c r="H623" s="52">
        <v>949.99854263599855</v>
      </c>
      <c r="I623" s="52">
        <v>1250</v>
      </c>
      <c r="J623" s="52">
        <v>75.999883410879889</v>
      </c>
      <c r="K623" s="52">
        <v>0</v>
      </c>
      <c r="L623" s="52">
        <v>160</v>
      </c>
      <c r="M623" s="52">
        <v>66.515748207885309</v>
      </c>
      <c r="N623" s="52">
        <v>88.687664277180417</v>
      </c>
      <c r="O623" s="52">
        <v>100</v>
      </c>
      <c r="P623" s="52">
        <v>57</v>
      </c>
      <c r="Q623" s="52">
        <v>57.677199270577873</v>
      </c>
      <c r="R623" s="52">
        <v>54.083052635160428</v>
      </c>
      <c r="S623" s="52">
        <v>71.406984027560299</v>
      </c>
      <c r="T623" s="52">
        <v>76.902932360770492</v>
      </c>
      <c r="U623" s="52">
        <v>100</v>
      </c>
      <c r="V623" s="52">
        <v>157</v>
      </c>
      <c r="W623" s="52">
        <v>51.577071522898549</v>
      </c>
      <c r="X623" s="52">
        <v>68.769428697198066</v>
      </c>
      <c r="Y623" s="52">
        <v>100</v>
      </c>
      <c r="Z623" s="52">
        <v>56</v>
      </c>
      <c r="AA623" s="52">
        <v>47.057355588283393</v>
      </c>
      <c r="AB623" s="52">
        <v>62.743140784377857</v>
      </c>
      <c r="AC623" s="52">
        <v>100</v>
      </c>
      <c r="AD623" s="52">
        <v>162</v>
      </c>
      <c r="AE623" s="52">
        <v>58.281893004115226</v>
      </c>
      <c r="AF623" s="52">
        <v>77.709190672153639</v>
      </c>
      <c r="AG623" s="52">
        <v>100</v>
      </c>
      <c r="AH623" s="52">
        <v>68</v>
      </c>
      <c r="AI623" s="52">
        <v>51.656862745098046</v>
      </c>
      <c r="AJ623" s="52">
        <v>63.074468085106403</v>
      </c>
      <c r="AK623" s="52">
        <v>68.875816993464056</v>
      </c>
      <c r="AL623" s="52">
        <v>100</v>
      </c>
      <c r="AM623" s="53">
        <v>13.72</v>
      </c>
      <c r="AN623" s="53">
        <v>7.02</v>
      </c>
      <c r="AO623" s="53">
        <v>11.41</v>
      </c>
      <c r="AP623" s="52">
        <v>0</v>
      </c>
      <c r="AQ623" s="52">
        <v>0.97023809523809523</v>
      </c>
      <c r="AR623" s="52">
        <v>0.967741935483871</v>
      </c>
      <c r="AS623" s="52">
        <v>0.97169811320754718</v>
      </c>
      <c r="AT623" s="52">
        <v>0.95238095238095233</v>
      </c>
      <c r="AU623" s="52">
        <v>0.95161290322580649</v>
      </c>
      <c r="AV623" s="52">
        <v>0.95283018867924529</v>
      </c>
      <c r="AW623" s="52">
        <v>1</v>
      </c>
      <c r="AX623" s="52">
        <v>1</v>
      </c>
      <c r="AY623" s="52">
        <v>1</v>
      </c>
      <c r="AZ623" s="52">
        <v>9.6960926193921854E-2</v>
      </c>
      <c r="BA623" s="52">
        <v>40.607814761215643</v>
      </c>
      <c r="BB623" s="52">
        <v>50</v>
      </c>
      <c r="BC623" s="52">
        <v>0.19277108433734941</v>
      </c>
      <c r="BD623" s="52">
        <v>21.445783132530135</v>
      </c>
      <c r="BE623" s="52">
        <v>50</v>
      </c>
      <c r="BF623" s="52">
        <v>230</v>
      </c>
      <c r="BG623" s="52">
        <v>340</v>
      </c>
      <c r="BH623" s="52">
        <v>0.67647058823529416</v>
      </c>
      <c r="BI623" s="52">
        <v>45.098039215686278</v>
      </c>
      <c r="BJ623" s="52">
        <v>50</v>
      </c>
      <c r="BK623" s="52">
        <v>137</v>
      </c>
      <c r="BL623" s="52">
        <v>340</v>
      </c>
      <c r="BM623" s="52">
        <v>0.40294117647058825</v>
      </c>
      <c r="BN623" s="52">
        <v>26.862745098039216</v>
      </c>
      <c r="BO623" s="52">
        <v>50</v>
      </c>
      <c r="BP623" s="52">
        <v>191</v>
      </c>
      <c r="BQ623" s="52">
        <v>197</v>
      </c>
      <c r="BR623" s="52">
        <v>0.96954314720812185</v>
      </c>
      <c r="BS623" s="52">
        <v>50</v>
      </c>
      <c r="BT623" s="52">
        <v>50</v>
      </c>
      <c r="BU623" s="54">
        <v>164</v>
      </c>
      <c r="BV623" s="54">
        <v>184</v>
      </c>
      <c r="BW623" s="52">
        <v>0.89130434782608692</v>
      </c>
      <c r="BX623" s="52">
        <v>94.819611470860323</v>
      </c>
      <c r="BY623" s="52">
        <v>100</v>
      </c>
      <c r="BZ623" s="55">
        <v>62</v>
      </c>
      <c r="CA623" s="55">
        <v>82</v>
      </c>
      <c r="CB623" s="52">
        <v>0.75609756097560976</v>
      </c>
      <c r="CC623" s="52">
        <v>80.435910742086151</v>
      </c>
      <c r="CD623" s="52">
        <v>100</v>
      </c>
      <c r="CE623" s="52">
        <v>1</v>
      </c>
      <c r="CF623" s="52">
        <v>170</v>
      </c>
      <c r="CG623" s="52">
        <v>109</v>
      </c>
      <c r="CH623" s="52">
        <v>0.64117647058823535</v>
      </c>
      <c r="CI623" s="52">
        <v>85.490196078431381</v>
      </c>
      <c r="CJ623" s="52">
        <v>100</v>
      </c>
      <c r="CK623" s="52">
        <v>143</v>
      </c>
      <c r="CL623" s="52">
        <v>54</v>
      </c>
      <c r="CM623" s="52">
        <v>160</v>
      </c>
      <c r="CN623" s="52">
        <v>0.3776223776223776</v>
      </c>
      <c r="CO623" s="52">
        <v>0.89375000000000004</v>
      </c>
      <c r="CP623" s="52">
        <v>12.587412587412587</v>
      </c>
      <c r="CQ623" s="52">
        <v>50</v>
      </c>
      <c r="CR623" s="52">
        <v>406</v>
      </c>
      <c r="CS623" s="52">
        <v>691</v>
      </c>
      <c r="CT623" s="52">
        <v>0.58755426917510856</v>
      </c>
      <c r="CU623" s="52">
        <v>48.962855764592383</v>
      </c>
      <c r="CV623" s="52">
        <v>50</v>
      </c>
      <c r="CW623" s="52">
        <v>0.75609756097560976</v>
      </c>
      <c r="CX623" s="52">
        <v>0.94</v>
      </c>
      <c r="CY623" s="52">
        <v>0.18390243902439024</v>
      </c>
      <c r="CZ623" s="52">
        <v>16.823939048191338</v>
      </c>
      <c r="DA623" s="52">
        <v>19.496255895940152</v>
      </c>
      <c r="DB623" s="52">
        <v>17.335082511020332</v>
      </c>
      <c r="DC623" s="52">
        <v>12.629206143265662</v>
      </c>
      <c r="DD623" s="50" t="s">
        <v>699</v>
      </c>
      <c r="DE623" s="22"/>
      <c r="DF623" s="22"/>
    </row>
    <row r="624" spans="1:110" x14ac:dyDescent="0.25">
      <c r="A624" s="50" t="s">
        <v>3076</v>
      </c>
      <c r="B624" s="50" t="s">
        <v>2225</v>
      </c>
      <c r="C624" s="50" t="s">
        <v>106</v>
      </c>
      <c r="D624" s="50" t="s">
        <v>114</v>
      </c>
      <c r="E624" s="50" t="s">
        <v>137</v>
      </c>
      <c r="F624" s="50" t="s">
        <v>2644</v>
      </c>
      <c r="G624" s="50" t="s">
        <v>109</v>
      </c>
      <c r="H624" s="52">
        <v>566.58428655881971</v>
      </c>
      <c r="I624" s="52">
        <v>650</v>
      </c>
      <c r="J624" s="52">
        <v>87.166813316741496</v>
      </c>
      <c r="K624" s="52">
        <v>0</v>
      </c>
      <c r="L624" s="52">
        <v>128</v>
      </c>
      <c r="M624" s="52">
        <v>77.650961640194495</v>
      </c>
      <c r="N624" s="52">
        <v>100</v>
      </c>
      <c r="O624" s="52">
        <v>100</v>
      </c>
      <c r="P624" s="52">
        <v>24</v>
      </c>
      <c r="Q624" s="52">
        <v>63.568157008434646</v>
      </c>
      <c r="R624" s="52">
        <v>74.455082552438341</v>
      </c>
      <c r="S624" s="52">
        <v>75</v>
      </c>
      <c r="T624" s="52">
        <v>84.757542677912852</v>
      </c>
      <c r="U624" s="52">
        <v>100</v>
      </c>
      <c r="V624" s="52">
        <v>128</v>
      </c>
      <c r="W624" s="52">
        <v>72.107617114453063</v>
      </c>
      <c r="X624" s="52">
        <v>96.143489485937423</v>
      </c>
      <c r="Y624" s="52">
        <v>100</v>
      </c>
      <c r="Z624" s="52">
        <v>24</v>
      </c>
      <c r="AA624" s="52">
        <v>61.935266883183544</v>
      </c>
      <c r="AB624" s="52">
        <v>82.580355844244721</v>
      </c>
      <c r="AC624" s="52">
        <v>100</v>
      </c>
      <c r="AD624" s="52">
        <v>44</v>
      </c>
      <c r="AE624" s="52">
        <v>56.674999999999997</v>
      </c>
      <c r="AF624" s="52">
        <v>75.566666666666663</v>
      </c>
      <c r="AG624" s="52">
        <v>100</v>
      </c>
      <c r="AH624" s="52">
        <v>9</v>
      </c>
      <c r="AI624" s="52"/>
      <c r="AJ624" s="52">
        <v>60.049523809523791</v>
      </c>
      <c r="AK624" s="52"/>
      <c r="AL624" s="52">
        <v>0</v>
      </c>
      <c r="AM624" s="53">
        <v>11.43</v>
      </c>
      <c r="AN624" s="53">
        <v>12.51</v>
      </c>
      <c r="AO624" s="53"/>
      <c r="AP624" s="52">
        <v>0</v>
      </c>
      <c r="AQ624" s="52">
        <v>1</v>
      </c>
      <c r="AR624" s="52">
        <v>1</v>
      </c>
      <c r="AS624" s="52">
        <v>1</v>
      </c>
      <c r="AT624" s="52">
        <v>1</v>
      </c>
      <c r="AU624" s="52">
        <v>1</v>
      </c>
      <c r="AV624" s="52">
        <v>1</v>
      </c>
      <c r="AW624" s="52">
        <v>1</v>
      </c>
      <c r="AX624" s="52"/>
      <c r="AY624" s="52">
        <v>1</v>
      </c>
      <c r="AZ624" s="52">
        <v>3.0418250950570342E-2</v>
      </c>
      <c r="BA624" s="52">
        <v>50</v>
      </c>
      <c r="BB624" s="52">
        <v>50</v>
      </c>
      <c r="BC624" s="52">
        <v>4.8387096774193547E-2</v>
      </c>
      <c r="BD624" s="52">
        <v>50</v>
      </c>
      <c r="BE624" s="52">
        <v>50</v>
      </c>
      <c r="BF624" s="52"/>
      <c r="BG624" s="52"/>
      <c r="BH624" s="52"/>
      <c r="BI624" s="52"/>
      <c r="BJ624" s="52"/>
      <c r="BK624" s="52"/>
      <c r="BL624" s="52"/>
      <c r="BM624" s="52"/>
      <c r="BN624" s="52"/>
      <c r="BO624" s="52"/>
      <c r="BP624" s="52"/>
      <c r="BQ624" s="52"/>
      <c r="BR624" s="52"/>
      <c r="BS624" s="52"/>
      <c r="BT624" s="52"/>
      <c r="BU624" s="54"/>
      <c r="BV624" s="54"/>
      <c r="BW624" s="52"/>
      <c r="BX624" s="52"/>
      <c r="BY624" s="52"/>
      <c r="BZ624" s="55"/>
      <c r="CA624" s="55"/>
      <c r="CB624" s="52"/>
      <c r="CC624" s="52"/>
      <c r="CD624" s="52"/>
      <c r="CE624" s="52"/>
      <c r="CF624" s="52"/>
      <c r="CG624" s="52"/>
      <c r="CH624" s="52"/>
      <c r="CI624" s="52"/>
      <c r="CJ624" s="52"/>
      <c r="CK624" s="52">
        <v>46</v>
      </c>
      <c r="CL624" s="52">
        <v>19</v>
      </c>
      <c r="CM624" s="52">
        <v>50</v>
      </c>
      <c r="CN624" s="52">
        <v>0.41304347826086957</v>
      </c>
      <c r="CO624" s="52">
        <v>0.92</v>
      </c>
      <c r="CP624" s="52">
        <v>27.536231884057973</v>
      </c>
      <c r="CQ624" s="52">
        <v>50</v>
      </c>
      <c r="CR624" s="52"/>
      <c r="CS624" s="52"/>
      <c r="CT624" s="52"/>
      <c r="CU624" s="52"/>
      <c r="CV624" s="52"/>
      <c r="CW624" s="52"/>
      <c r="CX624" s="52"/>
      <c r="CY624" s="52"/>
      <c r="CZ624" s="52">
        <v>16.823939048191338</v>
      </c>
      <c r="DA624" s="52">
        <v>19.496255895940152</v>
      </c>
      <c r="DB624" s="52">
        <v>17.335082511020332</v>
      </c>
      <c r="DC624" s="52"/>
      <c r="DD624" s="50" t="s">
        <v>668</v>
      </c>
      <c r="DE624" s="22"/>
      <c r="DF624" s="22"/>
    </row>
    <row r="625" spans="1:110" x14ac:dyDescent="0.25">
      <c r="A625" s="50" t="s">
        <v>3259</v>
      </c>
      <c r="B625" s="50" t="s">
        <v>2226</v>
      </c>
      <c r="C625" s="50" t="s">
        <v>106</v>
      </c>
      <c r="D625" s="50" t="s">
        <v>107</v>
      </c>
      <c r="E625" s="50" t="s">
        <v>167</v>
      </c>
      <c r="F625" s="50" t="s">
        <v>1453</v>
      </c>
      <c r="G625" s="50" t="s">
        <v>109</v>
      </c>
      <c r="H625" s="52">
        <v>434.66792650547131</v>
      </c>
      <c r="I625" s="52">
        <v>500</v>
      </c>
      <c r="J625" s="52">
        <v>86.933585301094269</v>
      </c>
      <c r="K625" s="52">
        <v>0</v>
      </c>
      <c r="L625" s="52">
        <v>86</v>
      </c>
      <c r="M625" s="52">
        <v>72.190798190706829</v>
      </c>
      <c r="N625" s="52">
        <v>96.254397587609105</v>
      </c>
      <c r="O625" s="52">
        <v>100</v>
      </c>
      <c r="P625" s="52">
        <v>43</v>
      </c>
      <c r="Q625" s="52">
        <v>66.24023392881621</v>
      </c>
      <c r="R625" s="52">
        <v>65.966838931955223</v>
      </c>
      <c r="S625" s="52">
        <v>75</v>
      </c>
      <c r="T625" s="52">
        <v>88.320311905088275</v>
      </c>
      <c r="U625" s="52">
        <v>100</v>
      </c>
      <c r="V625" s="52">
        <v>86</v>
      </c>
      <c r="W625" s="52">
        <v>60.480458656330761</v>
      </c>
      <c r="X625" s="52">
        <v>80.640611541774348</v>
      </c>
      <c r="Y625" s="52">
        <v>100</v>
      </c>
      <c r="Z625" s="52">
        <v>43</v>
      </c>
      <c r="AA625" s="52">
        <v>54.994078380706313</v>
      </c>
      <c r="AB625" s="52">
        <v>73.32543784094176</v>
      </c>
      <c r="AC625" s="52">
        <v>100</v>
      </c>
      <c r="AD625" s="52"/>
      <c r="AE625" s="52"/>
      <c r="AF625" s="52"/>
      <c r="AG625" s="52">
        <v>0</v>
      </c>
      <c r="AH625" s="52"/>
      <c r="AI625" s="52"/>
      <c r="AJ625" s="52"/>
      <c r="AK625" s="52"/>
      <c r="AL625" s="52">
        <v>0</v>
      </c>
      <c r="AM625" s="53">
        <v>8.75</v>
      </c>
      <c r="AN625" s="53">
        <v>10.97</v>
      </c>
      <c r="AO625" s="53"/>
      <c r="AP625" s="52">
        <v>0</v>
      </c>
      <c r="AQ625" s="52">
        <v>1</v>
      </c>
      <c r="AR625" s="52">
        <v>1</v>
      </c>
      <c r="AS625" s="52">
        <v>1</v>
      </c>
      <c r="AT625" s="52">
        <v>1</v>
      </c>
      <c r="AU625" s="52">
        <v>1</v>
      </c>
      <c r="AV625" s="52">
        <v>1</v>
      </c>
      <c r="AW625" s="52"/>
      <c r="AX625" s="52"/>
      <c r="AY625" s="52"/>
      <c r="AZ625" s="52">
        <v>4.2424242424242427E-2</v>
      </c>
      <c r="BA625" s="52">
        <v>50</v>
      </c>
      <c r="BB625" s="52">
        <v>50</v>
      </c>
      <c r="BC625" s="52">
        <v>6.9364161849710976E-2</v>
      </c>
      <c r="BD625" s="52">
        <v>46.127167630057819</v>
      </c>
      <c r="BE625" s="52">
        <v>50</v>
      </c>
      <c r="BF625" s="52"/>
      <c r="BG625" s="52"/>
      <c r="BH625" s="52"/>
      <c r="BI625" s="52"/>
      <c r="BJ625" s="52"/>
      <c r="BK625" s="52"/>
      <c r="BL625" s="52"/>
      <c r="BM625" s="52"/>
      <c r="BN625" s="52"/>
      <c r="BO625" s="52"/>
      <c r="BP625" s="52"/>
      <c r="BQ625" s="52"/>
      <c r="BR625" s="52"/>
      <c r="BS625" s="52"/>
      <c r="BT625" s="52"/>
      <c r="BU625" s="54"/>
      <c r="BV625" s="54"/>
      <c r="BW625" s="52"/>
      <c r="BX625" s="52"/>
      <c r="BY625" s="52"/>
      <c r="BZ625" s="55"/>
      <c r="CA625" s="55"/>
      <c r="CB625" s="52"/>
      <c r="CC625" s="52"/>
      <c r="CD625" s="52"/>
      <c r="CE625" s="52"/>
      <c r="CF625" s="52"/>
      <c r="CG625" s="52"/>
      <c r="CH625" s="52"/>
      <c r="CI625" s="52"/>
      <c r="CJ625" s="52"/>
      <c r="CK625" s="52"/>
      <c r="CL625" s="52"/>
      <c r="CM625" s="52"/>
      <c r="CN625" s="52"/>
      <c r="CO625" s="52"/>
      <c r="CP625" s="52"/>
      <c r="CQ625" s="52"/>
      <c r="CR625" s="52"/>
      <c r="CS625" s="52"/>
      <c r="CT625" s="52"/>
      <c r="CU625" s="52"/>
      <c r="CV625" s="52"/>
      <c r="CW625" s="52"/>
      <c r="CX625" s="52"/>
      <c r="CY625" s="52"/>
      <c r="CZ625" s="52">
        <v>16.823939048191338</v>
      </c>
      <c r="DA625" s="52">
        <v>19.496255895940152</v>
      </c>
      <c r="DB625" s="52">
        <v>17.335082511020332</v>
      </c>
      <c r="DC625" s="52"/>
      <c r="DD625" s="50" t="s">
        <v>869</v>
      </c>
      <c r="DE625" s="22"/>
      <c r="DF625" s="22"/>
    </row>
    <row r="626" spans="1:110" x14ac:dyDescent="0.25">
      <c r="A626" s="50" t="s">
        <v>3245</v>
      </c>
      <c r="B626" s="50" t="s">
        <v>2227</v>
      </c>
      <c r="C626" s="50" t="s">
        <v>106</v>
      </c>
      <c r="D626" s="50" t="s">
        <v>114</v>
      </c>
      <c r="E626" s="50" t="s">
        <v>137</v>
      </c>
      <c r="F626" s="50" t="s">
        <v>1454</v>
      </c>
      <c r="G626" s="50" t="s">
        <v>109</v>
      </c>
      <c r="H626" s="52">
        <v>488.58874348151159</v>
      </c>
      <c r="I626" s="52">
        <v>750</v>
      </c>
      <c r="J626" s="52">
        <v>65.145165797534872</v>
      </c>
      <c r="K626" s="52">
        <v>0</v>
      </c>
      <c r="L626" s="52">
        <v>173</v>
      </c>
      <c r="M626" s="52">
        <v>60.280984107762876</v>
      </c>
      <c r="N626" s="52">
        <v>80.374645477017168</v>
      </c>
      <c r="O626" s="52">
        <v>100</v>
      </c>
      <c r="P626" s="52">
        <v>130</v>
      </c>
      <c r="Q626" s="52">
        <v>57.258824158527396</v>
      </c>
      <c r="R626" s="52">
        <v>60.005955450722894</v>
      </c>
      <c r="S626" s="52">
        <v>69.417746744986459</v>
      </c>
      <c r="T626" s="52">
        <v>76.345098878036538</v>
      </c>
      <c r="U626" s="52">
        <v>100</v>
      </c>
      <c r="V626" s="52">
        <v>173</v>
      </c>
      <c r="W626" s="52">
        <v>52.013017591052275</v>
      </c>
      <c r="X626" s="52">
        <v>69.350690121403034</v>
      </c>
      <c r="Y626" s="52">
        <v>100</v>
      </c>
      <c r="Z626" s="52">
        <v>130</v>
      </c>
      <c r="AA626" s="52">
        <v>49.36919968362276</v>
      </c>
      <c r="AB626" s="52">
        <v>65.82559957816369</v>
      </c>
      <c r="AC626" s="52">
        <v>100</v>
      </c>
      <c r="AD626" s="52">
        <v>48</v>
      </c>
      <c r="AE626" s="52">
        <v>43.923611111111107</v>
      </c>
      <c r="AF626" s="52">
        <v>58.564814814814817</v>
      </c>
      <c r="AG626" s="52">
        <v>100</v>
      </c>
      <c r="AH626" s="52">
        <v>34</v>
      </c>
      <c r="AI626" s="52">
        <v>39.804901960784321</v>
      </c>
      <c r="AJ626" s="52"/>
      <c r="AK626" s="52">
        <v>53.073202614379092</v>
      </c>
      <c r="AL626" s="52">
        <v>100</v>
      </c>
      <c r="AM626" s="53">
        <v>12.15</v>
      </c>
      <c r="AN626" s="53">
        <v>10.63</v>
      </c>
      <c r="AO626" s="53"/>
      <c r="AP626" s="52">
        <v>0</v>
      </c>
      <c r="AQ626" s="52">
        <v>1</v>
      </c>
      <c r="AR626" s="52">
        <v>1</v>
      </c>
      <c r="AS626" s="52">
        <v>1</v>
      </c>
      <c r="AT626" s="52">
        <v>1</v>
      </c>
      <c r="AU626" s="52">
        <v>1</v>
      </c>
      <c r="AV626" s="52">
        <v>1</v>
      </c>
      <c r="AW626" s="52">
        <v>1</v>
      </c>
      <c r="AX626" s="52">
        <v>1</v>
      </c>
      <c r="AY626" s="52"/>
      <c r="AZ626" s="52">
        <v>0.11917098445595854</v>
      </c>
      <c r="BA626" s="52">
        <v>36.165803108808305</v>
      </c>
      <c r="BB626" s="52">
        <v>50</v>
      </c>
      <c r="BC626" s="52">
        <v>0.1388888888888889</v>
      </c>
      <c r="BD626" s="52">
        <v>32.222222222222243</v>
      </c>
      <c r="BE626" s="52">
        <v>50</v>
      </c>
      <c r="BF626" s="52"/>
      <c r="BG626" s="52"/>
      <c r="BH626" s="52"/>
      <c r="BI626" s="52"/>
      <c r="BJ626" s="52"/>
      <c r="BK626" s="52"/>
      <c r="BL626" s="52"/>
      <c r="BM626" s="52"/>
      <c r="BN626" s="52"/>
      <c r="BO626" s="52"/>
      <c r="BP626" s="52"/>
      <c r="BQ626" s="52"/>
      <c r="BR626" s="52"/>
      <c r="BS626" s="52"/>
      <c r="BT626" s="52"/>
      <c r="BU626" s="54"/>
      <c r="BV626" s="54"/>
      <c r="BW626" s="52"/>
      <c r="BX626" s="52"/>
      <c r="BY626" s="52"/>
      <c r="BZ626" s="55"/>
      <c r="CA626" s="55"/>
      <c r="CB626" s="52"/>
      <c r="CC626" s="52"/>
      <c r="CD626" s="52"/>
      <c r="CE626" s="52"/>
      <c r="CF626" s="52"/>
      <c r="CG626" s="52"/>
      <c r="CH626" s="52"/>
      <c r="CI626" s="52"/>
      <c r="CJ626" s="52"/>
      <c r="CK626" s="52">
        <v>68</v>
      </c>
      <c r="CL626" s="52">
        <v>17</v>
      </c>
      <c r="CM626" s="52">
        <v>68</v>
      </c>
      <c r="CN626" s="52">
        <v>0.25</v>
      </c>
      <c r="CO626" s="52">
        <v>1</v>
      </c>
      <c r="CP626" s="52">
        <v>16.666666666666664</v>
      </c>
      <c r="CQ626" s="52">
        <v>50</v>
      </c>
      <c r="CR626" s="52"/>
      <c r="CS626" s="52"/>
      <c r="CT626" s="52"/>
      <c r="CU626" s="52"/>
      <c r="CV626" s="52"/>
      <c r="CW626" s="52"/>
      <c r="CX626" s="52"/>
      <c r="CY626" s="52"/>
      <c r="CZ626" s="52">
        <v>16.823939048191338</v>
      </c>
      <c r="DA626" s="52">
        <v>19.496255895940152</v>
      </c>
      <c r="DB626" s="52">
        <v>17.335082511020332</v>
      </c>
      <c r="DC626" s="52"/>
      <c r="DD626" s="50" t="s">
        <v>851</v>
      </c>
      <c r="DE626" s="22"/>
      <c r="DF626" s="22"/>
    </row>
    <row r="627" spans="1:110" x14ac:dyDescent="0.25">
      <c r="A627" s="50" t="s">
        <v>3489</v>
      </c>
      <c r="B627" s="50" t="s">
        <v>2228</v>
      </c>
      <c r="C627" s="50" t="s">
        <v>106</v>
      </c>
      <c r="D627" s="50" t="s">
        <v>114</v>
      </c>
      <c r="E627" s="50" t="s">
        <v>137</v>
      </c>
      <c r="F627" s="50" t="s">
        <v>2644</v>
      </c>
      <c r="G627" s="50" t="s">
        <v>109</v>
      </c>
      <c r="H627" s="52">
        <v>602.48088849769999</v>
      </c>
      <c r="I627" s="52">
        <v>650</v>
      </c>
      <c r="J627" s="52">
        <v>92.689367461184617</v>
      </c>
      <c r="K627" s="52">
        <v>0</v>
      </c>
      <c r="L627" s="52">
        <v>163</v>
      </c>
      <c r="M627" s="52">
        <v>79.499521708558632</v>
      </c>
      <c r="N627" s="52">
        <v>100</v>
      </c>
      <c r="O627" s="52">
        <v>100</v>
      </c>
      <c r="P627" s="52">
        <v>41</v>
      </c>
      <c r="Q627" s="52">
        <v>66.591124353602851</v>
      </c>
      <c r="R627" s="52">
        <v>75</v>
      </c>
      <c r="S627" s="52">
        <v>75</v>
      </c>
      <c r="T627" s="52">
        <v>88.788165804803796</v>
      </c>
      <c r="U627" s="52">
        <v>100</v>
      </c>
      <c r="V627" s="52">
        <v>162</v>
      </c>
      <c r="W627" s="52">
        <v>73.652927050303575</v>
      </c>
      <c r="X627" s="52">
        <v>98.203902733738104</v>
      </c>
      <c r="Y627" s="52">
        <v>100</v>
      </c>
      <c r="Z627" s="52">
        <v>41</v>
      </c>
      <c r="AA627" s="52">
        <v>59.574685144807106</v>
      </c>
      <c r="AB627" s="52">
        <v>79.432913526409479</v>
      </c>
      <c r="AC627" s="52">
        <v>100</v>
      </c>
      <c r="AD627" s="52">
        <v>60</v>
      </c>
      <c r="AE627" s="52">
        <v>64.936666666666696</v>
      </c>
      <c r="AF627" s="52">
        <v>86.582222222222256</v>
      </c>
      <c r="AG627" s="52">
        <v>100</v>
      </c>
      <c r="AH627" s="52">
        <v>13</v>
      </c>
      <c r="AI627" s="52"/>
      <c r="AJ627" s="52">
        <v>69.89290780141846</v>
      </c>
      <c r="AK627" s="52"/>
      <c r="AL627" s="52">
        <v>0</v>
      </c>
      <c r="AM627" s="53">
        <v>8.4</v>
      </c>
      <c r="AN627" s="53">
        <v>15.42</v>
      </c>
      <c r="AO627" s="53"/>
      <c r="AP627" s="52">
        <v>0</v>
      </c>
      <c r="AQ627" s="52">
        <v>0.99390243902439024</v>
      </c>
      <c r="AR627" s="52">
        <v>0.97619047619047616</v>
      </c>
      <c r="AS627" s="52">
        <v>1</v>
      </c>
      <c r="AT627" s="52">
        <v>0.98787878787878791</v>
      </c>
      <c r="AU627" s="52">
        <v>0.97674418604651159</v>
      </c>
      <c r="AV627" s="52">
        <v>0.99180327868852458</v>
      </c>
      <c r="AW627" s="52">
        <v>1</v>
      </c>
      <c r="AX627" s="52"/>
      <c r="AY627" s="52">
        <v>1</v>
      </c>
      <c r="AZ627" s="52">
        <v>2.1148036253776436E-2</v>
      </c>
      <c r="BA627" s="52">
        <v>50</v>
      </c>
      <c r="BB627" s="52">
        <v>50</v>
      </c>
      <c r="BC627" s="52">
        <v>5.2631578947368418E-2</v>
      </c>
      <c r="BD627" s="52">
        <v>49.473684210526336</v>
      </c>
      <c r="BE627" s="52">
        <v>50</v>
      </c>
      <c r="BF627" s="52"/>
      <c r="BG627" s="52"/>
      <c r="BH627" s="52"/>
      <c r="BI627" s="52"/>
      <c r="BJ627" s="52"/>
      <c r="BK627" s="52"/>
      <c r="BL627" s="52"/>
      <c r="BM627" s="52"/>
      <c r="BN627" s="52"/>
      <c r="BO627" s="52"/>
      <c r="BP627" s="52"/>
      <c r="BQ627" s="52"/>
      <c r="BR627" s="52"/>
      <c r="BS627" s="52"/>
      <c r="BT627" s="52"/>
      <c r="BU627" s="54"/>
      <c r="BV627" s="54"/>
      <c r="BW627" s="52"/>
      <c r="BX627" s="52"/>
      <c r="BY627" s="52"/>
      <c r="BZ627" s="55"/>
      <c r="CA627" s="55"/>
      <c r="CB627" s="52"/>
      <c r="CC627" s="52"/>
      <c r="CD627" s="52"/>
      <c r="CE627" s="52"/>
      <c r="CF627" s="52"/>
      <c r="CG627" s="52"/>
      <c r="CH627" s="52"/>
      <c r="CI627" s="52"/>
      <c r="CJ627" s="52"/>
      <c r="CK627" s="52">
        <v>59</v>
      </c>
      <c r="CL627" s="52">
        <v>46</v>
      </c>
      <c r="CM627" s="52">
        <v>60</v>
      </c>
      <c r="CN627" s="52">
        <v>0.77966101694915257</v>
      </c>
      <c r="CO627" s="52">
        <v>0.98333333333333328</v>
      </c>
      <c r="CP627" s="52">
        <v>50</v>
      </c>
      <c r="CQ627" s="52">
        <v>50</v>
      </c>
      <c r="CR627" s="52"/>
      <c r="CS627" s="52"/>
      <c r="CT627" s="52"/>
      <c r="CU627" s="52"/>
      <c r="CV627" s="52"/>
      <c r="CW627" s="52"/>
      <c r="CX627" s="52"/>
      <c r="CY627" s="52"/>
      <c r="CZ627" s="52">
        <v>16.823939048191338</v>
      </c>
      <c r="DA627" s="52">
        <v>19.496255895940152</v>
      </c>
      <c r="DB627" s="52">
        <v>17.335082511020332</v>
      </c>
      <c r="DC627" s="52"/>
      <c r="DD627" s="50" t="s">
        <v>1127</v>
      </c>
      <c r="DE627" s="22"/>
      <c r="DF627" s="22"/>
    </row>
    <row r="628" spans="1:110" x14ac:dyDescent="0.25">
      <c r="A628" s="50" t="s">
        <v>2795</v>
      </c>
      <c r="B628" s="50" t="s">
        <v>2229</v>
      </c>
      <c r="C628" s="50" t="s">
        <v>106</v>
      </c>
      <c r="D628" s="50" t="s">
        <v>107</v>
      </c>
      <c r="E628" s="50" t="s">
        <v>137</v>
      </c>
      <c r="F628" s="50" t="s">
        <v>1454</v>
      </c>
      <c r="G628" s="50" t="s">
        <v>109</v>
      </c>
      <c r="H628" s="52">
        <v>570.18942757665036</v>
      </c>
      <c r="I628" s="52">
        <v>750</v>
      </c>
      <c r="J628" s="52">
        <v>76.025257010220045</v>
      </c>
      <c r="K628" s="52">
        <v>0</v>
      </c>
      <c r="L628" s="52">
        <v>162</v>
      </c>
      <c r="M628" s="52">
        <v>64.908096653260912</v>
      </c>
      <c r="N628" s="52">
        <v>86.54412887101455</v>
      </c>
      <c r="O628" s="52">
        <v>100</v>
      </c>
      <c r="P628" s="52">
        <v>141</v>
      </c>
      <c r="Q628" s="52">
        <v>64.044490786385794</v>
      </c>
      <c r="R628" s="52">
        <v>61.090564138183169</v>
      </c>
      <c r="S628" s="52">
        <v>70.706593187993846</v>
      </c>
      <c r="T628" s="52">
        <v>85.39265438184772</v>
      </c>
      <c r="U628" s="52">
        <v>100</v>
      </c>
      <c r="V628" s="52">
        <v>162</v>
      </c>
      <c r="W628" s="52">
        <v>57.85300406056578</v>
      </c>
      <c r="X628" s="52">
        <v>77.13733874742104</v>
      </c>
      <c r="Y628" s="52">
        <v>100</v>
      </c>
      <c r="Z628" s="52">
        <v>141</v>
      </c>
      <c r="AA628" s="52">
        <v>57.370814261771699</v>
      </c>
      <c r="AB628" s="52">
        <v>76.494419015695598</v>
      </c>
      <c r="AC628" s="52">
        <v>100</v>
      </c>
      <c r="AD628" s="52">
        <v>62</v>
      </c>
      <c r="AE628" s="52">
        <v>44.171505376344093</v>
      </c>
      <c r="AF628" s="52">
        <v>58.895340501792127</v>
      </c>
      <c r="AG628" s="52">
        <v>100</v>
      </c>
      <c r="AH628" s="52">
        <v>54</v>
      </c>
      <c r="AI628" s="52">
        <v>44.101851851851855</v>
      </c>
      <c r="AJ628" s="52"/>
      <c r="AK628" s="52">
        <v>58.802469135802468</v>
      </c>
      <c r="AL628" s="52">
        <v>100</v>
      </c>
      <c r="AM628" s="53">
        <v>6.66</v>
      </c>
      <c r="AN628" s="53">
        <v>3.71</v>
      </c>
      <c r="AO628" s="53"/>
      <c r="AP628" s="52">
        <v>0</v>
      </c>
      <c r="AQ628" s="52">
        <v>1</v>
      </c>
      <c r="AR628" s="52">
        <v>1</v>
      </c>
      <c r="AS628" s="52">
        <v>1</v>
      </c>
      <c r="AT628" s="52">
        <v>1</v>
      </c>
      <c r="AU628" s="52">
        <v>1</v>
      </c>
      <c r="AV628" s="52">
        <v>1</v>
      </c>
      <c r="AW628" s="52">
        <v>1</v>
      </c>
      <c r="AX628" s="52">
        <v>1</v>
      </c>
      <c r="AY628" s="52"/>
      <c r="AZ628" s="52">
        <v>2.7100271002710029E-2</v>
      </c>
      <c r="BA628" s="52">
        <v>50</v>
      </c>
      <c r="BB628" s="52">
        <v>50</v>
      </c>
      <c r="BC628" s="52">
        <v>3.0769230769230771E-2</v>
      </c>
      <c r="BD628" s="52">
        <v>50</v>
      </c>
      <c r="BE628" s="52">
        <v>50</v>
      </c>
      <c r="BF628" s="52"/>
      <c r="BG628" s="52"/>
      <c r="BH628" s="52"/>
      <c r="BI628" s="52"/>
      <c r="BJ628" s="52"/>
      <c r="BK628" s="52"/>
      <c r="BL628" s="52"/>
      <c r="BM628" s="52"/>
      <c r="BN628" s="52"/>
      <c r="BO628" s="52"/>
      <c r="BP628" s="52"/>
      <c r="BQ628" s="52"/>
      <c r="BR628" s="52"/>
      <c r="BS628" s="52"/>
      <c r="BT628" s="52"/>
      <c r="BU628" s="54"/>
      <c r="BV628" s="54"/>
      <c r="BW628" s="52"/>
      <c r="BX628" s="52"/>
      <c r="BY628" s="52"/>
      <c r="BZ628" s="55"/>
      <c r="CA628" s="55"/>
      <c r="CB628" s="52"/>
      <c r="CC628" s="52"/>
      <c r="CD628" s="52"/>
      <c r="CE628" s="52"/>
      <c r="CF628" s="52"/>
      <c r="CG628" s="52"/>
      <c r="CH628" s="52"/>
      <c r="CI628" s="52"/>
      <c r="CJ628" s="52"/>
      <c r="CK628" s="52">
        <v>52</v>
      </c>
      <c r="CL628" s="52">
        <v>21</v>
      </c>
      <c r="CM628" s="52">
        <v>53</v>
      </c>
      <c r="CN628" s="52">
        <v>0.40384615384615385</v>
      </c>
      <c r="CO628" s="52">
        <v>0.98113207547169812</v>
      </c>
      <c r="CP628" s="52">
        <v>26.923076923076923</v>
      </c>
      <c r="CQ628" s="52">
        <v>50</v>
      </c>
      <c r="CR628" s="52"/>
      <c r="CS628" s="52"/>
      <c r="CT628" s="52"/>
      <c r="CU628" s="52"/>
      <c r="CV628" s="52"/>
      <c r="CW628" s="52"/>
      <c r="CX628" s="52"/>
      <c r="CY628" s="52"/>
      <c r="CZ628" s="52">
        <v>16.823939048191338</v>
      </c>
      <c r="DA628" s="52">
        <v>19.496255895940152</v>
      </c>
      <c r="DB628" s="52">
        <v>17.335082511020332</v>
      </c>
      <c r="DC628" s="52"/>
      <c r="DD628" s="50" t="s">
        <v>350</v>
      </c>
      <c r="DE628" s="22"/>
      <c r="DF628" s="22"/>
    </row>
    <row r="629" spans="1:110" x14ac:dyDescent="0.25">
      <c r="A629" s="50" t="s">
        <v>3431</v>
      </c>
      <c r="B629" s="50" t="s">
        <v>2230</v>
      </c>
      <c r="C629" s="50" t="s">
        <v>106</v>
      </c>
      <c r="D629" s="50" t="s">
        <v>107</v>
      </c>
      <c r="E629" s="50" t="s">
        <v>182</v>
      </c>
      <c r="F629" s="50" t="s">
        <v>2644</v>
      </c>
      <c r="G629" s="50" t="s">
        <v>109</v>
      </c>
      <c r="H629" s="52">
        <v>100</v>
      </c>
      <c r="I629" s="52">
        <v>100</v>
      </c>
      <c r="J629" s="52">
        <v>100</v>
      </c>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3"/>
      <c r="AN629" s="53"/>
      <c r="AO629" s="53"/>
      <c r="AP629" s="52"/>
      <c r="AQ629" s="52"/>
      <c r="AR629" s="52"/>
      <c r="AS629" s="52"/>
      <c r="AT629" s="52"/>
      <c r="AU629" s="52"/>
      <c r="AV629" s="52"/>
      <c r="AW629" s="52"/>
      <c r="AX629" s="52"/>
      <c r="AY629" s="52"/>
      <c r="AZ629" s="52">
        <v>3.5143769968051117E-2</v>
      </c>
      <c r="BA629" s="52">
        <v>50</v>
      </c>
      <c r="BB629" s="52">
        <v>50</v>
      </c>
      <c r="BC629" s="52">
        <v>3.7383177570093455E-2</v>
      </c>
      <c r="BD629" s="52">
        <v>50</v>
      </c>
      <c r="BE629" s="52">
        <v>50</v>
      </c>
      <c r="BF629" s="52"/>
      <c r="BG629" s="52"/>
      <c r="BH629" s="52"/>
      <c r="BI629" s="52"/>
      <c r="BJ629" s="52"/>
      <c r="BK629" s="52"/>
      <c r="BL629" s="52"/>
      <c r="BM629" s="52"/>
      <c r="BN629" s="52"/>
      <c r="BO629" s="52"/>
      <c r="BP629" s="52"/>
      <c r="BQ629" s="52"/>
      <c r="BR629" s="52"/>
      <c r="BS629" s="52"/>
      <c r="BT629" s="52"/>
      <c r="BU629" s="54"/>
      <c r="BV629" s="54"/>
      <c r="BW629" s="52"/>
      <c r="BX629" s="52"/>
      <c r="BY629" s="52"/>
      <c r="BZ629" s="55"/>
      <c r="CA629" s="55"/>
      <c r="CB629" s="52"/>
      <c r="CC629" s="52"/>
      <c r="CD629" s="52"/>
      <c r="CE629" s="52"/>
      <c r="CF629" s="52"/>
      <c r="CG629" s="52"/>
      <c r="CH629" s="52"/>
      <c r="CI629" s="52"/>
      <c r="CJ629" s="52"/>
      <c r="CK629" s="52"/>
      <c r="CL629" s="52"/>
      <c r="CM629" s="52"/>
      <c r="CN629" s="52"/>
      <c r="CO629" s="52"/>
      <c r="CP629" s="52"/>
      <c r="CQ629" s="52"/>
      <c r="CR629" s="52"/>
      <c r="CS629" s="52"/>
      <c r="CT629" s="52"/>
      <c r="CU629" s="52"/>
      <c r="CV629" s="52"/>
      <c r="CW629" s="52"/>
      <c r="CX629" s="52"/>
      <c r="CY629" s="52"/>
      <c r="CZ629" s="52"/>
      <c r="DA629" s="52"/>
      <c r="DB629" s="52"/>
      <c r="DC629" s="52"/>
      <c r="DD629" s="50" t="s">
        <v>1067</v>
      </c>
      <c r="DE629" s="22"/>
      <c r="DF629" s="22"/>
    </row>
    <row r="630" spans="1:110" x14ac:dyDescent="0.25">
      <c r="A630" s="50" t="s">
        <v>2744</v>
      </c>
      <c r="B630" s="50" t="s">
        <v>2231</v>
      </c>
      <c r="C630" s="50" t="s">
        <v>106</v>
      </c>
      <c r="D630" s="50" t="s">
        <v>107</v>
      </c>
      <c r="E630" s="50" t="s">
        <v>137</v>
      </c>
      <c r="F630" s="50" t="s">
        <v>2644</v>
      </c>
      <c r="G630" s="50" t="s">
        <v>109</v>
      </c>
      <c r="H630" s="52">
        <v>545.06346465553258</v>
      </c>
      <c r="I630" s="52">
        <v>650</v>
      </c>
      <c r="J630" s="52">
        <v>83.855917639312707</v>
      </c>
      <c r="K630" s="52">
        <v>0</v>
      </c>
      <c r="L630" s="52">
        <v>172</v>
      </c>
      <c r="M630" s="52">
        <v>69.079525134015043</v>
      </c>
      <c r="N630" s="52">
        <v>92.106033512020062</v>
      </c>
      <c r="O630" s="52">
        <v>100</v>
      </c>
      <c r="P630" s="52">
        <v>81</v>
      </c>
      <c r="Q630" s="52">
        <v>61.041529858911218</v>
      </c>
      <c r="R630" s="52">
        <v>68.536851638499996</v>
      </c>
      <c r="S630" s="52">
        <v>75</v>
      </c>
      <c r="T630" s="52">
        <v>81.388706478548286</v>
      </c>
      <c r="U630" s="52">
        <v>100</v>
      </c>
      <c r="V630" s="52">
        <v>172</v>
      </c>
      <c r="W630" s="52">
        <v>61.558761523151063</v>
      </c>
      <c r="X630" s="52">
        <v>82.07834869753475</v>
      </c>
      <c r="Y630" s="52">
        <v>100</v>
      </c>
      <c r="Z630" s="52">
        <v>81</v>
      </c>
      <c r="AA630" s="52">
        <v>53.719178800968926</v>
      </c>
      <c r="AB630" s="52">
        <v>71.62557173462524</v>
      </c>
      <c r="AC630" s="52">
        <v>100</v>
      </c>
      <c r="AD630" s="52">
        <v>50</v>
      </c>
      <c r="AE630" s="52">
        <v>51.890666666666675</v>
      </c>
      <c r="AF630" s="52">
        <v>69.187555555555562</v>
      </c>
      <c r="AG630" s="52">
        <v>100</v>
      </c>
      <c r="AH630" s="52">
        <v>18</v>
      </c>
      <c r="AI630" s="52"/>
      <c r="AJ630" s="52">
        <v>54.174999999999997</v>
      </c>
      <c r="AK630" s="52"/>
      <c r="AL630" s="52">
        <v>0</v>
      </c>
      <c r="AM630" s="53">
        <v>13.95</v>
      </c>
      <c r="AN630" s="53">
        <v>14.81</v>
      </c>
      <c r="AO630" s="53"/>
      <c r="AP630" s="52">
        <v>0</v>
      </c>
      <c r="AQ630" s="52">
        <v>1</v>
      </c>
      <c r="AR630" s="52">
        <v>1</v>
      </c>
      <c r="AS630" s="52">
        <v>1</v>
      </c>
      <c r="AT630" s="52">
        <v>1</v>
      </c>
      <c r="AU630" s="52">
        <v>1</v>
      </c>
      <c r="AV630" s="52">
        <v>1</v>
      </c>
      <c r="AW630" s="52">
        <v>1</v>
      </c>
      <c r="AX630" s="52"/>
      <c r="AY630" s="52">
        <v>1</v>
      </c>
      <c r="AZ630" s="52">
        <v>2.7027027027027029E-2</v>
      </c>
      <c r="BA630" s="52">
        <v>50</v>
      </c>
      <c r="BB630" s="52">
        <v>50</v>
      </c>
      <c r="BC630" s="52">
        <v>3.9735099337748346E-2</v>
      </c>
      <c r="BD630" s="52">
        <v>50</v>
      </c>
      <c r="BE630" s="52">
        <v>50</v>
      </c>
      <c r="BF630" s="52"/>
      <c r="BG630" s="52"/>
      <c r="BH630" s="52"/>
      <c r="BI630" s="52"/>
      <c r="BJ630" s="52"/>
      <c r="BK630" s="52"/>
      <c r="BL630" s="52"/>
      <c r="BM630" s="52"/>
      <c r="BN630" s="52"/>
      <c r="BO630" s="52"/>
      <c r="BP630" s="52"/>
      <c r="BQ630" s="52"/>
      <c r="BR630" s="52"/>
      <c r="BS630" s="52"/>
      <c r="BT630" s="52"/>
      <c r="BU630" s="54"/>
      <c r="BV630" s="54"/>
      <c r="BW630" s="52"/>
      <c r="BX630" s="52"/>
      <c r="BY630" s="52"/>
      <c r="BZ630" s="55"/>
      <c r="CA630" s="55"/>
      <c r="CB630" s="52"/>
      <c r="CC630" s="52"/>
      <c r="CD630" s="52"/>
      <c r="CE630" s="52"/>
      <c r="CF630" s="52"/>
      <c r="CG630" s="52"/>
      <c r="CH630" s="52"/>
      <c r="CI630" s="52"/>
      <c r="CJ630" s="52"/>
      <c r="CK630" s="52">
        <v>63</v>
      </c>
      <c r="CL630" s="52">
        <v>46</v>
      </c>
      <c r="CM630" s="52">
        <v>62</v>
      </c>
      <c r="CN630" s="52">
        <v>0.73015873015873012</v>
      </c>
      <c r="CO630" s="52">
        <v>1.0161290322580645</v>
      </c>
      <c r="CP630" s="52">
        <v>48.677248677248677</v>
      </c>
      <c r="CQ630" s="52">
        <v>50</v>
      </c>
      <c r="CR630" s="52"/>
      <c r="CS630" s="52"/>
      <c r="CT630" s="52"/>
      <c r="CU630" s="52"/>
      <c r="CV630" s="52"/>
      <c r="CW630" s="52"/>
      <c r="CX630" s="52"/>
      <c r="CY630" s="52"/>
      <c r="CZ630" s="52">
        <v>16.823939048191338</v>
      </c>
      <c r="DA630" s="52">
        <v>19.496255895940152</v>
      </c>
      <c r="DB630" s="52">
        <v>17.335082511020332</v>
      </c>
      <c r="DC630" s="52"/>
      <c r="DD630" s="50" t="s">
        <v>283</v>
      </c>
      <c r="DE630" s="22"/>
      <c r="DF630" s="22"/>
    </row>
    <row r="631" spans="1:110" x14ac:dyDescent="0.25">
      <c r="A631" s="50" t="s">
        <v>2735</v>
      </c>
      <c r="B631" s="50" t="s">
        <v>2232</v>
      </c>
      <c r="C631" s="50" t="s">
        <v>106</v>
      </c>
      <c r="D631" s="50" t="s">
        <v>114</v>
      </c>
      <c r="E631" s="50" t="s">
        <v>119</v>
      </c>
      <c r="F631" s="50" t="s">
        <v>1454</v>
      </c>
      <c r="G631" s="50" t="s">
        <v>109</v>
      </c>
      <c r="H631" s="52">
        <v>672.59228224762956</v>
      </c>
      <c r="I631" s="52">
        <v>800</v>
      </c>
      <c r="J631" s="52">
        <v>84.074035280953694</v>
      </c>
      <c r="K631" s="52">
        <v>0</v>
      </c>
      <c r="L631" s="52">
        <v>299</v>
      </c>
      <c r="M631" s="52">
        <v>74.285176607137899</v>
      </c>
      <c r="N631" s="52">
        <v>99.046902142850541</v>
      </c>
      <c r="O631" s="52">
        <v>100</v>
      </c>
      <c r="P631" s="52">
        <v>299</v>
      </c>
      <c r="Q631" s="52">
        <v>74.285176607137899</v>
      </c>
      <c r="R631" s="52"/>
      <c r="S631" s="52"/>
      <c r="T631" s="52">
        <v>99.046902142850541</v>
      </c>
      <c r="U631" s="52">
        <v>100</v>
      </c>
      <c r="V631" s="52">
        <v>299</v>
      </c>
      <c r="W631" s="52">
        <v>62.253008013410707</v>
      </c>
      <c r="X631" s="52">
        <v>83.004010684547609</v>
      </c>
      <c r="Y631" s="52">
        <v>100</v>
      </c>
      <c r="Z631" s="52">
        <v>299</v>
      </c>
      <c r="AA631" s="52">
        <v>62.253008013410707</v>
      </c>
      <c r="AB631" s="52">
        <v>83.004010684547609</v>
      </c>
      <c r="AC631" s="52">
        <v>100</v>
      </c>
      <c r="AD631" s="52">
        <v>96</v>
      </c>
      <c r="AE631" s="52">
        <v>56.545920138888881</v>
      </c>
      <c r="AF631" s="52">
        <v>75.394560185185185</v>
      </c>
      <c r="AG631" s="52">
        <v>100</v>
      </c>
      <c r="AH631" s="52">
        <v>96</v>
      </c>
      <c r="AI631" s="52">
        <v>56.545920138888881</v>
      </c>
      <c r="AJ631" s="52"/>
      <c r="AK631" s="52">
        <v>75.394560185185185</v>
      </c>
      <c r="AL631" s="52">
        <v>100</v>
      </c>
      <c r="AM631" s="53"/>
      <c r="AN631" s="53"/>
      <c r="AO631" s="53"/>
      <c r="AP631" s="52">
        <v>0</v>
      </c>
      <c r="AQ631" s="52">
        <v>0.96815286624203822</v>
      </c>
      <c r="AR631" s="52">
        <v>0.96815286624203822</v>
      </c>
      <c r="AS631" s="52"/>
      <c r="AT631" s="52">
        <v>0.96815286624203822</v>
      </c>
      <c r="AU631" s="52">
        <v>0.96815286624203822</v>
      </c>
      <c r="AV631" s="52"/>
      <c r="AW631" s="52">
        <v>1</v>
      </c>
      <c r="AX631" s="52">
        <v>1</v>
      </c>
      <c r="AY631" s="52"/>
      <c r="AZ631" s="52">
        <v>1.0917030567685589E-2</v>
      </c>
      <c r="BA631" s="52">
        <v>50</v>
      </c>
      <c r="BB631" s="52">
        <v>50</v>
      </c>
      <c r="BC631" s="52">
        <v>1.0917030567685589E-2</v>
      </c>
      <c r="BD631" s="52">
        <v>50</v>
      </c>
      <c r="BE631" s="52">
        <v>50</v>
      </c>
      <c r="BF631" s="52"/>
      <c r="BG631" s="52"/>
      <c r="BH631" s="52"/>
      <c r="BI631" s="52"/>
      <c r="BJ631" s="52"/>
      <c r="BK631" s="52"/>
      <c r="BL631" s="52"/>
      <c r="BM631" s="52"/>
      <c r="BN631" s="52"/>
      <c r="BO631" s="52"/>
      <c r="BP631" s="52">
        <v>47</v>
      </c>
      <c r="BQ631" s="52">
        <v>52</v>
      </c>
      <c r="BR631" s="52">
        <v>0.90384615384615385</v>
      </c>
      <c r="BS631" s="52">
        <v>48.07692307692308</v>
      </c>
      <c r="BT631" s="52">
        <v>50</v>
      </c>
      <c r="BU631" s="54"/>
      <c r="BV631" s="54"/>
      <c r="BW631" s="52"/>
      <c r="BX631" s="52"/>
      <c r="BY631" s="52"/>
      <c r="BZ631" s="55"/>
      <c r="CA631" s="55"/>
      <c r="CB631" s="52"/>
      <c r="CC631" s="52"/>
      <c r="CD631" s="52"/>
      <c r="CE631" s="52"/>
      <c r="CF631" s="52"/>
      <c r="CG631" s="52"/>
      <c r="CH631" s="52"/>
      <c r="CI631" s="52"/>
      <c r="CJ631" s="52"/>
      <c r="CK631" s="52">
        <v>142</v>
      </c>
      <c r="CL631" s="52">
        <v>41</v>
      </c>
      <c r="CM631" s="52">
        <v>158</v>
      </c>
      <c r="CN631" s="52">
        <v>0.28873239436619719</v>
      </c>
      <c r="CO631" s="52">
        <v>0.89873417721518989</v>
      </c>
      <c r="CP631" s="52">
        <v>9.624413145539906</v>
      </c>
      <c r="CQ631" s="52">
        <v>50</v>
      </c>
      <c r="CR631" s="52"/>
      <c r="CS631" s="52"/>
      <c r="CT631" s="52"/>
      <c r="CU631" s="52"/>
      <c r="CV631" s="52"/>
      <c r="CW631" s="52"/>
      <c r="CX631" s="52"/>
      <c r="CY631" s="52"/>
      <c r="CZ631" s="52">
        <v>16.823939048191338</v>
      </c>
      <c r="DA631" s="52">
        <v>19.496255895940152</v>
      </c>
      <c r="DB631" s="52">
        <v>17.335082511020332</v>
      </c>
      <c r="DC631" s="52"/>
      <c r="DD631" s="50" t="s">
        <v>273</v>
      </c>
      <c r="DE631" s="22"/>
      <c r="DF631" s="22"/>
    </row>
    <row r="632" spans="1:110" x14ac:dyDescent="0.25">
      <c r="A632" s="50" t="s">
        <v>3623</v>
      </c>
      <c r="B632" s="50" t="s">
        <v>2233</v>
      </c>
      <c r="C632" s="50" t="s">
        <v>1284</v>
      </c>
      <c r="D632" s="50" t="s">
        <v>107</v>
      </c>
      <c r="E632" s="50" t="s">
        <v>137</v>
      </c>
      <c r="F632" s="50" t="s">
        <v>1454</v>
      </c>
      <c r="G632" s="50" t="s">
        <v>109</v>
      </c>
      <c r="H632" s="52">
        <v>575.25131210514542</v>
      </c>
      <c r="I632" s="52">
        <v>750</v>
      </c>
      <c r="J632" s="52">
        <v>76.700174947352721</v>
      </c>
      <c r="K632" s="52">
        <v>0</v>
      </c>
      <c r="L632" s="52">
        <v>117</v>
      </c>
      <c r="M632" s="52">
        <v>66.52107119510697</v>
      </c>
      <c r="N632" s="52">
        <v>88.69476159347596</v>
      </c>
      <c r="O632" s="52">
        <v>100</v>
      </c>
      <c r="P632" s="52">
        <v>67</v>
      </c>
      <c r="Q632" s="52">
        <v>62.143043194297789</v>
      </c>
      <c r="R632" s="52">
        <v>67.67076047713303</v>
      </c>
      <c r="S632" s="52">
        <v>72.387628716191259</v>
      </c>
      <c r="T632" s="52">
        <v>82.857390925730385</v>
      </c>
      <c r="U632" s="52">
        <v>100</v>
      </c>
      <c r="V632" s="52">
        <v>123</v>
      </c>
      <c r="W632" s="52">
        <v>61.201760737329849</v>
      </c>
      <c r="X632" s="52">
        <v>81.602347649773137</v>
      </c>
      <c r="Y632" s="52">
        <v>100</v>
      </c>
      <c r="Z632" s="52">
        <v>72</v>
      </c>
      <c r="AA632" s="52">
        <v>56.619552588302597</v>
      </c>
      <c r="AB632" s="52">
        <v>75.492736784403462</v>
      </c>
      <c r="AC632" s="52">
        <v>100</v>
      </c>
      <c r="AD632" s="52">
        <v>41</v>
      </c>
      <c r="AE632" s="52">
        <v>52.639024390243897</v>
      </c>
      <c r="AF632" s="52">
        <v>70.185365853658539</v>
      </c>
      <c r="AG632" s="52">
        <v>100</v>
      </c>
      <c r="AH632" s="52">
        <v>25</v>
      </c>
      <c r="AI632" s="52">
        <v>48.957333333333338</v>
      </c>
      <c r="AJ632" s="52"/>
      <c r="AK632" s="52">
        <v>65.276444444444451</v>
      </c>
      <c r="AL632" s="52">
        <v>100</v>
      </c>
      <c r="AM632" s="53">
        <v>10.24</v>
      </c>
      <c r="AN632" s="53">
        <v>11.05</v>
      </c>
      <c r="AO632" s="53"/>
      <c r="AP632" s="52">
        <v>1</v>
      </c>
      <c r="AQ632" s="52">
        <v>0.94354838709677424</v>
      </c>
      <c r="AR632" s="52">
        <v>0.9178082191780822</v>
      </c>
      <c r="AS632" s="52">
        <v>0.98039215686274506</v>
      </c>
      <c r="AT632" s="52">
        <v>0.99193548387096775</v>
      </c>
      <c r="AU632" s="52">
        <v>0.98630136986301364</v>
      </c>
      <c r="AV632" s="52">
        <v>1</v>
      </c>
      <c r="AW632" s="52">
        <v>1</v>
      </c>
      <c r="AX632" s="52">
        <v>1</v>
      </c>
      <c r="AY632" s="52"/>
      <c r="AZ632" s="52">
        <v>8.8050314465408799E-2</v>
      </c>
      <c r="BA632" s="52">
        <v>42.389937106918246</v>
      </c>
      <c r="BB632" s="52">
        <v>50</v>
      </c>
      <c r="BC632" s="52">
        <v>0.12290502793296089</v>
      </c>
      <c r="BD632" s="52">
        <v>35.41899441340783</v>
      </c>
      <c r="BE632" s="52">
        <v>50</v>
      </c>
      <c r="BF632" s="52"/>
      <c r="BG632" s="52"/>
      <c r="BH632" s="52"/>
      <c r="BI632" s="52"/>
      <c r="BJ632" s="52"/>
      <c r="BK632" s="52"/>
      <c r="BL632" s="52"/>
      <c r="BM632" s="52"/>
      <c r="BN632" s="52"/>
      <c r="BO632" s="52"/>
      <c r="BP632" s="52"/>
      <c r="BQ632" s="52"/>
      <c r="BR632" s="52"/>
      <c r="BS632" s="52"/>
      <c r="BT632" s="52"/>
      <c r="BU632" s="54"/>
      <c r="BV632" s="54"/>
      <c r="BW632" s="52"/>
      <c r="BX632" s="52"/>
      <c r="BY632" s="52"/>
      <c r="BZ632" s="55"/>
      <c r="CA632" s="55"/>
      <c r="CB632" s="52"/>
      <c r="CC632" s="52"/>
      <c r="CD632" s="52"/>
      <c r="CE632" s="52"/>
      <c r="CF632" s="52"/>
      <c r="CG632" s="52"/>
      <c r="CH632" s="52"/>
      <c r="CI632" s="52"/>
      <c r="CJ632" s="52"/>
      <c r="CK632" s="52">
        <v>46</v>
      </c>
      <c r="CL632" s="52">
        <v>23</v>
      </c>
      <c r="CM632" s="52">
        <v>41</v>
      </c>
      <c r="CN632" s="52">
        <v>0.5</v>
      </c>
      <c r="CO632" s="52">
        <v>1.1219512195121952</v>
      </c>
      <c r="CP632" s="52">
        <v>33.333333333333329</v>
      </c>
      <c r="CQ632" s="52">
        <v>50</v>
      </c>
      <c r="CR632" s="52"/>
      <c r="CS632" s="52"/>
      <c r="CT632" s="52"/>
      <c r="CU632" s="52"/>
      <c r="CV632" s="52"/>
      <c r="CW632" s="52"/>
      <c r="CX632" s="52"/>
      <c r="CY632" s="52"/>
      <c r="CZ632" s="52">
        <v>16.823939048191338</v>
      </c>
      <c r="DA632" s="52">
        <v>19.496255895940152</v>
      </c>
      <c r="DB632" s="52">
        <v>17.335082511020332</v>
      </c>
      <c r="DC632" s="52"/>
      <c r="DD632" s="50" t="s">
        <v>1288</v>
      </c>
      <c r="DE632" s="22"/>
      <c r="DF632" s="22"/>
    </row>
    <row r="633" spans="1:110" x14ac:dyDescent="0.25">
      <c r="A633" s="50" t="s">
        <v>3296</v>
      </c>
      <c r="B633" s="50" t="s">
        <v>2234</v>
      </c>
      <c r="C633" s="50" t="s">
        <v>106</v>
      </c>
      <c r="D633" s="50" t="s">
        <v>114</v>
      </c>
      <c r="E633" s="50" t="s">
        <v>137</v>
      </c>
      <c r="F633" s="50" t="s">
        <v>1453</v>
      </c>
      <c r="G633" s="50" t="s">
        <v>109</v>
      </c>
      <c r="H633" s="52">
        <v>642.48672948390777</v>
      </c>
      <c r="I633" s="52">
        <v>750</v>
      </c>
      <c r="J633" s="52">
        <v>85.664897264521031</v>
      </c>
      <c r="K633" s="52">
        <v>0</v>
      </c>
      <c r="L633" s="52">
        <v>215</v>
      </c>
      <c r="M633" s="52">
        <v>77.981787322969979</v>
      </c>
      <c r="N633" s="52">
        <v>100</v>
      </c>
      <c r="O633" s="52">
        <v>100</v>
      </c>
      <c r="P633" s="52">
        <v>74</v>
      </c>
      <c r="Q633" s="52">
        <v>69.500643668322311</v>
      </c>
      <c r="R633" s="52">
        <v>72.470502388055579</v>
      </c>
      <c r="S633" s="52">
        <v>75</v>
      </c>
      <c r="T633" s="52">
        <v>92.66752489109642</v>
      </c>
      <c r="U633" s="52">
        <v>100</v>
      </c>
      <c r="V633" s="52">
        <v>215</v>
      </c>
      <c r="W633" s="52">
        <v>68.515900221714176</v>
      </c>
      <c r="X633" s="52">
        <v>91.35453362895224</v>
      </c>
      <c r="Y633" s="52">
        <v>100</v>
      </c>
      <c r="Z633" s="52">
        <v>74</v>
      </c>
      <c r="AA633" s="52">
        <v>60.980779877739323</v>
      </c>
      <c r="AB633" s="52">
        <v>81.307706503652426</v>
      </c>
      <c r="AC633" s="52">
        <v>100</v>
      </c>
      <c r="AD633" s="52">
        <v>62</v>
      </c>
      <c r="AE633" s="52">
        <v>60.677419354838726</v>
      </c>
      <c r="AF633" s="52">
        <v>80.903225806451644</v>
      </c>
      <c r="AG633" s="52">
        <v>100</v>
      </c>
      <c r="AH633" s="52">
        <v>22</v>
      </c>
      <c r="AI633" s="52">
        <v>55.033333333333324</v>
      </c>
      <c r="AJ633" s="52">
        <v>63.781666666666673</v>
      </c>
      <c r="AK633" s="52">
        <v>73.377777777777766</v>
      </c>
      <c r="AL633" s="52">
        <v>100</v>
      </c>
      <c r="AM633" s="53">
        <v>5.49</v>
      </c>
      <c r="AN633" s="53">
        <v>11.48</v>
      </c>
      <c r="AO633" s="53">
        <v>8.74</v>
      </c>
      <c r="AP633" s="52">
        <v>0</v>
      </c>
      <c r="AQ633" s="52">
        <v>1</v>
      </c>
      <c r="AR633" s="52">
        <v>1</v>
      </c>
      <c r="AS633" s="52">
        <v>1</v>
      </c>
      <c r="AT633" s="52">
        <v>1</v>
      </c>
      <c r="AU633" s="52">
        <v>1</v>
      </c>
      <c r="AV633" s="52">
        <v>1</v>
      </c>
      <c r="AW633" s="52">
        <v>1</v>
      </c>
      <c r="AX633" s="52">
        <v>1</v>
      </c>
      <c r="AY633" s="52">
        <v>1</v>
      </c>
      <c r="AZ633" s="52">
        <v>5.4325955734406441E-2</v>
      </c>
      <c r="BA633" s="52">
        <v>49.13480885311872</v>
      </c>
      <c r="BB633" s="52">
        <v>50</v>
      </c>
      <c r="BC633" s="52">
        <v>9.6045197740112997E-2</v>
      </c>
      <c r="BD633" s="52">
        <v>40.790960451977412</v>
      </c>
      <c r="BE633" s="52">
        <v>50</v>
      </c>
      <c r="BF633" s="52"/>
      <c r="BG633" s="52"/>
      <c r="BH633" s="52"/>
      <c r="BI633" s="52"/>
      <c r="BJ633" s="52"/>
      <c r="BK633" s="52"/>
      <c r="BL633" s="52"/>
      <c r="BM633" s="52"/>
      <c r="BN633" s="52"/>
      <c r="BO633" s="52"/>
      <c r="BP633" s="52"/>
      <c r="BQ633" s="52"/>
      <c r="BR633" s="52"/>
      <c r="BS633" s="52"/>
      <c r="BT633" s="52"/>
      <c r="BU633" s="54"/>
      <c r="BV633" s="54"/>
      <c r="BW633" s="52"/>
      <c r="BX633" s="52"/>
      <c r="BY633" s="52"/>
      <c r="BZ633" s="55"/>
      <c r="CA633" s="55"/>
      <c r="CB633" s="52"/>
      <c r="CC633" s="52"/>
      <c r="CD633" s="52"/>
      <c r="CE633" s="52"/>
      <c r="CF633" s="52"/>
      <c r="CG633" s="52"/>
      <c r="CH633" s="52"/>
      <c r="CI633" s="52"/>
      <c r="CJ633" s="52"/>
      <c r="CK633" s="52">
        <v>87</v>
      </c>
      <c r="CL633" s="52">
        <v>43</v>
      </c>
      <c r="CM633" s="52">
        <v>90</v>
      </c>
      <c r="CN633" s="52">
        <v>0.4942528735632184</v>
      </c>
      <c r="CO633" s="52">
        <v>0.96666666666666667</v>
      </c>
      <c r="CP633" s="52">
        <v>32.950191570881223</v>
      </c>
      <c r="CQ633" s="52">
        <v>50</v>
      </c>
      <c r="CR633" s="52"/>
      <c r="CS633" s="52"/>
      <c r="CT633" s="52"/>
      <c r="CU633" s="52"/>
      <c r="CV633" s="52"/>
      <c r="CW633" s="52"/>
      <c r="CX633" s="52"/>
      <c r="CY633" s="52"/>
      <c r="CZ633" s="52">
        <v>16.823939048191338</v>
      </c>
      <c r="DA633" s="52">
        <v>19.496255895940152</v>
      </c>
      <c r="DB633" s="52">
        <v>17.335082511020332</v>
      </c>
      <c r="DC633" s="52"/>
      <c r="DD633" s="50" t="s">
        <v>915</v>
      </c>
      <c r="DE633" s="22"/>
      <c r="DF633" s="22"/>
    </row>
    <row r="634" spans="1:110" x14ac:dyDescent="0.25">
      <c r="A634" s="50" t="s">
        <v>3376</v>
      </c>
      <c r="B634" s="50" t="s">
        <v>2235</v>
      </c>
      <c r="C634" s="50" t="s">
        <v>106</v>
      </c>
      <c r="D634" s="50" t="s">
        <v>137</v>
      </c>
      <c r="E634" s="50" t="s">
        <v>119</v>
      </c>
      <c r="F634" s="50" t="s">
        <v>2644</v>
      </c>
      <c r="G634" s="50" t="s">
        <v>109</v>
      </c>
      <c r="H634" s="52">
        <v>659.89155464848886</v>
      </c>
      <c r="I634" s="52">
        <v>800</v>
      </c>
      <c r="J634" s="52">
        <v>82.486444331061108</v>
      </c>
      <c r="K634" s="52">
        <v>1</v>
      </c>
      <c r="L634" s="52">
        <v>362</v>
      </c>
      <c r="M634" s="52">
        <v>74.97421620146649</v>
      </c>
      <c r="N634" s="52">
        <v>99.96562160195532</v>
      </c>
      <c r="O634" s="52">
        <v>100</v>
      </c>
      <c r="P634" s="52">
        <v>75</v>
      </c>
      <c r="Q634" s="52">
        <v>58.992038731222202</v>
      </c>
      <c r="R634" s="52">
        <v>73.560952691238768</v>
      </c>
      <c r="S634" s="52">
        <v>75</v>
      </c>
      <c r="T634" s="52">
        <v>78.656051641629602</v>
      </c>
      <c r="U634" s="52">
        <v>100</v>
      </c>
      <c r="V634" s="52">
        <v>360</v>
      </c>
      <c r="W634" s="52">
        <v>69.134874237259226</v>
      </c>
      <c r="X634" s="52">
        <v>92.179832316345639</v>
      </c>
      <c r="Y634" s="52">
        <v>100</v>
      </c>
      <c r="Z634" s="52">
        <v>75</v>
      </c>
      <c r="AA634" s="52">
        <v>52.315776112136994</v>
      </c>
      <c r="AB634" s="52">
        <v>69.754368149515983</v>
      </c>
      <c r="AC634" s="52">
        <v>100</v>
      </c>
      <c r="AD634" s="52">
        <v>182</v>
      </c>
      <c r="AE634" s="52">
        <v>63.302380952380958</v>
      </c>
      <c r="AF634" s="52">
        <v>84.40317460317462</v>
      </c>
      <c r="AG634" s="52">
        <v>100</v>
      </c>
      <c r="AH634" s="52">
        <v>34</v>
      </c>
      <c r="AI634" s="52">
        <v>53.49019607843136</v>
      </c>
      <c r="AJ634" s="52">
        <v>65.55653153153149</v>
      </c>
      <c r="AK634" s="52">
        <v>71.320261437908485</v>
      </c>
      <c r="AL634" s="52">
        <v>100</v>
      </c>
      <c r="AM634" s="53">
        <v>16</v>
      </c>
      <c r="AN634" s="53">
        <v>21.24</v>
      </c>
      <c r="AO634" s="53">
        <v>12.06</v>
      </c>
      <c r="AP634" s="52">
        <v>1</v>
      </c>
      <c r="AQ634" s="52">
        <v>0.92462311557788945</v>
      </c>
      <c r="AR634" s="52">
        <v>0.89411764705882357</v>
      </c>
      <c r="AS634" s="52">
        <v>0.93290734824281152</v>
      </c>
      <c r="AT634" s="52">
        <v>0.91729323308270672</v>
      </c>
      <c r="AU634" s="52">
        <v>0.89411764705882357</v>
      </c>
      <c r="AV634" s="52">
        <v>0.92356687898089174</v>
      </c>
      <c r="AW634" s="52">
        <v>1</v>
      </c>
      <c r="AX634" s="52">
        <v>1</v>
      </c>
      <c r="AY634" s="52">
        <v>1</v>
      </c>
      <c r="AZ634" s="52">
        <v>9.5000000000000001E-2</v>
      </c>
      <c r="BA634" s="52">
        <v>41.000000000000014</v>
      </c>
      <c r="BB634" s="52">
        <v>50</v>
      </c>
      <c r="BC634" s="52">
        <v>0.17333333333333334</v>
      </c>
      <c r="BD634" s="52">
        <v>25.333333333333339</v>
      </c>
      <c r="BE634" s="52">
        <v>50</v>
      </c>
      <c r="BF634" s="52"/>
      <c r="BG634" s="52"/>
      <c r="BH634" s="52"/>
      <c r="BI634" s="52"/>
      <c r="BJ634" s="52"/>
      <c r="BK634" s="52"/>
      <c r="BL634" s="52"/>
      <c r="BM634" s="52"/>
      <c r="BN634" s="52"/>
      <c r="BO634" s="52"/>
      <c r="BP634" s="52">
        <v>99</v>
      </c>
      <c r="BQ634" s="52">
        <v>101</v>
      </c>
      <c r="BR634" s="52">
        <v>0.98019801980198018</v>
      </c>
      <c r="BS634" s="52">
        <v>50</v>
      </c>
      <c r="BT634" s="52">
        <v>50</v>
      </c>
      <c r="BU634" s="54"/>
      <c r="BV634" s="54"/>
      <c r="BW634" s="52"/>
      <c r="BX634" s="52"/>
      <c r="BY634" s="52"/>
      <c r="BZ634" s="55"/>
      <c r="CA634" s="55"/>
      <c r="CB634" s="52"/>
      <c r="CC634" s="52"/>
      <c r="CD634" s="52"/>
      <c r="CE634" s="52"/>
      <c r="CF634" s="52"/>
      <c r="CG634" s="52"/>
      <c r="CH634" s="52"/>
      <c r="CI634" s="52"/>
      <c r="CJ634" s="52"/>
      <c r="CK634" s="52">
        <v>196</v>
      </c>
      <c r="CL634" s="52">
        <v>139</v>
      </c>
      <c r="CM634" s="52">
        <v>205</v>
      </c>
      <c r="CN634" s="52">
        <v>0.70918367346938771</v>
      </c>
      <c r="CO634" s="52">
        <v>0.95609756097560972</v>
      </c>
      <c r="CP634" s="52">
        <v>47.278911564625844</v>
      </c>
      <c r="CQ634" s="52">
        <v>50</v>
      </c>
      <c r="CR634" s="52"/>
      <c r="CS634" s="52"/>
      <c r="CT634" s="52"/>
      <c r="CU634" s="52"/>
      <c r="CV634" s="52"/>
      <c r="CW634" s="52"/>
      <c r="CX634" s="52"/>
      <c r="CY634" s="52"/>
      <c r="CZ634" s="52">
        <v>16.823939048191338</v>
      </c>
      <c r="DA634" s="52">
        <v>19.496255895940152</v>
      </c>
      <c r="DB634" s="52">
        <v>17.335082511020332</v>
      </c>
      <c r="DC634" s="52"/>
      <c r="DD634" s="50" t="s">
        <v>1006</v>
      </c>
      <c r="DE634" s="22"/>
      <c r="DF634" s="22"/>
    </row>
    <row r="635" spans="1:110" x14ac:dyDescent="0.25">
      <c r="A635" s="50" t="s">
        <v>3228</v>
      </c>
      <c r="B635" s="50" t="s">
        <v>2236</v>
      </c>
      <c r="C635" s="50" t="s">
        <v>106</v>
      </c>
      <c r="D635" s="50" t="s">
        <v>107</v>
      </c>
      <c r="E635" s="50" t="s">
        <v>137</v>
      </c>
      <c r="F635" s="50" t="s">
        <v>2644</v>
      </c>
      <c r="G635" s="50" t="s">
        <v>109</v>
      </c>
      <c r="H635" s="52">
        <v>574.81550143106722</v>
      </c>
      <c r="I635" s="52">
        <v>750</v>
      </c>
      <c r="J635" s="52">
        <v>76.642066857475626</v>
      </c>
      <c r="K635" s="52">
        <v>0</v>
      </c>
      <c r="L635" s="52">
        <v>211</v>
      </c>
      <c r="M635" s="52">
        <v>66.355877484721645</v>
      </c>
      <c r="N635" s="52">
        <v>88.474503312962199</v>
      </c>
      <c r="O635" s="52">
        <v>100</v>
      </c>
      <c r="P635" s="52">
        <v>109</v>
      </c>
      <c r="Q635" s="52">
        <v>58.596388128206414</v>
      </c>
      <c r="R635" s="52">
        <v>68.30835860370172</v>
      </c>
      <c r="S635" s="52">
        <v>74.647880816683994</v>
      </c>
      <c r="T635" s="52">
        <v>78.128517504275223</v>
      </c>
      <c r="U635" s="52">
        <v>100</v>
      </c>
      <c r="V635" s="52">
        <v>210</v>
      </c>
      <c r="W635" s="52">
        <v>60.058510171605391</v>
      </c>
      <c r="X635" s="52">
        <v>80.078013562140526</v>
      </c>
      <c r="Y635" s="52">
        <v>100</v>
      </c>
      <c r="Z635" s="52">
        <v>108</v>
      </c>
      <c r="AA635" s="52">
        <v>52.266986652403311</v>
      </c>
      <c r="AB635" s="52">
        <v>69.689315536537748</v>
      </c>
      <c r="AC635" s="52">
        <v>100</v>
      </c>
      <c r="AD635" s="52">
        <v>77</v>
      </c>
      <c r="AE635" s="52">
        <v>54.95238095238097</v>
      </c>
      <c r="AF635" s="52">
        <v>73.269841269841294</v>
      </c>
      <c r="AG635" s="52">
        <v>100</v>
      </c>
      <c r="AH635" s="52">
        <v>40</v>
      </c>
      <c r="AI635" s="52">
        <v>48.28083333333332</v>
      </c>
      <c r="AJ635" s="52">
        <v>62.16486486486486</v>
      </c>
      <c r="AK635" s="52">
        <v>64.374444444444421</v>
      </c>
      <c r="AL635" s="52">
        <v>100</v>
      </c>
      <c r="AM635" s="53">
        <v>16.05</v>
      </c>
      <c r="AN635" s="53">
        <v>16.04</v>
      </c>
      <c r="AO635" s="53">
        <v>13.88</v>
      </c>
      <c r="AP635" s="52">
        <v>0</v>
      </c>
      <c r="AQ635" s="52">
        <v>0.99543378995433784</v>
      </c>
      <c r="AR635" s="52">
        <v>0.99115044247787609</v>
      </c>
      <c r="AS635" s="52">
        <v>1</v>
      </c>
      <c r="AT635" s="52">
        <v>0.98648648648648651</v>
      </c>
      <c r="AU635" s="52">
        <v>0.98275862068965514</v>
      </c>
      <c r="AV635" s="52">
        <v>0.99056603773584906</v>
      </c>
      <c r="AW635" s="52">
        <v>0.98750000000000004</v>
      </c>
      <c r="AX635" s="52">
        <v>0.97619047619047616</v>
      </c>
      <c r="AY635" s="52">
        <v>1</v>
      </c>
      <c r="AZ635" s="52">
        <v>3.8812785388127852E-2</v>
      </c>
      <c r="BA635" s="52">
        <v>50</v>
      </c>
      <c r="BB635" s="52">
        <v>50</v>
      </c>
      <c r="BC635" s="52">
        <v>5.909090909090909E-2</v>
      </c>
      <c r="BD635" s="52">
        <v>48.181818181818194</v>
      </c>
      <c r="BE635" s="52">
        <v>50</v>
      </c>
      <c r="BF635" s="52"/>
      <c r="BG635" s="52"/>
      <c r="BH635" s="52"/>
      <c r="BI635" s="52"/>
      <c r="BJ635" s="52"/>
      <c r="BK635" s="52"/>
      <c r="BL635" s="52"/>
      <c r="BM635" s="52"/>
      <c r="BN635" s="52"/>
      <c r="BO635" s="52"/>
      <c r="BP635" s="52"/>
      <c r="BQ635" s="52"/>
      <c r="BR635" s="52"/>
      <c r="BS635" s="52"/>
      <c r="BT635" s="52"/>
      <c r="BU635" s="54"/>
      <c r="BV635" s="54"/>
      <c r="BW635" s="52"/>
      <c r="BX635" s="52"/>
      <c r="BY635" s="52"/>
      <c r="BZ635" s="55"/>
      <c r="CA635" s="55"/>
      <c r="CB635" s="52"/>
      <c r="CC635" s="52"/>
      <c r="CD635" s="52"/>
      <c r="CE635" s="52"/>
      <c r="CF635" s="52"/>
      <c r="CG635" s="52"/>
      <c r="CH635" s="52"/>
      <c r="CI635" s="52"/>
      <c r="CJ635" s="52"/>
      <c r="CK635" s="52">
        <v>56</v>
      </c>
      <c r="CL635" s="52">
        <v>19</v>
      </c>
      <c r="CM635" s="52">
        <v>61</v>
      </c>
      <c r="CN635" s="52">
        <v>0.3392857142857143</v>
      </c>
      <c r="CO635" s="52">
        <v>0.91803278688524592</v>
      </c>
      <c r="CP635" s="52">
        <v>22.61904761904762</v>
      </c>
      <c r="CQ635" s="52">
        <v>50</v>
      </c>
      <c r="CR635" s="52"/>
      <c r="CS635" s="52"/>
      <c r="CT635" s="52"/>
      <c r="CU635" s="52"/>
      <c r="CV635" s="52"/>
      <c r="CW635" s="52"/>
      <c r="CX635" s="52"/>
      <c r="CY635" s="52"/>
      <c r="CZ635" s="52">
        <v>16.823939048191338</v>
      </c>
      <c r="DA635" s="52">
        <v>19.496255895940152</v>
      </c>
      <c r="DB635" s="52">
        <v>17.335082511020332</v>
      </c>
      <c r="DC635" s="52"/>
      <c r="DD635" s="50" t="s">
        <v>836</v>
      </c>
      <c r="DE635" s="22"/>
      <c r="DF635" s="22"/>
    </row>
    <row r="636" spans="1:110" x14ac:dyDescent="0.25">
      <c r="A636" s="50" t="s">
        <v>3539</v>
      </c>
      <c r="B636" s="50" t="s">
        <v>2237</v>
      </c>
      <c r="C636" s="50" t="s">
        <v>106</v>
      </c>
      <c r="D636" s="50" t="s">
        <v>114</v>
      </c>
      <c r="E636" s="50" t="s">
        <v>137</v>
      </c>
      <c r="F636" s="50" t="s">
        <v>1454</v>
      </c>
      <c r="G636" s="50" t="s">
        <v>109</v>
      </c>
      <c r="H636" s="52">
        <v>492.1171866635147</v>
      </c>
      <c r="I636" s="52">
        <v>750</v>
      </c>
      <c r="J636" s="52">
        <v>65.615624888468631</v>
      </c>
      <c r="K636" s="52">
        <v>0</v>
      </c>
      <c r="L636" s="52">
        <v>148</v>
      </c>
      <c r="M636" s="52">
        <v>53.428345332569847</v>
      </c>
      <c r="N636" s="52">
        <v>71.237793776759801</v>
      </c>
      <c r="O636" s="52">
        <v>100</v>
      </c>
      <c r="P636" s="52">
        <v>141</v>
      </c>
      <c r="Q636" s="52">
        <v>52.537011938877122</v>
      </c>
      <c r="R636" s="52"/>
      <c r="S636" s="52"/>
      <c r="T636" s="52">
        <v>70.049349251836162</v>
      </c>
      <c r="U636" s="52">
        <v>100</v>
      </c>
      <c r="V636" s="52">
        <v>147</v>
      </c>
      <c r="W636" s="52">
        <v>46.419326115754679</v>
      </c>
      <c r="X636" s="52">
        <v>61.892434821006233</v>
      </c>
      <c r="Y636" s="52">
        <v>100</v>
      </c>
      <c r="Z636" s="52">
        <v>141</v>
      </c>
      <c r="AA636" s="52">
        <v>45.722368820773063</v>
      </c>
      <c r="AB636" s="52">
        <v>60.963158427697415</v>
      </c>
      <c r="AC636" s="52">
        <v>100</v>
      </c>
      <c r="AD636" s="52">
        <v>51</v>
      </c>
      <c r="AE636" s="52">
        <v>44.107843137254903</v>
      </c>
      <c r="AF636" s="52">
        <v>58.810457516339874</v>
      </c>
      <c r="AG636" s="52">
        <v>100</v>
      </c>
      <c r="AH636" s="52">
        <v>51</v>
      </c>
      <c r="AI636" s="52">
        <v>44.107843137254903</v>
      </c>
      <c r="AJ636" s="52"/>
      <c r="AK636" s="52">
        <v>58.810457516339874</v>
      </c>
      <c r="AL636" s="52">
        <v>100</v>
      </c>
      <c r="AM636" s="53"/>
      <c r="AN636" s="53"/>
      <c r="AO636" s="53"/>
      <c r="AP636" s="52">
        <v>0</v>
      </c>
      <c r="AQ636" s="52">
        <v>0.99375000000000002</v>
      </c>
      <c r="AR636" s="52">
        <v>0.99346405228758172</v>
      </c>
      <c r="AS636" s="52"/>
      <c r="AT636" s="52">
        <v>0.96969696969696972</v>
      </c>
      <c r="AU636" s="52">
        <v>0.96855345911949686</v>
      </c>
      <c r="AV636" s="52"/>
      <c r="AW636" s="52">
        <v>1</v>
      </c>
      <c r="AX636" s="52">
        <v>1</v>
      </c>
      <c r="AY636" s="52"/>
      <c r="AZ636" s="52">
        <v>7.8787878787878782E-2</v>
      </c>
      <c r="BA636" s="52">
        <v>44.242424242424264</v>
      </c>
      <c r="BB636" s="52">
        <v>50</v>
      </c>
      <c r="BC636" s="52">
        <v>8.2539682539682538E-2</v>
      </c>
      <c r="BD636" s="52">
        <v>43.492063492063494</v>
      </c>
      <c r="BE636" s="52">
        <v>50</v>
      </c>
      <c r="BF636" s="52"/>
      <c r="BG636" s="52"/>
      <c r="BH636" s="52"/>
      <c r="BI636" s="52"/>
      <c r="BJ636" s="52"/>
      <c r="BK636" s="52"/>
      <c r="BL636" s="52"/>
      <c r="BM636" s="52"/>
      <c r="BN636" s="52"/>
      <c r="BO636" s="52"/>
      <c r="BP636" s="52"/>
      <c r="BQ636" s="52"/>
      <c r="BR636" s="52"/>
      <c r="BS636" s="52"/>
      <c r="BT636" s="52"/>
      <c r="BU636" s="54"/>
      <c r="BV636" s="54"/>
      <c r="BW636" s="52"/>
      <c r="BX636" s="52"/>
      <c r="BY636" s="52"/>
      <c r="BZ636" s="55"/>
      <c r="CA636" s="55"/>
      <c r="CB636" s="52"/>
      <c r="CC636" s="52"/>
      <c r="CD636" s="52"/>
      <c r="CE636" s="52"/>
      <c r="CF636" s="52"/>
      <c r="CG636" s="52"/>
      <c r="CH636" s="52"/>
      <c r="CI636" s="52"/>
      <c r="CJ636" s="52"/>
      <c r="CK636" s="52">
        <v>56</v>
      </c>
      <c r="CL636" s="52">
        <v>19</v>
      </c>
      <c r="CM636" s="52">
        <v>52</v>
      </c>
      <c r="CN636" s="52">
        <v>0.3392857142857143</v>
      </c>
      <c r="CO636" s="52">
        <v>1.0769230769230769</v>
      </c>
      <c r="CP636" s="52">
        <v>22.61904761904762</v>
      </c>
      <c r="CQ636" s="52">
        <v>50</v>
      </c>
      <c r="CR636" s="52"/>
      <c r="CS636" s="52"/>
      <c r="CT636" s="52"/>
      <c r="CU636" s="52"/>
      <c r="CV636" s="52"/>
      <c r="CW636" s="52"/>
      <c r="CX636" s="52"/>
      <c r="CY636" s="52"/>
      <c r="CZ636" s="52">
        <v>16.823939048191338</v>
      </c>
      <c r="DA636" s="52">
        <v>19.496255895940152</v>
      </c>
      <c r="DB636" s="52">
        <v>17.335082511020332</v>
      </c>
      <c r="DC636" s="52"/>
      <c r="DD636" s="50" t="s">
        <v>1181</v>
      </c>
      <c r="DE636" s="22"/>
      <c r="DF636" s="22"/>
    </row>
    <row r="637" spans="1:110" x14ac:dyDescent="0.25">
      <c r="A637" s="50" t="s">
        <v>3190</v>
      </c>
      <c r="B637" s="50" t="s">
        <v>2238</v>
      </c>
      <c r="C637" s="50" t="s">
        <v>106</v>
      </c>
      <c r="D637" s="50" t="s">
        <v>107</v>
      </c>
      <c r="E637" s="50" t="s">
        <v>137</v>
      </c>
      <c r="F637" s="50" t="s">
        <v>1454</v>
      </c>
      <c r="G637" s="50" t="s">
        <v>109</v>
      </c>
      <c r="H637" s="52">
        <v>484.45661665910148</v>
      </c>
      <c r="I637" s="52">
        <v>750</v>
      </c>
      <c r="J637" s="52">
        <v>64.594215554546864</v>
      </c>
      <c r="K637" s="52">
        <v>0</v>
      </c>
      <c r="L637" s="52">
        <v>241</v>
      </c>
      <c r="M637" s="52">
        <v>61.47597538139339</v>
      </c>
      <c r="N637" s="52">
        <v>81.967967175191177</v>
      </c>
      <c r="O637" s="52">
        <v>100</v>
      </c>
      <c r="P637" s="52">
        <v>220</v>
      </c>
      <c r="Q637" s="52">
        <v>60.345163611385985</v>
      </c>
      <c r="R637" s="52">
        <v>64.713126980984114</v>
      </c>
      <c r="S637" s="52">
        <v>73.322574876709012</v>
      </c>
      <c r="T637" s="52">
        <v>80.460218148514656</v>
      </c>
      <c r="U637" s="52">
        <v>100</v>
      </c>
      <c r="V637" s="52">
        <v>241</v>
      </c>
      <c r="W637" s="52">
        <v>55.39668245373641</v>
      </c>
      <c r="X637" s="52">
        <v>73.862243271648538</v>
      </c>
      <c r="Y637" s="52">
        <v>100</v>
      </c>
      <c r="Z637" s="52">
        <v>220</v>
      </c>
      <c r="AA637" s="52">
        <v>54.507385476135489</v>
      </c>
      <c r="AB637" s="52">
        <v>72.676513968180657</v>
      </c>
      <c r="AC637" s="52">
        <v>100</v>
      </c>
      <c r="AD637" s="52">
        <v>76</v>
      </c>
      <c r="AE637" s="52">
        <v>46.301315789473669</v>
      </c>
      <c r="AF637" s="52">
        <v>61.735087719298221</v>
      </c>
      <c r="AG637" s="52">
        <v>100</v>
      </c>
      <c r="AH637" s="52">
        <v>70</v>
      </c>
      <c r="AI637" s="52">
        <v>44.59190476190475</v>
      </c>
      <c r="AJ637" s="52"/>
      <c r="AK637" s="52">
        <v>59.455873015872996</v>
      </c>
      <c r="AL637" s="52">
        <v>100</v>
      </c>
      <c r="AM637" s="53">
        <v>12.97</v>
      </c>
      <c r="AN637" s="53">
        <v>10.199999999999999</v>
      </c>
      <c r="AO637" s="53"/>
      <c r="AP637" s="52">
        <v>0</v>
      </c>
      <c r="AQ637" s="52">
        <v>0.99239543726235746</v>
      </c>
      <c r="AR637" s="52">
        <v>0.9916666666666667</v>
      </c>
      <c r="AS637" s="52">
        <v>1</v>
      </c>
      <c r="AT637" s="52">
        <v>0.99621212121212122</v>
      </c>
      <c r="AU637" s="52">
        <v>0.99585062240663902</v>
      </c>
      <c r="AV637" s="52">
        <v>1</v>
      </c>
      <c r="AW637" s="52">
        <v>1</v>
      </c>
      <c r="AX637" s="52">
        <v>1</v>
      </c>
      <c r="AY637" s="52"/>
      <c r="AZ637" s="52">
        <v>0.16033755274261605</v>
      </c>
      <c r="BA637" s="52">
        <v>27.932489451476791</v>
      </c>
      <c r="BB637" s="52">
        <v>50</v>
      </c>
      <c r="BC637" s="52">
        <v>0.17892156862745098</v>
      </c>
      <c r="BD637" s="52">
        <v>24.215686274509807</v>
      </c>
      <c r="BE637" s="52">
        <v>50</v>
      </c>
      <c r="BF637" s="52"/>
      <c r="BG637" s="52"/>
      <c r="BH637" s="52"/>
      <c r="BI637" s="52"/>
      <c r="BJ637" s="52"/>
      <c r="BK637" s="52"/>
      <c r="BL637" s="52"/>
      <c r="BM637" s="52"/>
      <c r="BN637" s="52"/>
      <c r="BO637" s="52"/>
      <c r="BP637" s="52"/>
      <c r="BQ637" s="52"/>
      <c r="BR637" s="52"/>
      <c r="BS637" s="52"/>
      <c r="BT637" s="52"/>
      <c r="BU637" s="54"/>
      <c r="BV637" s="54"/>
      <c r="BW637" s="52"/>
      <c r="BX637" s="52"/>
      <c r="BY637" s="52"/>
      <c r="BZ637" s="55"/>
      <c r="CA637" s="55"/>
      <c r="CB637" s="52"/>
      <c r="CC637" s="52"/>
      <c r="CD637" s="52"/>
      <c r="CE637" s="52"/>
      <c r="CF637" s="52"/>
      <c r="CG637" s="52"/>
      <c r="CH637" s="52"/>
      <c r="CI637" s="52"/>
      <c r="CJ637" s="52"/>
      <c r="CK637" s="52">
        <v>93</v>
      </c>
      <c r="CL637" s="52">
        <v>3</v>
      </c>
      <c r="CM637" s="52">
        <v>98</v>
      </c>
      <c r="CN637" s="52">
        <v>3.2258064516129031E-2</v>
      </c>
      <c r="CO637" s="52">
        <v>0.94897959183673475</v>
      </c>
      <c r="CP637" s="52">
        <v>2.150537634408602</v>
      </c>
      <c r="CQ637" s="52">
        <v>50</v>
      </c>
      <c r="CR637" s="52"/>
      <c r="CS637" s="52"/>
      <c r="CT637" s="52"/>
      <c r="CU637" s="52"/>
      <c r="CV637" s="52"/>
      <c r="CW637" s="52"/>
      <c r="CX637" s="52"/>
      <c r="CY637" s="52"/>
      <c r="CZ637" s="52">
        <v>16.823939048191338</v>
      </c>
      <c r="DA637" s="52">
        <v>19.496255895940152</v>
      </c>
      <c r="DB637" s="52">
        <v>17.335082511020332</v>
      </c>
      <c r="DC637" s="52"/>
      <c r="DD637" s="50" t="s">
        <v>790</v>
      </c>
      <c r="DE637" s="22"/>
      <c r="DF637" s="22"/>
    </row>
    <row r="638" spans="1:110" x14ac:dyDescent="0.25">
      <c r="A638" s="50" t="s">
        <v>3232</v>
      </c>
      <c r="B638" s="50" t="s">
        <v>2239</v>
      </c>
      <c r="C638" s="50" t="s">
        <v>106</v>
      </c>
      <c r="D638" s="50" t="s">
        <v>108</v>
      </c>
      <c r="E638" s="50" t="s">
        <v>119</v>
      </c>
      <c r="F638" s="50" t="s">
        <v>2644</v>
      </c>
      <c r="G638" s="50" t="s">
        <v>109</v>
      </c>
      <c r="H638" s="52">
        <v>585.62112685303532</v>
      </c>
      <c r="I638" s="52">
        <v>800</v>
      </c>
      <c r="J638" s="52">
        <v>73.202640856629415</v>
      </c>
      <c r="K638" s="52">
        <v>0</v>
      </c>
      <c r="L638" s="52">
        <v>594</v>
      </c>
      <c r="M638" s="52">
        <v>67.175954628018687</v>
      </c>
      <c r="N638" s="52">
        <v>89.56793950402492</v>
      </c>
      <c r="O638" s="52">
        <v>100</v>
      </c>
      <c r="P638" s="52">
        <v>301</v>
      </c>
      <c r="Q638" s="52">
        <v>60.414127745230985</v>
      </c>
      <c r="R638" s="52">
        <v>62.788958005354331</v>
      </c>
      <c r="S638" s="52">
        <v>74.122404770404671</v>
      </c>
      <c r="T638" s="52">
        <v>80.552170326974647</v>
      </c>
      <c r="U638" s="52">
        <v>100</v>
      </c>
      <c r="V638" s="52">
        <v>594</v>
      </c>
      <c r="W638" s="52">
        <v>55.191007334132422</v>
      </c>
      <c r="X638" s="52">
        <v>73.588009778843229</v>
      </c>
      <c r="Y638" s="52">
        <v>100</v>
      </c>
      <c r="Z638" s="52">
        <v>301</v>
      </c>
      <c r="AA638" s="52">
        <v>47.794995551182197</v>
      </c>
      <c r="AB638" s="52">
        <v>63.726660734909593</v>
      </c>
      <c r="AC638" s="52">
        <v>100</v>
      </c>
      <c r="AD638" s="52">
        <v>187</v>
      </c>
      <c r="AE638" s="52">
        <v>60.074019607843127</v>
      </c>
      <c r="AF638" s="52">
        <v>80.098692810457507</v>
      </c>
      <c r="AG638" s="52">
        <v>100</v>
      </c>
      <c r="AH638" s="52">
        <v>82</v>
      </c>
      <c r="AI638" s="52">
        <v>52.459044715447149</v>
      </c>
      <c r="AJ638" s="52">
        <v>66.020952380952366</v>
      </c>
      <c r="AK638" s="52">
        <v>69.945392953929527</v>
      </c>
      <c r="AL638" s="52">
        <v>100</v>
      </c>
      <c r="AM638" s="53">
        <v>13.7</v>
      </c>
      <c r="AN638" s="53">
        <v>14.99</v>
      </c>
      <c r="AO638" s="53">
        <v>13.56</v>
      </c>
      <c r="AP638" s="52">
        <v>0</v>
      </c>
      <c r="AQ638" s="52">
        <v>0.98705501618122982</v>
      </c>
      <c r="AR638" s="52">
        <v>0.99044585987261147</v>
      </c>
      <c r="AS638" s="52">
        <v>0.98355263157894735</v>
      </c>
      <c r="AT638" s="52">
        <v>0.98573692551505543</v>
      </c>
      <c r="AU638" s="52">
        <v>0.99079754601226999</v>
      </c>
      <c r="AV638" s="52">
        <v>0.98032786885245904</v>
      </c>
      <c r="AW638" s="52">
        <v>0.97461928934010156</v>
      </c>
      <c r="AX638" s="52">
        <v>0.97727272727272729</v>
      </c>
      <c r="AY638" s="52">
        <v>0.97247706422018354</v>
      </c>
      <c r="AZ638" s="52">
        <v>8.5578446909667191E-2</v>
      </c>
      <c r="BA638" s="52">
        <v>42.884310618066564</v>
      </c>
      <c r="BB638" s="52">
        <v>50</v>
      </c>
      <c r="BC638" s="52">
        <v>0.1125</v>
      </c>
      <c r="BD638" s="52">
        <v>37.5</v>
      </c>
      <c r="BE638" s="52">
        <v>50</v>
      </c>
      <c r="BF638" s="52"/>
      <c r="BG638" s="52"/>
      <c r="BH638" s="52"/>
      <c r="BI638" s="52"/>
      <c r="BJ638" s="52"/>
      <c r="BK638" s="52"/>
      <c r="BL638" s="52"/>
      <c r="BM638" s="52"/>
      <c r="BN638" s="52"/>
      <c r="BO638" s="52"/>
      <c r="BP638" s="52">
        <v>167</v>
      </c>
      <c r="BQ638" s="52">
        <v>186</v>
      </c>
      <c r="BR638" s="52">
        <v>0.89784946236559138</v>
      </c>
      <c r="BS638" s="52">
        <v>47.757950125829332</v>
      </c>
      <c r="BT638" s="52">
        <v>50</v>
      </c>
      <c r="BU638" s="54"/>
      <c r="BV638" s="54"/>
      <c r="BW638" s="52"/>
      <c r="BX638" s="52"/>
      <c r="BY638" s="52"/>
      <c r="BZ638" s="55"/>
      <c r="CA638" s="55"/>
      <c r="CB638" s="52"/>
      <c r="CC638" s="52"/>
      <c r="CD638" s="52"/>
      <c r="CE638" s="52"/>
      <c r="CF638" s="52"/>
      <c r="CG638" s="52"/>
      <c r="CH638" s="52"/>
      <c r="CI638" s="52"/>
      <c r="CJ638" s="52"/>
      <c r="CK638" s="52">
        <v>101</v>
      </c>
      <c r="CL638" s="52">
        <v>42</v>
      </c>
      <c r="CM638" s="52">
        <v>416</v>
      </c>
      <c r="CN638" s="52">
        <v>0.41584158415841582</v>
      </c>
      <c r="CO638" s="52">
        <v>0.24278846153846154</v>
      </c>
      <c r="CP638" s="52">
        <v>0</v>
      </c>
      <c r="CQ638" s="52">
        <v>50</v>
      </c>
      <c r="CR638" s="52"/>
      <c r="CS638" s="52"/>
      <c r="CT638" s="52"/>
      <c r="CU638" s="52"/>
      <c r="CV638" s="52"/>
      <c r="CW638" s="52"/>
      <c r="CX638" s="52"/>
      <c r="CY638" s="52"/>
      <c r="CZ638" s="52">
        <v>16.823939048191338</v>
      </c>
      <c r="DA638" s="52">
        <v>19.496255895940152</v>
      </c>
      <c r="DB638" s="52">
        <v>17.335082511020332</v>
      </c>
      <c r="DC638" s="52"/>
      <c r="DD638" s="50" t="s">
        <v>840</v>
      </c>
      <c r="DE638" s="22"/>
      <c r="DF638" s="22"/>
    </row>
    <row r="639" spans="1:110" x14ac:dyDescent="0.25">
      <c r="A639" s="50" t="s">
        <v>2875</v>
      </c>
      <c r="B639" s="50" t="s">
        <v>2242</v>
      </c>
      <c r="C639" s="50" t="s">
        <v>106</v>
      </c>
      <c r="D639" s="50" t="s">
        <v>114</v>
      </c>
      <c r="E639" s="50" t="s">
        <v>182</v>
      </c>
      <c r="F639" s="50" t="s">
        <v>2644</v>
      </c>
      <c r="G639" s="50" t="s">
        <v>109</v>
      </c>
      <c r="H639" s="52">
        <v>71.356502242152487</v>
      </c>
      <c r="I639" s="52">
        <v>100</v>
      </c>
      <c r="J639" s="52">
        <v>71.356502242152487</v>
      </c>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3"/>
      <c r="AN639" s="53"/>
      <c r="AO639" s="53"/>
      <c r="AP639" s="52"/>
      <c r="AQ639" s="52"/>
      <c r="AR639" s="52"/>
      <c r="AS639" s="52"/>
      <c r="AT639" s="52"/>
      <c r="AU639" s="52"/>
      <c r="AV639" s="52"/>
      <c r="AW639" s="52"/>
      <c r="AX639" s="52"/>
      <c r="AY639" s="52"/>
      <c r="AZ639" s="52">
        <v>8.0717488789237665E-2</v>
      </c>
      <c r="BA639" s="52">
        <v>43.856502242152473</v>
      </c>
      <c r="BB639" s="52">
        <v>50</v>
      </c>
      <c r="BC639" s="52">
        <v>0.16250000000000001</v>
      </c>
      <c r="BD639" s="52">
        <v>27.500000000000011</v>
      </c>
      <c r="BE639" s="52">
        <v>50</v>
      </c>
      <c r="BF639" s="52"/>
      <c r="BG639" s="52"/>
      <c r="BH639" s="52"/>
      <c r="BI639" s="52"/>
      <c r="BJ639" s="52"/>
      <c r="BK639" s="52"/>
      <c r="BL639" s="52"/>
      <c r="BM639" s="52"/>
      <c r="BN639" s="52"/>
      <c r="BO639" s="52"/>
      <c r="BP639" s="52"/>
      <c r="BQ639" s="52"/>
      <c r="BR639" s="52"/>
      <c r="BS639" s="52"/>
      <c r="BT639" s="52"/>
      <c r="BU639" s="54"/>
      <c r="BV639" s="54"/>
      <c r="BW639" s="52"/>
      <c r="BX639" s="52"/>
      <c r="BY639" s="52"/>
      <c r="BZ639" s="55"/>
      <c r="CA639" s="55"/>
      <c r="CB639" s="52"/>
      <c r="CC639" s="52"/>
      <c r="CD639" s="52"/>
      <c r="CE639" s="52"/>
      <c r="CF639" s="52"/>
      <c r="CG639" s="52"/>
      <c r="CH639" s="52"/>
      <c r="CI639" s="52"/>
      <c r="CJ639" s="52"/>
      <c r="CK639" s="52"/>
      <c r="CL639" s="52"/>
      <c r="CM639" s="52"/>
      <c r="CN639" s="52"/>
      <c r="CO639" s="52"/>
      <c r="CP639" s="52"/>
      <c r="CQ639" s="52"/>
      <c r="CR639" s="52"/>
      <c r="CS639" s="52"/>
      <c r="CT639" s="52"/>
      <c r="CU639" s="52"/>
      <c r="CV639" s="52"/>
      <c r="CW639" s="52"/>
      <c r="CX639" s="52"/>
      <c r="CY639" s="52"/>
      <c r="CZ639" s="52"/>
      <c r="DA639" s="52"/>
      <c r="DB639" s="52"/>
      <c r="DC639" s="52"/>
      <c r="DD639" s="50" t="s">
        <v>443</v>
      </c>
      <c r="DE639" s="22"/>
      <c r="DF639" s="22"/>
    </row>
    <row r="640" spans="1:110" x14ac:dyDescent="0.25">
      <c r="A640" s="50" t="s">
        <v>3063</v>
      </c>
      <c r="B640" s="50" t="s">
        <v>2241</v>
      </c>
      <c r="C640" s="50" t="s">
        <v>106</v>
      </c>
      <c r="D640" s="50" t="s">
        <v>114</v>
      </c>
      <c r="E640" s="50" t="s">
        <v>137</v>
      </c>
      <c r="F640" s="50" t="s">
        <v>1454</v>
      </c>
      <c r="G640" s="50" t="s">
        <v>109</v>
      </c>
      <c r="H640" s="52">
        <v>489.19709433188308</v>
      </c>
      <c r="I640" s="52">
        <v>750</v>
      </c>
      <c r="J640" s="52">
        <v>65.226279244251074</v>
      </c>
      <c r="K640" s="52">
        <v>1</v>
      </c>
      <c r="L640" s="52">
        <v>296</v>
      </c>
      <c r="M640" s="52">
        <v>61.081496817917838</v>
      </c>
      <c r="N640" s="52">
        <v>81.441995757223779</v>
      </c>
      <c r="O640" s="52">
        <v>100</v>
      </c>
      <c r="P640" s="52">
        <v>206</v>
      </c>
      <c r="Q640" s="52">
        <v>54.554172130244879</v>
      </c>
      <c r="R640" s="52">
        <v>62.757076765410098</v>
      </c>
      <c r="S640" s="52">
        <v>75</v>
      </c>
      <c r="T640" s="52">
        <v>72.738896173659839</v>
      </c>
      <c r="U640" s="52">
        <v>100</v>
      </c>
      <c r="V640" s="52">
        <v>294</v>
      </c>
      <c r="W640" s="52">
        <v>50.715549826944383</v>
      </c>
      <c r="X640" s="52">
        <v>67.62073310259251</v>
      </c>
      <c r="Y640" s="52">
        <v>100</v>
      </c>
      <c r="Z640" s="52">
        <v>204</v>
      </c>
      <c r="AA640" s="52">
        <v>45.403111471738924</v>
      </c>
      <c r="AB640" s="52">
        <v>60.537481962318566</v>
      </c>
      <c r="AC640" s="52">
        <v>100</v>
      </c>
      <c r="AD640" s="52">
        <v>111</v>
      </c>
      <c r="AE640" s="52">
        <v>46.930030030030032</v>
      </c>
      <c r="AF640" s="52">
        <v>62.573373373373379</v>
      </c>
      <c r="AG640" s="52">
        <v>100</v>
      </c>
      <c r="AH640" s="52">
        <v>80</v>
      </c>
      <c r="AI640" s="52">
        <v>42.661666666666676</v>
      </c>
      <c r="AJ640" s="52">
        <v>57.945161290322574</v>
      </c>
      <c r="AK640" s="52">
        <v>56.882222222222232</v>
      </c>
      <c r="AL640" s="52">
        <v>100</v>
      </c>
      <c r="AM640" s="53">
        <v>20.440000000000001</v>
      </c>
      <c r="AN640" s="53">
        <v>17.350000000000001</v>
      </c>
      <c r="AO640" s="53">
        <v>15.28</v>
      </c>
      <c r="AP640" s="52">
        <v>0</v>
      </c>
      <c r="AQ640" s="52">
        <v>0.99035369774919613</v>
      </c>
      <c r="AR640" s="52">
        <v>0.99541284403669728</v>
      </c>
      <c r="AS640" s="52">
        <v>0.978494623655914</v>
      </c>
      <c r="AT640" s="52">
        <v>0.98709677419354835</v>
      </c>
      <c r="AU640" s="52">
        <v>0.99078341013824889</v>
      </c>
      <c r="AV640" s="52">
        <v>0.978494623655914</v>
      </c>
      <c r="AW640" s="52">
        <v>0.9826086956521739</v>
      </c>
      <c r="AX640" s="52">
        <v>0.97619047619047616</v>
      </c>
      <c r="AY640" s="52">
        <v>1</v>
      </c>
      <c r="AZ640" s="52">
        <v>0.10377358490566038</v>
      </c>
      <c r="BA640" s="52">
        <v>39.245283018867937</v>
      </c>
      <c r="BB640" s="52">
        <v>50</v>
      </c>
      <c r="BC640" s="52">
        <v>0.12731481481481483</v>
      </c>
      <c r="BD640" s="52">
        <v>34.537037037037031</v>
      </c>
      <c r="BE640" s="52">
        <v>50</v>
      </c>
      <c r="BF640" s="52"/>
      <c r="BG640" s="52"/>
      <c r="BH640" s="52"/>
      <c r="BI640" s="52"/>
      <c r="BJ640" s="52"/>
      <c r="BK640" s="52"/>
      <c r="BL640" s="52"/>
      <c r="BM640" s="52"/>
      <c r="BN640" s="52"/>
      <c r="BO640" s="52"/>
      <c r="BP640" s="52"/>
      <c r="BQ640" s="52"/>
      <c r="BR640" s="52"/>
      <c r="BS640" s="52"/>
      <c r="BT640" s="52"/>
      <c r="BU640" s="54"/>
      <c r="BV640" s="54"/>
      <c r="BW640" s="52"/>
      <c r="BX640" s="52"/>
      <c r="BY640" s="52"/>
      <c r="BZ640" s="55"/>
      <c r="CA640" s="55"/>
      <c r="CB640" s="52"/>
      <c r="CC640" s="52"/>
      <c r="CD640" s="52"/>
      <c r="CE640" s="52"/>
      <c r="CF640" s="52"/>
      <c r="CG640" s="52"/>
      <c r="CH640" s="52"/>
      <c r="CI640" s="52"/>
      <c r="CJ640" s="52"/>
      <c r="CK640" s="52">
        <v>93</v>
      </c>
      <c r="CL640" s="52">
        <v>19</v>
      </c>
      <c r="CM640" s="52">
        <v>99</v>
      </c>
      <c r="CN640" s="52">
        <v>0.20430107526881722</v>
      </c>
      <c r="CO640" s="52">
        <v>0.93939393939393945</v>
      </c>
      <c r="CP640" s="52">
        <v>13.620071684587815</v>
      </c>
      <c r="CQ640" s="52">
        <v>50</v>
      </c>
      <c r="CR640" s="52"/>
      <c r="CS640" s="52"/>
      <c r="CT640" s="52"/>
      <c r="CU640" s="52"/>
      <c r="CV640" s="52"/>
      <c r="CW640" s="52"/>
      <c r="CX640" s="52"/>
      <c r="CY640" s="52"/>
      <c r="CZ640" s="52">
        <v>16.823939048191338</v>
      </c>
      <c r="DA640" s="52">
        <v>19.496255895940152</v>
      </c>
      <c r="DB640" s="52">
        <v>17.335082511020332</v>
      </c>
      <c r="DC640" s="52"/>
      <c r="DD640" s="50" t="s">
        <v>443</v>
      </c>
      <c r="DE640" s="22"/>
      <c r="DF640" s="22"/>
    </row>
    <row r="641" spans="1:110" x14ac:dyDescent="0.25">
      <c r="A641" s="50" t="s">
        <v>3149</v>
      </c>
      <c r="B641" s="50" t="s">
        <v>2240</v>
      </c>
      <c r="C641" s="50" t="s">
        <v>106</v>
      </c>
      <c r="D641" s="50" t="s">
        <v>107</v>
      </c>
      <c r="E641" s="50" t="s">
        <v>119</v>
      </c>
      <c r="F641" s="50" t="s">
        <v>2644</v>
      </c>
      <c r="G641" s="50" t="s">
        <v>109</v>
      </c>
      <c r="H641" s="52">
        <v>581.3036366148533</v>
      </c>
      <c r="I641" s="52">
        <v>800</v>
      </c>
      <c r="J641" s="52">
        <v>72.662954576856663</v>
      </c>
      <c r="K641" s="52">
        <v>0</v>
      </c>
      <c r="L641" s="52">
        <v>315</v>
      </c>
      <c r="M641" s="52">
        <v>66.177538079804123</v>
      </c>
      <c r="N641" s="52">
        <v>88.236717439738825</v>
      </c>
      <c r="O641" s="52">
        <v>100</v>
      </c>
      <c r="P641" s="52">
        <v>139</v>
      </c>
      <c r="Q641" s="52">
        <v>57.981392566041713</v>
      </c>
      <c r="R641" s="52">
        <v>59.750789662318475</v>
      </c>
      <c r="S641" s="52">
        <v>72.650630275332389</v>
      </c>
      <c r="T641" s="52">
        <v>77.308523421388955</v>
      </c>
      <c r="U641" s="52">
        <v>100</v>
      </c>
      <c r="V641" s="52">
        <v>315</v>
      </c>
      <c r="W641" s="52">
        <v>54.332490374367787</v>
      </c>
      <c r="X641" s="52">
        <v>72.443320499157053</v>
      </c>
      <c r="Y641" s="52">
        <v>100</v>
      </c>
      <c r="Z641" s="52">
        <v>139</v>
      </c>
      <c r="AA641" s="52">
        <v>47.471909980991377</v>
      </c>
      <c r="AB641" s="52">
        <v>63.295879974655165</v>
      </c>
      <c r="AC641" s="52">
        <v>100</v>
      </c>
      <c r="AD641" s="52">
        <v>119</v>
      </c>
      <c r="AE641" s="52">
        <v>53.736694677871157</v>
      </c>
      <c r="AF641" s="52">
        <v>71.648926237161533</v>
      </c>
      <c r="AG641" s="52">
        <v>100</v>
      </c>
      <c r="AH641" s="52">
        <v>47</v>
      </c>
      <c r="AI641" s="52">
        <v>47.814893617021262</v>
      </c>
      <c r="AJ641" s="52">
        <v>57.602314814814832</v>
      </c>
      <c r="AK641" s="52">
        <v>63.753191489361683</v>
      </c>
      <c r="AL641" s="52">
        <v>100</v>
      </c>
      <c r="AM641" s="53">
        <v>14.66</v>
      </c>
      <c r="AN641" s="53">
        <v>12.27</v>
      </c>
      <c r="AO641" s="53">
        <v>9.7799999999999994</v>
      </c>
      <c r="AP641" s="52">
        <v>0</v>
      </c>
      <c r="AQ641" s="52">
        <v>0.96996996996996998</v>
      </c>
      <c r="AR641" s="52">
        <v>0.9726027397260274</v>
      </c>
      <c r="AS641" s="52">
        <v>0.96791443850267378</v>
      </c>
      <c r="AT641" s="52">
        <v>0.96996996996996998</v>
      </c>
      <c r="AU641" s="52">
        <v>0.9726027397260274</v>
      </c>
      <c r="AV641" s="52">
        <v>0.96791443850267378</v>
      </c>
      <c r="AW641" s="52">
        <v>1</v>
      </c>
      <c r="AX641" s="52">
        <v>1</v>
      </c>
      <c r="AY641" s="52">
        <v>1</v>
      </c>
      <c r="AZ641" s="52">
        <v>0.15051546391752577</v>
      </c>
      <c r="BA641" s="52">
        <v>29.896907216494849</v>
      </c>
      <c r="BB641" s="52">
        <v>50</v>
      </c>
      <c r="BC641" s="52">
        <v>0.15196078431372548</v>
      </c>
      <c r="BD641" s="52">
        <v>29.607843137254907</v>
      </c>
      <c r="BE641" s="52">
        <v>50</v>
      </c>
      <c r="BF641" s="52"/>
      <c r="BG641" s="52"/>
      <c r="BH641" s="52"/>
      <c r="BI641" s="52"/>
      <c r="BJ641" s="52"/>
      <c r="BK641" s="52"/>
      <c r="BL641" s="52"/>
      <c r="BM641" s="52"/>
      <c r="BN641" s="52"/>
      <c r="BO641" s="52"/>
      <c r="BP641" s="52">
        <v>42</v>
      </c>
      <c r="BQ641" s="52">
        <v>46</v>
      </c>
      <c r="BR641" s="52">
        <v>0.91304347826086951</v>
      </c>
      <c r="BS641" s="52">
        <v>48.566142460684553</v>
      </c>
      <c r="BT641" s="52">
        <v>50</v>
      </c>
      <c r="BU641" s="54"/>
      <c r="BV641" s="54"/>
      <c r="BW641" s="52"/>
      <c r="BX641" s="52"/>
      <c r="BY641" s="52"/>
      <c r="BZ641" s="55"/>
      <c r="CA641" s="55"/>
      <c r="CB641" s="52"/>
      <c r="CC641" s="52"/>
      <c r="CD641" s="52"/>
      <c r="CE641" s="52"/>
      <c r="CF641" s="52"/>
      <c r="CG641" s="52"/>
      <c r="CH641" s="52"/>
      <c r="CI641" s="52"/>
      <c r="CJ641" s="52"/>
      <c r="CK641" s="52">
        <v>166</v>
      </c>
      <c r="CL641" s="52">
        <v>91</v>
      </c>
      <c r="CM641" s="52">
        <v>172</v>
      </c>
      <c r="CN641" s="52">
        <v>0.54819277108433739</v>
      </c>
      <c r="CO641" s="52">
        <v>0.96511627906976749</v>
      </c>
      <c r="CP641" s="52">
        <v>36.54618473895583</v>
      </c>
      <c r="CQ641" s="52">
        <v>50</v>
      </c>
      <c r="CR641" s="52"/>
      <c r="CS641" s="52"/>
      <c r="CT641" s="52"/>
      <c r="CU641" s="52"/>
      <c r="CV641" s="52"/>
      <c r="CW641" s="52"/>
      <c r="CX641" s="52"/>
      <c r="CY641" s="52"/>
      <c r="CZ641" s="52">
        <v>16.823939048191338</v>
      </c>
      <c r="DA641" s="52">
        <v>19.496255895940152</v>
      </c>
      <c r="DB641" s="52">
        <v>17.335082511020332</v>
      </c>
      <c r="DC641" s="52"/>
      <c r="DD641" s="50" t="s">
        <v>443</v>
      </c>
      <c r="DE641" s="22"/>
      <c r="DF641" s="22"/>
    </row>
    <row r="642" spans="1:110" x14ac:dyDescent="0.25">
      <c r="A642" s="50" t="s">
        <v>2829</v>
      </c>
      <c r="B642" s="50" t="s">
        <v>2243</v>
      </c>
      <c r="C642" s="50" t="s">
        <v>106</v>
      </c>
      <c r="D642" s="50" t="s">
        <v>122</v>
      </c>
      <c r="E642" s="50" t="s">
        <v>123</v>
      </c>
      <c r="F642" s="50" t="s">
        <v>2644</v>
      </c>
      <c r="G642" s="50" t="s">
        <v>109</v>
      </c>
      <c r="H642" s="52">
        <v>758.93524350325038</v>
      </c>
      <c r="I642" s="52">
        <v>950</v>
      </c>
      <c r="J642" s="52">
        <v>79.887920368763204</v>
      </c>
      <c r="K642" s="52">
        <v>0</v>
      </c>
      <c r="L642" s="52">
        <v>69</v>
      </c>
      <c r="M642" s="52">
        <v>75.353014129136142</v>
      </c>
      <c r="N642" s="52">
        <v>100</v>
      </c>
      <c r="O642" s="52">
        <v>100</v>
      </c>
      <c r="P642" s="52">
        <v>17</v>
      </c>
      <c r="Q642" s="52"/>
      <c r="R642" s="52">
        <v>61.019032513877882</v>
      </c>
      <c r="S642" s="52">
        <v>75</v>
      </c>
      <c r="T642" s="52"/>
      <c r="U642" s="52">
        <v>0</v>
      </c>
      <c r="V642" s="52">
        <v>69</v>
      </c>
      <c r="W642" s="52">
        <v>57.312598568985841</v>
      </c>
      <c r="X642" s="52">
        <v>76.416798091981121</v>
      </c>
      <c r="Y642" s="52">
        <v>100</v>
      </c>
      <c r="Z642" s="52">
        <v>17</v>
      </c>
      <c r="AA642" s="52"/>
      <c r="AB642" s="52"/>
      <c r="AC642" s="52">
        <v>0</v>
      </c>
      <c r="AD642" s="52">
        <v>78</v>
      </c>
      <c r="AE642" s="52">
        <v>59.935897435897445</v>
      </c>
      <c r="AF642" s="52">
        <v>79.914529914529936</v>
      </c>
      <c r="AG642" s="52">
        <v>100</v>
      </c>
      <c r="AH642" s="52">
        <v>16</v>
      </c>
      <c r="AI642" s="52"/>
      <c r="AJ642" s="52">
        <v>62.865591397849499</v>
      </c>
      <c r="AK642" s="52"/>
      <c r="AL642" s="52">
        <v>0</v>
      </c>
      <c r="AM642" s="53"/>
      <c r="AN642" s="53"/>
      <c r="AO642" s="53"/>
      <c r="AP642" s="52">
        <v>1</v>
      </c>
      <c r="AQ642" s="52">
        <v>0.90789473684210531</v>
      </c>
      <c r="AR642" s="52">
        <v>0.85</v>
      </c>
      <c r="AS642" s="52">
        <v>0.9285714285714286</v>
      </c>
      <c r="AT642" s="52">
        <v>0.90789473684210531</v>
      </c>
      <c r="AU642" s="52">
        <v>0.85</v>
      </c>
      <c r="AV642" s="52">
        <v>0.9285714285714286</v>
      </c>
      <c r="AW642" s="52">
        <v>1</v>
      </c>
      <c r="AX642" s="52"/>
      <c r="AY642" s="52">
        <v>1</v>
      </c>
      <c r="AZ642" s="52">
        <v>0.10818713450292397</v>
      </c>
      <c r="BA642" s="52">
        <v>38.362573099415222</v>
      </c>
      <c r="BB642" s="52">
        <v>50</v>
      </c>
      <c r="BC642" s="52">
        <v>0.25316455696202533</v>
      </c>
      <c r="BD642" s="52">
        <v>9.3670886075949422</v>
      </c>
      <c r="BE642" s="52">
        <v>50</v>
      </c>
      <c r="BF642" s="52">
        <v>157</v>
      </c>
      <c r="BG642" s="52">
        <v>180</v>
      </c>
      <c r="BH642" s="52">
        <v>0.87222222222222223</v>
      </c>
      <c r="BI642" s="52">
        <v>50</v>
      </c>
      <c r="BJ642" s="52">
        <v>50</v>
      </c>
      <c r="BK642" s="52">
        <v>77</v>
      </c>
      <c r="BL642" s="52">
        <v>180</v>
      </c>
      <c r="BM642" s="52">
        <v>0.42777777777777776</v>
      </c>
      <c r="BN642" s="52">
        <v>28.518518518518515</v>
      </c>
      <c r="BO642" s="52">
        <v>50</v>
      </c>
      <c r="BP642" s="52">
        <v>79</v>
      </c>
      <c r="BQ642" s="52">
        <v>81</v>
      </c>
      <c r="BR642" s="52">
        <v>0.97530864197530864</v>
      </c>
      <c r="BS642" s="52">
        <v>50</v>
      </c>
      <c r="BT642" s="52">
        <v>50</v>
      </c>
      <c r="BU642" s="54">
        <v>96</v>
      </c>
      <c r="BV642" s="54">
        <v>100</v>
      </c>
      <c r="BW642" s="52">
        <v>0.96</v>
      </c>
      <c r="BX642" s="52">
        <v>100</v>
      </c>
      <c r="BY642" s="52">
        <v>100</v>
      </c>
      <c r="BZ642" s="55">
        <v>20</v>
      </c>
      <c r="CA642" s="55">
        <v>23</v>
      </c>
      <c r="CB642" s="52">
        <v>0.86956521739130432</v>
      </c>
      <c r="CC642" s="52">
        <v>92.506938020351527</v>
      </c>
      <c r="CD642" s="52">
        <v>100</v>
      </c>
      <c r="CE642" s="52">
        <v>0</v>
      </c>
      <c r="CF642" s="52">
        <v>97</v>
      </c>
      <c r="CG642" s="52">
        <v>61</v>
      </c>
      <c r="CH642" s="52">
        <v>0.62886597938144329</v>
      </c>
      <c r="CI642" s="52">
        <v>83.848797250859107</v>
      </c>
      <c r="CJ642" s="52">
        <v>100</v>
      </c>
      <c r="CK642" s="52">
        <v>25</v>
      </c>
      <c r="CL642" s="52">
        <v>22</v>
      </c>
      <c r="CM642" s="52">
        <v>81</v>
      </c>
      <c r="CN642" s="52">
        <v>0.88</v>
      </c>
      <c r="CO642" s="52">
        <v>0.30864197530864196</v>
      </c>
      <c r="CP642" s="52">
        <v>0</v>
      </c>
      <c r="CQ642" s="52">
        <v>50</v>
      </c>
      <c r="CR642" s="52">
        <v>238</v>
      </c>
      <c r="CS642" s="52">
        <v>342</v>
      </c>
      <c r="CT642" s="52">
        <v>0.69590643274853803</v>
      </c>
      <c r="CU642" s="52">
        <v>50</v>
      </c>
      <c r="CV642" s="52">
        <v>50</v>
      </c>
      <c r="CW642" s="52">
        <v>0.86956521739130432</v>
      </c>
      <c r="CX642" s="52">
        <v>0.94</v>
      </c>
      <c r="CY642" s="52">
        <v>7.0434782608695623E-2</v>
      </c>
      <c r="CZ642" s="52">
        <v>16.823939048191338</v>
      </c>
      <c r="DA642" s="52">
        <v>19.496255895940152</v>
      </c>
      <c r="DB642" s="52">
        <v>17.335082511020332</v>
      </c>
      <c r="DC642" s="52">
        <v>12.629206143265662</v>
      </c>
      <c r="DD642" s="50" t="s">
        <v>390</v>
      </c>
      <c r="DE642" s="22"/>
      <c r="DF642" s="22"/>
    </row>
    <row r="643" spans="1:110" x14ac:dyDescent="0.25">
      <c r="A643" s="50" t="s">
        <v>2828</v>
      </c>
      <c r="B643" s="50" t="s">
        <v>2244</v>
      </c>
      <c r="C643" s="50" t="s">
        <v>106</v>
      </c>
      <c r="D643" s="50" t="s">
        <v>132</v>
      </c>
      <c r="E643" s="50" t="s">
        <v>119</v>
      </c>
      <c r="F643" s="50" t="s">
        <v>1453</v>
      </c>
      <c r="G643" s="50" t="s">
        <v>109</v>
      </c>
      <c r="H643" s="52">
        <v>682.8226579553351</v>
      </c>
      <c r="I643" s="52">
        <v>800</v>
      </c>
      <c r="J643" s="52">
        <v>85.352832244416888</v>
      </c>
      <c r="K643" s="52">
        <v>0</v>
      </c>
      <c r="L643" s="52">
        <v>438</v>
      </c>
      <c r="M643" s="52">
        <v>73.486946265433673</v>
      </c>
      <c r="N643" s="52">
        <v>97.982595020578231</v>
      </c>
      <c r="O643" s="52">
        <v>100</v>
      </c>
      <c r="P643" s="52">
        <v>113</v>
      </c>
      <c r="Q643" s="52">
        <v>63.653727845126355</v>
      </c>
      <c r="R643" s="52">
        <v>68.51190260433134</v>
      </c>
      <c r="S643" s="52">
        <v>75</v>
      </c>
      <c r="T643" s="52">
        <v>84.871637126835139</v>
      </c>
      <c r="U643" s="52">
        <v>100</v>
      </c>
      <c r="V643" s="52">
        <v>437</v>
      </c>
      <c r="W643" s="52">
        <v>64.807457753190633</v>
      </c>
      <c r="X643" s="52">
        <v>86.409943670920839</v>
      </c>
      <c r="Y643" s="52">
        <v>100</v>
      </c>
      <c r="Z643" s="52">
        <v>113</v>
      </c>
      <c r="AA643" s="52">
        <v>54.1858636667341</v>
      </c>
      <c r="AB643" s="52">
        <v>72.247818222312134</v>
      </c>
      <c r="AC643" s="52">
        <v>100</v>
      </c>
      <c r="AD643" s="52">
        <v>176</v>
      </c>
      <c r="AE643" s="52">
        <v>61.258333333333333</v>
      </c>
      <c r="AF643" s="52">
        <v>81.677777777777777</v>
      </c>
      <c r="AG643" s="52">
        <v>100</v>
      </c>
      <c r="AH643" s="52">
        <v>51</v>
      </c>
      <c r="AI643" s="52">
        <v>57.47320261437909</v>
      </c>
      <c r="AJ643" s="52">
        <v>62.802666666666646</v>
      </c>
      <c r="AK643" s="52">
        <v>76.630936819172121</v>
      </c>
      <c r="AL643" s="52">
        <v>100</v>
      </c>
      <c r="AM643" s="53">
        <v>11.34</v>
      </c>
      <c r="AN643" s="53">
        <v>14.32</v>
      </c>
      <c r="AO643" s="53">
        <v>5.32</v>
      </c>
      <c r="AP643" s="52">
        <v>0</v>
      </c>
      <c r="AQ643" s="52">
        <v>0.97797356828193838</v>
      </c>
      <c r="AR643" s="52">
        <v>0.95867768595041325</v>
      </c>
      <c r="AS643" s="52">
        <v>0.98498498498498499</v>
      </c>
      <c r="AT643" s="52">
        <v>0.97577092511013219</v>
      </c>
      <c r="AU643" s="52">
        <v>0.95867768595041325</v>
      </c>
      <c r="AV643" s="52">
        <v>0.98198198198198194</v>
      </c>
      <c r="AW643" s="52">
        <v>1</v>
      </c>
      <c r="AX643" s="52">
        <v>1</v>
      </c>
      <c r="AY643" s="52">
        <v>1</v>
      </c>
      <c r="AZ643" s="52">
        <v>3.9473684210526314E-2</v>
      </c>
      <c r="BA643" s="52">
        <v>50</v>
      </c>
      <c r="BB643" s="52">
        <v>50</v>
      </c>
      <c r="BC643" s="52">
        <v>7.0175438596491224E-2</v>
      </c>
      <c r="BD643" s="52">
        <v>45.964912280701768</v>
      </c>
      <c r="BE643" s="52">
        <v>50</v>
      </c>
      <c r="BF643" s="52"/>
      <c r="BG643" s="52"/>
      <c r="BH643" s="52"/>
      <c r="BI643" s="52"/>
      <c r="BJ643" s="52"/>
      <c r="BK643" s="52"/>
      <c r="BL643" s="52"/>
      <c r="BM643" s="52"/>
      <c r="BN643" s="52"/>
      <c r="BO643" s="52"/>
      <c r="BP643" s="52">
        <v>92</v>
      </c>
      <c r="BQ643" s="52">
        <v>96</v>
      </c>
      <c r="BR643" s="52">
        <v>0.95833333333333337</v>
      </c>
      <c r="BS643" s="52">
        <v>50</v>
      </c>
      <c r="BT643" s="52">
        <v>50</v>
      </c>
      <c r="BU643" s="54"/>
      <c r="BV643" s="54"/>
      <c r="BW643" s="52"/>
      <c r="BX643" s="52"/>
      <c r="BY643" s="52"/>
      <c r="BZ643" s="55"/>
      <c r="CA643" s="55"/>
      <c r="CB643" s="52"/>
      <c r="CC643" s="52"/>
      <c r="CD643" s="52"/>
      <c r="CE643" s="52"/>
      <c r="CF643" s="52"/>
      <c r="CG643" s="52"/>
      <c r="CH643" s="52"/>
      <c r="CI643" s="52"/>
      <c r="CJ643" s="52"/>
      <c r="CK643" s="52">
        <v>261</v>
      </c>
      <c r="CL643" s="52">
        <v>145</v>
      </c>
      <c r="CM643" s="52">
        <v>269</v>
      </c>
      <c r="CN643" s="52">
        <v>0.55555555555555558</v>
      </c>
      <c r="CO643" s="52">
        <v>0.97026022304832715</v>
      </c>
      <c r="CP643" s="52">
        <v>37.037037037037038</v>
      </c>
      <c r="CQ643" s="52">
        <v>50</v>
      </c>
      <c r="CR643" s="52"/>
      <c r="CS643" s="52"/>
      <c r="CT643" s="52"/>
      <c r="CU643" s="52"/>
      <c r="CV643" s="52"/>
      <c r="CW643" s="52"/>
      <c r="CX643" s="52"/>
      <c r="CY643" s="52"/>
      <c r="CZ643" s="52">
        <v>16.823939048191338</v>
      </c>
      <c r="DA643" s="52">
        <v>19.496255895940152</v>
      </c>
      <c r="DB643" s="52">
        <v>17.335082511020332</v>
      </c>
      <c r="DC643" s="52"/>
      <c r="DD643" s="50" t="s">
        <v>389</v>
      </c>
      <c r="DE643" s="22"/>
      <c r="DF643" s="22"/>
    </row>
    <row r="644" spans="1:110" x14ac:dyDescent="0.25">
      <c r="A644" s="50" t="s">
        <v>2912</v>
      </c>
      <c r="B644" s="50" t="s">
        <v>2245</v>
      </c>
      <c r="C644" s="50" t="s">
        <v>106</v>
      </c>
      <c r="D644" s="50" t="s">
        <v>114</v>
      </c>
      <c r="E644" s="50" t="s">
        <v>137</v>
      </c>
      <c r="F644" s="50" t="s">
        <v>1453</v>
      </c>
      <c r="G644" s="50" t="s">
        <v>109</v>
      </c>
      <c r="H644" s="52">
        <v>638.00069062194984</v>
      </c>
      <c r="I644" s="52">
        <v>750</v>
      </c>
      <c r="J644" s="52">
        <v>85.066758749593305</v>
      </c>
      <c r="K644" s="52">
        <v>0</v>
      </c>
      <c r="L644" s="52">
        <v>210</v>
      </c>
      <c r="M644" s="52">
        <v>75.906511468742622</v>
      </c>
      <c r="N644" s="52">
        <v>100</v>
      </c>
      <c r="O644" s="52">
        <v>100</v>
      </c>
      <c r="P644" s="52">
        <v>84</v>
      </c>
      <c r="Q644" s="52">
        <v>67.025703503933997</v>
      </c>
      <c r="R644" s="52">
        <v>75</v>
      </c>
      <c r="S644" s="52">
        <v>75</v>
      </c>
      <c r="T644" s="52">
        <v>89.367604671911991</v>
      </c>
      <c r="U644" s="52">
        <v>100</v>
      </c>
      <c r="V644" s="52">
        <v>209</v>
      </c>
      <c r="W644" s="52">
        <v>69.146374541111399</v>
      </c>
      <c r="X644" s="52">
        <v>92.195166054815203</v>
      </c>
      <c r="Y644" s="52">
        <v>100</v>
      </c>
      <c r="Z644" s="52">
        <v>84</v>
      </c>
      <c r="AA644" s="52">
        <v>59.999975102653664</v>
      </c>
      <c r="AB644" s="52">
        <v>79.999966803538214</v>
      </c>
      <c r="AC644" s="52">
        <v>100</v>
      </c>
      <c r="AD644" s="52">
        <v>77</v>
      </c>
      <c r="AE644" s="52">
        <v>60.871428571428552</v>
      </c>
      <c r="AF644" s="52">
        <v>81.161904761904736</v>
      </c>
      <c r="AG644" s="52">
        <v>100</v>
      </c>
      <c r="AH644" s="52">
        <v>28</v>
      </c>
      <c r="AI644" s="52">
        <v>54.292857142857144</v>
      </c>
      <c r="AJ644" s="52">
        <v>64.630612244897947</v>
      </c>
      <c r="AK644" s="52">
        <v>72.390476190476193</v>
      </c>
      <c r="AL644" s="52">
        <v>100</v>
      </c>
      <c r="AM644" s="53">
        <v>7.97</v>
      </c>
      <c r="AN644" s="53">
        <v>15</v>
      </c>
      <c r="AO644" s="53">
        <v>10.33</v>
      </c>
      <c r="AP644" s="52">
        <v>0</v>
      </c>
      <c r="AQ644" s="52">
        <v>1</v>
      </c>
      <c r="AR644" s="52">
        <v>1</v>
      </c>
      <c r="AS644" s="52">
        <v>1</v>
      </c>
      <c r="AT644" s="52">
        <v>1</v>
      </c>
      <c r="AU644" s="52">
        <v>1</v>
      </c>
      <c r="AV644" s="52">
        <v>1</v>
      </c>
      <c r="AW644" s="52">
        <v>1</v>
      </c>
      <c r="AX644" s="52">
        <v>1</v>
      </c>
      <c r="AY644" s="52">
        <v>1</v>
      </c>
      <c r="AZ644" s="52">
        <v>2.5974025974025976E-2</v>
      </c>
      <c r="BA644" s="52">
        <v>50</v>
      </c>
      <c r="BB644" s="52">
        <v>50</v>
      </c>
      <c r="BC644" s="52">
        <v>4.1666666666666664E-2</v>
      </c>
      <c r="BD644" s="52">
        <v>50</v>
      </c>
      <c r="BE644" s="52">
        <v>50</v>
      </c>
      <c r="BF644" s="52"/>
      <c r="BG644" s="52"/>
      <c r="BH644" s="52"/>
      <c r="BI644" s="52"/>
      <c r="BJ644" s="52"/>
      <c r="BK644" s="52"/>
      <c r="BL644" s="52"/>
      <c r="BM644" s="52"/>
      <c r="BN644" s="52"/>
      <c r="BO644" s="52"/>
      <c r="BP644" s="52"/>
      <c r="BQ644" s="52"/>
      <c r="BR644" s="52"/>
      <c r="BS644" s="52"/>
      <c r="BT644" s="52"/>
      <c r="BU644" s="54"/>
      <c r="BV644" s="54"/>
      <c r="BW644" s="52"/>
      <c r="BX644" s="52"/>
      <c r="BY644" s="52"/>
      <c r="BZ644" s="55"/>
      <c r="CA644" s="55"/>
      <c r="CB644" s="52"/>
      <c r="CC644" s="52"/>
      <c r="CD644" s="52"/>
      <c r="CE644" s="52"/>
      <c r="CF644" s="52"/>
      <c r="CG644" s="52"/>
      <c r="CH644" s="52"/>
      <c r="CI644" s="52"/>
      <c r="CJ644" s="52"/>
      <c r="CK644" s="52">
        <v>67</v>
      </c>
      <c r="CL644" s="52">
        <v>23</v>
      </c>
      <c r="CM644" s="52">
        <v>69</v>
      </c>
      <c r="CN644" s="52">
        <v>0.34328358208955223</v>
      </c>
      <c r="CO644" s="52">
        <v>0.97101449275362317</v>
      </c>
      <c r="CP644" s="52">
        <v>22.885572139303481</v>
      </c>
      <c r="CQ644" s="52">
        <v>50</v>
      </c>
      <c r="CR644" s="52"/>
      <c r="CS644" s="52"/>
      <c r="CT644" s="52"/>
      <c r="CU644" s="52"/>
      <c r="CV644" s="52"/>
      <c r="CW644" s="52"/>
      <c r="CX644" s="52"/>
      <c r="CY644" s="52"/>
      <c r="CZ644" s="52">
        <v>16.823939048191338</v>
      </c>
      <c r="DA644" s="52">
        <v>19.496255895940152</v>
      </c>
      <c r="DB644" s="52">
        <v>17.335082511020332</v>
      </c>
      <c r="DC644" s="52"/>
      <c r="DD644" s="50" t="s">
        <v>485</v>
      </c>
      <c r="DE644" s="22"/>
      <c r="DF644" s="22"/>
    </row>
    <row r="645" spans="1:110" x14ac:dyDescent="0.25">
      <c r="A645" s="50" t="s">
        <v>3113</v>
      </c>
      <c r="B645" s="50" t="s">
        <v>2246</v>
      </c>
      <c r="C645" s="50" t="s">
        <v>106</v>
      </c>
      <c r="D645" s="50" t="s">
        <v>122</v>
      </c>
      <c r="E645" s="50" t="s">
        <v>123</v>
      </c>
      <c r="F645" s="50" t="s">
        <v>2644</v>
      </c>
      <c r="G645" s="50" t="s">
        <v>109</v>
      </c>
      <c r="H645" s="52">
        <v>800.18340005253071</v>
      </c>
      <c r="I645" s="52">
        <v>1250</v>
      </c>
      <c r="J645" s="52">
        <v>64.014672004202453</v>
      </c>
      <c r="K645" s="52">
        <v>1</v>
      </c>
      <c r="L645" s="52">
        <v>280</v>
      </c>
      <c r="M645" s="52">
        <v>63.126088069636431</v>
      </c>
      <c r="N645" s="52">
        <v>84.168117426181908</v>
      </c>
      <c r="O645" s="52">
        <v>100</v>
      </c>
      <c r="P645" s="52">
        <v>140</v>
      </c>
      <c r="Q645" s="52">
        <v>54.934347798259083</v>
      </c>
      <c r="R645" s="52">
        <v>57.213651759005167</v>
      </c>
      <c r="S645" s="52">
        <v>71.317828341013794</v>
      </c>
      <c r="T645" s="52">
        <v>73.245797064345439</v>
      </c>
      <c r="U645" s="52">
        <v>100</v>
      </c>
      <c r="V645" s="52">
        <v>279</v>
      </c>
      <c r="W645" s="52">
        <v>50.090878485180667</v>
      </c>
      <c r="X645" s="52">
        <v>66.787837980240894</v>
      </c>
      <c r="Y645" s="52">
        <v>100</v>
      </c>
      <c r="Z645" s="52">
        <v>140</v>
      </c>
      <c r="AA645" s="52">
        <v>43.018982163312053</v>
      </c>
      <c r="AB645" s="52">
        <v>57.358642884416064</v>
      </c>
      <c r="AC645" s="52">
        <v>100</v>
      </c>
      <c r="AD645" s="52">
        <v>316</v>
      </c>
      <c r="AE645" s="52">
        <v>48.958122362869183</v>
      </c>
      <c r="AF645" s="52">
        <v>65.277496483825587</v>
      </c>
      <c r="AG645" s="52">
        <v>100</v>
      </c>
      <c r="AH645" s="52">
        <v>190</v>
      </c>
      <c r="AI645" s="52">
        <v>41.32526315789476</v>
      </c>
      <c r="AJ645" s="52">
        <v>60.467989417989443</v>
      </c>
      <c r="AK645" s="52">
        <v>55.100350877193016</v>
      </c>
      <c r="AL645" s="52">
        <v>100</v>
      </c>
      <c r="AM645" s="53">
        <v>16.38</v>
      </c>
      <c r="AN645" s="53">
        <v>14.19</v>
      </c>
      <c r="AO645" s="53">
        <v>19.14</v>
      </c>
      <c r="AP645" s="52">
        <v>1</v>
      </c>
      <c r="AQ645" s="52">
        <v>0.9315960912052117</v>
      </c>
      <c r="AR645" s="52">
        <v>0.9</v>
      </c>
      <c r="AS645" s="52">
        <v>0.96598639455782309</v>
      </c>
      <c r="AT645" s="52">
        <v>0.92833876221498368</v>
      </c>
      <c r="AU645" s="52">
        <v>0.9</v>
      </c>
      <c r="AV645" s="52">
        <v>0.95918367346938771</v>
      </c>
      <c r="AW645" s="52">
        <v>0.99684542586750791</v>
      </c>
      <c r="AX645" s="52">
        <v>0.99476439790575921</v>
      </c>
      <c r="AY645" s="52">
        <v>1</v>
      </c>
      <c r="AZ645" s="52">
        <v>0.16316639741518579</v>
      </c>
      <c r="BA645" s="52">
        <v>27.36672051696285</v>
      </c>
      <c r="BB645" s="52">
        <v>50</v>
      </c>
      <c r="BC645" s="52">
        <v>0.22877697841726619</v>
      </c>
      <c r="BD645" s="52">
        <v>14.24460431654677</v>
      </c>
      <c r="BE645" s="52">
        <v>50</v>
      </c>
      <c r="BF645" s="52">
        <v>167</v>
      </c>
      <c r="BG645" s="52">
        <v>631</v>
      </c>
      <c r="BH645" s="52">
        <v>0.26465927099841524</v>
      </c>
      <c r="BI645" s="52">
        <v>17.643951399894352</v>
      </c>
      <c r="BJ645" s="52">
        <v>50</v>
      </c>
      <c r="BK645" s="52">
        <v>145</v>
      </c>
      <c r="BL645" s="52">
        <v>631</v>
      </c>
      <c r="BM645" s="52">
        <v>0.22979397781299524</v>
      </c>
      <c r="BN645" s="52">
        <v>15.319598520866348</v>
      </c>
      <c r="BO645" s="52">
        <v>50</v>
      </c>
      <c r="BP645" s="52">
        <v>212</v>
      </c>
      <c r="BQ645" s="52">
        <v>298</v>
      </c>
      <c r="BR645" s="52">
        <v>0.71140939597315433</v>
      </c>
      <c r="BS645" s="52">
        <v>37.840925317720973</v>
      </c>
      <c r="BT645" s="52">
        <v>50</v>
      </c>
      <c r="BU645" s="54">
        <v>271</v>
      </c>
      <c r="BV645" s="54">
        <v>331</v>
      </c>
      <c r="BW645" s="52">
        <v>0.81873111782477337</v>
      </c>
      <c r="BX645" s="52">
        <v>87.099055087741846</v>
      </c>
      <c r="BY645" s="52">
        <v>100</v>
      </c>
      <c r="BZ645" s="55">
        <v>141</v>
      </c>
      <c r="CA645" s="55">
        <v>179</v>
      </c>
      <c r="CB645" s="52">
        <v>0.78770949720670391</v>
      </c>
      <c r="CC645" s="52">
        <v>83.798882681564251</v>
      </c>
      <c r="CD645" s="52">
        <v>100</v>
      </c>
      <c r="CE645" s="52">
        <v>1</v>
      </c>
      <c r="CF645" s="52">
        <v>289</v>
      </c>
      <c r="CG645" s="52">
        <v>182</v>
      </c>
      <c r="CH645" s="52">
        <v>0.62975778546712802</v>
      </c>
      <c r="CI645" s="52">
        <v>83.967704728950395</v>
      </c>
      <c r="CJ645" s="52">
        <v>100</v>
      </c>
      <c r="CK645" s="52">
        <v>262</v>
      </c>
      <c r="CL645" s="52">
        <v>91</v>
      </c>
      <c r="CM645" s="52">
        <v>309</v>
      </c>
      <c r="CN645" s="52">
        <v>0.34732824427480918</v>
      </c>
      <c r="CO645" s="52">
        <v>0.84789644012944987</v>
      </c>
      <c r="CP645" s="52">
        <v>11.57760814249364</v>
      </c>
      <c r="CQ645" s="52">
        <v>50</v>
      </c>
      <c r="CR645" s="52">
        <v>288</v>
      </c>
      <c r="CS645" s="52">
        <v>1238</v>
      </c>
      <c r="CT645" s="52">
        <v>0.23263327948303716</v>
      </c>
      <c r="CU645" s="52">
        <v>19.386106623586429</v>
      </c>
      <c r="CV645" s="52">
        <v>50</v>
      </c>
      <c r="CW645" s="52">
        <v>0.78770949720670391</v>
      </c>
      <c r="CX645" s="52">
        <v>0.94</v>
      </c>
      <c r="CY645" s="52">
        <v>0.15229050279329612</v>
      </c>
      <c r="CZ645" s="52">
        <v>16.823939048191338</v>
      </c>
      <c r="DA645" s="52">
        <v>19.496255895940152</v>
      </c>
      <c r="DB645" s="52">
        <v>17.335082511020332</v>
      </c>
      <c r="DC645" s="52">
        <v>12.629206143265662</v>
      </c>
      <c r="DD645" s="50" t="s">
        <v>709</v>
      </c>
      <c r="DE645" s="22"/>
      <c r="DF645" s="22"/>
    </row>
    <row r="646" spans="1:110" x14ac:dyDescent="0.25">
      <c r="A646" s="50" t="s">
        <v>2914</v>
      </c>
      <c r="B646" s="50" t="s">
        <v>2247</v>
      </c>
      <c r="C646" s="50" t="s">
        <v>106</v>
      </c>
      <c r="D646" s="50" t="s">
        <v>107</v>
      </c>
      <c r="E646" s="50" t="s">
        <v>137</v>
      </c>
      <c r="F646" s="50" t="s">
        <v>2644</v>
      </c>
      <c r="G646" s="50" t="s">
        <v>109</v>
      </c>
      <c r="H646" s="52">
        <v>612.1923507806257</v>
      </c>
      <c r="I646" s="52">
        <v>650</v>
      </c>
      <c r="J646" s="52">
        <v>94.183438581634732</v>
      </c>
      <c r="K646" s="52">
        <v>0</v>
      </c>
      <c r="L646" s="52">
        <v>280</v>
      </c>
      <c r="M646" s="52">
        <v>81.64843022480423</v>
      </c>
      <c r="N646" s="52">
        <v>100</v>
      </c>
      <c r="O646" s="52">
        <v>100</v>
      </c>
      <c r="P646" s="52">
        <v>49</v>
      </c>
      <c r="Q646" s="52">
        <v>66.145706037677513</v>
      </c>
      <c r="R646" s="52">
        <v>75</v>
      </c>
      <c r="S646" s="52">
        <v>75</v>
      </c>
      <c r="T646" s="52">
        <v>88.194274716903351</v>
      </c>
      <c r="U646" s="52">
        <v>100</v>
      </c>
      <c r="V646" s="52">
        <v>279</v>
      </c>
      <c r="W646" s="52">
        <v>80.189921907215805</v>
      </c>
      <c r="X646" s="52">
        <v>100</v>
      </c>
      <c r="Y646" s="52">
        <v>100</v>
      </c>
      <c r="Z646" s="52">
        <v>49</v>
      </c>
      <c r="AA646" s="52">
        <v>65.078481290216018</v>
      </c>
      <c r="AB646" s="52">
        <v>86.771308386954686</v>
      </c>
      <c r="AC646" s="52">
        <v>100</v>
      </c>
      <c r="AD646" s="52">
        <v>96</v>
      </c>
      <c r="AE646" s="52">
        <v>71.606944444444423</v>
      </c>
      <c r="AF646" s="52">
        <v>95.475925925925893</v>
      </c>
      <c r="AG646" s="52">
        <v>100</v>
      </c>
      <c r="AH646" s="52">
        <v>10</v>
      </c>
      <c r="AI646" s="52"/>
      <c r="AJ646" s="52">
        <v>73.329069767441837</v>
      </c>
      <c r="AK646" s="52"/>
      <c r="AL646" s="52">
        <v>0</v>
      </c>
      <c r="AM646" s="53">
        <v>8.85</v>
      </c>
      <c r="AN646" s="53">
        <v>9.92</v>
      </c>
      <c r="AO646" s="53"/>
      <c r="AP646" s="52">
        <v>0</v>
      </c>
      <c r="AQ646" s="52">
        <v>0.98943661971830987</v>
      </c>
      <c r="AR646" s="52">
        <v>0.96153846153846156</v>
      </c>
      <c r="AS646" s="52">
        <v>0.99568965517241381</v>
      </c>
      <c r="AT646" s="52">
        <v>0.97902097902097907</v>
      </c>
      <c r="AU646" s="52">
        <v>0.96153846153846156</v>
      </c>
      <c r="AV646" s="52">
        <v>0.98290598290598286</v>
      </c>
      <c r="AW646" s="52">
        <v>1</v>
      </c>
      <c r="AX646" s="52"/>
      <c r="AY646" s="52">
        <v>1</v>
      </c>
      <c r="AZ646" s="52">
        <v>1.8050541516245487E-2</v>
      </c>
      <c r="BA646" s="52">
        <v>50</v>
      </c>
      <c r="BB646" s="52">
        <v>50</v>
      </c>
      <c r="BC646" s="52">
        <v>4.7058823529411764E-2</v>
      </c>
      <c r="BD646" s="52">
        <v>50</v>
      </c>
      <c r="BE646" s="52">
        <v>50</v>
      </c>
      <c r="BF646" s="52"/>
      <c r="BG646" s="52"/>
      <c r="BH646" s="52"/>
      <c r="BI646" s="52"/>
      <c r="BJ646" s="52"/>
      <c r="BK646" s="52"/>
      <c r="BL646" s="52"/>
      <c r="BM646" s="52"/>
      <c r="BN646" s="52"/>
      <c r="BO646" s="52"/>
      <c r="BP646" s="52"/>
      <c r="BQ646" s="52"/>
      <c r="BR646" s="52"/>
      <c r="BS646" s="52"/>
      <c r="BT646" s="52"/>
      <c r="BU646" s="54"/>
      <c r="BV646" s="54"/>
      <c r="BW646" s="52"/>
      <c r="BX646" s="52"/>
      <c r="BY646" s="52"/>
      <c r="BZ646" s="55"/>
      <c r="CA646" s="55"/>
      <c r="CB646" s="52"/>
      <c r="CC646" s="52"/>
      <c r="CD646" s="52"/>
      <c r="CE646" s="52"/>
      <c r="CF646" s="52"/>
      <c r="CG646" s="52"/>
      <c r="CH646" s="52"/>
      <c r="CI646" s="52"/>
      <c r="CJ646" s="52"/>
      <c r="CK646" s="52">
        <v>99</v>
      </c>
      <c r="CL646" s="52">
        <v>62</v>
      </c>
      <c r="CM646" s="52">
        <v>99</v>
      </c>
      <c r="CN646" s="52">
        <v>0.6262626262626263</v>
      </c>
      <c r="CO646" s="52">
        <v>1</v>
      </c>
      <c r="CP646" s="52">
        <v>41.750841750841758</v>
      </c>
      <c r="CQ646" s="52">
        <v>50</v>
      </c>
      <c r="CR646" s="52"/>
      <c r="CS646" s="52"/>
      <c r="CT646" s="52"/>
      <c r="CU646" s="52"/>
      <c r="CV646" s="52"/>
      <c r="CW646" s="52"/>
      <c r="CX646" s="52"/>
      <c r="CY646" s="52"/>
      <c r="CZ646" s="52">
        <v>16.823939048191338</v>
      </c>
      <c r="DA646" s="52">
        <v>19.496255895940152</v>
      </c>
      <c r="DB646" s="52">
        <v>17.335082511020332</v>
      </c>
      <c r="DC646" s="52"/>
      <c r="DD646" s="50" t="s">
        <v>487</v>
      </c>
      <c r="DE646" s="22"/>
      <c r="DF646" s="22"/>
    </row>
    <row r="647" spans="1:110" x14ac:dyDescent="0.25">
      <c r="A647" s="50" t="s">
        <v>3658</v>
      </c>
      <c r="B647" s="50" t="s">
        <v>2248</v>
      </c>
      <c r="C647" s="50" t="s">
        <v>1320</v>
      </c>
      <c r="D647" s="50" t="s">
        <v>107</v>
      </c>
      <c r="E647" s="50" t="s">
        <v>119</v>
      </c>
      <c r="F647" s="50" t="s">
        <v>1454</v>
      </c>
      <c r="G647" s="50" t="s">
        <v>109</v>
      </c>
      <c r="H647" s="52">
        <v>549.86353159204327</v>
      </c>
      <c r="I647" s="52">
        <v>800</v>
      </c>
      <c r="J647" s="52">
        <v>68.732941449005409</v>
      </c>
      <c r="K647" s="52">
        <v>0</v>
      </c>
      <c r="L647" s="52">
        <v>242</v>
      </c>
      <c r="M647" s="52">
        <v>61.547598677579465</v>
      </c>
      <c r="N647" s="52">
        <v>82.063464903439282</v>
      </c>
      <c r="O647" s="52">
        <v>100</v>
      </c>
      <c r="P647" s="52">
        <v>216</v>
      </c>
      <c r="Q647" s="52">
        <v>60.334449495484932</v>
      </c>
      <c r="R647" s="52">
        <v>60.618166840680587</v>
      </c>
      <c r="S647" s="52">
        <v>71.626068805749441</v>
      </c>
      <c r="T647" s="52">
        <v>80.445932660646577</v>
      </c>
      <c r="U647" s="52">
        <v>100</v>
      </c>
      <c r="V647" s="52">
        <v>242</v>
      </c>
      <c r="W647" s="52">
        <v>51.432146793026639</v>
      </c>
      <c r="X647" s="52">
        <v>68.576195724035514</v>
      </c>
      <c r="Y647" s="52">
        <v>100</v>
      </c>
      <c r="Z647" s="52">
        <v>216</v>
      </c>
      <c r="AA647" s="52">
        <v>50.326422157660893</v>
      </c>
      <c r="AB647" s="52">
        <v>67.101896210214534</v>
      </c>
      <c r="AC647" s="52">
        <v>100</v>
      </c>
      <c r="AD647" s="52">
        <v>75</v>
      </c>
      <c r="AE647" s="52">
        <v>48.043111111111116</v>
      </c>
      <c r="AF647" s="52">
        <v>64.057481481481489</v>
      </c>
      <c r="AG647" s="52">
        <v>100</v>
      </c>
      <c r="AH647" s="52">
        <v>65</v>
      </c>
      <c r="AI647" s="52">
        <v>47.909230769230774</v>
      </c>
      <c r="AJ647" s="52"/>
      <c r="AK647" s="52">
        <v>63.878974358974361</v>
      </c>
      <c r="AL647" s="52">
        <v>100</v>
      </c>
      <c r="AM647" s="53">
        <v>11.29</v>
      </c>
      <c r="AN647" s="53">
        <v>10.29</v>
      </c>
      <c r="AO647" s="53"/>
      <c r="AP647" s="52">
        <v>0</v>
      </c>
      <c r="AQ647" s="52">
        <v>1</v>
      </c>
      <c r="AR647" s="52">
        <v>1</v>
      </c>
      <c r="AS647" s="52">
        <v>1</v>
      </c>
      <c r="AT647" s="52">
        <v>1</v>
      </c>
      <c r="AU647" s="52">
        <v>1</v>
      </c>
      <c r="AV647" s="52">
        <v>1</v>
      </c>
      <c r="AW647" s="52">
        <v>0.98684210526315785</v>
      </c>
      <c r="AX647" s="52">
        <v>0.98484848484848486</v>
      </c>
      <c r="AY647" s="52"/>
      <c r="AZ647" s="52">
        <v>0.17067307692307693</v>
      </c>
      <c r="BA647" s="52">
        <v>25.865384615384635</v>
      </c>
      <c r="BB647" s="52">
        <v>50</v>
      </c>
      <c r="BC647" s="52">
        <v>0.18784530386740331</v>
      </c>
      <c r="BD647" s="52">
        <v>22.430939226519353</v>
      </c>
      <c r="BE647" s="52">
        <v>50</v>
      </c>
      <c r="BF647" s="52"/>
      <c r="BG647" s="52"/>
      <c r="BH647" s="52"/>
      <c r="BI647" s="52"/>
      <c r="BJ647" s="52"/>
      <c r="BK647" s="52"/>
      <c r="BL647" s="52"/>
      <c r="BM647" s="52"/>
      <c r="BN647" s="52"/>
      <c r="BO647" s="52"/>
      <c r="BP647" s="52">
        <v>19</v>
      </c>
      <c r="BQ647" s="52">
        <v>24</v>
      </c>
      <c r="BR647" s="52">
        <v>0.79166666666666663</v>
      </c>
      <c r="BS647" s="52">
        <v>42.109929078014183</v>
      </c>
      <c r="BT647" s="52">
        <v>50</v>
      </c>
      <c r="BU647" s="54"/>
      <c r="BV647" s="54"/>
      <c r="BW647" s="52"/>
      <c r="BX647" s="52"/>
      <c r="BY647" s="52"/>
      <c r="BZ647" s="55"/>
      <c r="CA647" s="55"/>
      <c r="CB647" s="52"/>
      <c r="CC647" s="52"/>
      <c r="CD647" s="52"/>
      <c r="CE647" s="52"/>
      <c r="CF647" s="52"/>
      <c r="CG647" s="52"/>
      <c r="CH647" s="52"/>
      <c r="CI647" s="52"/>
      <c r="CJ647" s="52"/>
      <c r="CK647" s="52">
        <v>122</v>
      </c>
      <c r="CL647" s="52">
        <v>61</v>
      </c>
      <c r="CM647" s="52">
        <v>120</v>
      </c>
      <c r="CN647" s="52">
        <v>0.5</v>
      </c>
      <c r="CO647" s="52">
        <v>1.0166666666666666</v>
      </c>
      <c r="CP647" s="52">
        <v>33.333333333333329</v>
      </c>
      <c r="CQ647" s="52">
        <v>50</v>
      </c>
      <c r="CR647" s="52"/>
      <c r="CS647" s="52"/>
      <c r="CT647" s="52"/>
      <c r="CU647" s="52"/>
      <c r="CV647" s="52"/>
      <c r="CW647" s="52"/>
      <c r="CX647" s="52"/>
      <c r="CY647" s="52"/>
      <c r="CZ647" s="52">
        <v>16.823939048191338</v>
      </c>
      <c r="DA647" s="52">
        <v>19.496255895940152</v>
      </c>
      <c r="DB647" s="52">
        <v>17.335082511020332</v>
      </c>
      <c r="DC647" s="52"/>
      <c r="DD647" s="50" t="s">
        <v>1340</v>
      </c>
      <c r="DE647" s="22"/>
      <c r="DF647" s="22"/>
    </row>
    <row r="648" spans="1:110" x14ac:dyDescent="0.25">
      <c r="A648" s="50" t="s">
        <v>3127</v>
      </c>
      <c r="B648" s="50" t="s">
        <v>2249</v>
      </c>
      <c r="C648" s="50" t="s">
        <v>106</v>
      </c>
      <c r="D648" s="50" t="s">
        <v>122</v>
      </c>
      <c r="E648" s="50" t="s">
        <v>123</v>
      </c>
      <c r="F648" s="50" t="s">
        <v>1454</v>
      </c>
      <c r="G648" s="50" t="s">
        <v>109</v>
      </c>
      <c r="H648" s="52">
        <v>697.1649193283223</v>
      </c>
      <c r="I648" s="52">
        <v>1250</v>
      </c>
      <c r="J648" s="52">
        <v>55.773193546265787</v>
      </c>
      <c r="K648" s="52">
        <v>0</v>
      </c>
      <c r="L648" s="52">
        <v>447</v>
      </c>
      <c r="M648" s="52">
        <v>51.578448116876331</v>
      </c>
      <c r="N648" s="52">
        <v>68.771264155835112</v>
      </c>
      <c r="O648" s="52">
        <v>100</v>
      </c>
      <c r="P648" s="52">
        <v>332</v>
      </c>
      <c r="Q648" s="52">
        <v>47.752021526968065</v>
      </c>
      <c r="R648" s="52">
        <v>53.40161749022397</v>
      </c>
      <c r="S648" s="52">
        <v>62.625175315568015</v>
      </c>
      <c r="T648" s="52">
        <v>63.66936203595742</v>
      </c>
      <c r="U648" s="52">
        <v>100</v>
      </c>
      <c r="V648" s="52">
        <v>450</v>
      </c>
      <c r="W648" s="52">
        <v>41.441649484536107</v>
      </c>
      <c r="X648" s="52">
        <v>55.255532646048145</v>
      </c>
      <c r="Y648" s="52">
        <v>100</v>
      </c>
      <c r="Z648" s="52">
        <v>334</v>
      </c>
      <c r="AA648" s="52">
        <v>37.287888141243329</v>
      </c>
      <c r="AB648" s="52">
        <v>49.717184188324438</v>
      </c>
      <c r="AC648" s="52">
        <v>100</v>
      </c>
      <c r="AD648" s="52">
        <v>546</v>
      </c>
      <c r="AE648" s="52">
        <v>38.71288156288157</v>
      </c>
      <c r="AF648" s="52">
        <v>51.617175417175432</v>
      </c>
      <c r="AG648" s="52">
        <v>100</v>
      </c>
      <c r="AH648" s="52">
        <v>414</v>
      </c>
      <c r="AI648" s="52">
        <v>34.911272141706924</v>
      </c>
      <c r="AJ648" s="52">
        <v>50.636111111111092</v>
      </c>
      <c r="AK648" s="52">
        <v>46.548362855609234</v>
      </c>
      <c r="AL648" s="52">
        <v>100</v>
      </c>
      <c r="AM648" s="53">
        <v>14.87</v>
      </c>
      <c r="AN648" s="53">
        <v>16.11</v>
      </c>
      <c r="AO648" s="53">
        <v>15.72</v>
      </c>
      <c r="AP648" s="52">
        <v>1</v>
      </c>
      <c r="AQ648" s="52">
        <v>0.96114519427402867</v>
      </c>
      <c r="AR648" s="52">
        <v>0.95108695652173914</v>
      </c>
      <c r="AS648" s="52">
        <v>0.99173553719008267</v>
      </c>
      <c r="AT648" s="52">
        <v>0.95943204868154153</v>
      </c>
      <c r="AU648" s="52">
        <v>0.94878706199460916</v>
      </c>
      <c r="AV648" s="52">
        <v>0.99180327868852458</v>
      </c>
      <c r="AW648" s="52">
        <v>0.98009950248756217</v>
      </c>
      <c r="AX648" s="52">
        <v>0.97435897435897434</v>
      </c>
      <c r="AY648" s="52">
        <v>1</v>
      </c>
      <c r="AZ648" s="52">
        <v>0.39291666666666669</v>
      </c>
      <c r="BA648" s="52">
        <v>0</v>
      </c>
      <c r="BB648" s="52">
        <v>50</v>
      </c>
      <c r="BC648" s="52">
        <v>0.44181147972617169</v>
      </c>
      <c r="BD648" s="52">
        <v>0</v>
      </c>
      <c r="BE648" s="52">
        <v>50</v>
      </c>
      <c r="BF648" s="52">
        <v>489</v>
      </c>
      <c r="BG648" s="52">
        <v>993</v>
      </c>
      <c r="BH648" s="52">
        <v>0.49244712990936557</v>
      </c>
      <c r="BI648" s="52">
        <v>32.829808660624373</v>
      </c>
      <c r="BJ648" s="52">
        <v>50</v>
      </c>
      <c r="BK648" s="52">
        <v>125</v>
      </c>
      <c r="BL648" s="52">
        <v>993</v>
      </c>
      <c r="BM648" s="52">
        <v>0.12588116817724068</v>
      </c>
      <c r="BN648" s="52">
        <v>8.3920778784827128</v>
      </c>
      <c r="BO648" s="52">
        <v>50</v>
      </c>
      <c r="BP648" s="52">
        <v>491</v>
      </c>
      <c r="BQ648" s="52">
        <v>868</v>
      </c>
      <c r="BR648" s="52">
        <v>0.56566820276497698</v>
      </c>
      <c r="BS648" s="52">
        <v>30.088734189626436</v>
      </c>
      <c r="BT648" s="52">
        <v>50</v>
      </c>
      <c r="BU648" s="54">
        <v>409</v>
      </c>
      <c r="BV648" s="54">
        <v>624</v>
      </c>
      <c r="BW648" s="52">
        <v>0.65544871794871795</v>
      </c>
      <c r="BX648" s="52">
        <v>69.728587015821063</v>
      </c>
      <c r="BY648" s="52">
        <v>100</v>
      </c>
      <c r="BZ648" s="55">
        <v>330</v>
      </c>
      <c r="CA648" s="55">
        <v>506</v>
      </c>
      <c r="CB648" s="52">
        <v>0.65217391304347827</v>
      </c>
      <c r="CC648" s="52">
        <v>69.380203515263645</v>
      </c>
      <c r="CD648" s="52">
        <v>100</v>
      </c>
      <c r="CE648" s="52">
        <v>1</v>
      </c>
      <c r="CF648" s="52">
        <v>440</v>
      </c>
      <c r="CG648" s="52">
        <v>272</v>
      </c>
      <c r="CH648" s="52">
        <v>0.61818181818181817</v>
      </c>
      <c r="CI648" s="52">
        <v>82.424242424242422</v>
      </c>
      <c r="CJ648" s="52">
        <v>100</v>
      </c>
      <c r="CK648" s="52">
        <v>538</v>
      </c>
      <c r="CL648" s="52">
        <v>244</v>
      </c>
      <c r="CM648" s="52">
        <v>585</v>
      </c>
      <c r="CN648" s="52">
        <v>0.45353159851301117</v>
      </c>
      <c r="CO648" s="52">
        <v>0.91965811965811961</v>
      </c>
      <c r="CP648" s="52">
        <v>30.235439900867412</v>
      </c>
      <c r="CQ648" s="52">
        <v>50</v>
      </c>
      <c r="CR648" s="52">
        <v>1109</v>
      </c>
      <c r="CS648" s="52">
        <v>2400</v>
      </c>
      <c r="CT648" s="52">
        <v>0.46208333333333335</v>
      </c>
      <c r="CU648" s="52">
        <v>38.506944444444443</v>
      </c>
      <c r="CV648" s="52">
        <v>50</v>
      </c>
      <c r="CW648" s="52">
        <v>0.65217391304347827</v>
      </c>
      <c r="CX648" s="52">
        <v>0.90697674418604646</v>
      </c>
      <c r="CY648" s="52">
        <v>0.25480283114256819</v>
      </c>
      <c r="CZ648" s="52">
        <v>16.823939048191338</v>
      </c>
      <c r="DA648" s="52">
        <v>19.496255895940152</v>
      </c>
      <c r="DB648" s="52">
        <v>17.335082511020332</v>
      </c>
      <c r="DC648" s="52">
        <v>12.629206143265662</v>
      </c>
      <c r="DD648" s="50" t="s">
        <v>724</v>
      </c>
      <c r="DE648" s="22"/>
      <c r="DF648" s="22"/>
    </row>
    <row r="649" spans="1:110" x14ac:dyDescent="0.25">
      <c r="A649" s="50" t="s">
        <v>3132</v>
      </c>
      <c r="B649" s="50" t="s">
        <v>2250</v>
      </c>
      <c r="C649" s="50" t="s">
        <v>106</v>
      </c>
      <c r="D649" s="50" t="s">
        <v>122</v>
      </c>
      <c r="E649" s="50" t="s">
        <v>123</v>
      </c>
      <c r="F649" s="50" t="s">
        <v>2644</v>
      </c>
      <c r="G649" s="50" t="s">
        <v>109</v>
      </c>
      <c r="H649" s="52">
        <v>1151.3760120123347</v>
      </c>
      <c r="I649" s="52">
        <v>1250</v>
      </c>
      <c r="J649" s="52">
        <v>92.110080960986778</v>
      </c>
      <c r="K649" s="52">
        <v>1</v>
      </c>
      <c r="L649" s="52">
        <v>268</v>
      </c>
      <c r="M649" s="52">
        <v>79.231294802867382</v>
      </c>
      <c r="N649" s="52">
        <v>100</v>
      </c>
      <c r="O649" s="52">
        <v>100</v>
      </c>
      <c r="P649" s="52">
        <v>42</v>
      </c>
      <c r="Q649" s="52">
        <v>60.084848096944881</v>
      </c>
      <c r="R649" s="52">
        <v>75</v>
      </c>
      <c r="S649" s="52">
        <v>75</v>
      </c>
      <c r="T649" s="52">
        <v>80.113130795926509</v>
      </c>
      <c r="U649" s="52">
        <v>100</v>
      </c>
      <c r="V649" s="52">
        <v>268</v>
      </c>
      <c r="W649" s="52">
        <v>73.767900189772789</v>
      </c>
      <c r="X649" s="52">
        <v>98.357200253030385</v>
      </c>
      <c r="Y649" s="52">
        <v>100</v>
      </c>
      <c r="Z649" s="52">
        <v>42</v>
      </c>
      <c r="AA649" s="52">
        <v>53.295369006709215</v>
      </c>
      <c r="AB649" s="52">
        <v>71.060492008945616</v>
      </c>
      <c r="AC649" s="52">
        <v>100</v>
      </c>
      <c r="AD649" s="52">
        <v>336</v>
      </c>
      <c r="AE649" s="52">
        <v>75.41547619047607</v>
      </c>
      <c r="AF649" s="52">
        <v>100</v>
      </c>
      <c r="AG649" s="52">
        <v>100</v>
      </c>
      <c r="AH649" s="52">
        <v>43</v>
      </c>
      <c r="AI649" s="52">
        <v>62.367441860465107</v>
      </c>
      <c r="AJ649" s="52">
        <v>75</v>
      </c>
      <c r="AK649" s="52">
        <v>83.156589147286809</v>
      </c>
      <c r="AL649" s="52">
        <v>100</v>
      </c>
      <c r="AM649" s="53">
        <v>14.91</v>
      </c>
      <c r="AN649" s="53">
        <v>21.7</v>
      </c>
      <c r="AO649" s="53">
        <v>12.63</v>
      </c>
      <c r="AP649" s="52">
        <v>0</v>
      </c>
      <c r="AQ649" s="52">
        <v>0.97463768115942029</v>
      </c>
      <c r="AR649" s="52">
        <v>1</v>
      </c>
      <c r="AS649" s="52">
        <v>0.97008547008547008</v>
      </c>
      <c r="AT649" s="52">
        <v>0.97463768115942029</v>
      </c>
      <c r="AU649" s="52">
        <v>1</v>
      </c>
      <c r="AV649" s="52">
        <v>0.97008547008547008</v>
      </c>
      <c r="AW649" s="52">
        <v>1</v>
      </c>
      <c r="AX649" s="52">
        <v>1</v>
      </c>
      <c r="AY649" s="52">
        <v>1</v>
      </c>
      <c r="AZ649" s="52">
        <v>4.3513295729250605E-2</v>
      </c>
      <c r="BA649" s="52">
        <v>50</v>
      </c>
      <c r="BB649" s="52">
        <v>50</v>
      </c>
      <c r="BC649" s="52">
        <v>0.1111111111111111</v>
      </c>
      <c r="BD649" s="52">
        <v>37.777777777777771</v>
      </c>
      <c r="BE649" s="52">
        <v>50</v>
      </c>
      <c r="BF649" s="52">
        <v>570</v>
      </c>
      <c r="BG649" s="52">
        <v>590</v>
      </c>
      <c r="BH649" s="52">
        <v>0.96610169491525422</v>
      </c>
      <c r="BI649" s="52">
        <v>50</v>
      </c>
      <c r="BJ649" s="52">
        <v>50</v>
      </c>
      <c r="BK649" s="52">
        <v>480</v>
      </c>
      <c r="BL649" s="52">
        <v>590</v>
      </c>
      <c r="BM649" s="52">
        <v>0.81355932203389836</v>
      </c>
      <c r="BN649" s="52">
        <v>50</v>
      </c>
      <c r="BO649" s="52">
        <v>50</v>
      </c>
      <c r="BP649" s="52">
        <v>297</v>
      </c>
      <c r="BQ649" s="52">
        <v>314</v>
      </c>
      <c r="BR649" s="52">
        <v>0.94585987261146498</v>
      </c>
      <c r="BS649" s="52">
        <v>50</v>
      </c>
      <c r="BT649" s="52">
        <v>50</v>
      </c>
      <c r="BU649" s="54">
        <v>306</v>
      </c>
      <c r="BV649" s="54">
        <v>310</v>
      </c>
      <c r="BW649" s="52">
        <v>0.98709677419354835</v>
      </c>
      <c r="BX649" s="52">
        <v>100</v>
      </c>
      <c r="BY649" s="52">
        <v>100</v>
      </c>
      <c r="BZ649" s="55">
        <v>46</v>
      </c>
      <c r="CA649" s="55">
        <v>47</v>
      </c>
      <c r="CB649" s="52">
        <v>0.97872340425531912</v>
      </c>
      <c r="CC649" s="52">
        <v>100</v>
      </c>
      <c r="CD649" s="52">
        <v>100</v>
      </c>
      <c r="CE649" s="52">
        <v>0</v>
      </c>
      <c r="CF649" s="52">
        <v>311</v>
      </c>
      <c r="CG649" s="52">
        <v>278</v>
      </c>
      <c r="CH649" s="52">
        <v>0.89389067524115751</v>
      </c>
      <c r="CI649" s="52">
        <v>100</v>
      </c>
      <c r="CJ649" s="52">
        <v>100</v>
      </c>
      <c r="CK649" s="52">
        <v>313</v>
      </c>
      <c r="CL649" s="52">
        <v>209</v>
      </c>
      <c r="CM649" s="52">
        <v>337</v>
      </c>
      <c r="CN649" s="52">
        <v>0.66773162939297126</v>
      </c>
      <c r="CO649" s="52">
        <v>0.92878338278931749</v>
      </c>
      <c r="CP649" s="52">
        <v>44.515441959531415</v>
      </c>
      <c r="CQ649" s="52">
        <v>50</v>
      </c>
      <c r="CR649" s="52">
        <v>542</v>
      </c>
      <c r="CS649" s="52">
        <v>1241</v>
      </c>
      <c r="CT649" s="52">
        <v>0.43674456083803387</v>
      </c>
      <c r="CU649" s="52">
        <v>36.395380069836158</v>
      </c>
      <c r="CV649" s="52">
        <v>50</v>
      </c>
      <c r="CW649" s="52">
        <v>0.97872340425531912</v>
      </c>
      <c r="CX649" s="52">
        <v>0.94</v>
      </c>
      <c r="CY649" s="52">
        <v>-3.8723404255319165E-2</v>
      </c>
      <c r="CZ649" s="52">
        <v>16.823939048191338</v>
      </c>
      <c r="DA649" s="52">
        <v>19.496255895940152</v>
      </c>
      <c r="DB649" s="52">
        <v>17.335082511020332</v>
      </c>
      <c r="DC649" s="52">
        <v>12.629206143265662</v>
      </c>
      <c r="DD649" s="50" t="s">
        <v>730</v>
      </c>
      <c r="DE649" s="22"/>
      <c r="DF649" s="22"/>
    </row>
    <row r="650" spans="1:110" x14ac:dyDescent="0.25">
      <c r="A650" s="50" t="s">
        <v>3136</v>
      </c>
      <c r="B650" s="50" t="s">
        <v>2251</v>
      </c>
      <c r="C650" s="50" t="s">
        <v>106</v>
      </c>
      <c r="D650" s="50" t="s">
        <v>122</v>
      </c>
      <c r="E650" s="50" t="s">
        <v>123</v>
      </c>
      <c r="F650" s="50" t="s">
        <v>1453</v>
      </c>
      <c r="G650" s="50" t="s">
        <v>109</v>
      </c>
      <c r="H650" s="52">
        <v>898.1538117381549</v>
      </c>
      <c r="I650" s="52">
        <v>1050</v>
      </c>
      <c r="J650" s="52">
        <v>85.538458260776665</v>
      </c>
      <c r="K650" s="52">
        <v>0</v>
      </c>
      <c r="L650" s="52">
        <v>109</v>
      </c>
      <c r="M650" s="52">
        <v>56.631272401433684</v>
      </c>
      <c r="N650" s="52">
        <v>75.508363201911578</v>
      </c>
      <c r="O650" s="52">
        <v>100</v>
      </c>
      <c r="P650" s="52">
        <v>16</v>
      </c>
      <c r="Q650" s="52"/>
      <c r="R650" s="52">
        <v>45.808582883325165</v>
      </c>
      <c r="S650" s="52">
        <v>57.997528616024965</v>
      </c>
      <c r="T650" s="52"/>
      <c r="U650" s="52">
        <v>0</v>
      </c>
      <c r="V650" s="52">
        <v>98</v>
      </c>
      <c r="W650" s="52">
        <v>44.38224980713936</v>
      </c>
      <c r="X650" s="52">
        <v>59.176333076185813</v>
      </c>
      <c r="Y650" s="52">
        <v>100</v>
      </c>
      <c r="Z650" s="52">
        <v>14</v>
      </c>
      <c r="AA650" s="52"/>
      <c r="AB650" s="52"/>
      <c r="AC650" s="52">
        <v>0</v>
      </c>
      <c r="AD650" s="52">
        <v>231</v>
      </c>
      <c r="AE650" s="52">
        <v>66.968253968253904</v>
      </c>
      <c r="AF650" s="52">
        <v>89.291005291005206</v>
      </c>
      <c r="AG650" s="52">
        <v>100</v>
      </c>
      <c r="AH650" s="52">
        <v>39</v>
      </c>
      <c r="AI650" s="52">
        <v>54.586324786324788</v>
      </c>
      <c r="AJ650" s="52">
        <v>69.483333333333306</v>
      </c>
      <c r="AK650" s="52">
        <v>72.781766381766388</v>
      </c>
      <c r="AL650" s="52">
        <v>100</v>
      </c>
      <c r="AM650" s="53"/>
      <c r="AN650" s="53"/>
      <c r="AO650" s="53">
        <v>14.89</v>
      </c>
      <c r="AP650" s="52">
        <v>1</v>
      </c>
      <c r="AQ650" s="52">
        <v>0.47413793103448276</v>
      </c>
      <c r="AR650" s="52">
        <v>0.68</v>
      </c>
      <c r="AS650" s="52">
        <v>0.44927536231884058</v>
      </c>
      <c r="AT650" s="52">
        <v>0.42672413793103448</v>
      </c>
      <c r="AU650" s="52">
        <v>0.6</v>
      </c>
      <c r="AV650" s="52">
        <v>0.40579710144927539</v>
      </c>
      <c r="AW650" s="52">
        <v>0.99568965517241381</v>
      </c>
      <c r="AX650" s="52">
        <v>0.97499999999999998</v>
      </c>
      <c r="AY650" s="52">
        <v>1</v>
      </c>
      <c r="AZ650" s="52">
        <v>1.7316017316017316E-2</v>
      </c>
      <c r="BA650" s="52">
        <v>50</v>
      </c>
      <c r="BB650" s="52">
        <v>50</v>
      </c>
      <c r="BC650" s="52">
        <v>5.5555555555555552E-2</v>
      </c>
      <c r="BD650" s="52">
        <v>48.8888888888889</v>
      </c>
      <c r="BE650" s="52">
        <v>50</v>
      </c>
      <c r="BF650" s="52">
        <v>436</v>
      </c>
      <c r="BG650" s="52">
        <v>477</v>
      </c>
      <c r="BH650" s="52">
        <v>0.91404612159329135</v>
      </c>
      <c r="BI650" s="52">
        <v>50</v>
      </c>
      <c r="BJ650" s="52">
        <v>50</v>
      </c>
      <c r="BK650" s="52">
        <v>256</v>
      </c>
      <c r="BL650" s="52">
        <v>477</v>
      </c>
      <c r="BM650" s="52">
        <v>0.5366876310272537</v>
      </c>
      <c r="BN650" s="52">
        <v>35.779175401816914</v>
      </c>
      <c r="BO650" s="52">
        <v>50</v>
      </c>
      <c r="BP650" s="52">
        <v>208</v>
      </c>
      <c r="BQ650" s="52">
        <v>214</v>
      </c>
      <c r="BR650" s="52">
        <v>0.9719626168224299</v>
      </c>
      <c r="BS650" s="52">
        <v>50</v>
      </c>
      <c r="BT650" s="52">
        <v>50</v>
      </c>
      <c r="BU650" s="54">
        <v>231</v>
      </c>
      <c r="BV650" s="54">
        <v>235</v>
      </c>
      <c r="BW650" s="52">
        <v>0.98297872340425529</v>
      </c>
      <c r="BX650" s="52">
        <v>100</v>
      </c>
      <c r="BY650" s="52">
        <v>100</v>
      </c>
      <c r="BZ650" s="55">
        <v>50</v>
      </c>
      <c r="CA650" s="55">
        <v>54</v>
      </c>
      <c r="CB650" s="52">
        <v>0.92592592592592593</v>
      </c>
      <c r="CC650" s="52">
        <v>98.502758077226176</v>
      </c>
      <c r="CD650" s="52">
        <v>100</v>
      </c>
      <c r="CE650" s="52">
        <v>0</v>
      </c>
      <c r="CF650" s="52">
        <v>234</v>
      </c>
      <c r="CG650" s="52">
        <v>198</v>
      </c>
      <c r="CH650" s="52">
        <v>0.84615384615384615</v>
      </c>
      <c r="CI650" s="52">
        <v>100</v>
      </c>
      <c r="CJ650" s="52">
        <v>100</v>
      </c>
      <c r="CK650" s="52">
        <v>227</v>
      </c>
      <c r="CL650" s="52">
        <v>115</v>
      </c>
      <c r="CM650" s="52">
        <v>233</v>
      </c>
      <c r="CN650" s="52">
        <v>0.50660792951541855</v>
      </c>
      <c r="CO650" s="52">
        <v>0.97424892703862664</v>
      </c>
      <c r="CP650" s="52">
        <v>33.773861967694572</v>
      </c>
      <c r="CQ650" s="52">
        <v>50</v>
      </c>
      <c r="CR650" s="52">
        <v>382</v>
      </c>
      <c r="CS650" s="52">
        <v>924</v>
      </c>
      <c r="CT650" s="52">
        <v>0.41341991341991341</v>
      </c>
      <c r="CU650" s="52">
        <v>34.451659451659452</v>
      </c>
      <c r="CV650" s="52">
        <v>50</v>
      </c>
      <c r="CW650" s="52">
        <v>0.92592592592592593</v>
      </c>
      <c r="CX650" s="52">
        <v>0.94</v>
      </c>
      <c r="CY650" s="52">
        <v>1.4074074074074048E-2</v>
      </c>
      <c r="CZ650" s="52">
        <v>16.823939048191338</v>
      </c>
      <c r="DA650" s="52">
        <v>19.496255895940152</v>
      </c>
      <c r="DB650" s="52">
        <v>17.335082511020332</v>
      </c>
      <c r="DC650" s="52">
        <v>12.629206143265662</v>
      </c>
      <c r="DD650" s="50" t="s">
        <v>735</v>
      </c>
      <c r="DE650" s="22"/>
      <c r="DF650" s="22"/>
    </row>
    <row r="651" spans="1:110" x14ac:dyDescent="0.25">
      <c r="A651" s="50" t="s">
        <v>3135</v>
      </c>
      <c r="B651" s="50" t="s">
        <v>2252</v>
      </c>
      <c r="C651" s="50" t="s">
        <v>106</v>
      </c>
      <c r="D651" s="50" t="s">
        <v>108</v>
      </c>
      <c r="E651" s="50" t="s">
        <v>119</v>
      </c>
      <c r="F651" s="50" t="s">
        <v>1453</v>
      </c>
      <c r="G651" s="50" t="s">
        <v>109</v>
      </c>
      <c r="H651" s="52">
        <v>643.88234141478267</v>
      </c>
      <c r="I651" s="52">
        <v>800</v>
      </c>
      <c r="J651" s="52">
        <v>80.485292676847834</v>
      </c>
      <c r="K651" s="52">
        <v>1</v>
      </c>
      <c r="L651" s="52">
        <v>590</v>
      </c>
      <c r="M651" s="52">
        <v>73.002361501820545</v>
      </c>
      <c r="N651" s="52">
        <v>97.336482002427388</v>
      </c>
      <c r="O651" s="52">
        <v>100</v>
      </c>
      <c r="P651" s="52">
        <v>116</v>
      </c>
      <c r="Q651" s="52">
        <v>59.395311733885769</v>
      </c>
      <c r="R651" s="52">
        <v>65.625809888916223</v>
      </c>
      <c r="S651" s="52">
        <v>75</v>
      </c>
      <c r="T651" s="52">
        <v>79.19374897851435</v>
      </c>
      <c r="U651" s="52">
        <v>100</v>
      </c>
      <c r="V651" s="52">
        <v>584</v>
      </c>
      <c r="W651" s="52">
        <v>62.0874610583056</v>
      </c>
      <c r="X651" s="52">
        <v>82.783281411074128</v>
      </c>
      <c r="Y651" s="52">
        <v>100</v>
      </c>
      <c r="Z651" s="52">
        <v>115</v>
      </c>
      <c r="AA651" s="52">
        <v>47.657151479554443</v>
      </c>
      <c r="AB651" s="52">
        <v>63.542868639405924</v>
      </c>
      <c r="AC651" s="52">
        <v>100</v>
      </c>
      <c r="AD651" s="52">
        <v>216</v>
      </c>
      <c r="AE651" s="52">
        <v>62.920679012345673</v>
      </c>
      <c r="AF651" s="52">
        <v>83.894238683127568</v>
      </c>
      <c r="AG651" s="52">
        <v>100</v>
      </c>
      <c r="AH651" s="52">
        <v>41</v>
      </c>
      <c r="AI651" s="52">
        <v>48.686178861788619</v>
      </c>
      <c r="AJ651" s="52">
        <v>66.255619047619021</v>
      </c>
      <c r="AK651" s="52">
        <v>64.914905149051492</v>
      </c>
      <c r="AL651" s="52">
        <v>100</v>
      </c>
      <c r="AM651" s="53">
        <v>15.6</v>
      </c>
      <c r="AN651" s="53">
        <v>17.96</v>
      </c>
      <c r="AO651" s="53">
        <v>17.559999999999999</v>
      </c>
      <c r="AP651" s="52">
        <v>1</v>
      </c>
      <c r="AQ651" s="52">
        <v>0.95215311004784686</v>
      </c>
      <c r="AR651" s="52">
        <v>0.93023255813953487</v>
      </c>
      <c r="AS651" s="52">
        <v>0.95783132530120485</v>
      </c>
      <c r="AT651" s="52">
        <v>0.9425837320574163</v>
      </c>
      <c r="AU651" s="52">
        <v>0.92248062015503873</v>
      </c>
      <c r="AV651" s="52">
        <v>0.94779116465863456</v>
      </c>
      <c r="AW651" s="52">
        <v>0.99539170506912444</v>
      </c>
      <c r="AX651" s="52">
        <v>1</v>
      </c>
      <c r="AY651" s="52">
        <v>0.99431818181818177</v>
      </c>
      <c r="AZ651" s="52">
        <v>4.49438202247191E-2</v>
      </c>
      <c r="BA651" s="52">
        <v>50</v>
      </c>
      <c r="BB651" s="52">
        <v>50</v>
      </c>
      <c r="BC651" s="52">
        <v>0.12605042016806722</v>
      </c>
      <c r="BD651" s="52">
        <v>34.789915966386566</v>
      </c>
      <c r="BE651" s="52">
        <v>50</v>
      </c>
      <c r="BF651" s="52"/>
      <c r="BG651" s="52"/>
      <c r="BH651" s="52"/>
      <c r="BI651" s="52"/>
      <c r="BJ651" s="52"/>
      <c r="BK651" s="52"/>
      <c r="BL651" s="52"/>
      <c r="BM651" s="52"/>
      <c r="BN651" s="52"/>
      <c r="BO651" s="52"/>
      <c r="BP651" s="52">
        <v>192</v>
      </c>
      <c r="BQ651" s="52">
        <v>196</v>
      </c>
      <c r="BR651" s="52">
        <v>0.97959183673469385</v>
      </c>
      <c r="BS651" s="52">
        <v>50</v>
      </c>
      <c r="BT651" s="52">
        <v>50</v>
      </c>
      <c r="BU651" s="54"/>
      <c r="BV651" s="54"/>
      <c r="BW651" s="52"/>
      <c r="BX651" s="52"/>
      <c r="BY651" s="52"/>
      <c r="BZ651" s="55"/>
      <c r="CA651" s="55"/>
      <c r="CB651" s="52"/>
      <c r="CC651" s="52"/>
      <c r="CD651" s="52"/>
      <c r="CE651" s="52"/>
      <c r="CF651" s="52"/>
      <c r="CG651" s="52"/>
      <c r="CH651" s="52"/>
      <c r="CI651" s="52"/>
      <c r="CJ651" s="52"/>
      <c r="CK651" s="52">
        <v>399</v>
      </c>
      <c r="CL651" s="52">
        <v>224</v>
      </c>
      <c r="CM651" s="52">
        <v>420</v>
      </c>
      <c r="CN651" s="52">
        <v>0.56140350877192979</v>
      </c>
      <c r="CO651" s="52">
        <v>0.95</v>
      </c>
      <c r="CP651" s="52">
        <v>37.42690058479532</v>
      </c>
      <c r="CQ651" s="52">
        <v>50</v>
      </c>
      <c r="CR651" s="52"/>
      <c r="CS651" s="52"/>
      <c r="CT651" s="52"/>
      <c r="CU651" s="52"/>
      <c r="CV651" s="52"/>
      <c r="CW651" s="52"/>
      <c r="CX651" s="52"/>
      <c r="CY651" s="52"/>
      <c r="CZ651" s="52">
        <v>16.823939048191338</v>
      </c>
      <c r="DA651" s="52">
        <v>19.496255895940152</v>
      </c>
      <c r="DB651" s="52">
        <v>17.335082511020332</v>
      </c>
      <c r="DC651" s="52"/>
      <c r="DD651" s="50" t="s">
        <v>734</v>
      </c>
      <c r="DE651" s="22"/>
      <c r="DF651" s="22"/>
    </row>
    <row r="652" spans="1:110" x14ac:dyDescent="0.25">
      <c r="A652" s="50" t="s">
        <v>3138</v>
      </c>
      <c r="B652" s="50" t="s">
        <v>2253</v>
      </c>
      <c r="C652" s="50" t="s">
        <v>106</v>
      </c>
      <c r="D652" s="50" t="s">
        <v>107</v>
      </c>
      <c r="E652" s="50" t="s">
        <v>182</v>
      </c>
      <c r="F652" s="50" t="s">
        <v>1453</v>
      </c>
      <c r="G652" s="50" t="s">
        <v>109</v>
      </c>
      <c r="H652" s="52">
        <v>50</v>
      </c>
      <c r="I652" s="52">
        <v>50</v>
      </c>
      <c r="J652" s="52">
        <v>100</v>
      </c>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3"/>
      <c r="AN652" s="53"/>
      <c r="AO652" s="53"/>
      <c r="AP652" s="52"/>
      <c r="AQ652" s="52"/>
      <c r="AR652" s="52"/>
      <c r="AS652" s="52"/>
      <c r="AT652" s="52"/>
      <c r="AU652" s="52"/>
      <c r="AV652" s="52"/>
      <c r="AW652" s="52"/>
      <c r="AX652" s="52"/>
      <c r="AY652" s="52"/>
      <c r="AZ652" s="52">
        <v>3.2258064516129031E-2</v>
      </c>
      <c r="BA652" s="52">
        <v>50</v>
      </c>
      <c r="BB652" s="52">
        <v>50</v>
      </c>
      <c r="BC652" s="52"/>
      <c r="BD652" s="52"/>
      <c r="BE652" s="52"/>
      <c r="BF652" s="52"/>
      <c r="BG652" s="52"/>
      <c r="BH652" s="52"/>
      <c r="BI652" s="52"/>
      <c r="BJ652" s="52"/>
      <c r="BK652" s="52"/>
      <c r="BL652" s="52"/>
      <c r="BM652" s="52"/>
      <c r="BN652" s="52"/>
      <c r="BO652" s="52"/>
      <c r="BP652" s="52"/>
      <c r="BQ652" s="52"/>
      <c r="BR652" s="52"/>
      <c r="BS652" s="52"/>
      <c r="BT652" s="52"/>
      <c r="BU652" s="54"/>
      <c r="BV652" s="54"/>
      <c r="BW652" s="52"/>
      <c r="BX652" s="52"/>
      <c r="BY652" s="52"/>
      <c r="BZ652" s="55"/>
      <c r="CA652" s="55"/>
      <c r="CB652" s="52"/>
      <c r="CC652" s="52"/>
      <c r="CD652" s="52"/>
      <c r="CE652" s="52"/>
      <c r="CF652" s="52"/>
      <c r="CG652" s="52"/>
      <c r="CH652" s="52"/>
      <c r="CI652" s="52"/>
      <c r="CJ652" s="52"/>
      <c r="CK652" s="52"/>
      <c r="CL652" s="52"/>
      <c r="CM652" s="52"/>
      <c r="CN652" s="52"/>
      <c r="CO652" s="52"/>
      <c r="CP652" s="52"/>
      <c r="CQ652" s="52"/>
      <c r="CR652" s="52"/>
      <c r="CS652" s="52"/>
      <c r="CT652" s="52"/>
      <c r="CU652" s="52"/>
      <c r="CV652" s="52"/>
      <c r="CW652" s="52"/>
      <c r="CX652" s="52"/>
      <c r="CY652" s="52"/>
      <c r="CZ652" s="52"/>
      <c r="DA652" s="52"/>
      <c r="DB652" s="52"/>
      <c r="DC652" s="52"/>
      <c r="DD652" s="50" t="s">
        <v>738</v>
      </c>
      <c r="DE652" s="22"/>
      <c r="DF652" s="22"/>
    </row>
    <row r="653" spans="1:110" x14ac:dyDescent="0.25">
      <c r="A653" s="50" t="s">
        <v>3179</v>
      </c>
      <c r="B653" s="50" t="s">
        <v>2254</v>
      </c>
      <c r="C653" s="50" t="s">
        <v>106</v>
      </c>
      <c r="D653" s="50" t="s">
        <v>122</v>
      </c>
      <c r="E653" s="50" t="s">
        <v>123</v>
      </c>
      <c r="F653" s="50" t="s">
        <v>2644</v>
      </c>
      <c r="G653" s="50" t="s">
        <v>109</v>
      </c>
      <c r="H653" s="52">
        <v>777.36451847848025</v>
      </c>
      <c r="I653" s="52">
        <v>1250</v>
      </c>
      <c r="J653" s="52">
        <v>62.189161478278422</v>
      </c>
      <c r="K653" s="52">
        <v>0</v>
      </c>
      <c r="L653" s="52">
        <v>50</v>
      </c>
      <c r="M653" s="52">
        <v>41.666935483870965</v>
      </c>
      <c r="N653" s="52">
        <v>55.555913978494623</v>
      </c>
      <c r="O653" s="52">
        <v>100</v>
      </c>
      <c r="P653" s="52">
        <v>28</v>
      </c>
      <c r="Q653" s="52">
        <v>38.992655529953915</v>
      </c>
      <c r="R653" s="52">
        <v>40.369415807560131</v>
      </c>
      <c r="S653" s="52">
        <v>45.070564516129025</v>
      </c>
      <c r="T653" s="52">
        <v>51.990207373271893</v>
      </c>
      <c r="U653" s="52">
        <v>100</v>
      </c>
      <c r="V653" s="52">
        <v>54</v>
      </c>
      <c r="W653" s="52">
        <v>33.922616774850447</v>
      </c>
      <c r="X653" s="52">
        <v>45.230155699800598</v>
      </c>
      <c r="Y653" s="52">
        <v>100</v>
      </c>
      <c r="Z653" s="52">
        <v>32</v>
      </c>
      <c r="AA653" s="52">
        <v>29.490442439862544</v>
      </c>
      <c r="AB653" s="52">
        <v>39.320589919816726</v>
      </c>
      <c r="AC653" s="52">
        <v>100</v>
      </c>
      <c r="AD653" s="52">
        <v>59</v>
      </c>
      <c r="AE653" s="52">
        <v>46.088135593220358</v>
      </c>
      <c r="AF653" s="52">
        <v>61.450847457627148</v>
      </c>
      <c r="AG653" s="52">
        <v>100</v>
      </c>
      <c r="AH653" s="52">
        <v>43</v>
      </c>
      <c r="AI653" s="52">
        <v>42.277519379844954</v>
      </c>
      <c r="AJ653" s="52"/>
      <c r="AK653" s="52">
        <v>56.370025839793271</v>
      </c>
      <c r="AL653" s="52">
        <v>100</v>
      </c>
      <c r="AM653" s="53">
        <v>6.07</v>
      </c>
      <c r="AN653" s="53">
        <v>10.87</v>
      </c>
      <c r="AO653" s="53"/>
      <c r="AP653" s="52">
        <v>1</v>
      </c>
      <c r="AQ653" s="52">
        <v>0.86206896551724133</v>
      </c>
      <c r="AR653" s="52">
        <v>0.82352941176470584</v>
      </c>
      <c r="AS653" s="52">
        <v>0.91666666666666663</v>
      </c>
      <c r="AT653" s="52">
        <v>0.93103448275862066</v>
      </c>
      <c r="AU653" s="52">
        <v>0.94117647058823528</v>
      </c>
      <c r="AV653" s="52">
        <v>0.91666666666666663</v>
      </c>
      <c r="AW653" s="52">
        <v>0.96721311475409832</v>
      </c>
      <c r="AX653" s="52">
        <v>0.9555555555555556</v>
      </c>
      <c r="AY653" s="52"/>
      <c r="AZ653" s="52">
        <v>0.15537848605577689</v>
      </c>
      <c r="BA653" s="52">
        <v>28.924302788844638</v>
      </c>
      <c r="BB653" s="52">
        <v>50</v>
      </c>
      <c r="BC653" s="52">
        <v>0.21379310344827587</v>
      </c>
      <c r="BD653" s="52">
        <v>17.24137931034484</v>
      </c>
      <c r="BE653" s="52">
        <v>50</v>
      </c>
      <c r="BF653" s="52">
        <v>103</v>
      </c>
      <c r="BG653" s="52">
        <v>113</v>
      </c>
      <c r="BH653" s="52">
        <v>0.91150442477876104</v>
      </c>
      <c r="BI653" s="52">
        <v>50</v>
      </c>
      <c r="BJ653" s="52">
        <v>50</v>
      </c>
      <c r="BK653" s="52">
        <v>24</v>
      </c>
      <c r="BL653" s="52">
        <v>113</v>
      </c>
      <c r="BM653" s="52">
        <v>0.21238938053097345</v>
      </c>
      <c r="BN653" s="52">
        <v>14.159292035398231</v>
      </c>
      <c r="BO653" s="52">
        <v>50</v>
      </c>
      <c r="BP653" s="52">
        <v>61</v>
      </c>
      <c r="BQ653" s="52">
        <v>77</v>
      </c>
      <c r="BR653" s="52">
        <v>0.79220779220779225</v>
      </c>
      <c r="BS653" s="52">
        <v>42.138712351478311</v>
      </c>
      <c r="BT653" s="52">
        <v>50</v>
      </c>
      <c r="BU653" s="54">
        <v>55</v>
      </c>
      <c r="BV653" s="54">
        <v>65</v>
      </c>
      <c r="BW653" s="52">
        <v>0.84615384615384615</v>
      </c>
      <c r="BX653" s="52">
        <v>90.016366612111298</v>
      </c>
      <c r="BY653" s="52">
        <v>100</v>
      </c>
      <c r="BZ653" s="55">
        <v>31</v>
      </c>
      <c r="CA653" s="55">
        <v>38</v>
      </c>
      <c r="CB653" s="52">
        <v>0.81578947368421051</v>
      </c>
      <c r="CC653" s="52">
        <v>86.786114221724532</v>
      </c>
      <c r="CD653" s="52">
        <v>100</v>
      </c>
      <c r="CE653" s="52">
        <v>0</v>
      </c>
      <c r="CF653" s="52">
        <v>61</v>
      </c>
      <c r="CG653" s="52">
        <v>46</v>
      </c>
      <c r="CH653" s="52">
        <v>0.75409836065573765</v>
      </c>
      <c r="CI653" s="52">
        <v>100</v>
      </c>
      <c r="CJ653" s="52">
        <v>100</v>
      </c>
      <c r="CK653" s="52">
        <v>20</v>
      </c>
      <c r="CL653" s="52">
        <v>5</v>
      </c>
      <c r="CM653" s="52">
        <v>61</v>
      </c>
      <c r="CN653" s="52">
        <v>0.25</v>
      </c>
      <c r="CO653" s="52">
        <v>0.32786885245901637</v>
      </c>
      <c r="CP653" s="52">
        <v>0</v>
      </c>
      <c r="CQ653" s="52">
        <v>50</v>
      </c>
      <c r="CR653" s="52">
        <v>115</v>
      </c>
      <c r="CS653" s="52">
        <v>251</v>
      </c>
      <c r="CT653" s="52">
        <v>0.45816733067729082</v>
      </c>
      <c r="CU653" s="52">
        <v>38.180610889774236</v>
      </c>
      <c r="CV653" s="52">
        <v>50</v>
      </c>
      <c r="CW653" s="52">
        <v>0.81578947368421051</v>
      </c>
      <c r="CX653" s="52"/>
      <c r="CY653" s="52"/>
      <c r="CZ653" s="52">
        <v>16.823939048191338</v>
      </c>
      <c r="DA653" s="52">
        <v>19.496255895940152</v>
      </c>
      <c r="DB653" s="52">
        <v>17.335082511020332</v>
      </c>
      <c r="DC653" s="52">
        <v>12.629206143265662</v>
      </c>
      <c r="DD653" s="50" t="s">
        <v>778</v>
      </c>
      <c r="DE653" s="22"/>
      <c r="DF653" s="22"/>
    </row>
    <row r="654" spans="1:110" x14ac:dyDescent="0.25">
      <c r="A654" s="50" t="s">
        <v>3675</v>
      </c>
      <c r="B654" s="50" t="s">
        <v>2255</v>
      </c>
      <c r="C654" s="50" t="s">
        <v>1365</v>
      </c>
      <c r="D654" s="50" t="s">
        <v>140</v>
      </c>
      <c r="E654" s="50" t="s">
        <v>123</v>
      </c>
      <c r="F654" s="50" t="s">
        <v>2644</v>
      </c>
      <c r="G654" s="50" t="s">
        <v>109</v>
      </c>
      <c r="H654" s="52">
        <v>0</v>
      </c>
      <c r="I654" s="52">
        <v>0</v>
      </c>
      <c r="J654" s="52">
        <v>0</v>
      </c>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3"/>
      <c r="AN654" s="53"/>
      <c r="AO654" s="53"/>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4"/>
      <c r="BV654" s="54"/>
      <c r="BW654" s="52"/>
      <c r="BX654" s="52"/>
      <c r="BY654" s="52"/>
      <c r="BZ654" s="55"/>
      <c r="CA654" s="55"/>
      <c r="CB654" s="52"/>
      <c r="CC654" s="52"/>
      <c r="CD654" s="52"/>
      <c r="CE654" s="52"/>
      <c r="CF654" s="52"/>
      <c r="CG654" s="52"/>
      <c r="CH654" s="52"/>
      <c r="CI654" s="52"/>
      <c r="CJ654" s="52"/>
      <c r="CK654" s="52"/>
      <c r="CL654" s="52"/>
      <c r="CM654" s="52">
        <v>2</v>
      </c>
      <c r="CN654" s="52"/>
      <c r="CO654" s="52"/>
      <c r="CP654" s="52">
        <v>0</v>
      </c>
      <c r="CQ654" s="52">
        <v>0</v>
      </c>
      <c r="CR654" s="52"/>
      <c r="CS654" s="52"/>
      <c r="CT654" s="52"/>
      <c r="CU654" s="52"/>
      <c r="CV654" s="52"/>
      <c r="CW654" s="52"/>
      <c r="CX654" s="52"/>
      <c r="CY654" s="52"/>
      <c r="CZ654" s="52"/>
      <c r="DA654" s="52"/>
      <c r="DB654" s="52"/>
      <c r="DC654" s="52"/>
      <c r="DD654" s="50" t="s">
        <v>1370</v>
      </c>
      <c r="DE654" s="22"/>
      <c r="DF654" s="22"/>
    </row>
    <row r="655" spans="1:110" x14ac:dyDescent="0.25">
      <c r="A655" s="50" t="s">
        <v>2926</v>
      </c>
      <c r="B655" s="50" t="s">
        <v>2256</v>
      </c>
      <c r="C655" s="50" t="s">
        <v>106</v>
      </c>
      <c r="D655" s="50" t="s">
        <v>114</v>
      </c>
      <c r="E655" s="50" t="s">
        <v>137</v>
      </c>
      <c r="F655" s="50" t="s">
        <v>1453</v>
      </c>
      <c r="G655" s="50" t="s">
        <v>109</v>
      </c>
      <c r="H655" s="52">
        <v>614.20623567803261</v>
      </c>
      <c r="I655" s="52">
        <v>750</v>
      </c>
      <c r="J655" s="52">
        <v>81.894164757071024</v>
      </c>
      <c r="K655" s="52">
        <v>0</v>
      </c>
      <c r="L655" s="52">
        <v>118</v>
      </c>
      <c r="M655" s="52">
        <v>71.205011276707211</v>
      </c>
      <c r="N655" s="52">
        <v>94.940015035609619</v>
      </c>
      <c r="O655" s="52">
        <v>100</v>
      </c>
      <c r="P655" s="52">
        <v>85</v>
      </c>
      <c r="Q655" s="52">
        <v>66.280455436136492</v>
      </c>
      <c r="R655" s="52">
        <v>69.728796103796114</v>
      </c>
      <c r="S655" s="52">
        <v>75</v>
      </c>
      <c r="T655" s="52">
        <v>88.373940581515313</v>
      </c>
      <c r="U655" s="52">
        <v>100</v>
      </c>
      <c r="V655" s="52">
        <v>119</v>
      </c>
      <c r="W655" s="52">
        <v>57.37903510907713</v>
      </c>
      <c r="X655" s="52">
        <v>76.505380145436177</v>
      </c>
      <c r="Y655" s="52">
        <v>100</v>
      </c>
      <c r="Z655" s="52">
        <v>86</v>
      </c>
      <c r="AA655" s="52">
        <v>52.640173332033797</v>
      </c>
      <c r="AB655" s="52">
        <v>70.186897776045072</v>
      </c>
      <c r="AC655" s="52">
        <v>100</v>
      </c>
      <c r="AD655" s="52">
        <v>34</v>
      </c>
      <c r="AE655" s="52">
        <v>52.649019607843137</v>
      </c>
      <c r="AF655" s="52">
        <v>70.198692810457516</v>
      </c>
      <c r="AG655" s="52">
        <v>100</v>
      </c>
      <c r="AH655" s="52">
        <v>26</v>
      </c>
      <c r="AI655" s="52">
        <v>49.330769230769228</v>
      </c>
      <c r="AJ655" s="52"/>
      <c r="AK655" s="52">
        <v>65.774358974358975</v>
      </c>
      <c r="AL655" s="52">
        <v>100</v>
      </c>
      <c r="AM655" s="53">
        <v>8.7100000000000009</v>
      </c>
      <c r="AN655" s="53">
        <v>17.079999999999998</v>
      </c>
      <c r="AO655" s="53"/>
      <c r="AP655" s="52">
        <v>0</v>
      </c>
      <c r="AQ655" s="52">
        <v>0.9916666666666667</v>
      </c>
      <c r="AR655" s="52">
        <v>0.9885057471264368</v>
      </c>
      <c r="AS655" s="52">
        <v>1</v>
      </c>
      <c r="AT655" s="52">
        <v>0.99173553719008267</v>
      </c>
      <c r="AU655" s="52">
        <v>0.98863636363636365</v>
      </c>
      <c r="AV655" s="52">
        <v>1</v>
      </c>
      <c r="AW655" s="52">
        <v>1</v>
      </c>
      <c r="AX655" s="52">
        <v>1</v>
      </c>
      <c r="AY655" s="52"/>
      <c r="AZ655" s="52">
        <v>1.4925373134328358E-2</v>
      </c>
      <c r="BA655" s="52">
        <v>50</v>
      </c>
      <c r="BB655" s="52">
        <v>50</v>
      </c>
      <c r="BC655" s="52">
        <v>1.6393442622950821E-2</v>
      </c>
      <c r="BD655" s="52">
        <v>50</v>
      </c>
      <c r="BE655" s="52">
        <v>50</v>
      </c>
      <c r="BF655" s="52"/>
      <c r="BG655" s="52"/>
      <c r="BH655" s="52"/>
      <c r="BI655" s="52"/>
      <c r="BJ655" s="52"/>
      <c r="BK655" s="52"/>
      <c r="BL655" s="52"/>
      <c r="BM655" s="52"/>
      <c r="BN655" s="52"/>
      <c r="BO655" s="52"/>
      <c r="BP655" s="52"/>
      <c r="BQ655" s="52"/>
      <c r="BR655" s="52"/>
      <c r="BS655" s="52"/>
      <c r="BT655" s="52"/>
      <c r="BU655" s="54"/>
      <c r="BV655" s="54"/>
      <c r="BW655" s="52"/>
      <c r="BX655" s="52"/>
      <c r="BY655" s="52"/>
      <c r="BZ655" s="55"/>
      <c r="CA655" s="55"/>
      <c r="CB655" s="52"/>
      <c r="CC655" s="52"/>
      <c r="CD655" s="52"/>
      <c r="CE655" s="52"/>
      <c r="CF655" s="52"/>
      <c r="CG655" s="52"/>
      <c r="CH655" s="52"/>
      <c r="CI655" s="52"/>
      <c r="CJ655" s="52"/>
      <c r="CK655" s="52">
        <v>47</v>
      </c>
      <c r="CL655" s="52">
        <v>34</v>
      </c>
      <c r="CM655" s="52">
        <v>48</v>
      </c>
      <c r="CN655" s="52">
        <v>0.72340425531914898</v>
      </c>
      <c r="CO655" s="52">
        <v>0.97916666666666663</v>
      </c>
      <c r="CP655" s="52">
        <v>48.226950354609933</v>
      </c>
      <c r="CQ655" s="52">
        <v>50</v>
      </c>
      <c r="CR655" s="52"/>
      <c r="CS655" s="52"/>
      <c r="CT655" s="52"/>
      <c r="CU655" s="52"/>
      <c r="CV655" s="52"/>
      <c r="CW655" s="52"/>
      <c r="CX655" s="52"/>
      <c r="CY655" s="52"/>
      <c r="CZ655" s="52">
        <v>16.823939048191338</v>
      </c>
      <c r="DA655" s="52">
        <v>19.496255895940152</v>
      </c>
      <c r="DB655" s="52">
        <v>17.335082511020332</v>
      </c>
      <c r="DC655" s="52"/>
      <c r="DD655" s="50" t="s">
        <v>501</v>
      </c>
      <c r="DE655" s="22"/>
      <c r="DF655" s="22"/>
    </row>
    <row r="656" spans="1:110" x14ac:dyDescent="0.25">
      <c r="A656" s="50" t="s">
        <v>3192</v>
      </c>
      <c r="B656" s="50" t="s">
        <v>2257</v>
      </c>
      <c r="C656" s="50" t="s">
        <v>106</v>
      </c>
      <c r="D656" s="50" t="s">
        <v>122</v>
      </c>
      <c r="E656" s="50" t="s">
        <v>123</v>
      </c>
      <c r="F656" s="50" t="s">
        <v>2644</v>
      </c>
      <c r="G656" s="50" t="s">
        <v>109</v>
      </c>
      <c r="H656" s="52">
        <v>779.8434456446123</v>
      </c>
      <c r="I656" s="52">
        <v>1250</v>
      </c>
      <c r="J656" s="52">
        <v>62.387475651568977</v>
      </c>
      <c r="K656" s="52">
        <v>1</v>
      </c>
      <c r="L656" s="52">
        <v>190</v>
      </c>
      <c r="M656" s="52">
        <v>59.019949066213918</v>
      </c>
      <c r="N656" s="52">
        <v>78.693265421618548</v>
      </c>
      <c r="O656" s="52">
        <v>100</v>
      </c>
      <c r="P656" s="52">
        <v>142</v>
      </c>
      <c r="Q656" s="52">
        <v>54.745428214447976</v>
      </c>
      <c r="R656" s="52">
        <v>61.494479783578278</v>
      </c>
      <c r="S656" s="52">
        <v>71.66540658602149</v>
      </c>
      <c r="T656" s="52">
        <v>72.99390428593064</v>
      </c>
      <c r="U656" s="52">
        <v>100</v>
      </c>
      <c r="V656" s="52">
        <v>187</v>
      </c>
      <c r="W656" s="52">
        <v>48.493026076409933</v>
      </c>
      <c r="X656" s="52">
        <v>64.657368101879911</v>
      </c>
      <c r="Y656" s="52">
        <v>100</v>
      </c>
      <c r="Z656" s="52">
        <v>140</v>
      </c>
      <c r="AA656" s="52">
        <v>44.128252331860558</v>
      </c>
      <c r="AB656" s="52">
        <v>58.837669775814085</v>
      </c>
      <c r="AC656" s="52">
        <v>100</v>
      </c>
      <c r="AD656" s="52">
        <v>198</v>
      </c>
      <c r="AE656" s="52">
        <v>46.701851851851835</v>
      </c>
      <c r="AF656" s="52">
        <v>62.269135802469108</v>
      </c>
      <c r="AG656" s="52">
        <v>100</v>
      </c>
      <c r="AH656" s="52">
        <v>145</v>
      </c>
      <c r="AI656" s="52">
        <v>40.864367816091978</v>
      </c>
      <c r="AJ656" s="52">
        <v>62.672327044025181</v>
      </c>
      <c r="AK656" s="52">
        <v>54.485823754789308</v>
      </c>
      <c r="AL656" s="52">
        <v>100</v>
      </c>
      <c r="AM656" s="53">
        <v>16.91</v>
      </c>
      <c r="AN656" s="53">
        <v>17.36</v>
      </c>
      <c r="AO656" s="53">
        <v>21.8</v>
      </c>
      <c r="AP656" s="52">
        <v>1</v>
      </c>
      <c r="AQ656" s="52">
        <v>0.96551724137931039</v>
      </c>
      <c r="AR656" s="52">
        <v>0.95424836601307195</v>
      </c>
      <c r="AS656" s="52">
        <v>1</v>
      </c>
      <c r="AT656" s="52">
        <v>0.94581280788177335</v>
      </c>
      <c r="AU656" s="52">
        <v>0.934640522875817</v>
      </c>
      <c r="AV656" s="52">
        <v>0.98</v>
      </c>
      <c r="AW656" s="52">
        <v>0.96713615023474175</v>
      </c>
      <c r="AX656" s="52">
        <v>0.96226415094339623</v>
      </c>
      <c r="AY656" s="52">
        <v>0.98148148148148151</v>
      </c>
      <c r="AZ656" s="52">
        <v>0.17599999999999999</v>
      </c>
      <c r="BA656" s="52">
        <v>24.800000000000022</v>
      </c>
      <c r="BB656" s="52">
        <v>50</v>
      </c>
      <c r="BC656" s="52">
        <v>0.20441176470588235</v>
      </c>
      <c r="BD656" s="52">
        <v>19.11764705882355</v>
      </c>
      <c r="BE656" s="52">
        <v>50</v>
      </c>
      <c r="BF656" s="52">
        <v>157</v>
      </c>
      <c r="BG656" s="52">
        <v>381</v>
      </c>
      <c r="BH656" s="52">
        <v>0.4120734908136483</v>
      </c>
      <c r="BI656" s="52">
        <v>27.471566054243219</v>
      </c>
      <c r="BJ656" s="52">
        <v>50</v>
      </c>
      <c r="BK656" s="52">
        <v>73</v>
      </c>
      <c r="BL656" s="52">
        <v>381</v>
      </c>
      <c r="BM656" s="52">
        <v>0.19160104986876642</v>
      </c>
      <c r="BN656" s="52">
        <v>12.773403324584429</v>
      </c>
      <c r="BO656" s="52">
        <v>50</v>
      </c>
      <c r="BP656" s="52">
        <v>211</v>
      </c>
      <c r="BQ656" s="52">
        <v>304</v>
      </c>
      <c r="BR656" s="52">
        <v>0.69407894736842102</v>
      </c>
      <c r="BS656" s="52">
        <v>36.919092945128781</v>
      </c>
      <c r="BT656" s="52">
        <v>50</v>
      </c>
      <c r="BU656" s="54">
        <v>162</v>
      </c>
      <c r="BV656" s="54">
        <v>223</v>
      </c>
      <c r="BW656" s="52">
        <v>0.726457399103139</v>
      </c>
      <c r="BX656" s="52">
        <v>77.282702032248835</v>
      </c>
      <c r="BY656" s="52">
        <v>100</v>
      </c>
      <c r="BZ656" s="55">
        <v>163</v>
      </c>
      <c r="CA656" s="55">
        <v>223</v>
      </c>
      <c r="CB656" s="52">
        <v>0.73094170403587444</v>
      </c>
      <c r="CC656" s="52">
        <v>77.759755748497284</v>
      </c>
      <c r="CD656" s="52">
        <v>100</v>
      </c>
      <c r="CE656" s="52">
        <v>0</v>
      </c>
      <c r="CF656" s="52">
        <v>179</v>
      </c>
      <c r="CG656" s="52">
        <v>104</v>
      </c>
      <c r="CH656" s="52">
        <v>0.58100558659217882</v>
      </c>
      <c r="CI656" s="52">
        <v>77.467411545623847</v>
      </c>
      <c r="CJ656" s="52">
        <v>100</v>
      </c>
      <c r="CK656" s="52">
        <v>115</v>
      </c>
      <c r="CL656" s="52">
        <v>60</v>
      </c>
      <c r="CM656" s="52">
        <v>192</v>
      </c>
      <c r="CN656" s="52">
        <v>0.52173913043478259</v>
      </c>
      <c r="CO656" s="52">
        <v>0.59895833333333337</v>
      </c>
      <c r="CP656" s="52">
        <v>8.695652173913043</v>
      </c>
      <c r="CQ656" s="52">
        <v>50</v>
      </c>
      <c r="CR656" s="52">
        <v>269</v>
      </c>
      <c r="CS656" s="52">
        <v>875</v>
      </c>
      <c r="CT656" s="52">
        <v>0.30742857142857144</v>
      </c>
      <c r="CU656" s="52">
        <v>25.61904761904762</v>
      </c>
      <c r="CV656" s="52">
        <v>50</v>
      </c>
      <c r="CW656" s="52">
        <v>0.73094170403587444</v>
      </c>
      <c r="CX656" s="52"/>
      <c r="CY656" s="52"/>
      <c r="CZ656" s="52">
        <v>16.823939048191338</v>
      </c>
      <c r="DA656" s="52">
        <v>19.496255895940152</v>
      </c>
      <c r="DB656" s="52">
        <v>17.335082511020332</v>
      </c>
      <c r="DC656" s="52">
        <v>12.629206143265662</v>
      </c>
      <c r="DD656" s="50" t="s">
        <v>792</v>
      </c>
      <c r="DE656" s="22"/>
      <c r="DF656" s="22"/>
    </row>
    <row r="657" spans="1:110" x14ac:dyDescent="0.25">
      <c r="A657" s="50" t="s">
        <v>3197</v>
      </c>
      <c r="B657" s="50" t="s">
        <v>2258</v>
      </c>
      <c r="C657" s="50" t="s">
        <v>106</v>
      </c>
      <c r="D657" s="50" t="s">
        <v>122</v>
      </c>
      <c r="E657" s="50" t="s">
        <v>123</v>
      </c>
      <c r="F657" s="50" t="s">
        <v>2644</v>
      </c>
      <c r="G657" s="50" t="s">
        <v>109</v>
      </c>
      <c r="H657" s="52">
        <v>986.47262914077328</v>
      </c>
      <c r="I657" s="52">
        <v>1250</v>
      </c>
      <c r="J657" s="52">
        <v>78.917810331261862</v>
      </c>
      <c r="K657" s="52">
        <v>0</v>
      </c>
      <c r="L657" s="52">
        <v>251</v>
      </c>
      <c r="M657" s="52">
        <v>63.475661868654427</v>
      </c>
      <c r="N657" s="52">
        <v>84.63421582487257</v>
      </c>
      <c r="O657" s="52">
        <v>100</v>
      </c>
      <c r="P657" s="52">
        <v>43</v>
      </c>
      <c r="Q657" s="52">
        <v>53.197955738934724</v>
      </c>
      <c r="R657" s="52">
        <v>62.087628865979397</v>
      </c>
      <c r="S657" s="52">
        <v>65.600379962779172</v>
      </c>
      <c r="T657" s="52">
        <v>70.930607651912965</v>
      </c>
      <c r="U657" s="52">
        <v>100</v>
      </c>
      <c r="V657" s="52">
        <v>253</v>
      </c>
      <c r="W657" s="52">
        <v>60.340255988844078</v>
      </c>
      <c r="X657" s="52">
        <v>80.453674651792113</v>
      </c>
      <c r="Y657" s="52">
        <v>100</v>
      </c>
      <c r="Z657" s="52">
        <v>41</v>
      </c>
      <c r="AA657" s="52">
        <v>51.30505964853463</v>
      </c>
      <c r="AB657" s="52">
        <v>68.406746198046179</v>
      </c>
      <c r="AC657" s="52">
        <v>100</v>
      </c>
      <c r="AD657" s="52">
        <v>314</v>
      </c>
      <c r="AE657" s="52">
        <v>64.049893842887414</v>
      </c>
      <c r="AF657" s="52">
        <v>85.399858457183214</v>
      </c>
      <c r="AG657" s="52">
        <v>100</v>
      </c>
      <c r="AH657" s="52">
        <v>94</v>
      </c>
      <c r="AI657" s="52">
        <v>54.360283687943273</v>
      </c>
      <c r="AJ657" s="52">
        <v>68.189999999999984</v>
      </c>
      <c r="AK657" s="52">
        <v>72.480378250591031</v>
      </c>
      <c r="AL657" s="52">
        <v>100</v>
      </c>
      <c r="AM657" s="53">
        <v>12.4</v>
      </c>
      <c r="AN657" s="53">
        <v>10.78</v>
      </c>
      <c r="AO657" s="53">
        <v>13.82</v>
      </c>
      <c r="AP657" s="52">
        <v>1</v>
      </c>
      <c r="AQ657" s="52">
        <v>0.83774834437086088</v>
      </c>
      <c r="AR657" s="52">
        <v>0.78181818181818186</v>
      </c>
      <c r="AS657" s="52">
        <v>0.8502024291497976</v>
      </c>
      <c r="AT657" s="52">
        <v>0.8443708609271523</v>
      </c>
      <c r="AU657" s="52">
        <v>0.74545454545454548</v>
      </c>
      <c r="AV657" s="52">
        <v>0.8663967611336032</v>
      </c>
      <c r="AW657" s="52">
        <v>0.98746081504702199</v>
      </c>
      <c r="AX657" s="52">
        <v>0.96907216494845361</v>
      </c>
      <c r="AY657" s="52">
        <v>0.99549549549549554</v>
      </c>
      <c r="AZ657" s="52">
        <v>0.10174418604651163</v>
      </c>
      <c r="BA657" s="52">
        <v>39.65116279069769</v>
      </c>
      <c r="BB657" s="52">
        <v>50</v>
      </c>
      <c r="BC657" s="52">
        <v>0.23546511627906977</v>
      </c>
      <c r="BD657" s="52">
        <v>12.906976744186061</v>
      </c>
      <c r="BE657" s="52">
        <v>50</v>
      </c>
      <c r="BF657" s="52">
        <v>434</v>
      </c>
      <c r="BG657" s="52">
        <v>642</v>
      </c>
      <c r="BH657" s="52">
        <v>0.67601246105919</v>
      </c>
      <c r="BI657" s="52">
        <v>45.067497403946</v>
      </c>
      <c r="BJ657" s="52">
        <v>50</v>
      </c>
      <c r="BK657" s="52">
        <v>322</v>
      </c>
      <c r="BL657" s="52">
        <v>642</v>
      </c>
      <c r="BM657" s="52">
        <v>0.50155763239875384</v>
      </c>
      <c r="BN657" s="52">
        <v>33.437175493250251</v>
      </c>
      <c r="BO657" s="52">
        <v>50</v>
      </c>
      <c r="BP657" s="52">
        <v>378</v>
      </c>
      <c r="BQ657" s="52">
        <v>412</v>
      </c>
      <c r="BR657" s="52">
        <v>0.91747572815533984</v>
      </c>
      <c r="BS657" s="52">
        <v>48.801900433794678</v>
      </c>
      <c r="BT657" s="52">
        <v>50</v>
      </c>
      <c r="BU657" s="54">
        <v>343</v>
      </c>
      <c r="BV657" s="54">
        <v>377</v>
      </c>
      <c r="BW657" s="52">
        <v>0.90981432360742709</v>
      </c>
      <c r="BX657" s="52">
        <v>96.788757830577353</v>
      </c>
      <c r="BY657" s="52">
        <v>100</v>
      </c>
      <c r="BZ657" s="55">
        <v>86</v>
      </c>
      <c r="CA657" s="55">
        <v>99</v>
      </c>
      <c r="CB657" s="52">
        <v>0.86868686868686884</v>
      </c>
      <c r="CC657" s="52">
        <v>92.413496668815839</v>
      </c>
      <c r="CD657" s="52">
        <v>100</v>
      </c>
      <c r="CE657" s="52">
        <v>0</v>
      </c>
      <c r="CF657" s="52">
        <v>350</v>
      </c>
      <c r="CG657" s="52">
        <v>272</v>
      </c>
      <c r="CH657" s="52">
        <v>0.77714285714285714</v>
      </c>
      <c r="CI657" s="52">
        <v>100</v>
      </c>
      <c r="CJ657" s="52">
        <v>100</v>
      </c>
      <c r="CK657" s="52">
        <v>282</v>
      </c>
      <c r="CL657" s="52">
        <v>149</v>
      </c>
      <c r="CM657" s="52">
        <v>322</v>
      </c>
      <c r="CN657" s="52">
        <v>0.52836879432624118</v>
      </c>
      <c r="CO657" s="52">
        <v>0.87577639751552794</v>
      </c>
      <c r="CP657" s="52">
        <v>17.612293144208039</v>
      </c>
      <c r="CQ657" s="52">
        <v>50</v>
      </c>
      <c r="CR657" s="52">
        <v>619</v>
      </c>
      <c r="CS657" s="52">
        <v>1376</v>
      </c>
      <c r="CT657" s="52">
        <v>0.44985465116279072</v>
      </c>
      <c r="CU657" s="52">
        <v>37.487887596899228</v>
      </c>
      <c r="CV657" s="52">
        <v>50</v>
      </c>
      <c r="CW657" s="52">
        <v>0.86868686868686884</v>
      </c>
      <c r="CX657" s="52">
        <v>0.94</v>
      </c>
      <c r="CY657" s="52">
        <v>7.1313131313131203E-2</v>
      </c>
      <c r="CZ657" s="52">
        <v>16.823939048191338</v>
      </c>
      <c r="DA657" s="52">
        <v>19.496255895940152</v>
      </c>
      <c r="DB657" s="52">
        <v>17.335082511020332</v>
      </c>
      <c r="DC657" s="52">
        <v>12.629206143265662</v>
      </c>
      <c r="DD657" s="50" t="s">
        <v>798</v>
      </c>
      <c r="DE657" s="22"/>
      <c r="DF657" s="22"/>
    </row>
    <row r="658" spans="1:110" x14ac:dyDescent="0.25">
      <c r="A658" s="50" t="s">
        <v>3352</v>
      </c>
      <c r="B658" s="50" t="s">
        <v>2259</v>
      </c>
      <c r="C658" s="50" t="s">
        <v>106</v>
      </c>
      <c r="D658" s="50" t="s">
        <v>114</v>
      </c>
      <c r="E658" s="50" t="s">
        <v>137</v>
      </c>
      <c r="F658" s="50" t="s">
        <v>1453</v>
      </c>
      <c r="G658" s="50" t="s">
        <v>109</v>
      </c>
      <c r="H658" s="52">
        <v>568.67054220134412</v>
      </c>
      <c r="I658" s="52">
        <v>750</v>
      </c>
      <c r="J658" s="52">
        <v>75.822738960179208</v>
      </c>
      <c r="K658" s="52">
        <v>1</v>
      </c>
      <c r="L658" s="52">
        <v>292</v>
      </c>
      <c r="M658" s="52">
        <v>65.575385833405846</v>
      </c>
      <c r="N658" s="52">
        <v>87.433847777874462</v>
      </c>
      <c r="O658" s="52">
        <v>100</v>
      </c>
      <c r="P658" s="52">
        <v>182</v>
      </c>
      <c r="Q658" s="52">
        <v>58.100176704562081</v>
      </c>
      <c r="R658" s="52">
        <v>74.018425195030659</v>
      </c>
      <c r="S658" s="52">
        <v>75</v>
      </c>
      <c r="T658" s="52">
        <v>77.466902272749437</v>
      </c>
      <c r="U658" s="52">
        <v>100</v>
      </c>
      <c r="V658" s="52">
        <v>290</v>
      </c>
      <c r="W658" s="52">
        <v>60.864448557120959</v>
      </c>
      <c r="X658" s="52">
        <v>81.152598076161269</v>
      </c>
      <c r="Y658" s="52">
        <v>100</v>
      </c>
      <c r="Z658" s="52">
        <v>181</v>
      </c>
      <c r="AA658" s="52">
        <v>52.942993012744388</v>
      </c>
      <c r="AB658" s="52">
        <v>70.590657350325841</v>
      </c>
      <c r="AC658" s="52">
        <v>100</v>
      </c>
      <c r="AD658" s="52">
        <v>82</v>
      </c>
      <c r="AE658" s="52">
        <v>55.742276422764228</v>
      </c>
      <c r="AF658" s="52">
        <v>74.323035230352303</v>
      </c>
      <c r="AG658" s="52">
        <v>100</v>
      </c>
      <c r="AH658" s="52">
        <v>54</v>
      </c>
      <c r="AI658" s="52">
        <v>50.993827160493815</v>
      </c>
      <c r="AJ658" s="52">
        <v>64.899999999999991</v>
      </c>
      <c r="AK658" s="52">
        <v>67.991769547325092</v>
      </c>
      <c r="AL658" s="52">
        <v>100</v>
      </c>
      <c r="AM658" s="53">
        <v>16.89</v>
      </c>
      <c r="AN658" s="53">
        <v>21.07</v>
      </c>
      <c r="AO658" s="53">
        <v>13.9</v>
      </c>
      <c r="AP658" s="52">
        <v>0</v>
      </c>
      <c r="AQ658" s="52">
        <v>0.98349834983498352</v>
      </c>
      <c r="AR658" s="52">
        <v>0.99465240641711228</v>
      </c>
      <c r="AS658" s="52">
        <v>0.96551724137931039</v>
      </c>
      <c r="AT658" s="52">
        <v>0.97697368421052633</v>
      </c>
      <c r="AU658" s="52">
        <v>0.98936170212765961</v>
      </c>
      <c r="AV658" s="52">
        <v>0.9568965517241379</v>
      </c>
      <c r="AW658" s="52">
        <v>1</v>
      </c>
      <c r="AX658" s="52">
        <v>1</v>
      </c>
      <c r="AY658" s="52">
        <v>1</v>
      </c>
      <c r="AZ658" s="52">
        <v>9.4637223974763401E-2</v>
      </c>
      <c r="BA658" s="52">
        <v>41.072555205047337</v>
      </c>
      <c r="BB658" s="52">
        <v>50</v>
      </c>
      <c r="BC658" s="52">
        <v>0.12694300518134716</v>
      </c>
      <c r="BD658" s="52">
        <v>34.611398963730579</v>
      </c>
      <c r="BE658" s="52">
        <v>50</v>
      </c>
      <c r="BF658" s="52"/>
      <c r="BG658" s="52"/>
      <c r="BH658" s="52"/>
      <c r="BI658" s="52"/>
      <c r="BJ658" s="52"/>
      <c r="BK658" s="52"/>
      <c r="BL658" s="52"/>
      <c r="BM658" s="52"/>
      <c r="BN658" s="52"/>
      <c r="BO658" s="52"/>
      <c r="BP658" s="52"/>
      <c r="BQ658" s="52"/>
      <c r="BR658" s="52"/>
      <c r="BS658" s="52"/>
      <c r="BT658" s="52"/>
      <c r="BU658" s="54"/>
      <c r="BV658" s="54"/>
      <c r="BW658" s="52"/>
      <c r="BX658" s="52"/>
      <c r="BY658" s="52"/>
      <c r="BZ658" s="55"/>
      <c r="CA658" s="55"/>
      <c r="CB658" s="52"/>
      <c r="CC658" s="52"/>
      <c r="CD658" s="52"/>
      <c r="CE658" s="52"/>
      <c r="CF658" s="52"/>
      <c r="CG658" s="52"/>
      <c r="CH658" s="52"/>
      <c r="CI658" s="52"/>
      <c r="CJ658" s="52"/>
      <c r="CK658" s="52">
        <v>96</v>
      </c>
      <c r="CL658" s="52">
        <v>49</v>
      </c>
      <c r="CM658" s="52">
        <v>96</v>
      </c>
      <c r="CN658" s="52">
        <v>0.51041666666666663</v>
      </c>
      <c r="CO658" s="52">
        <v>1</v>
      </c>
      <c r="CP658" s="52">
        <v>34.027777777777771</v>
      </c>
      <c r="CQ658" s="52">
        <v>50</v>
      </c>
      <c r="CR658" s="52"/>
      <c r="CS658" s="52"/>
      <c r="CT658" s="52"/>
      <c r="CU658" s="52"/>
      <c r="CV658" s="52"/>
      <c r="CW658" s="52"/>
      <c r="CX658" s="52"/>
      <c r="CY658" s="52"/>
      <c r="CZ658" s="52">
        <v>16.823939048191338</v>
      </c>
      <c r="DA658" s="52">
        <v>19.496255895940152</v>
      </c>
      <c r="DB658" s="52">
        <v>17.335082511020332</v>
      </c>
      <c r="DC658" s="52"/>
      <c r="DD658" s="50" t="s">
        <v>980</v>
      </c>
      <c r="DE658" s="22"/>
      <c r="DF658" s="22"/>
    </row>
    <row r="659" spans="1:110" x14ac:dyDescent="0.25">
      <c r="A659" s="50" t="s">
        <v>3186</v>
      </c>
      <c r="B659" s="50" t="s">
        <v>2260</v>
      </c>
      <c r="C659" s="50" t="s">
        <v>106</v>
      </c>
      <c r="D659" s="50" t="s">
        <v>122</v>
      </c>
      <c r="E659" s="50" t="s">
        <v>123</v>
      </c>
      <c r="F659" s="50" t="s">
        <v>2644</v>
      </c>
      <c r="G659" s="50" t="s">
        <v>109</v>
      </c>
      <c r="H659" s="52">
        <v>967.59974890228705</v>
      </c>
      <c r="I659" s="52">
        <v>1250</v>
      </c>
      <c r="J659" s="52">
        <v>77.407979912182967</v>
      </c>
      <c r="K659" s="52">
        <v>0</v>
      </c>
      <c r="L659" s="52">
        <v>263</v>
      </c>
      <c r="M659" s="52">
        <v>55.033130272428686</v>
      </c>
      <c r="N659" s="52">
        <v>73.377507029904905</v>
      </c>
      <c r="O659" s="52">
        <v>100</v>
      </c>
      <c r="P659" s="52">
        <v>80</v>
      </c>
      <c r="Q659" s="52">
        <v>48.048179883512539</v>
      </c>
      <c r="R659" s="52">
        <v>56.162626544069873</v>
      </c>
      <c r="S659" s="52">
        <v>58.086660497091486</v>
      </c>
      <c r="T659" s="52">
        <v>64.064239844683385</v>
      </c>
      <c r="U659" s="52">
        <v>100</v>
      </c>
      <c r="V659" s="52">
        <v>266</v>
      </c>
      <c r="W659" s="52">
        <v>52.748727488825182</v>
      </c>
      <c r="X659" s="52">
        <v>70.3316366517669</v>
      </c>
      <c r="Y659" s="52">
        <v>100</v>
      </c>
      <c r="Z659" s="52">
        <v>81</v>
      </c>
      <c r="AA659" s="52">
        <v>44.951550634253969</v>
      </c>
      <c r="AB659" s="52">
        <v>59.935400845671957</v>
      </c>
      <c r="AC659" s="52">
        <v>100</v>
      </c>
      <c r="AD659" s="52">
        <v>309</v>
      </c>
      <c r="AE659" s="52">
        <v>62.411650485436859</v>
      </c>
      <c r="AF659" s="52">
        <v>83.215533980582478</v>
      </c>
      <c r="AG659" s="52">
        <v>100</v>
      </c>
      <c r="AH659" s="52">
        <v>79</v>
      </c>
      <c r="AI659" s="52">
        <v>50.753164556962041</v>
      </c>
      <c r="AJ659" s="52">
        <v>66.416086956521738</v>
      </c>
      <c r="AK659" s="52">
        <v>67.670886075949383</v>
      </c>
      <c r="AL659" s="52">
        <v>100</v>
      </c>
      <c r="AM659" s="53">
        <v>10.029999999999999</v>
      </c>
      <c r="AN659" s="53">
        <v>11.21</v>
      </c>
      <c r="AO659" s="53">
        <v>15.66</v>
      </c>
      <c r="AP659" s="52">
        <v>1</v>
      </c>
      <c r="AQ659" s="52">
        <v>0.89597315436241609</v>
      </c>
      <c r="AR659" s="52">
        <v>0.85567010309278346</v>
      </c>
      <c r="AS659" s="52">
        <v>0.91542288557213936</v>
      </c>
      <c r="AT659" s="52">
        <v>0.90268456375838924</v>
      </c>
      <c r="AU659" s="52">
        <v>0.865979381443299</v>
      </c>
      <c r="AV659" s="52">
        <v>0.92039800995024879</v>
      </c>
      <c r="AW659" s="52">
        <v>0.95412844036697253</v>
      </c>
      <c r="AX659" s="52">
        <v>0.93023255813953487</v>
      </c>
      <c r="AY659" s="52">
        <v>0.96265560165975106</v>
      </c>
      <c r="AZ659" s="52">
        <v>0.13159908186687069</v>
      </c>
      <c r="BA659" s="52">
        <v>33.680183626625883</v>
      </c>
      <c r="BB659" s="52">
        <v>50</v>
      </c>
      <c r="BC659" s="52">
        <v>0.20048899755501223</v>
      </c>
      <c r="BD659" s="52">
        <v>19.902200488997558</v>
      </c>
      <c r="BE659" s="52">
        <v>50</v>
      </c>
      <c r="BF659" s="52">
        <v>474</v>
      </c>
      <c r="BG659" s="52">
        <v>659</v>
      </c>
      <c r="BH659" s="52">
        <v>0.71927162367223063</v>
      </c>
      <c r="BI659" s="52">
        <v>47.95144157814871</v>
      </c>
      <c r="BJ659" s="52">
        <v>50</v>
      </c>
      <c r="BK659" s="52">
        <v>227</v>
      </c>
      <c r="BL659" s="52">
        <v>659</v>
      </c>
      <c r="BM659" s="52">
        <v>0.34446130500758726</v>
      </c>
      <c r="BN659" s="52">
        <v>22.964087000505817</v>
      </c>
      <c r="BO659" s="52">
        <v>50</v>
      </c>
      <c r="BP659" s="52">
        <v>297</v>
      </c>
      <c r="BQ659" s="52">
        <v>320</v>
      </c>
      <c r="BR659" s="52">
        <v>0.92812499999999998</v>
      </c>
      <c r="BS659" s="52">
        <v>49.368351063829792</v>
      </c>
      <c r="BT659" s="52">
        <v>50</v>
      </c>
      <c r="BU659" s="54">
        <v>337</v>
      </c>
      <c r="BV659" s="54">
        <v>362</v>
      </c>
      <c r="BW659" s="52">
        <v>0.93093922651933703</v>
      </c>
      <c r="BX659" s="52">
        <v>99.036087927589051</v>
      </c>
      <c r="BY659" s="52">
        <v>100</v>
      </c>
      <c r="BZ659" s="55">
        <v>86</v>
      </c>
      <c r="CA659" s="55">
        <v>99</v>
      </c>
      <c r="CB659" s="52">
        <v>0.86868686868686884</v>
      </c>
      <c r="CC659" s="52">
        <v>92.413496668815839</v>
      </c>
      <c r="CD659" s="52">
        <v>100</v>
      </c>
      <c r="CE659" s="52">
        <v>0</v>
      </c>
      <c r="CF659" s="52">
        <v>347</v>
      </c>
      <c r="CG659" s="52">
        <v>279</v>
      </c>
      <c r="CH659" s="52">
        <v>0.80403458213256485</v>
      </c>
      <c r="CI659" s="52">
        <v>100</v>
      </c>
      <c r="CJ659" s="52">
        <v>100</v>
      </c>
      <c r="CK659" s="52">
        <v>302</v>
      </c>
      <c r="CL659" s="52">
        <v>157</v>
      </c>
      <c r="CM659" s="52">
        <v>328</v>
      </c>
      <c r="CN659" s="52">
        <v>0.51986754966887416</v>
      </c>
      <c r="CO659" s="52">
        <v>0.92073170731707321</v>
      </c>
      <c r="CP659" s="52">
        <v>34.657836644591612</v>
      </c>
      <c r="CQ659" s="52">
        <v>50</v>
      </c>
      <c r="CR659" s="52">
        <v>769</v>
      </c>
      <c r="CS659" s="52">
        <v>1307</v>
      </c>
      <c r="CT659" s="52">
        <v>0.58837031369548587</v>
      </c>
      <c r="CU659" s="52">
        <v>49.030859474623824</v>
      </c>
      <c r="CV659" s="52">
        <v>50</v>
      </c>
      <c r="CW659" s="52">
        <v>0.86868686868686884</v>
      </c>
      <c r="CX659" s="52">
        <v>0.94</v>
      </c>
      <c r="CY659" s="52">
        <v>7.1313131313131203E-2</v>
      </c>
      <c r="CZ659" s="52">
        <v>16.823939048191338</v>
      </c>
      <c r="DA659" s="52">
        <v>19.496255895940152</v>
      </c>
      <c r="DB659" s="52">
        <v>17.335082511020332</v>
      </c>
      <c r="DC659" s="52">
        <v>12.629206143265662</v>
      </c>
      <c r="DD659" s="50" t="s">
        <v>786</v>
      </c>
      <c r="DE659" s="22"/>
      <c r="DF659" s="22"/>
    </row>
    <row r="660" spans="1:110" x14ac:dyDescent="0.25">
      <c r="A660" s="50" t="s">
        <v>3204</v>
      </c>
      <c r="B660" s="50" t="s">
        <v>2261</v>
      </c>
      <c r="C660" s="50" t="s">
        <v>106</v>
      </c>
      <c r="D660" s="50" t="s">
        <v>122</v>
      </c>
      <c r="E660" s="50" t="s">
        <v>123</v>
      </c>
      <c r="F660" s="50" t="s">
        <v>2644</v>
      </c>
      <c r="G660" s="50" t="s">
        <v>109</v>
      </c>
      <c r="H660" s="52">
        <v>989.87887171731359</v>
      </c>
      <c r="I660" s="52">
        <v>1250</v>
      </c>
      <c r="J660" s="52">
        <v>79.190309737385093</v>
      </c>
      <c r="K660" s="52">
        <v>1</v>
      </c>
      <c r="L660" s="52">
        <v>328</v>
      </c>
      <c r="M660" s="52">
        <v>69.601757146603703</v>
      </c>
      <c r="N660" s="52">
        <v>92.802342862138261</v>
      </c>
      <c r="O660" s="52">
        <v>100</v>
      </c>
      <c r="P660" s="52">
        <v>37</v>
      </c>
      <c r="Q660" s="52">
        <v>54.58482272595176</v>
      </c>
      <c r="R660" s="52">
        <v>60.285477422546691</v>
      </c>
      <c r="S660" s="52">
        <v>71.511126815208939</v>
      </c>
      <c r="T660" s="52">
        <v>72.779763634602347</v>
      </c>
      <c r="U660" s="52">
        <v>100</v>
      </c>
      <c r="V660" s="52">
        <v>285</v>
      </c>
      <c r="W660" s="52">
        <v>58.706501075139158</v>
      </c>
      <c r="X660" s="52">
        <v>78.275334766852211</v>
      </c>
      <c r="Y660" s="52">
        <v>100</v>
      </c>
      <c r="Z660" s="52">
        <v>28</v>
      </c>
      <c r="AA660" s="52">
        <v>44.213753886434297</v>
      </c>
      <c r="AB660" s="52">
        <v>58.951671848579068</v>
      </c>
      <c r="AC660" s="52">
        <v>100</v>
      </c>
      <c r="AD660" s="52">
        <v>411</v>
      </c>
      <c r="AE660" s="52">
        <v>69.835279805352698</v>
      </c>
      <c r="AF660" s="52">
        <v>93.113706407136931</v>
      </c>
      <c r="AG660" s="52">
        <v>100</v>
      </c>
      <c r="AH660" s="52">
        <v>66</v>
      </c>
      <c r="AI660" s="52">
        <v>54.46666666666669</v>
      </c>
      <c r="AJ660" s="52">
        <v>72.775362318840493</v>
      </c>
      <c r="AK660" s="52">
        <v>72.622222222222248</v>
      </c>
      <c r="AL660" s="52">
        <v>100</v>
      </c>
      <c r="AM660" s="53">
        <v>16.920000000000002</v>
      </c>
      <c r="AN660" s="53">
        <v>16.07</v>
      </c>
      <c r="AO660" s="53">
        <v>18.3</v>
      </c>
      <c r="AP660" s="52">
        <v>1</v>
      </c>
      <c r="AQ660" s="52">
        <v>0.79418886198547212</v>
      </c>
      <c r="AR660" s="52">
        <v>0.64912280701754388</v>
      </c>
      <c r="AS660" s="52">
        <v>0.81741573033707871</v>
      </c>
      <c r="AT660" s="52">
        <v>0.69007263922518158</v>
      </c>
      <c r="AU660" s="52">
        <v>0.49122807017543857</v>
      </c>
      <c r="AV660" s="52">
        <v>0.7219101123595506</v>
      </c>
      <c r="AW660" s="52">
        <v>0.96705882352941175</v>
      </c>
      <c r="AX660" s="52">
        <v>0.95652173913043481</v>
      </c>
      <c r="AY660" s="52">
        <v>0.9691011235955056</v>
      </c>
      <c r="AZ660" s="52">
        <v>3.8167938931297711E-2</v>
      </c>
      <c r="BA660" s="52">
        <v>50</v>
      </c>
      <c r="BB660" s="52">
        <v>50</v>
      </c>
      <c r="BC660" s="52">
        <v>0.125</v>
      </c>
      <c r="BD660" s="52">
        <v>35.000000000000007</v>
      </c>
      <c r="BE660" s="52">
        <v>50</v>
      </c>
      <c r="BF660" s="52">
        <v>535</v>
      </c>
      <c r="BG660" s="52">
        <v>845</v>
      </c>
      <c r="BH660" s="52">
        <v>0.63313609467455623</v>
      </c>
      <c r="BI660" s="52">
        <v>42.209072978303745</v>
      </c>
      <c r="BJ660" s="52">
        <v>50</v>
      </c>
      <c r="BK660" s="52">
        <v>552</v>
      </c>
      <c r="BL660" s="52">
        <v>845</v>
      </c>
      <c r="BM660" s="52">
        <v>0.65325443786982251</v>
      </c>
      <c r="BN660" s="52">
        <v>43.550295857988168</v>
      </c>
      <c r="BO660" s="52">
        <v>50</v>
      </c>
      <c r="BP660" s="52">
        <v>121</v>
      </c>
      <c r="BQ660" s="52">
        <v>435</v>
      </c>
      <c r="BR660" s="52">
        <v>0.27816091954022987</v>
      </c>
      <c r="BS660" s="52">
        <v>14.79579359256542</v>
      </c>
      <c r="BT660" s="52">
        <v>50</v>
      </c>
      <c r="BU660" s="54">
        <v>406</v>
      </c>
      <c r="BV660" s="54">
        <v>419</v>
      </c>
      <c r="BW660" s="52">
        <v>0.96897374701670647</v>
      </c>
      <c r="BX660" s="52">
        <v>100</v>
      </c>
      <c r="BY660" s="52">
        <v>100</v>
      </c>
      <c r="BZ660" s="55">
        <v>54</v>
      </c>
      <c r="CA660" s="55">
        <v>59</v>
      </c>
      <c r="CB660" s="52">
        <v>0.9152542372881356</v>
      </c>
      <c r="CC660" s="52">
        <v>97.367472051929326</v>
      </c>
      <c r="CD660" s="52">
        <v>100</v>
      </c>
      <c r="CE660" s="52">
        <v>0</v>
      </c>
      <c r="CF660" s="52">
        <v>415</v>
      </c>
      <c r="CG660" s="52">
        <v>354</v>
      </c>
      <c r="CH660" s="52">
        <v>0.8530120481927711</v>
      </c>
      <c r="CI660" s="52">
        <v>100</v>
      </c>
      <c r="CJ660" s="52">
        <v>100</v>
      </c>
      <c r="CK660" s="52">
        <v>361</v>
      </c>
      <c r="CL660" s="52">
        <v>248</v>
      </c>
      <c r="CM660" s="52">
        <v>423</v>
      </c>
      <c r="CN660" s="52">
        <v>0.68698060941828254</v>
      </c>
      <c r="CO660" s="52">
        <v>0.85342789598108748</v>
      </c>
      <c r="CP660" s="52">
        <v>22.899353647276087</v>
      </c>
      <c r="CQ660" s="52">
        <v>50</v>
      </c>
      <c r="CR660" s="52">
        <v>317</v>
      </c>
      <c r="CS660" s="52">
        <v>1703</v>
      </c>
      <c r="CT660" s="52">
        <v>0.18614210217263652</v>
      </c>
      <c r="CU660" s="52">
        <v>15.51184184771971</v>
      </c>
      <c r="CV660" s="52">
        <v>50</v>
      </c>
      <c r="CW660" s="52">
        <v>0.9152542372881356</v>
      </c>
      <c r="CX660" s="52">
        <v>0.94</v>
      </c>
      <c r="CY660" s="52">
        <v>2.474576271186436E-2</v>
      </c>
      <c r="CZ660" s="52">
        <v>16.823939048191338</v>
      </c>
      <c r="DA660" s="52">
        <v>19.496255895940152</v>
      </c>
      <c r="DB660" s="52">
        <v>17.335082511020332</v>
      </c>
      <c r="DC660" s="52">
        <v>12.629206143265662</v>
      </c>
      <c r="DD660" s="50" t="s">
        <v>806</v>
      </c>
      <c r="DE660" s="22"/>
      <c r="DF660" s="22"/>
    </row>
    <row r="661" spans="1:110" x14ac:dyDescent="0.25">
      <c r="A661" s="50" t="s">
        <v>3203</v>
      </c>
      <c r="B661" s="50" t="s">
        <v>2262</v>
      </c>
      <c r="C661" s="50" t="s">
        <v>106</v>
      </c>
      <c r="D661" s="50" t="s">
        <v>140</v>
      </c>
      <c r="E661" s="50" t="s">
        <v>119</v>
      </c>
      <c r="F661" s="50" t="s">
        <v>1453</v>
      </c>
      <c r="G661" s="50" t="s">
        <v>109</v>
      </c>
      <c r="H661" s="52">
        <v>645.45537502259572</v>
      </c>
      <c r="I661" s="52">
        <v>800</v>
      </c>
      <c r="J661" s="52">
        <v>80.681921877824465</v>
      </c>
      <c r="K661" s="52">
        <v>0</v>
      </c>
      <c r="L661" s="52">
        <v>802</v>
      </c>
      <c r="M661" s="52">
        <v>76.470912120937484</v>
      </c>
      <c r="N661" s="52">
        <v>100</v>
      </c>
      <c r="O661" s="52">
        <v>100</v>
      </c>
      <c r="P661" s="52">
        <v>123</v>
      </c>
      <c r="Q661" s="52">
        <v>61.966483255159559</v>
      </c>
      <c r="R661" s="52">
        <v>73.562732946083969</v>
      </c>
      <c r="S661" s="52">
        <v>75</v>
      </c>
      <c r="T661" s="52">
        <v>82.62197767354607</v>
      </c>
      <c r="U661" s="52">
        <v>100</v>
      </c>
      <c r="V661" s="52">
        <v>801</v>
      </c>
      <c r="W661" s="52">
        <v>70.984865674579595</v>
      </c>
      <c r="X661" s="52">
        <v>94.646487566106131</v>
      </c>
      <c r="Y661" s="52">
        <v>100</v>
      </c>
      <c r="Z661" s="52">
        <v>122</v>
      </c>
      <c r="AA661" s="52">
        <v>56.637555204485565</v>
      </c>
      <c r="AB661" s="52">
        <v>75.516740272647425</v>
      </c>
      <c r="AC661" s="52">
        <v>100</v>
      </c>
      <c r="AD661" s="52">
        <v>409</v>
      </c>
      <c r="AE661" s="52">
        <v>66.25998370008152</v>
      </c>
      <c r="AF661" s="52">
        <v>88.346644933442036</v>
      </c>
      <c r="AG661" s="52">
        <v>100</v>
      </c>
      <c r="AH661" s="52">
        <v>62</v>
      </c>
      <c r="AI661" s="52">
        <v>58.506989247311829</v>
      </c>
      <c r="AJ661" s="52">
        <v>67.645244956772359</v>
      </c>
      <c r="AK661" s="52">
        <v>78.009318996415772</v>
      </c>
      <c r="AL661" s="52">
        <v>100</v>
      </c>
      <c r="AM661" s="53">
        <v>13.03</v>
      </c>
      <c r="AN661" s="53">
        <v>16.920000000000002</v>
      </c>
      <c r="AO661" s="53">
        <v>9.1300000000000008</v>
      </c>
      <c r="AP661" s="52">
        <v>0</v>
      </c>
      <c r="AQ661" s="52">
        <v>0.97463768115942029</v>
      </c>
      <c r="AR661" s="52">
        <v>0.97637795275590555</v>
      </c>
      <c r="AS661" s="52">
        <v>0.97432239657631958</v>
      </c>
      <c r="AT661" s="52">
        <v>0.97346200241254521</v>
      </c>
      <c r="AU661" s="52">
        <v>0.96850393700787396</v>
      </c>
      <c r="AV661" s="52">
        <v>0.97435897435897434</v>
      </c>
      <c r="AW661" s="52">
        <v>0.99518072289156623</v>
      </c>
      <c r="AX661" s="52">
        <v>0.984375</v>
      </c>
      <c r="AY661" s="52">
        <v>0.9971509971509972</v>
      </c>
      <c r="AZ661" s="52">
        <v>6.5217391304347824E-2</v>
      </c>
      <c r="BA661" s="52">
        <v>46.956521739130451</v>
      </c>
      <c r="BB661" s="52">
        <v>50</v>
      </c>
      <c r="BC661" s="52">
        <v>0.10256410256410256</v>
      </c>
      <c r="BD661" s="52">
        <v>39.487179487179503</v>
      </c>
      <c r="BE661" s="52">
        <v>50</v>
      </c>
      <c r="BF661" s="52"/>
      <c r="BG661" s="52"/>
      <c r="BH661" s="52"/>
      <c r="BI661" s="52"/>
      <c r="BJ661" s="52"/>
      <c r="BK661" s="52"/>
      <c r="BL661" s="52"/>
      <c r="BM661" s="52"/>
      <c r="BN661" s="52"/>
      <c r="BO661" s="52"/>
      <c r="BP661" s="52">
        <v>124</v>
      </c>
      <c r="BQ661" s="52">
        <v>411</v>
      </c>
      <c r="BR661" s="52">
        <v>0.30170316301703165</v>
      </c>
      <c r="BS661" s="52">
        <v>16.04804058601232</v>
      </c>
      <c r="BT661" s="52">
        <v>50</v>
      </c>
      <c r="BU661" s="54"/>
      <c r="BV661" s="54"/>
      <c r="BW661" s="52"/>
      <c r="BX661" s="52"/>
      <c r="BY661" s="52"/>
      <c r="BZ661" s="55"/>
      <c r="CA661" s="55"/>
      <c r="CB661" s="52"/>
      <c r="CC661" s="52"/>
      <c r="CD661" s="52"/>
      <c r="CE661" s="52"/>
      <c r="CF661" s="52"/>
      <c r="CG661" s="52"/>
      <c r="CH661" s="52"/>
      <c r="CI661" s="52"/>
      <c r="CJ661" s="52"/>
      <c r="CK661" s="52">
        <v>368</v>
      </c>
      <c r="CL661" s="52">
        <v>263</v>
      </c>
      <c r="CM661" s="52">
        <v>413</v>
      </c>
      <c r="CN661" s="52">
        <v>0.71467391304347827</v>
      </c>
      <c r="CO661" s="52">
        <v>0.89104116222760288</v>
      </c>
      <c r="CP661" s="52">
        <v>23.822463768115941</v>
      </c>
      <c r="CQ661" s="52">
        <v>50</v>
      </c>
      <c r="CR661" s="52"/>
      <c r="CS661" s="52"/>
      <c r="CT661" s="52"/>
      <c r="CU661" s="52"/>
      <c r="CV661" s="52"/>
      <c r="CW661" s="52"/>
      <c r="CX661" s="52"/>
      <c r="CY661" s="52"/>
      <c r="CZ661" s="52">
        <v>16.823939048191338</v>
      </c>
      <c r="DA661" s="52">
        <v>19.496255895940152</v>
      </c>
      <c r="DB661" s="52">
        <v>17.335082511020332</v>
      </c>
      <c r="DC661" s="52"/>
      <c r="DD661" s="50" t="s">
        <v>805</v>
      </c>
      <c r="DE661" s="22"/>
      <c r="DF661" s="22"/>
    </row>
    <row r="662" spans="1:110" x14ac:dyDescent="0.25">
      <c r="A662" s="50" t="s">
        <v>2858</v>
      </c>
      <c r="B662" s="50" t="s">
        <v>2263</v>
      </c>
      <c r="C662" s="50" t="s">
        <v>106</v>
      </c>
      <c r="D662" s="50" t="s">
        <v>114</v>
      </c>
      <c r="E662" s="50" t="s">
        <v>132</v>
      </c>
      <c r="F662" s="50" t="s">
        <v>1453</v>
      </c>
      <c r="G662" s="50" t="s">
        <v>109</v>
      </c>
      <c r="H662" s="52">
        <v>533.97554754236239</v>
      </c>
      <c r="I662" s="52">
        <v>550</v>
      </c>
      <c r="J662" s="52">
        <v>97.08646318952043</v>
      </c>
      <c r="K662" s="52">
        <v>0</v>
      </c>
      <c r="L662" s="52">
        <v>79</v>
      </c>
      <c r="M662" s="52">
        <v>85.68922070996129</v>
      </c>
      <c r="N662" s="52">
        <v>100</v>
      </c>
      <c r="O662" s="52">
        <v>100</v>
      </c>
      <c r="P662" s="52">
        <v>21</v>
      </c>
      <c r="Q662" s="52">
        <v>74.92610510121628</v>
      </c>
      <c r="R662" s="52">
        <v>75</v>
      </c>
      <c r="S662" s="52">
        <v>75</v>
      </c>
      <c r="T662" s="52">
        <v>99.901473468288373</v>
      </c>
      <c r="U662" s="52">
        <v>100</v>
      </c>
      <c r="V662" s="52">
        <v>79</v>
      </c>
      <c r="W662" s="52">
        <v>79.340970386856455</v>
      </c>
      <c r="X662" s="52">
        <v>100</v>
      </c>
      <c r="Y662" s="52">
        <v>100</v>
      </c>
      <c r="Z662" s="52">
        <v>21</v>
      </c>
      <c r="AA662" s="52">
        <v>75.001683721921808</v>
      </c>
      <c r="AB662" s="52">
        <v>100</v>
      </c>
      <c r="AC662" s="52">
        <v>100</v>
      </c>
      <c r="AD662" s="52"/>
      <c r="AE662" s="52"/>
      <c r="AF662" s="52"/>
      <c r="AG662" s="52">
        <v>0</v>
      </c>
      <c r="AH662" s="52"/>
      <c r="AI662" s="52"/>
      <c r="AJ662" s="52"/>
      <c r="AK662" s="52"/>
      <c r="AL662" s="52">
        <v>0</v>
      </c>
      <c r="AM662" s="53">
        <v>7.0000000000000007E-2</v>
      </c>
      <c r="AN662" s="53">
        <v>0</v>
      </c>
      <c r="AO662" s="53"/>
      <c r="AP662" s="52">
        <v>0</v>
      </c>
      <c r="AQ662" s="52">
        <v>1</v>
      </c>
      <c r="AR662" s="52">
        <v>1</v>
      </c>
      <c r="AS662" s="52">
        <v>1</v>
      </c>
      <c r="AT662" s="52">
        <v>1</v>
      </c>
      <c r="AU662" s="52">
        <v>1</v>
      </c>
      <c r="AV662" s="52">
        <v>1</v>
      </c>
      <c r="AW662" s="52"/>
      <c r="AX662" s="52"/>
      <c r="AY662" s="52"/>
      <c r="AZ662" s="52">
        <v>2.8089887640449437E-2</v>
      </c>
      <c r="BA662" s="52">
        <v>50</v>
      </c>
      <c r="BB662" s="52">
        <v>50</v>
      </c>
      <c r="BC662" s="52">
        <v>2.1276595744680851E-2</v>
      </c>
      <c r="BD662" s="52">
        <v>50</v>
      </c>
      <c r="BE662" s="52">
        <v>50</v>
      </c>
      <c r="BF662" s="52"/>
      <c r="BG662" s="52"/>
      <c r="BH662" s="52"/>
      <c r="BI662" s="52"/>
      <c r="BJ662" s="52"/>
      <c r="BK662" s="52"/>
      <c r="BL662" s="52"/>
      <c r="BM662" s="52"/>
      <c r="BN662" s="52"/>
      <c r="BO662" s="52"/>
      <c r="BP662" s="52"/>
      <c r="BQ662" s="52"/>
      <c r="BR662" s="52"/>
      <c r="BS662" s="52"/>
      <c r="BT662" s="52"/>
      <c r="BU662" s="54"/>
      <c r="BV662" s="54"/>
      <c r="BW662" s="52"/>
      <c r="BX662" s="52"/>
      <c r="BY662" s="52"/>
      <c r="BZ662" s="55"/>
      <c r="CA662" s="55"/>
      <c r="CB662" s="52"/>
      <c r="CC662" s="52"/>
      <c r="CD662" s="52"/>
      <c r="CE662" s="52"/>
      <c r="CF662" s="52"/>
      <c r="CG662" s="52"/>
      <c r="CH662" s="52"/>
      <c r="CI662" s="52"/>
      <c r="CJ662" s="52"/>
      <c r="CK662" s="52">
        <v>45</v>
      </c>
      <c r="CL662" s="52">
        <v>23</v>
      </c>
      <c r="CM662" s="52">
        <v>41</v>
      </c>
      <c r="CN662" s="52">
        <v>0.51111111111111107</v>
      </c>
      <c r="CO662" s="52">
        <v>1.0975609756097562</v>
      </c>
      <c r="CP662" s="52">
        <v>34.074074074074076</v>
      </c>
      <c r="CQ662" s="52">
        <v>50</v>
      </c>
      <c r="CR662" s="52"/>
      <c r="CS662" s="52"/>
      <c r="CT662" s="52"/>
      <c r="CU662" s="52"/>
      <c r="CV662" s="52"/>
      <c r="CW662" s="52"/>
      <c r="CX662" s="52"/>
      <c r="CY662" s="52"/>
      <c r="CZ662" s="52">
        <v>16.823939048191338</v>
      </c>
      <c r="DA662" s="52">
        <v>19.496255895940152</v>
      </c>
      <c r="DB662" s="52">
        <v>17.335082511020332</v>
      </c>
      <c r="DC662" s="52"/>
      <c r="DD662" s="50" t="s">
        <v>423</v>
      </c>
      <c r="DE662" s="22"/>
      <c r="DF662" s="22"/>
    </row>
    <row r="663" spans="1:110" x14ac:dyDescent="0.25">
      <c r="A663" s="50" t="s">
        <v>3381</v>
      </c>
      <c r="B663" s="50" t="s">
        <v>2264</v>
      </c>
      <c r="C663" s="50" t="s">
        <v>106</v>
      </c>
      <c r="D663" s="50" t="s">
        <v>114</v>
      </c>
      <c r="E663" s="50" t="s">
        <v>108</v>
      </c>
      <c r="F663" s="50" t="s">
        <v>1454</v>
      </c>
      <c r="G663" s="50" t="s">
        <v>109</v>
      </c>
      <c r="H663" s="52">
        <v>549.55771571678997</v>
      </c>
      <c r="I663" s="52">
        <v>750</v>
      </c>
      <c r="J663" s="52">
        <v>73.274362095572002</v>
      </c>
      <c r="K663" s="52">
        <v>0</v>
      </c>
      <c r="L663" s="52">
        <v>262</v>
      </c>
      <c r="M663" s="52">
        <v>62.532667457943099</v>
      </c>
      <c r="N663" s="52">
        <v>83.376889943924127</v>
      </c>
      <c r="O663" s="52">
        <v>100</v>
      </c>
      <c r="P663" s="52">
        <v>169</v>
      </c>
      <c r="Q663" s="52">
        <v>58.724839500721991</v>
      </c>
      <c r="R663" s="52">
        <v>52.511073827641482</v>
      </c>
      <c r="S663" s="52">
        <v>69.452268799559945</v>
      </c>
      <c r="T663" s="52">
        <v>78.299786000962655</v>
      </c>
      <c r="U663" s="52">
        <v>100</v>
      </c>
      <c r="V663" s="52">
        <v>262</v>
      </c>
      <c r="W663" s="52">
        <v>47.357111237359319</v>
      </c>
      <c r="X663" s="52">
        <v>63.142814983145755</v>
      </c>
      <c r="Y663" s="52">
        <v>100</v>
      </c>
      <c r="Z663" s="52">
        <v>169</v>
      </c>
      <c r="AA663" s="52">
        <v>44.520906971701095</v>
      </c>
      <c r="AB663" s="52">
        <v>59.361209295601455</v>
      </c>
      <c r="AC663" s="52">
        <v>100</v>
      </c>
      <c r="AD663" s="52">
        <v>60</v>
      </c>
      <c r="AE663" s="52">
        <v>50.734444444444456</v>
      </c>
      <c r="AF663" s="52">
        <v>67.645925925925937</v>
      </c>
      <c r="AG663" s="52">
        <v>100</v>
      </c>
      <c r="AH663" s="52">
        <v>40</v>
      </c>
      <c r="AI663" s="52">
        <v>47.501666666666644</v>
      </c>
      <c r="AJ663" s="52">
        <v>57.20000000000001</v>
      </c>
      <c r="AK663" s="52">
        <v>63.335555555555523</v>
      </c>
      <c r="AL663" s="52">
        <v>100</v>
      </c>
      <c r="AM663" s="53">
        <v>10.72</v>
      </c>
      <c r="AN663" s="53">
        <v>7.99</v>
      </c>
      <c r="AO663" s="53">
        <v>9.69</v>
      </c>
      <c r="AP663" s="52">
        <v>0</v>
      </c>
      <c r="AQ663" s="52">
        <v>1</v>
      </c>
      <c r="AR663" s="52">
        <v>1</v>
      </c>
      <c r="AS663" s="52">
        <v>1</v>
      </c>
      <c r="AT663" s="52">
        <v>1</v>
      </c>
      <c r="AU663" s="52">
        <v>1</v>
      </c>
      <c r="AV663" s="52">
        <v>1</v>
      </c>
      <c r="AW663" s="52">
        <v>1</v>
      </c>
      <c r="AX663" s="52">
        <v>1</v>
      </c>
      <c r="AY663" s="52">
        <v>1</v>
      </c>
      <c r="AZ663" s="52">
        <v>5.1224944320712694E-2</v>
      </c>
      <c r="BA663" s="52">
        <v>49.75501113585748</v>
      </c>
      <c r="BB663" s="52">
        <v>50</v>
      </c>
      <c r="BC663" s="52">
        <v>7.7777777777777779E-2</v>
      </c>
      <c r="BD663" s="52">
        <v>44.444444444444464</v>
      </c>
      <c r="BE663" s="52">
        <v>50</v>
      </c>
      <c r="BF663" s="52"/>
      <c r="BG663" s="52"/>
      <c r="BH663" s="52"/>
      <c r="BI663" s="52"/>
      <c r="BJ663" s="52"/>
      <c r="BK663" s="52"/>
      <c r="BL663" s="52"/>
      <c r="BM663" s="52"/>
      <c r="BN663" s="52"/>
      <c r="BO663" s="52"/>
      <c r="BP663" s="52"/>
      <c r="BQ663" s="52"/>
      <c r="BR663" s="52"/>
      <c r="BS663" s="52"/>
      <c r="BT663" s="52"/>
      <c r="BU663" s="54"/>
      <c r="BV663" s="54"/>
      <c r="BW663" s="52"/>
      <c r="BX663" s="52"/>
      <c r="BY663" s="52"/>
      <c r="BZ663" s="55"/>
      <c r="CA663" s="55"/>
      <c r="CB663" s="52"/>
      <c r="CC663" s="52"/>
      <c r="CD663" s="52"/>
      <c r="CE663" s="52"/>
      <c r="CF663" s="52"/>
      <c r="CG663" s="52"/>
      <c r="CH663" s="52"/>
      <c r="CI663" s="52"/>
      <c r="CJ663" s="52"/>
      <c r="CK663" s="52">
        <v>136</v>
      </c>
      <c r="CL663" s="52">
        <v>82</v>
      </c>
      <c r="CM663" s="52">
        <v>141</v>
      </c>
      <c r="CN663" s="52">
        <v>0.6029411764705882</v>
      </c>
      <c r="CO663" s="52">
        <v>0.96453900709219853</v>
      </c>
      <c r="CP663" s="52">
        <v>40.196078431372548</v>
      </c>
      <c r="CQ663" s="52">
        <v>50</v>
      </c>
      <c r="CR663" s="52"/>
      <c r="CS663" s="52"/>
      <c r="CT663" s="52"/>
      <c r="CU663" s="52"/>
      <c r="CV663" s="52"/>
      <c r="CW663" s="52"/>
      <c r="CX663" s="52"/>
      <c r="CY663" s="52"/>
      <c r="CZ663" s="52">
        <v>16.823939048191338</v>
      </c>
      <c r="DA663" s="52">
        <v>19.496255895940152</v>
      </c>
      <c r="DB663" s="52">
        <v>17.335082511020332</v>
      </c>
      <c r="DC663" s="52"/>
      <c r="DD663" s="50" t="s">
        <v>1012</v>
      </c>
      <c r="DE663" s="22"/>
      <c r="DF663" s="22"/>
    </row>
    <row r="664" spans="1:110" x14ac:dyDescent="0.25">
      <c r="A664" s="50" t="s">
        <v>2901</v>
      </c>
      <c r="B664" s="50" t="s">
        <v>2265</v>
      </c>
      <c r="C664" s="50" t="s">
        <v>106</v>
      </c>
      <c r="D664" s="50" t="s">
        <v>114</v>
      </c>
      <c r="E664" s="50" t="s">
        <v>132</v>
      </c>
      <c r="F664" s="50" t="s">
        <v>2644</v>
      </c>
      <c r="G664" s="50" t="s">
        <v>109</v>
      </c>
      <c r="H664" s="52">
        <v>487.78018525805169</v>
      </c>
      <c r="I664" s="52">
        <v>550</v>
      </c>
      <c r="J664" s="52">
        <v>88.687306410554854</v>
      </c>
      <c r="K664" s="52">
        <v>0</v>
      </c>
      <c r="L664" s="52">
        <v>140</v>
      </c>
      <c r="M664" s="52">
        <v>77.977430683782146</v>
      </c>
      <c r="N664" s="52">
        <v>100</v>
      </c>
      <c r="O664" s="52">
        <v>100</v>
      </c>
      <c r="P664" s="52">
        <v>35</v>
      </c>
      <c r="Q664" s="52">
        <v>63.727467349260039</v>
      </c>
      <c r="R664" s="52">
        <v>75</v>
      </c>
      <c r="S664" s="52">
        <v>75</v>
      </c>
      <c r="T664" s="52">
        <v>84.969956465680056</v>
      </c>
      <c r="U664" s="52">
        <v>100</v>
      </c>
      <c r="V664" s="52">
        <v>140</v>
      </c>
      <c r="W664" s="52">
        <v>71.755241220419776</v>
      </c>
      <c r="X664" s="52">
        <v>95.673654960559702</v>
      </c>
      <c r="Y664" s="52">
        <v>100</v>
      </c>
      <c r="Z664" s="52">
        <v>35</v>
      </c>
      <c r="AA664" s="52">
        <v>58.328620850049411</v>
      </c>
      <c r="AB664" s="52">
        <v>77.771494466732548</v>
      </c>
      <c r="AC664" s="52">
        <v>100</v>
      </c>
      <c r="AD664" s="52"/>
      <c r="AE664" s="52"/>
      <c r="AF664" s="52"/>
      <c r="AG664" s="52">
        <v>0</v>
      </c>
      <c r="AH664" s="52"/>
      <c r="AI664" s="52"/>
      <c r="AJ664" s="52"/>
      <c r="AK664" s="52"/>
      <c r="AL664" s="52">
        <v>0</v>
      </c>
      <c r="AM664" s="53">
        <v>11.27</v>
      </c>
      <c r="AN664" s="53">
        <v>16.670000000000002</v>
      </c>
      <c r="AO664" s="53"/>
      <c r="AP664" s="52">
        <v>0</v>
      </c>
      <c r="AQ664" s="52">
        <v>1</v>
      </c>
      <c r="AR664" s="52">
        <v>1</v>
      </c>
      <c r="AS664" s="52">
        <v>1</v>
      </c>
      <c r="AT664" s="52">
        <v>1</v>
      </c>
      <c r="AU664" s="52">
        <v>1</v>
      </c>
      <c r="AV664" s="52">
        <v>1</v>
      </c>
      <c r="AW664" s="52"/>
      <c r="AX664" s="52"/>
      <c r="AY664" s="52"/>
      <c r="AZ664" s="52">
        <v>3.8690476190476192E-2</v>
      </c>
      <c r="BA664" s="52">
        <v>50</v>
      </c>
      <c r="BB664" s="52">
        <v>50</v>
      </c>
      <c r="BC664" s="52">
        <v>7.9365079365079361E-2</v>
      </c>
      <c r="BD664" s="52">
        <v>44.126984126984148</v>
      </c>
      <c r="BE664" s="52">
        <v>50</v>
      </c>
      <c r="BF664" s="52"/>
      <c r="BG664" s="52"/>
      <c r="BH664" s="52"/>
      <c r="BI664" s="52"/>
      <c r="BJ664" s="52"/>
      <c r="BK664" s="52"/>
      <c r="BL664" s="52"/>
      <c r="BM664" s="52"/>
      <c r="BN664" s="52"/>
      <c r="BO664" s="52"/>
      <c r="BP664" s="52"/>
      <c r="BQ664" s="52"/>
      <c r="BR664" s="52"/>
      <c r="BS664" s="52"/>
      <c r="BT664" s="52"/>
      <c r="BU664" s="54"/>
      <c r="BV664" s="54"/>
      <c r="BW664" s="52"/>
      <c r="BX664" s="52"/>
      <c r="BY664" s="52"/>
      <c r="BZ664" s="55"/>
      <c r="CA664" s="55"/>
      <c r="CB664" s="52"/>
      <c r="CC664" s="52"/>
      <c r="CD664" s="52"/>
      <c r="CE664" s="52"/>
      <c r="CF664" s="52"/>
      <c r="CG664" s="52"/>
      <c r="CH664" s="52"/>
      <c r="CI664" s="52"/>
      <c r="CJ664" s="52"/>
      <c r="CK664" s="52">
        <v>70</v>
      </c>
      <c r="CL664" s="52">
        <v>37</v>
      </c>
      <c r="CM664" s="52">
        <v>72</v>
      </c>
      <c r="CN664" s="52">
        <v>0.52857142857142858</v>
      </c>
      <c r="CO664" s="52">
        <v>0.97222222222222221</v>
      </c>
      <c r="CP664" s="52">
        <v>35.238095238095241</v>
      </c>
      <c r="CQ664" s="52">
        <v>50</v>
      </c>
      <c r="CR664" s="52"/>
      <c r="CS664" s="52"/>
      <c r="CT664" s="52"/>
      <c r="CU664" s="52"/>
      <c r="CV664" s="52"/>
      <c r="CW664" s="52"/>
      <c r="CX664" s="52"/>
      <c r="CY664" s="52"/>
      <c r="CZ664" s="52">
        <v>16.823939048191338</v>
      </c>
      <c r="DA664" s="52">
        <v>19.496255895940152</v>
      </c>
      <c r="DB664" s="52">
        <v>17.335082511020332</v>
      </c>
      <c r="DC664" s="52"/>
      <c r="DD664" s="50" t="s">
        <v>472</v>
      </c>
      <c r="DE664" s="22"/>
      <c r="DF664" s="22"/>
    </row>
    <row r="665" spans="1:110" x14ac:dyDescent="0.25">
      <c r="A665" s="50" t="s">
        <v>2984</v>
      </c>
      <c r="B665" s="50" t="s">
        <v>2266</v>
      </c>
      <c r="C665" s="50" t="s">
        <v>106</v>
      </c>
      <c r="D665" s="50" t="s">
        <v>107</v>
      </c>
      <c r="E665" s="50" t="s">
        <v>119</v>
      </c>
      <c r="F665" s="50" t="s">
        <v>1454</v>
      </c>
      <c r="G665" s="50" t="s">
        <v>109</v>
      </c>
      <c r="H665" s="52">
        <v>618.0000252847783</v>
      </c>
      <c r="I665" s="52">
        <v>800</v>
      </c>
      <c r="J665" s="52">
        <v>77.250003160597288</v>
      </c>
      <c r="K665" s="52">
        <v>0</v>
      </c>
      <c r="L665" s="52">
        <v>349</v>
      </c>
      <c r="M665" s="52">
        <v>64.885121637714889</v>
      </c>
      <c r="N665" s="52">
        <v>86.513495516953185</v>
      </c>
      <c r="O665" s="52">
        <v>100</v>
      </c>
      <c r="P665" s="52">
        <v>236</v>
      </c>
      <c r="Q665" s="52">
        <v>59.806855383928827</v>
      </c>
      <c r="R665" s="52">
        <v>67.510218512469592</v>
      </c>
      <c r="S665" s="52">
        <v>75</v>
      </c>
      <c r="T665" s="52">
        <v>79.742473845238436</v>
      </c>
      <c r="U665" s="52">
        <v>100</v>
      </c>
      <c r="V665" s="52">
        <v>348</v>
      </c>
      <c r="W665" s="52">
        <v>58.631287356910235</v>
      </c>
      <c r="X665" s="52">
        <v>78.175049809213647</v>
      </c>
      <c r="Y665" s="52">
        <v>100</v>
      </c>
      <c r="Z665" s="52">
        <v>235</v>
      </c>
      <c r="AA665" s="52">
        <v>54.361843865088076</v>
      </c>
      <c r="AB665" s="52">
        <v>72.482458486784111</v>
      </c>
      <c r="AC665" s="52">
        <v>100</v>
      </c>
      <c r="AD665" s="52">
        <v>99</v>
      </c>
      <c r="AE665" s="52">
        <v>55.337037037037049</v>
      </c>
      <c r="AF665" s="52">
        <v>73.782716049382742</v>
      </c>
      <c r="AG665" s="52">
        <v>100</v>
      </c>
      <c r="AH665" s="52">
        <v>65</v>
      </c>
      <c r="AI665" s="52">
        <v>52.19641025641026</v>
      </c>
      <c r="AJ665" s="52">
        <v>61.341176470588231</v>
      </c>
      <c r="AK665" s="52">
        <v>69.595213675213685</v>
      </c>
      <c r="AL665" s="52">
        <v>100</v>
      </c>
      <c r="AM665" s="53">
        <v>15.19</v>
      </c>
      <c r="AN665" s="53">
        <v>13.14</v>
      </c>
      <c r="AO665" s="53">
        <v>9.14</v>
      </c>
      <c r="AP665" s="52">
        <v>0</v>
      </c>
      <c r="AQ665" s="52">
        <v>0.99430199430199429</v>
      </c>
      <c r="AR665" s="52">
        <v>0.99159663865546221</v>
      </c>
      <c r="AS665" s="52">
        <v>1</v>
      </c>
      <c r="AT665" s="52">
        <v>0.99428571428571433</v>
      </c>
      <c r="AU665" s="52">
        <v>0.99156118143459915</v>
      </c>
      <c r="AV665" s="52">
        <v>1</v>
      </c>
      <c r="AW665" s="52">
        <v>0.99</v>
      </c>
      <c r="AX665" s="52">
        <v>0.98484848484848486</v>
      </c>
      <c r="AY665" s="52">
        <v>1</v>
      </c>
      <c r="AZ665" s="52">
        <v>9.6539162112932606E-2</v>
      </c>
      <c r="BA665" s="52">
        <v>40.692167577413493</v>
      </c>
      <c r="BB665" s="52">
        <v>50</v>
      </c>
      <c r="BC665" s="52">
        <v>0.13832853025936601</v>
      </c>
      <c r="BD665" s="52">
        <v>32.334293948126813</v>
      </c>
      <c r="BE665" s="52">
        <v>50</v>
      </c>
      <c r="BF665" s="52"/>
      <c r="BG665" s="52"/>
      <c r="BH665" s="52"/>
      <c r="BI665" s="52"/>
      <c r="BJ665" s="52"/>
      <c r="BK665" s="52"/>
      <c r="BL665" s="52"/>
      <c r="BM665" s="52"/>
      <c r="BN665" s="52"/>
      <c r="BO665" s="52"/>
      <c r="BP665" s="52">
        <v>45</v>
      </c>
      <c r="BQ665" s="52">
        <v>50</v>
      </c>
      <c r="BR665" s="52">
        <v>0.9</v>
      </c>
      <c r="BS665" s="52">
        <v>47.872340425531917</v>
      </c>
      <c r="BT665" s="52">
        <v>50</v>
      </c>
      <c r="BU665" s="54"/>
      <c r="BV665" s="54"/>
      <c r="BW665" s="52"/>
      <c r="BX665" s="52"/>
      <c r="BY665" s="52"/>
      <c r="BZ665" s="55"/>
      <c r="CA665" s="55"/>
      <c r="CB665" s="52"/>
      <c r="CC665" s="52"/>
      <c r="CD665" s="52"/>
      <c r="CE665" s="52"/>
      <c r="CF665" s="52"/>
      <c r="CG665" s="52"/>
      <c r="CH665" s="52"/>
      <c r="CI665" s="52"/>
      <c r="CJ665" s="52"/>
      <c r="CK665" s="52">
        <v>163</v>
      </c>
      <c r="CL665" s="52">
        <v>90</v>
      </c>
      <c r="CM665" s="52">
        <v>160</v>
      </c>
      <c r="CN665" s="52">
        <v>0.55214723926380371</v>
      </c>
      <c r="CO665" s="52">
        <v>1.01875</v>
      </c>
      <c r="CP665" s="52">
        <v>36.809815950920246</v>
      </c>
      <c r="CQ665" s="52">
        <v>50</v>
      </c>
      <c r="CR665" s="52"/>
      <c r="CS665" s="52"/>
      <c r="CT665" s="52"/>
      <c r="CU665" s="52"/>
      <c r="CV665" s="52"/>
      <c r="CW665" s="52"/>
      <c r="CX665" s="52"/>
      <c r="CY665" s="52"/>
      <c r="CZ665" s="52">
        <v>16.823939048191338</v>
      </c>
      <c r="DA665" s="52">
        <v>19.496255895940152</v>
      </c>
      <c r="DB665" s="52">
        <v>17.335082511020332</v>
      </c>
      <c r="DC665" s="52"/>
      <c r="DD665" s="50" t="s">
        <v>565</v>
      </c>
      <c r="DE665" s="22"/>
      <c r="DF665" s="22"/>
    </row>
    <row r="666" spans="1:110" x14ac:dyDescent="0.25">
      <c r="A666" s="50" t="s">
        <v>3597</v>
      </c>
      <c r="B666" s="50" t="s">
        <v>2267</v>
      </c>
      <c r="C666" s="50" t="s">
        <v>1212</v>
      </c>
      <c r="D666" s="50" t="s">
        <v>122</v>
      </c>
      <c r="E666" s="50" t="s">
        <v>123</v>
      </c>
      <c r="F666" s="50" t="s">
        <v>1453</v>
      </c>
      <c r="G666" s="50" t="s">
        <v>109</v>
      </c>
      <c r="H666" s="52">
        <v>998.8616262483738</v>
      </c>
      <c r="I666" s="52">
        <v>1250</v>
      </c>
      <c r="J666" s="52">
        <v>79.908930099869906</v>
      </c>
      <c r="K666" s="52">
        <v>0</v>
      </c>
      <c r="L666" s="52">
        <v>173</v>
      </c>
      <c r="M666" s="52">
        <v>63.013127499119513</v>
      </c>
      <c r="N666" s="52">
        <v>84.01750333215935</v>
      </c>
      <c r="O666" s="52">
        <v>100</v>
      </c>
      <c r="P666" s="52">
        <v>30</v>
      </c>
      <c r="Q666" s="52">
        <v>53.446266427718029</v>
      </c>
      <c r="R666" s="52">
        <v>57.606397039386735</v>
      </c>
      <c r="S666" s="52">
        <v>65.020161290322619</v>
      </c>
      <c r="T666" s="52">
        <v>71.261688570290701</v>
      </c>
      <c r="U666" s="52">
        <v>100</v>
      </c>
      <c r="V666" s="52">
        <v>172</v>
      </c>
      <c r="W666" s="52">
        <v>54.774441247768991</v>
      </c>
      <c r="X666" s="52">
        <v>73.032588330358649</v>
      </c>
      <c r="Y666" s="52">
        <v>100</v>
      </c>
      <c r="Z666" s="52">
        <v>29</v>
      </c>
      <c r="AA666" s="52">
        <v>40.80996958565391</v>
      </c>
      <c r="AB666" s="52">
        <v>54.413292780871878</v>
      </c>
      <c r="AC666" s="52">
        <v>100</v>
      </c>
      <c r="AD666" s="52">
        <v>178</v>
      </c>
      <c r="AE666" s="52">
        <v>62.619662921348279</v>
      </c>
      <c r="AF666" s="52">
        <v>83.492883895131044</v>
      </c>
      <c r="AG666" s="52">
        <v>100</v>
      </c>
      <c r="AH666" s="52">
        <v>40</v>
      </c>
      <c r="AI666" s="52">
        <v>56.329166666666666</v>
      </c>
      <c r="AJ666" s="52">
        <v>64.442995169082124</v>
      </c>
      <c r="AK666" s="52">
        <v>75.105555555555554</v>
      </c>
      <c r="AL666" s="52">
        <v>100</v>
      </c>
      <c r="AM666" s="53">
        <v>11.57</v>
      </c>
      <c r="AN666" s="53">
        <v>16.79</v>
      </c>
      <c r="AO666" s="53">
        <v>8.11</v>
      </c>
      <c r="AP666" s="52">
        <v>1</v>
      </c>
      <c r="AQ666" s="52">
        <v>0.91237113402061853</v>
      </c>
      <c r="AR666" s="52">
        <v>1</v>
      </c>
      <c r="AS666" s="52">
        <v>0.89570552147239269</v>
      </c>
      <c r="AT666" s="52">
        <v>0.90721649484536082</v>
      </c>
      <c r="AU666" s="52">
        <v>0.967741935483871</v>
      </c>
      <c r="AV666" s="52">
        <v>0.89570552147239269</v>
      </c>
      <c r="AW666" s="52">
        <v>1</v>
      </c>
      <c r="AX666" s="52">
        <v>1</v>
      </c>
      <c r="AY666" s="52">
        <v>1</v>
      </c>
      <c r="AZ666" s="52">
        <v>1.2016021361815754E-2</v>
      </c>
      <c r="BA666" s="52">
        <v>50</v>
      </c>
      <c r="BB666" s="52">
        <v>50</v>
      </c>
      <c r="BC666" s="52">
        <v>3.6496350364963501E-2</v>
      </c>
      <c r="BD666" s="52">
        <v>50</v>
      </c>
      <c r="BE666" s="52">
        <v>50</v>
      </c>
      <c r="BF666" s="52">
        <v>315</v>
      </c>
      <c r="BG666" s="52">
        <v>379</v>
      </c>
      <c r="BH666" s="52">
        <v>0.83113456464379942</v>
      </c>
      <c r="BI666" s="52">
        <v>50</v>
      </c>
      <c r="BJ666" s="52">
        <v>50</v>
      </c>
      <c r="BK666" s="52">
        <v>178</v>
      </c>
      <c r="BL666" s="52">
        <v>379</v>
      </c>
      <c r="BM666" s="52">
        <v>0.46965699208443273</v>
      </c>
      <c r="BN666" s="52">
        <v>31.310466138962184</v>
      </c>
      <c r="BO666" s="52">
        <v>50</v>
      </c>
      <c r="BP666" s="52">
        <v>177</v>
      </c>
      <c r="BQ666" s="52">
        <v>189</v>
      </c>
      <c r="BR666" s="52">
        <v>0.93650793650793651</v>
      </c>
      <c r="BS666" s="52">
        <v>49.814251941911522</v>
      </c>
      <c r="BT666" s="52">
        <v>50</v>
      </c>
      <c r="BU666" s="54">
        <v>202</v>
      </c>
      <c r="BV666" s="54">
        <v>207</v>
      </c>
      <c r="BW666" s="52">
        <v>0.97584541062801933</v>
      </c>
      <c r="BX666" s="52">
        <v>100</v>
      </c>
      <c r="BY666" s="52">
        <v>100</v>
      </c>
      <c r="BZ666" s="55">
        <v>30</v>
      </c>
      <c r="CA666" s="55">
        <v>32</v>
      </c>
      <c r="CB666" s="52">
        <v>0.9375</v>
      </c>
      <c r="CC666" s="52">
        <v>99.7340425531915</v>
      </c>
      <c r="CD666" s="52">
        <v>100</v>
      </c>
      <c r="CE666" s="52">
        <v>0</v>
      </c>
      <c r="CF666" s="52">
        <v>208</v>
      </c>
      <c r="CG666" s="52">
        <v>169</v>
      </c>
      <c r="CH666" s="52">
        <v>0.8125</v>
      </c>
      <c r="CI666" s="52">
        <v>100</v>
      </c>
      <c r="CJ666" s="52">
        <v>100</v>
      </c>
      <c r="CK666" s="52">
        <v>111</v>
      </c>
      <c r="CL666" s="52">
        <v>56</v>
      </c>
      <c r="CM666" s="52">
        <v>181</v>
      </c>
      <c r="CN666" s="52">
        <v>0.50450450450450446</v>
      </c>
      <c r="CO666" s="52">
        <v>0.61325966850828728</v>
      </c>
      <c r="CP666" s="52">
        <v>8.4084084084084072</v>
      </c>
      <c r="CQ666" s="52">
        <v>50</v>
      </c>
      <c r="CR666" s="52">
        <v>164</v>
      </c>
      <c r="CS666" s="52">
        <v>748</v>
      </c>
      <c r="CT666" s="52">
        <v>0.21925133689839571</v>
      </c>
      <c r="CU666" s="52">
        <v>18.270944741532976</v>
      </c>
      <c r="CV666" s="52">
        <v>50</v>
      </c>
      <c r="CW666" s="52">
        <v>0.9375</v>
      </c>
      <c r="CX666" s="52">
        <v>0.94</v>
      </c>
      <c r="CY666" s="52">
        <v>2.5000000000000001E-3</v>
      </c>
      <c r="CZ666" s="52">
        <v>16.823939048191338</v>
      </c>
      <c r="DA666" s="52">
        <v>19.496255895940152</v>
      </c>
      <c r="DB666" s="52">
        <v>17.335082511020332</v>
      </c>
      <c r="DC666" s="52">
        <v>12.629206143265662</v>
      </c>
      <c r="DD666" s="50" t="s">
        <v>1256</v>
      </c>
      <c r="DE666" s="22"/>
      <c r="DF666" s="22"/>
    </row>
    <row r="667" spans="1:110" x14ac:dyDescent="0.25">
      <c r="A667" s="50" t="s">
        <v>3490</v>
      </c>
      <c r="B667" s="50" t="s">
        <v>2268</v>
      </c>
      <c r="C667" s="50" t="s">
        <v>106</v>
      </c>
      <c r="D667" s="50" t="s">
        <v>114</v>
      </c>
      <c r="E667" s="50" t="s">
        <v>137</v>
      </c>
      <c r="F667" s="50" t="s">
        <v>2644</v>
      </c>
      <c r="G667" s="50" t="s">
        <v>109</v>
      </c>
      <c r="H667" s="52">
        <v>581.096017945933</v>
      </c>
      <c r="I667" s="52">
        <v>650</v>
      </c>
      <c r="J667" s="52">
        <v>89.399387376297383</v>
      </c>
      <c r="K667" s="52">
        <v>0</v>
      </c>
      <c r="L667" s="52">
        <v>198</v>
      </c>
      <c r="M667" s="52">
        <v>78.224401528087085</v>
      </c>
      <c r="N667" s="52">
        <v>100</v>
      </c>
      <c r="O667" s="52">
        <v>100</v>
      </c>
      <c r="P667" s="52">
        <v>38</v>
      </c>
      <c r="Q667" s="52">
        <v>65.351764374573435</v>
      </c>
      <c r="R667" s="52">
        <v>75</v>
      </c>
      <c r="S667" s="52">
        <v>75</v>
      </c>
      <c r="T667" s="52">
        <v>87.13568583276458</v>
      </c>
      <c r="U667" s="52">
        <v>100</v>
      </c>
      <c r="V667" s="52">
        <v>198</v>
      </c>
      <c r="W667" s="52">
        <v>74.967370759037422</v>
      </c>
      <c r="X667" s="52">
        <v>99.956494345383234</v>
      </c>
      <c r="Y667" s="52">
        <v>100</v>
      </c>
      <c r="Z667" s="52">
        <v>38</v>
      </c>
      <c r="AA667" s="52">
        <v>61.573175944886472</v>
      </c>
      <c r="AB667" s="52">
        <v>82.097567926515296</v>
      </c>
      <c r="AC667" s="52">
        <v>100</v>
      </c>
      <c r="AD667" s="52">
        <v>70</v>
      </c>
      <c r="AE667" s="52">
        <v>60.960952380952392</v>
      </c>
      <c r="AF667" s="52">
        <v>81.281269841269861</v>
      </c>
      <c r="AG667" s="52">
        <v>100</v>
      </c>
      <c r="AH667" s="52">
        <v>11</v>
      </c>
      <c r="AI667" s="52"/>
      <c r="AJ667" s="52">
        <v>61.090395480226</v>
      </c>
      <c r="AK667" s="52"/>
      <c r="AL667" s="52">
        <v>0</v>
      </c>
      <c r="AM667" s="53">
        <v>9.64</v>
      </c>
      <c r="AN667" s="53">
        <v>13.42</v>
      </c>
      <c r="AO667" s="53"/>
      <c r="AP667" s="52">
        <v>0</v>
      </c>
      <c r="AQ667" s="52">
        <v>0.99502487562189057</v>
      </c>
      <c r="AR667" s="52">
        <v>1</v>
      </c>
      <c r="AS667" s="52">
        <v>0.99378881987577639</v>
      </c>
      <c r="AT667" s="52">
        <v>0.99502487562189057</v>
      </c>
      <c r="AU667" s="52">
        <v>1</v>
      </c>
      <c r="AV667" s="52">
        <v>0.99378881987577639</v>
      </c>
      <c r="AW667" s="52">
        <v>1</v>
      </c>
      <c r="AX667" s="52"/>
      <c r="AY667" s="52">
        <v>1</v>
      </c>
      <c r="AZ667" s="52">
        <v>3.8461538461538464E-2</v>
      </c>
      <c r="BA667" s="52">
        <v>50</v>
      </c>
      <c r="BB667" s="52">
        <v>50</v>
      </c>
      <c r="BC667" s="52">
        <v>0.1</v>
      </c>
      <c r="BD667" s="52">
        <v>40.000000000000007</v>
      </c>
      <c r="BE667" s="52">
        <v>50</v>
      </c>
      <c r="BF667" s="52"/>
      <c r="BG667" s="52"/>
      <c r="BH667" s="52"/>
      <c r="BI667" s="52"/>
      <c r="BJ667" s="52"/>
      <c r="BK667" s="52"/>
      <c r="BL667" s="52"/>
      <c r="BM667" s="52"/>
      <c r="BN667" s="52"/>
      <c r="BO667" s="52"/>
      <c r="BP667" s="52"/>
      <c r="BQ667" s="52"/>
      <c r="BR667" s="52"/>
      <c r="BS667" s="52"/>
      <c r="BT667" s="52"/>
      <c r="BU667" s="54"/>
      <c r="BV667" s="54"/>
      <c r="BW667" s="52"/>
      <c r="BX667" s="52"/>
      <c r="BY667" s="52"/>
      <c r="BZ667" s="55"/>
      <c r="CA667" s="55"/>
      <c r="CB667" s="52"/>
      <c r="CC667" s="52"/>
      <c r="CD667" s="52"/>
      <c r="CE667" s="52"/>
      <c r="CF667" s="52"/>
      <c r="CG667" s="52"/>
      <c r="CH667" s="52"/>
      <c r="CI667" s="52"/>
      <c r="CJ667" s="52"/>
      <c r="CK667" s="52">
        <v>64</v>
      </c>
      <c r="CL667" s="52">
        <v>39</v>
      </c>
      <c r="CM667" s="52">
        <v>68</v>
      </c>
      <c r="CN667" s="52">
        <v>0.609375</v>
      </c>
      <c r="CO667" s="52">
        <v>0.94117647058823528</v>
      </c>
      <c r="CP667" s="52">
        <v>40.625</v>
      </c>
      <c r="CQ667" s="52">
        <v>50</v>
      </c>
      <c r="CR667" s="52"/>
      <c r="CS667" s="52"/>
      <c r="CT667" s="52"/>
      <c r="CU667" s="52"/>
      <c r="CV667" s="52"/>
      <c r="CW667" s="52"/>
      <c r="CX667" s="52"/>
      <c r="CY667" s="52"/>
      <c r="CZ667" s="52">
        <v>16.823939048191338</v>
      </c>
      <c r="DA667" s="52">
        <v>19.496255895940152</v>
      </c>
      <c r="DB667" s="52">
        <v>17.335082511020332</v>
      </c>
      <c r="DC667" s="52"/>
      <c r="DD667" s="50" t="s">
        <v>1128</v>
      </c>
      <c r="DE667" s="22"/>
      <c r="DF667" s="22"/>
    </row>
    <row r="668" spans="1:110" x14ac:dyDescent="0.25">
      <c r="A668" s="50" t="s">
        <v>3209</v>
      </c>
      <c r="B668" s="50" t="s">
        <v>2269</v>
      </c>
      <c r="C668" s="50" t="s">
        <v>106</v>
      </c>
      <c r="D668" s="50" t="s">
        <v>122</v>
      </c>
      <c r="E668" s="50" t="s">
        <v>123</v>
      </c>
      <c r="F668" s="50" t="s">
        <v>2644</v>
      </c>
      <c r="G668" s="50" t="s">
        <v>109</v>
      </c>
      <c r="H668" s="52">
        <v>961.36280829238672</v>
      </c>
      <c r="I668" s="52">
        <v>1250</v>
      </c>
      <c r="J668" s="52">
        <v>76.909024663390937</v>
      </c>
      <c r="K668" s="52">
        <v>1</v>
      </c>
      <c r="L668" s="52">
        <v>136</v>
      </c>
      <c r="M668" s="52">
        <v>63.233366935483872</v>
      </c>
      <c r="N668" s="52">
        <v>84.311155913978496</v>
      </c>
      <c r="O668" s="52">
        <v>100</v>
      </c>
      <c r="P668" s="52">
        <v>37</v>
      </c>
      <c r="Q668" s="52">
        <v>45.044136878814292</v>
      </c>
      <c r="R668" s="52">
        <v>56.206567392134396</v>
      </c>
      <c r="S668" s="52">
        <v>70.031362007168468</v>
      </c>
      <c r="T668" s="52">
        <v>60.058849171752392</v>
      </c>
      <c r="U668" s="52">
        <v>100</v>
      </c>
      <c r="V668" s="52">
        <v>136</v>
      </c>
      <c r="W668" s="52">
        <v>50.565645845967246</v>
      </c>
      <c r="X668" s="52">
        <v>67.420861127956329</v>
      </c>
      <c r="Y668" s="52">
        <v>100</v>
      </c>
      <c r="Z668" s="52">
        <v>37</v>
      </c>
      <c r="AA668" s="52">
        <v>35.472369276492984</v>
      </c>
      <c r="AB668" s="52">
        <v>47.296492368657312</v>
      </c>
      <c r="AC668" s="52">
        <v>100</v>
      </c>
      <c r="AD668" s="52">
        <v>158</v>
      </c>
      <c r="AE668" s="52">
        <v>61.702109704641344</v>
      </c>
      <c r="AF668" s="52">
        <v>82.269479606188455</v>
      </c>
      <c r="AG668" s="52">
        <v>100</v>
      </c>
      <c r="AH668" s="52">
        <v>56</v>
      </c>
      <c r="AI668" s="52">
        <v>49.742261904761918</v>
      </c>
      <c r="AJ668" s="52">
        <v>68.268300653594778</v>
      </c>
      <c r="AK668" s="52">
        <v>66.323015873015891</v>
      </c>
      <c r="AL668" s="52">
        <v>100</v>
      </c>
      <c r="AM668" s="53">
        <v>24.98</v>
      </c>
      <c r="AN668" s="53">
        <v>20.73</v>
      </c>
      <c r="AO668" s="53">
        <v>18.52</v>
      </c>
      <c r="AP668" s="52">
        <v>1</v>
      </c>
      <c r="AQ668" s="52">
        <v>1</v>
      </c>
      <c r="AR668" s="52">
        <v>1</v>
      </c>
      <c r="AS668" s="52">
        <v>1</v>
      </c>
      <c r="AT668" s="52">
        <v>1</v>
      </c>
      <c r="AU668" s="52">
        <v>1</v>
      </c>
      <c r="AV668" s="52">
        <v>1</v>
      </c>
      <c r="AW668" s="52">
        <v>0.96932515337423308</v>
      </c>
      <c r="AX668" s="52">
        <v>0.94915254237288138</v>
      </c>
      <c r="AY668" s="52">
        <v>0.98076923076923073</v>
      </c>
      <c r="AZ668" s="52">
        <v>4.5977011494252873E-2</v>
      </c>
      <c r="BA668" s="52">
        <v>50</v>
      </c>
      <c r="BB668" s="52">
        <v>50</v>
      </c>
      <c r="BC668" s="52">
        <v>9.8958333333333329E-2</v>
      </c>
      <c r="BD668" s="52">
        <v>40.208333333333336</v>
      </c>
      <c r="BE668" s="52">
        <v>50</v>
      </c>
      <c r="BF668" s="52">
        <v>227</v>
      </c>
      <c r="BG668" s="52">
        <v>297</v>
      </c>
      <c r="BH668" s="52">
        <v>0.76430976430976427</v>
      </c>
      <c r="BI668" s="52">
        <v>50</v>
      </c>
      <c r="BJ668" s="52">
        <v>50</v>
      </c>
      <c r="BK668" s="52">
        <v>116</v>
      </c>
      <c r="BL668" s="52">
        <v>297</v>
      </c>
      <c r="BM668" s="52">
        <v>0.39057239057239057</v>
      </c>
      <c r="BN668" s="52">
        <v>26.038159371492704</v>
      </c>
      <c r="BO668" s="52">
        <v>50</v>
      </c>
      <c r="BP668" s="52">
        <v>140</v>
      </c>
      <c r="BQ668" s="52">
        <v>151</v>
      </c>
      <c r="BR668" s="52">
        <v>0.92715231788079466</v>
      </c>
      <c r="BS668" s="52">
        <v>49.316612653233761</v>
      </c>
      <c r="BT668" s="52">
        <v>50</v>
      </c>
      <c r="BU668" s="54">
        <v>135</v>
      </c>
      <c r="BV668" s="54">
        <v>146</v>
      </c>
      <c r="BW668" s="52">
        <v>0.92465753424657537</v>
      </c>
      <c r="BX668" s="52">
        <v>98.367822792188875</v>
      </c>
      <c r="BY668" s="52">
        <v>100</v>
      </c>
      <c r="BZ668" s="55">
        <v>24</v>
      </c>
      <c r="CA668" s="55">
        <v>29</v>
      </c>
      <c r="CB668" s="52">
        <v>0.82758620689655171</v>
      </c>
      <c r="CC668" s="52">
        <v>88.041085840058699</v>
      </c>
      <c r="CD668" s="52">
        <v>100</v>
      </c>
      <c r="CE668" s="52">
        <v>0</v>
      </c>
      <c r="CF668" s="52">
        <v>138</v>
      </c>
      <c r="CG668" s="52">
        <v>101</v>
      </c>
      <c r="CH668" s="52">
        <v>0.73188405797101452</v>
      </c>
      <c r="CI668" s="52">
        <v>97.584541062801932</v>
      </c>
      <c r="CJ668" s="52">
        <v>100</v>
      </c>
      <c r="CK668" s="52">
        <v>131</v>
      </c>
      <c r="CL668" s="52">
        <v>53</v>
      </c>
      <c r="CM668" s="52">
        <v>161</v>
      </c>
      <c r="CN668" s="52">
        <v>0.40458015267175573</v>
      </c>
      <c r="CO668" s="52">
        <v>0.81366459627329191</v>
      </c>
      <c r="CP668" s="52">
        <v>13.486005089058525</v>
      </c>
      <c r="CQ668" s="52">
        <v>50</v>
      </c>
      <c r="CR668" s="52">
        <v>297</v>
      </c>
      <c r="CS668" s="52">
        <v>609</v>
      </c>
      <c r="CT668" s="52">
        <v>0.48768472906403942</v>
      </c>
      <c r="CU668" s="52">
        <v>40.64039408866995</v>
      </c>
      <c r="CV668" s="52">
        <v>50</v>
      </c>
      <c r="CW668" s="52">
        <v>0.82758620689655171</v>
      </c>
      <c r="CX668" s="52">
        <v>0.94</v>
      </c>
      <c r="CY668" s="52">
        <v>0.11241379310344826</v>
      </c>
      <c r="CZ668" s="52">
        <v>16.823939048191338</v>
      </c>
      <c r="DA668" s="52">
        <v>19.496255895940152</v>
      </c>
      <c r="DB668" s="52">
        <v>17.335082511020332</v>
      </c>
      <c r="DC668" s="52">
        <v>12.629206143265662</v>
      </c>
      <c r="DD668" s="50" t="s">
        <v>813</v>
      </c>
      <c r="DE668" s="22"/>
      <c r="DF668" s="22"/>
    </row>
    <row r="669" spans="1:110" x14ac:dyDescent="0.25">
      <c r="A669" s="50" t="s">
        <v>3208</v>
      </c>
      <c r="B669" s="50" t="s">
        <v>2270</v>
      </c>
      <c r="C669" s="50" t="s">
        <v>106</v>
      </c>
      <c r="D669" s="50" t="s">
        <v>108</v>
      </c>
      <c r="E669" s="50" t="s">
        <v>119</v>
      </c>
      <c r="F669" s="50" t="s">
        <v>1453</v>
      </c>
      <c r="G669" s="50" t="s">
        <v>109</v>
      </c>
      <c r="H669" s="52">
        <v>573.82549564489398</v>
      </c>
      <c r="I669" s="52">
        <v>800</v>
      </c>
      <c r="J669" s="52">
        <v>71.728186955611747</v>
      </c>
      <c r="K669" s="52">
        <v>1</v>
      </c>
      <c r="L669" s="52">
        <v>479</v>
      </c>
      <c r="M669" s="52">
        <v>61.769166622047955</v>
      </c>
      <c r="N669" s="52">
        <v>82.358888829397273</v>
      </c>
      <c r="O669" s="52">
        <v>100</v>
      </c>
      <c r="P669" s="52">
        <v>158</v>
      </c>
      <c r="Q669" s="52">
        <v>48.963996980579459</v>
      </c>
      <c r="R669" s="52">
        <v>61.39827273683764</v>
      </c>
      <c r="S669" s="52">
        <v>68.07202270725675</v>
      </c>
      <c r="T669" s="52">
        <v>65.285329307439284</v>
      </c>
      <c r="U669" s="52">
        <v>100</v>
      </c>
      <c r="V669" s="52">
        <v>480</v>
      </c>
      <c r="W669" s="52">
        <v>55.905385563115054</v>
      </c>
      <c r="X669" s="52">
        <v>74.540514084153415</v>
      </c>
      <c r="Y669" s="52">
        <v>100</v>
      </c>
      <c r="Z669" s="52">
        <v>158</v>
      </c>
      <c r="AA669" s="52">
        <v>44.711020563503212</v>
      </c>
      <c r="AB669" s="52">
        <v>59.614694084670951</v>
      </c>
      <c r="AC669" s="52">
        <v>100</v>
      </c>
      <c r="AD669" s="52">
        <v>158</v>
      </c>
      <c r="AE669" s="52">
        <v>53.479377637130817</v>
      </c>
      <c r="AF669" s="52">
        <v>71.305836849507756</v>
      </c>
      <c r="AG669" s="52">
        <v>100</v>
      </c>
      <c r="AH669" s="52">
        <v>52</v>
      </c>
      <c r="AI669" s="52">
        <v>44.315544871794877</v>
      </c>
      <c r="AJ669" s="52">
        <v>57.974842767295577</v>
      </c>
      <c r="AK669" s="52">
        <v>59.087393162393163</v>
      </c>
      <c r="AL669" s="52">
        <v>100</v>
      </c>
      <c r="AM669" s="53">
        <v>19.100000000000001</v>
      </c>
      <c r="AN669" s="53">
        <v>16.68</v>
      </c>
      <c r="AO669" s="53">
        <v>13.65</v>
      </c>
      <c r="AP669" s="52">
        <v>0</v>
      </c>
      <c r="AQ669" s="52">
        <v>0.95660749506903353</v>
      </c>
      <c r="AR669" s="52">
        <v>0.98159509202453987</v>
      </c>
      <c r="AS669" s="52">
        <v>0.94476744186046513</v>
      </c>
      <c r="AT669" s="52">
        <v>0.95857988165680474</v>
      </c>
      <c r="AU669" s="52">
        <v>0.98159509202453987</v>
      </c>
      <c r="AV669" s="52">
        <v>0.94767441860465118</v>
      </c>
      <c r="AW669" s="52">
        <v>1</v>
      </c>
      <c r="AX669" s="52">
        <v>1</v>
      </c>
      <c r="AY669" s="52">
        <v>1</v>
      </c>
      <c r="AZ669" s="52">
        <v>4.7619047619047616E-2</v>
      </c>
      <c r="BA669" s="52">
        <v>50</v>
      </c>
      <c r="BB669" s="52">
        <v>50</v>
      </c>
      <c r="BC669" s="52">
        <v>7.8431372549019607E-2</v>
      </c>
      <c r="BD669" s="52">
        <v>44.313725490196099</v>
      </c>
      <c r="BE669" s="52">
        <v>50</v>
      </c>
      <c r="BF669" s="52"/>
      <c r="BG669" s="52"/>
      <c r="BH669" s="52"/>
      <c r="BI669" s="52"/>
      <c r="BJ669" s="52"/>
      <c r="BK669" s="52"/>
      <c r="BL669" s="52"/>
      <c r="BM669" s="52"/>
      <c r="BN669" s="52"/>
      <c r="BO669" s="52"/>
      <c r="BP669" s="52">
        <v>147</v>
      </c>
      <c r="BQ669" s="52">
        <v>159</v>
      </c>
      <c r="BR669" s="52">
        <v>0.92452830188679247</v>
      </c>
      <c r="BS669" s="52">
        <v>49.177037334403856</v>
      </c>
      <c r="BT669" s="52">
        <v>50</v>
      </c>
      <c r="BU669" s="54"/>
      <c r="BV669" s="54"/>
      <c r="BW669" s="52"/>
      <c r="BX669" s="52"/>
      <c r="BY669" s="52"/>
      <c r="BZ669" s="55"/>
      <c r="CA669" s="55"/>
      <c r="CB669" s="52"/>
      <c r="CC669" s="52"/>
      <c r="CD669" s="52"/>
      <c r="CE669" s="52"/>
      <c r="CF669" s="52"/>
      <c r="CG669" s="52"/>
      <c r="CH669" s="52"/>
      <c r="CI669" s="52"/>
      <c r="CJ669" s="52"/>
      <c r="CK669" s="52">
        <v>305</v>
      </c>
      <c r="CL669" s="52">
        <v>166</v>
      </c>
      <c r="CM669" s="52">
        <v>341</v>
      </c>
      <c r="CN669" s="52">
        <v>0.54426229508196722</v>
      </c>
      <c r="CO669" s="52">
        <v>0.8944281524926686</v>
      </c>
      <c r="CP669" s="52">
        <v>18.142076502732241</v>
      </c>
      <c r="CQ669" s="52">
        <v>50</v>
      </c>
      <c r="CR669" s="52"/>
      <c r="CS669" s="52"/>
      <c r="CT669" s="52"/>
      <c r="CU669" s="52"/>
      <c r="CV669" s="52"/>
      <c r="CW669" s="52"/>
      <c r="CX669" s="52"/>
      <c r="CY669" s="52"/>
      <c r="CZ669" s="52">
        <v>16.823939048191338</v>
      </c>
      <c r="DA669" s="52">
        <v>19.496255895940152</v>
      </c>
      <c r="DB669" s="52">
        <v>17.335082511020332</v>
      </c>
      <c r="DC669" s="52"/>
      <c r="DD669" s="50" t="s">
        <v>812</v>
      </c>
      <c r="DE669" s="22"/>
      <c r="DF669" s="22"/>
    </row>
    <row r="670" spans="1:110" x14ac:dyDescent="0.25">
      <c r="A670" s="50" t="s">
        <v>3210</v>
      </c>
      <c r="B670" s="50" t="s">
        <v>2271</v>
      </c>
      <c r="C670" s="50" t="s">
        <v>106</v>
      </c>
      <c r="D670" s="50" t="s">
        <v>107</v>
      </c>
      <c r="E670" s="50" t="s">
        <v>119</v>
      </c>
      <c r="F670" s="50" t="s">
        <v>1453</v>
      </c>
      <c r="G670" s="50" t="s">
        <v>109</v>
      </c>
      <c r="H670" s="52">
        <v>627.72586836600681</v>
      </c>
      <c r="I670" s="52">
        <v>800</v>
      </c>
      <c r="J670" s="52">
        <v>78.465733545750851</v>
      </c>
      <c r="K670" s="52">
        <v>0</v>
      </c>
      <c r="L670" s="52">
        <v>156</v>
      </c>
      <c r="M670" s="52">
        <v>68.260496625522222</v>
      </c>
      <c r="N670" s="52">
        <v>91.013995500696296</v>
      </c>
      <c r="O670" s="52">
        <v>100</v>
      </c>
      <c r="P670" s="52">
        <v>61</v>
      </c>
      <c r="Q670" s="52">
        <v>60.831117161580373</v>
      </c>
      <c r="R670" s="52">
        <v>65.057037142988264</v>
      </c>
      <c r="S670" s="52">
        <v>73.030940281316461</v>
      </c>
      <c r="T670" s="52">
        <v>81.108156215440502</v>
      </c>
      <c r="U670" s="52">
        <v>100</v>
      </c>
      <c r="V670" s="52">
        <v>156</v>
      </c>
      <c r="W670" s="52">
        <v>60.856630759969669</v>
      </c>
      <c r="X670" s="52">
        <v>81.142174346626234</v>
      </c>
      <c r="Y670" s="52">
        <v>100</v>
      </c>
      <c r="Z670" s="52">
        <v>61</v>
      </c>
      <c r="AA670" s="52">
        <v>54.315014261825944</v>
      </c>
      <c r="AB670" s="52">
        <v>72.42001901576792</v>
      </c>
      <c r="AC670" s="52">
        <v>100</v>
      </c>
      <c r="AD670" s="52">
        <v>70</v>
      </c>
      <c r="AE670" s="52">
        <v>57.268095238095263</v>
      </c>
      <c r="AF670" s="52">
        <v>76.357460317460351</v>
      </c>
      <c r="AG670" s="52">
        <v>100</v>
      </c>
      <c r="AH670" s="52">
        <v>30</v>
      </c>
      <c r="AI670" s="52">
        <v>51.211111111111109</v>
      </c>
      <c r="AJ670" s="52">
        <v>61.810833333333335</v>
      </c>
      <c r="AK670" s="52">
        <v>68.281481481481478</v>
      </c>
      <c r="AL670" s="52">
        <v>100</v>
      </c>
      <c r="AM670" s="53">
        <v>12.19</v>
      </c>
      <c r="AN670" s="53">
        <v>10.74</v>
      </c>
      <c r="AO670" s="53">
        <v>10.59</v>
      </c>
      <c r="AP670" s="52">
        <v>1</v>
      </c>
      <c r="AQ670" s="52">
        <v>0.95757575757575752</v>
      </c>
      <c r="AR670" s="52">
        <v>0.92647058823529416</v>
      </c>
      <c r="AS670" s="52">
        <v>0.97938144329896903</v>
      </c>
      <c r="AT670" s="52">
        <v>0.95757575757575752</v>
      </c>
      <c r="AU670" s="52">
        <v>0.92647058823529416</v>
      </c>
      <c r="AV670" s="52">
        <v>0.97938144329896903</v>
      </c>
      <c r="AW670" s="52">
        <v>1</v>
      </c>
      <c r="AX670" s="52">
        <v>1</v>
      </c>
      <c r="AY670" s="52">
        <v>1</v>
      </c>
      <c r="AZ670" s="52">
        <v>5.9701492537313432E-2</v>
      </c>
      <c r="BA670" s="52">
        <v>48.059701492537329</v>
      </c>
      <c r="BB670" s="52">
        <v>50</v>
      </c>
      <c r="BC670" s="52">
        <v>9.9009900990099015E-2</v>
      </c>
      <c r="BD670" s="52">
        <v>40.198019801980209</v>
      </c>
      <c r="BE670" s="52">
        <v>50</v>
      </c>
      <c r="BF670" s="52"/>
      <c r="BG670" s="52"/>
      <c r="BH670" s="52"/>
      <c r="BI670" s="52"/>
      <c r="BJ670" s="52"/>
      <c r="BK670" s="52"/>
      <c r="BL670" s="52"/>
      <c r="BM670" s="52"/>
      <c r="BN670" s="52"/>
      <c r="BO670" s="52"/>
      <c r="BP670" s="52">
        <v>26</v>
      </c>
      <c r="BQ670" s="52">
        <v>29</v>
      </c>
      <c r="BR670" s="52">
        <v>0.89655172413793105</v>
      </c>
      <c r="BS670" s="52">
        <v>47.688921496698462</v>
      </c>
      <c r="BT670" s="52">
        <v>50</v>
      </c>
      <c r="BU670" s="54"/>
      <c r="BV670" s="54"/>
      <c r="BW670" s="52"/>
      <c r="BX670" s="52"/>
      <c r="BY670" s="52"/>
      <c r="BZ670" s="55"/>
      <c r="CA670" s="55"/>
      <c r="CB670" s="52"/>
      <c r="CC670" s="52"/>
      <c r="CD670" s="52"/>
      <c r="CE670" s="52"/>
      <c r="CF670" s="52"/>
      <c r="CG670" s="52"/>
      <c r="CH670" s="52"/>
      <c r="CI670" s="52"/>
      <c r="CJ670" s="52"/>
      <c r="CK670" s="52">
        <v>87</v>
      </c>
      <c r="CL670" s="52">
        <v>28</v>
      </c>
      <c r="CM670" s="52">
        <v>93</v>
      </c>
      <c r="CN670" s="52">
        <v>0.32183908045977011</v>
      </c>
      <c r="CO670" s="52">
        <v>0.93548387096774188</v>
      </c>
      <c r="CP670" s="52">
        <v>21.455938697318008</v>
      </c>
      <c r="CQ670" s="52">
        <v>50</v>
      </c>
      <c r="CR670" s="52"/>
      <c r="CS670" s="52"/>
      <c r="CT670" s="52"/>
      <c r="CU670" s="52"/>
      <c r="CV670" s="52"/>
      <c r="CW670" s="52"/>
      <c r="CX670" s="52"/>
      <c r="CY670" s="52"/>
      <c r="CZ670" s="52">
        <v>16.823939048191338</v>
      </c>
      <c r="DA670" s="52">
        <v>19.496255895940152</v>
      </c>
      <c r="DB670" s="52">
        <v>17.335082511020332</v>
      </c>
      <c r="DC670" s="52"/>
      <c r="DD670" s="50" t="s">
        <v>815</v>
      </c>
      <c r="DE670" s="22"/>
      <c r="DF670" s="22"/>
    </row>
    <row r="671" spans="1:110" x14ac:dyDescent="0.25">
      <c r="A671" s="50" t="s">
        <v>3466</v>
      </c>
      <c r="B671" s="50" t="s">
        <v>2272</v>
      </c>
      <c r="C671" s="50" t="s">
        <v>106</v>
      </c>
      <c r="D671" s="50" t="s">
        <v>108</v>
      </c>
      <c r="E671" s="50" t="s">
        <v>119</v>
      </c>
      <c r="F671" s="50" t="s">
        <v>1454</v>
      </c>
      <c r="G671" s="50" t="s">
        <v>109</v>
      </c>
      <c r="H671" s="52">
        <v>430.51998091968056</v>
      </c>
      <c r="I671" s="52">
        <v>800</v>
      </c>
      <c r="J671" s="52">
        <v>53.81499761496007</v>
      </c>
      <c r="K671" s="52">
        <v>0</v>
      </c>
      <c r="L671" s="52">
        <v>924</v>
      </c>
      <c r="M671" s="52">
        <v>47.877599980716795</v>
      </c>
      <c r="N671" s="52">
        <v>63.836799974289058</v>
      </c>
      <c r="O671" s="52">
        <v>100</v>
      </c>
      <c r="P671" s="52">
        <v>815</v>
      </c>
      <c r="Q671" s="52">
        <v>46.460527328562563</v>
      </c>
      <c r="R671" s="52">
        <v>47.236166847651198</v>
      </c>
      <c r="S671" s="52">
        <v>58.473143205539756</v>
      </c>
      <c r="T671" s="52">
        <v>61.947369771416746</v>
      </c>
      <c r="U671" s="52">
        <v>100</v>
      </c>
      <c r="V671" s="52">
        <v>923</v>
      </c>
      <c r="W671" s="52">
        <v>36.026035575859858</v>
      </c>
      <c r="X671" s="52">
        <v>48.034714101146477</v>
      </c>
      <c r="Y671" s="52">
        <v>100</v>
      </c>
      <c r="Z671" s="52">
        <v>814</v>
      </c>
      <c r="AA671" s="52">
        <v>34.524924631602786</v>
      </c>
      <c r="AB671" s="52">
        <v>46.033232842137053</v>
      </c>
      <c r="AC671" s="52">
        <v>100</v>
      </c>
      <c r="AD671" s="52">
        <v>338</v>
      </c>
      <c r="AE671" s="52">
        <v>40.408185404339271</v>
      </c>
      <c r="AF671" s="52">
        <v>53.87758053911903</v>
      </c>
      <c r="AG671" s="52">
        <v>100</v>
      </c>
      <c r="AH671" s="52">
        <v>289</v>
      </c>
      <c r="AI671" s="52">
        <v>38.630680507497161</v>
      </c>
      <c r="AJ671" s="52">
        <v>50.891836734693882</v>
      </c>
      <c r="AK671" s="52">
        <v>51.507574009996219</v>
      </c>
      <c r="AL671" s="52">
        <v>100</v>
      </c>
      <c r="AM671" s="53">
        <v>12.01</v>
      </c>
      <c r="AN671" s="53">
        <v>12.71</v>
      </c>
      <c r="AO671" s="53">
        <v>12.26</v>
      </c>
      <c r="AP671" s="52">
        <v>0</v>
      </c>
      <c r="AQ671" s="52">
        <v>0.99405940594059405</v>
      </c>
      <c r="AR671" s="52">
        <v>0.99436302142051858</v>
      </c>
      <c r="AS671" s="52">
        <v>0.99186991869918695</v>
      </c>
      <c r="AT671" s="52">
        <v>0.99311023622047245</v>
      </c>
      <c r="AU671" s="52">
        <v>0.9921612541993281</v>
      </c>
      <c r="AV671" s="52">
        <v>1</v>
      </c>
      <c r="AW671" s="52">
        <v>1</v>
      </c>
      <c r="AX671" s="52">
        <v>1</v>
      </c>
      <c r="AY671" s="52">
        <v>1</v>
      </c>
      <c r="AZ671" s="52">
        <v>0.17490118577075098</v>
      </c>
      <c r="BA671" s="52">
        <v>25.019762845849815</v>
      </c>
      <c r="BB671" s="52">
        <v>50</v>
      </c>
      <c r="BC671" s="52">
        <v>0.19278466741826381</v>
      </c>
      <c r="BD671" s="52">
        <v>21.443066516347244</v>
      </c>
      <c r="BE671" s="52">
        <v>50</v>
      </c>
      <c r="BF671" s="52"/>
      <c r="BG671" s="52"/>
      <c r="BH671" s="52"/>
      <c r="BI671" s="52"/>
      <c r="BJ671" s="52"/>
      <c r="BK671" s="52"/>
      <c r="BL671" s="52"/>
      <c r="BM671" s="52"/>
      <c r="BN671" s="52"/>
      <c r="BO671" s="52"/>
      <c r="BP671" s="52">
        <v>281</v>
      </c>
      <c r="BQ671" s="52">
        <v>343</v>
      </c>
      <c r="BR671" s="52">
        <v>0.81924198250728864</v>
      </c>
      <c r="BS671" s="52">
        <v>43.576701197196208</v>
      </c>
      <c r="BT671" s="52">
        <v>50</v>
      </c>
      <c r="BU671" s="54"/>
      <c r="BV671" s="54"/>
      <c r="BW671" s="52"/>
      <c r="BX671" s="52"/>
      <c r="BY671" s="52"/>
      <c r="BZ671" s="55"/>
      <c r="CA671" s="55"/>
      <c r="CB671" s="52"/>
      <c r="CC671" s="52"/>
      <c r="CD671" s="52"/>
      <c r="CE671" s="52"/>
      <c r="CF671" s="52"/>
      <c r="CG671" s="52"/>
      <c r="CH671" s="52"/>
      <c r="CI671" s="52"/>
      <c r="CJ671" s="52"/>
      <c r="CK671" s="52">
        <v>562</v>
      </c>
      <c r="CL671" s="52">
        <v>257</v>
      </c>
      <c r="CM671" s="52">
        <v>690</v>
      </c>
      <c r="CN671" s="52">
        <v>0.45729537366548045</v>
      </c>
      <c r="CO671" s="52">
        <v>0.8144927536231884</v>
      </c>
      <c r="CP671" s="52">
        <v>15.243179122182681</v>
      </c>
      <c r="CQ671" s="52">
        <v>50</v>
      </c>
      <c r="CR671" s="52"/>
      <c r="CS671" s="52"/>
      <c r="CT671" s="52"/>
      <c r="CU671" s="52"/>
      <c r="CV671" s="52"/>
      <c r="CW671" s="52"/>
      <c r="CX671" s="52"/>
      <c r="CY671" s="52"/>
      <c r="CZ671" s="52">
        <v>16.823939048191338</v>
      </c>
      <c r="DA671" s="52">
        <v>19.496255895940152</v>
      </c>
      <c r="DB671" s="52">
        <v>17.335082511020332</v>
      </c>
      <c r="DC671" s="52"/>
      <c r="DD671" s="50" t="s">
        <v>1100</v>
      </c>
      <c r="DE671" s="22"/>
      <c r="DF671" s="22"/>
    </row>
    <row r="672" spans="1:110" x14ac:dyDescent="0.25">
      <c r="A672" s="50" t="s">
        <v>3216</v>
      </c>
      <c r="B672" s="50" t="s">
        <v>2273</v>
      </c>
      <c r="C672" s="50" t="s">
        <v>106</v>
      </c>
      <c r="D672" s="50" t="s">
        <v>122</v>
      </c>
      <c r="E672" s="50" t="s">
        <v>123</v>
      </c>
      <c r="F672" s="50" t="s">
        <v>1453</v>
      </c>
      <c r="G672" s="50" t="s">
        <v>109</v>
      </c>
      <c r="H672" s="52">
        <v>617.59005726861062</v>
      </c>
      <c r="I672" s="52">
        <v>950</v>
      </c>
      <c r="J672" s="52">
        <v>65.00947971248533</v>
      </c>
      <c r="K672" s="52">
        <v>1</v>
      </c>
      <c r="L672" s="52">
        <v>22</v>
      </c>
      <c r="M672" s="52">
        <v>7.7777777777777777</v>
      </c>
      <c r="N672" s="52">
        <v>10.37037037037037</v>
      </c>
      <c r="O672" s="52">
        <v>100</v>
      </c>
      <c r="P672" s="52">
        <v>7</v>
      </c>
      <c r="Q672" s="52"/>
      <c r="R672" s="52"/>
      <c r="S672" s="52"/>
      <c r="T672" s="52"/>
      <c r="U672" s="52">
        <v>0</v>
      </c>
      <c r="V672" s="52">
        <v>4</v>
      </c>
      <c r="W672" s="52"/>
      <c r="X672" s="52"/>
      <c r="Y672" s="52">
        <v>0</v>
      </c>
      <c r="Z672" s="52">
        <v>3</v>
      </c>
      <c r="AA672" s="52"/>
      <c r="AB672" s="52"/>
      <c r="AC672" s="52">
        <v>0</v>
      </c>
      <c r="AD672" s="52">
        <v>249</v>
      </c>
      <c r="AE672" s="52">
        <v>61.915127175368127</v>
      </c>
      <c r="AF672" s="52">
        <v>82.553502900490841</v>
      </c>
      <c r="AG672" s="52">
        <v>100</v>
      </c>
      <c r="AH672" s="52">
        <v>48</v>
      </c>
      <c r="AI672" s="52">
        <v>46.383333333333333</v>
      </c>
      <c r="AJ672" s="52">
        <v>65.624212271973462</v>
      </c>
      <c r="AK672" s="52">
        <v>61.844444444444449</v>
      </c>
      <c r="AL672" s="52">
        <v>100</v>
      </c>
      <c r="AM672" s="53"/>
      <c r="AN672" s="53"/>
      <c r="AO672" s="53">
        <v>19.239999999999998</v>
      </c>
      <c r="AP672" s="52">
        <v>1</v>
      </c>
      <c r="AQ672" s="52">
        <v>8.4291187739463605E-2</v>
      </c>
      <c r="AR672" s="52">
        <v>0.12280701754385964</v>
      </c>
      <c r="AS672" s="52">
        <v>7.3529411764705885E-2</v>
      </c>
      <c r="AT672" s="52">
        <v>1.532567049808429E-2</v>
      </c>
      <c r="AU672" s="52">
        <v>5.2631578947368418E-2</v>
      </c>
      <c r="AV672" s="52">
        <v>4.9019607843137254E-3</v>
      </c>
      <c r="AW672" s="52">
        <v>0.99212598425196852</v>
      </c>
      <c r="AX672" s="52">
        <v>0.96078431372549022</v>
      </c>
      <c r="AY672" s="52">
        <v>1</v>
      </c>
      <c r="AZ672" s="52">
        <v>0.41982507288629739</v>
      </c>
      <c r="BA672" s="52">
        <v>0</v>
      </c>
      <c r="BB672" s="52">
        <v>50</v>
      </c>
      <c r="BC672" s="52">
        <v>0.50900900900900903</v>
      </c>
      <c r="BD672" s="52">
        <v>0</v>
      </c>
      <c r="BE672" s="52">
        <v>50</v>
      </c>
      <c r="BF672" s="52">
        <v>360</v>
      </c>
      <c r="BG672" s="52">
        <v>538</v>
      </c>
      <c r="BH672" s="52">
        <v>0.66914498141263945</v>
      </c>
      <c r="BI672" s="52">
        <v>44.609665427509299</v>
      </c>
      <c r="BJ672" s="52">
        <v>50</v>
      </c>
      <c r="BK672" s="52">
        <v>214</v>
      </c>
      <c r="BL672" s="52">
        <v>538</v>
      </c>
      <c r="BM672" s="52">
        <v>0.39776951672862454</v>
      </c>
      <c r="BN672" s="52">
        <v>26.517967781908304</v>
      </c>
      <c r="BO672" s="52">
        <v>50</v>
      </c>
      <c r="BP672" s="52">
        <v>233</v>
      </c>
      <c r="BQ672" s="52">
        <v>244</v>
      </c>
      <c r="BR672" s="52">
        <v>0.95491803278688525</v>
      </c>
      <c r="BS672" s="52">
        <v>50</v>
      </c>
      <c r="BT672" s="52">
        <v>50</v>
      </c>
      <c r="BU672" s="54">
        <v>283</v>
      </c>
      <c r="BV672" s="54">
        <v>309</v>
      </c>
      <c r="BW672" s="52">
        <v>0.91585760517799353</v>
      </c>
      <c r="BX672" s="52">
        <v>97.431660125318459</v>
      </c>
      <c r="BY672" s="52">
        <v>100</v>
      </c>
      <c r="BZ672" s="55">
        <v>51</v>
      </c>
      <c r="CA672" s="55">
        <v>60</v>
      </c>
      <c r="CB672" s="52">
        <v>0.85</v>
      </c>
      <c r="CC672" s="52">
        <v>90.425531914893625</v>
      </c>
      <c r="CD672" s="52">
        <v>100</v>
      </c>
      <c r="CE672" s="52">
        <v>0</v>
      </c>
      <c r="CF672" s="52">
        <v>293</v>
      </c>
      <c r="CG672" s="52">
        <v>231</v>
      </c>
      <c r="CH672" s="52">
        <v>0.78839590443686003</v>
      </c>
      <c r="CI672" s="52">
        <v>100</v>
      </c>
      <c r="CJ672" s="52">
        <v>100</v>
      </c>
      <c r="CK672" s="52">
        <v>202</v>
      </c>
      <c r="CL672" s="52">
        <v>127</v>
      </c>
      <c r="CM672" s="52">
        <v>247</v>
      </c>
      <c r="CN672" s="52">
        <v>0.62871287128712872</v>
      </c>
      <c r="CO672" s="52">
        <v>0.81781376518218618</v>
      </c>
      <c r="CP672" s="52">
        <v>20.957095709570957</v>
      </c>
      <c r="CQ672" s="52">
        <v>50</v>
      </c>
      <c r="CR672" s="52">
        <v>406</v>
      </c>
      <c r="CS672" s="52">
        <v>1029</v>
      </c>
      <c r="CT672" s="52">
        <v>0.39455782312925169</v>
      </c>
      <c r="CU672" s="52">
        <v>32.879818594104307</v>
      </c>
      <c r="CV672" s="52">
        <v>50</v>
      </c>
      <c r="CW672" s="52">
        <v>0.85</v>
      </c>
      <c r="CX672" s="52">
        <v>0.94</v>
      </c>
      <c r="CY672" s="52">
        <v>0.09</v>
      </c>
      <c r="CZ672" s="52">
        <v>16.823939048191338</v>
      </c>
      <c r="DA672" s="52">
        <v>19.496255895940152</v>
      </c>
      <c r="DB672" s="52">
        <v>17.335082511020332</v>
      </c>
      <c r="DC672" s="52">
        <v>12.629206143265662</v>
      </c>
      <c r="DD672" s="50" t="s">
        <v>822</v>
      </c>
      <c r="DE672" s="22"/>
      <c r="DF672" s="22"/>
    </row>
    <row r="673" spans="1:110" x14ac:dyDescent="0.25">
      <c r="A673" s="50" t="s">
        <v>3215</v>
      </c>
      <c r="B673" s="50" t="s">
        <v>2274</v>
      </c>
      <c r="C673" s="50" t="s">
        <v>106</v>
      </c>
      <c r="D673" s="50" t="s">
        <v>108</v>
      </c>
      <c r="E673" s="50" t="s">
        <v>119</v>
      </c>
      <c r="F673" s="50" t="s">
        <v>1453</v>
      </c>
      <c r="G673" s="50" t="s">
        <v>109</v>
      </c>
      <c r="H673" s="52">
        <v>595.73853651144702</v>
      </c>
      <c r="I673" s="52">
        <v>800</v>
      </c>
      <c r="J673" s="52">
        <v>74.467317063930878</v>
      </c>
      <c r="K673" s="52">
        <v>0</v>
      </c>
      <c r="L673" s="52">
        <v>724</v>
      </c>
      <c r="M673" s="52">
        <v>62.812788263561821</v>
      </c>
      <c r="N673" s="52">
        <v>83.750384351415761</v>
      </c>
      <c r="O673" s="52">
        <v>100</v>
      </c>
      <c r="P673" s="52">
        <v>166</v>
      </c>
      <c r="Q673" s="52">
        <v>50.972292169752578</v>
      </c>
      <c r="R673" s="52">
        <v>62.450723656452546</v>
      </c>
      <c r="S673" s="52">
        <v>66.335229753834824</v>
      </c>
      <c r="T673" s="52">
        <v>67.963056226336775</v>
      </c>
      <c r="U673" s="52">
        <v>100</v>
      </c>
      <c r="V673" s="52">
        <v>729</v>
      </c>
      <c r="W673" s="52">
        <v>59.368195810610835</v>
      </c>
      <c r="X673" s="52">
        <v>79.157594414147781</v>
      </c>
      <c r="Y673" s="52">
        <v>100</v>
      </c>
      <c r="Z673" s="52">
        <v>167</v>
      </c>
      <c r="AA673" s="52">
        <v>48.994658988077624</v>
      </c>
      <c r="AB673" s="52">
        <v>65.326211984103495</v>
      </c>
      <c r="AC673" s="52">
        <v>100</v>
      </c>
      <c r="AD673" s="52">
        <v>259</v>
      </c>
      <c r="AE673" s="52">
        <v>59.708268983268972</v>
      </c>
      <c r="AF673" s="52">
        <v>79.611025311025301</v>
      </c>
      <c r="AG673" s="52">
        <v>100</v>
      </c>
      <c r="AH673" s="52">
        <v>61</v>
      </c>
      <c r="AI673" s="52">
        <v>50.321994535519138</v>
      </c>
      <c r="AJ673" s="52">
        <v>62.599999999999994</v>
      </c>
      <c r="AK673" s="52">
        <v>67.095992714025527</v>
      </c>
      <c r="AL673" s="52">
        <v>100</v>
      </c>
      <c r="AM673" s="53">
        <v>15.36</v>
      </c>
      <c r="AN673" s="53">
        <v>13.45</v>
      </c>
      <c r="AO673" s="53">
        <v>12.27</v>
      </c>
      <c r="AP673" s="52">
        <v>1</v>
      </c>
      <c r="AQ673" s="52">
        <v>0.9393548387096774</v>
      </c>
      <c r="AR673" s="52">
        <v>0.96551724137931039</v>
      </c>
      <c r="AS673" s="52">
        <v>0.93178036605657233</v>
      </c>
      <c r="AT673" s="52">
        <v>0.94587628865979378</v>
      </c>
      <c r="AU673" s="52">
        <v>0.97142857142857142</v>
      </c>
      <c r="AV673" s="52">
        <v>0.93843594009983367</v>
      </c>
      <c r="AW673" s="52">
        <v>0.9923371647509579</v>
      </c>
      <c r="AX673" s="52">
        <v>0.96825396825396826</v>
      </c>
      <c r="AY673" s="52">
        <v>1</v>
      </c>
      <c r="AZ673" s="52">
        <v>0.10064516129032258</v>
      </c>
      <c r="BA673" s="52">
        <v>39.870967741935502</v>
      </c>
      <c r="BB673" s="52">
        <v>50</v>
      </c>
      <c r="BC673" s="52">
        <v>0.15527950310559005</v>
      </c>
      <c r="BD673" s="52">
        <v>28.944099378882004</v>
      </c>
      <c r="BE673" s="52">
        <v>50</v>
      </c>
      <c r="BF673" s="52"/>
      <c r="BG673" s="52"/>
      <c r="BH673" s="52"/>
      <c r="BI673" s="52"/>
      <c r="BJ673" s="52"/>
      <c r="BK673" s="52"/>
      <c r="BL673" s="52"/>
      <c r="BM673" s="52"/>
      <c r="BN673" s="52"/>
      <c r="BO673" s="52"/>
      <c r="BP673" s="52">
        <v>235</v>
      </c>
      <c r="BQ673" s="52">
        <v>239</v>
      </c>
      <c r="BR673" s="52">
        <v>0.98326359832635979</v>
      </c>
      <c r="BS673" s="52">
        <v>50</v>
      </c>
      <c r="BT673" s="52">
        <v>50</v>
      </c>
      <c r="BU673" s="54"/>
      <c r="BV673" s="54"/>
      <c r="BW673" s="52"/>
      <c r="BX673" s="52"/>
      <c r="BY673" s="52"/>
      <c r="BZ673" s="55"/>
      <c r="CA673" s="55"/>
      <c r="CB673" s="52"/>
      <c r="CC673" s="52"/>
      <c r="CD673" s="52"/>
      <c r="CE673" s="52"/>
      <c r="CF673" s="52"/>
      <c r="CG673" s="52"/>
      <c r="CH673" s="52"/>
      <c r="CI673" s="52"/>
      <c r="CJ673" s="52"/>
      <c r="CK673" s="52">
        <v>486</v>
      </c>
      <c r="CL673" s="52">
        <v>248</v>
      </c>
      <c r="CM673" s="52">
        <v>498</v>
      </c>
      <c r="CN673" s="52">
        <v>0.51028806584362141</v>
      </c>
      <c r="CO673" s="52">
        <v>0.97590361445783136</v>
      </c>
      <c r="CP673" s="52">
        <v>34.01920438957476</v>
      </c>
      <c r="CQ673" s="52">
        <v>50</v>
      </c>
      <c r="CR673" s="52"/>
      <c r="CS673" s="52"/>
      <c r="CT673" s="52"/>
      <c r="CU673" s="52"/>
      <c r="CV673" s="52"/>
      <c r="CW673" s="52"/>
      <c r="CX673" s="52"/>
      <c r="CY673" s="52"/>
      <c r="CZ673" s="52">
        <v>16.823939048191338</v>
      </c>
      <c r="DA673" s="52">
        <v>19.496255895940152</v>
      </c>
      <c r="DB673" s="52">
        <v>17.335082511020332</v>
      </c>
      <c r="DC673" s="52"/>
      <c r="DD673" s="50" t="s">
        <v>821</v>
      </c>
      <c r="DE673" s="22"/>
      <c r="DF673" s="22"/>
    </row>
    <row r="674" spans="1:110" x14ac:dyDescent="0.25">
      <c r="A674" s="50" t="s">
        <v>2927</v>
      </c>
      <c r="B674" s="50" t="s">
        <v>2275</v>
      </c>
      <c r="C674" s="50" t="s">
        <v>106</v>
      </c>
      <c r="D674" s="50" t="s">
        <v>114</v>
      </c>
      <c r="E674" s="50" t="s">
        <v>137</v>
      </c>
      <c r="F674" s="50" t="s">
        <v>2644</v>
      </c>
      <c r="G674" s="50" t="s">
        <v>109</v>
      </c>
      <c r="H674" s="52">
        <v>582.57665193997082</v>
      </c>
      <c r="I674" s="52">
        <v>650</v>
      </c>
      <c r="J674" s="52">
        <v>89.627177221533969</v>
      </c>
      <c r="K674" s="52">
        <v>0</v>
      </c>
      <c r="L674" s="52">
        <v>229</v>
      </c>
      <c r="M674" s="52">
        <v>85.853535937457764</v>
      </c>
      <c r="N674" s="52">
        <v>100</v>
      </c>
      <c r="O674" s="52">
        <v>100</v>
      </c>
      <c r="P674" s="52">
        <v>51</v>
      </c>
      <c r="Q674" s="52">
        <v>72.147749814846861</v>
      </c>
      <c r="R674" s="52">
        <v>75</v>
      </c>
      <c r="S674" s="52">
        <v>75</v>
      </c>
      <c r="T674" s="52">
        <v>96.196999753129148</v>
      </c>
      <c r="U674" s="52">
        <v>100</v>
      </c>
      <c r="V674" s="52">
        <v>229</v>
      </c>
      <c r="W674" s="52">
        <v>78.734837847829098</v>
      </c>
      <c r="X674" s="52">
        <v>100</v>
      </c>
      <c r="Y674" s="52">
        <v>100</v>
      </c>
      <c r="Z674" s="52">
        <v>51</v>
      </c>
      <c r="AA674" s="52">
        <v>64.784739140131293</v>
      </c>
      <c r="AB674" s="52">
        <v>86.379652186841724</v>
      </c>
      <c r="AC674" s="52">
        <v>100</v>
      </c>
      <c r="AD674" s="52">
        <v>84</v>
      </c>
      <c r="AE674" s="52">
        <v>78.427380952380943</v>
      </c>
      <c r="AF674" s="52">
        <v>100</v>
      </c>
      <c r="AG674" s="52">
        <v>100</v>
      </c>
      <c r="AH674" s="52">
        <v>18</v>
      </c>
      <c r="AI674" s="52"/>
      <c r="AJ674" s="52">
        <v>75</v>
      </c>
      <c r="AK674" s="52"/>
      <c r="AL674" s="52">
        <v>0</v>
      </c>
      <c r="AM674" s="53">
        <v>2.85</v>
      </c>
      <c r="AN674" s="53">
        <v>10.210000000000001</v>
      </c>
      <c r="AO674" s="53"/>
      <c r="AP674" s="52">
        <v>0</v>
      </c>
      <c r="AQ674" s="52">
        <v>1</v>
      </c>
      <c r="AR674" s="52">
        <v>1</v>
      </c>
      <c r="AS674" s="52">
        <v>1</v>
      </c>
      <c r="AT674" s="52">
        <v>1</v>
      </c>
      <c r="AU674" s="52">
        <v>1</v>
      </c>
      <c r="AV674" s="52">
        <v>1</v>
      </c>
      <c r="AW674" s="52">
        <v>0.9882352941176471</v>
      </c>
      <c r="AX674" s="52"/>
      <c r="AY674" s="52">
        <v>0.9850746268656716</v>
      </c>
      <c r="AZ674" s="52">
        <v>1.2371134020618556E-2</v>
      </c>
      <c r="BA674" s="52">
        <v>50</v>
      </c>
      <c r="BB674" s="52">
        <v>50</v>
      </c>
      <c r="BC674" s="52">
        <v>1.0526315789473684E-2</v>
      </c>
      <c r="BD674" s="52">
        <v>50</v>
      </c>
      <c r="BE674" s="52">
        <v>50</v>
      </c>
      <c r="BF674" s="52"/>
      <c r="BG674" s="52"/>
      <c r="BH674" s="52"/>
      <c r="BI674" s="52"/>
      <c r="BJ674" s="52"/>
      <c r="BK674" s="52"/>
      <c r="BL674" s="52"/>
      <c r="BM674" s="52"/>
      <c r="BN674" s="52"/>
      <c r="BO674" s="52"/>
      <c r="BP674" s="52"/>
      <c r="BQ674" s="52"/>
      <c r="BR674" s="52"/>
      <c r="BS674" s="52"/>
      <c r="BT674" s="52"/>
      <c r="BU674" s="54"/>
      <c r="BV674" s="54"/>
      <c r="BW674" s="52"/>
      <c r="BX674" s="52"/>
      <c r="BY674" s="52"/>
      <c r="BZ674" s="55"/>
      <c r="CA674" s="55"/>
      <c r="CB674" s="52"/>
      <c r="CC674" s="52"/>
      <c r="CD674" s="52"/>
      <c r="CE674" s="52"/>
      <c r="CF674" s="52"/>
      <c r="CG674" s="52"/>
      <c r="CH674" s="52"/>
      <c r="CI674" s="52"/>
      <c r="CJ674" s="52"/>
      <c r="CK674" s="52"/>
      <c r="CL674" s="52"/>
      <c r="CM674" s="52">
        <v>76</v>
      </c>
      <c r="CN674" s="52"/>
      <c r="CO674" s="52"/>
      <c r="CP674" s="52">
        <v>0</v>
      </c>
      <c r="CQ674" s="52">
        <v>50</v>
      </c>
      <c r="CR674" s="52"/>
      <c r="CS674" s="52"/>
      <c r="CT674" s="52"/>
      <c r="CU674" s="52"/>
      <c r="CV674" s="52"/>
      <c r="CW674" s="52"/>
      <c r="CX674" s="52"/>
      <c r="CY674" s="52"/>
      <c r="CZ674" s="52">
        <v>16.823939048191338</v>
      </c>
      <c r="DA674" s="52">
        <v>19.496255895940152</v>
      </c>
      <c r="DB674" s="52">
        <v>17.335082511020332</v>
      </c>
      <c r="DC674" s="52"/>
      <c r="DD674" s="50" t="s">
        <v>502</v>
      </c>
      <c r="DE674" s="22"/>
      <c r="DF674" s="22"/>
    </row>
    <row r="675" spans="1:110" x14ac:dyDescent="0.25">
      <c r="A675" s="50" t="s">
        <v>3217</v>
      </c>
      <c r="B675" s="50" t="s">
        <v>2276</v>
      </c>
      <c r="C675" s="50" t="s">
        <v>106</v>
      </c>
      <c r="D675" s="50" t="s">
        <v>107</v>
      </c>
      <c r="E675" s="50" t="s">
        <v>137</v>
      </c>
      <c r="F675" s="50" t="s">
        <v>1453</v>
      </c>
      <c r="G675" s="50" t="s">
        <v>109</v>
      </c>
      <c r="H675" s="52">
        <v>583.62458255354738</v>
      </c>
      <c r="I675" s="52">
        <v>650</v>
      </c>
      <c r="J675" s="52">
        <v>89.788397315930368</v>
      </c>
      <c r="K675" s="52">
        <v>0</v>
      </c>
      <c r="L675" s="52">
        <v>170</v>
      </c>
      <c r="M675" s="52">
        <v>82.17039452265243</v>
      </c>
      <c r="N675" s="52">
        <v>100</v>
      </c>
      <c r="O675" s="52">
        <v>100</v>
      </c>
      <c r="P675" s="52">
        <v>31</v>
      </c>
      <c r="Q675" s="52">
        <v>73.500618982019972</v>
      </c>
      <c r="R675" s="52">
        <v>75</v>
      </c>
      <c r="S675" s="52">
        <v>75</v>
      </c>
      <c r="T675" s="52">
        <v>98.000825309359968</v>
      </c>
      <c r="U675" s="52">
        <v>100</v>
      </c>
      <c r="V675" s="52">
        <v>170</v>
      </c>
      <c r="W675" s="52">
        <v>79.005259825112716</v>
      </c>
      <c r="X675" s="52">
        <v>100</v>
      </c>
      <c r="Y675" s="52">
        <v>100</v>
      </c>
      <c r="Z675" s="52">
        <v>31</v>
      </c>
      <c r="AA675" s="52">
        <v>70.050225340547925</v>
      </c>
      <c r="AB675" s="52">
        <v>93.400300454063895</v>
      </c>
      <c r="AC675" s="52">
        <v>100</v>
      </c>
      <c r="AD675" s="52">
        <v>60</v>
      </c>
      <c r="AE675" s="52">
        <v>64.075000000000017</v>
      </c>
      <c r="AF675" s="52">
        <v>85.433333333333366</v>
      </c>
      <c r="AG675" s="52">
        <v>100</v>
      </c>
      <c r="AH675" s="52">
        <v>14</v>
      </c>
      <c r="AI675" s="52"/>
      <c r="AJ675" s="52">
        <v>65.864492753623196</v>
      </c>
      <c r="AK675" s="52"/>
      <c r="AL675" s="52">
        <v>0</v>
      </c>
      <c r="AM675" s="53">
        <v>1.49</v>
      </c>
      <c r="AN675" s="53">
        <v>4.9400000000000004</v>
      </c>
      <c r="AO675" s="53"/>
      <c r="AP675" s="52">
        <v>0</v>
      </c>
      <c r="AQ675" s="52">
        <v>1</v>
      </c>
      <c r="AR675" s="52">
        <v>1</v>
      </c>
      <c r="AS675" s="52">
        <v>1</v>
      </c>
      <c r="AT675" s="52">
        <v>1</v>
      </c>
      <c r="AU675" s="52">
        <v>1</v>
      </c>
      <c r="AV675" s="52">
        <v>1</v>
      </c>
      <c r="AW675" s="52">
        <v>1</v>
      </c>
      <c r="AX675" s="52"/>
      <c r="AY675" s="52">
        <v>1</v>
      </c>
      <c r="AZ675" s="52">
        <v>0</v>
      </c>
      <c r="BA675" s="52">
        <v>50</v>
      </c>
      <c r="BB675" s="52">
        <v>50</v>
      </c>
      <c r="BC675" s="52">
        <v>0</v>
      </c>
      <c r="BD675" s="52">
        <v>50</v>
      </c>
      <c r="BE675" s="52">
        <v>50</v>
      </c>
      <c r="BF675" s="52"/>
      <c r="BG675" s="52"/>
      <c r="BH675" s="52"/>
      <c r="BI675" s="52"/>
      <c r="BJ675" s="52"/>
      <c r="BK675" s="52"/>
      <c r="BL675" s="52"/>
      <c r="BM675" s="52"/>
      <c r="BN675" s="52"/>
      <c r="BO675" s="52"/>
      <c r="BP675" s="52"/>
      <c r="BQ675" s="52"/>
      <c r="BR675" s="52"/>
      <c r="BS675" s="52"/>
      <c r="BT675" s="52"/>
      <c r="BU675" s="54"/>
      <c r="BV675" s="54"/>
      <c r="BW675" s="52"/>
      <c r="BX675" s="52"/>
      <c r="BY675" s="52"/>
      <c r="BZ675" s="55"/>
      <c r="CA675" s="55"/>
      <c r="CB675" s="52"/>
      <c r="CC675" s="52"/>
      <c r="CD675" s="52"/>
      <c r="CE675" s="52"/>
      <c r="CF675" s="52"/>
      <c r="CG675" s="52"/>
      <c r="CH675" s="52"/>
      <c r="CI675" s="52"/>
      <c r="CJ675" s="52"/>
      <c r="CK675" s="52">
        <v>54</v>
      </c>
      <c r="CL675" s="52">
        <v>11</v>
      </c>
      <c r="CM675" s="52">
        <v>62</v>
      </c>
      <c r="CN675" s="52">
        <v>0.20370370370370369</v>
      </c>
      <c r="CO675" s="52">
        <v>0.87096774193548387</v>
      </c>
      <c r="CP675" s="52">
        <v>6.7901234567901234</v>
      </c>
      <c r="CQ675" s="52">
        <v>50</v>
      </c>
      <c r="CR675" s="52"/>
      <c r="CS675" s="52"/>
      <c r="CT675" s="52"/>
      <c r="CU675" s="52"/>
      <c r="CV675" s="52"/>
      <c r="CW675" s="52"/>
      <c r="CX675" s="52"/>
      <c r="CY675" s="52"/>
      <c r="CZ675" s="52">
        <v>16.823939048191338</v>
      </c>
      <c r="DA675" s="52">
        <v>19.496255895940152</v>
      </c>
      <c r="DB675" s="52">
        <v>17.335082511020332</v>
      </c>
      <c r="DC675" s="52"/>
      <c r="DD675" s="50" t="s">
        <v>824</v>
      </c>
      <c r="DE675" s="22"/>
      <c r="DF675" s="22"/>
    </row>
    <row r="676" spans="1:110" x14ac:dyDescent="0.25">
      <c r="A676" s="50" t="s">
        <v>2892</v>
      </c>
      <c r="B676" s="50" t="s">
        <v>2277</v>
      </c>
      <c r="C676" s="50" t="s">
        <v>106</v>
      </c>
      <c r="D676" s="50" t="s">
        <v>114</v>
      </c>
      <c r="E676" s="50" t="s">
        <v>137</v>
      </c>
      <c r="F676" s="50" t="s">
        <v>2644</v>
      </c>
      <c r="G676" s="50" t="s">
        <v>109</v>
      </c>
      <c r="H676" s="52">
        <v>576.8757661561624</v>
      </c>
      <c r="I676" s="52">
        <v>650</v>
      </c>
      <c r="J676" s="52">
        <v>88.75011787017884</v>
      </c>
      <c r="K676" s="52">
        <v>0</v>
      </c>
      <c r="L676" s="52">
        <v>229</v>
      </c>
      <c r="M676" s="52">
        <v>76.946471810913437</v>
      </c>
      <c r="N676" s="52">
        <v>100</v>
      </c>
      <c r="O676" s="52">
        <v>100</v>
      </c>
      <c r="P676" s="52">
        <v>43</v>
      </c>
      <c r="Q676" s="52">
        <v>59.599725411211587</v>
      </c>
      <c r="R676" s="52">
        <v>73.026112399768309</v>
      </c>
      <c r="S676" s="52">
        <v>75</v>
      </c>
      <c r="T676" s="52">
        <v>79.466300548282121</v>
      </c>
      <c r="U676" s="52">
        <v>100</v>
      </c>
      <c r="V676" s="52">
        <v>229</v>
      </c>
      <c r="W676" s="52">
        <v>69.668963027041627</v>
      </c>
      <c r="X676" s="52">
        <v>92.89195070272217</v>
      </c>
      <c r="Y676" s="52">
        <v>100</v>
      </c>
      <c r="Z676" s="52">
        <v>43</v>
      </c>
      <c r="AA676" s="52">
        <v>55.147340158968078</v>
      </c>
      <c r="AB676" s="52">
        <v>73.529786878624108</v>
      </c>
      <c r="AC676" s="52">
        <v>100</v>
      </c>
      <c r="AD676" s="52">
        <v>67</v>
      </c>
      <c r="AE676" s="52">
        <v>60.7407960199005</v>
      </c>
      <c r="AF676" s="52">
        <v>80.987728026534</v>
      </c>
      <c r="AG676" s="52">
        <v>100</v>
      </c>
      <c r="AH676" s="52">
        <v>13</v>
      </c>
      <c r="AI676" s="52"/>
      <c r="AJ676" s="52">
        <v>64.085185185185182</v>
      </c>
      <c r="AK676" s="52"/>
      <c r="AL676" s="52">
        <v>0</v>
      </c>
      <c r="AM676" s="53">
        <v>15.4</v>
      </c>
      <c r="AN676" s="53">
        <v>17.87</v>
      </c>
      <c r="AO676" s="53"/>
      <c r="AP676" s="52">
        <v>0</v>
      </c>
      <c r="AQ676" s="52">
        <v>0.97457627118644063</v>
      </c>
      <c r="AR676" s="52">
        <v>0.97777777777777775</v>
      </c>
      <c r="AS676" s="52">
        <v>0.97382198952879584</v>
      </c>
      <c r="AT676" s="52">
        <v>0.97457627118644063</v>
      </c>
      <c r="AU676" s="52">
        <v>0.97777777777777775</v>
      </c>
      <c r="AV676" s="52">
        <v>0.97382198952879584</v>
      </c>
      <c r="AW676" s="52">
        <v>1</v>
      </c>
      <c r="AX676" s="52"/>
      <c r="AY676" s="52">
        <v>1</v>
      </c>
      <c r="AZ676" s="52">
        <v>2.0642201834862386E-2</v>
      </c>
      <c r="BA676" s="52">
        <v>50</v>
      </c>
      <c r="BB676" s="52">
        <v>50</v>
      </c>
      <c r="BC676" s="52">
        <v>4.9180327868852458E-2</v>
      </c>
      <c r="BD676" s="52">
        <v>50</v>
      </c>
      <c r="BE676" s="52">
        <v>50</v>
      </c>
      <c r="BF676" s="52"/>
      <c r="BG676" s="52"/>
      <c r="BH676" s="52"/>
      <c r="BI676" s="52"/>
      <c r="BJ676" s="52"/>
      <c r="BK676" s="52"/>
      <c r="BL676" s="52"/>
      <c r="BM676" s="52"/>
      <c r="BN676" s="52"/>
      <c r="BO676" s="52"/>
      <c r="BP676" s="52"/>
      <c r="BQ676" s="52"/>
      <c r="BR676" s="52"/>
      <c r="BS676" s="52"/>
      <c r="BT676" s="52"/>
      <c r="BU676" s="54"/>
      <c r="BV676" s="54"/>
      <c r="BW676" s="52"/>
      <c r="BX676" s="52"/>
      <c r="BY676" s="52"/>
      <c r="BZ676" s="55"/>
      <c r="CA676" s="55"/>
      <c r="CB676" s="52"/>
      <c r="CC676" s="52"/>
      <c r="CD676" s="52"/>
      <c r="CE676" s="52"/>
      <c r="CF676" s="52"/>
      <c r="CG676" s="52"/>
      <c r="CH676" s="52"/>
      <c r="CI676" s="52"/>
      <c r="CJ676" s="52"/>
      <c r="CK676" s="52">
        <v>80</v>
      </c>
      <c r="CL676" s="52">
        <v>60</v>
      </c>
      <c r="CM676" s="52">
        <v>84</v>
      </c>
      <c r="CN676" s="52">
        <v>0.75</v>
      </c>
      <c r="CO676" s="52">
        <v>0.95238095238095233</v>
      </c>
      <c r="CP676" s="52">
        <v>50</v>
      </c>
      <c r="CQ676" s="52">
        <v>50</v>
      </c>
      <c r="CR676" s="52"/>
      <c r="CS676" s="52"/>
      <c r="CT676" s="52"/>
      <c r="CU676" s="52"/>
      <c r="CV676" s="52"/>
      <c r="CW676" s="52"/>
      <c r="CX676" s="52"/>
      <c r="CY676" s="52"/>
      <c r="CZ676" s="52">
        <v>16.823939048191338</v>
      </c>
      <c r="DA676" s="52">
        <v>19.496255895940152</v>
      </c>
      <c r="DB676" s="52">
        <v>17.335082511020332</v>
      </c>
      <c r="DC676" s="52"/>
      <c r="DD676" s="50" t="s">
        <v>462</v>
      </c>
      <c r="DE676" s="22"/>
      <c r="DF676" s="22"/>
    </row>
    <row r="677" spans="1:110" x14ac:dyDescent="0.25">
      <c r="A677" s="50" t="s">
        <v>2928</v>
      </c>
      <c r="B677" s="50" t="s">
        <v>2278</v>
      </c>
      <c r="C677" s="50" t="s">
        <v>106</v>
      </c>
      <c r="D677" s="50" t="s">
        <v>107</v>
      </c>
      <c r="E677" s="50" t="s">
        <v>137</v>
      </c>
      <c r="F677" s="50" t="s">
        <v>2644</v>
      </c>
      <c r="G677" s="50" t="s">
        <v>109</v>
      </c>
      <c r="H677" s="52">
        <v>643.17556967505686</v>
      </c>
      <c r="I677" s="52">
        <v>650</v>
      </c>
      <c r="J677" s="52">
        <v>98.950087642316447</v>
      </c>
      <c r="K677" s="52">
        <v>0</v>
      </c>
      <c r="L677" s="52">
        <v>184</v>
      </c>
      <c r="M677" s="52">
        <v>87.316025740656414</v>
      </c>
      <c r="N677" s="52">
        <v>100</v>
      </c>
      <c r="O677" s="52">
        <v>100</v>
      </c>
      <c r="P677" s="52">
        <v>26</v>
      </c>
      <c r="Q677" s="52">
        <v>78.419953821382833</v>
      </c>
      <c r="R677" s="52">
        <v>75</v>
      </c>
      <c r="S677" s="52">
        <v>75</v>
      </c>
      <c r="T677" s="52">
        <v>100</v>
      </c>
      <c r="U677" s="52">
        <v>100</v>
      </c>
      <c r="V677" s="52">
        <v>184</v>
      </c>
      <c r="W677" s="52">
        <v>82.691178793760329</v>
      </c>
      <c r="X677" s="52">
        <v>100</v>
      </c>
      <c r="Y677" s="52">
        <v>100</v>
      </c>
      <c r="Z677" s="52">
        <v>26</v>
      </c>
      <c r="AA677" s="52">
        <v>74.218899478514857</v>
      </c>
      <c r="AB677" s="52">
        <v>98.958532638019818</v>
      </c>
      <c r="AC677" s="52">
        <v>100</v>
      </c>
      <c r="AD677" s="52">
        <v>60</v>
      </c>
      <c r="AE677" s="52">
        <v>70.662777777777791</v>
      </c>
      <c r="AF677" s="52">
        <v>94.217037037037059</v>
      </c>
      <c r="AG677" s="52">
        <v>100</v>
      </c>
      <c r="AH677" s="52">
        <v>12</v>
      </c>
      <c r="AI677" s="52"/>
      <c r="AJ677" s="52">
        <v>72.622916666666683</v>
      </c>
      <c r="AK677" s="52"/>
      <c r="AL677" s="52">
        <v>0</v>
      </c>
      <c r="AM677" s="53">
        <v>-3.41</v>
      </c>
      <c r="AN677" s="53">
        <v>0.78</v>
      </c>
      <c r="AO677" s="53"/>
      <c r="AP677" s="52">
        <v>0</v>
      </c>
      <c r="AQ677" s="52">
        <v>1</v>
      </c>
      <c r="AR677" s="52">
        <v>1</v>
      </c>
      <c r="AS677" s="52">
        <v>1</v>
      </c>
      <c r="AT677" s="52">
        <v>1</v>
      </c>
      <c r="AU677" s="52">
        <v>1</v>
      </c>
      <c r="AV677" s="52">
        <v>1</v>
      </c>
      <c r="AW677" s="52">
        <v>1</v>
      </c>
      <c r="AX677" s="52"/>
      <c r="AY677" s="52">
        <v>1</v>
      </c>
      <c r="AZ677" s="52">
        <v>1.3888888888888888E-2</v>
      </c>
      <c r="BA677" s="52">
        <v>50</v>
      </c>
      <c r="BB677" s="52">
        <v>50</v>
      </c>
      <c r="BC677" s="52">
        <v>4.1666666666666664E-2</v>
      </c>
      <c r="BD677" s="52">
        <v>50</v>
      </c>
      <c r="BE677" s="52">
        <v>50</v>
      </c>
      <c r="BF677" s="52"/>
      <c r="BG677" s="52"/>
      <c r="BH677" s="52"/>
      <c r="BI677" s="52"/>
      <c r="BJ677" s="52"/>
      <c r="BK677" s="52"/>
      <c r="BL677" s="52"/>
      <c r="BM677" s="52"/>
      <c r="BN677" s="52"/>
      <c r="BO677" s="52"/>
      <c r="BP677" s="52"/>
      <c r="BQ677" s="52"/>
      <c r="BR677" s="52"/>
      <c r="BS677" s="52"/>
      <c r="BT677" s="52"/>
      <c r="BU677" s="54"/>
      <c r="BV677" s="54"/>
      <c r="BW677" s="52"/>
      <c r="BX677" s="52"/>
      <c r="BY677" s="52"/>
      <c r="BZ677" s="55"/>
      <c r="CA677" s="55"/>
      <c r="CB677" s="52"/>
      <c r="CC677" s="52"/>
      <c r="CD677" s="52"/>
      <c r="CE677" s="52"/>
      <c r="CF677" s="52"/>
      <c r="CG677" s="52"/>
      <c r="CH677" s="52"/>
      <c r="CI677" s="52"/>
      <c r="CJ677" s="52"/>
      <c r="CK677" s="52">
        <v>67</v>
      </c>
      <c r="CL677" s="52">
        <v>60</v>
      </c>
      <c r="CM677" s="52">
        <v>67</v>
      </c>
      <c r="CN677" s="52">
        <v>0.89552238805970152</v>
      </c>
      <c r="CO677" s="52">
        <v>1</v>
      </c>
      <c r="CP677" s="52">
        <v>50</v>
      </c>
      <c r="CQ677" s="52">
        <v>50</v>
      </c>
      <c r="CR677" s="52"/>
      <c r="CS677" s="52"/>
      <c r="CT677" s="52"/>
      <c r="CU677" s="52"/>
      <c r="CV677" s="52"/>
      <c r="CW677" s="52"/>
      <c r="CX677" s="52"/>
      <c r="CY677" s="52"/>
      <c r="CZ677" s="52">
        <v>16.823939048191338</v>
      </c>
      <c r="DA677" s="52">
        <v>19.496255895940152</v>
      </c>
      <c r="DB677" s="52">
        <v>17.335082511020332</v>
      </c>
      <c r="DC677" s="52"/>
      <c r="DD677" s="50" t="s">
        <v>503</v>
      </c>
      <c r="DE677" s="22"/>
      <c r="DF677" s="22"/>
    </row>
    <row r="678" spans="1:110" x14ac:dyDescent="0.25">
      <c r="A678" s="50" t="s">
        <v>3552</v>
      </c>
      <c r="B678" s="50" t="s">
        <v>2279</v>
      </c>
      <c r="C678" s="50" t="s">
        <v>106</v>
      </c>
      <c r="D678" s="50" t="s">
        <v>107</v>
      </c>
      <c r="E678" s="50" t="s">
        <v>182</v>
      </c>
      <c r="F678" s="50" t="s">
        <v>1453</v>
      </c>
      <c r="G678" s="50" t="s">
        <v>109</v>
      </c>
      <c r="H678" s="52">
        <v>63.648351648351678</v>
      </c>
      <c r="I678" s="52">
        <v>100</v>
      </c>
      <c r="J678" s="52">
        <v>63.648351648351678</v>
      </c>
      <c r="K678" s="52"/>
      <c r="L678" s="52"/>
      <c r="M678" s="52"/>
      <c r="N678" s="52"/>
      <c r="O678" s="52"/>
      <c r="P678" s="52"/>
      <c r="Q678" s="52"/>
      <c r="R678" s="52"/>
      <c r="S678" s="52"/>
      <c r="T678" s="52"/>
      <c r="U678" s="52"/>
      <c r="V678" s="52"/>
      <c r="W678" s="52"/>
      <c r="X678" s="52"/>
      <c r="Y678" s="52"/>
      <c r="Z678" s="52"/>
      <c r="AA678" s="52"/>
      <c r="AB678" s="52"/>
      <c r="AC678" s="52"/>
      <c r="AD678" s="52"/>
      <c r="AE678" s="52"/>
      <c r="AF678" s="52"/>
      <c r="AG678" s="52"/>
      <c r="AH678" s="52"/>
      <c r="AI678" s="52"/>
      <c r="AJ678" s="52"/>
      <c r="AK678" s="52"/>
      <c r="AL678" s="52"/>
      <c r="AM678" s="53"/>
      <c r="AN678" s="53"/>
      <c r="AO678" s="53"/>
      <c r="AP678" s="52"/>
      <c r="AQ678" s="52"/>
      <c r="AR678" s="52"/>
      <c r="AS678" s="52"/>
      <c r="AT678" s="52"/>
      <c r="AU678" s="52"/>
      <c r="AV678" s="52"/>
      <c r="AW678" s="52"/>
      <c r="AX678" s="52"/>
      <c r="AY678" s="52"/>
      <c r="AZ678" s="52">
        <v>0.10461538461538461</v>
      </c>
      <c r="BA678" s="52">
        <v>39.076923076923102</v>
      </c>
      <c r="BB678" s="52">
        <v>50</v>
      </c>
      <c r="BC678" s="52">
        <v>0.17714285714285713</v>
      </c>
      <c r="BD678" s="52">
        <v>24.571428571428577</v>
      </c>
      <c r="BE678" s="52">
        <v>50</v>
      </c>
      <c r="BF678" s="52"/>
      <c r="BG678" s="52"/>
      <c r="BH678" s="52"/>
      <c r="BI678" s="52"/>
      <c r="BJ678" s="52"/>
      <c r="BK678" s="52"/>
      <c r="BL678" s="52"/>
      <c r="BM678" s="52"/>
      <c r="BN678" s="52"/>
      <c r="BO678" s="52"/>
      <c r="BP678" s="52"/>
      <c r="BQ678" s="52"/>
      <c r="BR678" s="52"/>
      <c r="BS678" s="52"/>
      <c r="BT678" s="52"/>
      <c r="BU678" s="54"/>
      <c r="BV678" s="54"/>
      <c r="BW678" s="52"/>
      <c r="BX678" s="52"/>
      <c r="BY678" s="52"/>
      <c r="BZ678" s="55"/>
      <c r="CA678" s="55"/>
      <c r="CB678" s="52"/>
      <c r="CC678" s="52"/>
      <c r="CD678" s="52"/>
      <c r="CE678" s="52"/>
      <c r="CF678" s="52"/>
      <c r="CG678" s="52"/>
      <c r="CH678" s="52"/>
      <c r="CI678" s="52"/>
      <c r="CJ678" s="52"/>
      <c r="CK678" s="52"/>
      <c r="CL678" s="52"/>
      <c r="CM678" s="52"/>
      <c r="CN678" s="52"/>
      <c r="CO678" s="52"/>
      <c r="CP678" s="52"/>
      <c r="CQ678" s="52"/>
      <c r="CR678" s="52"/>
      <c r="CS678" s="52"/>
      <c r="CT678" s="52"/>
      <c r="CU678" s="52"/>
      <c r="CV678" s="52"/>
      <c r="CW678" s="52"/>
      <c r="CX678" s="52"/>
      <c r="CY678" s="52"/>
      <c r="CZ678" s="52"/>
      <c r="DA678" s="52"/>
      <c r="DB678" s="52"/>
      <c r="DC678" s="52"/>
      <c r="DD678" s="50" t="s">
        <v>503</v>
      </c>
      <c r="DE678" s="22"/>
      <c r="DF678" s="22"/>
    </row>
    <row r="679" spans="1:110" x14ac:dyDescent="0.25">
      <c r="A679" s="50" t="s">
        <v>3540</v>
      </c>
      <c r="B679" s="50" t="s">
        <v>2280</v>
      </c>
      <c r="C679" s="50" t="s">
        <v>106</v>
      </c>
      <c r="D679" s="50" t="s">
        <v>114</v>
      </c>
      <c r="E679" s="50" t="s">
        <v>137</v>
      </c>
      <c r="F679" s="50" t="s">
        <v>1454</v>
      </c>
      <c r="G679" s="50" t="s">
        <v>109</v>
      </c>
      <c r="H679" s="52">
        <v>515.10460942404882</v>
      </c>
      <c r="I679" s="52">
        <v>750</v>
      </c>
      <c r="J679" s="52">
        <v>68.680614589873173</v>
      </c>
      <c r="K679" s="52">
        <v>0</v>
      </c>
      <c r="L679" s="52">
        <v>193</v>
      </c>
      <c r="M679" s="52">
        <v>59.203339427490093</v>
      </c>
      <c r="N679" s="52">
        <v>78.937785903320119</v>
      </c>
      <c r="O679" s="52">
        <v>100</v>
      </c>
      <c r="P679" s="52">
        <v>172</v>
      </c>
      <c r="Q679" s="52">
        <v>57.714797911075017</v>
      </c>
      <c r="R679" s="52">
        <v>66.846216506930773</v>
      </c>
      <c r="S679" s="52">
        <v>71.395203276223114</v>
      </c>
      <c r="T679" s="52">
        <v>76.953063881433366</v>
      </c>
      <c r="U679" s="52">
        <v>100</v>
      </c>
      <c r="V679" s="52">
        <v>193</v>
      </c>
      <c r="W679" s="52">
        <v>52.352540941271521</v>
      </c>
      <c r="X679" s="52">
        <v>69.803387921695361</v>
      </c>
      <c r="Y679" s="52">
        <v>100</v>
      </c>
      <c r="Z679" s="52">
        <v>172</v>
      </c>
      <c r="AA679" s="52">
        <v>50.58296427337126</v>
      </c>
      <c r="AB679" s="52">
        <v>67.443952364495019</v>
      </c>
      <c r="AC679" s="52">
        <v>100</v>
      </c>
      <c r="AD679" s="52">
        <v>63</v>
      </c>
      <c r="AE679" s="52">
        <v>43.516931216931226</v>
      </c>
      <c r="AF679" s="52">
        <v>58.022574955908304</v>
      </c>
      <c r="AG679" s="52">
        <v>100</v>
      </c>
      <c r="AH679" s="52">
        <v>55</v>
      </c>
      <c r="AI679" s="52">
        <v>42.173333333333332</v>
      </c>
      <c r="AJ679" s="52"/>
      <c r="AK679" s="52">
        <v>56.231111111111112</v>
      </c>
      <c r="AL679" s="52">
        <v>100</v>
      </c>
      <c r="AM679" s="53">
        <v>13.68</v>
      </c>
      <c r="AN679" s="53">
        <v>16.260000000000002</v>
      </c>
      <c r="AO679" s="53"/>
      <c r="AP679" s="52">
        <v>0</v>
      </c>
      <c r="AQ679" s="52">
        <v>1</v>
      </c>
      <c r="AR679" s="52">
        <v>1</v>
      </c>
      <c r="AS679" s="52">
        <v>1</v>
      </c>
      <c r="AT679" s="52">
        <v>1</v>
      </c>
      <c r="AU679" s="52">
        <v>1</v>
      </c>
      <c r="AV679" s="52">
        <v>1</v>
      </c>
      <c r="AW679" s="52">
        <v>1</v>
      </c>
      <c r="AX679" s="52">
        <v>1</v>
      </c>
      <c r="AY679" s="52"/>
      <c r="AZ679" s="52">
        <v>0.12</v>
      </c>
      <c r="BA679" s="52">
        <v>36.000000000000007</v>
      </c>
      <c r="BB679" s="52">
        <v>50</v>
      </c>
      <c r="BC679" s="52">
        <v>0.12771084337349398</v>
      </c>
      <c r="BD679" s="52">
        <v>34.457831325301221</v>
      </c>
      <c r="BE679" s="52">
        <v>50</v>
      </c>
      <c r="BF679" s="52"/>
      <c r="BG679" s="52"/>
      <c r="BH679" s="52"/>
      <c r="BI679" s="52"/>
      <c r="BJ679" s="52"/>
      <c r="BK679" s="52"/>
      <c r="BL679" s="52"/>
      <c r="BM679" s="52"/>
      <c r="BN679" s="52"/>
      <c r="BO679" s="52"/>
      <c r="BP679" s="52"/>
      <c r="BQ679" s="52"/>
      <c r="BR679" s="52"/>
      <c r="BS679" s="52"/>
      <c r="BT679" s="52"/>
      <c r="BU679" s="54"/>
      <c r="BV679" s="54"/>
      <c r="BW679" s="52"/>
      <c r="BX679" s="52"/>
      <c r="BY679" s="52"/>
      <c r="BZ679" s="55"/>
      <c r="CA679" s="55"/>
      <c r="CB679" s="52"/>
      <c r="CC679" s="52"/>
      <c r="CD679" s="52"/>
      <c r="CE679" s="52"/>
      <c r="CF679" s="52"/>
      <c r="CG679" s="52"/>
      <c r="CH679" s="52"/>
      <c r="CI679" s="52"/>
      <c r="CJ679" s="52"/>
      <c r="CK679" s="52">
        <v>68</v>
      </c>
      <c r="CL679" s="52">
        <v>38</v>
      </c>
      <c r="CM679" s="52">
        <v>71</v>
      </c>
      <c r="CN679" s="52">
        <v>0.55882352941176472</v>
      </c>
      <c r="CO679" s="52">
        <v>0.95774647887323938</v>
      </c>
      <c r="CP679" s="52">
        <v>37.254901960784316</v>
      </c>
      <c r="CQ679" s="52">
        <v>50</v>
      </c>
      <c r="CR679" s="52"/>
      <c r="CS679" s="52"/>
      <c r="CT679" s="52"/>
      <c r="CU679" s="52"/>
      <c r="CV679" s="52"/>
      <c r="CW679" s="52"/>
      <c r="CX679" s="52"/>
      <c r="CY679" s="52"/>
      <c r="CZ679" s="52">
        <v>16.823939048191338</v>
      </c>
      <c r="DA679" s="52">
        <v>19.496255895940152</v>
      </c>
      <c r="DB679" s="52">
        <v>17.335082511020332</v>
      </c>
      <c r="DC679" s="52"/>
      <c r="DD679" s="50" t="s">
        <v>1182</v>
      </c>
      <c r="DE679" s="22"/>
      <c r="DF679" s="22"/>
    </row>
    <row r="680" spans="1:110" x14ac:dyDescent="0.25">
      <c r="A680" s="50" t="s">
        <v>2946</v>
      </c>
      <c r="B680" s="50" t="s">
        <v>2281</v>
      </c>
      <c r="C680" s="50" t="s">
        <v>106</v>
      </c>
      <c r="D680" s="50" t="s">
        <v>114</v>
      </c>
      <c r="E680" s="50" t="s">
        <v>137</v>
      </c>
      <c r="F680" s="50" t="s">
        <v>2644</v>
      </c>
      <c r="G680" s="50" t="s">
        <v>109</v>
      </c>
      <c r="H680" s="52">
        <v>613.56091317707819</v>
      </c>
      <c r="I680" s="52">
        <v>750</v>
      </c>
      <c r="J680" s="52">
        <v>81.808121756943763</v>
      </c>
      <c r="K680" s="52">
        <v>1</v>
      </c>
      <c r="L680" s="52">
        <v>192</v>
      </c>
      <c r="M680" s="52">
        <v>76.327928642175479</v>
      </c>
      <c r="N680" s="52">
        <v>100</v>
      </c>
      <c r="O680" s="52">
        <v>100</v>
      </c>
      <c r="P680" s="52">
        <v>59</v>
      </c>
      <c r="Q680" s="52">
        <v>63.99545653840795</v>
      </c>
      <c r="R680" s="52">
        <v>75</v>
      </c>
      <c r="S680" s="52">
        <v>75</v>
      </c>
      <c r="T680" s="52">
        <v>85.327275384543938</v>
      </c>
      <c r="U680" s="52">
        <v>100</v>
      </c>
      <c r="V680" s="52">
        <v>194</v>
      </c>
      <c r="W680" s="52">
        <v>69.238234084883544</v>
      </c>
      <c r="X680" s="52">
        <v>92.317645446511392</v>
      </c>
      <c r="Y680" s="52">
        <v>100</v>
      </c>
      <c r="Z680" s="52">
        <v>59</v>
      </c>
      <c r="AA680" s="52">
        <v>55.473910304418766</v>
      </c>
      <c r="AB680" s="52">
        <v>73.965213739225021</v>
      </c>
      <c r="AC680" s="52">
        <v>100</v>
      </c>
      <c r="AD680" s="52">
        <v>76</v>
      </c>
      <c r="AE680" s="52">
        <v>60.673684210526311</v>
      </c>
      <c r="AF680" s="52">
        <v>80.898245614035076</v>
      </c>
      <c r="AG680" s="52">
        <v>100</v>
      </c>
      <c r="AH680" s="52">
        <v>27</v>
      </c>
      <c r="AI680" s="52">
        <v>47.829629629629615</v>
      </c>
      <c r="AJ680" s="52">
        <v>67.751020408163285</v>
      </c>
      <c r="AK680" s="52">
        <v>63.772839506172815</v>
      </c>
      <c r="AL680" s="52">
        <v>100</v>
      </c>
      <c r="AM680" s="53">
        <v>11</v>
      </c>
      <c r="AN680" s="53">
        <v>19.52</v>
      </c>
      <c r="AO680" s="53">
        <v>19.920000000000002</v>
      </c>
      <c r="AP680" s="52">
        <v>0</v>
      </c>
      <c r="AQ680" s="52">
        <v>0.98984771573604058</v>
      </c>
      <c r="AR680" s="52">
        <v>1</v>
      </c>
      <c r="AS680" s="52">
        <v>0.98529411764705888</v>
      </c>
      <c r="AT680" s="52">
        <v>1</v>
      </c>
      <c r="AU680" s="52">
        <v>1</v>
      </c>
      <c r="AV680" s="52">
        <v>1</v>
      </c>
      <c r="AW680" s="52">
        <v>1</v>
      </c>
      <c r="AX680" s="52">
        <v>1</v>
      </c>
      <c r="AY680" s="52">
        <v>1</v>
      </c>
      <c r="AZ680" s="52">
        <v>3.0534351145038167E-2</v>
      </c>
      <c r="BA680" s="52">
        <v>50</v>
      </c>
      <c r="BB680" s="52">
        <v>50</v>
      </c>
      <c r="BC680" s="52">
        <v>5.5555555555555552E-2</v>
      </c>
      <c r="BD680" s="52">
        <v>48.8888888888889</v>
      </c>
      <c r="BE680" s="52">
        <v>50</v>
      </c>
      <c r="BF680" s="52"/>
      <c r="BG680" s="52"/>
      <c r="BH680" s="52"/>
      <c r="BI680" s="52"/>
      <c r="BJ680" s="52"/>
      <c r="BK680" s="52"/>
      <c r="BL680" s="52"/>
      <c r="BM680" s="52"/>
      <c r="BN680" s="52"/>
      <c r="BO680" s="52"/>
      <c r="BP680" s="52"/>
      <c r="BQ680" s="52"/>
      <c r="BR680" s="52"/>
      <c r="BS680" s="52"/>
      <c r="BT680" s="52"/>
      <c r="BU680" s="54"/>
      <c r="BV680" s="54"/>
      <c r="BW680" s="52"/>
      <c r="BX680" s="52"/>
      <c r="BY680" s="52"/>
      <c r="BZ680" s="55"/>
      <c r="CA680" s="55"/>
      <c r="CB680" s="52"/>
      <c r="CC680" s="52"/>
      <c r="CD680" s="52"/>
      <c r="CE680" s="52"/>
      <c r="CF680" s="52"/>
      <c r="CG680" s="52"/>
      <c r="CH680" s="52"/>
      <c r="CI680" s="52"/>
      <c r="CJ680" s="52"/>
      <c r="CK680" s="52">
        <v>58</v>
      </c>
      <c r="CL680" s="52">
        <v>16</v>
      </c>
      <c r="CM680" s="52">
        <v>53</v>
      </c>
      <c r="CN680" s="52">
        <v>0.27586206896551724</v>
      </c>
      <c r="CO680" s="52">
        <v>1.0943396226415094</v>
      </c>
      <c r="CP680" s="52">
        <v>18.390804597701148</v>
      </c>
      <c r="CQ680" s="52">
        <v>50</v>
      </c>
      <c r="CR680" s="52"/>
      <c r="CS680" s="52"/>
      <c r="CT680" s="52"/>
      <c r="CU680" s="52"/>
      <c r="CV680" s="52"/>
      <c r="CW680" s="52"/>
      <c r="CX680" s="52"/>
      <c r="CY680" s="52"/>
      <c r="CZ680" s="52">
        <v>16.823939048191338</v>
      </c>
      <c r="DA680" s="52">
        <v>19.496255895940152</v>
      </c>
      <c r="DB680" s="52">
        <v>17.335082511020332</v>
      </c>
      <c r="DC680" s="52"/>
      <c r="DD680" s="50" t="s">
        <v>523</v>
      </c>
      <c r="DE680" s="22"/>
      <c r="DF680" s="22"/>
    </row>
    <row r="681" spans="1:110" x14ac:dyDescent="0.25">
      <c r="A681" s="50" t="s">
        <v>2748</v>
      </c>
      <c r="B681" s="50" t="s">
        <v>2282</v>
      </c>
      <c r="C681" s="50" t="s">
        <v>106</v>
      </c>
      <c r="D681" s="50" t="s">
        <v>108</v>
      </c>
      <c r="E681" s="50" t="s">
        <v>119</v>
      </c>
      <c r="F681" s="50" t="s">
        <v>2644</v>
      </c>
      <c r="G681" s="50" t="s">
        <v>109</v>
      </c>
      <c r="H681" s="52">
        <v>641.85722141169367</v>
      </c>
      <c r="I681" s="52">
        <v>800</v>
      </c>
      <c r="J681" s="52">
        <v>80.232152676461709</v>
      </c>
      <c r="K681" s="52">
        <v>0</v>
      </c>
      <c r="L681" s="52">
        <v>406</v>
      </c>
      <c r="M681" s="52">
        <v>68.371272914984203</v>
      </c>
      <c r="N681" s="52">
        <v>91.161697219978947</v>
      </c>
      <c r="O681" s="52">
        <v>100</v>
      </c>
      <c r="P681" s="52">
        <v>181</v>
      </c>
      <c r="Q681" s="52">
        <v>61.253000400092745</v>
      </c>
      <c r="R681" s="52">
        <v>65.225127776507279</v>
      </c>
      <c r="S681" s="52">
        <v>74.097527693630227</v>
      </c>
      <c r="T681" s="52">
        <v>81.67066720012366</v>
      </c>
      <c r="U681" s="52">
        <v>100</v>
      </c>
      <c r="V681" s="52">
        <v>406</v>
      </c>
      <c r="W681" s="52">
        <v>59.740584364011561</v>
      </c>
      <c r="X681" s="52">
        <v>79.654112485348747</v>
      </c>
      <c r="Y681" s="52">
        <v>100</v>
      </c>
      <c r="Z681" s="52">
        <v>181</v>
      </c>
      <c r="AA681" s="52">
        <v>52.922781779417427</v>
      </c>
      <c r="AB681" s="52">
        <v>70.563709039223227</v>
      </c>
      <c r="AC681" s="52">
        <v>100</v>
      </c>
      <c r="AD681" s="52">
        <v>139</v>
      </c>
      <c r="AE681" s="52">
        <v>56.76276978417264</v>
      </c>
      <c r="AF681" s="52">
        <v>75.683693045563516</v>
      </c>
      <c r="AG681" s="52">
        <v>100</v>
      </c>
      <c r="AH681" s="52">
        <v>60</v>
      </c>
      <c r="AI681" s="52">
        <v>51.261527777777786</v>
      </c>
      <c r="AJ681" s="52">
        <v>60.9409282700422</v>
      </c>
      <c r="AK681" s="52">
        <v>68.34870370370372</v>
      </c>
      <c r="AL681" s="52">
        <v>100</v>
      </c>
      <c r="AM681" s="53">
        <v>12.84</v>
      </c>
      <c r="AN681" s="53">
        <v>12.3</v>
      </c>
      <c r="AO681" s="53">
        <v>9.67</v>
      </c>
      <c r="AP681" s="52">
        <v>0</v>
      </c>
      <c r="AQ681" s="52">
        <v>0.98090692124105017</v>
      </c>
      <c r="AR681" s="52">
        <v>0.96858638743455494</v>
      </c>
      <c r="AS681" s="52">
        <v>0.99122807017543857</v>
      </c>
      <c r="AT681" s="52">
        <v>0.98099762470308793</v>
      </c>
      <c r="AU681" s="52">
        <v>0.9689119170984456</v>
      </c>
      <c r="AV681" s="52">
        <v>0.99122807017543857</v>
      </c>
      <c r="AW681" s="52">
        <v>0.9859154929577465</v>
      </c>
      <c r="AX681" s="52">
        <v>0.96825396825396826</v>
      </c>
      <c r="AY681" s="52">
        <v>1</v>
      </c>
      <c r="AZ681" s="52">
        <v>5.9523809523809521E-2</v>
      </c>
      <c r="BA681" s="52">
        <v>48.095238095238102</v>
      </c>
      <c r="BB681" s="52">
        <v>50</v>
      </c>
      <c r="BC681" s="52">
        <v>0.10810810810810811</v>
      </c>
      <c r="BD681" s="52">
        <v>38.378378378378386</v>
      </c>
      <c r="BE681" s="52">
        <v>50</v>
      </c>
      <c r="BF681" s="52"/>
      <c r="BG681" s="52"/>
      <c r="BH681" s="52"/>
      <c r="BI681" s="52"/>
      <c r="BJ681" s="52"/>
      <c r="BK681" s="52"/>
      <c r="BL681" s="52"/>
      <c r="BM681" s="52"/>
      <c r="BN681" s="52"/>
      <c r="BO681" s="52"/>
      <c r="BP681" s="52">
        <v>165</v>
      </c>
      <c r="BQ681" s="52">
        <v>181</v>
      </c>
      <c r="BR681" s="52">
        <v>0.91160220994475138</v>
      </c>
      <c r="BS681" s="52">
        <v>48.489479252380399</v>
      </c>
      <c r="BT681" s="52">
        <v>50</v>
      </c>
      <c r="BU681" s="54"/>
      <c r="BV681" s="54"/>
      <c r="BW681" s="52"/>
      <c r="BX681" s="52"/>
      <c r="BY681" s="52"/>
      <c r="BZ681" s="55"/>
      <c r="CA681" s="55"/>
      <c r="CB681" s="52"/>
      <c r="CC681" s="52"/>
      <c r="CD681" s="52"/>
      <c r="CE681" s="52"/>
      <c r="CF681" s="52"/>
      <c r="CG681" s="52"/>
      <c r="CH681" s="52"/>
      <c r="CI681" s="52"/>
      <c r="CJ681" s="52"/>
      <c r="CK681" s="52">
        <v>283</v>
      </c>
      <c r="CL681" s="52">
        <v>169</v>
      </c>
      <c r="CM681" s="52">
        <v>293</v>
      </c>
      <c r="CN681" s="52">
        <v>0.59717314487632511</v>
      </c>
      <c r="CO681" s="52">
        <v>0.96587030716723554</v>
      </c>
      <c r="CP681" s="52">
        <v>39.811542991755005</v>
      </c>
      <c r="CQ681" s="52">
        <v>50</v>
      </c>
      <c r="CR681" s="52"/>
      <c r="CS681" s="52"/>
      <c r="CT681" s="52"/>
      <c r="CU681" s="52"/>
      <c r="CV681" s="52"/>
      <c r="CW681" s="52"/>
      <c r="CX681" s="52"/>
      <c r="CY681" s="52"/>
      <c r="CZ681" s="52">
        <v>16.823939048191338</v>
      </c>
      <c r="DA681" s="52">
        <v>19.496255895940152</v>
      </c>
      <c r="DB681" s="52">
        <v>17.335082511020332</v>
      </c>
      <c r="DC681" s="52"/>
      <c r="DD681" s="50" t="s">
        <v>287</v>
      </c>
      <c r="DE681" s="22"/>
      <c r="DF681" s="22"/>
    </row>
    <row r="682" spans="1:110" x14ac:dyDescent="0.25">
      <c r="A682" s="50" t="s">
        <v>3358</v>
      </c>
      <c r="B682" s="50" t="s">
        <v>2284</v>
      </c>
      <c r="C682" s="50" t="s">
        <v>106</v>
      </c>
      <c r="D682" s="50" t="s">
        <v>114</v>
      </c>
      <c r="E682" s="50" t="s">
        <v>137</v>
      </c>
      <c r="F682" s="50" t="s">
        <v>1453</v>
      </c>
      <c r="G682" s="50" t="s">
        <v>109</v>
      </c>
      <c r="H682" s="52">
        <v>566.16808089546259</v>
      </c>
      <c r="I682" s="52">
        <v>750</v>
      </c>
      <c r="J682" s="52">
        <v>75.489077452728353</v>
      </c>
      <c r="K682" s="52">
        <v>1</v>
      </c>
      <c r="L682" s="52">
        <v>313</v>
      </c>
      <c r="M682" s="52">
        <v>67.243253640649385</v>
      </c>
      <c r="N682" s="52">
        <v>89.657671520865847</v>
      </c>
      <c r="O682" s="52">
        <v>100</v>
      </c>
      <c r="P682" s="52">
        <v>166</v>
      </c>
      <c r="Q682" s="52">
        <v>56.150737007935945</v>
      </c>
      <c r="R682" s="52">
        <v>74.552034925334269</v>
      </c>
      <c r="S682" s="52">
        <v>75</v>
      </c>
      <c r="T682" s="52">
        <v>74.867649343914593</v>
      </c>
      <c r="U682" s="52">
        <v>100</v>
      </c>
      <c r="V682" s="52">
        <v>311</v>
      </c>
      <c r="W682" s="52">
        <v>62.738887172568852</v>
      </c>
      <c r="X682" s="52">
        <v>83.651849563425145</v>
      </c>
      <c r="Y682" s="52">
        <v>100</v>
      </c>
      <c r="Z682" s="52">
        <v>164</v>
      </c>
      <c r="AA682" s="52">
        <v>52.150273028321799</v>
      </c>
      <c r="AB682" s="52">
        <v>69.533697371095727</v>
      </c>
      <c r="AC682" s="52">
        <v>100</v>
      </c>
      <c r="AD682" s="52">
        <v>109</v>
      </c>
      <c r="AE682" s="52">
        <v>54.751070336391408</v>
      </c>
      <c r="AF682" s="52">
        <v>73.001427115188548</v>
      </c>
      <c r="AG682" s="52">
        <v>100</v>
      </c>
      <c r="AH682" s="52">
        <v>55</v>
      </c>
      <c r="AI682" s="52">
        <v>45.066666666666663</v>
      </c>
      <c r="AJ682" s="52">
        <v>64.614814814814821</v>
      </c>
      <c r="AK682" s="52">
        <v>60.088888888888881</v>
      </c>
      <c r="AL682" s="52">
        <v>100</v>
      </c>
      <c r="AM682" s="53">
        <v>18.84</v>
      </c>
      <c r="AN682" s="53">
        <v>22.4</v>
      </c>
      <c r="AO682" s="53">
        <v>19.54</v>
      </c>
      <c r="AP682" s="52">
        <v>0</v>
      </c>
      <c r="AQ682" s="52">
        <v>0.98776758409785936</v>
      </c>
      <c r="AR682" s="52">
        <v>0.9831460674157303</v>
      </c>
      <c r="AS682" s="52">
        <v>0.99328859060402686</v>
      </c>
      <c r="AT682" s="52">
        <v>0.98270893371757928</v>
      </c>
      <c r="AU682" s="52">
        <v>0.9747474747474747</v>
      </c>
      <c r="AV682" s="52">
        <v>0.99328859060402686</v>
      </c>
      <c r="AW682" s="52">
        <v>1</v>
      </c>
      <c r="AX682" s="52">
        <v>1</v>
      </c>
      <c r="AY682" s="52">
        <v>1</v>
      </c>
      <c r="AZ682" s="52">
        <v>7.2961373390557943E-2</v>
      </c>
      <c r="BA682" s="52">
        <v>45.407725321888421</v>
      </c>
      <c r="BB682" s="52">
        <v>50</v>
      </c>
      <c r="BC682" s="52">
        <v>0.10761154855643044</v>
      </c>
      <c r="BD682" s="52">
        <v>38.47769028871393</v>
      </c>
      <c r="BE682" s="52">
        <v>50</v>
      </c>
      <c r="BF682" s="52"/>
      <c r="BG682" s="52"/>
      <c r="BH682" s="52"/>
      <c r="BI682" s="52"/>
      <c r="BJ682" s="52"/>
      <c r="BK682" s="52"/>
      <c r="BL682" s="52"/>
      <c r="BM682" s="52"/>
      <c r="BN682" s="52"/>
      <c r="BO682" s="52"/>
      <c r="BP682" s="52"/>
      <c r="BQ682" s="52"/>
      <c r="BR682" s="52"/>
      <c r="BS682" s="52"/>
      <c r="BT682" s="52"/>
      <c r="BU682" s="54"/>
      <c r="BV682" s="54"/>
      <c r="BW682" s="52"/>
      <c r="BX682" s="52"/>
      <c r="BY682" s="52"/>
      <c r="BZ682" s="55"/>
      <c r="CA682" s="55"/>
      <c r="CB682" s="52"/>
      <c r="CC682" s="52"/>
      <c r="CD682" s="52"/>
      <c r="CE682" s="52"/>
      <c r="CF682" s="52"/>
      <c r="CG682" s="52"/>
      <c r="CH682" s="52"/>
      <c r="CI682" s="52"/>
      <c r="CJ682" s="52"/>
      <c r="CK682" s="52">
        <v>108</v>
      </c>
      <c r="CL682" s="52">
        <v>51</v>
      </c>
      <c r="CM682" s="52">
        <v>116</v>
      </c>
      <c r="CN682" s="52">
        <v>0.47222222222222221</v>
      </c>
      <c r="CO682" s="52">
        <v>0.93103448275862066</v>
      </c>
      <c r="CP682" s="52">
        <v>31.481481481481481</v>
      </c>
      <c r="CQ682" s="52">
        <v>50</v>
      </c>
      <c r="CR682" s="52"/>
      <c r="CS682" s="52"/>
      <c r="CT682" s="52"/>
      <c r="CU682" s="52"/>
      <c r="CV682" s="52"/>
      <c r="CW682" s="52"/>
      <c r="CX682" s="52"/>
      <c r="CY682" s="52"/>
      <c r="CZ682" s="52">
        <v>16.823939048191338</v>
      </c>
      <c r="DA682" s="52">
        <v>19.496255895940152</v>
      </c>
      <c r="DB682" s="52">
        <v>17.335082511020332</v>
      </c>
      <c r="DC682" s="52"/>
      <c r="DD682" s="50" t="s">
        <v>986</v>
      </c>
      <c r="DE682" s="22"/>
      <c r="DF682" s="22"/>
    </row>
    <row r="683" spans="1:110" x14ac:dyDescent="0.25">
      <c r="A683" s="50" t="s">
        <v>3425</v>
      </c>
      <c r="B683" s="50" t="s">
        <v>2283</v>
      </c>
      <c r="C683" s="50" t="s">
        <v>106</v>
      </c>
      <c r="D683" s="50" t="s">
        <v>107</v>
      </c>
      <c r="E683" s="50" t="s">
        <v>137</v>
      </c>
      <c r="F683" s="50" t="s">
        <v>1453</v>
      </c>
      <c r="G683" s="50" t="s">
        <v>109</v>
      </c>
      <c r="H683" s="52">
        <v>607.31914823393879</v>
      </c>
      <c r="I683" s="52">
        <v>750</v>
      </c>
      <c r="J683" s="52">
        <v>80.975886431191839</v>
      </c>
      <c r="K683" s="52">
        <v>0</v>
      </c>
      <c r="L683" s="52">
        <v>114</v>
      </c>
      <c r="M683" s="52">
        <v>69.4202277664197</v>
      </c>
      <c r="N683" s="52">
        <v>92.5603036885596</v>
      </c>
      <c r="O683" s="52">
        <v>100</v>
      </c>
      <c r="P683" s="52">
        <v>68</v>
      </c>
      <c r="Q683" s="52">
        <v>64.199783724402124</v>
      </c>
      <c r="R683" s="52">
        <v>69.367011839837915</v>
      </c>
      <c r="S683" s="52">
        <v>75</v>
      </c>
      <c r="T683" s="52">
        <v>85.59971163253617</v>
      </c>
      <c r="U683" s="52">
        <v>100</v>
      </c>
      <c r="V683" s="52">
        <v>114</v>
      </c>
      <c r="W683" s="52">
        <v>60.636053358641071</v>
      </c>
      <c r="X683" s="52">
        <v>80.848071144854757</v>
      </c>
      <c r="Y683" s="52">
        <v>100</v>
      </c>
      <c r="Z683" s="52">
        <v>68</v>
      </c>
      <c r="AA683" s="52">
        <v>54.729816739007909</v>
      </c>
      <c r="AB683" s="52">
        <v>72.973088985343878</v>
      </c>
      <c r="AC683" s="52">
        <v>100</v>
      </c>
      <c r="AD683" s="52">
        <v>45</v>
      </c>
      <c r="AE683" s="52">
        <v>57.591111111111132</v>
      </c>
      <c r="AF683" s="52">
        <v>76.788148148148167</v>
      </c>
      <c r="AG683" s="52">
        <v>100</v>
      </c>
      <c r="AH683" s="52">
        <v>26</v>
      </c>
      <c r="AI683" s="52">
        <v>53.476923076923079</v>
      </c>
      <c r="AJ683" s="52"/>
      <c r="AK683" s="52">
        <v>71.302564102564105</v>
      </c>
      <c r="AL683" s="52">
        <v>100</v>
      </c>
      <c r="AM683" s="53">
        <v>10.8</v>
      </c>
      <c r="AN683" s="53">
        <v>14.63</v>
      </c>
      <c r="AO683" s="53"/>
      <c r="AP683" s="52">
        <v>0</v>
      </c>
      <c r="AQ683" s="52">
        <v>1</v>
      </c>
      <c r="AR683" s="52">
        <v>1</v>
      </c>
      <c r="AS683" s="52">
        <v>1</v>
      </c>
      <c r="AT683" s="52">
        <v>1</v>
      </c>
      <c r="AU683" s="52">
        <v>1</v>
      </c>
      <c r="AV683" s="52">
        <v>1</v>
      </c>
      <c r="AW683" s="52">
        <v>1</v>
      </c>
      <c r="AX683" s="52">
        <v>1</v>
      </c>
      <c r="AY683" s="52"/>
      <c r="AZ683" s="52">
        <v>6.2043795620437957E-2</v>
      </c>
      <c r="BA683" s="52">
        <v>47.591240875912426</v>
      </c>
      <c r="BB683" s="52">
        <v>50</v>
      </c>
      <c r="BC683" s="52">
        <v>9.0909090909090912E-2</v>
      </c>
      <c r="BD683" s="52">
        <v>41.818181818181827</v>
      </c>
      <c r="BE683" s="52">
        <v>50</v>
      </c>
      <c r="BF683" s="52"/>
      <c r="BG683" s="52"/>
      <c r="BH683" s="52"/>
      <c r="BI683" s="52"/>
      <c r="BJ683" s="52"/>
      <c r="BK683" s="52"/>
      <c r="BL683" s="52"/>
      <c r="BM683" s="52"/>
      <c r="BN683" s="52"/>
      <c r="BO683" s="52"/>
      <c r="BP683" s="52"/>
      <c r="BQ683" s="52"/>
      <c r="BR683" s="52"/>
      <c r="BS683" s="52"/>
      <c r="BT683" s="52"/>
      <c r="BU683" s="54"/>
      <c r="BV683" s="54"/>
      <c r="BW683" s="52"/>
      <c r="BX683" s="52"/>
      <c r="BY683" s="52"/>
      <c r="BZ683" s="55"/>
      <c r="CA683" s="55"/>
      <c r="CB683" s="52"/>
      <c r="CC683" s="52"/>
      <c r="CD683" s="52"/>
      <c r="CE683" s="52"/>
      <c r="CF683" s="52"/>
      <c r="CG683" s="52"/>
      <c r="CH683" s="52"/>
      <c r="CI683" s="52"/>
      <c r="CJ683" s="52"/>
      <c r="CK683" s="52">
        <v>37</v>
      </c>
      <c r="CL683" s="52">
        <v>21</v>
      </c>
      <c r="CM683" s="52">
        <v>35</v>
      </c>
      <c r="CN683" s="52">
        <v>0.56756756756756754</v>
      </c>
      <c r="CO683" s="52">
        <v>1.0571428571428572</v>
      </c>
      <c r="CP683" s="52">
        <v>37.837837837837832</v>
      </c>
      <c r="CQ683" s="52">
        <v>50</v>
      </c>
      <c r="CR683" s="52"/>
      <c r="CS683" s="52"/>
      <c r="CT683" s="52"/>
      <c r="CU683" s="52"/>
      <c r="CV683" s="52"/>
      <c r="CW683" s="52"/>
      <c r="CX683" s="52"/>
      <c r="CY683" s="52"/>
      <c r="CZ683" s="52">
        <v>16.823939048191338</v>
      </c>
      <c r="DA683" s="52">
        <v>19.496255895940152</v>
      </c>
      <c r="DB683" s="52">
        <v>17.335082511020332</v>
      </c>
      <c r="DC683" s="52"/>
      <c r="DD683" s="50" t="s">
        <v>986</v>
      </c>
      <c r="DE683" s="22"/>
      <c r="DF683" s="22"/>
    </row>
    <row r="684" spans="1:110" x14ac:dyDescent="0.25">
      <c r="A684" s="50" t="s">
        <v>3119</v>
      </c>
      <c r="B684" s="50" t="s">
        <v>2285</v>
      </c>
      <c r="C684" s="50" t="s">
        <v>106</v>
      </c>
      <c r="D684" s="50" t="s">
        <v>107</v>
      </c>
      <c r="E684" s="50" t="s">
        <v>137</v>
      </c>
      <c r="F684" s="50" t="s">
        <v>1454</v>
      </c>
      <c r="G684" s="50" t="s">
        <v>109</v>
      </c>
      <c r="H684" s="52">
        <v>416.69859713156291</v>
      </c>
      <c r="I684" s="52">
        <v>750</v>
      </c>
      <c r="J684" s="52">
        <v>55.559812950875056</v>
      </c>
      <c r="K684" s="52">
        <v>0</v>
      </c>
      <c r="L684" s="52">
        <v>123</v>
      </c>
      <c r="M684" s="52">
        <v>50.880306228218465</v>
      </c>
      <c r="N684" s="52">
        <v>67.840408304291287</v>
      </c>
      <c r="O684" s="52">
        <v>100</v>
      </c>
      <c r="P684" s="52">
        <v>114</v>
      </c>
      <c r="Q684" s="52">
        <v>50.689349420495681</v>
      </c>
      <c r="R684" s="52"/>
      <c r="S684" s="52"/>
      <c r="T684" s="52">
        <v>67.58579922732757</v>
      </c>
      <c r="U684" s="52">
        <v>100</v>
      </c>
      <c r="V684" s="52">
        <v>123</v>
      </c>
      <c r="W684" s="52">
        <v>39.046281238354418</v>
      </c>
      <c r="X684" s="52">
        <v>52.061708317805888</v>
      </c>
      <c r="Y684" s="52">
        <v>100</v>
      </c>
      <c r="Z684" s="52">
        <v>114</v>
      </c>
      <c r="AA684" s="52">
        <v>38.501018550360662</v>
      </c>
      <c r="AB684" s="52">
        <v>51.334691400480878</v>
      </c>
      <c r="AC684" s="52">
        <v>100</v>
      </c>
      <c r="AD684" s="52">
        <v>46</v>
      </c>
      <c r="AE684" s="52">
        <v>41.194202898550728</v>
      </c>
      <c r="AF684" s="52">
        <v>54.925603864734306</v>
      </c>
      <c r="AG684" s="52">
        <v>100</v>
      </c>
      <c r="AH684" s="52">
        <v>44</v>
      </c>
      <c r="AI684" s="52">
        <v>41.19166666666667</v>
      </c>
      <c r="AJ684" s="52"/>
      <c r="AK684" s="52">
        <v>54.922222222222231</v>
      </c>
      <c r="AL684" s="52">
        <v>100</v>
      </c>
      <c r="AM684" s="53"/>
      <c r="AN684" s="53"/>
      <c r="AO684" s="53"/>
      <c r="AP684" s="52">
        <v>0</v>
      </c>
      <c r="AQ684" s="52">
        <v>0.98571428571428577</v>
      </c>
      <c r="AR684" s="52">
        <v>0.98473282442748089</v>
      </c>
      <c r="AS684" s="52"/>
      <c r="AT684" s="52">
        <v>0.97142857142857142</v>
      </c>
      <c r="AU684" s="52">
        <v>0.96946564885496178</v>
      </c>
      <c r="AV684" s="52"/>
      <c r="AW684" s="52">
        <v>1</v>
      </c>
      <c r="AX684" s="52">
        <v>1</v>
      </c>
      <c r="AY684" s="52"/>
      <c r="AZ684" s="52">
        <v>0.17142857142857143</v>
      </c>
      <c r="BA684" s="52">
        <v>25.714285714285712</v>
      </c>
      <c r="BB684" s="52">
        <v>50</v>
      </c>
      <c r="BC684" s="52">
        <v>0.17509727626459143</v>
      </c>
      <c r="BD684" s="52">
        <v>24.980544747081712</v>
      </c>
      <c r="BE684" s="52">
        <v>50</v>
      </c>
      <c r="BF684" s="52"/>
      <c r="BG684" s="52"/>
      <c r="BH684" s="52"/>
      <c r="BI684" s="52"/>
      <c r="BJ684" s="52"/>
      <c r="BK684" s="52"/>
      <c r="BL684" s="52"/>
      <c r="BM684" s="52"/>
      <c r="BN684" s="52"/>
      <c r="BO684" s="52"/>
      <c r="BP684" s="52"/>
      <c r="BQ684" s="52"/>
      <c r="BR684" s="52"/>
      <c r="BS684" s="52"/>
      <c r="BT684" s="52"/>
      <c r="BU684" s="54"/>
      <c r="BV684" s="54"/>
      <c r="BW684" s="52"/>
      <c r="BX684" s="52"/>
      <c r="BY684" s="52"/>
      <c r="BZ684" s="55"/>
      <c r="CA684" s="55"/>
      <c r="CB684" s="52"/>
      <c r="CC684" s="52"/>
      <c r="CD684" s="52"/>
      <c r="CE684" s="52"/>
      <c r="CF684" s="52"/>
      <c r="CG684" s="52"/>
      <c r="CH684" s="52"/>
      <c r="CI684" s="52"/>
      <c r="CJ684" s="52"/>
      <c r="CK684" s="52">
        <v>50</v>
      </c>
      <c r="CL684" s="52">
        <v>13</v>
      </c>
      <c r="CM684" s="52">
        <v>54</v>
      </c>
      <c r="CN684" s="52">
        <v>0.26</v>
      </c>
      <c r="CO684" s="52">
        <v>0.92592592592592593</v>
      </c>
      <c r="CP684" s="52">
        <v>17.333333333333336</v>
      </c>
      <c r="CQ684" s="52">
        <v>50</v>
      </c>
      <c r="CR684" s="52"/>
      <c r="CS684" s="52"/>
      <c r="CT684" s="52"/>
      <c r="CU684" s="52"/>
      <c r="CV684" s="52"/>
      <c r="CW684" s="52"/>
      <c r="CX684" s="52"/>
      <c r="CY684" s="52"/>
      <c r="CZ684" s="52">
        <v>16.823939048191338</v>
      </c>
      <c r="DA684" s="52">
        <v>19.496255895940152</v>
      </c>
      <c r="DB684" s="52">
        <v>17.335082511020332</v>
      </c>
      <c r="DC684" s="52"/>
      <c r="DD684" s="50" t="s">
        <v>716</v>
      </c>
      <c r="DE684" s="22"/>
      <c r="DF684" s="22"/>
    </row>
    <row r="685" spans="1:110" x14ac:dyDescent="0.25">
      <c r="A685" s="50" t="s">
        <v>3684</v>
      </c>
      <c r="B685" s="50" t="s">
        <v>2286</v>
      </c>
      <c r="C685" s="50" t="s">
        <v>1365</v>
      </c>
      <c r="D685" s="50" t="s">
        <v>140</v>
      </c>
      <c r="E685" s="50" t="s">
        <v>123</v>
      </c>
      <c r="F685" s="50" t="s">
        <v>2644</v>
      </c>
      <c r="G685" s="50" t="s">
        <v>109</v>
      </c>
      <c r="H685" s="52">
        <v>0</v>
      </c>
      <c r="I685" s="52">
        <v>0</v>
      </c>
      <c r="J685" s="52">
        <v>0</v>
      </c>
      <c r="K685" s="52"/>
      <c r="L685" s="52"/>
      <c r="M685" s="52"/>
      <c r="N685" s="52"/>
      <c r="O685" s="52"/>
      <c r="P685" s="52"/>
      <c r="Q685" s="52"/>
      <c r="R685" s="52"/>
      <c r="S685" s="52"/>
      <c r="T685" s="52"/>
      <c r="U685" s="52"/>
      <c r="V685" s="52"/>
      <c r="W685" s="52"/>
      <c r="X685" s="52"/>
      <c r="Y685" s="52"/>
      <c r="Z685" s="52"/>
      <c r="AA685" s="52"/>
      <c r="AB685" s="52"/>
      <c r="AC685" s="52"/>
      <c r="AD685" s="52"/>
      <c r="AE685" s="52"/>
      <c r="AF685" s="52"/>
      <c r="AG685" s="52"/>
      <c r="AH685" s="52"/>
      <c r="AI685" s="52"/>
      <c r="AJ685" s="52"/>
      <c r="AK685" s="52"/>
      <c r="AL685" s="52"/>
      <c r="AM685" s="53"/>
      <c r="AN685" s="53"/>
      <c r="AO685" s="53"/>
      <c r="AP685" s="52"/>
      <c r="AQ685" s="52"/>
      <c r="AR685" s="52"/>
      <c r="AS685" s="52"/>
      <c r="AT685" s="52"/>
      <c r="AU685" s="52"/>
      <c r="AV685" s="52"/>
      <c r="AW685" s="52"/>
      <c r="AX685" s="52"/>
      <c r="AY685" s="52"/>
      <c r="AZ685" s="52"/>
      <c r="BA685" s="52"/>
      <c r="BB685" s="52"/>
      <c r="BC685" s="52"/>
      <c r="BD685" s="52"/>
      <c r="BE685" s="52"/>
      <c r="BF685" s="52"/>
      <c r="BG685" s="52"/>
      <c r="BH685" s="52"/>
      <c r="BI685" s="52"/>
      <c r="BJ685" s="52"/>
      <c r="BK685" s="52"/>
      <c r="BL685" s="52"/>
      <c r="BM685" s="52"/>
      <c r="BN685" s="52"/>
      <c r="BO685" s="52"/>
      <c r="BP685" s="52"/>
      <c r="BQ685" s="52"/>
      <c r="BR685" s="52"/>
      <c r="BS685" s="52"/>
      <c r="BT685" s="52"/>
      <c r="BU685" s="54"/>
      <c r="BV685" s="54"/>
      <c r="BW685" s="52"/>
      <c r="BX685" s="52"/>
      <c r="BY685" s="52"/>
      <c r="BZ685" s="55"/>
      <c r="CA685" s="55"/>
      <c r="CB685" s="52"/>
      <c r="CC685" s="52"/>
      <c r="CD685" s="52"/>
      <c r="CE685" s="52"/>
      <c r="CF685" s="52"/>
      <c r="CG685" s="52"/>
      <c r="CH685" s="52"/>
      <c r="CI685" s="52"/>
      <c r="CJ685" s="52"/>
      <c r="CK685" s="52"/>
      <c r="CL685" s="52"/>
      <c r="CM685" s="52">
        <v>1</v>
      </c>
      <c r="CN685" s="52"/>
      <c r="CO685" s="52"/>
      <c r="CP685" s="52">
        <v>0</v>
      </c>
      <c r="CQ685" s="52">
        <v>0</v>
      </c>
      <c r="CR685" s="52"/>
      <c r="CS685" s="52"/>
      <c r="CT685" s="52"/>
      <c r="CU685" s="52"/>
      <c r="CV685" s="52"/>
      <c r="CW685" s="52"/>
      <c r="CX685" s="52"/>
      <c r="CY685" s="52"/>
      <c r="CZ685" s="52"/>
      <c r="DA685" s="52"/>
      <c r="DB685" s="52"/>
      <c r="DC685" s="52"/>
      <c r="DD685" s="50" t="s">
        <v>1379</v>
      </c>
      <c r="DE685" s="22"/>
      <c r="DF685" s="22"/>
    </row>
    <row r="686" spans="1:110" x14ac:dyDescent="0.25">
      <c r="A686" s="50" t="s">
        <v>3194</v>
      </c>
      <c r="B686" s="50" t="s">
        <v>2287</v>
      </c>
      <c r="C686" s="50" t="s">
        <v>106</v>
      </c>
      <c r="D686" s="50" t="s">
        <v>107</v>
      </c>
      <c r="E686" s="50" t="s">
        <v>182</v>
      </c>
      <c r="F686" s="50" t="s">
        <v>2644</v>
      </c>
      <c r="G686" s="50" t="s">
        <v>109</v>
      </c>
      <c r="H686" s="52">
        <v>425.00457260172249</v>
      </c>
      <c r="I686" s="52">
        <v>500</v>
      </c>
      <c r="J686" s="52">
        <v>85.000914520344494</v>
      </c>
      <c r="K686" s="52">
        <v>0</v>
      </c>
      <c r="L686" s="52">
        <v>103</v>
      </c>
      <c r="M686" s="52">
        <v>74.071184694909107</v>
      </c>
      <c r="N686" s="52">
        <v>98.761579593212147</v>
      </c>
      <c r="O686" s="52">
        <v>100</v>
      </c>
      <c r="P686" s="52">
        <v>22</v>
      </c>
      <c r="Q686" s="52">
        <v>63.231827111984281</v>
      </c>
      <c r="R686" s="52">
        <v>68.995198902606276</v>
      </c>
      <c r="S686" s="52">
        <v>75</v>
      </c>
      <c r="T686" s="52">
        <v>84.309102815979045</v>
      </c>
      <c r="U686" s="52">
        <v>100</v>
      </c>
      <c r="V686" s="52">
        <v>103</v>
      </c>
      <c r="W686" s="52">
        <v>65.662306724199908</v>
      </c>
      <c r="X686" s="52">
        <v>87.549742298933211</v>
      </c>
      <c r="Y686" s="52">
        <v>100</v>
      </c>
      <c r="Z686" s="52">
        <v>22</v>
      </c>
      <c r="AA686" s="52">
        <v>53.391203703703717</v>
      </c>
      <c r="AB686" s="52">
        <v>71.188271604938294</v>
      </c>
      <c r="AC686" s="52">
        <v>100</v>
      </c>
      <c r="AD686" s="52"/>
      <c r="AE686" s="52"/>
      <c r="AF686" s="52"/>
      <c r="AG686" s="52">
        <v>0</v>
      </c>
      <c r="AH686" s="52"/>
      <c r="AI686" s="52"/>
      <c r="AJ686" s="52"/>
      <c r="AK686" s="52"/>
      <c r="AL686" s="52">
        <v>0</v>
      </c>
      <c r="AM686" s="53">
        <v>11.76</v>
      </c>
      <c r="AN686" s="53">
        <v>15.6</v>
      </c>
      <c r="AO686" s="53"/>
      <c r="AP686" s="52">
        <v>1</v>
      </c>
      <c r="AQ686" s="52">
        <v>0.95614035087719296</v>
      </c>
      <c r="AR686" s="52">
        <v>0.8666666666666667</v>
      </c>
      <c r="AS686" s="52">
        <v>0.98809523809523814</v>
      </c>
      <c r="AT686" s="52">
        <v>0.95614035087719296</v>
      </c>
      <c r="AU686" s="52">
        <v>0.8666666666666667</v>
      </c>
      <c r="AV686" s="52">
        <v>0.98809523809523814</v>
      </c>
      <c r="AW686" s="52"/>
      <c r="AX686" s="52"/>
      <c r="AY686" s="52"/>
      <c r="AZ686" s="52">
        <v>4.2929292929292928E-2</v>
      </c>
      <c r="BA686" s="52">
        <v>50</v>
      </c>
      <c r="BB686" s="52">
        <v>50</v>
      </c>
      <c r="BC686" s="52">
        <v>0.13402061855670103</v>
      </c>
      <c r="BD686" s="52">
        <v>33.195876288659804</v>
      </c>
      <c r="BE686" s="52">
        <v>50</v>
      </c>
      <c r="BF686" s="52"/>
      <c r="BG686" s="52"/>
      <c r="BH686" s="52"/>
      <c r="BI686" s="52"/>
      <c r="BJ686" s="52"/>
      <c r="BK686" s="52"/>
      <c r="BL686" s="52"/>
      <c r="BM686" s="52"/>
      <c r="BN686" s="52"/>
      <c r="BO686" s="52"/>
      <c r="BP686" s="52"/>
      <c r="BQ686" s="52"/>
      <c r="BR686" s="52"/>
      <c r="BS686" s="52"/>
      <c r="BT686" s="52"/>
      <c r="BU686" s="54"/>
      <c r="BV686" s="54"/>
      <c r="BW686" s="52"/>
      <c r="BX686" s="52"/>
      <c r="BY686" s="52"/>
      <c r="BZ686" s="55"/>
      <c r="CA686" s="55"/>
      <c r="CB686" s="52"/>
      <c r="CC686" s="52"/>
      <c r="CD686" s="52"/>
      <c r="CE686" s="52"/>
      <c r="CF686" s="52"/>
      <c r="CG686" s="52"/>
      <c r="CH686" s="52"/>
      <c r="CI686" s="52"/>
      <c r="CJ686" s="52"/>
      <c r="CK686" s="52"/>
      <c r="CL686" s="52"/>
      <c r="CM686" s="52"/>
      <c r="CN686" s="52"/>
      <c r="CO686" s="52"/>
      <c r="CP686" s="52"/>
      <c r="CQ686" s="52"/>
      <c r="CR686" s="52"/>
      <c r="CS686" s="52"/>
      <c r="CT686" s="52"/>
      <c r="CU686" s="52"/>
      <c r="CV686" s="52"/>
      <c r="CW686" s="52"/>
      <c r="CX686" s="52"/>
      <c r="CY686" s="52"/>
      <c r="CZ686" s="52">
        <v>16.823939048191338</v>
      </c>
      <c r="DA686" s="52">
        <v>19.496255895940152</v>
      </c>
      <c r="DB686" s="52">
        <v>17.335082511020332</v>
      </c>
      <c r="DC686" s="52"/>
      <c r="DD686" s="50" t="s">
        <v>795</v>
      </c>
      <c r="DE686" s="22"/>
      <c r="DF686" s="22"/>
    </row>
    <row r="687" spans="1:110" x14ac:dyDescent="0.25">
      <c r="A687" s="50" t="s">
        <v>3575</v>
      </c>
      <c r="B687" s="50" t="s">
        <v>2288</v>
      </c>
      <c r="C687" s="50" t="s">
        <v>1212</v>
      </c>
      <c r="D687" s="50" t="s">
        <v>122</v>
      </c>
      <c r="E687" s="50" t="s">
        <v>123</v>
      </c>
      <c r="F687" s="50" t="s">
        <v>1453</v>
      </c>
      <c r="G687" s="50" t="s">
        <v>109</v>
      </c>
      <c r="H687" s="52">
        <v>984.5622556591793</v>
      </c>
      <c r="I687" s="52">
        <v>1250</v>
      </c>
      <c r="J687" s="52">
        <v>78.764980452734349</v>
      </c>
      <c r="K687" s="52">
        <v>1</v>
      </c>
      <c r="L687" s="52">
        <v>165</v>
      </c>
      <c r="M687" s="52">
        <v>49.112903225806441</v>
      </c>
      <c r="N687" s="52">
        <v>65.483870967741922</v>
      </c>
      <c r="O687" s="52">
        <v>100</v>
      </c>
      <c r="P687" s="52">
        <v>29</v>
      </c>
      <c r="Q687" s="52">
        <v>34.466768631813117</v>
      </c>
      <c r="R687" s="52">
        <v>58.575778249444113</v>
      </c>
      <c r="S687" s="52">
        <v>52.235976043643248</v>
      </c>
      <c r="T687" s="52">
        <v>45.955691509084154</v>
      </c>
      <c r="U687" s="52">
        <v>100</v>
      </c>
      <c r="V687" s="52">
        <v>165</v>
      </c>
      <c r="W687" s="52">
        <v>55.876288659793822</v>
      </c>
      <c r="X687" s="52">
        <v>74.501718213058439</v>
      </c>
      <c r="Y687" s="52">
        <v>100</v>
      </c>
      <c r="Z687" s="52">
        <v>29</v>
      </c>
      <c r="AA687" s="52">
        <v>43.216613342813119</v>
      </c>
      <c r="AB687" s="52">
        <v>57.622151123750818</v>
      </c>
      <c r="AC687" s="52">
        <v>100</v>
      </c>
      <c r="AD687" s="52">
        <v>191</v>
      </c>
      <c r="AE687" s="52">
        <v>67.88324607329838</v>
      </c>
      <c r="AF687" s="52">
        <v>90.51099476439785</v>
      </c>
      <c r="AG687" s="52">
        <v>100</v>
      </c>
      <c r="AH687" s="52">
        <v>33</v>
      </c>
      <c r="AI687" s="52">
        <v>52.44444444444445</v>
      </c>
      <c r="AJ687" s="52">
        <v>71.107805907172988</v>
      </c>
      <c r="AK687" s="52">
        <v>69.925925925925938</v>
      </c>
      <c r="AL687" s="52">
        <v>100</v>
      </c>
      <c r="AM687" s="53">
        <v>17.760000000000002</v>
      </c>
      <c r="AN687" s="53">
        <v>15.35</v>
      </c>
      <c r="AO687" s="53">
        <v>18.66</v>
      </c>
      <c r="AP687" s="52">
        <v>0</v>
      </c>
      <c r="AQ687" s="52">
        <v>0.98809523809523814</v>
      </c>
      <c r="AR687" s="52">
        <v>0.967741935483871</v>
      </c>
      <c r="AS687" s="52">
        <v>0.99270072992700731</v>
      </c>
      <c r="AT687" s="52">
        <v>0.98816568047337283</v>
      </c>
      <c r="AU687" s="52">
        <v>0.96875</v>
      </c>
      <c r="AV687" s="52">
        <v>0.99270072992700731</v>
      </c>
      <c r="AW687" s="52">
        <v>0.99484536082474229</v>
      </c>
      <c r="AX687" s="52">
        <v>1</v>
      </c>
      <c r="AY687" s="52">
        <v>0.99378881987577639</v>
      </c>
      <c r="AZ687" s="52">
        <v>5.0822122571001493E-2</v>
      </c>
      <c r="BA687" s="52">
        <v>49.835575485799708</v>
      </c>
      <c r="BB687" s="52">
        <v>50</v>
      </c>
      <c r="BC687" s="52">
        <v>0.11827956989247312</v>
      </c>
      <c r="BD687" s="52">
        <v>36.344086021505383</v>
      </c>
      <c r="BE687" s="52">
        <v>50</v>
      </c>
      <c r="BF687" s="52">
        <v>293</v>
      </c>
      <c r="BG687" s="52">
        <v>302</v>
      </c>
      <c r="BH687" s="52">
        <v>0.9701986754966887</v>
      </c>
      <c r="BI687" s="52">
        <v>50</v>
      </c>
      <c r="BJ687" s="52">
        <v>50</v>
      </c>
      <c r="BK687" s="52">
        <v>135</v>
      </c>
      <c r="BL687" s="52">
        <v>302</v>
      </c>
      <c r="BM687" s="52">
        <v>0.44701986754966888</v>
      </c>
      <c r="BN687" s="52">
        <v>29.80132450331126</v>
      </c>
      <c r="BO687" s="52">
        <v>50</v>
      </c>
      <c r="BP687" s="52">
        <v>170</v>
      </c>
      <c r="BQ687" s="52">
        <v>176</v>
      </c>
      <c r="BR687" s="52">
        <v>0.96590909090909094</v>
      </c>
      <c r="BS687" s="52">
        <v>50</v>
      </c>
      <c r="BT687" s="52">
        <v>50</v>
      </c>
      <c r="BU687" s="54">
        <v>183</v>
      </c>
      <c r="BV687" s="54">
        <v>186</v>
      </c>
      <c r="BW687" s="52">
        <v>0.9838709677419355</v>
      </c>
      <c r="BX687" s="52">
        <v>100</v>
      </c>
      <c r="BY687" s="52">
        <v>100</v>
      </c>
      <c r="BZ687" s="55">
        <v>24</v>
      </c>
      <c r="CA687" s="55">
        <v>27</v>
      </c>
      <c r="CB687" s="52">
        <v>0.88888888888888884</v>
      </c>
      <c r="CC687" s="52">
        <v>94.562647754137117</v>
      </c>
      <c r="CD687" s="52">
        <v>100</v>
      </c>
      <c r="CE687" s="52">
        <v>0</v>
      </c>
      <c r="CF687" s="52">
        <v>186</v>
      </c>
      <c r="CG687" s="52">
        <v>144</v>
      </c>
      <c r="CH687" s="52">
        <v>0.77419354838709675</v>
      </c>
      <c r="CI687" s="52">
        <v>100</v>
      </c>
      <c r="CJ687" s="52">
        <v>100</v>
      </c>
      <c r="CK687" s="52">
        <v>180</v>
      </c>
      <c r="CL687" s="52">
        <v>71</v>
      </c>
      <c r="CM687" s="52">
        <v>191</v>
      </c>
      <c r="CN687" s="52">
        <v>0.39444444444444443</v>
      </c>
      <c r="CO687" s="52">
        <v>0.94240837696335078</v>
      </c>
      <c r="CP687" s="52">
        <v>26.296296296296294</v>
      </c>
      <c r="CQ687" s="52">
        <v>50</v>
      </c>
      <c r="CR687" s="52">
        <v>351</v>
      </c>
      <c r="CS687" s="52">
        <v>669</v>
      </c>
      <c r="CT687" s="52">
        <v>0.5246636771300448</v>
      </c>
      <c r="CU687" s="52">
        <v>43.721973094170401</v>
      </c>
      <c r="CV687" s="52">
        <v>50</v>
      </c>
      <c r="CW687" s="52">
        <v>0.88888888888888884</v>
      </c>
      <c r="CX687" s="52">
        <v>0.94</v>
      </c>
      <c r="CY687" s="52">
        <v>5.1111111111111142E-2</v>
      </c>
      <c r="CZ687" s="52">
        <v>16.823939048191338</v>
      </c>
      <c r="DA687" s="52">
        <v>19.496255895940152</v>
      </c>
      <c r="DB687" s="52">
        <v>17.335082511020332</v>
      </c>
      <c r="DC687" s="52">
        <v>12.629206143265662</v>
      </c>
      <c r="DD687" s="50" t="s">
        <v>1227</v>
      </c>
      <c r="DE687" s="22"/>
      <c r="DF687" s="22"/>
    </row>
    <row r="688" spans="1:110" x14ac:dyDescent="0.25">
      <c r="A688" s="50" t="s">
        <v>3574</v>
      </c>
      <c r="B688" s="50" t="s">
        <v>2289</v>
      </c>
      <c r="C688" s="50" t="s">
        <v>1212</v>
      </c>
      <c r="D688" s="50" t="s">
        <v>140</v>
      </c>
      <c r="E688" s="50" t="s">
        <v>119</v>
      </c>
      <c r="F688" s="50" t="s">
        <v>2644</v>
      </c>
      <c r="G688" s="50" t="s">
        <v>109</v>
      </c>
      <c r="H688" s="52">
        <v>695.28834399351433</v>
      </c>
      <c r="I688" s="52">
        <v>800</v>
      </c>
      <c r="J688" s="52">
        <v>86.911042999189291</v>
      </c>
      <c r="K688" s="52">
        <v>0</v>
      </c>
      <c r="L688" s="52">
        <v>315</v>
      </c>
      <c r="M688" s="52">
        <v>77.637284778968606</v>
      </c>
      <c r="N688" s="52">
        <v>100</v>
      </c>
      <c r="O688" s="52">
        <v>100</v>
      </c>
      <c r="P688" s="52">
        <v>51</v>
      </c>
      <c r="Q688" s="52">
        <v>62.792727502233518</v>
      </c>
      <c r="R688" s="52">
        <v>71.800935736352798</v>
      </c>
      <c r="S688" s="52">
        <v>75</v>
      </c>
      <c r="T688" s="52">
        <v>83.723636669644691</v>
      </c>
      <c r="U688" s="52">
        <v>100</v>
      </c>
      <c r="V688" s="52">
        <v>312</v>
      </c>
      <c r="W688" s="52">
        <v>69.134760868786699</v>
      </c>
      <c r="X688" s="52">
        <v>92.179681158382266</v>
      </c>
      <c r="Y688" s="52">
        <v>100</v>
      </c>
      <c r="Z688" s="52">
        <v>51</v>
      </c>
      <c r="AA688" s="52">
        <v>55.490218899477853</v>
      </c>
      <c r="AB688" s="52">
        <v>73.986958532637132</v>
      </c>
      <c r="AC688" s="52">
        <v>100</v>
      </c>
      <c r="AD688" s="52">
        <v>184</v>
      </c>
      <c r="AE688" s="52">
        <v>66.215217391304307</v>
      </c>
      <c r="AF688" s="52">
        <v>88.286956521739086</v>
      </c>
      <c r="AG688" s="52">
        <v>100</v>
      </c>
      <c r="AH688" s="52">
        <v>22</v>
      </c>
      <c r="AI688" s="52">
        <v>57</v>
      </c>
      <c r="AJ688" s="52">
        <v>67.466666666666669</v>
      </c>
      <c r="AK688" s="52">
        <v>76</v>
      </c>
      <c r="AL688" s="52">
        <v>100</v>
      </c>
      <c r="AM688" s="53">
        <v>12.2</v>
      </c>
      <c r="AN688" s="53">
        <v>16.309999999999999</v>
      </c>
      <c r="AO688" s="53">
        <v>10.46</v>
      </c>
      <c r="AP688" s="52">
        <v>1</v>
      </c>
      <c r="AQ688" s="52">
        <v>0.95481927710843373</v>
      </c>
      <c r="AR688" s="52">
        <v>0.96296296296296291</v>
      </c>
      <c r="AS688" s="52">
        <v>0.9532374100719424</v>
      </c>
      <c r="AT688" s="52">
        <v>0.94578313253012047</v>
      </c>
      <c r="AU688" s="52">
        <v>0.96296296296296291</v>
      </c>
      <c r="AV688" s="52">
        <v>0.94244604316546765</v>
      </c>
      <c r="AW688" s="52">
        <v>0.9946236559139785</v>
      </c>
      <c r="AX688" s="52">
        <v>1</v>
      </c>
      <c r="AY688" s="52">
        <v>0.99390243902439024</v>
      </c>
      <c r="AZ688" s="52">
        <v>2.7190332326283987E-2</v>
      </c>
      <c r="BA688" s="52">
        <v>50</v>
      </c>
      <c r="BB688" s="52">
        <v>50</v>
      </c>
      <c r="BC688" s="52">
        <v>6.6666666666666666E-2</v>
      </c>
      <c r="BD688" s="52">
        <v>46.666666666666679</v>
      </c>
      <c r="BE688" s="52">
        <v>50</v>
      </c>
      <c r="BF688" s="52"/>
      <c r="BG688" s="52"/>
      <c r="BH688" s="52"/>
      <c r="BI688" s="52"/>
      <c r="BJ688" s="52"/>
      <c r="BK688" s="52"/>
      <c r="BL688" s="52"/>
      <c r="BM688" s="52"/>
      <c r="BN688" s="52"/>
      <c r="BO688" s="52"/>
      <c r="BP688" s="52">
        <v>160</v>
      </c>
      <c r="BQ688" s="52">
        <v>166</v>
      </c>
      <c r="BR688" s="52">
        <v>0.96385542168674698</v>
      </c>
      <c r="BS688" s="52">
        <v>50</v>
      </c>
      <c r="BT688" s="52">
        <v>50</v>
      </c>
      <c r="BU688" s="54"/>
      <c r="BV688" s="54"/>
      <c r="BW688" s="52"/>
      <c r="BX688" s="52"/>
      <c r="BY688" s="52"/>
      <c r="BZ688" s="55"/>
      <c r="CA688" s="55"/>
      <c r="CB688" s="52"/>
      <c r="CC688" s="52"/>
      <c r="CD688" s="52"/>
      <c r="CE688" s="52"/>
      <c r="CF688" s="52"/>
      <c r="CG688" s="52"/>
      <c r="CH688" s="52"/>
      <c r="CI688" s="52"/>
      <c r="CJ688" s="52"/>
      <c r="CK688" s="52">
        <v>180</v>
      </c>
      <c r="CL688" s="52">
        <v>93</v>
      </c>
      <c r="CM688" s="52">
        <v>185</v>
      </c>
      <c r="CN688" s="52">
        <v>0.51666666666666672</v>
      </c>
      <c r="CO688" s="52">
        <v>0.97297297297297303</v>
      </c>
      <c r="CP688" s="52">
        <v>34.44444444444445</v>
      </c>
      <c r="CQ688" s="52">
        <v>50</v>
      </c>
      <c r="CR688" s="52"/>
      <c r="CS688" s="52"/>
      <c r="CT688" s="52"/>
      <c r="CU688" s="52"/>
      <c r="CV688" s="52"/>
      <c r="CW688" s="52"/>
      <c r="CX688" s="52"/>
      <c r="CY688" s="52"/>
      <c r="CZ688" s="52">
        <v>16.823939048191338</v>
      </c>
      <c r="DA688" s="52">
        <v>19.496255895940152</v>
      </c>
      <c r="DB688" s="52">
        <v>17.335082511020332</v>
      </c>
      <c r="DC688" s="52"/>
      <c r="DD688" s="50" t="s">
        <v>1226</v>
      </c>
      <c r="DE688" s="22"/>
      <c r="DF688" s="22"/>
    </row>
    <row r="689" spans="1:110" x14ac:dyDescent="0.25">
      <c r="A689" s="50" t="s">
        <v>2768</v>
      </c>
      <c r="B689" s="50" t="s">
        <v>2290</v>
      </c>
      <c r="C689" s="50" t="s">
        <v>106</v>
      </c>
      <c r="D689" s="50" t="s">
        <v>114</v>
      </c>
      <c r="E689" s="50" t="s">
        <v>108</v>
      </c>
      <c r="F689" s="50" t="s">
        <v>2644</v>
      </c>
      <c r="G689" s="50" t="s">
        <v>109</v>
      </c>
      <c r="H689" s="52">
        <v>574.90245076729843</v>
      </c>
      <c r="I689" s="52">
        <v>650</v>
      </c>
      <c r="J689" s="52">
        <v>88.44653088727668</v>
      </c>
      <c r="K689" s="52">
        <v>0</v>
      </c>
      <c r="L689" s="52">
        <v>281</v>
      </c>
      <c r="M689" s="52">
        <v>81.765247644517373</v>
      </c>
      <c r="N689" s="52">
        <v>100</v>
      </c>
      <c r="O689" s="52">
        <v>100</v>
      </c>
      <c r="P689" s="52">
        <v>47</v>
      </c>
      <c r="Q689" s="52">
        <v>66.467847385649875</v>
      </c>
      <c r="R689" s="52">
        <v>75</v>
      </c>
      <c r="S689" s="52">
        <v>75</v>
      </c>
      <c r="T689" s="52">
        <v>88.623796514199839</v>
      </c>
      <c r="U689" s="52">
        <v>100</v>
      </c>
      <c r="V689" s="52">
        <v>281</v>
      </c>
      <c r="W689" s="52">
        <v>72.691297869561609</v>
      </c>
      <c r="X689" s="52">
        <v>96.921730492748821</v>
      </c>
      <c r="Y689" s="52">
        <v>100</v>
      </c>
      <c r="Z689" s="52">
        <v>47</v>
      </c>
      <c r="AA689" s="52">
        <v>58.27764843218371</v>
      </c>
      <c r="AB689" s="52">
        <v>77.703531242911623</v>
      </c>
      <c r="AC689" s="52">
        <v>100</v>
      </c>
      <c r="AD689" s="52">
        <v>83</v>
      </c>
      <c r="AE689" s="52">
        <v>68.27951807228915</v>
      </c>
      <c r="AF689" s="52">
        <v>91.039357429718876</v>
      </c>
      <c r="AG689" s="52">
        <v>100</v>
      </c>
      <c r="AH689" s="52">
        <v>11</v>
      </c>
      <c r="AI689" s="52"/>
      <c r="AJ689" s="52">
        <v>70.186111111111117</v>
      </c>
      <c r="AK689" s="52"/>
      <c r="AL689" s="52">
        <v>0</v>
      </c>
      <c r="AM689" s="53">
        <v>8.5299999999999994</v>
      </c>
      <c r="AN689" s="53">
        <v>16.72</v>
      </c>
      <c r="AO689" s="53"/>
      <c r="AP689" s="52">
        <v>0</v>
      </c>
      <c r="AQ689" s="52">
        <v>0.98263888888888884</v>
      </c>
      <c r="AR689" s="52">
        <v>0.95918367346938771</v>
      </c>
      <c r="AS689" s="52">
        <v>0.9874476987447699</v>
      </c>
      <c r="AT689" s="52">
        <v>0.98263888888888884</v>
      </c>
      <c r="AU689" s="52">
        <v>0.95918367346938771</v>
      </c>
      <c r="AV689" s="52">
        <v>0.9874476987447699</v>
      </c>
      <c r="AW689" s="52">
        <v>1</v>
      </c>
      <c r="AX689" s="52"/>
      <c r="AY689" s="52">
        <v>1</v>
      </c>
      <c r="AZ689" s="52">
        <v>6.6815144766146995E-3</v>
      </c>
      <c r="BA689" s="52">
        <v>50</v>
      </c>
      <c r="BB689" s="52">
        <v>50</v>
      </c>
      <c r="BC689" s="52">
        <v>0</v>
      </c>
      <c r="BD689" s="52">
        <v>50</v>
      </c>
      <c r="BE689" s="52">
        <v>50</v>
      </c>
      <c r="BF689" s="52"/>
      <c r="BG689" s="52"/>
      <c r="BH689" s="52"/>
      <c r="BI689" s="52"/>
      <c r="BJ689" s="52"/>
      <c r="BK689" s="52"/>
      <c r="BL689" s="52"/>
      <c r="BM689" s="52"/>
      <c r="BN689" s="52"/>
      <c r="BO689" s="52"/>
      <c r="BP689" s="52"/>
      <c r="BQ689" s="52"/>
      <c r="BR689" s="52"/>
      <c r="BS689" s="52"/>
      <c r="BT689" s="52"/>
      <c r="BU689" s="54"/>
      <c r="BV689" s="54"/>
      <c r="BW689" s="52"/>
      <c r="BX689" s="52"/>
      <c r="BY689" s="52"/>
      <c r="BZ689" s="55"/>
      <c r="CA689" s="55"/>
      <c r="CB689" s="52"/>
      <c r="CC689" s="52"/>
      <c r="CD689" s="52"/>
      <c r="CE689" s="52"/>
      <c r="CF689" s="52"/>
      <c r="CG689" s="52"/>
      <c r="CH689" s="52"/>
      <c r="CI689" s="52"/>
      <c r="CJ689" s="52"/>
      <c r="CK689" s="52">
        <v>152</v>
      </c>
      <c r="CL689" s="52">
        <v>47</v>
      </c>
      <c r="CM689" s="52">
        <v>153</v>
      </c>
      <c r="CN689" s="52">
        <v>0.30921052631578949</v>
      </c>
      <c r="CO689" s="52">
        <v>0.99346405228758172</v>
      </c>
      <c r="CP689" s="52">
        <v>20.614035087719298</v>
      </c>
      <c r="CQ689" s="52">
        <v>50</v>
      </c>
      <c r="CR689" s="52"/>
      <c r="CS689" s="52"/>
      <c r="CT689" s="52"/>
      <c r="CU689" s="52"/>
      <c r="CV689" s="52"/>
      <c r="CW689" s="52"/>
      <c r="CX689" s="52"/>
      <c r="CY689" s="52"/>
      <c r="CZ689" s="52">
        <v>16.823939048191338</v>
      </c>
      <c r="DA689" s="52">
        <v>19.496255895940152</v>
      </c>
      <c r="DB689" s="52">
        <v>17.335082511020332</v>
      </c>
      <c r="DC689" s="52"/>
      <c r="DD689" s="50" t="s">
        <v>314</v>
      </c>
      <c r="DE689" s="22"/>
      <c r="DF689" s="22"/>
    </row>
    <row r="690" spans="1:110" x14ac:dyDescent="0.25">
      <c r="A690" s="50" t="s">
        <v>3236</v>
      </c>
      <c r="B690" s="50" t="s">
        <v>2291</v>
      </c>
      <c r="C690" s="50" t="s">
        <v>106</v>
      </c>
      <c r="D690" s="50" t="s">
        <v>122</v>
      </c>
      <c r="E690" s="50" t="s">
        <v>123</v>
      </c>
      <c r="F690" s="50" t="s">
        <v>2644</v>
      </c>
      <c r="G690" s="50" t="s">
        <v>109</v>
      </c>
      <c r="H690" s="52">
        <v>904.74613759151327</v>
      </c>
      <c r="I690" s="52">
        <v>1250</v>
      </c>
      <c r="J690" s="52">
        <v>72.379691007321071</v>
      </c>
      <c r="K690" s="52">
        <v>0</v>
      </c>
      <c r="L690" s="52">
        <v>337</v>
      </c>
      <c r="M690" s="52">
        <v>53.218377418291269</v>
      </c>
      <c r="N690" s="52">
        <v>70.957836557721691</v>
      </c>
      <c r="O690" s="52">
        <v>100</v>
      </c>
      <c r="P690" s="52">
        <v>126</v>
      </c>
      <c r="Q690" s="52">
        <v>46.457664846105715</v>
      </c>
      <c r="R690" s="52">
        <v>43.967932118369411</v>
      </c>
      <c r="S690" s="52">
        <v>57.255580186515822</v>
      </c>
      <c r="T690" s="52">
        <v>61.943553128140948</v>
      </c>
      <c r="U690" s="52">
        <v>100</v>
      </c>
      <c r="V690" s="52">
        <v>333</v>
      </c>
      <c r="W690" s="52">
        <v>40.794055223608488</v>
      </c>
      <c r="X690" s="52">
        <v>54.392073631477992</v>
      </c>
      <c r="Y690" s="52">
        <v>100</v>
      </c>
      <c r="Z690" s="52">
        <v>122</v>
      </c>
      <c r="AA690" s="52">
        <v>35.304809118735093</v>
      </c>
      <c r="AB690" s="52">
        <v>47.073078824980122</v>
      </c>
      <c r="AC690" s="52">
        <v>100</v>
      </c>
      <c r="AD690" s="52">
        <v>356</v>
      </c>
      <c r="AE690" s="52">
        <v>55.917696629213424</v>
      </c>
      <c r="AF690" s="52">
        <v>74.556928838951237</v>
      </c>
      <c r="AG690" s="52">
        <v>100</v>
      </c>
      <c r="AH690" s="52">
        <v>163</v>
      </c>
      <c r="AI690" s="52">
        <v>46.935582822085905</v>
      </c>
      <c r="AJ690" s="52">
        <v>63.503626943005173</v>
      </c>
      <c r="AK690" s="52">
        <v>62.580777096114538</v>
      </c>
      <c r="AL690" s="52">
        <v>100</v>
      </c>
      <c r="AM690" s="53">
        <v>10.79</v>
      </c>
      <c r="AN690" s="53">
        <v>8.66</v>
      </c>
      <c r="AO690" s="53">
        <v>16.559999999999999</v>
      </c>
      <c r="AP690" s="52">
        <v>1</v>
      </c>
      <c r="AQ690" s="52">
        <v>0.92972972972972978</v>
      </c>
      <c r="AR690" s="52">
        <v>0.91366906474820142</v>
      </c>
      <c r="AS690" s="52">
        <v>0.93939393939393945</v>
      </c>
      <c r="AT690" s="52">
        <v>0.91666666666666663</v>
      </c>
      <c r="AU690" s="52">
        <v>0.88652482269503541</v>
      </c>
      <c r="AV690" s="52">
        <v>0.93506493506493504</v>
      </c>
      <c r="AW690" s="52">
        <v>0.96850393700787396</v>
      </c>
      <c r="AX690" s="52">
        <v>0.95027624309392267</v>
      </c>
      <c r="AY690" s="52">
        <v>0.98499999999999999</v>
      </c>
      <c r="AZ690" s="52">
        <v>8.8501291989664083E-2</v>
      </c>
      <c r="BA690" s="52">
        <v>42.299741602067193</v>
      </c>
      <c r="BB690" s="52">
        <v>50</v>
      </c>
      <c r="BC690" s="52">
        <v>0.11194029850746269</v>
      </c>
      <c r="BD690" s="52">
        <v>37.611940298507477</v>
      </c>
      <c r="BE690" s="52">
        <v>50</v>
      </c>
      <c r="BF690" s="52">
        <v>557</v>
      </c>
      <c r="BG690" s="52">
        <v>725</v>
      </c>
      <c r="BH690" s="52">
        <v>0.76827586206896548</v>
      </c>
      <c r="BI690" s="52">
        <v>50</v>
      </c>
      <c r="BJ690" s="52">
        <v>50</v>
      </c>
      <c r="BK690" s="52">
        <v>199</v>
      </c>
      <c r="BL690" s="52">
        <v>725</v>
      </c>
      <c r="BM690" s="52">
        <v>0.27448275862068966</v>
      </c>
      <c r="BN690" s="52">
        <v>18.298850574712645</v>
      </c>
      <c r="BO690" s="52">
        <v>50</v>
      </c>
      <c r="BP690" s="52">
        <v>391</v>
      </c>
      <c r="BQ690" s="52">
        <v>447</v>
      </c>
      <c r="BR690" s="52">
        <v>0.87472035794183445</v>
      </c>
      <c r="BS690" s="52">
        <v>46.527678613927364</v>
      </c>
      <c r="BT690" s="52">
        <v>50</v>
      </c>
      <c r="BU690" s="54">
        <v>344</v>
      </c>
      <c r="BV690" s="54">
        <v>375</v>
      </c>
      <c r="BW690" s="52">
        <v>0.91733333333333333</v>
      </c>
      <c r="BX690" s="52">
        <v>97.588652482269509</v>
      </c>
      <c r="BY690" s="52">
        <v>100</v>
      </c>
      <c r="BZ690" s="55">
        <v>150</v>
      </c>
      <c r="CA690" s="55">
        <v>185</v>
      </c>
      <c r="CB690" s="52">
        <v>0.81081081081081086</v>
      </c>
      <c r="CC690" s="52">
        <v>86.25646923519264</v>
      </c>
      <c r="CD690" s="52">
        <v>100</v>
      </c>
      <c r="CE690" s="52">
        <v>1</v>
      </c>
      <c r="CF690" s="52">
        <v>355</v>
      </c>
      <c r="CG690" s="52">
        <v>275</v>
      </c>
      <c r="CH690" s="52">
        <v>0.77464788732394363</v>
      </c>
      <c r="CI690" s="52">
        <v>100</v>
      </c>
      <c r="CJ690" s="52">
        <v>100</v>
      </c>
      <c r="CK690" s="52">
        <v>249</v>
      </c>
      <c r="CL690" s="52">
        <v>100</v>
      </c>
      <c r="CM690" s="52">
        <v>377</v>
      </c>
      <c r="CN690" s="52">
        <v>0.40160642570281124</v>
      </c>
      <c r="CO690" s="52">
        <v>0.66047745358090182</v>
      </c>
      <c r="CP690" s="52">
        <v>6.6934404283801872</v>
      </c>
      <c r="CQ690" s="52">
        <v>50</v>
      </c>
      <c r="CR690" s="52">
        <v>891</v>
      </c>
      <c r="CS690" s="52">
        <v>1548</v>
      </c>
      <c r="CT690" s="52">
        <v>0.57558139534883723</v>
      </c>
      <c r="CU690" s="52">
        <v>47.965116279069768</v>
      </c>
      <c r="CV690" s="52">
        <v>50</v>
      </c>
      <c r="CW690" s="52">
        <v>0.81081081081081086</v>
      </c>
      <c r="CX690" s="52">
        <v>0.94</v>
      </c>
      <c r="CY690" s="52">
        <v>0.1291891891891892</v>
      </c>
      <c r="CZ690" s="52">
        <v>16.823939048191338</v>
      </c>
      <c r="DA690" s="52">
        <v>19.496255895940152</v>
      </c>
      <c r="DB690" s="52">
        <v>17.335082511020332</v>
      </c>
      <c r="DC690" s="52">
        <v>12.629206143265662</v>
      </c>
      <c r="DD690" s="50" t="s">
        <v>844</v>
      </c>
      <c r="DE690" s="22"/>
      <c r="DF690" s="22"/>
    </row>
    <row r="691" spans="1:110" x14ac:dyDescent="0.25">
      <c r="A691" s="50" t="s">
        <v>3238</v>
      </c>
      <c r="B691" s="50" t="s">
        <v>2292</v>
      </c>
      <c r="C691" s="50" t="s">
        <v>106</v>
      </c>
      <c r="D691" s="50" t="s">
        <v>122</v>
      </c>
      <c r="E691" s="50" t="s">
        <v>123</v>
      </c>
      <c r="F691" s="50" t="s">
        <v>2644</v>
      </c>
      <c r="G691" s="50" t="s">
        <v>109</v>
      </c>
      <c r="H691" s="52">
        <v>183.422034339129</v>
      </c>
      <c r="I691" s="52">
        <v>550</v>
      </c>
      <c r="J691" s="52">
        <v>33.349460788932547</v>
      </c>
      <c r="K691" s="52"/>
      <c r="L691" s="52">
        <v>9</v>
      </c>
      <c r="M691" s="52"/>
      <c r="N691" s="52"/>
      <c r="O691" s="52">
        <v>0</v>
      </c>
      <c r="P691" s="52">
        <v>6</v>
      </c>
      <c r="Q691" s="52"/>
      <c r="R691" s="52"/>
      <c r="S691" s="52"/>
      <c r="T691" s="52"/>
      <c r="U691" s="52">
        <v>0</v>
      </c>
      <c r="V691" s="52">
        <v>9</v>
      </c>
      <c r="W691" s="52"/>
      <c r="X691" s="52"/>
      <c r="Y691" s="52">
        <v>0</v>
      </c>
      <c r="Z691" s="52">
        <v>6</v>
      </c>
      <c r="AA691" s="52"/>
      <c r="AB691" s="52"/>
      <c r="AC691" s="52">
        <v>0</v>
      </c>
      <c r="AD691" s="52">
        <v>14</v>
      </c>
      <c r="AE691" s="52"/>
      <c r="AF691" s="52"/>
      <c r="AG691" s="52">
        <v>0</v>
      </c>
      <c r="AH691" s="52">
        <v>10</v>
      </c>
      <c r="AI691" s="52"/>
      <c r="AJ691" s="52"/>
      <c r="AK691" s="52"/>
      <c r="AL691" s="52">
        <v>0</v>
      </c>
      <c r="AM691" s="53"/>
      <c r="AN691" s="53"/>
      <c r="AO691" s="53"/>
      <c r="AP691" s="52">
        <v>0</v>
      </c>
      <c r="AQ691" s="52"/>
      <c r="AR691" s="52"/>
      <c r="AS691" s="52"/>
      <c r="AT691" s="52"/>
      <c r="AU691" s="52"/>
      <c r="AV691" s="52"/>
      <c r="AW691" s="52">
        <v>0.95454545454545459</v>
      </c>
      <c r="AX691" s="52"/>
      <c r="AY691" s="52"/>
      <c r="AZ691" s="52">
        <v>0.43661971830985913</v>
      </c>
      <c r="BA691" s="52">
        <v>0</v>
      </c>
      <c r="BB691" s="52">
        <v>50</v>
      </c>
      <c r="BC691" s="52">
        <v>0.41666666666666669</v>
      </c>
      <c r="BD691" s="52">
        <v>0</v>
      </c>
      <c r="BE691" s="52">
        <v>50</v>
      </c>
      <c r="BF691" s="52">
        <v>20</v>
      </c>
      <c r="BG691" s="52">
        <v>48</v>
      </c>
      <c r="BH691" s="52">
        <v>0.41666666666666669</v>
      </c>
      <c r="BI691" s="52">
        <v>27.777777777777779</v>
      </c>
      <c r="BJ691" s="52">
        <v>50</v>
      </c>
      <c r="BK691" s="52"/>
      <c r="BL691" s="52">
        <v>48</v>
      </c>
      <c r="BM691" s="52"/>
      <c r="BN691" s="52"/>
      <c r="BO691" s="52">
        <v>50</v>
      </c>
      <c r="BP691" s="52"/>
      <c r="BQ691" s="52"/>
      <c r="BR691" s="52"/>
      <c r="BS691" s="52"/>
      <c r="BT691" s="52"/>
      <c r="BU691" s="54">
        <v>1</v>
      </c>
      <c r="BV691" s="54">
        <v>42</v>
      </c>
      <c r="BW691" s="52">
        <v>2.3809523809523808E-2</v>
      </c>
      <c r="BX691" s="52">
        <v>2.5329280648429582</v>
      </c>
      <c r="BY691" s="52">
        <v>100</v>
      </c>
      <c r="BZ691" s="55">
        <v>11</v>
      </c>
      <c r="CA691" s="55">
        <v>27</v>
      </c>
      <c r="CB691" s="52">
        <v>0.40740740740740738</v>
      </c>
      <c r="CC691" s="52">
        <v>43.341213553979514</v>
      </c>
      <c r="CD691" s="52">
        <v>100</v>
      </c>
      <c r="CE691" s="52">
        <v>0</v>
      </c>
      <c r="CF691" s="52">
        <v>29</v>
      </c>
      <c r="CG691" s="52">
        <v>13</v>
      </c>
      <c r="CH691" s="52">
        <v>0.44827586206896552</v>
      </c>
      <c r="CI691" s="52">
        <v>59.770114942528743</v>
      </c>
      <c r="CJ691" s="52">
        <v>100</v>
      </c>
      <c r="CK691" s="52">
        <v>9</v>
      </c>
      <c r="CL691" s="52">
        <v>2</v>
      </c>
      <c r="CM691" s="52">
        <v>17</v>
      </c>
      <c r="CN691" s="52"/>
      <c r="CO691" s="52"/>
      <c r="CP691" s="52">
        <v>0</v>
      </c>
      <c r="CQ691" s="52">
        <v>0</v>
      </c>
      <c r="CR691" s="52">
        <v>52</v>
      </c>
      <c r="CS691" s="52">
        <v>71</v>
      </c>
      <c r="CT691" s="52">
        <v>0.73239436619718312</v>
      </c>
      <c r="CU691" s="52">
        <v>50</v>
      </c>
      <c r="CV691" s="52">
        <v>50</v>
      </c>
      <c r="CW691" s="52">
        <v>0.40740740740740738</v>
      </c>
      <c r="CX691" s="52"/>
      <c r="CY691" s="52"/>
      <c r="CZ691" s="52"/>
      <c r="DA691" s="52"/>
      <c r="DB691" s="52"/>
      <c r="DC691" s="52">
        <v>12.629206143265662</v>
      </c>
      <c r="DD691" s="50" t="s">
        <v>846</v>
      </c>
      <c r="DE691" s="22"/>
      <c r="DF691" s="22"/>
    </row>
    <row r="692" spans="1:110" x14ac:dyDescent="0.25">
      <c r="A692" s="50" t="s">
        <v>3707</v>
      </c>
      <c r="B692" s="50" t="s">
        <v>2293</v>
      </c>
      <c r="C692" s="50" t="s">
        <v>1408</v>
      </c>
      <c r="D692" s="50" t="s">
        <v>122</v>
      </c>
      <c r="E692" s="50" t="s">
        <v>123</v>
      </c>
      <c r="F692" s="50" t="s">
        <v>2644</v>
      </c>
      <c r="G692" s="50" t="s">
        <v>109</v>
      </c>
      <c r="H692" s="52">
        <v>869.71285184089629</v>
      </c>
      <c r="I692" s="52">
        <v>1250</v>
      </c>
      <c r="J692" s="52">
        <v>69.577028147271704</v>
      </c>
      <c r="K692" s="52">
        <v>1</v>
      </c>
      <c r="L692" s="52">
        <v>490</v>
      </c>
      <c r="M692" s="52">
        <v>57.204898142052514</v>
      </c>
      <c r="N692" s="52">
        <v>76.27319752273668</v>
      </c>
      <c r="O692" s="52">
        <v>100</v>
      </c>
      <c r="P692" s="52">
        <v>243</v>
      </c>
      <c r="Q692" s="52">
        <v>46.82230224051208</v>
      </c>
      <c r="R692" s="52">
        <v>58.351607548488552</v>
      </c>
      <c r="S692" s="52">
        <v>67.419354838709694</v>
      </c>
      <c r="T692" s="52">
        <v>62.429736320682771</v>
      </c>
      <c r="U692" s="52">
        <v>100</v>
      </c>
      <c r="V692" s="52">
        <v>490</v>
      </c>
      <c r="W692" s="52">
        <v>49.78180798092432</v>
      </c>
      <c r="X692" s="52">
        <v>66.375743974565765</v>
      </c>
      <c r="Y692" s="52">
        <v>100</v>
      </c>
      <c r="Z692" s="52">
        <v>254</v>
      </c>
      <c r="AA692" s="52">
        <v>41.819317044132362</v>
      </c>
      <c r="AB692" s="52">
        <v>55.759089392176485</v>
      </c>
      <c r="AC692" s="52">
        <v>100</v>
      </c>
      <c r="AD692" s="52">
        <v>581</v>
      </c>
      <c r="AE692" s="52">
        <v>57.359036144578248</v>
      </c>
      <c r="AF692" s="52">
        <v>76.478714859437673</v>
      </c>
      <c r="AG692" s="52">
        <v>100</v>
      </c>
      <c r="AH692" s="52">
        <v>291</v>
      </c>
      <c r="AI692" s="52">
        <v>47.376861397479956</v>
      </c>
      <c r="AJ692" s="52">
        <v>67.375632183907982</v>
      </c>
      <c r="AK692" s="52">
        <v>63.16914852997327</v>
      </c>
      <c r="AL692" s="52">
        <v>100</v>
      </c>
      <c r="AM692" s="53">
        <v>20.59</v>
      </c>
      <c r="AN692" s="53">
        <v>16.53</v>
      </c>
      <c r="AO692" s="53">
        <v>19.989999999999998</v>
      </c>
      <c r="AP692" s="52">
        <v>1</v>
      </c>
      <c r="AQ692" s="52">
        <v>0.90727272727272723</v>
      </c>
      <c r="AR692" s="52">
        <v>0.8581314878892734</v>
      </c>
      <c r="AS692" s="52">
        <v>0.96168582375478928</v>
      </c>
      <c r="AT692" s="52">
        <v>0.89909909909909913</v>
      </c>
      <c r="AU692" s="52">
        <v>0.88435374149659862</v>
      </c>
      <c r="AV692" s="52">
        <v>0.91570881226053635</v>
      </c>
      <c r="AW692" s="52">
        <v>1</v>
      </c>
      <c r="AX692" s="52">
        <v>1</v>
      </c>
      <c r="AY692" s="52">
        <v>1</v>
      </c>
      <c r="AZ692" s="52">
        <v>0.15267175572519084</v>
      </c>
      <c r="BA692" s="52">
        <v>29.465648854961835</v>
      </c>
      <c r="BB692" s="52">
        <v>50</v>
      </c>
      <c r="BC692" s="52">
        <v>0.21299638989169675</v>
      </c>
      <c r="BD692" s="52">
        <v>17.400722021660652</v>
      </c>
      <c r="BE692" s="52">
        <v>50</v>
      </c>
      <c r="BF692" s="52">
        <v>573</v>
      </c>
      <c r="BG692" s="52">
        <v>1079</v>
      </c>
      <c r="BH692" s="52">
        <v>0.53104726598702501</v>
      </c>
      <c r="BI692" s="52">
        <v>35.403151065801666</v>
      </c>
      <c r="BJ692" s="52">
        <v>50</v>
      </c>
      <c r="BK692" s="52">
        <v>244</v>
      </c>
      <c r="BL692" s="52">
        <v>1079</v>
      </c>
      <c r="BM692" s="52">
        <v>0.22613531047265986</v>
      </c>
      <c r="BN692" s="52">
        <v>15.07568736484399</v>
      </c>
      <c r="BO692" s="52">
        <v>50</v>
      </c>
      <c r="BP692" s="52">
        <v>472</v>
      </c>
      <c r="BQ692" s="52">
        <v>546</v>
      </c>
      <c r="BR692" s="52">
        <v>0.86446886446886451</v>
      </c>
      <c r="BS692" s="52">
        <v>45.982386407918327</v>
      </c>
      <c r="BT692" s="52">
        <v>50</v>
      </c>
      <c r="BU692" s="54">
        <v>533</v>
      </c>
      <c r="BV692" s="54">
        <v>608</v>
      </c>
      <c r="BW692" s="52">
        <v>0.87664473684210531</v>
      </c>
      <c r="BX692" s="52">
        <v>93.260078387458009</v>
      </c>
      <c r="BY692" s="52">
        <v>100</v>
      </c>
      <c r="BZ692" s="55">
        <v>197</v>
      </c>
      <c r="CA692" s="55">
        <v>248</v>
      </c>
      <c r="CB692" s="52">
        <v>0.79435483870967749</v>
      </c>
      <c r="CC692" s="52">
        <v>84.505833905284845</v>
      </c>
      <c r="CD692" s="52">
        <v>100</v>
      </c>
      <c r="CE692" s="52">
        <v>1</v>
      </c>
      <c r="CF692" s="52">
        <v>540</v>
      </c>
      <c r="CG692" s="52">
        <v>377</v>
      </c>
      <c r="CH692" s="52">
        <v>0.69814814814814818</v>
      </c>
      <c r="CI692" s="52">
        <v>93.086419753086432</v>
      </c>
      <c r="CJ692" s="52">
        <v>100</v>
      </c>
      <c r="CK692" s="52">
        <v>527</v>
      </c>
      <c r="CL692" s="52">
        <v>229</v>
      </c>
      <c r="CM692" s="52">
        <v>605</v>
      </c>
      <c r="CN692" s="52">
        <v>0.43453510436432635</v>
      </c>
      <c r="CO692" s="52">
        <v>0.87107438016528926</v>
      </c>
      <c r="CP692" s="52">
        <v>14.484503478810879</v>
      </c>
      <c r="CQ692" s="52">
        <v>50</v>
      </c>
      <c r="CR692" s="52">
        <v>1084</v>
      </c>
      <c r="CS692" s="52">
        <v>2227</v>
      </c>
      <c r="CT692" s="52">
        <v>0.48675348001796137</v>
      </c>
      <c r="CU692" s="52">
        <v>40.562790001496786</v>
      </c>
      <c r="CV692" s="52">
        <v>50</v>
      </c>
      <c r="CW692" s="52">
        <v>0.79435483870967749</v>
      </c>
      <c r="CX692" s="52">
        <v>0.93059125964010281</v>
      </c>
      <c r="CY692" s="52">
        <v>0.13623642093042534</v>
      </c>
      <c r="CZ692" s="52">
        <v>16.823939048191338</v>
      </c>
      <c r="DA692" s="52">
        <v>19.496255895940152</v>
      </c>
      <c r="DB692" s="52">
        <v>17.335082511020332</v>
      </c>
      <c r="DC692" s="52">
        <v>12.629206143265662</v>
      </c>
      <c r="DD692" s="50" t="s">
        <v>1407</v>
      </c>
      <c r="DE692" s="22"/>
      <c r="DF692" s="22"/>
    </row>
    <row r="693" spans="1:110" x14ac:dyDescent="0.25">
      <c r="A693" s="50" t="s">
        <v>3699</v>
      </c>
      <c r="B693" s="50" t="s">
        <v>2294</v>
      </c>
      <c r="C693" s="50" t="s">
        <v>1389</v>
      </c>
      <c r="D693" s="50" t="s">
        <v>122</v>
      </c>
      <c r="E693" s="50" t="s">
        <v>123</v>
      </c>
      <c r="F693" s="50" t="s">
        <v>2644</v>
      </c>
      <c r="G693" s="50" t="s">
        <v>109</v>
      </c>
      <c r="H693" s="52">
        <v>1008.6631883737928</v>
      </c>
      <c r="I693" s="52">
        <v>1250</v>
      </c>
      <c r="J693" s="52">
        <v>80.693055069903423</v>
      </c>
      <c r="K693" s="52">
        <v>0</v>
      </c>
      <c r="L693" s="52">
        <v>157</v>
      </c>
      <c r="M693" s="52">
        <v>69.861696116704337</v>
      </c>
      <c r="N693" s="52">
        <v>93.148928155605788</v>
      </c>
      <c r="O693" s="52">
        <v>100</v>
      </c>
      <c r="P693" s="52">
        <v>60</v>
      </c>
      <c r="Q693" s="52">
        <v>68.387768817204304</v>
      </c>
      <c r="R693" s="52">
        <v>47.867607162235473</v>
      </c>
      <c r="S693" s="52">
        <v>70.773403724642506</v>
      </c>
      <c r="T693" s="52">
        <v>91.183691756272395</v>
      </c>
      <c r="U693" s="52">
        <v>100</v>
      </c>
      <c r="V693" s="52">
        <v>154</v>
      </c>
      <c r="W693" s="52">
        <v>46.966126656848303</v>
      </c>
      <c r="X693" s="52">
        <v>62.621502209131073</v>
      </c>
      <c r="Y693" s="52">
        <v>100</v>
      </c>
      <c r="Z693" s="52">
        <v>59</v>
      </c>
      <c r="AA693" s="52">
        <v>45.514590249868959</v>
      </c>
      <c r="AB693" s="52">
        <v>60.686120333158613</v>
      </c>
      <c r="AC693" s="52">
        <v>100</v>
      </c>
      <c r="AD693" s="52">
        <v>173</v>
      </c>
      <c r="AE693" s="52">
        <v>59.806936416184932</v>
      </c>
      <c r="AF693" s="52">
        <v>79.742581888246576</v>
      </c>
      <c r="AG693" s="52">
        <v>100</v>
      </c>
      <c r="AH693" s="52">
        <v>62</v>
      </c>
      <c r="AI693" s="52">
        <v>56.395698924731192</v>
      </c>
      <c r="AJ693" s="52">
        <v>61.712312312312321</v>
      </c>
      <c r="AK693" s="52">
        <v>75.194265232974928</v>
      </c>
      <c r="AL693" s="52">
        <v>100</v>
      </c>
      <c r="AM693" s="53">
        <v>2.38</v>
      </c>
      <c r="AN693" s="53">
        <v>2.35</v>
      </c>
      <c r="AO693" s="53">
        <v>5.31</v>
      </c>
      <c r="AP693" s="52">
        <v>0</v>
      </c>
      <c r="AQ693" s="52">
        <v>0.98124999999999996</v>
      </c>
      <c r="AR693" s="52">
        <v>0.98360655737704916</v>
      </c>
      <c r="AS693" s="52">
        <v>0.97979797979797978</v>
      </c>
      <c r="AT693" s="52">
        <v>0.96250000000000002</v>
      </c>
      <c r="AU693" s="52">
        <v>0.96721311475409832</v>
      </c>
      <c r="AV693" s="52">
        <v>0.95959595959595956</v>
      </c>
      <c r="AW693" s="52">
        <v>1</v>
      </c>
      <c r="AX693" s="52">
        <v>1</v>
      </c>
      <c r="AY693" s="52">
        <v>1</v>
      </c>
      <c r="AZ693" s="52">
        <v>4.0540540540540543E-2</v>
      </c>
      <c r="BA693" s="52">
        <v>50</v>
      </c>
      <c r="BB693" s="52">
        <v>50</v>
      </c>
      <c r="BC693" s="52">
        <v>5.9479553903345722E-2</v>
      </c>
      <c r="BD693" s="52">
        <v>48.104089219330866</v>
      </c>
      <c r="BE693" s="52">
        <v>50</v>
      </c>
      <c r="BF693" s="52">
        <v>321</v>
      </c>
      <c r="BG693" s="52">
        <v>321</v>
      </c>
      <c r="BH693" s="52">
        <v>1</v>
      </c>
      <c r="BI693" s="52">
        <v>50</v>
      </c>
      <c r="BJ693" s="52">
        <v>50</v>
      </c>
      <c r="BK693" s="52">
        <v>25</v>
      </c>
      <c r="BL693" s="52">
        <v>321</v>
      </c>
      <c r="BM693" s="52">
        <v>7.7881619937694699E-2</v>
      </c>
      <c r="BN693" s="52">
        <v>5.192107995846313</v>
      </c>
      <c r="BO693" s="52">
        <v>50</v>
      </c>
      <c r="BP693" s="52">
        <v>171</v>
      </c>
      <c r="BQ693" s="52">
        <v>172</v>
      </c>
      <c r="BR693" s="52">
        <v>0.9941860465116279</v>
      </c>
      <c r="BS693" s="52">
        <v>50</v>
      </c>
      <c r="BT693" s="52">
        <v>50</v>
      </c>
      <c r="BU693" s="54">
        <v>152</v>
      </c>
      <c r="BV693" s="54">
        <v>156</v>
      </c>
      <c r="BW693" s="52">
        <v>0.97435897435897434</v>
      </c>
      <c r="BX693" s="52">
        <v>100</v>
      </c>
      <c r="BY693" s="52">
        <v>100</v>
      </c>
      <c r="BZ693" s="55">
        <v>72</v>
      </c>
      <c r="CA693" s="55">
        <v>76</v>
      </c>
      <c r="CB693" s="52">
        <v>0.94736842105263153</v>
      </c>
      <c r="CC693" s="52">
        <v>100</v>
      </c>
      <c r="CD693" s="52">
        <v>100</v>
      </c>
      <c r="CE693" s="52">
        <v>0</v>
      </c>
      <c r="CF693" s="52">
        <v>152</v>
      </c>
      <c r="CG693" s="52">
        <v>65</v>
      </c>
      <c r="CH693" s="52">
        <v>0.42763157894736842</v>
      </c>
      <c r="CI693" s="52">
        <v>57.017543859649123</v>
      </c>
      <c r="CJ693" s="52">
        <v>100</v>
      </c>
      <c r="CK693" s="52">
        <v>164</v>
      </c>
      <c r="CL693" s="52">
        <v>88</v>
      </c>
      <c r="CM693" s="52">
        <v>173</v>
      </c>
      <c r="CN693" s="52">
        <v>0.53658536585365857</v>
      </c>
      <c r="CO693" s="52">
        <v>0.94797687861271673</v>
      </c>
      <c r="CP693" s="52">
        <v>35.772357723577237</v>
      </c>
      <c r="CQ693" s="52">
        <v>50</v>
      </c>
      <c r="CR693" s="52">
        <v>496</v>
      </c>
      <c r="CS693" s="52">
        <v>666</v>
      </c>
      <c r="CT693" s="52">
        <v>0.74474474474474472</v>
      </c>
      <c r="CU693" s="52">
        <v>50</v>
      </c>
      <c r="CV693" s="52">
        <v>50</v>
      </c>
      <c r="CW693" s="52">
        <v>0.94736842105263153</v>
      </c>
      <c r="CX693" s="52">
        <v>0.94</v>
      </c>
      <c r="CY693" s="52">
        <v>-7.3684210526315042E-3</v>
      </c>
      <c r="CZ693" s="52">
        <v>16.823939048191338</v>
      </c>
      <c r="DA693" s="52">
        <v>19.496255895940152</v>
      </c>
      <c r="DB693" s="52">
        <v>17.335082511020332</v>
      </c>
      <c r="DC693" s="52">
        <v>12.629206143265662</v>
      </c>
      <c r="DD693" s="50" t="s">
        <v>1398</v>
      </c>
      <c r="DE693" s="22"/>
      <c r="DF693" s="22"/>
    </row>
    <row r="694" spans="1:110" x14ac:dyDescent="0.25">
      <c r="A694" s="50" t="s">
        <v>3101</v>
      </c>
      <c r="B694" s="50" t="s">
        <v>2295</v>
      </c>
      <c r="C694" s="50" t="s">
        <v>106</v>
      </c>
      <c r="D694" s="50" t="s">
        <v>114</v>
      </c>
      <c r="E694" s="50" t="s">
        <v>137</v>
      </c>
      <c r="F694" s="50" t="s">
        <v>2644</v>
      </c>
      <c r="G694" s="50" t="s">
        <v>109</v>
      </c>
      <c r="H694" s="52">
        <v>579.84357505091373</v>
      </c>
      <c r="I694" s="52">
        <v>650</v>
      </c>
      <c r="J694" s="52">
        <v>89.206703853986724</v>
      </c>
      <c r="K694" s="52">
        <v>0</v>
      </c>
      <c r="L694" s="52">
        <v>165</v>
      </c>
      <c r="M694" s="52">
        <v>79.411060539364129</v>
      </c>
      <c r="N694" s="52">
        <v>100</v>
      </c>
      <c r="O694" s="52">
        <v>100</v>
      </c>
      <c r="P694" s="52">
        <v>59</v>
      </c>
      <c r="Q694" s="52">
        <v>71.483696045414717</v>
      </c>
      <c r="R694" s="52">
        <v>73.045939496411208</v>
      </c>
      <c r="S694" s="52">
        <v>75</v>
      </c>
      <c r="T694" s="52">
        <v>95.311594727219628</v>
      </c>
      <c r="U694" s="52">
        <v>100</v>
      </c>
      <c r="V694" s="52">
        <v>165</v>
      </c>
      <c r="W694" s="52">
        <v>69.366752558419236</v>
      </c>
      <c r="X694" s="52">
        <v>92.489003411225639</v>
      </c>
      <c r="Y694" s="52">
        <v>100</v>
      </c>
      <c r="Z694" s="52">
        <v>59</v>
      </c>
      <c r="AA694" s="52">
        <v>62.756687890162461</v>
      </c>
      <c r="AB694" s="52">
        <v>83.675583853549952</v>
      </c>
      <c r="AC694" s="52">
        <v>100</v>
      </c>
      <c r="AD694" s="52">
        <v>59</v>
      </c>
      <c r="AE694" s="52">
        <v>64.489830508474583</v>
      </c>
      <c r="AF694" s="52">
        <v>85.986440677966115</v>
      </c>
      <c r="AG694" s="52">
        <v>100</v>
      </c>
      <c r="AH694" s="52">
        <v>19</v>
      </c>
      <c r="AI694" s="52"/>
      <c r="AJ694" s="52">
        <v>66.229166666666671</v>
      </c>
      <c r="AK694" s="52"/>
      <c r="AL694" s="52">
        <v>0</v>
      </c>
      <c r="AM694" s="53">
        <v>3.51</v>
      </c>
      <c r="AN694" s="53">
        <v>10.28</v>
      </c>
      <c r="AO694" s="53"/>
      <c r="AP694" s="52">
        <v>0</v>
      </c>
      <c r="AQ694" s="52">
        <v>1</v>
      </c>
      <c r="AR694" s="52">
        <v>1</v>
      </c>
      <c r="AS694" s="52">
        <v>1</v>
      </c>
      <c r="AT694" s="52">
        <v>1</v>
      </c>
      <c r="AU694" s="52">
        <v>1</v>
      </c>
      <c r="AV694" s="52">
        <v>1</v>
      </c>
      <c r="AW694" s="52">
        <v>1</v>
      </c>
      <c r="AX694" s="52">
        <v>1</v>
      </c>
      <c r="AY694" s="52">
        <v>1</v>
      </c>
      <c r="AZ694" s="52">
        <v>2.922077922077922E-2</v>
      </c>
      <c r="BA694" s="52">
        <v>50</v>
      </c>
      <c r="BB694" s="52">
        <v>50</v>
      </c>
      <c r="BC694" s="52">
        <v>5.7142857142857141E-2</v>
      </c>
      <c r="BD694" s="52">
        <v>48.571428571428577</v>
      </c>
      <c r="BE694" s="52">
        <v>50</v>
      </c>
      <c r="BF694" s="52"/>
      <c r="BG694" s="52"/>
      <c r="BH694" s="52"/>
      <c r="BI694" s="52"/>
      <c r="BJ694" s="52"/>
      <c r="BK694" s="52"/>
      <c r="BL694" s="52"/>
      <c r="BM694" s="52"/>
      <c r="BN694" s="52"/>
      <c r="BO694" s="52"/>
      <c r="BP694" s="52"/>
      <c r="BQ694" s="52"/>
      <c r="BR694" s="52"/>
      <c r="BS694" s="52"/>
      <c r="BT694" s="52"/>
      <c r="BU694" s="54"/>
      <c r="BV694" s="54"/>
      <c r="BW694" s="52"/>
      <c r="BX694" s="52"/>
      <c r="BY694" s="52"/>
      <c r="BZ694" s="55"/>
      <c r="CA694" s="55"/>
      <c r="CB694" s="52"/>
      <c r="CC694" s="52"/>
      <c r="CD694" s="52"/>
      <c r="CE694" s="52"/>
      <c r="CF694" s="52"/>
      <c r="CG694" s="52"/>
      <c r="CH694" s="52"/>
      <c r="CI694" s="52"/>
      <c r="CJ694" s="52"/>
      <c r="CK694" s="52">
        <v>56</v>
      </c>
      <c r="CL694" s="52">
        <v>20</v>
      </c>
      <c r="CM694" s="52">
        <v>57</v>
      </c>
      <c r="CN694" s="52">
        <v>0.35714285714285715</v>
      </c>
      <c r="CO694" s="52">
        <v>0.98245614035087714</v>
      </c>
      <c r="CP694" s="52">
        <v>23.80952380952381</v>
      </c>
      <c r="CQ694" s="52">
        <v>50</v>
      </c>
      <c r="CR694" s="52"/>
      <c r="CS694" s="52"/>
      <c r="CT694" s="52"/>
      <c r="CU694" s="52"/>
      <c r="CV694" s="52"/>
      <c r="CW694" s="52"/>
      <c r="CX694" s="52"/>
      <c r="CY694" s="52"/>
      <c r="CZ694" s="52">
        <v>16.823939048191338</v>
      </c>
      <c r="DA694" s="52">
        <v>19.496255895940152</v>
      </c>
      <c r="DB694" s="52">
        <v>17.335082511020332</v>
      </c>
      <c r="DC694" s="52"/>
      <c r="DD694" s="50" t="s">
        <v>696</v>
      </c>
      <c r="DE694" s="22"/>
      <c r="DF694" s="22"/>
    </row>
    <row r="695" spans="1:110" x14ac:dyDescent="0.25">
      <c r="A695" s="50" t="s">
        <v>3649</v>
      </c>
      <c r="B695" s="50" t="s">
        <v>2296</v>
      </c>
      <c r="C695" s="50" t="s">
        <v>1320</v>
      </c>
      <c r="D695" s="50" t="s">
        <v>114</v>
      </c>
      <c r="E695" s="50" t="s">
        <v>119</v>
      </c>
      <c r="F695" s="50" t="s">
        <v>1453</v>
      </c>
      <c r="G695" s="50" t="s">
        <v>109</v>
      </c>
      <c r="H695" s="52">
        <v>644.50006416318922</v>
      </c>
      <c r="I695" s="52">
        <v>800</v>
      </c>
      <c r="J695" s="52">
        <v>80.562508020398653</v>
      </c>
      <c r="K695" s="52">
        <v>0</v>
      </c>
      <c r="L695" s="52">
        <v>210</v>
      </c>
      <c r="M695" s="52">
        <v>70.332437072566805</v>
      </c>
      <c r="N695" s="52">
        <v>93.776582763422411</v>
      </c>
      <c r="O695" s="52">
        <v>100</v>
      </c>
      <c r="P695" s="52">
        <v>94</v>
      </c>
      <c r="Q695" s="52">
        <v>64.224521995184887</v>
      </c>
      <c r="R695" s="52">
        <v>65.667225685375143</v>
      </c>
      <c r="S695" s="52">
        <v>75</v>
      </c>
      <c r="T695" s="52">
        <v>85.632695993579844</v>
      </c>
      <c r="U695" s="52">
        <v>100</v>
      </c>
      <c r="V695" s="52">
        <v>210</v>
      </c>
      <c r="W695" s="52">
        <v>60.816214357054406</v>
      </c>
      <c r="X695" s="52">
        <v>81.088285809405875</v>
      </c>
      <c r="Y695" s="52">
        <v>100</v>
      </c>
      <c r="Z695" s="52">
        <v>94</v>
      </c>
      <c r="AA695" s="52">
        <v>54.829859951892658</v>
      </c>
      <c r="AB695" s="52">
        <v>73.106479935856868</v>
      </c>
      <c r="AC695" s="52">
        <v>100</v>
      </c>
      <c r="AD695" s="52">
        <v>73</v>
      </c>
      <c r="AE695" s="52">
        <v>56.441552511415544</v>
      </c>
      <c r="AF695" s="52">
        <v>75.255403348554069</v>
      </c>
      <c r="AG695" s="52">
        <v>100</v>
      </c>
      <c r="AH695" s="52">
        <v>35</v>
      </c>
      <c r="AI695" s="52">
        <v>51.584761904761905</v>
      </c>
      <c r="AJ695" s="52">
        <v>60.914912280701763</v>
      </c>
      <c r="AK695" s="52">
        <v>68.77968253968254</v>
      </c>
      <c r="AL695" s="52">
        <v>100</v>
      </c>
      <c r="AM695" s="53">
        <v>10.77</v>
      </c>
      <c r="AN695" s="53">
        <v>10.83</v>
      </c>
      <c r="AO695" s="53">
        <v>9.33</v>
      </c>
      <c r="AP695" s="52">
        <v>0</v>
      </c>
      <c r="AQ695" s="52">
        <v>0.98130841121495327</v>
      </c>
      <c r="AR695" s="52">
        <v>0.95918367346938771</v>
      </c>
      <c r="AS695" s="52">
        <v>1</v>
      </c>
      <c r="AT695" s="52">
        <v>0.98130841121495327</v>
      </c>
      <c r="AU695" s="52">
        <v>0.95918367346938771</v>
      </c>
      <c r="AV695" s="52">
        <v>1</v>
      </c>
      <c r="AW695" s="52">
        <v>1</v>
      </c>
      <c r="AX695" s="52">
        <v>1</v>
      </c>
      <c r="AY695" s="52">
        <v>1</v>
      </c>
      <c r="AZ695" s="52">
        <v>7.2100313479623826E-2</v>
      </c>
      <c r="BA695" s="52">
        <v>45.57993730407523</v>
      </c>
      <c r="BB695" s="52">
        <v>50</v>
      </c>
      <c r="BC695" s="52">
        <v>7.0866141732283464E-2</v>
      </c>
      <c r="BD695" s="52">
        <v>45.826771653543318</v>
      </c>
      <c r="BE695" s="52">
        <v>50</v>
      </c>
      <c r="BF695" s="52"/>
      <c r="BG695" s="52"/>
      <c r="BH695" s="52"/>
      <c r="BI695" s="52"/>
      <c r="BJ695" s="52"/>
      <c r="BK695" s="52"/>
      <c r="BL695" s="52"/>
      <c r="BM695" s="52"/>
      <c r="BN695" s="52"/>
      <c r="BO695" s="52"/>
      <c r="BP695" s="52">
        <v>29</v>
      </c>
      <c r="BQ695" s="52">
        <v>31</v>
      </c>
      <c r="BR695" s="52">
        <v>0.93548387096774188</v>
      </c>
      <c r="BS695" s="52">
        <v>49.759780370624576</v>
      </c>
      <c r="BT695" s="52">
        <v>50</v>
      </c>
      <c r="BU695" s="54"/>
      <c r="BV695" s="54"/>
      <c r="BW695" s="52"/>
      <c r="BX695" s="52"/>
      <c r="BY695" s="52"/>
      <c r="BZ695" s="55"/>
      <c r="CA695" s="55"/>
      <c r="CB695" s="52"/>
      <c r="CC695" s="52"/>
      <c r="CD695" s="52"/>
      <c r="CE695" s="52"/>
      <c r="CF695" s="52"/>
      <c r="CG695" s="52"/>
      <c r="CH695" s="52"/>
      <c r="CI695" s="52"/>
      <c r="CJ695" s="52"/>
      <c r="CK695" s="52">
        <v>96</v>
      </c>
      <c r="CL695" s="52">
        <v>37</v>
      </c>
      <c r="CM695" s="52">
        <v>104</v>
      </c>
      <c r="CN695" s="52">
        <v>0.38541666666666669</v>
      </c>
      <c r="CO695" s="52">
        <v>0.92307692307692313</v>
      </c>
      <c r="CP695" s="52">
        <v>25.694444444444446</v>
      </c>
      <c r="CQ695" s="52">
        <v>50</v>
      </c>
      <c r="CR695" s="52"/>
      <c r="CS695" s="52"/>
      <c r="CT695" s="52"/>
      <c r="CU695" s="52"/>
      <c r="CV695" s="52"/>
      <c r="CW695" s="52"/>
      <c r="CX695" s="52"/>
      <c r="CY695" s="52"/>
      <c r="CZ695" s="52">
        <v>16.823939048191338</v>
      </c>
      <c r="DA695" s="52">
        <v>19.496255895940152</v>
      </c>
      <c r="DB695" s="52">
        <v>17.335082511020332</v>
      </c>
      <c r="DC695" s="52"/>
      <c r="DD695" s="50" t="s">
        <v>1322</v>
      </c>
      <c r="DE695" s="22"/>
      <c r="DF695" s="22"/>
    </row>
    <row r="696" spans="1:110" x14ac:dyDescent="0.25">
      <c r="A696" s="50" t="s">
        <v>2929</v>
      </c>
      <c r="B696" s="50" t="s">
        <v>2297</v>
      </c>
      <c r="C696" s="50" t="s">
        <v>106</v>
      </c>
      <c r="D696" s="50" t="s">
        <v>107</v>
      </c>
      <c r="E696" s="50" t="s">
        <v>137</v>
      </c>
      <c r="F696" s="50" t="s">
        <v>2644</v>
      </c>
      <c r="G696" s="50" t="s">
        <v>109</v>
      </c>
      <c r="H696" s="52">
        <v>621.11877009097168</v>
      </c>
      <c r="I696" s="52">
        <v>650</v>
      </c>
      <c r="J696" s="52">
        <v>95.556733860149492</v>
      </c>
      <c r="K696" s="52">
        <v>0</v>
      </c>
      <c r="L696" s="52">
        <v>190</v>
      </c>
      <c r="M696" s="52">
        <v>84.234989870498808</v>
      </c>
      <c r="N696" s="52">
        <v>100</v>
      </c>
      <c r="O696" s="52">
        <v>100</v>
      </c>
      <c r="P696" s="52">
        <v>30</v>
      </c>
      <c r="Q696" s="52">
        <v>71.706970353191409</v>
      </c>
      <c r="R696" s="52">
        <v>75</v>
      </c>
      <c r="S696" s="52">
        <v>75</v>
      </c>
      <c r="T696" s="52">
        <v>95.609293804255216</v>
      </c>
      <c r="U696" s="52">
        <v>100</v>
      </c>
      <c r="V696" s="52">
        <v>190</v>
      </c>
      <c r="W696" s="52">
        <v>77.346094257936358</v>
      </c>
      <c r="X696" s="52">
        <v>100</v>
      </c>
      <c r="Y696" s="52">
        <v>100</v>
      </c>
      <c r="Z696" s="52">
        <v>30</v>
      </c>
      <c r="AA696" s="52">
        <v>66.945010440843774</v>
      </c>
      <c r="AB696" s="52">
        <v>89.260013921125037</v>
      </c>
      <c r="AC696" s="52">
        <v>100</v>
      </c>
      <c r="AD696" s="52">
        <v>62</v>
      </c>
      <c r="AE696" s="52">
        <v>64.687096774193563</v>
      </c>
      <c r="AF696" s="52">
        <v>86.249462365591427</v>
      </c>
      <c r="AG696" s="52">
        <v>100</v>
      </c>
      <c r="AH696" s="52">
        <v>7</v>
      </c>
      <c r="AI696" s="52"/>
      <c r="AJ696" s="52">
        <v>67.593333333333348</v>
      </c>
      <c r="AK696" s="52"/>
      <c r="AL696" s="52">
        <v>0</v>
      </c>
      <c r="AM696" s="53">
        <v>3.29</v>
      </c>
      <c r="AN696" s="53">
        <v>8.0500000000000007</v>
      </c>
      <c r="AO696" s="53"/>
      <c r="AP696" s="52">
        <v>0</v>
      </c>
      <c r="AQ696" s="52">
        <v>1</v>
      </c>
      <c r="AR696" s="52">
        <v>1</v>
      </c>
      <c r="AS696" s="52">
        <v>1</v>
      </c>
      <c r="AT696" s="52">
        <v>1</v>
      </c>
      <c r="AU696" s="52">
        <v>1</v>
      </c>
      <c r="AV696" s="52">
        <v>1</v>
      </c>
      <c r="AW696" s="52">
        <v>1</v>
      </c>
      <c r="AX696" s="52"/>
      <c r="AY696" s="52">
        <v>1</v>
      </c>
      <c r="AZ696" s="52">
        <v>1.0050251256281407E-2</v>
      </c>
      <c r="BA696" s="52">
        <v>50</v>
      </c>
      <c r="BB696" s="52">
        <v>50</v>
      </c>
      <c r="BC696" s="52">
        <v>0</v>
      </c>
      <c r="BD696" s="52">
        <v>50</v>
      </c>
      <c r="BE696" s="52">
        <v>50</v>
      </c>
      <c r="BF696" s="52"/>
      <c r="BG696" s="52"/>
      <c r="BH696" s="52"/>
      <c r="BI696" s="52"/>
      <c r="BJ696" s="52"/>
      <c r="BK696" s="52"/>
      <c r="BL696" s="52"/>
      <c r="BM696" s="52"/>
      <c r="BN696" s="52"/>
      <c r="BO696" s="52"/>
      <c r="BP696" s="52"/>
      <c r="BQ696" s="52"/>
      <c r="BR696" s="52"/>
      <c r="BS696" s="52"/>
      <c r="BT696" s="52"/>
      <c r="BU696" s="54"/>
      <c r="BV696" s="54"/>
      <c r="BW696" s="52"/>
      <c r="BX696" s="52"/>
      <c r="BY696" s="52"/>
      <c r="BZ696" s="55"/>
      <c r="CA696" s="55"/>
      <c r="CB696" s="52"/>
      <c r="CC696" s="52"/>
      <c r="CD696" s="52"/>
      <c r="CE696" s="52"/>
      <c r="CF696" s="52"/>
      <c r="CG696" s="52"/>
      <c r="CH696" s="52"/>
      <c r="CI696" s="52"/>
      <c r="CJ696" s="52"/>
      <c r="CK696" s="52">
        <v>80</v>
      </c>
      <c r="CL696" s="52">
        <v>69</v>
      </c>
      <c r="CM696" s="52">
        <v>79</v>
      </c>
      <c r="CN696" s="52">
        <v>0.86250000000000004</v>
      </c>
      <c r="CO696" s="52">
        <v>1.0126582278481013</v>
      </c>
      <c r="CP696" s="52">
        <v>50</v>
      </c>
      <c r="CQ696" s="52">
        <v>50</v>
      </c>
      <c r="CR696" s="52"/>
      <c r="CS696" s="52"/>
      <c r="CT696" s="52"/>
      <c r="CU696" s="52"/>
      <c r="CV696" s="52"/>
      <c r="CW696" s="52"/>
      <c r="CX696" s="52"/>
      <c r="CY696" s="52"/>
      <c r="CZ696" s="52">
        <v>16.823939048191338</v>
      </c>
      <c r="DA696" s="52">
        <v>19.496255895940152</v>
      </c>
      <c r="DB696" s="52">
        <v>17.335082511020332</v>
      </c>
      <c r="DC696" s="52"/>
      <c r="DD696" s="50" t="s">
        <v>504</v>
      </c>
      <c r="DE696" s="22"/>
      <c r="DF696" s="22"/>
    </row>
    <row r="697" spans="1:110" x14ac:dyDescent="0.25">
      <c r="A697" s="50" t="s">
        <v>3249</v>
      </c>
      <c r="B697" s="50" t="s">
        <v>2298</v>
      </c>
      <c r="C697" s="50" t="s">
        <v>106</v>
      </c>
      <c r="D697" s="50" t="s">
        <v>132</v>
      </c>
      <c r="E697" s="50" t="s">
        <v>119</v>
      </c>
      <c r="F697" s="50" t="s">
        <v>2644</v>
      </c>
      <c r="G697" s="50" t="s">
        <v>109</v>
      </c>
      <c r="H697" s="52">
        <v>704.4527101866604</v>
      </c>
      <c r="I697" s="52">
        <v>800</v>
      </c>
      <c r="J697" s="52">
        <v>88.05658877333255</v>
      </c>
      <c r="K697" s="52">
        <v>0</v>
      </c>
      <c r="L697" s="52">
        <v>514</v>
      </c>
      <c r="M697" s="52">
        <v>76.366841367236518</v>
      </c>
      <c r="N697" s="52">
        <v>100</v>
      </c>
      <c r="O697" s="52">
        <v>100</v>
      </c>
      <c r="P697" s="52">
        <v>160</v>
      </c>
      <c r="Q697" s="52">
        <v>66.909498546251058</v>
      </c>
      <c r="R697" s="52">
        <v>71.622861663843409</v>
      </c>
      <c r="S697" s="52">
        <v>75</v>
      </c>
      <c r="T697" s="52">
        <v>89.212664728334744</v>
      </c>
      <c r="U697" s="52">
        <v>100</v>
      </c>
      <c r="V697" s="52">
        <v>514</v>
      </c>
      <c r="W697" s="52">
        <v>67.154095615611311</v>
      </c>
      <c r="X697" s="52">
        <v>89.53879415414842</v>
      </c>
      <c r="Y697" s="52">
        <v>100</v>
      </c>
      <c r="Z697" s="52">
        <v>160</v>
      </c>
      <c r="AA697" s="52">
        <v>57.266950733897751</v>
      </c>
      <c r="AB697" s="52">
        <v>76.355934311863678</v>
      </c>
      <c r="AC697" s="52">
        <v>100</v>
      </c>
      <c r="AD697" s="52">
        <v>209</v>
      </c>
      <c r="AE697" s="52">
        <v>62.896491228070182</v>
      </c>
      <c r="AF697" s="52">
        <v>83.861988304093586</v>
      </c>
      <c r="AG697" s="52">
        <v>100</v>
      </c>
      <c r="AH697" s="52">
        <v>64</v>
      </c>
      <c r="AI697" s="52">
        <v>55.67604166666667</v>
      </c>
      <c r="AJ697" s="52">
        <v>66.083448275862082</v>
      </c>
      <c r="AK697" s="52">
        <v>74.234722222222231</v>
      </c>
      <c r="AL697" s="52">
        <v>100</v>
      </c>
      <c r="AM697" s="53">
        <v>8.09</v>
      </c>
      <c r="AN697" s="53">
        <v>14.35</v>
      </c>
      <c r="AO697" s="53">
        <v>10.4</v>
      </c>
      <c r="AP697" s="52">
        <v>0</v>
      </c>
      <c r="AQ697" s="52">
        <v>0.99242424242424243</v>
      </c>
      <c r="AR697" s="52">
        <v>0.98816568047337283</v>
      </c>
      <c r="AS697" s="52">
        <v>0.99442896935933145</v>
      </c>
      <c r="AT697" s="52">
        <v>0.99242424242424243</v>
      </c>
      <c r="AU697" s="52">
        <v>0.98816568047337283</v>
      </c>
      <c r="AV697" s="52">
        <v>0.99442896935933145</v>
      </c>
      <c r="AW697" s="52">
        <v>1</v>
      </c>
      <c r="AX697" s="52">
        <v>1</v>
      </c>
      <c r="AY697" s="52">
        <v>1</v>
      </c>
      <c r="AZ697" s="52">
        <v>2.2727272727272728E-2</v>
      </c>
      <c r="BA697" s="52">
        <v>50</v>
      </c>
      <c r="BB697" s="52">
        <v>50</v>
      </c>
      <c r="BC697" s="52">
        <v>4.1379310344827586E-2</v>
      </c>
      <c r="BD697" s="52">
        <v>50</v>
      </c>
      <c r="BE697" s="52">
        <v>50</v>
      </c>
      <c r="BF697" s="52"/>
      <c r="BG697" s="52"/>
      <c r="BH697" s="52"/>
      <c r="BI697" s="52"/>
      <c r="BJ697" s="52"/>
      <c r="BK697" s="52"/>
      <c r="BL697" s="52"/>
      <c r="BM697" s="52"/>
      <c r="BN697" s="52"/>
      <c r="BO697" s="52"/>
      <c r="BP697" s="52">
        <v>114</v>
      </c>
      <c r="BQ697" s="52">
        <v>116</v>
      </c>
      <c r="BR697" s="52">
        <v>0.98275862068965514</v>
      </c>
      <c r="BS697" s="52">
        <v>50</v>
      </c>
      <c r="BT697" s="52">
        <v>50</v>
      </c>
      <c r="BU697" s="54"/>
      <c r="BV697" s="54"/>
      <c r="BW697" s="52"/>
      <c r="BX697" s="52"/>
      <c r="BY697" s="52"/>
      <c r="BZ697" s="55"/>
      <c r="CA697" s="55"/>
      <c r="CB697" s="52"/>
      <c r="CC697" s="52"/>
      <c r="CD697" s="52"/>
      <c r="CE697" s="52"/>
      <c r="CF697" s="52"/>
      <c r="CG697" s="52"/>
      <c r="CH697" s="52"/>
      <c r="CI697" s="52"/>
      <c r="CJ697" s="52"/>
      <c r="CK697" s="52">
        <v>299</v>
      </c>
      <c r="CL697" s="52">
        <v>185</v>
      </c>
      <c r="CM697" s="52">
        <v>302</v>
      </c>
      <c r="CN697" s="52">
        <v>0.61872909698996659</v>
      </c>
      <c r="CO697" s="52">
        <v>0.99006622516556286</v>
      </c>
      <c r="CP697" s="52">
        <v>41.248606465997774</v>
      </c>
      <c r="CQ697" s="52">
        <v>50</v>
      </c>
      <c r="CR697" s="52"/>
      <c r="CS697" s="52"/>
      <c r="CT697" s="52"/>
      <c r="CU697" s="52"/>
      <c r="CV697" s="52"/>
      <c r="CW697" s="52"/>
      <c r="CX697" s="52"/>
      <c r="CY697" s="52"/>
      <c r="CZ697" s="52">
        <v>16.823939048191338</v>
      </c>
      <c r="DA697" s="52">
        <v>19.496255895940152</v>
      </c>
      <c r="DB697" s="52">
        <v>17.335082511020332</v>
      </c>
      <c r="DC697" s="52"/>
      <c r="DD697" s="50" t="s">
        <v>856</v>
      </c>
      <c r="DE697" s="22"/>
      <c r="DF697" s="22"/>
    </row>
    <row r="698" spans="1:110" x14ac:dyDescent="0.25">
      <c r="A698" s="50" t="s">
        <v>3250</v>
      </c>
      <c r="B698" s="50" t="s">
        <v>2299</v>
      </c>
      <c r="C698" s="50" t="s">
        <v>106</v>
      </c>
      <c r="D698" s="50" t="s">
        <v>122</v>
      </c>
      <c r="E698" s="50" t="s">
        <v>123</v>
      </c>
      <c r="F698" s="50" t="s">
        <v>2644</v>
      </c>
      <c r="G698" s="50" t="s">
        <v>109</v>
      </c>
      <c r="H698" s="52">
        <v>982.351214703099</v>
      </c>
      <c r="I698" s="52">
        <v>1250</v>
      </c>
      <c r="J698" s="52">
        <v>78.588097176247913</v>
      </c>
      <c r="K698" s="52">
        <v>0</v>
      </c>
      <c r="L698" s="52">
        <v>111</v>
      </c>
      <c r="M698" s="52">
        <v>65.872929380993895</v>
      </c>
      <c r="N698" s="52">
        <v>87.83057250799186</v>
      </c>
      <c r="O698" s="52">
        <v>100</v>
      </c>
      <c r="P698" s="52">
        <v>24</v>
      </c>
      <c r="Q698" s="52">
        <v>59.444724462365599</v>
      </c>
      <c r="R698" s="52">
        <v>57.18642611683849</v>
      </c>
      <c r="S698" s="52">
        <v>67.646227289581006</v>
      </c>
      <c r="T698" s="52">
        <v>79.259632616487465</v>
      </c>
      <c r="U698" s="52">
        <v>100</v>
      </c>
      <c r="V698" s="52">
        <v>113</v>
      </c>
      <c r="W698" s="52">
        <v>54.740747498707542</v>
      </c>
      <c r="X698" s="52">
        <v>72.987663331610051</v>
      </c>
      <c r="Y698" s="52">
        <v>100</v>
      </c>
      <c r="Z698" s="52">
        <v>25</v>
      </c>
      <c r="AA698" s="52">
        <v>46.131958762886597</v>
      </c>
      <c r="AB698" s="52">
        <v>61.509278350515459</v>
      </c>
      <c r="AC698" s="52">
        <v>100</v>
      </c>
      <c r="AD698" s="52">
        <v>93</v>
      </c>
      <c r="AE698" s="52">
        <v>67.860931899641542</v>
      </c>
      <c r="AF698" s="52">
        <v>90.48124253285539</v>
      </c>
      <c r="AG698" s="52">
        <v>100</v>
      </c>
      <c r="AH698" s="52">
        <v>22</v>
      </c>
      <c r="AI698" s="52">
        <v>63.3</v>
      </c>
      <c r="AJ698" s="52">
        <v>69.274178403755869</v>
      </c>
      <c r="AK698" s="52">
        <v>84.399999999999991</v>
      </c>
      <c r="AL698" s="52">
        <v>100</v>
      </c>
      <c r="AM698" s="53">
        <v>8.1999999999999993</v>
      </c>
      <c r="AN698" s="53">
        <v>11.05</v>
      </c>
      <c r="AO698" s="53">
        <v>5.97</v>
      </c>
      <c r="AP698" s="52">
        <v>1</v>
      </c>
      <c r="AQ698" s="52">
        <v>0.875</v>
      </c>
      <c r="AR698" s="52">
        <v>0.8928571428571429</v>
      </c>
      <c r="AS698" s="52">
        <v>0.87</v>
      </c>
      <c r="AT698" s="52">
        <v>0.890625</v>
      </c>
      <c r="AU698" s="52">
        <v>0.9285714285714286</v>
      </c>
      <c r="AV698" s="52">
        <v>0.88</v>
      </c>
      <c r="AW698" s="52">
        <v>0.98019801980198018</v>
      </c>
      <c r="AX698" s="52">
        <v>0.9285714285714286</v>
      </c>
      <c r="AY698" s="52">
        <v>1</v>
      </c>
      <c r="AZ698" s="52">
        <v>0.29613733905579398</v>
      </c>
      <c r="BA698" s="52">
        <v>0.77253218884121289</v>
      </c>
      <c r="BB698" s="52">
        <v>50</v>
      </c>
      <c r="BC698" s="52">
        <v>0.37755102040816324</v>
      </c>
      <c r="BD698" s="52">
        <v>0</v>
      </c>
      <c r="BE698" s="52">
        <v>50</v>
      </c>
      <c r="BF698" s="52">
        <v>184</v>
      </c>
      <c r="BG698" s="52">
        <v>250</v>
      </c>
      <c r="BH698" s="52">
        <v>0.73599999999999999</v>
      </c>
      <c r="BI698" s="52">
        <v>49.066666666666663</v>
      </c>
      <c r="BJ698" s="52">
        <v>50</v>
      </c>
      <c r="BK698" s="52">
        <v>140</v>
      </c>
      <c r="BL698" s="52">
        <v>250</v>
      </c>
      <c r="BM698" s="52">
        <v>0.56000000000000005</v>
      </c>
      <c r="BN698" s="52">
        <v>37.333333333333336</v>
      </c>
      <c r="BO698" s="52">
        <v>50</v>
      </c>
      <c r="BP698" s="52">
        <v>114</v>
      </c>
      <c r="BQ698" s="52">
        <v>116</v>
      </c>
      <c r="BR698" s="52">
        <v>0.98275862068965514</v>
      </c>
      <c r="BS698" s="52">
        <v>50</v>
      </c>
      <c r="BT698" s="52">
        <v>50</v>
      </c>
      <c r="BU698" s="54">
        <v>125</v>
      </c>
      <c r="BV698" s="54">
        <v>133</v>
      </c>
      <c r="BW698" s="52">
        <v>0.93984962406015038</v>
      </c>
      <c r="BX698" s="52">
        <v>99.984002559590465</v>
      </c>
      <c r="BY698" s="52">
        <v>100</v>
      </c>
      <c r="BZ698" s="55">
        <v>30</v>
      </c>
      <c r="CA698" s="55">
        <v>32</v>
      </c>
      <c r="CB698" s="52">
        <v>0.9375</v>
      </c>
      <c r="CC698" s="52">
        <v>99.7340425531915</v>
      </c>
      <c r="CD698" s="52">
        <v>100</v>
      </c>
      <c r="CE698" s="52">
        <v>0</v>
      </c>
      <c r="CF698" s="52">
        <v>128</v>
      </c>
      <c r="CG698" s="52">
        <v>104</v>
      </c>
      <c r="CH698" s="52">
        <v>0.8125</v>
      </c>
      <c r="CI698" s="52">
        <v>100</v>
      </c>
      <c r="CJ698" s="52">
        <v>100</v>
      </c>
      <c r="CK698" s="52">
        <v>86</v>
      </c>
      <c r="CL698" s="52">
        <v>49</v>
      </c>
      <c r="CM698" s="52">
        <v>100</v>
      </c>
      <c r="CN698" s="52">
        <v>0.56976744186046513</v>
      </c>
      <c r="CO698" s="52">
        <v>0.86</v>
      </c>
      <c r="CP698" s="52">
        <v>18.992248062015506</v>
      </c>
      <c r="CQ698" s="52">
        <v>50</v>
      </c>
      <c r="CR698" s="52">
        <v>347</v>
      </c>
      <c r="CS698" s="52">
        <v>466</v>
      </c>
      <c r="CT698" s="52">
        <v>0.74463519313304716</v>
      </c>
      <c r="CU698" s="52">
        <v>50</v>
      </c>
      <c r="CV698" s="52">
        <v>50</v>
      </c>
      <c r="CW698" s="52">
        <v>0.9375</v>
      </c>
      <c r="CX698" s="52">
        <v>0.94</v>
      </c>
      <c r="CY698" s="52">
        <v>2.5000000000000001E-3</v>
      </c>
      <c r="CZ698" s="52">
        <v>16.823939048191338</v>
      </c>
      <c r="DA698" s="52">
        <v>19.496255895940152</v>
      </c>
      <c r="DB698" s="52">
        <v>17.335082511020332</v>
      </c>
      <c r="DC698" s="52">
        <v>12.629206143265662</v>
      </c>
      <c r="DD698" s="50" t="s">
        <v>857</v>
      </c>
      <c r="DE698" s="22"/>
      <c r="DF698" s="22"/>
    </row>
    <row r="699" spans="1:110" x14ac:dyDescent="0.25">
      <c r="A699" s="50" t="s">
        <v>3549</v>
      </c>
      <c r="B699" s="50" t="s">
        <v>2300</v>
      </c>
      <c r="C699" s="50" t="s">
        <v>106</v>
      </c>
      <c r="D699" s="50" t="s">
        <v>107</v>
      </c>
      <c r="E699" s="50" t="s">
        <v>182</v>
      </c>
      <c r="F699" s="50" t="s">
        <v>2644</v>
      </c>
      <c r="G699" s="50" t="s">
        <v>109</v>
      </c>
      <c r="H699" s="52">
        <v>81.24084249084251</v>
      </c>
      <c r="I699" s="52">
        <v>100</v>
      </c>
      <c r="J699" s="52">
        <v>81.24084249084251</v>
      </c>
      <c r="K699" s="52"/>
      <c r="L699" s="52"/>
      <c r="M699" s="52"/>
      <c r="N699" s="52"/>
      <c r="O699" s="52"/>
      <c r="P699" s="52"/>
      <c r="Q699" s="52"/>
      <c r="R699" s="52"/>
      <c r="S699" s="52"/>
      <c r="T699" s="52"/>
      <c r="U699" s="52"/>
      <c r="V699" s="52"/>
      <c r="W699" s="52"/>
      <c r="X699" s="52"/>
      <c r="Y699" s="52"/>
      <c r="Z699" s="52"/>
      <c r="AA699" s="52"/>
      <c r="AB699" s="52"/>
      <c r="AC699" s="52"/>
      <c r="AD699" s="52"/>
      <c r="AE699" s="52"/>
      <c r="AF699" s="52"/>
      <c r="AG699" s="52"/>
      <c r="AH699" s="52"/>
      <c r="AI699" s="52"/>
      <c r="AJ699" s="52"/>
      <c r="AK699" s="52"/>
      <c r="AL699" s="52"/>
      <c r="AM699" s="53"/>
      <c r="AN699" s="53"/>
      <c r="AO699" s="53"/>
      <c r="AP699" s="52"/>
      <c r="AQ699" s="52"/>
      <c r="AR699" s="52"/>
      <c r="AS699" s="52"/>
      <c r="AT699" s="52"/>
      <c r="AU699" s="52"/>
      <c r="AV699" s="52"/>
      <c r="AW699" s="52"/>
      <c r="AX699" s="52"/>
      <c r="AY699" s="52"/>
      <c r="AZ699" s="52">
        <v>7.2916666666666671E-2</v>
      </c>
      <c r="BA699" s="52">
        <v>45.416666666666686</v>
      </c>
      <c r="BB699" s="52">
        <v>50</v>
      </c>
      <c r="BC699" s="52">
        <v>0.12087912087912088</v>
      </c>
      <c r="BD699" s="52">
        <v>35.824175824175832</v>
      </c>
      <c r="BE699" s="52">
        <v>50</v>
      </c>
      <c r="BF699" s="52"/>
      <c r="BG699" s="52"/>
      <c r="BH699" s="52"/>
      <c r="BI699" s="52"/>
      <c r="BJ699" s="52"/>
      <c r="BK699" s="52"/>
      <c r="BL699" s="52"/>
      <c r="BM699" s="52"/>
      <c r="BN699" s="52"/>
      <c r="BO699" s="52"/>
      <c r="BP699" s="52"/>
      <c r="BQ699" s="52"/>
      <c r="BR699" s="52"/>
      <c r="BS699" s="52"/>
      <c r="BT699" s="52"/>
      <c r="BU699" s="54"/>
      <c r="BV699" s="54"/>
      <c r="BW699" s="52"/>
      <c r="BX699" s="52"/>
      <c r="BY699" s="52"/>
      <c r="BZ699" s="55"/>
      <c r="CA699" s="55"/>
      <c r="CB699" s="52"/>
      <c r="CC699" s="52"/>
      <c r="CD699" s="52"/>
      <c r="CE699" s="52"/>
      <c r="CF699" s="52"/>
      <c r="CG699" s="52"/>
      <c r="CH699" s="52"/>
      <c r="CI699" s="52"/>
      <c r="CJ699" s="52"/>
      <c r="CK699" s="52"/>
      <c r="CL699" s="52"/>
      <c r="CM699" s="52"/>
      <c r="CN699" s="52"/>
      <c r="CO699" s="52"/>
      <c r="CP699" s="52"/>
      <c r="CQ699" s="52"/>
      <c r="CR699" s="52"/>
      <c r="CS699" s="52"/>
      <c r="CT699" s="52"/>
      <c r="CU699" s="52"/>
      <c r="CV699" s="52"/>
      <c r="CW699" s="52"/>
      <c r="CX699" s="52"/>
      <c r="CY699" s="52"/>
      <c r="CZ699" s="52"/>
      <c r="DA699" s="52"/>
      <c r="DB699" s="52"/>
      <c r="DC699" s="52"/>
      <c r="DD699" s="50" t="s">
        <v>1192</v>
      </c>
      <c r="DE699" s="22"/>
      <c r="DF699" s="22"/>
    </row>
    <row r="700" spans="1:110" x14ac:dyDescent="0.25">
      <c r="A700" s="50" t="s">
        <v>3701</v>
      </c>
      <c r="B700" s="50" t="s">
        <v>2301</v>
      </c>
      <c r="C700" s="50" t="s">
        <v>1389</v>
      </c>
      <c r="D700" s="50" t="s">
        <v>122</v>
      </c>
      <c r="E700" s="50" t="s">
        <v>123</v>
      </c>
      <c r="F700" s="50" t="s">
        <v>2644</v>
      </c>
      <c r="G700" s="50" t="s">
        <v>109</v>
      </c>
      <c r="H700" s="52">
        <v>874.49867463980809</v>
      </c>
      <c r="I700" s="52">
        <v>1250</v>
      </c>
      <c r="J700" s="52">
        <v>69.959893971184655</v>
      </c>
      <c r="K700" s="52">
        <v>0</v>
      </c>
      <c r="L700" s="52">
        <v>145</v>
      </c>
      <c r="M700" s="52">
        <v>50.965239154616249</v>
      </c>
      <c r="N700" s="52">
        <v>67.953652206154999</v>
      </c>
      <c r="O700" s="52">
        <v>100</v>
      </c>
      <c r="P700" s="52">
        <v>41</v>
      </c>
      <c r="Q700" s="52">
        <v>50.710562549173886</v>
      </c>
      <c r="R700" s="52">
        <v>45.695630829651435</v>
      </c>
      <c r="S700" s="52">
        <v>51.065640508684879</v>
      </c>
      <c r="T700" s="52">
        <v>67.614083398898515</v>
      </c>
      <c r="U700" s="52">
        <v>100</v>
      </c>
      <c r="V700" s="52">
        <v>145</v>
      </c>
      <c r="W700" s="52">
        <v>44.922858158549573</v>
      </c>
      <c r="X700" s="52">
        <v>59.897144211399436</v>
      </c>
      <c r="Y700" s="52">
        <v>100</v>
      </c>
      <c r="Z700" s="52">
        <v>40</v>
      </c>
      <c r="AA700" s="52">
        <v>42.894329896907202</v>
      </c>
      <c r="AB700" s="52">
        <v>57.192439862542933</v>
      </c>
      <c r="AC700" s="52">
        <v>100</v>
      </c>
      <c r="AD700" s="52">
        <v>164</v>
      </c>
      <c r="AE700" s="52">
        <v>58.646544715447128</v>
      </c>
      <c r="AF700" s="52">
        <v>78.195392953929499</v>
      </c>
      <c r="AG700" s="52">
        <v>100</v>
      </c>
      <c r="AH700" s="52">
        <v>58</v>
      </c>
      <c r="AI700" s="52">
        <v>52.597701149425319</v>
      </c>
      <c r="AJ700" s="52">
        <v>61.956289308176103</v>
      </c>
      <c r="AK700" s="52">
        <v>70.130268199233754</v>
      </c>
      <c r="AL700" s="52">
        <v>100</v>
      </c>
      <c r="AM700" s="53">
        <v>0.35</v>
      </c>
      <c r="AN700" s="53">
        <v>2.8</v>
      </c>
      <c r="AO700" s="53">
        <v>9.35</v>
      </c>
      <c r="AP700" s="52">
        <v>1</v>
      </c>
      <c r="AQ700" s="52">
        <v>0.9426751592356688</v>
      </c>
      <c r="AR700" s="52">
        <v>0.93333333333333335</v>
      </c>
      <c r="AS700" s="52">
        <v>0.9464285714285714</v>
      </c>
      <c r="AT700" s="52">
        <v>0.94871794871794868</v>
      </c>
      <c r="AU700" s="52">
        <v>0.93181818181818177</v>
      </c>
      <c r="AV700" s="52">
        <v>0.9553571428571429</v>
      </c>
      <c r="AW700" s="52">
        <v>0.98795180722891562</v>
      </c>
      <c r="AX700" s="52">
        <v>1</v>
      </c>
      <c r="AY700" s="52">
        <v>0.98148148148148151</v>
      </c>
      <c r="AZ700" s="52">
        <v>0.14946070878274267</v>
      </c>
      <c r="BA700" s="52">
        <v>30.107858243451478</v>
      </c>
      <c r="BB700" s="52">
        <v>50</v>
      </c>
      <c r="BC700" s="52">
        <v>0.22009569377990432</v>
      </c>
      <c r="BD700" s="52">
        <v>15.98086124401914</v>
      </c>
      <c r="BE700" s="52">
        <v>50</v>
      </c>
      <c r="BF700" s="52">
        <v>309</v>
      </c>
      <c r="BG700" s="52">
        <v>309</v>
      </c>
      <c r="BH700" s="52">
        <v>1</v>
      </c>
      <c r="BI700" s="52">
        <v>50</v>
      </c>
      <c r="BJ700" s="52">
        <v>50</v>
      </c>
      <c r="BK700" s="52">
        <v>27</v>
      </c>
      <c r="BL700" s="52">
        <v>309</v>
      </c>
      <c r="BM700" s="52">
        <v>8.7378640776699032E-2</v>
      </c>
      <c r="BN700" s="52">
        <v>5.825242718446602</v>
      </c>
      <c r="BO700" s="52">
        <v>50</v>
      </c>
      <c r="BP700" s="52">
        <v>174</v>
      </c>
      <c r="BQ700" s="52">
        <v>174</v>
      </c>
      <c r="BR700" s="52">
        <v>1</v>
      </c>
      <c r="BS700" s="52">
        <v>50</v>
      </c>
      <c r="BT700" s="52">
        <v>50</v>
      </c>
      <c r="BU700" s="54">
        <v>140</v>
      </c>
      <c r="BV700" s="54">
        <v>145</v>
      </c>
      <c r="BW700" s="52">
        <v>0.96551724137931039</v>
      </c>
      <c r="BX700" s="52">
        <v>100</v>
      </c>
      <c r="BY700" s="52">
        <v>100</v>
      </c>
      <c r="BZ700" s="55">
        <v>62</v>
      </c>
      <c r="CA700" s="55">
        <v>64</v>
      </c>
      <c r="CB700" s="52">
        <v>0.96875</v>
      </c>
      <c r="CC700" s="52">
        <v>100</v>
      </c>
      <c r="CD700" s="52">
        <v>100</v>
      </c>
      <c r="CE700" s="52">
        <v>0</v>
      </c>
      <c r="CF700" s="52">
        <v>140</v>
      </c>
      <c r="CG700" s="52">
        <v>65</v>
      </c>
      <c r="CH700" s="52">
        <v>0.4642857142857143</v>
      </c>
      <c r="CI700" s="52">
        <v>61.904761904761905</v>
      </c>
      <c r="CJ700" s="52">
        <v>100</v>
      </c>
      <c r="CK700" s="52">
        <v>165</v>
      </c>
      <c r="CL700" s="52">
        <v>24</v>
      </c>
      <c r="CM700" s="52">
        <v>166</v>
      </c>
      <c r="CN700" s="52">
        <v>0.14545454545454545</v>
      </c>
      <c r="CO700" s="52">
        <v>0.99397590361445787</v>
      </c>
      <c r="CP700" s="52">
        <v>9.6969696969696972</v>
      </c>
      <c r="CQ700" s="52">
        <v>50</v>
      </c>
      <c r="CR700" s="52">
        <v>477</v>
      </c>
      <c r="CS700" s="52">
        <v>649</v>
      </c>
      <c r="CT700" s="52">
        <v>0.73497688751926038</v>
      </c>
      <c r="CU700" s="52">
        <v>50</v>
      </c>
      <c r="CV700" s="52">
        <v>50</v>
      </c>
      <c r="CW700" s="52">
        <v>0.96875</v>
      </c>
      <c r="CX700" s="52">
        <v>0.94</v>
      </c>
      <c r="CY700" s="52">
        <v>-2.8750000000000001E-2</v>
      </c>
      <c r="CZ700" s="52">
        <v>16.823939048191338</v>
      </c>
      <c r="DA700" s="52">
        <v>19.496255895940152</v>
      </c>
      <c r="DB700" s="52">
        <v>17.335082511020332</v>
      </c>
      <c r="DC700" s="52">
        <v>12.629206143265662</v>
      </c>
      <c r="DD700" s="50" t="s">
        <v>1400</v>
      </c>
      <c r="DE700" s="22"/>
      <c r="DF700" s="22"/>
    </row>
    <row r="701" spans="1:110" x14ac:dyDescent="0.25">
      <c r="A701" s="50" t="s">
        <v>3710</v>
      </c>
      <c r="B701" s="50" t="s">
        <v>3717</v>
      </c>
      <c r="C701" s="50" t="s">
        <v>106</v>
      </c>
      <c r="D701" s="50" t="s">
        <v>122</v>
      </c>
      <c r="E701" s="50" t="s">
        <v>123</v>
      </c>
      <c r="F701" s="50" t="s">
        <v>1454</v>
      </c>
      <c r="G701" s="50" t="s">
        <v>109</v>
      </c>
      <c r="H701" s="52">
        <v>226.48352918232524</v>
      </c>
      <c r="I701" s="52">
        <v>650</v>
      </c>
      <c r="J701" s="52">
        <v>34.843619874203888</v>
      </c>
      <c r="K701" s="52"/>
      <c r="L701" s="52">
        <v>1</v>
      </c>
      <c r="M701" s="52"/>
      <c r="N701" s="52"/>
      <c r="O701" s="52">
        <v>0</v>
      </c>
      <c r="P701" s="52">
        <v>1</v>
      </c>
      <c r="Q701" s="52"/>
      <c r="R701" s="52"/>
      <c r="S701" s="52"/>
      <c r="T701" s="52"/>
      <c r="U701" s="52">
        <v>0</v>
      </c>
      <c r="V701" s="52"/>
      <c r="W701" s="52"/>
      <c r="X701" s="52"/>
      <c r="Y701" s="52">
        <v>0</v>
      </c>
      <c r="Z701" s="52"/>
      <c r="AA701" s="52"/>
      <c r="AB701" s="52"/>
      <c r="AC701" s="52">
        <v>0</v>
      </c>
      <c r="AD701" s="52">
        <v>18</v>
      </c>
      <c r="AE701" s="52"/>
      <c r="AF701" s="52"/>
      <c r="AG701" s="52">
        <v>0</v>
      </c>
      <c r="AH701" s="52">
        <v>18</v>
      </c>
      <c r="AI701" s="52"/>
      <c r="AJ701" s="52"/>
      <c r="AK701" s="52"/>
      <c r="AL701" s="52">
        <v>0</v>
      </c>
      <c r="AM701" s="53"/>
      <c r="AN701" s="53"/>
      <c r="AO701" s="53"/>
      <c r="AP701" s="52">
        <v>1</v>
      </c>
      <c r="AQ701" s="52">
        <v>0.08</v>
      </c>
      <c r="AR701" s="52">
        <v>8.3333333333333329E-2</v>
      </c>
      <c r="AS701" s="52"/>
      <c r="AT701" s="52">
        <v>0.04</v>
      </c>
      <c r="AU701" s="52">
        <v>4.1666666666666664E-2</v>
      </c>
      <c r="AV701" s="52"/>
      <c r="AW701" s="52">
        <v>0.7</v>
      </c>
      <c r="AX701" s="52">
        <v>0.7</v>
      </c>
      <c r="AY701" s="52"/>
      <c r="AZ701" s="52">
        <v>0.75454545454545452</v>
      </c>
      <c r="BA701" s="52">
        <v>0</v>
      </c>
      <c r="BB701" s="52">
        <v>50</v>
      </c>
      <c r="BC701" s="52">
        <v>0.75471698113207553</v>
      </c>
      <c r="BD701" s="52">
        <v>0</v>
      </c>
      <c r="BE701" s="52">
        <v>50</v>
      </c>
      <c r="BF701" s="52">
        <v>18</v>
      </c>
      <c r="BG701" s="52">
        <v>68</v>
      </c>
      <c r="BH701" s="52">
        <v>0.26470588235294118</v>
      </c>
      <c r="BI701" s="52">
        <v>17.647058823529413</v>
      </c>
      <c r="BJ701" s="52">
        <v>50</v>
      </c>
      <c r="BK701" s="52"/>
      <c r="BL701" s="52">
        <v>68</v>
      </c>
      <c r="BM701" s="52"/>
      <c r="BN701" s="52"/>
      <c r="BO701" s="52">
        <v>50</v>
      </c>
      <c r="BP701" s="52">
        <v>10</v>
      </c>
      <c r="BQ701" s="52">
        <v>28</v>
      </c>
      <c r="BR701" s="52">
        <v>0.35714285714285715</v>
      </c>
      <c r="BS701" s="52">
        <v>18.996960486322191</v>
      </c>
      <c r="BT701" s="52">
        <v>50</v>
      </c>
      <c r="BU701" s="54">
        <v>22</v>
      </c>
      <c r="BV701" s="54">
        <v>66</v>
      </c>
      <c r="BW701" s="52">
        <v>0.33333333333333331</v>
      </c>
      <c r="BX701" s="52">
        <v>35.460992907801419</v>
      </c>
      <c r="BY701" s="52">
        <v>100</v>
      </c>
      <c r="BZ701" s="55">
        <v>40</v>
      </c>
      <c r="CA701" s="55">
        <v>71</v>
      </c>
      <c r="CB701" s="52">
        <v>0.56338028169014087</v>
      </c>
      <c r="CC701" s="52">
        <v>59.934072520227758</v>
      </c>
      <c r="CD701" s="52">
        <v>100</v>
      </c>
      <c r="CE701" s="52">
        <v>0</v>
      </c>
      <c r="CF701" s="52">
        <v>36</v>
      </c>
      <c r="CG701" s="52">
        <v>12</v>
      </c>
      <c r="CH701" s="52">
        <v>0.33333333333333331</v>
      </c>
      <c r="CI701" s="52">
        <v>44.444444444444443</v>
      </c>
      <c r="CJ701" s="52">
        <v>100</v>
      </c>
      <c r="CK701" s="52"/>
      <c r="CL701" s="52"/>
      <c r="CM701" s="52">
        <v>24</v>
      </c>
      <c r="CN701" s="52"/>
      <c r="CO701" s="52"/>
      <c r="CP701" s="52">
        <v>0</v>
      </c>
      <c r="CQ701" s="52">
        <v>50</v>
      </c>
      <c r="CR701" s="52">
        <v>77</v>
      </c>
      <c r="CS701" s="52">
        <v>110</v>
      </c>
      <c r="CT701" s="52">
        <v>0.7</v>
      </c>
      <c r="CU701" s="52">
        <v>50</v>
      </c>
      <c r="CV701" s="52">
        <v>50</v>
      </c>
      <c r="CW701" s="52">
        <v>0.56338028169014087</v>
      </c>
      <c r="CX701" s="52"/>
      <c r="CY701" s="52"/>
      <c r="CZ701" s="52"/>
      <c r="DA701" s="52"/>
      <c r="DB701" s="52"/>
      <c r="DC701" s="52">
        <v>12.629206143265662</v>
      </c>
      <c r="DD701" s="50" t="s">
        <v>3721</v>
      </c>
      <c r="DE701" s="22"/>
      <c r="DF701" s="22"/>
    </row>
    <row r="702" spans="1:110" x14ac:dyDescent="0.25">
      <c r="A702" s="50" t="s">
        <v>3084</v>
      </c>
      <c r="B702" s="50" t="s">
        <v>2302</v>
      </c>
      <c r="C702" s="50" t="s">
        <v>106</v>
      </c>
      <c r="D702" s="50" t="s">
        <v>107</v>
      </c>
      <c r="E702" s="50" t="s">
        <v>137</v>
      </c>
      <c r="F702" s="50" t="s">
        <v>1453</v>
      </c>
      <c r="G702" s="50" t="s">
        <v>109</v>
      </c>
      <c r="H702" s="52">
        <v>92.051282051282058</v>
      </c>
      <c r="I702" s="52">
        <v>100</v>
      </c>
      <c r="J702" s="52">
        <v>92.051282051282058</v>
      </c>
      <c r="K702" s="52"/>
      <c r="L702" s="52"/>
      <c r="M702" s="52"/>
      <c r="N702" s="52"/>
      <c r="O702" s="52"/>
      <c r="P702" s="52"/>
      <c r="Q702" s="52"/>
      <c r="R702" s="52"/>
      <c r="S702" s="52"/>
      <c r="T702" s="52"/>
      <c r="U702" s="52"/>
      <c r="V702" s="52"/>
      <c r="W702" s="52"/>
      <c r="X702" s="52"/>
      <c r="Y702" s="52"/>
      <c r="Z702" s="52"/>
      <c r="AA702" s="52"/>
      <c r="AB702" s="52"/>
      <c r="AC702" s="52"/>
      <c r="AD702" s="52"/>
      <c r="AE702" s="52"/>
      <c r="AF702" s="52"/>
      <c r="AG702" s="52"/>
      <c r="AH702" s="52"/>
      <c r="AI702" s="52"/>
      <c r="AJ702" s="52"/>
      <c r="AK702" s="52"/>
      <c r="AL702" s="52"/>
      <c r="AM702" s="53"/>
      <c r="AN702" s="53"/>
      <c r="AO702" s="53"/>
      <c r="AP702" s="52"/>
      <c r="AQ702" s="52"/>
      <c r="AR702" s="52"/>
      <c r="AS702" s="52"/>
      <c r="AT702" s="52"/>
      <c r="AU702" s="52"/>
      <c r="AV702" s="52"/>
      <c r="AW702" s="52"/>
      <c r="AX702" s="52"/>
      <c r="AY702" s="52"/>
      <c r="AZ702" s="52">
        <v>4.3824701195219126E-2</v>
      </c>
      <c r="BA702" s="52">
        <v>50</v>
      </c>
      <c r="BB702" s="52">
        <v>50</v>
      </c>
      <c r="BC702" s="52">
        <v>8.9743589743589744E-2</v>
      </c>
      <c r="BD702" s="52">
        <v>42.051282051282058</v>
      </c>
      <c r="BE702" s="52">
        <v>50</v>
      </c>
      <c r="BF702" s="52"/>
      <c r="BG702" s="52"/>
      <c r="BH702" s="52"/>
      <c r="BI702" s="52"/>
      <c r="BJ702" s="52"/>
      <c r="BK702" s="52"/>
      <c r="BL702" s="52"/>
      <c r="BM702" s="52"/>
      <c r="BN702" s="52"/>
      <c r="BO702" s="52"/>
      <c r="BP702" s="52"/>
      <c r="BQ702" s="52"/>
      <c r="BR702" s="52"/>
      <c r="BS702" s="52"/>
      <c r="BT702" s="52"/>
      <c r="BU702" s="54"/>
      <c r="BV702" s="54"/>
      <c r="BW702" s="52"/>
      <c r="BX702" s="52"/>
      <c r="BY702" s="52"/>
      <c r="BZ702" s="55"/>
      <c r="CA702" s="55"/>
      <c r="CB702" s="52"/>
      <c r="CC702" s="52"/>
      <c r="CD702" s="52"/>
      <c r="CE702" s="52"/>
      <c r="CF702" s="52"/>
      <c r="CG702" s="52"/>
      <c r="CH702" s="52"/>
      <c r="CI702" s="52"/>
      <c r="CJ702" s="52"/>
      <c r="CK702" s="52"/>
      <c r="CL702" s="52"/>
      <c r="CM702" s="52"/>
      <c r="CN702" s="52"/>
      <c r="CO702" s="52"/>
      <c r="CP702" s="52"/>
      <c r="CQ702" s="52"/>
      <c r="CR702" s="52"/>
      <c r="CS702" s="52"/>
      <c r="CT702" s="52"/>
      <c r="CU702" s="52"/>
      <c r="CV702" s="52"/>
      <c r="CW702" s="52"/>
      <c r="CX702" s="52"/>
      <c r="CY702" s="52"/>
      <c r="CZ702" s="52"/>
      <c r="DA702" s="52"/>
      <c r="DB702" s="52"/>
      <c r="DC702" s="52"/>
      <c r="DD702" s="50" t="s">
        <v>677</v>
      </c>
      <c r="DE702" s="22"/>
      <c r="DF702" s="22"/>
    </row>
    <row r="703" spans="1:110" x14ac:dyDescent="0.25">
      <c r="A703" s="50" t="s">
        <v>3341</v>
      </c>
      <c r="B703" s="50" t="s">
        <v>2303</v>
      </c>
      <c r="C703" s="50" t="s">
        <v>106</v>
      </c>
      <c r="D703" s="50" t="s">
        <v>114</v>
      </c>
      <c r="E703" s="50" t="s">
        <v>137</v>
      </c>
      <c r="F703" s="50" t="s">
        <v>1453</v>
      </c>
      <c r="G703" s="50" t="s">
        <v>109</v>
      </c>
      <c r="H703" s="52">
        <v>581.83811510105329</v>
      </c>
      <c r="I703" s="52">
        <v>650</v>
      </c>
      <c r="J703" s="52">
        <v>89.513556169392814</v>
      </c>
      <c r="K703" s="52">
        <v>0</v>
      </c>
      <c r="L703" s="52">
        <v>187</v>
      </c>
      <c r="M703" s="52">
        <v>81.996272143434993</v>
      </c>
      <c r="N703" s="52">
        <v>100</v>
      </c>
      <c r="O703" s="52">
        <v>100</v>
      </c>
      <c r="P703" s="52">
        <v>55</v>
      </c>
      <c r="Q703" s="52">
        <v>67.910952213539744</v>
      </c>
      <c r="R703" s="52">
        <v>75</v>
      </c>
      <c r="S703" s="52">
        <v>75</v>
      </c>
      <c r="T703" s="52">
        <v>90.547936284719654</v>
      </c>
      <c r="U703" s="52">
        <v>100</v>
      </c>
      <c r="V703" s="52">
        <v>188</v>
      </c>
      <c r="W703" s="52">
        <v>76.913579203472821</v>
      </c>
      <c r="X703" s="52">
        <v>100</v>
      </c>
      <c r="Y703" s="52">
        <v>100</v>
      </c>
      <c r="Z703" s="52">
        <v>56</v>
      </c>
      <c r="AA703" s="52">
        <v>62.239035886357328</v>
      </c>
      <c r="AB703" s="52">
        <v>82.985381181809771</v>
      </c>
      <c r="AC703" s="52">
        <v>100</v>
      </c>
      <c r="AD703" s="52">
        <v>67</v>
      </c>
      <c r="AE703" s="52">
        <v>63.602985074626858</v>
      </c>
      <c r="AF703" s="52">
        <v>84.803980099502468</v>
      </c>
      <c r="AG703" s="52">
        <v>100</v>
      </c>
      <c r="AH703" s="52">
        <v>16</v>
      </c>
      <c r="AI703" s="52"/>
      <c r="AJ703" s="52">
        <v>68.545098039215688</v>
      </c>
      <c r="AK703" s="52"/>
      <c r="AL703" s="52">
        <v>0</v>
      </c>
      <c r="AM703" s="53">
        <v>7.08</v>
      </c>
      <c r="AN703" s="53">
        <v>12.76</v>
      </c>
      <c r="AO703" s="53"/>
      <c r="AP703" s="52">
        <v>0</v>
      </c>
      <c r="AQ703" s="52">
        <v>0.97959183673469385</v>
      </c>
      <c r="AR703" s="52">
        <v>0.98245614035087714</v>
      </c>
      <c r="AS703" s="52">
        <v>0.97841726618705038</v>
      </c>
      <c r="AT703" s="52">
        <v>0.98484848484848486</v>
      </c>
      <c r="AU703" s="52">
        <v>1</v>
      </c>
      <c r="AV703" s="52">
        <v>0.97841726618705038</v>
      </c>
      <c r="AW703" s="52">
        <v>1</v>
      </c>
      <c r="AX703" s="52"/>
      <c r="AY703" s="52">
        <v>1</v>
      </c>
      <c r="AZ703" s="52">
        <v>5.793450881612091E-2</v>
      </c>
      <c r="BA703" s="52">
        <v>48.413098236775824</v>
      </c>
      <c r="BB703" s="52">
        <v>50</v>
      </c>
      <c r="BC703" s="52">
        <v>0.1</v>
      </c>
      <c r="BD703" s="52">
        <v>40.000000000000007</v>
      </c>
      <c r="BE703" s="52">
        <v>50</v>
      </c>
      <c r="BF703" s="52"/>
      <c r="BG703" s="52"/>
      <c r="BH703" s="52"/>
      <c r="BI703" s="52"/>
      <c r="BJ703" s="52"/>
      <c r="BK703" s="52"/>
      <c r="BL703" s="52"/>
      <c r="BM703" s="52"/>
      <c r="BN703" s="52"/>
      <c r="BO703" s="52"/>
      <c r="BP703" s="52"/>
      <c r="BQ703" s="52"/>
      <c r="BR703" s="52"/>
      <c r="BS703" s="52"/>
      <c r="BT703" s="52"/>
      <c r="BU703" s="54"/>
      <c r="BV703" s="54"/>
      <c r="BW703" s="52"/>
      <c r="BX703" s="52"/>
      <c r="BY703" s="52"/>
      <c r="BZ703" s="55"/>
      <c r="CA703" s="55"/>
      <c r="CB703" s="52"/>
      <c r="CC703" s="52"/>
      <c r="CD703" s="52"/>
      <c r="CE703" s="52"/>
      <c r="CF703" s="52"/>
      <c r="CG703" s="52"/>
      <c r="CH703" s="52"/>
      <c r="CI703" s="52"/>
      <c r="CJ703" s="52"/>
      <c r="CK703" s="52">
        <v>57</v>
      </c>
      <c r="CL703" s="52">
        <v>30</v>
      </c>
      <c r="CM703" s="52">
        <v>60</v>
      </c>
      <c r="CN703" s="52">
        <v>0.52631578947368418</v>
      </c>
      <c r="CO703" s="52">
        <v>0.95</v>
      </c>
      <c r="CP703" s="52">
        <v>35.087719298245609</v>
      </c>
      <c r="CQ703" s="52">
        <v>50</v>
      </c>
      <c r="CR703" s="52"/>
      <c r="CS703" s="52"/>
      <c r="CT703" s="52"/>
      <c r="CU703" s="52"/>
      <c r="CV703" s="52"/>
      <c r="CW703" s="52"/>
      <c r="CX703" s="52"/>
      <c r="CY703" s="52"/>
      <c r="CZ703" s="52">
        <v>16.823939048191338</v>
      </c>
      <c r="DA703" s="52">
        <v>19.496255895940152</v>
      </c>
      <c r="DB703" s="52">
        <v>17.335082511020332</v>
      </c>
      <c r="DC703" s="52"/>
      <c r="DD703" s="50" t="s">
        <v>966</v>
      </c>
      <c r="DE703" s="22"/>
      <c r="DF703" s="22"/>
    </row>
    <row r="704" spans="1:110" x14ac:dyDescent="0.25">
      <c r="A704" s="50" t="s">
        <v>3088</v>
      </c>
      <c r="B704" s="50" t="s">
        <v>2304</v>
      </c>
      <c r="C704" s="50" t="s">
        <v>106</v>
      </c>
      <c r="D704" s="50" t="s">
        <v>107</v>
      </c>
      <c r="E704" s="50" t="s">
        <v>137</v>
      </c>
      <c r="F704" s="50" t="s">
        <v>2644</v>
      </c>
      <c r="G704" s="50" t="s">
        <v>109</v>
      </c>
      <c r="H704" s="52">
        <v>598.9827618062219</v>
      </c>
      <c r="I704" s="52">
        <v>750</v>
      </c>
      <c r="J704" s="52">
        <v>79.864368240829592</v>
      </c>
      <c r="K704" s="52">
        <v>0</v>
      </c>
      <c r="L704" s="52">
        <v>319</v>
      </c>
      <c r="M704" s="52">
        <v>73.652584822261602</v>
      </c>
      <c r="N704" s="52">
        <v>98.203446429682145</v>
      </c>
      <c r="O704" s="52">
        <v>100</v>
      </c>
      <c r="P704" s="52">
        <v>88</v>
      </c>
      <c r="Q704" s="52">
        <v>60.015366018188914</v>
      </c>
      <c r="R704" s="52">
        <v>71.847599169027703</v>
      </c>
      <c r="S704" s="52">
        <v>75</v>
      </c>
      <c r="T704" s="52">
        <v>80.02048802425189</v>
      </c>
      <c r="U704" s="52">
        <v>100</v>
      </c>
      <c r="V704" s="52">
        <v>319</v>
      </c>
      <c r="W704" s="52">
        <v>67.188990193300526</v>
      </c>
      <c r="X704" s="52">
        <v>89.58532025773404</v>
      </c>
      <c r="Y704" s="52">
        <v>100</v>
      </c>
      <c r="Z704" s="52">
        <v>88</v>
      </c>
      <c r="AA704" s="52">
        <v>54.960141632016644</v>
      </c>
      <c r="AB704" s="52">
        <v>73.280188842688858</v>
      </c>
      <c r="AC704" s="52">
        <v>100</v>
      </c>
      <c r="AD704" s="52">
        <v>104</v>
      </c>
      <c r="AE704" s="52">
        <v>59.230769230769212</v>
      </c>
      <c r="AF704" s="52">
        <v>78.97435897435895</v>
      </c>
      <c r="AG704" s="52">
        <v>100</v>
      </c>
      <c r="AH704" s="52">
        <v>31</v>
      </c>
      <c r="AI704" s="52">
        <v>48.553763440860216</v>
      </c>
      <c r="AJ704" s="52">
        <v>63.76484018264842</v>
      </c>
      <c r="AK704" s="52">
        <v>64.738351254480293</v>
      </c>
      <c r="AL704" s="52">
        <v>100</v>
      </c>
      <c r="AM704" s="53">
        <v>14.98</v>
      </c>
      <c r="AN704" s="53">
        <v>16.88</v>
      </c>
      <c r="AO704" s="53">
        <v>15.21</v>
      </c>
      <c r="AP704" s="52">
        <v>0</v>
      </c>
      <c r="AQ704" s="52">
        <v>0.98765432098765427</v>
      </c>
      <c r="AR704" s="52">
        <v>1</v>
      </c>
      <c r="AS704" s="52">
        <v>0.98297872340425529</v>
      </c>
      <c r="AT704" s="52">
        <v>0.98765432098765427</v>
      </c>
      <c r="AU704" s="52">
        <v>1</v>
      </c>
      <c r="AV704" s="52">
        <v>0.98297872340425529</v>
      </c>
      <c r="AW704" s="52">
        <v>0.98130841121495327</v>
      </c>
      <c r="AX704" s="52">
        <v>0.96969696969696972</v>
      </c>
      <c r="AY704" s="52">
        <v>0.98648648648648651</v>
      </c>
      <c r="AZ704" s="52">
        <v>4.6439628482972138E-2</v>
      </c>
      <c r="BA704" s="52">
        <v>50</v>
      </c>
      <c r="BB704" s="52">
        <v>50</v>
      </c>
      <c r="BC704" s="52">
        <v>0.14117647058823529</v>
      </c>
      <c r="BD704" s="52">
        <v>31.764705882352963</v>
      </c>
      <c r="BE704" s="52">
        <v>50</v>
      </c>
      <c r="BF704" s="52"/>
      <c r="BG704" s="52"/>
      <c r="BH704" s="52"/>
      <c r="BI704" s="52"/>
      <c r="BJ704" s="52"/>
      <c r="BK704" s="52"/>
      <c r="BL704" s="52"/>
      <c r="BM704" s="52"/>
      <c r="BN704" s="52"/>
      <c r="BO704" s="52"/>
      <c r="BP704" s="52"/>
      <c r="BQ704" s="52"/>
      <c r="BR704" s="52"/>
      <c r="BS704" s="52"/>
      <c r="BT704" s="52"/>
      <c r="BU704" s="54"/>
      <c r="BV704" s="54"/>
      <c r="BW704" s="52"/>
      <c r="BX704" s="52"/>
      <c r="BY704" s="52"/>
      <c r="BZ704" s="55"/>
      <c r="CA704" s="55"/>
      <c r="CB704" s="52"/>
      <c r="CC704" s="52"/>
      <c r="CD704" s="52"/>
      <c r="CE704" s="52"/>
      <c r="CF704" s="52"/>
      <c r="CG704" s="52"/>
      <c r="CH704" s="52"/>
      <c r="CI704" s="52"/>
      <c r="CJ704" s="52"/>
      <c r="CK704" s="52">
        <v>109</v>
      </c>
      <c r="CL704" s="52">
        <v>53</v>
      </c>
      <c r="CM704" s="52">
        <v>115</v>
      </c>
      <c r="CN704" s="52">
        <v>0.48623853211009177</v>
      </c>
      <c r="CO704" s="52">
        <v>0.94782608695652171</v>
      </c>
      <c r="CP704" s="52">
        <v>32.415902140672785</v>
      </c>
      <c r="CQ704" s="52">
        <v>50</v>
      </c>
      <c r="CR704" s="52"/>
      <c r="CS704" s="52"/>
      <c r="CT704" s="52"/>
      <c r="CU704" s="52"/>
      <c r="CV704" s="52"/>
      <c r="CW704" s="52"/>
      <c r="CX704" s="52"/>
      <c r="CY704" s="52"/>
      <c r="CZ704" s="52">
        <v>16.823939048191338</v>
      </c>
      <c r="DA704" s="52">
        <v>19.496255895940152</v>
      </c>
      <c r="DB704" s="52">
        <v>17.335082511020332</v>
      </c>
      <c r="DC704" s="52"/>
      <c r="DD704" s="50" t="s">
        <v>681</v>
      </c>
      <c r="DE704" s="22"/>
      <c r="DF704" s="22"/>
    </row>
    <row r="705" spans="1:110" x14ac:dyDescent="0.25">
      <c r="A705" s="50" t="s">
        <v>3070</v>
      </c>
      <c r="B705" s="50" t="s">
        <v>2305</v>
      </c>
      <c r="C705" s="50" t="s">
        <v>106</v>
      </c>
      <c r="D705" s="50" t="s">
        <v>122</v>
      </c>
      <c r="E705" s="50" t="s">
        <v>123</v>
      </c>
      <c r="F705" s="50" t="s">
        <v>2644</v>
      </c>
      <c r="G705" s="50" t="s">
        <v>109</v>
      </c>
      <c r="H705" s="52">
        <v>741.79527180411219</v>
      </c>
      <c r="I705" s="52">
        <v>1250</v>
      </c>
      <c r="J705" s="52">
        <v>59.343621744328978</v>
      </c>
      <c r="K705" s="52">
        <v>1</v>
      </c>
      <c r="L705" s="52">
        <v>203</v>
      </c>
      <c r="M705" s="52">
        <v>57.049936437311288</v>
      </c>
      <c r="N705" s="52">
        <v>76.066581916415061</v>
      </c>
      <c r="O705" s="52">
        <v>100</v>
      </c>
      <c r="P705" s="52">
        <v>133</v>
      </c>
      <c r="Q705" s="52">
        <v>50.300054571913641</v>
      </c>
      <c r="R705" s="52">
        <v>51.903043691703495</v>
      </c>
      <c r="S705" s="52">
        <v>69.874711981566819</v>
      </c>
      <c r="T705" s="52">
        <v>67.066739429218188</v>
      </c>
      <c r="U705" s="52">
        <v>100</v>
      </c>
      <c r="V705" s="52">
        <v>202</v>
      </c>
      <c r="W705" s="52">
        <v>38.96209156998173</v>
      </c>
      <c r="X705" s="52">
        <v>51.949455426642309</v>
      </c>
      <c r="Y705" s="52">
        <v>100</v>
      </c>
      <c r="Z705" s="52">
        <v>132</v>
      </c>
      <c r="AA705" s="52">
        <v>32.099465444826251</v>
      </c>
      <c r="AB705" s="52">
        <v>42.799287259768334</v>
      </c>
      <c r="AC705" s="52">
        <v>100</v>
      </c>
      <c r="AD705" s="52">
        <v>240</v>
      </c>
      <c r="AE705" s="52">
        <v>41.199583333333329</v>
      </c>
      <c r="AF705" s="52">
        <v>54.932777777777773</v>
      </c>
      <c r="AG705" s="52">
        <v>100</v>
      </c>
      <c r="AH705" s="52">
        <v>175</v>
      </c>
      <c r="AI705" s="52">
        <v>36.878285714285724</v>
      </c>
      <c r="AJ705" s="52">
        <v>52.833846153846189</v>
      </c>
      <c r="AK705" s="52">
        <v>49.171047619047634</v>
      </c>
      <c r="AL705" s="52">
        <v>100</v>
      </c>
      <c r="AM705" s="53">
        <v>19.57</v>
      </c>
      <c r="AN705" s="53">
        <v>19.8</v>
      </c>
      <c r="AO705" s="53">
        <v>15.95</v>
      </c>
      <c r="AP705" s="52">
        <v>1</v>
      </c>
      <c r="AQ705" s="52">
        <v>0.96363636363636362</v>
      </c>
      <c r="AR705" s="52">
        <v>0.94630872483221473</v>
      </c>
      <c r="AS705" s="52">
        <v>1</v>
      </c>
      <c r="AT705" s="52">
        <v>0.95927601809954754</v>
      </c>
      <c r="AU705" s="52">
        <v>0.94</v>
      </c>
      <c r="AV705" s="52">
        <v>1</v>
      </c>
      <c r="AW705" s="52">
        <v>0.90145985401459849</v>
      </c>
      <c r="AX705" s="52">
        <v>0.88292682926829269</v>
      </c>
      <c r="AY705" s="52">
        <v>0.95652173913043481</v>
      </c>
      <c r="AZ705" s="52">
        <v>0.22682445759368836</v>
      </c>
      <c r="BA705" s="52">
        <v>14.635108481262328</v>
      </c>
      <c r="BB705" s="52">
        <v>50</v>
      </c>
      <c r="BC705" s="52">
        <v>0.27297668038408779</v>
      </c>
      <c r="BD705" s="52">
        <v>5.4046639231824409</v>
      </c>
      <c r="BE705" s="52">
        <v>50</v>
      </c>
      <c r="BF705" s="52">
        <v>227</v>
      </c>
      <c r="BG705" s="52">
        <v>476</v>
      </c>
      <c r="BH705" s="52">
        <v>0.47689075630252103</v>
      </c>
      <c r="BI705" s="52">
        <v>31.792717086834738</v>
      </c>
      <c r="BJ705" s="52">
        <v>50</v>
      </c>
      <c r="BK705" s="52">
        <v>68</v>
      </c>
      <c r="BL705" s="52">
        <v>476</v>
      </c>
      <c r="BM705" s="52">
        <v>0.14285714285714285</v>
      </c>
      <c r="BN705" s="52">
        <v>9.5238095238095237</v>
      </c>
      <c r="BO705" s="52">
        <v>50</v>
      </c>
      <c r="BP705" s="52">
        <v>215</v>
      </c>
      <c r="BQ705" s="52">
        <v>299</v>
      </c>
      <c r="BR705" s="52">
        <v>0.71906354515050164</v>
      </c>
      <c r="BS705" s="52">
        <v>38.248060912260726</v>
      </c>
      <c r="BT705" s="52">
        <v>50</v>
      </c>
      <c r="BU705" s="54">
        <v>235</v>
      </c>
      <c r="BV705" s="54">
        <v>292</v>
      </c>
      <c r="BW705" s="52">
        <v>0.8047945205479452</v>
      </c>
      <c r="BX705" s="52">
        <v>85.616438356164394</v>
      </c>
      <c r="BY705" s="52">
        <v>100</v>
      </c>
      <c r="BZ705" s="55">
        <v>157</v>
      </c>
      <c r="CA705" s="55">
        <v>224</v>
      </c>
      <c r="CB705" s="52">
        <v>0.7008928571428571</v>
      </c>
      <c r="CC705" s="52">
        <v>74.563069908814597</v>
      </c>
      <c r="CD705" s="52">
        <v>100</v>
      </c>
      <c r="CE705" s="52">
        <v>1</v>
      </c>
      <c r="CF705" s="52">
        <v>242</v>
      </c>
      <c r="CG705" s="52">
        <v>149</v>
      </c>
      <c r="CH705" s="52">
        <v>0.61570247933884292</v>
      </c>
      <c r="CI705" s="52">
        <v>82.093663911845724</v>
      </c>
      <c r="CJ705" s="52">
        <v>100</v>
      </c>
      <c r="CK705" s="52">
        <v>244</v>
      </c>
      <c r="CL705" s="52">
        <v>86</v>
      </c>
      <c r="CM705" s="52">
        <v>247</v>
      </c>
      <c r="CN705" s="52">
        <v>0.35245901639344263</v>
      </c>
      <c r="CO705" s="52">
        <v>0.98785425101214575</v>
      </c>
      <c r="CP705" s="52">
        <v>23.497267759562842</v>
      </c>
      <c r="CQ705" s="52">
        <v>50</v>
      </c>
      <c r="CR705" s="52">
        <v>419</v>
      </c>
      <c r="CS705" s="52">
        <v>1014</v>
      </c>
      <c r="CT705" s="52">
        <v>0.41321499013806706</v>
      </c>
      <c r="CU705" s="52">
        <v>34.434582511505589</v>
      </c>
      <c r="CV705" s="52">
        <v>50</v>
      </c>
      <c r="CW705" s="52">
        <v>0.7008928571428571</v>
      </c>
      <c r="CX705" s="52">
        <v>0.90410958904109573</v>
      </c>
      <c r="CY705" s="52">
        <v>0.20321673189823869</v>
      </c>
      <c r="CZ705" s="52">
        <v>16.823939048191338</v>
      </c>
      <c r="DA705" s="52">
        <v>19.496255895940152</v>
      </c>
      <c r="DB705" s="52">
        <v>17.335082511020332</v>
      </c>
      <c r="DC705" s="52">
        <v>12.629206143265662</v>
      </c>
      <c r="DD705" s="50" t="s">
        <v>661</v>
      </c>
      <c r="DE705" s="22"/>
      <c r="DF705" s="22"/>
    </row>
    <row r="706" spans="1:110" x14ac:dyDescent="0.25">
      <c r="A706" s="50" t="s">
        <v>3677</v>
      </c>
      <c r="B706" s="50" t="s">
        <v>2306</v>
      </c>
      <c r="C706" s="50" t="s">
        <v>1365</v>
      </c>
      <c r="D706" s="50" t="s">
        <v>140</v>
      </c>
      <c r="E706" s="50" t="s">
        <v>123</v>
      </c>
      <c r="F706" s="50" t="s">
        <v>2644</v>
      </c>
      <c r="G706" s="50" t="s">
        <v>109</v>
      </c>
      <c r="H706" s="52">
        <v>0</v>
      </c>
      <c r="I706" s="52">
        <v>0</v>
      </c>
      <c r="J706" s="52">
        <v>0</v>
      </c>
      <c r="K706" s="52"/>
      <c r="L706" s="52"/>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c r="AM706" s="53"/>
      <c r="AN706" s="53"/>
      <c r="AO706" s="53"/>
      <c r="AP706" s="52"/>
      <c r="AQ706" s="52"/>
      <c r="AR706" s="52"/>
      <c r="AS706" s="52"/>
      <c r="AT706" s="52"/>
      <c r="AU706" s="52"/>
      <c r="AV706" s="52"/>
      <c r="AW706" s="52"/>
      <c r="AX706" s="52"/>
      <c r="AY706" s="52"/>
      <c r="AZ706" s="52"/>
      <c r="BA706" s="52"/>
      <c r="BB706" s="52"/>
      <c r="BC706" s="52"/>
      <c r="BD706" s="52"/>
      <c r="BE706" s="52"/>
      <c r="BF706" s="52"/>
      <c r="BG706" s="52"/>
      <c r="BH706" s="52"/>
      <c r="BI706" s="52"/>
      <c r="BJ706" s="52"/>
      <c r="BK706" s="52"/>
      <c r="BL706" s="52"/>
      <c r="BM706" s="52"/>
      <c r="BN706" s="52"/>
      <c r="BO706" s="52"/>
      <c r="BP706" s="52"/>
      <c r="BQ706" s="52"/>
      <c r="BR706" s="52"/>
      <c r="BS706" s="52"/>
      <c r="BT706" s="52"/>
      <c r="BU706" s="54"/>
      <c r="BV706" s="54"/>
      <c r="BW706" s="52"/>
      <c r="BX706" s="52"/>
      <c r="BY706" s="52"/>
      <c r="BZ706" s="55"/>
      <c r="CA706" s="55"/>
      <c r="CB706" s="52"/>
      <c r="CC706" s="52"/>
      <c r="CD706" s="52"/>
      <c r="CE706" s="52"/>
      <c r="CF706" s="52"/>
      <c r="CG706" s="52"/>
      <c r="CH706" s="52"/>
      <c r="CI706" s="52"/>
      <c r="CJ706" s="52"/>
      <c r="CK706" s="52"/>
      <c r="CL706" s="52"/>
      <c r="CM706" s="52">
        <v>1</v>
      </c>
      <c r="CN706" s="52"/>
      <c r="CO706" s="52"/>
      <c r="CP706" s="52">
        <v>0</v>
      </c>
      <c r="CQ706" s="52">
        <v>0</v>
      </c>
      <c r="CR706" s="52"/>
      <c r="CS706" s="52"/>
      <c r="CT706" s="52"/>
      <c r="CU706" s="52"/>
      <c r="CV706" s="52"/>
      <c r="CW706" s="52"/>
      <c r="CX706" s="52"/>
      <c r="CY706" s="52"/>
      <c r="CZ706" s="52"/>
      <c r="DA706" s="52"/>
      <c r="DB706" s="52"/>
      <c r="DC706" s="52"/>
      <c r="DD706" s="50" t="s">
        <v>1372</v>
      </c>
      <c r="DE706" s="22"/>
      <c r="DF706" s="22"/>
    </row>
    <row r="707" spans="1:110" x14ac:dyDescent="0.25">
      <c r="A707" s="50" t="s">
        <v>2894</v>
      </c>
      <c r="B707" s="50" t="s">
        <v>2307</v>
      </c>
      <c r="C707" s="50" t="s">
        <v>106</v>
      </c>
      <c r="D707" s="50" t="s">
        <v>114</v>
      </c>
      <c r="E707" s="50" t="s">
        <v>137</v>
      </c>
      <c r="F707" s="50" t="s">
        <v>2644</v>
      </c>
      <c r="G707" s="50" t="s">
        <v>109</v>
      </c>
      <c r="H707" s="52">
        <v>595.50558527171165</v>
      </c>
      <c r="I707" s="52">
        <v>650</v>
      </c>
      <c r="J707" s="52">
        <v>91.616243887955633</v>
      </c>
      <c r="K707" s="52">
        <v>0</v>
      </c>
      <c r="L707" s="52">
        <v>266</v>
      </c>
      <c r="M707" s="52">
        <v>79.122445091190784</v>
      </c>
      <c r="N707" s="52">
        <v>100</v>
      </c>
      <c r="O707" s="52">
        <v>100</v>
      </c>
      <c r="P707" s="52">
        <v>37</v>
      </c>
      <c r="Q707" s="52">
        <v>62.49338178185868</v>
      </c>
      <c r="R707" s="52">
        <v>75</v>
      </c>
      <c r="S707" s="52">
        <v>75</v>
      </c>
      <c r="T707" s="52">
        <v>83.32450904247824</v>
      </c>
      <c r="U707" s="52">
        <v>100</v>
      </c>
      <c r="V707" s="52">
        <v>266</v>
      </c>
      <c r="W707" s="52">
        <v>73.18200363360134</v>
      </c>
      <c r="X707" s="52">
        <v>97.576004844801787</v>
      </c>
      <c r="Y707" s="52">
        <v>100</v>
      </c>
      <c r="Z707" s="52">
        <v>37</v>
      </c>
      <c r="AA707" s="52">
        <v>56.168410279896761</v>
      </c>
      <c r="AB707" s="52">
        <v>74.891213706529015</v>
      </c>
      <c r="AC707" s="52">
        <v>100</v>
      </c>
      <c r="AD707" s="52">
        <v>89</v>
      </c>
      <c r="AE707" s="52">
        <v>67.285393258426936</v>
      </c>
      <c r="AF707" s="52">
        <v>89.713857677902581</v>
      </c>
      <c r="AG707" s="52">
        <v>100</v>
      </c>
      <c r="AH707" s="52">
        <v>12</v>
      </c>
      <c r="AI707" s="52"/>
      <c r="AJ707" s="52">
        <v>68.642857142857125</v>
      </c>
      <c r="AK707" s="52"/>
      <c r="AL707" s="52">
        <v>0</v>
      </c>
      <c r="AM707" s="53">
        <v>12.5</v>
      </c>
      <c r="AN707" s="53">
        <v>18.829999999999998</v>
      </c>
      <c r="AO707" s="53"/>
      <c r="AP707" s="52">
        <v>0</v>
      </c>
      <c r="AQ707" s="52">
        <v>0.99256505576208176</v>
      </c>
      <c r="AR707" s="52">
        <v>0.97435897435897434</v>
      </c>
      <c r="AS707" s="52">
        <v>0.9956521739130435</v>
      </c>
      <c r="AT707" s="52">
        <v>0.99256505576208176</v>
      </c>
      <c r="AU707" s="52">
        <v>0.97435897435897434</v>
      </c>
      <c r="AV707" s="52">
        <v>0.9956521739130435</v>
      </c>
      <c r="AW707" s="52">
        <v>1</v>
      </c>
      <c r="AX707" s="52"/>
      <c r="AY707" s="52">
        <v>1</v>
      </c>
      <c r="AZ707" s="52">
        <v>2.3904382470119521E-2</v>
      </c>
      <c r="BA707" s="52">
        <v>50</v>
      </c>
      <c r="BB707" s="52">
        <v>50</v>
      </c>
      <c r="BC707" s="52">
        <v>1.7543859649122806E-2</v>
      </c>
      <c r="BD707" s="52">
        <v>50</v>
      </c>
      <c r="BE707" s="52">
        <v>50</v>
      </c>
      <c r="BF707" s="52"/>
      <c r="BG707" s="52"/>
      <c r="BH707" s="52"/>
      <c r="BI707" s="52"/>
      <c r="BJ707" s="52"/>
      <c r="BK707" s="52"/>
      <c r="BL707" s="52"/>
      <c r="BM707" s="52"/>
      <c r="BN707" s="52"/>
      <c r="BO707" s="52"/>
      <c r="BP707" s="52"/>
      <c r="BQ707" s="52"/>
      <c r="BR707" s="52"/>
      <c r="BS707" s="52"/>
      <c r="BT707" s="52"/>
      <c r="BU707" s="54"/>
      <c r="BV707" s="54"/>
      <c r="BW707" s="52"/>
      <c r="BX707" s="52"/>
      <c r="BY707" s="52"/>
      <c r="BZ707" s="55"/>
      <c r="CA707" s="55"/>
      <c r="CB707" s="52"/>
      <c r="CC707" s="52"/>
      <c r="CD707" s="52"/>
      <c r="CE707" s="52"/>
      <c r="CF707" s="52"/>
      <c r="CG707" s="52"/>
      <c r="CH707" s="52"/>
      <c r="CI707" s="52"/>
      <c r="CJ707" s="52"/>
      <c r="CK707" s="52">
        <v>89</v>
      </c>
      <c r="CL707" s="52">
        <v>75</v>
      </c>
      <c r="CM707" s="52">
        <v>89</v>
      </c>
      <c r="CN707" s="52">
        <v>0.84269662921348309</v>
      </c>
      <c r="CO707" s="52">
        <v>1</v>
      </c>
      <c r="CP707" s="52">
        <v>50</v>
      </c>
      <c r="CQ707" s="52">
        <v>50</v>
      </c>
      <c r="CR707" s="52"/>
      <c r="CS707" s="52"/>
      <c r="CT707" s="52"/>
      <c r="CU707" s="52"/>
      <c r="CV707" s="52"/>
      <c r="CW707" s="52"/>
      <c r="CX707" s="52"/>
      <c r="CY707" s="52"/>
      <c r="CZ707" s="52">
        <v>16.823939048191338</v>
      </c>
      <c r="DA707" s="52">
        <v>19.496255895940152</v>
      </c>
      <c r="DB707" s="52">
        <v>17.335082511020332</v>
      </c>
      <c r="DC707" s="52"/>
      <c r="DD707" s="50" t="s">
        <v>464</v>
      </c>
      <c r="DE707" s="22"/>
      <c r="DF707" s="22"/>
    </row>
    <row r="708" spans="1:110" x14ac:dyDescent="0.25">
      <c r="A708" s="50" t="s">
        <v>3473</v>
      </c>
      <c r="B708" s="50" t="s">
        <v>2308</v>
      </c>
      <c r="C708" s="50" t="s">
        <v>106</v>
      </c>
      <c r="D708" s="50" t="s">
        <v>114</v>
      </c>
      <c r="E708" s="50" t="s">
        <v>137</v>
      </c>
      <c r="F708" s="50" t="s">
        <v>1453</v>
      </c>
      <c r="G708" s="50" t="s">
        <v>109</v>
      </c>
      <c r="H708" s="52">
        <v>607.7370021794834</v>
      </c>
      <c r="I708" s="52">
        <v>750</v>
      </c>
      <c r="J708" s="52">
        <v>81.03160029059778</v>
      </c>
      <c r="K708" s="52">
        <v>0</v>
      </c>
      <c r="L708" s="52">
        <v>187</v>
      </c>
      <c r="M708" s="52">
        <v>71.525982331304945</v>
      </c>
      <c r="N708" s="52">
        <v>95.367976441739927</v>
      </c>
      <c r="O708" s="52">
        <v>100</v>
      </c>
      <c r="P708" s="52">
        <v>60</v>
      </c>
      <c r="Q708" s="52">
        <v>60.295811616467503</v>
      </c>
      <c r="R708" s="52">
        <v>67.326186097839653</v>
      </c>
      <c r="S708" s="52">
        <v>75</v>
      </c>
      <c r="T708" s="52">
        <v>80.394415488623338</v>
      </c>
      <c r="U708" s="52">
        <v>100</v>
      </c>
      <c r="V708" s="52">
        <v>187</v>
      </c>
      <c r="W708" s="52">
        <v>63.556390262272622</v>
      </c>
      <c r="X708" s="52">
        <v>84.741853683030172</v>
      </c>
      <c r="Y708" s="52">
        <v>100</v>
      </c>
      <c r="Z708" s="52">
        <v>60</v>
      </c>
      <c r="AA708" s="52">
        <v>55.576989076989079</v>
      </c>
      <c r="AB708" s="52">
        <v>74.102652102652115</v>
      </c>
      <c r="AC708" s="52">
        <v>100</v>
      </c>
      <c r="AD708" s="52">
        <v>63</v>
      </c>
      <c r="AE708" s="52">
        <v>55.89629629629632</v>
      </c>
      <c r="AF708" s="52">
        <v>74.528395061728432</v>
      </c>
      <c r="AG708" s="52">
        <v>100</v>
      </c>
      <c r="AH708" s="52">
        <v>22</v>
      </c>
      <c r="AI708" s="52">
        <v>49.066666666666656</v>
      </c>
      <c r="AJ708" s="52">
        <v>59.560975609756106</v>
      </c>
      <c r="AK708" s="52">
        <v>65.422222222222203</v>
      </c>
      <c r="AL708" s="52">
        <v>100</v>
      </c>
      <c r="AM708" s="53">
        <v>14.7</v>
      </c>
      <c r="AN708" s="53">
        <v>11.74</v>
      </c>
      <c r="AO708" s="53">
        <v>10.49</v>
      </c>
      <c r="AP708" s="52">
        <v>0</v>
      </c>
      <c r="AQ708" s="52">
        <v>0.984375</v>
      </c>
      <c r="AR708" s="52">
        <v>0.95238095238095233</v>
      </c>
      <c r="AS708" s="52">
        <v>1</v>
      </c>
      <c r="AT708" s="52">
        <v>0.984375</v>
      </c>
      <c r="AU708" s="52">
        <v>0.95238095238095233</v>
      </c>
      <c r="AV708" s="52">
        <v>1</v>
      </c>
      <c r="AW708" s="52">
        <v>1</v>
      </c>
      <c r="AX708" s="52">
        <v>1</v>
      </c>
      <c r="AY708" s="52">
        <v>1</v>
      </c>
      <c r="AZ708" s="52">
        <v>4.2735042735042736E-2</v>
      </c>
      <c r="BA708" s="52">
        <v>50</v>
      </c>
      <c r="BB708" s="52">
        <v>50</v>
      </c>
      <c r="BC708" s="52">
        <v>0.12</v>
      </c>
      <c r="BD708" s="52">
        <v>36.000000000000007</v>
      </c>
      <c r="BE708" s="52">
        <v>50</v>
      </c>
      <c r="BF708" s="52"/>
      <c r="BG708" s="52"/>
      <c r="BH708" s="52"/>
      <c r="BI708" s="52"/>
      <c r="BJ708" s="52"/>
      <c r="BK708" s="52"/>
      <c r="BL708" s="52"/>
      <c r="BM708" s="52"/>
      <c r="BN708" s="52"/>
      <c r="BO708" s="52"/>
      <c r="BP708" s="52"/>
      <c r="BQ708" s="52"/>
      <c r="BR708" s="52"/>
      <c r="BS708" s="52"/>
      <c r="BT708" s="52"/>
      <c r="BU708" s="54"/>
      <c r="BV708" s="54"/>
      <c r="BW708" s="52"/>
      <c r="BX708" s="52"/>
      <c r="BY708" s="52"/>
      <c r="BZ708" s="55"/>
      <c r="CA708" s="55"/>
      <c r="CB708" s="52"/>
      <c r="CC708" s="52"/>
      <c r="CD708" s="52"/>
      <c r="CE708" s="52"/>
      <c r="CF708" s="52"/>
      <c r="CG708" s="52"/>
      <c r="CH708" s="52"/>
      <c r="CI708" s="52"/>
      <c r="CJ708" s="52"/>
      <c r="CK708" s="52">
        <v>65</v>
      </c>
      <c r="CL708" s="52">
        <v>46</v>
      </c>
      <c r="CM708" s="52">
        <v>68</v>
      </c>
      <c r="CN708" s="52">
        <v>0.70769230769230773</v>
      </c>
      <c r="CO708" s="52">
        <v>0.95588235294117652</v>
      </c>
      <c r="CP708" s="52">
        <v>47.179487179487182</v>
      </c>
      <c r="CQ708" s="52">
        <v>50</v>
      </c>
      <c r="CR708" s="52"/>
      <c r="CS708" s="52"/>
      <c r="CT708" s="52"/>
      <c r="CU708" s="52"/>
      <c r="CV708" s="52"/>
      <c r="CW708" s="52"/>
      <c r="CX708" s="52"/>
      <c r="CY708" s="52"/>
      <c r="CZ708" s="52">
        <v>16.823939048191338</v>
      </c>
      <c r="DA708" s="52">
        <v>19.496255895940152</v>
      </c>
      <c r="DB708" s="52">
        <v>17.335082511020332</v>
      </c>
      <c r="DC708" s="52"/>
      <c r="DD708" s="50" t="s">
        <v>1108</v>
      </c>
      <c r="DE708" s="22"/>
      <c r="DF708" s="22"/>
    </row>
    <row r="709" spans="1:110" x14ac:dyDescent="0.25">
      <c r="A709" s="50" t="s">
        <v>2854</v>
      </c>
      <c r="B709" s="50" t="s">
        <v>2309</v>
      </c>
      <c r="C709" s="50" t="s">
        <v>106</v>
      </c>
      <c r="D709" s="50" t="s">
        <v>107</v>
      </c>
      <c r="E709" s="50" t="s">
        <v>182</v>
      </c>
      <c r="F709" s="50" t="s">
        <v>1454</v>
      </c>
      <c r="G709" s="50" t="s">
        <v>109</v>
      </c>
      <c r="H709" s="52">
        <v>77.880933648046181</v>
      </c>
      <c r="I709" s="52">
        <v>100</v>
      </c>
      <c r="J709" s="52">
        <v>77.880933648046181</v>
      </c>
      <c r="K709" s="52"/>
      <c r="L709" s="52"/>
      <c r="M709" s="52"/>
      <c r="N709" s="52"/>
      <c r="O709" s="52"/>
      <c r="P709" s="52"/>
      <c r="Q709" s="52"/>
      <c r="R709" s="52"/>
      <c r="S709" s="52"/>
      <c r="T709" s="52"/>
      <c r="U709" s="52"/>
      <c r="V709" s="52"/>
      <c r="W709" s="52"/>
      <c r="X709" s="52"/>
      <c r="Y709" s="52"/>
      <c r="Z709" s="52"/>
      <c r="AA709" s="52"/>
      <c r="AB709" s="52"/>
      <c r="AC709" s="52"/>
      <c r="AD709" s="52"/>
      <c r="AE709" s="52"/>
      <c r="AF709" s="52"/>
      <c r="AG709" s="52"/>
      <c r="AH709" s="52"/>
      <c r="AI709" s="52"/>
      <c r="AJ709" s="52"/>
      <c r="AK709" s="52"/>
      <c r="AL709" s="52"/>
      <c r="AM709" s="53"/>
      <c r="AN709" s="53"/>
      <c r="AO709" s="53"/>
      <c r="AP709" s="52"/>
      <c r="AQ709" s="52"/>
      <c r="AR709" s="52"/>
      <c r="AS709" s="52"/>
      <c r="AT709" s="52"/>
      <c r="AU709" s="52"/>
      <c r="AV709" s="52"/>
      <c r="AW709" s="52"/>
      <c r="AX709" s="52"/>
      <c r="AY709" s="52"/>
      <c r="AZ709" s="52">
        <v>9.6774193548387094E-2</v>
      </c>
      <c r="BA709" s="52">
        <v>40.645161290322584</v>
      </c>
      <c r="BB709" s="52">
        <v>50</v>
      </c>
      <c r="BC709" s="52">
        <v>0.11382113821138211</v>
      </c>
      <c r="BD709" s="52">
        <v>37.235772357723597</v>
      </c>
      <c r="BE709" s="52">
        <v>50</v>
      </c>
      <c r="BF709" s="52"/>
      <c r="BG709" s="52"/>
      <c r="BH709" s="52"/>
      <c r="BI709" s="52"/>
      <c r="BJ709" s="52"/>
      <c r="BK709" s="52"/>
      <c r="BL709" s="52"/>
      <c r="BM709" s="52"/>
      <c r="BN709" s="52"/>
      <c r="BO709" s="52"/>
      <c r="BP709" s="52"/>
      <c r="BQ709" s="52"/>
      <c r="BR709" s="52"/>
      <c r="BS709" s="52"/>
      <c r="BT709" s="52"/>
      <c r="BU709" s="54"/>
      <c r="BV709" s="54"/>
      <c r="BW709" s="52"/>
      <c r="BX709" s="52"/>
      <c r="BY709" s="52"/>
      <c r="BZ709" s="55"/>
      <c r="CA709" s="55"/>
      <c r="CB709" s="52"/>
      <c r="CC709" s="52"/>
      <c r="CD709" s="52"/>
      <c r="CE709" s="52"/>
      <c r="CF709" s="52"/>
      <c r="CG709" s="52"/>
      <c r="CH709" s="52"/>
      <c r="CI709" s="52"/>
      <c r="CJ709" s="52"/>
      <c r="CK709" s="52"/>
      <c r="CL709" s="52"/>
      <c r="CM709" s="52"/>
      <c r="CN709" s="52"/>
      <c r="CO709" s="52"/>
      <c r="CP709" s="52"/>
      <c r="CQ709" s="52"/>
      <c r="CR709" s="52"/>
      <c r="CS709" s="52"/>
      <c r="CT709" s="52"/>
      <c r="CU709" s="52"/>
      <c r="CV709" s="52"/>
      <c r="CW709" s="52"/>
      <c r="CX709" s="52"/>
      <c r="CY709" s="52"/>
      <c r="CZ709" s="52"/>
      <c r="DA709" s="52"/>
      <c r="DB709" s="52"/>
      <c r="DC709" s="52"/>
      <c r="DD709" s="50" t="s">
        <v>418</v>
      </c>
      <c r="DE709" s="22"/>
      <c r="DF709" s="22"/>
    </row>
    <row r="710" spans="1:110" x14ac:dyDescent="0.25">
      <c r="A710" s="50" t="s">
        <v>2814</v>
      </c>
      <c r="B710" s="50" t="s">
        <v>2310</v>
      </c>
      <c r="C710" s="50" t="s">
        <v>106</v>
      </c>
      <c r="D710" s="50" t="s">
        <v>107</v>
      </c>
      <c r="E710" s="50" t="s">
        <v>137</v>
      </c>
      <c r="F710" s="50" t="s">
        <v>1453</v>
      </c>
      <c r="G710" s="50" t="s">
        <v>109</v>
      </c>
      <c r="H710" s="52">
        <v>657.0446206837845</v>
      </c>
      <c r="I710" s="52">
        <v>750</v>
      </c>
      <c r="J710" s="52">
        <v>87.605949424504601</v>
      </c>
      <c r="K710" s="52">
        <v>1</v>
      </c>
      <c r="L710" s="52">
        <v>232</v>
      </c>
      <c r="M710" s="52">
        <v>81.473356128448643</v>
      </c>
      <c r="N710" s="52">
        <v>100</v>
      </c>
      <c r="O710" s="52">
        <v>100</v>
      </c>
      <c r="P710" s="52">
        <v>46</v>
      </c>
      <c r="Q710" s="52">
        <v>63.433279382362976</v>
      </c>
      <c r="R710" s="52">
        <v>75</v>
      </c>
      <c r="S710" s="52">
        <v>75</v>
      </c>
      <c r="T710" s="52">
        <v>84.577705843150625</v>
      </c>
      <c r="U710" s="52">
        <v>100</v>
      </c>
      <c r="V710" s="52">
        <v>233</v>
      </c>
      <c r="W710" s="52">
        <v>75.256479525792855</v>
      </c>
      <c r="X710" s="52">
        <v>100</v>
      </c>
      <c r="Y710" s="52">
        <v>100</v>
      </c>
      <c r="Z710" s="52">
        <v>46</v>
      </c>
      <c r="AA710" s="52">
        <v>60.715578484600208</v>
      </c>
      <c r="AB710" s="52">
        <v>80.954104646133601</v>
      </c>
      <c r="AC710" s="52">
        <v>100</v>
      </c>
      <c r="AD710" s="52">
        <v>88</v>
      </c>
      <c r="AE710" s="52">
        <v>64.766666666666652</v>
      </c>
      <c r="AF710" s="52">
        <v>86.355555555555526</v>
      </c>
      <c r="AG710" s="52">
        <v>100</v>
      </c>
      <c r="AH710" s="52">
        <v>21</v>
      </c>
      <c r="AI710" s="52">
        <v>49.290476190476184</v>
      </c>
      <c r="AJ710" s="52">
        <v>69.617412935323387</v>
      </c>
      <c r="AK710" s="52">
        <v>65.720634920634907</v>
      </c>
      <c r="AL710" s="52">
        <v>100</v>
      </c>
      <c r="AM710" s="53">
        <v>11.56</v>
      </c>
      <c r="AN710" s="53">
        <v>14.28</v>
      </c>
      <c r="AO710" s="53">
        <v>20.32</v>
      </c>
      <c r="AP710" s="52">
        <v>0</v>
      </c>
      <c r="AQ710" s="52">
        <v>0.99156118143459915</v>
      </c>
      <c r="AR710" s="52">
        <v>0.97872340425531912</v>
      </c>
      <c r="AS710" s="52">
        <v>0.99473684210526314</v>
      </c>
      <c r="AT710" s="52">
        <v>0.99578059071729963</v>
      </c>
      <c r="AU710" s="52">
        <v>0.97872340425531912</v>
      </c>
      <c r="AV710" s="52">
        <v>1</v>
      </c>
      <c r="AW710" s="52">
        <v>1</v>
      </c>
      <c r="AX710" s="52">
        <v>1</v>
      </c>
      <c r="AY710" s="52">
        <v>1</v>
      </c>
      <c r="AZ710" s="52">
        <v>2.9017857142857144E-2</v>
      </c>
      <c r="BA710" s="52">
        <v>50</v>
      </c>
      <c r="BB710" s="52">
        <v>50</v>
      </c>
      <c r="BC710" s="52">
        <v>2.8571428571428571E-2</v>
      </c>
      <c r="BD710" s="52">
        <v>50</v>
      </c>
      <c r="BE710" s="52">
        <v>50</v>
      </c>
      <c r="BF710" s="52"/>
      <c r="BG710" s="52"/>
      <c r="BH710" s="52"/>
      <c r="BI710" s="52"/>
      <c r="BJ710" s="52"/>
      <c r="BK710" s="52"/>
      <c r="BL710" s="52"/>
      <c r="BM710" s="52"/>
      <c r="BN710" s="52"/>
      <c r="BO710" s="52"/>
      <c r="BP710" s="52"/>
      <c r="BQ710" s="52"/>
      <c r="BR710" s="52"/>
      <c r="BS710" s="52"/>
      <c r="BT710" s="52"/>
      <c r="BU710" s="54"/>
      <c r="BV710" s="54"/>
      <c r="BW710" s="52"/>
      <c r="BX710" s="52"/>
      <c r="BY710" s="52"/>
      <c r="BZ710" s="55"/>
      <c r="CA710" s="55"/>
      <c r="CB710" s="52"/>
      <c r="CC710" s="52"/>
      <c r="CD710" s="52"/>
      <c r="CE710" s="52"/>
      <c r="CF710" s="52"/>
      <c r="CG710" s="52"/>
      <c r="CH710" s="52"/>
      <c r="CI710" s="52"/>
      <c r="CJ710" s="52"/>
      <c r="CK710" s="52">
        <v>71</v>
      </c>
      <c r="CL710" s="52">
        <v>42</v>
      </c>
      <c r="CM710" s="52">
        <v>73</v>
      </c>
      <c r="CN710" s="52">
        <v>0.59154929577464788</v>
      </c>
      <c r="CO710" s="52">
        <v>0.9726027397260274</v>
      </c>
      <c r="CP710" s="52">
        <v>39.436619718309856</v>
      </c>
      <c r="CQ710" s="52">
        <v>50</v>
      </c>
      <c r="CR710" s="52"/>
      <c r="CS710" s="52"/>
      <c r="CT710" s="52"/>
      <c r="CU710" s="52"/>
      <c r="CV710" s="52"/>
      <c r="CW710" s="52"/>
      <c r="CX710" s="52"/>
      <c r="CY710" s="52"/>
      <c r="CZ710" s="52">
        <v>16.823939048191338</v>
      </c>
      <c r="DA710" s="52">
        <v>19.496255895940152</v>
      </c>
      <c r="DB710" s="52">
        <v>17.335082511020332</v>
      </c>
      <c r="DC710" s="52"/>
      <c r="DD710" s="50" t="s">
        <v>370</v>
      </c>
      <c r="DE710" s="22"/>
      <c r="DF710" s="22"/>
    </row>
    <row r="711" spans="1:110" x14ac:dyDescent="0.25">
      <c r="A711" s="50" t="s">
        <v>3255</v>
      </c>
      <c r="B711" s="50" t="s">
        <v>2311</v>
      </c>
      <c r="C711" s="50" t="s">
        <v>106</v>
      </c>
      <c r="D711" s="50" t="s">
        <v>167</v>
      </c>
      <c r="E711" s="50" t="s">
        <v>137</v>
      </c>
      <c r="F711" s="50" t="s">
        <v>1453</v>
      </c>
      <c r="G711" s="50" t="s">
        <v>109</v>
      </c>
      <c r="H711" s="52">
        <v>643.85655964348439</v>
      </c>
      <c r="I711" s="52">
        <v>750</v>
      </c>
      <c r="J711" s="52">
        <v>85.847541285797917</v>
      </c>
      <c r="K711" s="52">
        <v>0</v>
      </c>
      <c r="L711" s="52">
        <v>467</v>
      </c>
      <c r="M711" s="52">
        <v>78.66108843898914</v>
      </c>
      <c r="N711" s="52">
        <v>100</v>
      </c>
      <c r="O711" s="52">
        <v>100</v>
      </c>
      <c r="P711" s="52">
        <v>103</v>
      </c>
      <c r="Q711" s="52">
        <v>67.694145786577195</v>
      </c>
      <c r="R711" s="52">
        <v>72.068913939449672</v>
      </c>
      <c r="S711" s="52">
        <v>75</v>
      </c>
      <c r="T711" s="52">
        <v>90.258861048769589</v>
      </c>
      <c r="U711" s="52">
        <v>100</v>
      </c>
      <c r="V711" s="52">
        <v>466</v>
      </c>
      <c r="W711" s="52">
        <v>69.028981455751847</v>
      </c>
      <c r="X711" s="52">
        <v>92.038641941002467</v>
      </c>
      <c r="Y711" s="52">
        <v>100</v>
      </c>
      <c r="Z711" s="52">
        <v>102</v>
      </c>
      <c r="AA711" s="52">
        <v>58.180594945300832</v>
      </c>
      <c r="AB711" s="52">
        <v>77.574126593734434</v>
      </c>
      <c r="AC711" s="52">
        <v>100</v>
      </c>
      <c r="AD711" s="52">
        <v>164</v>
      </c>
      <c r="AE711" s="52">
        <v>62.275203252032533</v>
      </c>
      <c r="AF711" s="52">
        <v>83.033604336043382</v>
      </c>
      <c r="AG711" s="52">
        <v>100</v>
      </c>
      <c r="AH711" s="52">
        <v>35</v>
      </c>
      <c r="AI711" s="52">
        <v>53.868571428571414</v>
      </c>
      <c r="AJ711" s="52">
        <v>64.55607235142115</v>
      </c>
      <c r="AK711" s="52">
        <v>71.824761904761885</v>
      </c>
      <c r="AL711" s="52">
        <v>100</v>
      </c>
      <c r="AM711" s="53">
        <v>7.3</v>
      </c>
      <c r="AN711" s="53">
        <v>13.88</v>
      </c>
      <c r="AO711" s="53">
        <v>10.68</v>
      </c>
      <c r="AP711" s="52">
        <v>0</v>
      </c>
      <c r="AQ711" s="52">
        <v>0.98340248962655596</v>
      </c>
      <c r="AR711" s="52">
        <v>0.97247706422018354</v>
      </c>
      <c r="AS711" s="52">
        <v>0.98659517426273458</v>
      </c>
      <c r="AT711" s="52">
        <v>0.98132780082987547</v>
      </c>
      <c r="AU711" s="52">
        <v>0.96330275229357798</v>
      </c>
      <c r="AV711" s="52">
        <v>0.98659517426273458</v>
      </c>
      <c r="AW711" s="52">
        <v>1</v>
      </c>
      <c r="AX711" s="52">
        <v>1</v>
      </c>
      <c r="AY711" s="52">
        <v>1</v>
      </c>
      <c r="AZ711" s="52">
        <v>2.4793388429752067E-2</v>
      </c>
      <c r="BA711" s="52">
        <v>50</v>
      </c>
      <c r="BB711" s="52">
        <v>50</v>
      </c>
      <c r="BC711" s="52">
        <v>5.9405940594059403E-2</v>
      </c>
      <c r="BD711" s="52">
        <v>48.118811881188115</v>
      </c>
      <c r="BE711" s="52">
        <v>50</v>
      </c>
      <c r="BF711" s="52"/>
      <c r="BG711" s="52"/>
      <c r="BH711" s="52"/>
      <c r="BI711" s="52"/>
      <c r="BJ711" s="52"/>
      <c r="BK711" s="52"/>
      <c r="BL711" s="52"/>
      <c r="BM711" s="52"/>
      <c r="BN711" s="52"/>
      <c r="BO711" s="52"/>
      <c r="BP711" s="52"/>
      <c r="BQ711" s="52"/>
      <c r="BR711" s="52"/>
      <c r="BS711" s="52"/>
      <c r="BT711" s="52"/>
      <c r="BU711" s="54"/>
      <c r="BV711" s="54"/>
      <c r="BW711" s="52"/>
      <c r="BX711" s="52"/>
      <c r="BY711" s="52"/>
      <c r="BZ711" s="55"/>
      <c r="CA711" s="55"/>
      <c r="CB711" s="52"/>
      <c r="CC711" s="52"/>
      <c r="CD711" s="52"/>
      <c r="CE711" s="52"/>
      <c r="CF711" s="52"/>
      <c r="CG711" s="52"/>
      <c r="CH711" s="52"/>
      <c r="CI711" s="52"/>
      <c r="CJ711" s="52"/>
      <c r="CK711" s="52">
        <v>172</v>
      </c>
      <c r="CL711" s="52">
        <v>80</v>
      </c>
      <c r="CM711" s="52">
        <v>173</v>
      </c>
      <c r="CN711" s="52">
        <v>0.46511627906976744</v>
      </c>
      <c r="CO711" s="52">
        <v>0.9942196531791907</v>
      </c>
      <c r="CP711" s="52">
        <v>31.007751937984494</v>
      </c>
      <c r="CQ711" s="52">
        <v>50</v>
      </c>
      <c r="CR711" s="52"/>
      <c r="CS711" s="52"/>
      <c r="CT711" s="52"/>
      <c r="CU711" s="52"/>
      <c r="CV711" s="52"/>
      <c r="CW711" s="52"/>
      <c r="CX711" s="52"/>
      <c r="CY711" s="52"/>
      <c r="CZ711" s="52">
        <v>16.823939048191338</v>
      </c>
      <c r="DA711" s="52">
        <v>19.496255895940152</v>
      </c>
      <c r="DB711" s="52">
        <v>17.335082511020332</v>
      </c>
      <c r="DC711" s="52"/>
      <c r="DD711" s="50" t="s">
        <v>864</v>
      </c>
      <c r="DE711" s="22"/>
      <c r="DF711" s="22"/>
    </row>
    <row r="712" spans="1:110" x14ac:dyDescent="0.25">
      <c r="A712" s="50" t="s">
        <v>3258</v>
      </c>
      <c r="B712" s="50" t="s">
        <v>2312</v>
      </c>
      <c r="C712" s="50" t="s">
        <v>106</v>
      </c>
      <c r="D712" s="50" t="s">
        <v>122</v>
      </c>
      <c r="E712" s="50" t="s">
        <v>123</v>
      </c>
      <c r="F712" s="50" t="s">
        <v>2644</v>
      </c>
      <c r="G712" s="50" t="s">
        <v>109</v>
      </c>
      <c r="H712" s="52">
        <v>916.47171665532426</v>
      </c>
      <c r="I712" s="52">
        <v>1250</v>
      </c>
      <c r="J712" s="52">
        <v>73.317737332425935</v>
      </c>
      <c r="K712" s="52">
        <v>1</v>
      </c>
      <c r="L712" s="52">
        <v>136</v>
      </c>
      <c r="M712" s="52">
        <v>72.531213762386685</v>
      </c>
      <c r="N712" s="52">
        <v>96.708285016515589</v>
      </c>
      <c r="O712" s="52">
        <v>100</v>
      </c>
      <c r="P712" s="52">
        <v>27</v>
      </c>
      <c r="Q712" s="52">
        <v>58.76012212929777</v>
      </c>
      <c r="R712" s="52">
        <v>62.885643375334091</v>
      </c>
      <c r="S712" s="52">
        <v>75</v>
      </c>
      <c r="T712" s="52">
        <v>78.346829505730369</v>
      </c>
      <c r="U712" s="52">
        <v>100</v>
      </c>
      <c r="V712" s="52">
        <v>135</v>
      </c>
      <c r="W712" s="52">
        <v>59.983063934495782</v>
      </c>
      <c r="X712" s="52">
        <v>79.977418579327704</v>
      </c>
      <c r="Y712" s="52">
        <v>100</v>
      </c>
      <c r="Z712" s="52">
        <v>27</v>
      </c>
      <c r="AA712" s="52">
        <v>48.372746171142516</v>
      </c>
      <c r="AB712" s="52">
        <v>64.496994894856684</v>
      </c>
      <c r="AC712" s="52">
        <v>100</v>
      </c>
      <c r="AD712" s="52">
        <v>169</v>
      </c>
      <c r="AE712" s="52">
        <v>66.505522682445758</v>
      </c>
      <c r="AF712" s="52">
        <v>88.674030243261015</v>
      </c>
      <c r="AG712" s="52">
        <v>100</v>
      </c>
      <c r="AH712" s="52">
        <v>25</v>
      </c>
      <c r="AI712" s="52">
        <v>49.089333333333315</v>
      </c>
      <c r="AJ712" s="52">
        <v>69.529166666666654</v>
      </c>
      <c r="AK712" s="52">
        <v>65.452444444444424</v>
      </c>
      <c r="AL712" s="52">
        <v>100</v>
      </c>
      <c r="AM712" s="53">
        <v>16.23</v>
      </c>
      <c r="AN712" s="53">
        <v>14.51</v>
      </c>
      <c r="AO712" s="53">
        <v>20.43</v>
      </c>
      <c r="AP712" s="52">
        <v>1</v>
      </c>
      <c r="AQ712" s="52">
        <v>0.98550724637681164</v>
      </c>
      <c r="AR712" s="52">
        <v>1</v>
      </c>
      <c r="AS712" s="52">
        <v>0.98198198198198194</v>
      </c>
      <c r="AT712" s="52">
        <v>0.97826086956521741</v>
      </c>
      <c r="AU712" s="52">
        <v>1</v>
      </c>
      <c r="AV712" s="52">
        <v>0.97297297297297303</v>
      </c>
      <c r="AW712" s="52">
        <v>0.98830409356725146</v>
      </c>
      <c r="AX712" s="52">
        <v>0.92592592592592593</v>
      </c>
      <c r="AY712" s="52">
        <v>1</v>
      </c>
      <c r="AZ712" s="52">
        <v>0.14912280701754385</v>
      </c>
      <c r="BA712" s="52">
        <v>30.175438596491233</v>
      </c>
      <c r="BB712" s="52">
        <v>50</v>
      </c>
      <c r="BC712" s="52">
        <v>0.25490196078431371</v>
      </c>
      <c r="BD712" s="52">
        <v>9.0196078431372673</v>
      </c>
      <c r="BE712" s="52">
        <v>50</v>
      </c>
      <c r="BF712" s="52">
        <v>82</v>
      </c>
      <c r="BG712" s="52">
        <v>256</v>
      </c>
      <c r="BH712" s="52">
        <v>0.3203125</v>
      </c>
      <c r="BI712" s="52">
        <v>21.354166666666664</v>
      </c>
      <c r="BJ712" s="52">
        <v>50</v>
      </c>
      <c r="BK712" s="52">
        <v>139</v>
      </c>
      <c r="BL712" s="52">
        <v>256</v>
      </c>
      <c r="BM712" s="52">
        <v>0.54296875</v>
      </c>
      <c r="BN712" s="52">
        <v>36.197916666666671</v>
      </c>
      <c r="BO712" s="52">
        <v>50</v>
      </c>
      <c r="BP712" s="52">
        <v>115</v>
      </c>
      <c r="BQ712" s="52">
        <v>145</v>
      </c>
      <c r="BR712" s="52">
        <v>0.7931034482758621</v>
      </c>
      <c r="BS712" s="52">
        <v>42.186353631694793</v>
      </c>
      <c r="BT712" s="52">
        <v>50</v>
      </c>
      <c r="BU712" s="54">
        <v>168</v>
      </c>
      <c r="BV712" s="54">
        <v>173</v>
      </c>
      <c r="BW712" s="52">
        <v>0.97109826589595372</v>
      </c>
      <c r="BX712" s="52">
        <v>100</v>
      </c>
      <c r="BY712" s="52">
        <v>100</v>
      </c>
      <c r="BZ712" s="55">
        <v>15</v>
      </c>
      <c r="CA712" s="55">
        <v>23</v>
      </c>
      <c r="CB712" s="52">
        <v>0.65217391304347827</v>
      </c>
      <c r="CC712" s="52">
        <v>69.380203515263645</v>
      </c>
      <c r="CD712" s="52">
        <v>100</v>
      </c>
      <c r="CE712" s="52">
        <v>1</v>
      </c>
      <c r="CF712" s="52">
        <v>168</v>
      </c>
      <c r="CG712" s="52">
        <v>143</v>
      </c>
      <c r="CH712" s="52">
        <v>0.85119047619047616</v>
      </c>
      <c r="CI712" s="52">
        <v>100</v>
      </c>
      <c r="CJ712" s="52">
        <v>100</v>
      </c>
      <c r="CK712" s="52">
        <v>163</v>
      </c>
      <c r="CL712" s="52">
        <v>84</v>
      </c>
      <c r="CM712" s="52">
        <v>169</v>
      </c>
      <c r="CN712" s="52">
        <v>0.51533742331288346</v>
      </c>
      <c r="CO712" s="52">
        <v>0.96449704142011838</v>
      </c>
      <c r="CP712" s="52">
        <v>34.355828220858896</v>
      </c>
      <c r="CQ712" s="52">
        <v>50</v>
      </c>
      <c r="CR712" s="52">
        <v>1</v>
      </c>
      <c r="CS712" s="52">
        <v>570</v>
      </c>
      <c r="CT712" s="52">
        <v>1.7543859649122807E-3</v>
      </c>
      <c r="CU712" s="52">
        <v>0.14619883040935674</v>
      </c>
      <c r="CV712" s="52">
        <v>50</v>
      </c>
      <c r="CW712" s="52">
        <v>0.65217391304347827</v>
      </c>
      <c r="CX712" s="52">
        <v>0.94</v>
      </c>
      <c r="CY712" s="52">
        <v>0.28782608695652173</v>
      </c>
      <c r="CZ712" s="52">
        <v>16.823939048191338</v>
      </c>
      <c r="DA712" s="52">
        <v>19.496255895940152</v>
      </c>
      <c r="DB712" s="52">
        <v>17.335082511020332</v>
      </c>
      <c r="DC712" s="52">
        <v>12.629206143265662</v>
      </c>
      <c r="DD712" s="50" t="s">
        <v>867</v>
      </c>
      <c r="DE712" s="22"/>
      <c r="DF712" s="22"/>
    </row>
    <row r="713" spans="1:110" x14ac:dyDescent="0.25">
      <c r="A713" s="50" t="s">
        <v>3583</v>
      </c>
      <c r="B713" s="50" t="s">
        <v>2313</v>
      </c>
      <c r="C713" s="50" t="s">
        <v>1212</v>
      </c>
      <c r="D713" s="50" t="s">
        <v>140</v>
      </c>
      <c r="E713" s="50" t="s">
        <v>123</v>
      </c>
      <c r="F713" s="50" t="s">
        <v>1453</v>
      </c>
      <c r="G713" s="50" t="s">
        <v>109</v>
      </c>
      <c r="H713" s="52">
        <v>987.3534967782723</v>
      </c>
      <c r="I713" s="52">
        <v>1250</v>
      </c>
      <c r="J713" s="52">
        <v>78.988279742261781</v>
      </c>
      <c r="K713" s="52">
        <v>0</v>
      </c>
      <c r="L713" s="52">
        <v>134</v>
      </c>
      <c r="M713" s="52">
        <v>64.321183931029069</v>
      </c>
      <c r="N713" s="52">
        <v>85.761578574705425</v>
      </c>
      <c r="O713" s="52">
        <v>100</v>
      </c>
      <c r="P713" s="52">
        <v>62</v>
      </c>
      <c r="Q713" s="52">
        <v>56.239716012430392</v>
      </c>
      <c r="R713" s="52">
        <v>53.423177192124314</v>
      </c>
      <c r="S713" s="52">
        <v>71.280225749822364</v>
      </c>
      <c r="T713" s="52">
        <v>74.986288016573852</v>
      </c>
      <c r="U713" s="52">
        <v>100</v>
      </c>
      <c r="V713" s="52">
        <v>133</v>
      </c>
      <c r="W713" s="52">
        <v>48.657311979193501</v>
      </c>
      <c r="X713" s="52">
        <v>64.876415972258002</v>
      </c>
      <c r="Y713" s="52">
        <v>100</v>
      </c>
      <c r="Z713" s="52">
        <v>62</v>
      </c>
      <c r="AA713" s="52">
        <v>43.199627622450166</v>
      </c>
      <c r="AB713" s="52">
        <v>57.599503496600221</v>
      </c>
      <c r="AC713" s="52">
        <v>100</v>
      </c>
      <c r="AD713" s="52">
        <v>102</v>
      </c>
      <c r="AE713" s="52">
        <v>56.473856209150298</v>
      </c>
      <c r="AF713" s="52">
        <v>75.298474945533727</v>
      </c>
      <c r="AG713" s="52">
        <v>100</v>
      </c>
      <c r="AH713" s="52">
        <v>46</v>
      </c>
      <c r="AI713" s="52">
        <v>50.990579710144914</v>
      </c>
      <c r="AJ713" s="52">
        <v>60.977976190476205</v>
      </c>
      <c r="AK713" s="52">
        <v>67.987439613526561</v>
      </c>
      <c r="AL713" s="52">
        <v>100</v>
      </c>
      <c r="AM713" s="53">
        <v>15.04</v>
      </c>
      <c r="AN713" s="53">
        <v>10.220000000000001</v>
      </c>
      <c r="AO713" s="53">
        <v>9.98</v>
      </c>
      <c r="AP713" s="52">
        <v>0</v>
      </c>
      <c r="AQ713" s="52">
        <v>1</v>
      </c>
      <c r="AR713" s="52">
        <v>1</v>
      </c>
      <c r="AS713" s="52">
        <v>1</v>
      </c>
      <c r="AT713" s="52">
        <v>0.97857142857142854</v>
      </c>
      <c r="AU713" s="52">
        <v>0.97014925373134331</v>
      </c>
      <c r="AV713" s="52">
        <v>0.98630136986301364</v>
      </c>
      <c r="AW713" s="52">
        <v>1</v>
      </c>
      <c r="AX713" s="52">
        <v>1</v>
      </c>
      <c r="AY713" s="52">
        <v>1</v>
      </c>
      <c r="AZ713" s="52">
        <v>7.3529411764705885E-2</v>
      </c>
      <c r="BA713" s="52">
        <v>45.29411764705884</v>
      </c>
      <c r="BB713" s="52">
        <v>50</v>
      </c>
      <c r="BC713" s="52">
        <v>0.12195121951219512</v>
      </c>
      <c r="BD713" s="52">
        <v>35.609756097560982</v>
      </c>
      <c r="BE713" s="52">
        <v>50</v>
      </c>
      <c r="BF713" s="52">
        <v>50</v>
      </c>
      <c r="BG713" s="52">
        <v>81</v>
      </c>
      <c r="BH713" s="52">
        <v>0.61728395061728392</v>
      </c>
      <c r="BI713" s="52">
        <v>41.152263374485592</v>
      </c>
      <c r="BJ713" s="52">
        <v>50</v>
      </c>
      <c r="BK713" s="52">
        <v>25</v>
      </c>
      <c r="BL713" s="52">
        <v>81</v>
      </c>
      <c r="BM713" s="52">
        <v>0.30864197530864196</v>
      </c>
      <c r="BN713" s="52">
        <v>20.576131687242796</v>
      </c>
      <c r="BO713" s="52">
        <v>50</v>
      </c>
      <c r="BP713" s="52">
        <v>86</v>
      </c>
      <c r="BQ713" s="52">
        <v>93</v>
      </c>
      <c r="BR713" s="52">
        <v>0.92473118279569888</v>
      </c>
      <c r="BS713" s="52">
        <v>49.187828872111645</v>
      </c>
      <c r="BT713" s="52">
        <v>50</v>
      </c>
      <c r="BU713" s="54">
        <v>36</v>
      </c>
      <c r="BV713" s="54">
        <v>39</v>
      </c>
      <c r="BW713" s="52">
        <v>0.92307692307692313</v>
      </c>
      <c r="BX713" s="52">
        <v>98.199672667757781</v>
      </c>
      <c r="BY713" s="52">
        <v>100</v>
      </c>
      <c r="BZ713" s="55">
        <v>22</v>
      </c>
      <c r="CA713" s="55">
        <v>23</v>
      </c>
      <c r="CB713" s="52">
        <v>0.95652173913043481</v>
      </c>
      <c r="CC713" s="52">
        <v>100</v>
      </c>
      <c r="CD713" s="52">
        <v>100</v>
      </c>
      <c r="CE713" s="52">
        <v>0</v>
      </c>
      <c r="CF713" s="52">
        <v>34</v>
      </c>
      <c r="CG713" s="52">
        <v>25</v>
      </c>
      <c r="CH713" s="52">
        <v>0.73529411764705888</v>
      </c>
      <c r="CI713" s="52">
        <v>98.039215686274517</v>
      </c>
      <c r="CJ713" s="52">
        <v>100</v>
      </c>
      <c r="CK713" s="52">
        <v>79</v>
      </c>
      <c r="CL713" s="52">
        <v>54</v>
      </c>
      <c r="CM713" s="52">
        <v>106</v>
      </c>
      <c r="CN713" s="52">
        <v>0.68354430379746833</v>
      </c>
      <c r="CO713" s="52">
        <v>0.74528301886792447</v>
      </c>
      <c r="CP713" s="52">
        <v>22.784810126582279</v>
      </c>
      <c r="CQ713" s="52">
        <v>50</v>
      </c>
      <c r="CR713" s="52">
        <v>111</v>
      </c>
      <c r="CS713" s="52">
        <v>161</v>
      </c>
      <c r="CT713" s="52">
        <v>0.68944099378881984</v>
      </c>
      <c r="CU713" s="52">
        <v>50</v>
      </c>
      <c r="CV713" s="52">
        <v>50</v>
      </c>
      <c r="CW713" s="52">
        <v>0.95652173913043481</v>
      </c>
      <c r="CX713" s="52"/>
      <c r="CY713" s="52"/>
      <c r="CZ713" s="52">
        <v>16.823939048191338</v>
      </c>
      <c r="DA713" s="52">
        <v>19.496255895940152</v>
      </c>
      <c r="DB713" s="52">
        <v>17.335082511020332</v>
      </c>
      <c r="DC713" s="52">
        <v>12.629206143265662</v>
      </c>
      <c r="DD713" s="50" t="s">
        <v>1239</v>
      </c>
      <c r="DE713" s="22"/>
      <c r="DF713" s="22"/>
    </row>
    <row r="714" spans="1:110" x14ac:dyDescent="0.25">
      <c r="A714" s="50" t="s">
        <v>2796</v>
      </c>
      <c r="B714" s="50" t="s">
        <v>2314</v>
      </c>
      <c r="C714" s="50" t="s">
        <v>106</v>
      </c>
      <c r="D714" s="50" t="s">
        <v>114</v>
      </c>
      <c r="E714" s="50" t="s">
        <v>137</v>
      </c>
      <c r="F714" s="50" t="s">
        <v>1454</v>
      </c>
      <c r="G714" s="50" t="s">
        <v>109</v>
      </c>
      <c r="H714" s="52">
        <v>550.18202452941341</v>
      </c>
      <c r="I714" s="52">
        <v>750</v>
      </c>
      <c r="J714" s="52">
        <v>73.357603270588456</v>
      </c>
      <c r="K714" s="52">
        <v>0</v>
      </c>
      <c r="L714" s="52">
        <v>234</v>
      </c>
      <c r="M714" s="52">
        <v>64.342844593222011</v>
      </c>
      <c r="N714" s="52">
        <v>85.790459457629353</v>
      </c>
      <c r="O714" s="52">
        <v>100</v>
      </c>
      <c r="P714" s="52">
        <v>195</v>
      </c>
      <c r="Q714" s="52">
        <v>61.76541861681558</v>
      </c>
      <c r="R714" s="52">
        <v>68.47591300796428</v>
      </c>
      <c r="S714" s="52">
        <v>75</v>
      </c>
      <c r="T714" s="52">
        <v>82.353891489087445</v>
      </c>
      <c r="U714" s="52">
        <v>100</v>
      </c>
      <c r="V714" s="52">
        <v>234</v>
      </c>
      <c r="W714" s="52">
        <v>57.970446513715721</v>
      </c>
      <c r="X714" s="52">
        <v>77.293928684954295</v>
      </c>
      <c r="Y714" s="52">
        <v>100</v>
      </c>
      <c r="Z714" s="52">
        <v>195</v>
      </c>
      <c r="AA714" s="52">
        <v>55.869353214866017</v>
      </c>
      <c r="AB714" s="52">
        <v>74.492470953154694</v>
      </c>
      <c r="AC714" s="52">
        <v>100</v>
      </c>
      <c r="AD714" s="52">
        <v>65</v>
      </c>
      <c r="AE714" s="52">
        <v>43.182051282051276</v>
      </c>
      <c r="AF714" s="52">
        <v>57.57606837606837</v>
      </c>
      <c r="AG714" s="52">
        <v>100</v>
      </c>
      <c r="AH714" s="52">
        <v>57</v>
      </c>
      <c r="AI714" s="52">
        <v>42.276023391812856</v>
      </c>
      <c r="AJ714" s="52"/>
      <c r="AK714" s="52">
        <v>56.368031189083808</v>
      </c>
      <c r="AL714" s="52">
        <v>100</v>
      </c>
      <c r="AM714" s="53">
        <v>13.23</v>
      </c>
      <c r="AN714" s="53">
        <v>12.6</v>
      </c>
      <c r="AO714" s="53"/>
      <c r="AP714" s="52">
        <v>0</v>
      </c>
      <c r="AQ714" s="52">
        <v>0.99595141700404854</v>
      </c>
      <c r="AR714" s="52">
        <v>0.99504950495049505</v>
      </c>
      <c r="AS714" s="52">
        <v>1</v>
      </c>
      <c r="AT714" s="52">
        <v>1</v>
      </c>
      <c r="AU714" s="52">
        <v>1</v>
      </c>
      <c r="AV714" s="52">
        <v>1</v>
      </c>
      <c r="AW714" s="52">
        <v>0.98529411764705888</v>
      </c>
      <c r="AX714" s="52">
        <v>0.98275862068965514</v>
      </c>
      <c r="AY714" s="52"/>
      <c r="AZ714" s="52">
        <v>6.4013840830449822E-2</v>
      </c>
      <c r="BA714" s="52">
        <v>47.197231833910053</v>
      </c>
      <c r="BB714" s="52">
        <v>50</v>
      </c>
      <c r="BC714" s="52">
        <v>6.9529652351738247E-2</v>
      </c>
      <c r="BD714" s="52">
        <v>46.094069529652359</v>
      </c>
      <c r="BE714" s="52">
        <v>50</v>
      </c>
      <c r="BF714" s="52"/>
      <c r="BG714" s="52"/>
      <c r="BH714" s="52"/>
      <c r="BI714" s="52"/>
      <c r="BJ714" s="52"/>
      <c r="BK714" s="52"/>
      <c r="BL714" s="52"/>
      <c r="BM714" s="52"/>
      <c r="BN714" s="52"/>
      <c r="BO714" s="52"/>
      <c r="BP714" s="52"/>
      <c r="BQ714" s="52"/>
      <c r="BR714" s="52"/>
      <c r="BS714" s="52"/>
      <c r="BT714" s="52"/>
      <c r="BU714" s="54"/>
      <c r="BV714" s="54"/>
      <c r="BW714" s="52"/>
      <c r="BX714" s="52"/>
      <c r="BY714" s="52"/>
      <c r="BZ714" s="55"/>
      <c r="CA714" s="55"/>
      <c r="CB714" s="52"/>
      <c r="CC714" s="52"/>
      <c r="CD714" s="52"/>
      <c r="CE714" s="52"/>
      <c r="CF714" s="52"/>
      <c r="CG714" s="52"/>
      <c r="CH714" s="52"/>
      <c r="CI714" s="52"/>
      <c r="CJ714" s="52"/>
      <c r="CK714" s="52">
        <v>84</v>
      </c>
      <c r="CL714" s="52">
        <v>29</v>
      </c>
      <c r="CM714" s="52">
        <v>86</v>
      </c>
      <c r="CN714" s="52">
        <v>0.34523809523809523</v>
      </c>
      <c r="CO714" s="52">
        <v>0.97674418604651159</v>
      </c>
      <c r="CP714" s="52">
        <v>23.015873015873016</v>
      </c>
      <c r="CQ714" s="52">
        <v>50</v>
      </c>
      <c r="CR714" s="52"/>
      <c r="CS714" s="52"/>
      <c r="CT714" s="52"/>
      <c r="CU714" s="52"/>
      <c r="CV714" s="52"/>
      <c r="CW714" s="52"/>
      <c r="CX714" s="52"/>
      <c r="CY714" s="52"/>
      <c r="CZ714" s="52">
        <v>16.823939048191338</v>
      </c>
      <c r="DA714" s="52">
        <v>19.496255895940152</v>
      </c>
      <c r="DB714" s="52">
        <v>17.335082511020332</v>
      </c>
      <c r="DC714" s="52"/>
      <c r="DD714" s="50" t="s">
        <v>351</v>
      </c>
      <c r="DE714" s="22"/>
      <c r="DF714" s="22"/>
    </row>
    <row r="715" spans="1:110" x14ac:dyDescent="0.25">
      <c r="A715" s="50" t="s">
        <v>2720</v>
      </c>
      <c r="B715" s="50" t="s">
        <v>250</v>
      </c>
      <c r="C715" s="50" t="s">
        <v>106</v>
      </c>
      <c r="D715" s="50" t="s">
        <v>107</v>
      </c>
      <c r="E715" s="50" t="s">
        <v>119</v>
      </c>
      <c r="F715" s="50" t="s">
        <v>1454</v>
      </c>
      <c r="G715" s="50" t="s">
        <v>109</v>
      </c>
      <c r="H715" s="52">
        <v>642.83765797691024</v>
      </c>
      <c r="I715" s="52">
        <v>800</v>
      </c>
      <c r="J715" s="52">
        <v>80.35470724711378</v>
      </c>
      <c r="K715" s="52">
        <v>0</v>
      </c>
      <c r="L715" s="52">
        <v>278</v>
      </c>
      <c r="M715" s="52">
        <v>65.834230458060432</v>
      </c>
      <c r="N715" s="52">
        <v>87.778973944080576</v>
      </c>
      <c r="O715" s="52">
        <v>100</v>
      </c>
      <c r="P715" s="52">
        <v>278</v>
      </c>
      <c r="Q715" s="52">
        <v>65.834230458060432</v>
      </c>
      <c r="R715" s="52"/>
      <c r="S715" s="52"/>
      <c r="T715" s="52">
        <v>87.778973944080576</v>
      </c>
      <c r="U715" s="52">
        <v>100</v>
      </c>
      <c r="V715" s="52">
        <v>278</v>
      </c>
      <c r="W715" s="52">
        <v>55.02095689052635</v>
      </c>
      <c r="X715" s="52">
        <v>73.361275854035142</v>
      </c>
      <c r="Y715" s="52">
        <v>100</v>
      </c>
      <c r="Z715" s="52">
        <v>278</v>
      </c>
      <c r="AA715" s="52">
        <v>55.02095689052635</v>
      </c>
      <c r="AB715" s="52">
        <v>73.361275854035142</v>
      </c>
      <c r="AC715" s="52">
        <v>100</v>
      </c>
      <c r="AD715" s="52">
        <v>98</v>
      </c>
      <c r="AE715" s="52">
        <v>53.735374149659883</v>
      </c>
      <c r="AF715" s="52">
        <v>71.647165532879839</v>
      </c>
      <c r="AG715" s="52">
        <v>100</v>
      </c>
      <c r="AH715" s="52">
        <v>98</v>
      </c>
      <c r="AI715" s="52">
        <v>53.735374149659883</v>
      </c>
      <c r="AJ715" s="52"/>
      <c r="AK715" s="52">
        <v>71.647165532879839</v>
      </c>
      <c r="AL715" s="52">
        <v>100</v>
      </c>
      <c r="AM715" s="53"/>
      <c r="AN715" s="53"/>
      <c r="AO715" s="53"/>
      <c r="AP715" s="52">
        <v>0</v>
      </c>
      <c r="AQ715" s="52">
        <v>1</v>
      </c>
      <c r="AR715" s="52">
        <v>1</v>
      </c>
      <c r="AS715" s="52"/>
      <c r="AT715" s="52">
        <v>1</v>
      </c>
      <c r="AU715" s="52">
        <v>1</v>
      </c>
      <c r="AV715" s="52"/>
      <c r="AW715" s="52">
        <v>1</v>
      </c>
      <c r="AX715" s="52">
        <v>1</v>
      </c>
      <c r="AY715" s="52"/>
      <c r="AZ715" s="52">
        <v>5.7268722466960353E-2</v>
      </c>
      <c r="BA715" s="52">
        <v>48.546255506607935</v>
      </c>
      <c r="BB715" s="52">
        <v>50</v>
      </c>
      <c r="BC715" s="52">
        <v>5.7268722466960353E-2</v>
      </c>
      <c r="BD715" s="52">
        <v>48.546255506607935</v>
      </c>
      <c r="BE715" s="52">
        <v>50</v>
      </c>
      <c r="BF715" s="52"/>
      <c r="BG715" s="52"/>
      <c r="BH715" s="52"/>
      <c r="BI715" s="52"/>
      <c r="BJ715" s="52"/>
      <c r="BK715" s="52"/>
      <c r="BL715" s="52"/>
      <c r="BM715" s="52"/>
      <c r="BN715" s="52"/>
      <c r="BO715" s="52"/>
      <c r="BP715" s="52">
        <v>47</v>
      </c>
      <c r="BQ715" s="52">
        <v>49</v>
      </c>
      <c r="BR715" s="52">
        <v>0.95918367346938771</v>
      </c>
      <c r="BS715" s="52">
        <v>50</v>
      </c>
      <c r="BT715" s="52">
        <v>50</v>
      </c>
      <c r="BU715" s="54"/>
      <c r="BV715" s="54"/>
      <c r="BW715" s="52"/>
      <c r="BX715" s="52"/>
      <c r="BY715" s="52"/>
      <c r="BZ715" s="55"/>
      <c r="CA715" s="55"/>
      <c r="CB715" s="52"/>
      <c r="CC715" s="52"/>
      <c r="CD715" s="52"/>
      <c r="CE715" s="52"/>
      <c r="CF715" s="52"/>
      <c r="CG715" s="52"/>
      <c r="CH715" s="52"/>
      <c r="CI715" s="52"/>
      <c r="CJ715" s="52"/>
      <c r="CK715" s="52">
        <v>137</v>
      </c>
      <c r="CL715" s="52">
        <v>62</v>
      </c>
      <c r="CM715" s="52">
        <v>146</v>
      </c>
      <c r="CN715" s="52">
        <v>0.45255474452554745</v>
      </c>
      <c r="CO715" s="52">
        <v>0.93835616438356162</v>
      </c>
      <c r="CP715" s="52">
        <v>30.170316301703163</v>
      </c>
      <c r="CQ715" s="52">
        <v>50</v>
      </c>
      <c r="CR715" s="52"/>
      <c r="CS715" s="52"/>
      <c r="CT715" s="52"/>
      <c r="CU715" s="52"/>
      <c r="CV715" s="52"/>
      <c r="CW715" s="52"/>
      <c r="CX715" s="52"/>
      <c r="CY715" s="52"/>
      <c r="CZ715" s="52">
        <v>16.823939048191338</v>
      </c>
      <c r="DA715" s="52">
        <v>19.496255895940152</v>
      </c>
      <c r="DB715" s="52">
        <v>17.335082511020332</v>
      </c>
      <c r="DC715" s="52"/>
      <c r="DD715" s="50" t="s">
        <v>251</v>
      </c>
      <c r="DE715" s="22"/>
      <c r="DF715" s="22"/>
    </row>
    <row r="716" spans="1:110" x14ac:dyDescent="0.25">
      <c r="A716" s="50" t="s">
        <v>3660</v>
      </c>
      <c r="B716" s="50" t="s">
        <v>2315</v>
      </c>
      <c r="C716" s="50" t="s">
        <v>1320</v>
      </c>
      <c r="D716" s="50" t="s">
        <v>137</v>
      </c>
      <c r="E716" s="50" t="s">
        <v>119</v>
      </c>
      <c r="F716" s="50" t="s">
        <v>1454</v>
      </c>
      <c r="G716" s="50" t="s">
        <v>109</v>
      </c>
      <c r="H716" s="52">
        <v>535.55944840894688</v>
      </c>
      <c r="I716" s="52">
        <v>800</v>
      </c>
      <c r="J716" s="52">
        <v>66.94493105111836</v>
      </c>
      <c r="K716" s="52">
        <v>0</v>
      </c>
      <c r="L716" s="52">
        <v>342</v>
      </c>
      <c r="M716" s="52">
        <v>56.234070577489135</v>
      </c>
      <c r="N716" s="52">
        <v>74.978760769985513</v>
      </c>
      <c r="O716" s="52">
        <v>100</v>
      </c>
      <c r="P716" s="52">
        <v>243</v>
      </c>
      <c r="Q716" s="52">
        <v>53.272598878441514</v>
      </c>
      <c r="R716" s="52">
        <v>54.763798051551646</v>
      </c>
      <c r="S716" s="52">
        <v>63.503137475151448</v>
      </c>
      <c r="T716" s="52">
        <v>71.030131837922013</v>
      </c>
      <c r="U716" s="52">
        <v>100</v>
      </c>
      <c r="V716" s="52">
        <v>345</v>
      </c>
      <c r="W716" s="52">
        <v>49.337271694434541</v>
      </c>
      <c r="X716" s="52">
        <v>65.783028925912717</v>
      </c>
      <c r="Y716" s="52">
        <v>100</v>
      </c>
      <c r="Z716" s="52">
        <v>245</v>
      </c>
      <c r="AA716" s="52">
        <v>47.122362977243888</v>
      </c>
      <c r="AB716" s="52">
        <v>62.829817302991856</v>
      </c>
      <c r="AC716" s="52">
        <v>100</v>
      </c>
      <c r="AD716" s="52">
        <v>165</v>
      </c>
      <c r="AE716" s="52">
        <v>42.237777777777758</v>
      </c>
      <c r="AF716" s="52">
        <v>56.317037037037011</v>
      </c>
      <c r="AG716" s="52">
        <v>100</v>
      </c>
      <c r="AH716" s="52">
        <v>125</v>
      </c>
      <c r="AI716" s="52">
        <v>40.969866666666668</v>
      </c>
      <c r="AJ716" s="52">
        <v>46.200000000000017</v>
      </c>
      <c r="AK716" s="52">
        <v>54.626488888888893</v>
      </c>
      <c r="AL716" s="52">
        <v>100</v>
      </c>
      <c r="AM716" s="53">
        <v>10.23</v>
      </c>
      <c r="AN716" s="53">
        <v>7.64</v>
      </c>
      <c r="AO716" s="53">
        <v>5.23</v>
      </c>
      <c r="AP716" s="52">
        <v>0</v>
      </c>
      <c r="AQ716" s="52">
        <v>0.98559077809798268</v>
      </c>
      <c r="AR716" s="52">
        <v>0.98380566801619429</v>
      </c>
      <c r="AS716" s="52">
        <v>0.99</v>
      </c>
      <c r="AT716" s="52">
        <v>0.99423631123919309</v>
      </c>
      <c r="AU716" s="52">
        <v>0.9919028340080972</v>
      </c>
      <c r="AV716" s="52">
        <v>1</v>
      </c>
      <c r="AW716" s="52">
        <v>0.97633136094674555</v>
      </c>
      <c r="AX716" s="52">
        <v>0.9765625</v>
      </c>
      <c r="AY716" s="52">
        <v>0.97560975609756095</v>
      </c>
      <c r="AZ716" s="52">
        <v>8.069164265129683E-2</v>
      </c>
      <c r="BA716" s="52">
        <v>43.861671469740649</v>
      </c>
      <c r="BB716" s="52">
        <v>50</v>
      </c>
      <c r="BC716" s="52">
        <v>0.10612244897959183</v>
      </c>
      <c r="BD716" s="52">
        <v>38.775510204081655</v>
      </c>
      <c r="BE716" s="52">
        <v>50</v>
      </c>
      <c r="BF716" s="52"/>
      <c r="BG716" s="52"/>
      <c r="BH716" s="52"/>
      <c r="BI716" s="52"/>
      <c r="BJ716" s="52"/>
      <c r="BK716" s="52"/>
      <c r="BL716" s="52"/>
      <c r="BM716" s="52"/>
      <c r="BN716" s="52"/>
      <c r="BO716" s="52"/>
      <c r="BP716" s="52">
        <v>47</v>
      </c>
      <c r="BQ716" s="52">
        <v>50</v>
      </c>
      <c r="BR716" s="52">
        <v>0.94</v>
      </c>
      <c r="BS716" s="52">
        <v>50</v>
      </c>
      <c r="BT716" s="52">
        <v>50</v>
      </c>
      <c r="BU716" s="54"/>
      <c r="BV716" s="54"/>
      <c r="BW716" s="52"/>
      <c r="BX716" s="52"/>
      <c r="BY716" s="52"/>
      <c r="BZ716" s="55"/>
      <c r="CA716" s="55"/>
      <c r="CB716" s="52"/>
      <c r="CC716" s="52"/>
      <c r="CD716" s="52"/>
      <c r="CE716" s="52"/>
      <c r="CF716" s="52"/>
      <c r="CG716" s="52"/>
      <c r="CH716" s="52"/>
      <c r="CI716" s="52"/>
      <c r="CJ716" s="52"/>
      <c r="CK716" s="52">
        <v>169</v>
      </c>
      <c r="CL716" s="52">
        <v>44</v>
      </c>
      <c r="CM716" s="52">
        <v>165</v>
      </c>
      <c r="CN716" s="52">
        <v>0.26035502958579881</v>
      </c>
      <c r="CO716" s="52">
        <v>1.0242424242424242</v>
      </c>
      <c r="CP716" s="52">
        <v>17.357001972386588</v>
      </c>
      <c r="CQ716" s="52">
        <v>50</v>
      </c>
      <c r="CR716" s="52"/>
      <c r="CS716" s="52"/>
      <c r="CT716" s="52"/>
      <c r="CU716" s="52"/>
      <c r="CV716" s="52"/>
      <c r="CW716" s="52"/>
      <c r="CX716" s="52"/>
      <c r="CY716" s="52"/>
      <c r="CZ716" s="52">
        <v>16.823939048191338</v>
      </c>
      <c r="DA716" s="52">
        <v>19.496255895940152</v>
      </c>
      <c r="DB716" s="52">
        <v>17.335082511020332</v>
      </c>
      <c r="DC716" s="52"/>
      <c r="DD716" s="50" t="s">
        <v>1344</v>
      </c>
      <c r="DE716" s="22"/>
      <c r="DF716" s="22"/>
    </row>
    <row r="717" spans="1:110" x14ac:dyDescent="0.25">
      <c r="A717" s="50" t="s">
        <v>3433</v>
      </c>
      <c r="B717" s="50" t="s">
        <v>2316</v>
      </c>
      <c r="C717" s="50" t="s">
        <v>106</v>
      </c>
      <c r="D717" s="50" t="s">
        <v>167</v>
      </c>
      <c r="E717" s="50" t="s">
        <v>137</v>
      </c>
      <c r="F717" s="50" t="s">
        <v>1453</v>
      </c>
      <c r="G717" s="50" t="s">
        <v>109</v>
      </c>
      <c r="H717" s="52">
        <v>607.72774285830087</v>
      </c>
      <c r="I717" s="52">
        <v>750</v>
      </c>
      <c r="J717" s="52">
        <v>81.030365714440109</v>
      </c>
      <c r="K717" s="52">
        <v>0</v>
      </c>
      <c r="L717" s="52">
        <v>274</v>
      </c>
      <c r="M717" s="52">
        <v>69.541512571743837</v>
      </c>
      <c r="N717" s="52">
        <v>92.722016762325126</v>
      </c>
      <c r="O717" s="52">
        <v>100</v>
      </c>
      <c r="P717" s="52">
        <v>116</v>
      </c>
      <c r="Q717" s="52">
        <v>61.171280416337908</v>
      </c>
      <c r="R717" s="52">
        <v>70.821982714387758</v>
      </c>
      <c r="S717" s="52">
        <v>75</v>
      </c>
      <c r="T717" s="52">
        <v>81.561707221783877</v>
      </c>
      <c r="U717" s="52">
        <v>100</v>
      </c>
      <c r="V717" s="52">
        <v>273</v>
      </c>
      <c r="W717" s="52">
        <v>64.730750726171948</v>
      </c>
      <c r="X717" s="52">
        <v>86.307667634895935</v>
      </c>
      <c r="Y717" s="52">
        <v>100</v>
      </c>
      <c r="Z717" s="52">
        <v>115</v>
      </c>
      <c r="AA717" s="52">
        <v>56.361927646710235</v>
      </c>
      <c r="AB717" s="52">
        <v>75.149236862280304</v>
      </c>
      <c r="AC717" s="52">
        <v>100</v>
      </c>
      <c r="AD717" s="52">
        <v>116</v>
      </c>
      <c r="AE717" s="52">
        <v>52.793678160919498</v>
      </c>
      <c r="AF717" s="52">
        <v>70.391570881226002</v>
      </c>
      <c r="AG717" s="52">
        <v>100</v>
      </c>
      <c r="AH717" s="52">
        <v>53</v>
      </c>
      <c r="AI717" s="52">
        <v>47.057861635220114</v>
      </c>
      <c r="AJ717" s="52">
        <v>57.619047619047635</v>
      </c>
      <c r="AK717" s="52">
        <v>62.743815513626821</v>
      </c>
      <c r="AL717" s="52">
        <v>100</v>
      </c>
      <c r="AM717" s="53">
        <v>13.82</v>
      </c>
      <c r="AN717" s="53">
        <v>14.46</v>
      </c>
      <c r="AO717" s="53">
        <v>10.56</v>
      </c>
      <c r="AP717" s="52">
        <v>0</v>
      </c>
      <c r="AQ717" s="52">
        <v>0.98596491228070171</v>
      </c>
      <c r="AR717" s="52">
        <v>0.97619047619047616</v>
      </c>
      <c r="AS717" s="52">
        <v>0.99371069182389937</v>
      </c>
      <c r="AT717" s="52">
        <v>0.98257839721254359</v>
      </c>
      <c r="AU717" s="52">
        <v>0.96875</v>
      </c>
      <c r="AV717" s="52">
        <v>0.99371069182389937</v>
      </c>
      <c r="AW717" s="52">
        <v>1</v>
      </c>
      <c r="AX717" s="52">
        <v>1</v>
      </c>
      <c r="AY717" s="52">
        <v>1</v>
      </c>
      <c r="AZ717" s="52">
        <v>4.5138888888888888E-2</v>
      </c>
      <c r="BA717" s="52">
        <v>50</v>
      </c>
      <c r="BB717" s="52">
        <v>50</v>
      </c>
      <c r="BC717" s="52">
        <v>6.0869565217391307E-2</v>
      </c>
      <c r="BD717" s="52">
        <v>47.826086956521756</v>
      </c>
      <c r="BE717" s="52">
        <v>50</v>
      </c>
      <c r="BF717" s="52"/>
      <c r="BG717" s="52"/>
      <c r="BH717" s="52"/>
      <c r="BI717" s="52"/>
      <c r="BJ717" s="52"/>
      <c r="BK717" s="52"/>
      <c r="BL717" s="52"/>
      <c r="BM717" s="52"/>
      <c r="BN717" s="52"/>
      <c r="BO717" s="52"/>
      <c r="BP717" s="52"/>
      <c r="BQ717" s="52"/>
      <c r="BR717" s="52"/>
      <c r="BS717" s="52"/>
      <c r="BT717" s="52"/>
      <c r="BU717" s="54"/>
      <c r="BV717" s="54"/>
      <c r="BW717" s="52"/>
      <c r="BX717" s="52"/>
      <c r="BY717" s="52"/>
      <c r="BZ717" s="55"/>
      <c r="CA717" s="55"/>
      <c r="CB717" s="52"/>
      <c r="CC717" s="52"/>
      <c r="CD717" s="52"/>
      <c r="CE717" s="52"/>
      <c r="CF717" s="52"/>
      <c r="CG717" s="52"/>
      <c r="CH717" s="52"/>
      <c r="CI717" s="52"/>
      <c r="CJ717" s="52"/>
      <c r="CK717" s="52">
        <v>91</v>
      </c>
      <c r="CL717" s="52">
        <v>56</v>
      </c>
      <c r="CM717" s="52">
        <v>96</v>
      </c>
      <c r="CN717" s="52">
        <v>0.61538461538461542</v>
      </c>
      <c r="CO717" s="52">
        <v>0.94791666666666663</v>
      </c>
      <c r="CP717" s="52">
        <v>41.025641025641029</v>
      </c>
      <c r="CQ717" s="52">
        <v>50</v>
      </c>
      <c r="CR717" s="52"/>
      <c r="CS717" s="52"/>
      <c r="CT717" s="52"/>
      <c r="CU717" s="52"/>
      <c r="CV717" s="52"/>
      <c r="CW717" s="52"/>
      <c r="CX717" s="52"/>
      <c r="CY717" s="52"/>
      <c r="CZ717" s="52">
        <v>16.823939048191338</v>
      </c>
      <c r="DA717" s="52">
        <v>19.496255895940152</v>
      </c>
      <c r="DB717" s="52">
        <v>17.335082511020332</v>
      </c>
      <c r="DC717" s="52"/>
      <c r="DD717" s="50" t="s">
        <v>1068</v>
      </c>
      <c r="DE717" s="22"/>
      <c r="DF717" s="22"/>
    </row>
    <row r="718" spans="1:110" x14ac:dyDescent="0.25">
      <c r="A718" s="50" t="s">
        <v>2980</v>
      </c>
      <c r="B718" s="50" t="s">
        <v>2317</v>
      </c>
      <c r="C718" s="50" t="s">
        <v>106</v>
      </c>
      <c r="D718" s="50" t="s">
        <v>107</v>
      </c>
      <c r="E718" s="50" t="s">
        <v>137</v>
      </c>
      <c r="F718" s="50" t="s">
        <v>1454</v>
      </c>
      <c r="G718" s="50" t="s">
        <v>109</v>
      </c>
      <c r="H718" s="52">
        <v>436.98410264078865</v>
      </c>
      <c r="I718" s="52">
        <v>750</v>
      </c>
      <c r="J718" s="52">
        <v>58.264547018771815</v>
      </c>
      <c r="K718" s="52">
        <v>0</v>
      </c>
      <c r="L718" s="52">
        <v>194</v>
      </c>
      <c r="M718" s="52">
        <v>50.321034008234371</v>
      </c>
      <c r="N718" s="52">
        <v>67.094712010979165</v>
      </c>
      <c r="O718" s="52">
        <v>100</v>
      </c>
      <c r="P718" s="52">
        <v>191</v>
      </c>
      <c r="Q718" s="52">
        <v>50.525263924751535</v>
      </c>
      <c r="R718" s="52"/>
      <c r="S718" s="52"/>
      <c r="T718" s="52">
        <v>67.367018566335375</v>
      </c>
      <c r="U718" s="52">
        <v>100</v>
      </c>
      <c r="V718" s="52">
        <v>194</v>
      </c>
      <c r="W718" s="52">
        <v>44.369068690589295</v>
      </c>
      <c r="X718" s="52">
        <v>59.158758254119057</v>
      </c>
      <c r="Y718" s="52">
        <v>100</v>
      </c>
      <c r="Z718" s="52">
        <v>191</v>
      </c>
      <c r="AA718" s="52">
        <v>44.476365043773406</v>
      </c>
      <c r="AB718" s="52">
        <v>59.301820058364541</v>
      </c>
      <c r="AC718" s="52">
        <v>100</v>
      </c>
      <c r="AD718" s="52">
        <v>58</v>
      </c>
      <c r="AE718" s="52">
        <v>39.151149425287358</v>
      </c>
      <c r="AF718" s="52">
        <v>52.20153256704981</v>
      </c>
      <c r="AG718" s="52">
        <v>100</v>
      </c>
      <c r="AH718" s="52">
        <v>56</v>
      </c>
      <c r="AI718" s="52">
        <v>39.180952380952398</v>
      </c>
      <c r="AJ718" s="52"/>
      <c r="AK718" s="52">
        <v>52.241269841269869</v>
      </c>
      <c r="AL718" s="52">
        <v>100</v>
      </c>
      <c r="AM718" s="53"/>
      <c r="AN718" s="53"/>
      <c r="AO718" s="53"/>
      <c r="AP718" s="52">
        <v>0</v>
      </c>
      <c r="AQ718" s="52">
        <v>0.98550724637681164</v>
      </c>
      <c r="AR718" s="52">
        <v>0.98514851485148514</v>
      </c>
      <c r="AS718" s="52"/>
      <c r="AT718" s="52">
        <v>0.99530516431924887</v>
      </c>
      <c r="AU718" s="52">
        <v>0.99519230769230771</v>
      </c>
      <c r="AV718" s="52"/>
      <c r="AW718" s="52">
        <v>1</v>
      </c>
      <c r="AX718" s="52">
        <v>1</v>
      </c>
      <c r="AY718" s="52"/>
      <c r="AZ718" s="52">
        <v>0.20042194092827004</v>
      </c>
      <c r="BA718" s="52">
        <v>19.915611814346001</v>
      </c>
      <c r="BB718" s="52">
        <v>50</v>
      </c>
      <c r="BC718" s="52">
        <v>0.19037199124726478</v>
      </c>
      <c r="BD718" s="52">
        <v>21.925601750547052</v>
      </c>
      <c r="BE718" s="52">
        <v>50</v>
      </c>
      <c r="BF718" s="52"/>
      <c r="BG718" s="52"/>
      <c r="BH718" s="52"/>
      <c r="BI718" s="52"/>
      <c r="BJ718" s="52"/>
      <c r="BK718" s="52"/>
      <c r="BL718" s="52"/>
      <c r="BM718" s="52"/>
      <c r="BN718" s="52"/>
      <c r="BO718" s="52"/>
      <c r="BP718" s="52"/>
      <c r="BQ718" s="52"/>
      <c r="BR718" s="52"/>
      <c r="BS718" s="52"/>
      <c r="BT718" s="52"/>
      <c r="BU718" s="54"/>
      <c r="BV718" s="54"/>
      <c r="BW718" s="52"/>
      <c r="BX718" s="52"/>
      <c r="BY718" s="52"/>
      <c r="BZ718" s="55"/>
      <c r="CA718" s="55"/>
      <c r="CB718" s="52"/>
      <c r="CC718" s="52"/>
      <c r="CD718" s="52"/>
      <c r="CE718" s="52"/>
      <c r="CF718" s="52"/>
      <c r="CG718" s="52"/>
      <c r="CH718" s="52"/>
      <c r="CI718" s="52"/>
      <c r="CJ718" s="52"/>
      <c r="CK718" s="52">
        <v>60</v>
      </c>
      <c r="CL718" s="52">
        <v>34</v>
      </c>
      <c r="CM718" s="52">
        <v>65</v>
      </c>
      <c r="CN718" s="52">
        <v>0.56666666666666665</v>
      </c>
      <c r="CO718" s="52">
        <v>0.92307692307692313</v>
      </c>
      <c r="CP718" s="52">
        <v>37.777777777777779</v>
      </c>
      <c r="CQ718" s="52">
        <v>50</v>
      </c>
      <c r="CR718" s="52"/>
      <c r="CS718" s="52"/>
      <c r="CT718" s="52"/>
      <c r="CU718" s="52"/>
      <c r="CV718" s="52"/>
      <c r="CW718" s="52"/>
      <c r="CX718" s="52"/>
      <c r="CY718" s="52"/>
      <c r="CZ718" s="52">
        <v>16.823939048191338</v>
      </c>
      <c r="DA718" s="52">
        <v>19.496255895940152</v>
      </c>
      <c r="DB718" s="52">
        <v>17.335082511020332</v>
      </c>
      <c r="DC718" s="52"/>
      <c r="DD718" s="50" t="s">
        <v>561</v>
      </c>
      <c r="DE718" s="22"/>
      <c r="DF718" s="22"/>
    </row>
    <row r="719" spans="1:110" x14ac:dyDescent="0.25">
      <c r="A719" s="50" t="s">
        <v>2931</v>
      </c>
      <c r="B719" s="50" t="s">
        <v>2318</v>
      </c>
      <c r="C719" s="50" t="s">
        <v>106</v>
      </c>
      <c r="D719" s="50" t="s">
        <v>107</v>
      </c>
      <c r="E719" s="50" t="s">
        <v>137</v>
      </c>
      <c r="F719" s="50" t="s">
        <v>2644</v>
      </c>
      <c r="G719" s="50" t="s">
        <v>109</v>
      </c>
      <c r="H719" s="52">
        <v>418.4666666666667</v>
      </c>
      <c r="I719" s="52">
        <v>450</v>
      </c>
      <c r="J719" s="52">
        <v>92.992592592592601</v>
      </c>
      <c r="K719" s="52">
        <v>0</v>
      </c>
      <c r="L719" s="52">
        <v>96</v>
      </c>
      <c r="M719" s="52">
        <v>82.231723757590331</v>
      </c>
      <c r="N719" s="52">
        <v>100</v>
      </c>
      <c r="O719" s="52">
        <v>100</v>
      </c>
      <c r="P719" s="52">
        <v>14</v>
      </c>
      <c r="Q719" s="52"/>
      <c r="R719" s="52">
        <v>75</v>
      </c>
      <c r="S719" s="52">
        <v>75</v>
      </c>
      <c r="T719" s="52"/>
      <c r="U719" s="52">
        <v>0</v>
      </c>
      <c r="V719" s="52">
        <v>96</v>
      </c>
      <c r="W719" s="52">
        <v>78.425107599586781</v>
      </c>
      <c r="X719" s="52">
        <v>100</v>
      </c>
      <c r="Y719" s="52">
        <v>100</v>
      </c>
      <c r="Z719" s="52">
        <v>14</v>
      </c>
      <c r="AA719" s="52"/>
      <c r="AB719" s="52"/>
      <c r="AC719" s="52">
        <v>0</v>
      </c>
      <c r="AD719" s="52">
        <v>32</v>
      </c>
      <c r="AE719" s="52">
        <v>58.849999999999994</v>
      </c>
      <c r="AF719" s="52">
        <v>78.466666666666669</v>
      </c>
      <c r="AG719" s="52">
        <v>100</v>
      </c>
      <c r="AH719" s="52">
        <v>5</v>
      </c>
      <c r="AI719" s="52"/>
      <c r="AJ719" s="52">
        <v>61.043209876543216</v>
      </c>
      <c r="AK719" s="52"/>
      <c r="AL719" s="52">
        <v>0</v>
      </c>
      <c r="AM719" s="53"/>
      <c r="AN719" s="53"/>
      <c r="AO719" s="53"/>
      <c r="AP719" s="52">
        <v>0</v>
      </c>
      <c r="AQ719" s="52">
        <v>1</v>
      </c>
      <c r="AR719" s="52"/>
      <c r="AS719" s="52">
        <v>1</v>
      </c>
      <c r="AT719" s="52">
        <v>1</v>
      </c>
      <c r="AU719" s="52"/>
      <c r="AV719" s="52">
        <v>1</v>
      </c>
      <c r="AW719" s="52">
        <v>1</v>
      </c>
      <c r="AX719" s="52"/>
      <c r="AY719" s="52">
        <v>1</v>
      </c>
      <c r="AZ719" s="52">
        <v>3.2710280373831772E-2</v>
      </c>
      <c r="BA719" s="52">
        <v>50</v>
      </c>
      <c r="BB719" s="52">
        <v>50</v>
      </c>
      <c r="BC719" s="52">
        <v>0.1</v>
      </c>
      <c r="BD719" s="52">
        <v>40.000000000000007</v>
      </c>
      <c r="BE719" s="52">
        <v>50</v>
      </c>
      <c r="BF719" s="52"/>
      <c r="BG719" s="52"/>
      <c r="BH719" s="52"/>
      <c r="BI719" s="52"/>
      <c r="BJ719" s="52"/>
      <c r="BK719" s="52"/>
      <c r="BL719" s="52"/>
      <c r="BM719" s="52"/>
      <c r="BN719" s="52"/>
      <c r="BO719" s="52"/>
      <c r="BP719" s="52"/>
      <c r="BQ719" s="52"/>
      <c r="BR719" s="52"/>
      <c r="BS719" s="52"/>
      <c r="BT719" s="52"/>
      <c r="BU719" s="54"/>
      <c r="BV719" s="54"/>
      <c r="BW719" s="52"/>
      <c r="BX719" s="52"/>
      <c r="BY719" s="52"/>
      <c r="BZ719" s="55"/>
      <c r="CA719" s="55"/>
      <c r="CB719" s="52"/>
      <c r="CC719" s="52"/>
      <c r="CD719" s="52"/>
      <c r="CE719" s="52"/>
      <c r="CF719" s="52"/>
      <c r="CG719" s="52"/>
      <c r="CH719" s="52"/>
      <c r="CI719" s="52"/>
      <c r="CJ719" s="52"/>
      <c r="CK719" s="52">
        <v>38</v>
      </c>
      <c r="CL719" s="52">
        <v>32</v>
      </c>
      <c r="CM719" s="52">
        <v>38</v>
      </c>
      <c r="CN719" s="52">
        <v>0.84210526315789469</v>
      </c>
      <c r="CO719" s="52">
        <v>1</v>
      </c>
      <c r="CP719" s="52">
        <v>50</v>
      </c>
      <c r="CQ719" s="52">
        <v>50</v>
      </c>
      <c r="CR719" s="52"/>
      <c r="CS719" s="52"/>
      <c r="CT719" s="52"/>
      <c r="CU719" s="52"/>
      <c r="CV719" s="52"/>
      <c r="CW719" s="52"/>
      <c r="CX719" s="52"/>
      <c r="CY719" s="52"/>
      <c r="CZ719" s="52">
        <v>16.823939048191338</v>
      </c>
      <c r="DA719" s="52">
        <v>19.496255895940152</v>
      </c>
      <c r="DB719" s="52">
        <v>17.335082511020332</v>
      </c>
      <c r="DC719" s="52"/>
      <c r="DD719" s="50" t="s">
        <v>506</v>
      </c>
      <c r="DE719" s="22"/>
      <c r="DF719" s="22"/>
    </row>
    <row r="720" spans="1:110" x14ac:dyDescent="0.25">
      <c r="A720" s="50" t="s">
        <v>3667</v>
      </c>
      <c r="B720" s="50" t="s">
        <v>2319</v>
      </c>
      <c r="C720" s="50" t="s">
        <v>1320</v>
      </c>
      <c r="D720" s="50" t="s">
        <v>122</v>
      </c>
      <c r="E720" s="50" t="s">
        <v>123</v>
      </c>
      <c r="F720" s="50" t="s">
        <v>1454</v>
      </c>
      <c r="G720" s="50" t="s">
        <v>109</v>
      </c>
      <c r="H720" s="52">
        <v>53.750737272164919</v>
      </c>
      <c r="I720" s="52">
        <v>250</v>
      </c>
      <c r="J720" s="52">
        <v>21.500294908865968</v>
      </c>
      <c r="K720" s="52"/>
      <c r="L720" s="52">
        <v>3</v>
      </c>
      <c r="M720" s="52"/>
      <c r="N720" s="52"/>
      <c r="O720" s="52">
        <v>0</v>
      </c>
      <c r="P720" s="52">
        <v>3</v>
      </c>
      <c r="Q720" s="52"/>
      <c r="R720" s="52"/>
      <c r="S720" s="52"/>
      <c r="T720" s="52"/>
      <c r="U720" s="52">
        <v>0</v>
      </c>
      <c r="V720" s="52">
        <v>6</v>
      </c>
      <c r="W720" s="52"/>
      <c r="X720" s="52"/>
      <c r="Y720" s="52">
        <v>0</v>
      </c>
      <c r="Z720" s="52">
        <v>6</v>
      </c>
      <c r="AA720" s="52"/>
      <c r="AB720" s="52"/>
      <c r="AC720" s="52">
        <v>0</v>
      </c>
      <c r="AD720" s="52">
        <v>15</v>
      </c>
      <c r="AE720" s="52"/>
      <c r="AF720" s="52"/>
      <c r="AG720" s="52">
        <v>0</v>
      </c>
      <c r="AH720" s="52">
        <v>12</v>
      </c>
      <c r="AI720" s="52"/>
      <c r="AJ720" s="52"/>
      <c r="AK720" s="52"/>
      <c r="AL720" s="52">
        <v>0</v>
      </c>
      <c r="AM720" s="53"/>
      <c r="AN720" s="53"/>
      <c r="AO720" s="53"/>
      <c r="AP720" s="52">
        <v>1</v>
      </c>
      <c r="AQ720" s="52"/>
      <c r="AR720" s="52"/>
      <c r="AS720" s="52"/>
      <c r="AT720" s="52"/>
      <c r="AU720" s="52"/>
      <c r="AV720" s="52"/>
      <c r="AW720" s="52">
        <v>0.68</v>
      </c>
      <c r="AX720" s="52"/>
      <c r="AY720" s="52"/>
      <c r="AZ720" s="52">
        <v>0.82758620689655171</v>
      </c>
      <c r="BA720" s="52">
        <v>0</v>
      </c>
      <c r="BB720" s="52">
        <v>50</v>
      </c>
      <c r="BC720" s="52">
        <v>0.82352941176470584</v>
      </c>
      <c r="BD720" s="52">
        <v>0</v>
      </c>
      <c r="BE720" s="52">
        <v>50</v>
      </c>
      <c r="BF720" s="52"/>
      <c r="BG720" s="52"/>
      <c r="BH720" s="52"/>
      <c r="BI720" s="52"/>
      <c r="BJ720" s="52"/>
      <c r="BK720" s="52"/>
      <c r="BL720" s="52"/>
      <c r="BM720" s="52"/>
      <c r="BN720" s="52"/>
      <c r="BO720" s="52"/>
      <c r="BP720" s="52">
        <v>43</v>
      </c>
      <c r="BQ720" s="52">
        <v>68</v>
      </c>
      <c r="BR720" s="52">
        <v>0.63235294117647056</v>
      </c>
      <c r="BS720" s="52">
        <v>33.635794743429287</v>
      </c>
      <c r="BT720" s="52">
        <v>50</v>
      </c>
      <c r="BU720" s="54"/>
      <c r="BV720" s="54"/>
      <c r="BW720" s="52"/>
      <c r="BX720" s="52"/>
      <c r="BY720" s="52"/>
      <c r="BZ720" s="55"/>
      <c r="CA720" s="55"/>
      <c r="CB720" s="52"/>
      <c r="CC720" s="52"/>
      <c r="CD720" s="52"/>
      <c r="CE720" s="52"/>
      <c r="CF720" s="52"/>
      <c r="CG720" s="52"/>
      <c r="CH720" s="52"/>
      <c r="CI720" s="52"/>
      <c r="CJ720" s="52"/>
      <c r="CK720" s="52"/>
      <c r="CL720" s="52"/>
      <c r="CM720" s="52">
        <v>35</v>
      </c>
      <c r="CN720" s="52"/>
      <c r="CO720" s="52"/>
      <c r="CP720" s="52">
        <v>0</v>
      </c>
      <c r="CQ720" s="52">
        <v>50</v>
      </c>
      <c r="CR720" s="52">
        <v>28</v>
      </c>
      <c r="CS720" s="52">
        <v>116</v>
      </c>
      <c r="CT720" s="52">
        <v>0.2413793103448276</v>
      </c>
      <c r="CU720" s="52">
        <v>20.114942528735632</v>
      </c>
      <c r="CV720" s="52">
        <v>50</v>
      </c>
      <c r="CW720" s="52"/>
      <c r="CX720" s="52"/>
      <c r="CY720" s="52"/>
      <c r="CZ720" s="52"/>
      <c r="DA720" s="52"/>
      <c r="DB720" s="52"/>
      <c r="DC720" s="52"/>
      <c r="DD720" s="50" t="s">
        <v>1358</v>
      </c>
      <c r="DE720" s="22"/>
      <c r="DF720" s="22"/>
    </row>
    <row r="721" spans="1:110" x14ac:dyDescent="0.25">
      <c r="A721" s="50" t="s">
        <v>3005</v>
      </c>
      <c r="B721" s="50" t="s">
        <v>2320</v>
      </c>
      <c r="C721" s="50" t="s">
        <v>106</v>
      </c>
      <c r="D721" s="50" t="s">
        <v>122</v>
      </c>
      <c r="E721" s="50" t="s">
        <v>123</v>
      </c>
      <c r="F721" s="50" t="s">
        <v>1454</v>
      </c>
      <c r="G721" s="50" t="s">
        <v>109</v>
      </c>
      <c r="H721" s="52">
        <v>824.43625016366889</v>
      </c>
      <c r="I721" s="52">
        <v>1250</v>
      </c>
      <c r="J721" s="52">
        <v>65.954900013093507</v>
      </c>
      <c r="K721" s="52">
        <v>1</v>
      </c>
      <c r="L721" s="52">
        <v>83</v>
      </c>
      <c r="M721" s="52">
        <v>53.848377380489708</v>
      </c>
      <c r="N721" s="52">
        <v>71.797836507319616</v>
      </c>
      <c r="O721" s="52">
        <v>100</v>
      </c>
      <c r="P721" s="52">
        <v>53</v>
      </c>
      <c r="Q721" s="52">
        <v>51.183810103469277</v>
      </c>
      <c r="R721" s="52">
        <v>44.86311569301261</v>
      </c>
      <c r="S721" s="52">
        <v>58.555779569892465</v>
      </c>
      <c r="T721" s="52">
        <v>68.245080137959036</v>
      </c>
      <c r="U721" s="52">
        <v>100</v>
      </c>
      <c r="V721" s="52">
        <v>82</v>
      </c>
      <c r="W721" s="52">
        <v>40.236987679155149</v>
      </c>
      <c r="X721" s="52">
        <v>53.649316905540203</v>
      </c>
      <c r="Y721" s="52">
        <v>100</v>
      </c>
      <c r="Z721" s="52">
        <v>52</v>
      </c>
      <c r="AA721" s="52">
        <v>37.568067671160456</v>
      </c>
      <c r="AB721" s="52">
        <v>50.090756894880606</v>
      </c>
      <c r="AC721" s="52">
        <v>100</v>
      </c>
      <c r="AD721" s="52">
        <v>89</v>
      </c>
      <c r="AE721" s="52">
        <v>45.631460674157339</v>
      </c>
      <c r="AF721" s="52">
        <v>60.841947565543123</v>
      </c>
      <c r="AG721" s="52">
        <v>100</v>
      </c>
      <c r="AH721" s="52">
        <v>56</v>
      </c>
      <c r="AI721" s="52">
        <v>38.44761904761905</v>
      </c>
      <c r="AJ721" s="52">
        <v>57.822222222222216</v>
      </c>
      <c r="AK721" s="52">
        <v>51.263492063492066</v>
      </c>
      <c r="AL721" s="52">
        <v>100</v>
      </c>
      <c r="AM721" s="53">
        <v>7.37</v>
      </c>
      <c r="AN721" s="53">
        <v>7.29</v>
      </c>
      <c r="AO721" s="53">
        <v>19.37</v>
      </c>
      <c r="AP721" s="52">
        <v>1</v>
      </c>
      <c r="AQ721" s="52">
        <v>0.90217391304347827</v>
      </c>
      <c r="AR721" s="52">
        <v>0.86885245901639341</v>
      </c>
      <c r="AS721" s="52">
        <v>0.967741935483871</v>
      </c>
      <c r="AT721" s="52">
        <v>0.89130434782608692</v>
      </c>
      <c r="AU721" s="52">
        <v>0.85245901639344257</v>
      </c>
      <c r="AV721" s="52">
        <v>0.967741935483871</v>
      </c>
      <c r="AW721" s="52">
        <v>0.98888888888888893</v>
      </c>
      <c r="AX721" s="52">
        <v>0.98245614035087714</v>
      </c>
      <c r="AY721" s="52">
        <v>1</v>
      </c>
      <c r="AZ721" s="52">
        <v>0.19220055710306408</v>
      </c>
      <c r="BA721" s="52">
        <v>21.559888579387199</v>
      </c>
      <c r="BB721" s="52">
        <v>50</v>
      </c>
      <c r="BC721" s="52">
        <v>0.25531914893617019</v>
      </c>
      <c r="BD721" s="52">
        <v>8.9361702127659814</v>
      </c>
      <c r="BE721" s="52">
        <v>50</v>
      </c>
      <c r="BF721" s="52">
        <v>151</v>
      </c>
      <c r="BG721" s="52">
        <v>157</v>
      </c>
      <c r="BH721" s="52">
        <v>0.96178343949044587</v>
      </c>
      <c r="BI721" s="52">
        <v>50</v>
      </c>
      <c r="BJ721" s="52">
        <v>50</v>
      </c>
      <c r="BK721" s="52">
        <v>33</v>
      </c>
      <c r="BL721" s="52">
        <v>157</v>
      </c>
      <c r="BM721" s="52">
        <v>0.21019108280254778</v>
      </c>
      <c r="BN721" s="52">
        <v>14.012738853503185</v>
      </c>
      <c r="BO721" s="52">
        <v>50</v>
      </c>
      <c r="BP721" s="52">
        <v>107</v>
      </c>
      <c r="BQ721" s="52">
        <v>126</v>
      </c>
      <c r="BR721" s="52">
        <v>0.84920634920634919</v>
      </c>
      <c r="BS721" s="52">
        <v>45.17055048969943</v>
      </c>
      <c r="BT721" s="52">
        <v>50</v>
      </c>
      <c r="BU721" s="54">
        <v>65</v>
      </c>
      <c r="BV721" s="54">
        <v>72</v>
      </c>
      <c r="BW721" s="52">
        <v>0.90277777777777779</v>
      </c>
      <c r="BX721" s="52">
        <v>96.040189125295512</v>
      </c>
      <c r="BY721" s="52">
        <v>100</v>
      </c>
      <c r="BZ721" s="55">
        <v>59</v>
      </c>
      <c r="CA721" s="55">
        <v>62</v>
      </c>
      <c r="CB721" s="52">
        <v>0.95161290322580649</v>
      </c>
      <c r="CC721" s="52">
        <v>100</v>
      </c>
      <c r="CD721" s="52">
        <v>100</v>
      </c>
      <c r="CE721" s="52">
        <v>0</v>
      </c>
      <c r="CF721" s="52">
        <v>66</v>
      </c>
      <c r="CG721" s="52">
        <v>41</v>
      </c>
      <c r="CH721" s="52">
        <v>0.62121212121212122</v>
      </c>
      <c r="CI721" s="52">
        <v>82.828282828282823</v>
      </c>
      <c r="CJ721" s="52">
        <v>100</v>
      </c>
      <c r="CK721" s="52">
        <v>14</v>
      </c>
      <c r="CL721" s="52">
        <v>2</v>
      </c>
      <c r="CM721" s="52">
        <v>81</v>
      </c>
      <c r="CN721" s="52">
        <v>0.14285714285714285</v>
      </c>
      <c r="CO721" s="52">
        <v>0.1728395061728395</v>
      </c>
      <c r="CP721" s="52">
        <v>0</v>
      </c>
      <c r="CQ721" s="52">
        <v>50</v>
      </c>
      <c r="CR721" s="52">
        <v>231</v>
      </c>
      <c r="CS721" s="52">
        <v>359</v>
      </c>
      <c r="CT721" s="52">
        <v>0.64345403899721454</v>
      </c>
      <c r="CU721" s="52">
        <v>50</v>
      </c>
      <c r="CV721" s="52">
        <v>50</v>
      </c>
      <c r="CW721" s="52">
        <v>0.95161290322580649</v>
      </c>
      <c r="CX721" s="52">
        <v>0.94</v>
      </c>
      <c r="CY721" s="52">
        <v>-1.1612903225806548E-2</v>
      </c>
      <c r="CZ721" s="52">
        <v>16.823939048191338</v>
      </c>
      <c r="DA721" s="52">
        <v>19.496255895940152</v>
      </c>
      <c r="DB721" s="52">
        <v>17.335082511020332</v>
      </c>
      <c r="DC721" s="52">
        <v>12.629206143265662</v>
      </c>
      <c r="DD721" s="50" t="s">
        <v>585</v>
      </c>
      <c r="DE721" s="22"/>
      <c r="DF721" s="22"/>
    </row>
    <row r="722" spans="1:110" x14ac:dyDescent="0.25">
      <c r="A722" s="50" t="s">
        <v>3375</v>
      </c>
      <c r="B722" s="50" t="s">
        <v>2321</v>
      </c>
      <c r="C722" s="50" t="s">
        <v>106</v>
      </c>
      <c r="D722" s="50" t="s">
        <v>137</v>
      </c>
      <c r="E722" s="50" t="s">
        <v>119</v>
      </c>
      <c r="F722" s="50" t="s">
        <v>1453</v>
      </c>
      <c r="G722" s="50" t="s">
        <v>109</v>
      </c>
      <c r="H722" s="52">
        <v>568.52459900234805</v>
      </c>
      <c r="I722" s="52">
        <v>800</v>
      </c>
      <c r="J722" s="52">
        <v>71.065574875293507</v>
      </c>
      <c r="K722" s="52">
        <v>1</v>
      </c>
      <c r="L722" s="52">
        <v>281</v>
      </c>
      <c r="M722" s="52">
        <v>67.278977342903886</v>
      </c>
      <c r="N722" s="52">
        <v>89.705303123871843</v>
      </c>
      <c r="O722" s="52">
        <v>100</v>
      </c>
      <c r="P722" s="52">
        <v>124</v>
      </c>
      <c r="Q722" s="52">
        <v>56.085538484353215</v>
      </c>
      <c r="R722" s="52">
        <v>69.348904470062038</v>
      </c>
      <c r="S722" s="52">
        <v>75</v>
      </c>
      <c r="T722" s="52">
        <v>74.78071797913762</v>
      </c>
      <c r="U722" s="52">
        <v>100</v>
      </c>
      <c r="V722" s="52">
        <v>282</v>
      </c>
      <c r="W722" s="52">
        <v>61.462206179894409</v>
      </c>
      <c r="X722" s="52">
        <v>81.949608239859202</v>
      </c>
      <c r="Y722" s="52">
        <v>100</v>
      </c>
      <c r="Z722" s="52">
        <v>124</v>
      </c>
      <c r="AA722" s="52">
        <v>51.413026100487279</v>
      </c>
      <c r="AB722" s="52">
        <v>68.550701467316372</v>
      </c>
      <c r="AC722" s="52">
        <v>100</v>
      </c>
      <c r="AD722" s="52">
        <v>151</v>
      </c>
      <c r="AE722" s="52">
        <v>56.129746136865343</v>
      </c>
      <c r="AF722" s="52">
        <v>74.839661515820453</v>
      </c>
      <c r="AG722" s="52">
        <v>100</v>
      </c>
      <c r="AH722" s="52">
        <v>65</v>
      </c>
      <c r="AI722" s="52">
        <v>50.262948717948703</v>
      </c>
      <c r="AJ722" s="52">
        <v>60.563953488372086</v>
      </c>
      <c r="AK722" s="52">
        <v>67.017264957264928</v>
      </c>
      <c r="AL722" s="52">
        <v>100</v>
      </c>
      <c r="AM722" s="53">
        <v>18.91</v>
      </c>
      <c r="AN722" s="53">
        <v>17.93</v>
      </c>
      <c r="AO722" s="53">
        <v>10.3</v>
      </c>
      <c r="AP722" s="52">
        <v>0</v>
      </c>
      <c r="AQ722" s="52">
        <v>0.96989966555183948</v>
      </c>
      <c r="AR722" s="52">
        <v>0.97761194029850751</v>
      </c>
      <c r="AS722" s="52">
        <v>0.96363636363636362</v>
      </c>
      <c r="AT722" s="52">
        <v>0.97324414715719065</v>
      </c>
      <c r="AU722" s="52">
        <v>0.97761194029850751</v>
      </c>
      <c r="AV722" s="52">
        <v>0.96969696969696972</v>
      </c>
      <c r="AW722" s="52">
        <v>1</v>
      </c>
      <c r="AX722" s="52">
        <v>1</v>
      </c>
      <c r="AY722" s="52">
        <v>1</v>
      </c>
      <c r="AZ722" s="52">
        <v>0.20333333333333334</v>
      </c>
      <c r="BA722" s="52">
        <v>19.333333333333336</v>
      </c>
      <c r="BB722" s="52">
        <v>50</v>
      </c>
      <c r="BC722" s="52">
        <v>0.31538461538461537</v>
      </c>
      <c r="BD722" s="52">
        <v>0</v>
      </c>
      <c r="BE722" s="52">
        <v>50</v>
      </c>
      <c r="BF722" s="52"/>
      <c r="BG722" s="52"/>
      <c r="BH722" s="52"/>
      <c r="BI722" s="52"/>
      <c r="BJ722" s="52"/>
      <c r="BK722" s="52"/>
      <c r="BL722" s="52"/>
      <c r="BM722" s="52"/>
      <c r="BN722" s="52"/>
      <c r="BO722" s="52"/>
      <c r="BP722" s="52">
        <v>75</v>
      </c>
      <c r="BQ722" s="52">
        <v>77</v>
      </c>
      <c r="BR722" s="52">
        <v>0.97402597402597402</v>
      </c>
      <c r="BS722" s="52">
        <v>50</v>
      </c>
      <c r="BT722" s="52">
        <v>50</v>
      </c>
      <c r="BU722" s="54"/>
      <c r="BV722" s="54"/>
      <c r="BW722" s="52"/>
      <c r="BX722" s="52"/>
      <c r="BY722" s="52"/>
      <c r="BZ722" s="55"/>
      <c r="CA722" s="55"/>
      <c r="CB722" s="52"/>
      <c r="CC722" s="52"/>
      <c r="CD722" s="52"/>
      <c r="CE722" s="52"/>
      <c r="CF722" s="52"/>
      <c r="CG722" s="52"/>
      <c r="CH722" s="52"/>
      <c r="CI722" s="52"/>
      <c r="CJ722" s="52"/>
      <c r="CK722" s="52">
        <v>159</v>
      </c>
      <c r="CL722" s="52">
        <v>101</v>
      </c>
      <c r="CM722" s="52">
        <v>162</v>
      </c>
      <c r="CN722" s="52">
        <v>0.63522012578616349</v>
      </c>
      <c r="CO722" s="52">
        <v>0.98148148148148151</v>
      </c>
      <c r="CP722" s="52">
        <v>42.348008385744237</v>
      </c>
      <c r="CQ722" s="52">
        <v>50</v>
      </c>
      <c r="CR722" s="52"/>
      <c r="CS722" s="52"/>
      <c r="CT722" s="52"/>
      <c r="CU722" s="52"/>
      <c r="CV722" s="52"/>
      <c r="CW722" s="52"/>
      <c r="CX722" s="52"/>
      <c r="CY722" s="52"/>
      <c r="CZ722" s="52">
        <v>16.823939048191338</v>
      </c>
      <c r="DA722" s="52">
        <v>19.496255895940152</v>
      </c>
      <c r="DB722" s="52">
        <v>17.335082511020332</v>
      </c>
      <c r="DC722" s="52"/>
      <c r="DD722" s="50" t="s">
        <v>1005</v>
      </c>
      <c r="DE722" s="22"/>
      <c r="DF722" s="22"/>
    </row>
    <row r="723" spans="1:110" x14ac:dyDescent="0.25">
      <c r="A723" s="50" t="s">
        <v>3538</v>
      </c>
      <c r="B723" s="50" t="s">
        <v>2322</v>
      </c>
      <c r="C723" s="50" t="s">
        <v>106</v>
      </c>
      <c r="D723" s="50" t="s">
        <v>137</v>
      </c>
      <c r="E723" s="50" t="s">
        <v>108</v>
      </c>
      <c r="F723" s="50" t="s">
        <v>1454</v>
      </c>
      <c r="G723" s="50" t="s">
        <v>109</v>
      </c>
      <c r="H723" s="52">
        <v>554.92698358089069</v>
      </c>
      <c r="I723" s="52">
        <v>750</v>
      </c>
      <c r="J723" s="52">
        <v>73.990264477452101</v>
      </c>
      <c r="K723" s="52">
        <v>0</v>
      </c>
      <c r="L723" s="52">
        <v>145</v>
      </c>
      <c r="M723" s="52">
        <v>66.896099288876968</v>
      </c>
      <c r="N723" s="52">
        <v>89.194799051835957</v>
      </c>
      <c r="O723" s="52">
        <v>100</v>
      </c>
      <c r="P723" s="52">
        <v>96</v>
      </c>
      <c r="Q723" s="52">
        <v>63.511749351491574</v>
      </c>
      <c r="R723" s="52">
        <v>61.119972322979848</v>
      </c>
      <c r="S723" s="52">
        <v>73.526662431509564</v>
      </c>
      <c r="T723" s="52">
        <v>84.682332468655432</v>
      </c>
      <c r="U723" s="52">
        <v>100</v>
      </c>
      <c r="V723" s="52">
        <v>146</v>
      </c>
      <c r="W723" s="52">
        <v>54.401105670031406</v>
      </c>
      <c r="X723" s="52">
        <v>72.53480756004187</v>
      </c>
      <c r="Y723" s="52">
        <v>100</v>
      </c>
      <c r="Z723" s="52">
        <v>97</v>
      </c>
      <c r="AA723" s="52">
        <v>51.007039010294562</v>
      </c>
      <c r="AB723" s="52">
        <v>68.009385347059421</v>
      </c>
      <c r="AC723" s="52">
        <v>100</v>
      </c>
      <c r="AD723" s="52">
        <v>71</v>
      </c>
      <c r="AE723" s="52">
        <v>51.066079812206581</v>
      </c>
      <c r="AF723" s="52">
        <v>68.088106416275437</v>
      </c>
      <c r="AG723" s="52">
        <v>100</v>
      </c>
      <c r="AH723" s="52">
        <v>47</v>
      </c>
      <c r="AI723" s="52">
        <v>48.807624113475178</v>
      </c>
      <c r="AJ723" s="52">
        <v>55.48888888888888</v>
      </c>
      <c r="AK723" s="52">
        <v>65.076832151300238</v>
      </c>
      <c r="AL723" s="52">
        <v>100</v>
      </c>
      <c r="AM723" s="53">
        <v>10.01</v>
      </c>
      <c r="AN723" s="53">
        <v>10.11</v>
      </c>
      <c r="AO723" s="53">
        <v>6.68</v>
      </c>
      <c r="AP723" s="52">
        <v>0</v>
      </c>
      <c r="AQ723" s="52">
        <v>0.98726114649681529</v>
      </c>
      <c r="AR723" s="52">
        <v>0.98113207547169812</v>
      </c>
      <c r="AS723" s="52">
        <v>1</v>
      </c>
      <c r="AT723" s="52">
        <v>1</v>
      </c>
      <c r="AU723" s="52">
        <v>1</v>
      </c>
      <c r="AV723" s="52">
        <v>1</v>
      </c>
      <c r="AW723" s="52">
        <v>1</v>
      </c>
      <c r="AX723" s="52">
        <v>1</v>
      </c>
      <c r="AY723" s="52">
        <v>1</v>
      </c>
      <c r="AZ723" s="52">
        <v>5.6962025316455694E-2</v>
      </c>
      <c r="BA723" s="52">
        <v>48.607594936708871</v>
      </c>
      <c r="BB723" s="52">
        <v>50</v>
      </c>
      <c r="BC723" s="52">
        <v>8.4112149532710276E-2</v>
      </c>
      <c r="BD723" s="52">
        <v>43.177570093457952</v>
      </c>
      <c r="BE723" s="52">
        <v>50</v>
      </c>
      <c r="BF723" s="52"/>
      <c r="BG723" s="52"/>
      <c r="BH723" s="52"/>
      <c r="BI723" s="52"/>
      <c r="BJ723" s="52"/>
      <c r="BK723" s="52"/>
      <c r="BL723" s="52"/>
      <c r="BM723" s="52"/>
      <c r="BN723" s="52"/>
      <c r="BO723" s="52"/>
      <c r="BP723" s="52"/>
      <c r="BQ723" s="52"/>
      <c r="BR723" s="52"/>
      <c r="BS723" s="52"/>
      <c r="BT723" s="52"/>
      <c r="BU723" s="54"/>
      <c r="BV723" s="54"/>
      <c r="BW723" s="52"/>
      <c r="BX723" s="52"/>
      <c r="BY723" s="52"/>
      <c r="BZ723" s="55"/>
      <c r="CA723" s="55"/>
      <c r="CB723" s="52"/>
      <c r="CC723" s="52"/>
      <c r="CD723" s="52"/>
      <c r="CE723" s="52"/>
      <c r="CF723" s="52"/>
      <c r="CG723" s="52"/>
      <c r="CH723" s="52"/>
      <c r="CI723" s="52"/>
      <c r="CJ723" s="52"/>
      <c r="CK723" s="52">
        <v>75</v>
      </c>
      <c r="CL723" s="52">
        <v>35</v>
      </c>
      <c r="CM723" s="52">
        <v>84</v>
      </c>
      <c r="CN723" s="52">
        <v>0.46666666666666667</v>
      </c>
      <c r="CO723" s="52">
        <v>0.8928571428571429</v>
      </c>
      <c r="CP723" s="52">
        <v>15.555555555555555</v>
      </c>
      <c r="CQ723" s="52">
        <v>50</v>
      </c>
      <c r="CR723" s="52"/>
      <c r="CS723" s="52"/>
      <c r="CT723" s="52"/>
      <c r="CU723" s="52"/>
      <c r="CV723" s="52"/>
      <c r="CW723" s="52"/>
      <c r="CX723" s="52"/>
      <c r="CY723" s="52"/>
      <c r="CZ723" s="52">
        <v>16.823939048191338</v>
      </c>
      <c r="DA723" s="52">
        <v>19.496255895940152</v>
      </c>
      <c r="DB723" s="52">
        <v>17.335082511020332</v>
      </c>
      <c r="DC723" s="52"/>
      <c r="DD723" s="50" t="s">
        <v>1179</v>
      </c>
      <c r="DE723" s="22"/>
      <c r="DF723" s="22"/>
    </row>
    <row r="724" spans="1:110" x14ac:dyDescent="0.25">
      <c r="A724" s="50" t="s">
        <v>3254</v>
      </c>
      <c r="B724" s="50" t="s">
        <v>2323</v>
      </c>
      <c r="C724" s="50" t="s">
        <v>106</v>
      </c>
      <c r="D724" s="50" t="s">
        <v>1693</v>
      </c>
      <c r="E724" s="50" t="s">
        <v>108</v>
      </c>
      <c r="F724" s="50" t="s">
        <v>2644</v>
      </c>
      <c r="G724" s="50" t="s">
        <v>109</v>
      </c>
      <c r="H724" s="52">
        <v>552.76914954097015</v>
      </c>
      <c r="I724" s="52">
        <v>650</v>
      </c>
      <c r="J724" s="52">
        <v>85.041407621687711</v>
      </c>
      <c r="K724" s="52">
        <v>0</v>
      </c>
      <c r="L724" s="52">
        <v>243</v>
      </c>
      <c r="M724" s="52">
        <v>81.709139357869361</v>
      </c>
      <c r="N724" s="52">
        <v>100</v>
      </c>
      <c r="O724" s="52">
        <v>100</v>
      </c>
      <c r="P724" s="52">
        <v>29</v>
      </c>
      <c r="Q724" s="52">
        <v>62.161924705071826</v>
      </c>
      <c r="R724" s="52">
        <v>75</v>
      </c>
      <c r="S724" s="52">
        <v>75</v>
      </c>
      <c r="T724" s="52">
        <v>82.882566273429106</v>
      </c>
      <c r="U724" s="52">
        <v>100</v>
      </c>
      <c r="V724" s="52">
        <v>244</v>
      </c>
      <c r="W724" s="52">
        <v>73.813704270455759</v>
      </c>
      <c r="X724" s="52">
        <v>98.418272360607688</v>
      </c>
      <c r="Y724" s="52">
        <v>100</v>
      </c>
      <c r="Z724" s="52">
        <v>29</v>
      </c>
      <c r="AA724" s="52">
        <v>56.908980753354619</v>
      </c>
      <c r="AB724" s="52">
        <v>75.878641004472826</v>
      </c>
      <c r="AC724" s="52">
        <v>100</v>
      </c>
      <c r="AD724" s="52">
        <v>72</v>
      </c>
      <c r="AE724" s="52">
        <v>61.248611111111131</v>
      </c>
      <c r="AF724" s="52">
        <v>81.664814814814846</v>
      </c>
      <c r="AG724" s="52">
        <v>100</v>
      </c>
      <c r="AH724" s="52">
        <v>10</v>
      </c>
      <c r="AI724" s="52"/>
      <c r="AJ724" s="52">
        <v>63.593010752688194</v>
      </c>
      <c r="AK724" s="52"/>
      <c r="AL724" s="52">
        <v>0</v>
      </c>
      <c r="AM724" s="53">
        <v>12.83</v>
      </c>
      <c r="AN724" s="53">
        <v>18.09</v>
      </c>
      <c r="AO724" s="53"/>
      <c r="AP724" s="52">
        <v>0</v>
      </c>
      <c r="AQ724" s="52">
        <v>0.99595141700404854</v>
      </c>
      <c r="AR724" s="52">
        <v>1</v>
      </c>
      <c r="AS724" s="52">
        <v>0.99539170506912444</v>
      </c>
      <c r="AT724" s="52">
        <v>1</v>
      </c>
      <c r="AU724" s="52">
        <v>1</v>
      </c>
      <c r="AV724" s="52">
        <v>1</v>
      </c>
      <c r="AW724" s="52">
        <v>1</v>
      </c>
      <c r="AX724" s="52"/>
      <c r="AY724" s="52">
        <v>1</v>
      </c>
      <c r="AZ724" s="52">
        <v>2.5714285714285714E-2</v>
      </c>
      <c r="BA724" s="52">
        <v>50</v>
      </c>
      <c r="BB724" s="52">
        <v>50</v>
      </c>
      <c r="BC724" s="52">
        <v>0.13953488372093023</v>
      </c>
      <c r="BD724" s="52">
        <v>32.093023255813961</v>
      </c>
      <c r="BE724" s="52">
        <v>50</v>
      </c>
      <c r="BF724" s="52"/>
      <c r="BG724" s="52"/>
      <c r="BH724" s="52"/>
      <c r="BI724" s="52"/>
      <c r="BJ724" s="52"/>
      <c r="BK724" s="52"/>
      <c r="BL724" s="52"/>
      <c r="BM724" s="52"/>
      <c r="BN724" s="52"/>
      <c r="BO724" s="52"/>
      <c r="BP724" s="52"/>
      <c r="BQ724" s="52"/>
      <c r="BR724" s="52"/>
      <c r="BS724" s="52"/>
      <c r="BT724" s="52"/>
      <c r="BU724" s="54"/>
      <c r="BV724" s="54"/>
      <c r="BW724" s="52"/>
      <c r="BX724" s="52"/>
      <c r="BY724" s="52"/>
      <c r="BZ724" s="55"/>
      <c r="CA724" s="55"/>
      <c r="CB724" s="52"/>
      <c r="CC724" s="52"/>
      <c r="CD724" s="52"/>
      <c r="CE724" s="52"/>
      <c r="CF724" s="52"/>
      <c r="CG724" s="52"/>
      <c r="CH724" s="52"/>
      <c r="CI724" s="52"/>
      <c r="CJ724" s="52"/>
      <c r="CK724" s="52">
        <v>111</v>
      </c>
      <c r="CL724" s="52">
        <v>53</v>
      </c>
      <c r="CM724" s="52">
        <v>116</v>
      </c>
      <c r="CN724" s="52">
        <v>0.47747747747747749</v>
      </c>
      <c r="CO724" s="52">
        <v>0.9568965517241379</v>
      </c>
      <c r="CP724" s="52">
        <v>31.831831831831831</v>
      </c>
      <c r="CQ724" s="52">
        <v>50</v>
      </c>
      <c r="CR724" s="52"/>
      <c r="CS724" s="52"/>
      <c r="CT724" s="52"/>
      <c r="CU724" s="52"/>
      <c r="CV724" s="52"/>
      <c r="CW724" s="52"/>
      <c r="CX724" s="52"/>
      <c r="CY724" s="52"/>
      <c r="CZ724" s="52">
        <v>16.823939048191338</v>
      </c>
      <c r="DA724" s="52">
        <v>19.496255895940152</v>
      </c>
      <c r="DB724" s="52">
        <v>17.335082511020332</v>
      </c>
      <c r="DC724" s="52"/>
      <c r="DD724" s="50" t="s">
        <v>862</v>
      </c>
      <c r="DE724" s="22"/>
      <c r="DF724" s="22"/>
    </row>
    <row r="725" spans="1:110" x14ac:dyDescent="0.25">
      <c r="A725" s="50" t="s">
        <v>2802</v>
      </c>
      <c r="B725" s="50" t="s">
        <v>2324</v>
      </c>
      <c r="C725" s="50" t="s">
        <v>106</v>
      </c>
      <c r="D725" s="50" t="s">
        <v>114</v>
      </c>
      <c r="E725" s="50" t="s">
        <v>137</v>
      </c>
      <c r="F725" s="50" t="s">
        <v>2644</v>
      </c>
      <c r="G725" s="50" t="s">
        <v>109</v>
      </c>
      <c r="H725" s="52">
        <v>549.32441138138688</v>
      </c>
      <c r="I725" s="52">
        <v>750</v>
      </c>
      <c r="J725" s="52">
        <v>73.243254850851585</v>
      </c>
      <c r="K725" s="52">
        <v>0</v>
      </c>
      <c r="L725" s="52">
        <v>180</v>
      </c>
      <c r="M725" s="52">
        <v>66.809512805334293</v>
      </c>
      <c r="N725" s="52">
        <v>89.079350407112386</v>
      </c>
      <c r="O725" s="52">
        <v>100</v>
      </c>
      <c r="P725" s="52">
        <v>115</v>
      </c>
      <c r="Q725" s="52">
        <v>58.835513457200136</v>
      </c>
      <c r="R725" s="52">
        <v>70.238317311394241</v>
      </c>
      <c r="S725" s="52">
        <v>75</v>
      </c>
      <c r="T725" s="52">
        <v>78.447351276266858</v>
      </c>
      <c r="U725" s="52">
        <v>100</v>
      </c>
      <c r="V725" s="52">
        <v>181</v>
      </c>
      <c r="W725" s="52">
        <v>60.096642419846859</v>
      </c>
      <c r="X725" s="52">
        <v>80.128856559795807</v>
      </c>
      <c r="Y725" s="52">
        <v>100</v>
      </c>
      <c r="Z725" s="52">
        <v>116</v>
      </c>
      <c r="AA725" s="52">
        <v>54.413807351307376</v>
      </c>
      <c r="AB725" s="52">
        <v>72.551743135076492</v>
      </c>
      <c r="AC725" s="52">
        <v>100</v>
      </c>
      <c r="AD725" s="52">
        <v>60</v>
      </c>
      <c r="AE725" s="52">
        <v>47.862222222222236</v>
      </c>
      <c r="AF725" s="52">
        <v>63.816296296296315</v>
      </c>
      <c r="AG725" s="52">
        <v>100</v>
      </c>
      <c r="AH725" s="52">
        <v>37</v>
      </c>
      <c r="AI725" s="52">
        <v>42.5927927927928</v>
      </c>
      <c r="AJ725" s="52">
        <v>56.339130434782597</v>
      </c>
      <c r="AK725" s="52">
        <v>56.790390390390399</v>
      </c>
      <c r="AL725" s="52">
        <v>100</v>
      </c>
      <c r="AM725" s="53">
        <v>16.16</v>
      </c>
      <c r="AN725" s="53">
        <v>15.82</v>
      </c>
      <c r="AO725" s="53">
        <v>13.74</v>
      </c>
      <c r="AP725" s="52">
        <v>0</v>
      </c>
      <c r="AQ725" s="52">
        <v>0.98947368421052628</v>
      </c>
      <c r="AR725" s="52">
        <v>0.98373983739837401</v>
      </c>
      <c r="AS725" s="52">
        <v>1</v>
      </c>
      <c r="AT725" s="52">
        <v>0.99476439790575921</v>
      </c>
      <c r="AU725" s="52">
        <v>0.99193548387096775</v>
      </c>
      <c r="AV725" s="52">
        <v>1</v>
      </c>
      <c r="AW725" s="52">
        <v>1</v>
      </c>
      <c r="AX725" s="52">
        <v>1</v>
      </c>
      <c r="AY725" s="52">
        <v>1</v>
      </c>
      <c r="AZ725" s="52">
        <v>5.6149732620320858E-2</v>
      </c>
      <c r="BA725" s="52">
        <v>48.770053475935832</v>
      </c>
      <c r="BB725" s="52">
        <v>50</v>
      </c>
      <c r="BC725" s="52">
        <v>8.15450643776824E-2</v>
      </c>
      <c r="BD725" s="52">
        <v>43.690987124463526</v>
      </c>
      <c r="BE725" s="52">
        <v>50</v>
      </c>
      <c r="BF725" s="52"/>
      <c r="BG725" s="52"/>
      <c r="BH725" s="52"/>
      <c r="BI725" s="52"/>
      <c r="BJ725" s="52"/>
      <c r="BK725" s="52"/>
      <c r="BL725" s="52"/>
      <c r="BM725" s="52"/>
      <c r="BN725" s="52"/>
      <c r="BO725" s="52"/>
      <c r="BP725" s="52"/>
      <c r="BQ725" s="52"/>
      <c r="BR725" s="52"/>
      <c r="BS725" s="52"/>
      <c r="BT725" s="52"/>
      <c r="BU725" s="54"/>
      <c r="BV725" s="54"/>
      <c r="BW725" s="52"/>
      <c r="BX725" s="52"/>
      <c r="BY725" s="52"/>
      <c r="BZ725" s="55"/>
      <c r="CA725" s="55"/>
      <c r="CB725" s="52"/>
      <c r="CC725" s="52"/>
      <c r="CD725" s="52"/>
      <c r="CE725" s="52"/>
      <c r="CF725" s="52"/>
      <c r="CG725" s="52"/>
      <c r="CH725" s="52"/>
      <c r="CI725" s="52"/>
      <c r="CJ725" s="52"/>
      <c r="CK725" s="52">
        <v>54</v>
      </c>
      <c r="CL725" s="52">
        <v>26</v>
      </c>
      <c r="CM725" s="52">
        <v>66</v>
      </c>
      <c r="CN725" s="52">
        <v>0.48148148148148145</v>
      </c>
      <c r="CO725" s="52">
        <v>0.81818181818181823</v>
      </c>
      <c r="CP725" s="52">
        <v>16.049382716049383</v>
      </c>
      <c r="CQ725" s="52">
        <v>50</v>
      </c>
      <c r="CR725" s="52"/>
      <c r="CS725" s="52"/>
      <c r="CT725" s="52"/>
      <c r="CU725" s="52"/>
      <c r="CV725" s="52"/>
      <c r="CW725" s="52"/>
      <c r="CX725" s="52"/>
      <c r="CY725" s="52"/>
      <c r="CZ725" s="52">
        <v>16.823939048191338</v>
      </c>
      <c r="DA725" s="52">
        <v>19.496255895940152</v>
      </c>
      <c r="DB725" s="52">
        <v>17.335082511020332</v>
      </c>
      <c r="DC725" s="52"/>
      <c r="DD725" s="50" t="s">
        <v>357</v>
      </c>
      <c r="DE725" s="22"/>
      <c r="DF725" s="22"/>
    </row>
    <row r="726" spans="1:110" x14ac:dyDescent="0.25">
      <c r="A726" s="50" t="s">
        <v>3313</v>
      </c>
      <c r="B726" s="50" t="s">
        <v>2325</v>
      </c>
      <c r="C726" s="50" t="s">
        <v>106</v>
      </c>
      <c r="D726" s="50" t="s">
        <v>137</v>
      </c>
      <c r="E726" s="50" t="s">
        <v>108</v>
      </c>
      <c r="F726" s="50" t="s">
        <v>1453</v>
      </c>
      <c r="G726" s="50" t="s">
        <v>109</v>
      </c>
      <c r="H726" s="52">
        <v>622.7046000946948</v>
      </c>
      <c r="I726" s="52">
        <v>750</v>
      </c>
      <c r="J726" s="52">
        <v>83.027280012625965</v>
      </c>
      <c r="K726" s="52">
        <v>0</v>
      </c>
      <c r="L726" s="52">
        <v>736</v>
      </c>
      <c r="M726" s="52">
        <v>76.403738263407163</v>
      </c>
      <c r="N726" s="52">
        <v>100</v>
      </c>
      <c r="O726" s="52">
        <v>100</v>
      </c>
      <c r="P726" s="52">
        <v>243</v>
      </c>
      <c r="Q726" s="52">
        <v>65.484588237177945</v>
      </c>
      <c r="R726" s="52">
        <v>71.611283798418285</v>
      </c>
      <c r="S726" s="52">
        <v>75</v>
      </c>
      <c r="T726" s="52">
        <v>87.312784316237256</v>
      </c>
      <c r="U726" s="52">
        <v>100</v>
      </c>
      <c r="V726" s="52">
        <v>738</v>
      </c>
      <c r="W726" s="52">
        <v>66.176141564032008</v>
      </c>
      <c r="X726" s="52">
        <v>88.234855418709344</v>
      </c>
      <c r="Y726" s="52">
        <v>100</v>
      </c>
      <c r="Z726" s="52">
        <v>243</v>
      </c>
      <c r="AA726" s="52">
        <v>55.104555531022946</v>
      </c>
      <c r="AB726" s="52">
        <v>73.472740708030599</v>
      </c>
      <c r="AC726" s="52">
        <v>100</v>
      </c>
      <c r="AD726" s="52">
        <v>350</v>
      </c>
      <c r="AE726" s="52">
        <v>62.633999999999965</v>
      </c>
      <c r="AF726" s="52">
        <v>83.511999999999958</v>
      </c>
      <c r="AG726" s="52">
        <v>100</v>
      </c>
      <c r="AH726" s="52">
        <v>119</v>
      </c>
      <c r="AI726" s="52">
        <v>55.126330532212883</v>
      </c>
      <c r="AJ726" s="52">
        <v>66.501587301587392</v>
      </c>
      <c r="AK726" s="52">
        <v>73.501774042950501</v>
      </c>
      <c r="AL726" s="52">
        <v>100</v>
      </c>
      <c r="AM726" s="53">
        <v>9.51</v>
      </c>
      <c r="AN726" s="53">
        <v>16.5</v>
      </c>
      <c r="AO726" s="53">
        <v>11.37</v>
      </c>
      <c r="AP726" s="52">
        <v>0</v>
      </c>
      <c r="AQ726" s="52">
        <v>0.99213630406290954</v>
      </c>
      <c r="AR726" s="52">
        <v>0.99215686274509807</v>
      </c>
      <c r="AS726" s="52">
        <v>0.99212598425196852</v>
      </c>
      <c r="AT726" s="52">
        <v>0.99475753604193973</v>
      </c>
      <c r="AU726" s="52">
        <v>0.99215686274509807</v>
      </c>
      <c r="AV726" s="52">
        <v>0.99606299212598426</v>
      </c>
      <c r="AW726" s="52">
        <v>1</v>
      </c>
      <c r="AX726" s="52">
        <v>1</v>
      </c>
      <c r="AY726" s="52">
        <v>1</v>
      </c>
      <c r="AZ726" s="52">
        <v>7.1146245059288543E-2</v>
      </c>
      <c r="BA726" s="52">
        <v>45.770750988142289</v>
      </c>
      <c r="BB726" s="52">
        <v>50</v>
      </c>
      <c r="BC726" s="52">
        <v>0.12121212121212122</v>
      </c>
      <c r="BD726" s="52">
        <v>35.757575757575765</v>
      </c>
      <c r="BE726" s="52">
        <v>50</v>
      </c>
      <c r="BF726" s="52"/>
      <c r="BG726" s="52"/>
      <c r="BH726" s="52"/>
      <c r="BI726" s="52"/>
      <c r="BJ726" s="52"/>
      <c r="BK726" s="52"/>
      <c r="BL726" s="52"/>
      <c r="BM726" s="52"/>
      <c r="BN726" s="52"/>
      <c r="BO726" s="52"/>
      <c r="BP726" s="52"/>
      <c r="BQ726" s="52"/>
      <c r="BR726" s="52"/>
      <c r="BS726" s="52"/>
      <c r="BT726" s="52"/>
      <c r="BU726" s="54"/>
      <c r="BV726" s="54"/>
      <c r="BW726" s="52"/>
      <c r="BX726" s="52"/>
      <c r="BY726" s="52"/>
      <c r="BZ726" s="55"/>
      <c r="CA726" s="55"/>
      <c r="CB726" s="52"/>
      <c r="CC726" s="52"/>
      <c r="CD726" s="52"/>
      <c r="CE726" s="52"/>
      <c r="CF726" s="52"/>
      <c r="CG726" s="52"/>
      <c r="CH726" s="52"/>
      <c r="CI726" s="52"/>
      <c r="CJ726" s="52"/>
      <c r="CK726" s="52">
        <v>387</v>
      </c>
      <c r="CL726" s="52">
        <v>204</v>
      </c>
      <c r="CM726" s="52">
        <v>402</v>
      </c>
      <c r="CN726" s="52">
        <v>0.52713178294573648</v>
      </c>
      <c r="CO726" s="52">
        <v>0.96268656716417911</v>
      </c>
      <c r="CP726" s="52">
        <v>35.142118863049099</v>
      </c>
      <c r="CQ726" s="52">
        <v>50</v>
      </c>
      <c r="CR726" s="52"/>
      <c r="CS726" s="52"/>
      <c r="CT726" s="52"/>
      <c r="CU726" s="52"/>
      <c r="CV726" s="52"/>
      <c r="CW726" s="52"/>
      <c r="CX726" s="52"/>
      <c r="CY726" s="52"/>
      <c r="CZ726" s="52">
        <v>16.823939048191338</v>
      </c>
      <c r="DA726" s="52">
        <v>19.496255895940152</v>
      </c>
      <c r="DB726" s="52">
        <v>17.335082511020332</v>
      </c>
      <c r="DC726" s="52"/>
      <c r="DD726" s="50" t="s">
        <v>936</v>
      </c>
      <c r="DE726" s="22"/>
      <c r="DF726" s="22"/>
    </row>
    <row r="727" spans="1:110" x14ac:dyDescent="0.25">
      <c r="A727" s="50" t="s">
        <v>3338</v>
      </c>
      <c r="B727" s="50" t="s">
        <v>2326</v>
      </c>
      <c r="C727" s="50" t="s">
        <v>106</v>
      </c>
      <c r="D727" s="50" t="s">
        <v>114</v>
      </c>
      <c r="E727" s="50" t="s">
        <v>137</v>
      </c>
      <c r="F727" s="50" t="s">
        <v>2644</v>
      </c>
      <c r="G727" s="50" t="s">
        <v>109</v>
      </c>
      <c r="H727" s="52">
        <v>583.86783882726957</v>
      </c>
      <c r="I727" s="52">
        <v>650</v>
      </c>
      <c r="J727" s="52">
        <v>89.825821358041466</v>
      </c>
      <c r="K727" s="52">
        <v>0</v>
      </c>
      <c r="L727" s="52">
        <v>203</v>
      </c>
      <c r="M727" s="52">
        <v>78.21542679562242</v>
      </c>
      <c r="N727" s="52">
        <v>100</v>
      </c>
      <c r="O727" s="52">
        <v>100</v>
      </c>
      <c r="P727" s="52">
        <v>42</v>
      </c>
      <c r="Q727" s="52">
        <v>67.28710678605016</v>
      </c>
      <c r="R727" s="52">
        <v>75</v>
      </c>
      <c r="S727" s="52">
        <v>75</v>
      </c>
      <c r="T727" s="52">
        <v>89.716142381400203</v>
      </c>
      <c r="U727" s="52">
        <v>100</v>
      </c>
      <c r="V727" s="52">
        <v>203</v>
      </c>
      <c r="W727" s="52">
        <v>73.770789451823916</v>
      </c>
      <c r="X727" s="52">
        <v>98.361052602431883</v>
      </c>
      <c r="Y727" s="52">
        <v>100</v>
      </c>
      <c r="Z727" s="52">
        <v>42</v>
      </c>
      <c r="AA727" s="52">
        <v>64.771971932686228</v>
      </c>
      <c r="AB727" s="52">
        <v>86.362629243581637</v>
      </c>
      <c r="AC727" s="52">
        <v>100</v>
      </c>
      <c r="AD727" s="52">
        <v>64</v>
      </c>
      <c r="AE727" s="52">
        <v>62.476562500000021</v>
      </c>
      <c r="AF727" s="52">
        <v>83.302083333333371</v>
      </c>
      <c r="AG727" s="52">
        <v>100</v>
      </c>
      <c r="AH727" s="52">
        <v>13</v>
      </c>
      <c r="AI727" s="52"/>
      <c r="AJ727" s="52">
        <v>64.986274509803934</v>
      </c>
      <c r="AK727" s="52"/>
      <c r="AL727" s="52">
        <v>0</v>
      </c>
      <c r="AM727" s="53">
        <v>7.71</v>
      </c>
      <c r="AN727" s="53">
        <v>10.220000000000001</v>
      </c>
      <c r="AO727" s="53"/>
      <c r="AP727" s="52">
        <v>0</v>
      </c>
      <c r="AQ727" s="52">
        <v>1</v>
      </c>
      <c r="AR727" s="52">
        <v>1</v>
      </c>
      <c r="AS727" s="52">
        <v>1</v>
      </c>
      <c r="AT727" s="52">
        <v>1</v>
      </c>
      <c r="AU727" s="52">
        <v>1</v>
      </c>
      <c r="AV727" s="52">
        <v>1</v>
      </c>
      <c r="AW727" s="52">
        <v>1</v>
      </c>
      <c r="AX727" s="52"/>
      <c r="AY727" s="52">
        <v>1</v>
      </c>
      <c r="AZ727" s="52">
        <v>2.8901734104046242E-2</v>
      </c>
      <c r="BA727" s="52">
        <v>50</v>
      </c>
      <c r="BB727" s="52">
        <v>50</v>
      </c>
      <c r="BC727" s="52">
        <v>6.8493150684931503E-2</v>
      </c>
      <c r="BD727" s="52">
        <v>46.301369863013697</v>
      </c>
      <c r="BE727" s="52">
        <v>50</v>
      </c>
      <c r="BF727" s="52"/>
      <c r="BG727" s="52"/>
      <c r="BH727" s="52"/>
      <c r="BI727" s="52"/>
      <c r="BJ727" s="52"/>
      <c r="BK727" s="52"/>
      <c r="BL727" s="52"/>
      <c r="BM727" s="52"/>
      <c r="BN727" s="52"/>
      <c r="BO727" s="52"/>
      <c r="BP727" s="52"/>
      <c r="BQ727" s="52"/>
      <c r="BR727" s="52"/>
      <c r="BS727" s="52"/>
      <c r="BT727" s="52"/>
      <c r="BU727" s="54"/>
      <c r="BV727" s="54"/>
      <c r="BW727" s="52"/>
      <c r="BX727" s="52"/>
      <c r="BY727" s="52"/>
      <c r="BZ727" s="55"/>
      <c r="CA727" s="55"/>
      <c r="CB727" s="52"/>
      <c r="CC727" s="52"/>
      <c r="CD727" s="52"/>
      <c r="CE727" s="52"/>
      <c r="CF727" s="52"/>
      <c r="CG727" s="52"/>
      <c r="CH727" s="52"/>
      <c r="CI727" s="52"/>
      <c r="CJ727" s="52"/>
      <c r="CK727" s="52">
        <v>76</v>
      </c>
      <c r="CL727" s="52">
        <v>34</v>
      </c>
      <c r="CM727" s="52">
        <v>77</v>
      </c>
      <c r="CN727" s="52">
        <v>0.44736842105263158</v>
      </c>
      <c r="CO727" s="52">
        <v>0.98701298701298701</v>
      </c>
      <c r="CP727" s="52">
        <v>29.82456140350877</v>
      </c>
      <c r="CQ727" s="52">
        <v>50</v>
      </c>
      <c r="CR727" s="52"/>
      <c r="CS727" s="52"/>
      <c r="CT727" s="52"/>
      <c r="CU727" s="52"/>
      <c r="CV727" s="52"/>
      <c r="CW727" s="52"/>
      <c r="CX727" s="52"/>
      <c r="CY727" s="52"/>
      <c r="CZ727" s="52">
        <v>16.823939048191338</v>
      </c>
      <c r="DA727" s="52">
        <v>19.496255895940152</v>
      </c>
      <c r="DB727" s="52">
        <v>17.335082511020332</v>
      </c>
      <c r="DC727" s="52"/>
      <c r="DD727" s="50" t="s">
        <v>964</v>
      </c>
      <c r="DE727" s="22"/>
      <c r="DF727" s="22"/>
    </row>
    <row r="728" spans="1:110" x14ac:dyDescent="0.25">
      <c r="A728" s="50" t="s">
        <v>2673</v>
      </c>
      <c r="B728" s="50" t="s">
        <v>133</v>
      </c>
      <c r="C728" s="50" t="s">
        <v>106</v>
      </c>
      <c r="D728" s="50" t="s">
        <v>114</v>
      </c>
      <c r="E728" s="50" t="s">
        <v>132</v>
      </c>
      <c r="F728" s="50" t="s">
        <v>1453</v>
      </c>
      <c r="G728" s="50" t="s">
        <v>109</v>
      </c>
      <c r="H728" s="52">
        <v>515.46984699853738</v>
      </c>
      <c r="I728" s="52">
        <v>550</v>
      </c>
      <c r="J728" s="52">
        <v>93.721790363370431</v>
      </c>
      <c r="K728" s="52">
        <v>0</v>
      </c>
      <c r="L728" s="52">
        <v>245</v>
      </c>
      <c r="M728" s="52">
        <v>82.794967019408915</v>
      </c>
      <c r="N728" s="52">
        <v>100</v>
      </c>
      <c r="O728" s="52">
        <v>100</v>
      </c>
      <c r="P728" s="52">
        <v>43</v>
      </c>
      <c r="Q728" s="52">
        <v>68.600138464679546</v>
      </c>
      <c r="R728" s="52">
        <v>75</v>
      </c>
      <c r="S728" s="52">
        <v>75</v>
      </c>
      <c r="T728" s="52">
        <v>91.46685128623939</v>
      </c>
      <c r="U728" s="52">
        <v>100</v>
      </c>
      <c r="V728" s="52">
        <v>245</v>
      </c>
      <c r="W728" s="52">
        <v>76.597969566336943</v>
      </c>
      <c r="X728" s="52">
        <v>100</v>
      </c>
      <c r="Y728" s="52">
        <v>100</v>
      </c>
      <c r="Z728" s="52">
        <v>43</v>
      </c>
      <c r="AA728" s="52">
        <v>61.752246784223516</v>
      </c>
      <c r="AB728" s="52">
        <v>82.336329045631345</v>
      </c>
      <c r="AC728" s="52">
        <v>100</v>
      </c>
      <c r="AD728" s="52"/>
      <c r="AE728" s="52"/>
      <c r="AF728" s="52"/>
      <c r="AG728" s="52">
        <v>0</v>
      </c>
      <c r="AH728" s="52"/>
      <c r="AI728" s="52"/>
      <c r="AJ728" s="52"/>
      <c r="AK728" s="52"/>
      <c r="AL728" s="52">
        <v>0</v>
      </c>
      <c r="AM728" s="53">
        <v>6.39</v>
      </c>
      <c r="AN728" s="53">
        <v>13.24</v>
      </c>
      <c r="AO728" s="53"/>
      <c r="AP728" s="52">
        <v>0</v>
      </c>
      <c r="AQ728" s="52">
        <v>0.99603174603174605</v>
      </c>
      <c r="AR728" s="52">
        <v>0.97727272727272729</v>
      </c>
      <c r="AS728" s="52">
        <v>1</v>
      </c>
      <c r="AT728" s="52">
        <v>1</v>
      </c>
      <c r="AU728" s="52">
        <v>1</v>
      </c>
      <c r="AV728" s="52">
        <v>1</v>
      </c>
      <c r="AW728" s="52"/>
      <c r="AX728" s="52"/>
      <c r="AY728" s="52"/>
      <c r="AZ728" s="52">
        <v>0</v>
      </c>
      <c r="BA728" s="52">
        <v>50</v>
      </c>
      <c r="BB728" s="52">
        <v>50</v>
      </c>
      <c r="BC728" s="52">
        <v>0</v>
      </c>
      <c r="BD728" s="52">
        <v>50</v>
      </c>
      <c r="BE728" s="52">
        <v>50</v>
      </c>
      <c r="BF728" s="52"/>
      <c r="BG728" s="52"/>
      <c r="BH728" s="52"/>
      <c r="BI728" s="52"/>
      <c r="BJ728" s="52"/>
      <c r="BK728" s="52"/>
      <c r="BL728" s="52"/>
      <c r="BM728" s="52"/>
      <c r="BN728" s="52"/>
      <c r="BO728" s="52"/>
      <c r="BP728" s="52"/>
      <c r="BQ728" s="52"/>
      <c r="BR728" s="52"/>
      <c r="BS728" s="52"/>
      <c r="BT728" s="52"/>
      <c r="BU728" s="54"/>
      <c r="BV728" s="54"/>
      <c r="BW728" s="52"/>
      <c r="BX728" s="52"/>
      <c r="BY728" s="52"/>
      <c r="BZ728" s="55"/>
      <c r="CA728" s="55"/>
      <c r="CB728" s="52"/>
      <c r="CC728" s="52"/>
      <c r="CD728" s="52"/>
      <c r="CE728" s="52"/>
      <c r="CF728" s="52"/>
      <c r="CG728" s="52"/>
      <c r="CH728" s="52"/>
      <c r="CI728" s="52"/>
      <c r="CJ728" s="52"/>
      <c r="CK728" s="52">
        <v>144</v>
      </c>
      <c r="CL728" s="52">
        <v>90</v>
      </c>
      <c r="CM728" s="52">
        <v>143</v>
      </c>
      <c r="CN728" s="52">
        <v>0.625</v>
      </c>
      <c r="CO728" s="52">
        <v>1.0069930069930071</v>
      </c>
      <c r="CP728" s="52">
        <v>41.666666666666671</v>
      </c>
      <c r="CQ728" s="52">
        <v>50</v>
      </c>
      <c r="CR728" s="52"/>
      <c r="CS728" s="52"/>
      <c r="CT728" s="52"/>
      <c r="CU728" s="52"/>
      <c r="CV728" s="52"/>
      <c r="CW728" s="52"/>
      <c r="CX728" s="52"/>
      <c r="CY728" s="52"/>
      <c r="CZ728" s="52">
        <v>16.823939048191338</v>
      </c>
      <c r="DA728" s="52">
        <v>19.496255895940152</v>
      </c>
      <c r="DB728" s="52">
        <v>17.335082511020332</v>
      </c>
      <c r="DC728" s="52"/>
      <c r="DD728" s="50" t="s">
        <v>134</v>
      </c>
      <c r="DE728" s="22"/>
      <c r="DF728" s="22"/>
    </row>
    <row r="729" spans="1:110" x14ac:dyDescent="0.25">
      <c r="A729" s="50" t="s">
        <v>3262</v>
      </c>
      <c r="B729" s="50" t="s">
        <v>2327</v>
      </c>
      <c r="C729" s="50" t="s">
        <v>106</v>
      </c>
      <c r="D729" s="50" t="s">
        <v>108</v>
      </c>
      <c r="E729" s="50" t="s">
        <v>119</v>
      </c>
      <c r="F729" s="50" t="s">
        <v>1453</v>
      </c>
      <c r="G729" s="50" t="s">
        <v>109</v>
      </c>
      <c r="H729" s="52">
        <v>591.60537114269027</v>
      </c>
      <c r="I729" s="52">
        <v>800</v>
      </c>
      <c r="J729" s="52">
        <v>73.950671392836284</v>
      </c>
      <c r="K729" s="52">
        <v>0</v>
      </c>
      <c r="L729" s="52">
        <v>539</v>
      </c>
      <c r="M729" s="52">
        <v>60.709447162101128</v>
      </c>
      <c r="N729" s="52">
        <v>80.945929549468161</v>
      </c>
      <c r="O729" s="52">
        <v>100</v>
      </c>
      <c r="P729" s="52">
        <v>285</v>
      </c>
      <c r="Q729" s="52">
        <v>55.59747113138534</v>
      </c>
      <c r="R729" s="52">
        <v>54.366411462439693</v>
      </c>
      <c r="S729" s="52">
        <v>66.44532577924285</v>
      </c>
      <c r="T729" s="52">
        <v>74.129961508513787</v>
      </c>
      <c r="U729" s="52">
        <v>100</v>
      </c>
      <c r="V729" s="52">
        <v>534</v>
      </c>
      <c r="W729" s="52">
        <v>49.52482184225763</v>
      </c>
      <c r="X729" s="52">
        <v>66.03309578967685</v>
      </c>
      <c r="Y729" s="52">
        <v>100</v>
      </c>
      <c r="Z729" s="52">
        <v>285</v>
      </c>
      <c r="AA729" s="52">
        <v>45.29480143725646</v>
      </c>
      <c r="AB729" s="52">
        <v>60.393068583008613</v>
      </c>
      <c r="AC729" s="52">
        <v>100</v>
      </c>
      <c r="AD729" s="52">
        <v>188</v>
      </c>
      <c r="AE729" s="52">
        <v>54.282757092198572</v>
      </c>
      <c r="AF729" s="52">
        <v>72.377009456264759</v>
      </c>
      <c r="AG729" s="52">
        <v>100</v>
      </c>
      <c r="AH729" s="52">
        <v>98</v>
      </c>
      <c r="AI729" s="52">
        <v>51.510119047619042</v>
      </c>
      <c r="AJ729" s="52">
        <v>57.301851851851822</v>
      </c>
      <c r="AK729" s="52">
        <v>68.680158730158723</v>
      </c>
      <c r="AL729" s="52">
        <v>100</v>
      </c>
      <c r="AM729" s="53">
        <v>10.84</v>
      </c>
      <c r="AN729" s="53">
        <v>9.07</v>
      </c>
      <c r="AO729" s="53">
        <v>5.79</v>
      </c>
      <c r="AP729" s="52">
        <v>0</v>
      </c>
      <c r="AQ729" s="52">
        <v>0.98754448398576511</v>
      </c>
      <c r="AR729" s="52">
        <v>0.98032786885245904</v>
      </c>
      <c r="AS729" s="52">
        <v>0.99610894941634243</v>
      </c>
      <c r="AT729" s="52">
        <v>0.97864768683274017</v>
      </c>
      <c r="AU729" s="52">
        <v>0.98032786885245904</v>
      </c>
      <c r="AV729" s="52">
        <v>0.97665369649805445</v>
      </c>
      <c r="AW729" s="52">
        <v>1</v>
      </c>
      <c r="AX729" s="52">
        <v>1</v>
      </c>
      <c r="AY729" s="52">
        <v>1</v>
      </c>
      <c r="AZ729" s="52">
        <v>6.3943161634103018E-2</v>
      </c>
      <c r="BA729" s="52">
        <v>47.211367673179389</v>
      </c>
      <c r="BB729" s="52">
        <v>50</v>
      </c>
      <c r="BC729" s="52">
        <v>0.10223642172523961</v>
      </c>
      <c r="BD729" s="52">
        <v>39.552715654952088</v>
      </c>
      <c r="BE729" s="52">
        <v>50</v>
      </c>
      <c r="BF729" s="52"/>
      <c r="BG729" s="52"/>
      <c r="BH729" s="52"/>
      <c r="BI729" s="52"/>
      <c r="BJ729" s="52"/>
      <c r="BK729" s="52"/>
      <c r="BL729" s="52"/>
      <c r="BM729" s="52"/>
      <c r="BN729" s="52"/>
      <c r="BO729" s="52"/>
      <c r="BP729" s="52">
        <v>174</v>
      </c>
      <c r="BQ729" s="52">
        <v>188</v>
      </c>
      <c r="BR729" s="52">
        <v>0.92553191489361697</v>
      </c>
      <c r="BS729" s="52">
        <v>49.230421004979632</v>
      </c>
      <c r="BT729" s="52">
        <v>50</v>
      </c>
      <c r="BU729" s="54"/>
      <c r="BV729" s="54"/>
      <c r="BW729" s="52"/>
      <c r="BX729" s="52"/>
      <c r="BY729" s="52"/>
      <c r="BZ729" s="55"/>
      <c r="CA729" s="55"/>
      <c r="CB729" s="52"/>
      <c r="CC729" s="52"/>
      <c r="CD729" s="52"/>
      <c r="CE729" s="52"/>
      <c r="CF729" s="52"/>
      <c r="CG729" s="52"/>
      <c r="CH729" s="52"/>
      <c r="CI729" s="52"/>
      <c r="CJ729" s="52"/>
      <c r="CK729" s="52">
        <v>355</v>
      </c>
      <c r="CL729" s="52">
        <v>176</v>
      </c>
      <c r="CM729" s="52">
        <v>374</v>
      </c>
      <c r="CN729" s="52">
        <v>0.49577464788732395</v>
      </c>
      <c r="CO729" s="52">
        <v>0.94919786096256686</v>
      </c>
      <c r="CP729" s="52">
        <v>33.051643192488264</v>
      </c>
      <c r="CQ729" s="52">
        <v>50</v>
      </c>
      <c r="CR729" s="52"/>
      <c r="CS729" s="52"/>
      <c r="CT729" s="52"/>
      <c r="CU729" s="52"/>
      <c r="CV729" s="52"/>
      <c r="CW729" s="52"/>
      <c r="CX729" s="52"/>
      <c r="CY729" s="52"/>
      <c r="CZ729" s="52">
        <v>16.823939048191338</v>
      </c>
      <c r="DA729" s="52">
        <v>19.496255895940152</v>
      </c>
      <c r="DB729" s="52">
        <v>17.335082511020332</v>
      </c>
      <c r="DC729" s="52"/>
      <c r="DD729" s="50" t="s">
        <v>872</v>
      </c>
      <c r="DE729" s="22"/>
      <c r="DF729" s="22"/>
    </row>
    <row r="730" spans="1:110" x14ac:dyDescent="0.25">
      <c r="A730" s="50" t="s">
        <v>3263</v>
      </c>
      <c r="B730" s="50" t="s">
        <v>2328</v>
      </c>
      <c r="C730" s="50" t="s">
        <v>106</v>
      </c>
      <c r="D730" s="50" t="s">
        <v>122</v>
      </c>
      <c r="E730" s="50" t="s">
        <v>123</v>
      </c>
      <c r="F730" s="50" t="s">
        <v>2644</v>
      </c>
      <c r="G730" s="50" t="s">
        <v>109</v>
      </c>
      <c r="H730" s="52">
        <v>856.60207429629986</v>
      </c>
      <c r="I730" s="52">
        <v>1250</v>
      </c>
      <c r="J730" s="52">
        <v>68.528165943703982</v>
      </c>
      <c r="K730" s="52">
        <v>0</v>
      </c>
      <c r="L730" s="52">
        <v>121</v>
      </c>
      <c r="M730" s="52">
        <v>59.891862170087983</v>
      </c>
      <c r="N730" s="52">
        <v>79.855816226783986</v>
      </c>
      <c r="O730" s="52">
        <v>100</v>
      </c>
      <c r="P730" s="52">
        <v>45</v>
      </c>
      <c r="Q730" s="52">
        <v>50.436379928315425</v>
      </c>
      <c r="R730" s="52">
        <v>58.526804123711365</v>
      </c>
      <c r="S730" s="52">
        <v>65.490502971137516</v>
      </c>
      <c r="T730" s="52">
        <v>67.248506571087233</v>
      </c>
      <c r="U730" s="52">
        <v>100</v>
      </c>
      <c r="V730" s="52">
        <v>153</v>
      </c>
      <c r="W730" s="52">
        <v>54.651640725018545</v>
      </c>
      <c r="X730" s="52">
        <v>72.868854300024736</v>
      </c>
      <c r="Y730" s="52">
        <v>100</v>
      </c>
      <c r="Z730" s="52">
        <v>53</v>
      </c>
      <c r="AA730" s="52">
        <v>47.340011670881147</v>
      </c>
      <c r="AB730" s="52">
        <v>63.12001556117486</v>
      </c>
      <c r="AC730" s="52">
        <v>100</v>
      </c>
      <c r="AD730" s="52">
        <v>163</v>
      </c>
      <c r="AE730" s="52">
        <v>53.126175869120637</v>
      </c>
      <c r="AF730" s="52">
        <v>70.834901158827506</v>
      </c>
      <c r="AG730" s="52">
        <v>100</v>
      </c>
      <c r="AH730" s="52">
        <v>75</v>
      </c>
      <c r="AI730" s="52">
        <v>45.598666666666688</v>
      </c>
      <c r="AJ730" s="52">
        <v>59.541666666666679</v>
      </c>
      <c r="AK730" s="52">
        <v>60.79822222222225</v>
      </c>
      <c r="AL730" s="52">
        <v>100</v>
      </c>
      <c r="AM730" s="53">
        <v>15.05</v>
      </c>
      <c r="AN730" s="53">
        <v>11.18</v>
      </c>
      <c r="AO730" s="53">
        <v>13.94</v>
      </c>
      <c r="AP730" s="52">
        <v>1</v>
      </c>
      <c r="AQ730" s="52">
        <v>0.69230769230769229</v>
      </c>
      <c r="AR730" s="52">
        <v>0.66216216216216217</v>
      </c>
      <c r="AS730" s="52">
        <v>0.71296296296296291</v>
      </c>
      <c r="AT730" s="52">
        <v>0.87362637362637363</v>
      </c>
      <c r="AU730" s="52">
        <v>0.77027027027027029</v>
      </c>
      <c r="AV730" s="52">
        <v>0.94444444444444442</v>
      </c>
      <c r="AW730" s="52">
        <v>0.98192771084337349</v>
      </c>
      <c r="AX730" s="52">
        <v>0.96153846153846156</v>
      </c>
      <c r="AY730" s="52">
        <v>1</v>
      </c>
      <c r="AZ730" s="52">
        <v>0.1696165191740413</v>
      </c>
      <c r="BA730" s="52">
        <v>26.076696165191745</v>
      </c>
      <c r="BB730" s="52">
        <v>50</v>
      </c>
      <c r="BC730" s="52">
        <v>0.27531645569620256</v>
      </c>
      <c r="BD730" s="52">
        <v>4.9367088607594978</v>
      </c>
      <c r="BE730" s="52">
        <v>50</v>
      </c>
      <c r="BF730" s="52">
        <v>205</v>
      </c>
      <c r="BG730" s="52">
        <v>347</v>
      </c>
      <c r="BH730" s="52">
        <v>0.59077809798270897</v>
      </c>
      <c r="BI730" s="52">
        <v>39.385206532180597</v>
      </c>
      <c r="BJ730" s="52">
        <v>50</v>
      </c>
      <c r="BK730" s="52">
        <v>88</v>
      </c>
      <c r="BL730" s="52">
        <v>347</v>
      </c>
      <c r="BM730" s="52">
        <v>0.25360230547550433</v>
      </c>
      <c r="BN730" s="52">
        <v>16.906820365033624</v>
      </c>
      <c r="BO730" s="52">
        <v>50</v>
      </c>
      <c r="BP730" s="52">
        <v>146</v>
      </c>
      <c r="BQ730" s="52">
        <v>167</v>
      </c>
      <c r="BR730" s="52">
        <v>0.87425149700598803</v>
      </c>
      <c r="BS730" s="52">
        <v>46.502739202446172</v>
      </c>
      <c r="BT730" s="52">
        <v>50</v>
      </c>
      <c r="BU730" s="54">
        <v>145</v>
      </c>
      <c r="BV730" s="54">
        <v>171</v>
      </c>
      <c r="BW730" s="52">
        <v>0.84795321637426901</v>
      </c>
      <c r="BX730" s="52">
        <v>90.207788975986062</v>
      </c>
      <c r="BY730" s="52">
        <v>100</v>
      </c>
      <c r="BZ730" s="55">
        <v>77</v>
      </c>
      <c r="CA730" s="55">
        <v>92</v>
      </c>
      <c r="CB730" s="52">
        <v>0.83695652173913049</v>
      </c>
      <c r="CC730" s="52">
        <v>89.037927844588353</v>
      </c>
      <c r="CD730" s="52">
        <v>100</v>
      </c>
      <c r="CE730" s="52">
        <v>0</v>
      </c>
      <c r="CF730" s="52">
        <v>152</v>
      </c>
      <c r="CG730" s="52">
        <v>103</v>
      </c>
      <c r="CH730" s="52">
        <v>0.67763157894736847</v>
      </c>
      <c r="CI730" s="52">
        <v>90.350877192982466</v>
      </c>
      <c r="CJ730" s="52">
        <v>100</v>
      </c>
      <c r="CK730" s="52">
        <v>74</v>
      </c>
      <c r="CL730" s="52">
        <v>25</v>
      </c>
      <c r="CM730" s="52">
        <v>165</v>
      </c>
      <c r="CN730" s="52">
        <v>0.33783783783783783</v>
      </c>
      <c r="CO730" s="52">
        <v>0.44848484848484849</v>
      </c>
      <c r="CP730" s="52">
        <v>0</v>
      </c>
      <c r="CQ730" s="52">
        <v>50</v>
      </c>
      <c r="CR730" s="52">
        <v>313</v>
      </c>
      <c r="CS730" s="52">
        <v>678</v>
      </c>
      <c r="CT730" s="52">
        <v>0.46165191740412981</v>
      </c>
      <c r="CU730" s="52">
        <v>38.470993117010821</v>
      </c>
      <c r="CV730" s="52">
        <v>50</v>
      </c>
      <c r="CW730" s="52">
        <v>0.83695652173913049</v>
      </c>
      <c r="CX730" s="52">
        <v>0.94</v>
      </c>
      <c r="CY730" s="52">
        <v>0.10304347826086953</v>
      </c>
      <c r="CZ730" s="52">
        <v>16.823939048191338</v>
      </c>
      <c r="DA730" s="52">
        <v>19.496255895940152</v>
      </c>
      <c r="DB730" s="52">
        <v>17.335082511020332</v>
      </c>
      <c r="DC730" s="52">
        <v>12.629206143265662</v>
      </c>
      <c r="DD730" s="50" t="s">
        <v>873</v>
      </c>
      <c r="DE730" s="22"/>
      <c r="DF730" s="22"/>
    </row>
    <row r="731" spans="1:110" x14ac:dyDescent="0.25">
      <c r="A731" s="50" t="s">
        <v>3260</v>
      </c>
      <c r="B731" s="50" t="s">
        <v>2329</v>
      </c>
      <c r="C731" s="50" t="s">
        <v>106</v>
      </c>
      <c r="D731" s="50" t="s">
        <v>132</v>
      </c>
      <c r="E731" s="50" t="s">
        <v>137</v>
      </c>
      <c r="F731" s="50" t="s">
        <v>1453</v>
      </c>
      <c r="G731" s="50" t="s">
        <v>109</v>
      </c>
      <c r="H731" s="52">
        <v>604.65799003782104</v>
      </c>
      <c r="I731" s="52">
        <v>750</v>
      </c>
      <c r="J731" s="52">
        <v>80.621065338376141</v>
      </c>
      <c r="K731" s="52">
        <v>0</v>
      </c>
      <c r="L731" s="52">
        <v>321</v>
      </c>
      <c r="M731" s="52">
        <v>67.758521641590988</v>
      </c>
      <c r="N731" s="52">
        <v>90.344695522121327</v>
      </c>
      <c r="O731" s="52">
        <v>100</v>
      </c>
      <c r="P731" s="52">
        <v>168</v>
      </c>
      <c r="Q731" s="52">
        <v>62.817090245454928</v>
      </c>
      <c r="R731" s="52">
        <v>65.18124200477142</v>
      </c>
      <c r="S731" s="52">
        <v>73.184407096171768</v>
      </c>
      <c r="T731" s="52">
        <v>83.756120327273237</v>
      </c>
      <c r="U731" s="52">
        <v>100</v>
      </c>
      <c r="V731" s="52">
        <v>321</v>
      </c>
      <c r="W731" s="52">
        <v>60.310818572500828</v>
      </c>
      <c r="X731" s="52">
        <v>80.414424763334438</v>
      </c>
      <c r="Y731" s="52">
        <v>100</v>
      </c>
      <c r="Z731" s="52">
        <v>168</v>
      </c>
      <c r="AA731" s="52">
        <v>55.875254375254393</v>
      </c>
      <c r="AB731" s="52">
        <v>74.500339167005862</v>
      </c>
      <c r="AC731" s="52">
        <v>100</v>
      </c>
      <c r="AD731" s="52">
        <v>165</v>
      </c>
      <c r="AE731" s="52">
        <v>53.893333333333317</v>
      </c>
      <c r="AF731" s="52">
        <v>71.857777777777756</v>
      </c>
      <c r="AG731" s="52">
        <v>100</v>
      </c>
      <c r="AH731" s="52">
        <v>91</v>
      </c>
      <c r="AI731" s="52">
        <v>51.54285714285713</v>
      </c>
      <c r="AJ731" s="52">
        <v>56.783783783783797</v>
      </c>
      <c r="AK731" s="52">
        <v>68.723809523809507</v>
      </c>
      <c r="AL731" s="52">
        <v>100</v>
      </c>
      <c r="AM731" s="53">
        <v>10.36</v>
      </c>
      <c r="AN731" s="53">
        <v>9.3000000000000007</v>
      </c>
      <c r="AO731" s="53">
        <v>5.24</v>
      </c>
      <c r="AP731" s="52">
        <v>0</v>
      </c>
      <c r="AQ731" s="52">
        <v>0.99096385542168675</v>
      </c>
      <c r="AR731" s="52">
        <v>0.9885057471264368</v>
      </c>
      <c r="AS731" s="52">
        <v>0.99367088607594933</v>
      </c>
      <c r="AT731" s="52">
        <v>0.99096385542168675</v>
      </c>
      <c r="AU731" s="52">
        <v>0.9885057471264368</v>
      </c>
      <c r="AV731" s="52">
        <v>0.99367088607594933</v>
      </c>
      <c r="AW731" s="52">
        <v>1</v>
      </c>
      <c r="AX731" s="52">
        <v>1</v>
      </c>
      <c r="AY731" s="52">
        <v>1</v>
      </c>
      <c r="AZ731" s="52">
        <v>5.4711246200607903E-2</v>
      </c>
      <c r="BA731" s="52">
        <v>49.057750759878438</v>
      </c>
      <c r="BB731" s="52">
        <v>50</v>
      </c>
      <c r="BC731" s="52">
        <v>7.4285714285714288E-2</v>
      </c>
      <c r="BD731" s="52">
        <v>45.142857142857153</v>
      </c>
      <c r="BE731" s="52">
        <v>50</v>
      </c>
      <c r="BF731" s="52"/>
      <c r="BG731" s="52"/>
      <c r="BH731" s="52"/>
      <c r="BI731" s="52"/>
      <c r="BJ731" s="52"/>
      <c r="BK731" s="52"/>
      <c r="BL731" s="52"/>
      <c r="BM731" s="52"/>
      <c r="BN731" s="52"/>
      <c r="BO731" s="52"/>
      <c r="BP731" s="52"/>
      <c r="BQ731" s="52"/>
      <c r="BR731" s="52"/>
      <c r="BS731" s="52"/>
      <c r="BT731" s="52"/>
      <c r="BU731" s="54"/>
      <c r="BV731" s="54"/>
      <c r="BW731" s="52"/>
      <c r="BX731" s="52"/>
      <c r="BY731" s="52"/>
      <c r="BZ731" s="55"/>
      <c r="CA731" s="55"/>
      <c r="CB731" s="52"/>
      <c r="CC731" s="52"/>
      <c r="CD731" s="52"/>
      <c r="CE731" s="52"/>
      <c r="CF731" s="52"/>
      <c r="CG731" s="52"/>
      <c r="CH731" s="52"/>
      <c r="CI731" s="52"/>
      <c r="CJ731" s="52"/>
      <c r="CK731" s="52">
        <v>155</v>
      </c>
      <c r="CL731" s="52">
        <v>95</v>
      </c>
      <c r="CM731" s="52">
        <v>161</v>
      </c>
      <c r="CN731" s="52">
        <v>0.61290322580645162</v>
      </c>
      <c r="CO731" s="52">
        <v>0.96273291925465843</v>
      </c>
      <c r="CP731" s="52">
        <v>40.86021505376344</v>
      </c>
      <c r="CQ731" s="52">
        <v>50</v>
      </c>
      <c r="CR731" s="52"/>
      <c r="CS731" s="52"/>
      <c r="CT731" s="52"/>
      <c r="CU731" s="52"/>
      <c r="CV731" s="52"/>
      <c r="CW731" s="52"/>
      <c r="CX731" s="52"/>
      <c r="CY731" s="52"/>
      <c r="CZ731" s="52">
        <v>16.823939048191338</v>
      </c>
      <c r="DA731" s="52">
        <v>19.496255895940152</v>
      </c>
      <c r="DB731" s="52">
        <v>17.335082511020332</v>
      </c>
      <c r="DC731" s="52"/>
      <c r="DD731" s="50" t="s">
        <v>870</v>
      </c>
      <c r="DE731" s="22"/>
      <c r="DF731" s="22"/>
    </row>
    <row r="732" spans="1:110" x14ac:dyDescent="0.25">
      <c r="A732" s="50" t="s">
        <v>3268</v>
      </c>
      <c r="B732" s="50" t="s">
        <v>2330</v>
      </c>
      <c r="C732" s="50" t="s">
        <v>106</v>
      </c>
      <c r="D732" s="50" t="s">
        <v>122</v>
      </c>
      <c r="E732" s="50" t="s">
        <v>123</v>
      </c>
      <c r="F732" s="50" t="s">
        <v>2644</v>
      </c>
      <c r="G732" s="50" t="s">
        <v>109</v>
      </c>
      <c r="H732" s="52">
        <v>998.78683063711389</v>
      </c>
      <c r="I732" s="52">
        <v>1250</v>
      </c>
      <c r="J732" s="52">
        <v>79.902946450969111</v>
      </c>
      <c r="K732" s="52">
        <v>0</v>
      </c>
      <c r="L732" s="52">
        <v>184</v>
      </c>
      <c r="M732" s="52">
        <v>68.448435308555403</v>
      </c>
      <c r="N732" s="52">
        <v>91.264580411407209</v>
      </c>
      <c r="O732" s="52">
        <v>100</v>
      </c>
      <c r="P732" s="52">
        <v>52</v>
      </c>
      <c r="Q732" s="52">
        <v>57.81397332506203</v>
      </c>
      <c r="R732" s="52">
        <v>59.474513172966809</v>
      </c>
      <c r="S732" s="52">
        <v>72.637768817204318</v>
      </c>
      <c r="T732" s="52">
        <v>77.085297766749378</v>
      </c>
      <c r="U732" s="52">
        <v>100</v>
      </c>
      <c r="V732" s="52">
        <v>184</v>
      </c>
      <c r="W732" s="52">
        <v>54.116819811743646</v>
      </c>
      <c r="X732" s="52">
        <v>72.155759748991528</v>
      </c>
      <c r="Y732" s="52">
        <v>100</v>
      </c>
      <c r="Z732" s="52">
        <v>52</v>
      </c>
      <c r="AA732" s="52">
        <v>40.51652127940789</v>
      </c>
      <c r="AB732" s="52">
        <v>54.022028372543851</v>
      </c>
      <c r="AC732" s="52">
        <v>100</v>
      </c>
      <c r="AD732" s="52">
        <v>184</v>
      </c>
      <c r="AE732" s="52">
        <v>57.999094202898583</v>
      </c>
      <c r="AF732" s="52">
        <v>77.332125603864782</v>
      </c>
      <c r="AG732" s="52">
        <v>100</v>
      </c>
      <c r="AH732" s="52">
        <v>75</v>
      </c>
      <c r="AI732" s="52">
        <v>50.864000000000033</v>
      </c>
      <c r="AJ732" s="52">
        <v>62.908562691131507</v>
      </c>
      <c r="AK732" s="52">
        <v>67.818666666666701</v>
      </c>
      <c r="AL732" s="52">
        <v>100</v>
      </c>
      <c r="AM732" s="53">
        <v>14.82</v>
      </c>
      <c r="AN732" s="53">
        <v>18.95</v>
      </c>
      <c r="AO732" s="53">
        <v>12.04</v>
      </c>
      <c r="AP732" s="52">
        <v>1</v>
      </c>
      <c r="AQ732" s="52">
        <v>0.98429319371727753</v>
      </c>
      <c r="AR732" s="52">
        <v>0.94827586206896552</v>
      </c>
      <c r="AS732" s="52">
        <v>1</v>
      </c>
      <c r="AT732" s="52">
        <v>0.98429319371727753</v>
      </c>
      <c r="AU732" s="52">
        <v>0.94827586206896552</v>
      </c>
      <c r="AV732" s="52">
        <v>1</v>
      </c>
      <c r="AW732" s="52">
        <v>0.99470899470899465</v>
      </c>
      <c r="AX732" s="52">
        <v>0.98734177215189878</v>
      </c>
      <c r="AY732" s="52">
        <v>1</v>
      </c>
      <c r="AZ732" s="52">
        <v>8.134642356241234E-2</v>
      </c>
      <c r="BA732" s="52">
        <v>43.730715287517533</v>
      </c>
      <c r="BB732" s="52">
        <v>50</v>
      </c>
      <c r="BC732" s="52">
        <v>0.12790697674418605</v>
      </c>
      <c r="BD732" s="52">
        <v>34.418604651162795</v>
      </c>
      <c r="BE732" s="52">
        <v>50</v>
      </c>
      <c r="BF732" s="52">
        <v>249</v>
      </c>
      <c r="BG732" s="52">
        <v>355</v>
      </c>
      <c r="BH732" s="52">
        <v>0.70140845070422531</v>
      </c>
      <c r="BI732" s="52">
        <v>46.760563380281688</v>
      </c>
      <c r="BJ732" s="52">
        <v>50</v>
      </c>
      <c r="BK732" s="52">
        <v>125</v>
      </c>
      <c r="BL732" s="52">
        <v>355</v>
      </c>
      <c r="BM732" s="52">
        <v>0.352112676056338</v>
      </c>
      <c r="BN732" s="52">
        <v>23.474178403755865</v>
      </c>
      <c r="BO732" s="52">
        <v>50</v>
      </c>
      <c r="BP732" s="52">
        <v>160</v>
      </c>
      <c r="BQ732" s="52">
        <v>178</v>
      </c>
      <c r="BR732" s="52">
        <v>0.898876404494382</v>
      </c>
      <c r="BS732" s="52">
        <v>47.812574707147981</v>
      </c>
      <c r="BT732" s="52">
        <v>50</v>
      </c>
      <c r="BU732" s="54">
        <v>156</v>
      </c>
      <c r="BV732" s="54">
        <v>171</v>
      </c>
      <c r="BW732" s="52">
        <v>0.91228070175438591</v>
      </c>
      <c r="BX732" s="52">
        <v>97.051138484509153</v>
      </c>
      <c r="BY732" s="52">
        <v>100</v>
      </c>
      <c r="BZ732" s="55">
        <v>67</v>
      </c>
      <c r="CA732" s="55">
        <v>76</v>
      </c>
      <c r="CB732" s="52">
        <v>0.88157894736842091</v>
      </c>
      <c r="CC732" s="52">
        <v>93.784994400895854</v>
      </c>
      <c r="CD732" s="52">
        <v>100</v>
      </c>
      <c r="CE732" s="52">
        <v>0</v>
      </c>
      <c r="CF732" s="52">
        <v>160</v>
      </c>
      <c r="CG732" s="52">
        <v>122</v>
      </c>
      <c r="CH732" s="52">
        <v>0.76249999999999996</v>
      </c>
      <c r="CI732" s="52">
        <v>100</v>
      </c>
      <c r="CJ732" s="52">
        <v>100</v>
      </c>
      <c r="CK732" s="52">
        <v>175</v>
      </c>
      <c r="CL732" s="52">
        <v>72</v>
      </c>
      <c r="CM732" s="52">
        <v>191</v>
      </c>
      <c r="CN732" s="52">
        <v>0.41142857142857142</v>
      </c>
      <c r="CO732" s="52">
        <v>0.91623036649214662</v>
      </c>
      <c r="CP732" s="52">
        <v>27.428571428571431</v>
      </c>
      <c r="CQ732" s="52">
        <v>50</v>
      </c>
      <c r="CR732" s="52">
        <v>382</v>
      </c>
      <c r="CS732" s="52">
        <v>713</v>
      </c>
      <c r="CT732" s="52">
        <v>0.53576437587657788</v>
      </c>
      <c r="CU732" s="52">
        <v>44.647031323048161</v>
      </c>
      <c r="CV732" s="52">
        <v>50</v>
      </c>
      <c r="CW732" s="52">
        <v>0.88157894736842091</v>
      </c>
      <c r="CX732" s="52">
        <v>0.94</v>
      </c>
      <c r="CY732" s="52">
        <v>5.8421052631579047E-2</v>
      </c>
      <c r="CZ732" s="52">
        <v>16.823939048191338</v>
      </c>
      <c r="DA732" s="52">
        <v>19.496255895940152</v>
      </c>
      <c r="DB732" s="52">
        <v>17.335082511020332</v>
      </c>
      <c r="DC732" s="52">
        <v>12.629206143265662</v>
      </c>
      <c r="DD732" s="50" t="s">
        <v>879</v>
      </c>
      <c r="DE732" s="22"/>
      <c r="DF732" s="22"/>
    </row>
    <row r="733" spans="1:110" x14ac:dyDescent="0.25">
      <c r="A733" s="50" t="s">
        <v>3328</v>
      </c>
      <c r="B733" s="50" t="s">
        <v>2331</v>
      </c>
      <c r="C733" s="50" t="s">
        <v>106</v>
      </c>
      <c r="D733" s="50" t="s">
        <v>114</v>
      </c>
      <c r="E733" s="50" t="s">
        <v>137</v>
      </c>
      <c r="F733" s="50" t="s">
        <v>2644</v>
      </c>
      <c r="G733" s="50" t="s">
        <v>109</v>
      </c>
      <c r="H733" s="52">
        <v>535.91345858632656</v>
      </c>
      <c r="I733" s="52">
        <v>650</v>
      </c>
      <c r="J733" s="52">
        <v>82.448224397896396</v>
      </c>
      <c r="K733" s="52">
        <v>0</v>
      </c>
      <c r="L733" s="52">
        <v>136</v>
      </c>
      <c r="M733" s="52">
        <v>78.178701764716493</v>
      </c>
      <c r="N733" s="52">
        <v>100</v>
      </c>
      <c r="O733" s="52">
        <v>100</v>
      </c>
      <c r="P733" s="52">
        <v>34</v>
      </c>
      <c r="Q733" s="52">
        <v>64.754873322989283</v>
      </c>
      <c r="R733" s="52">
        <v>74.067255711863552</v>
      </c>
      <c r="S733" s="52">
        <v>75</v>
      </c>
      <c r="T733" s="52">
        <v>86.339831097319035</v>
      </c>
      <c r="U733" s="52">
        <v>100</v>
      </c>
      <c r="V733" s="52">
        <v>136</v>
      </c>
      <c r="W733" s="52">
        <v>70.085565081888603</v>
      </c>
      <c r="X733" s="52">
        <v>93.447420109184804</v>
      </c>
      <c r="Y733" s="52">
        <v>100</v>
      </c>
      <c r="Z733" s="52">
        <v>34</v>
      </c>
      <c r="AA733" s="52">
        <v>58.140493191963785</v>
      </c>
      <c r="AB733" s="52">
        <v>77.520657589285051</v>
      </c>
      <c r="AC733" s="52">
        <v>100</v>
      </c>
      <c r="AD733" s="52">
        <v>49</v>
      </c>
      <c r="AE733" s="52">
        <v>58.127891156462582</v>
      </c>
      <c r="AF733" s="52">
        <v>77.503854875283437</v>
      </c>
      <c r="AG733" s="52">
        <v>100</v>
      </c>
      <c r="AH733" s="52">
        <v>17</v>
      </c>
      <c r="AI733" s="52"/>
      <c r="AJ733" s="52">
        <v>63.123958333333313</v>
      </c>
      <c r="AK733" s="52"/>
      <c r="AL733" s="52">
        <v>0</v>
      </c>
      <c r="AM733" s="53">
        <v>10.24</v>
      </c>
      <c r="AN733" s="53">
        <v>15.92</v>
      </c>
      <c r="AO733" s="53"/>
      <c r="AP733" s="52">
        <v>0</v>
      </c>
      <c r="AQ733" s="52">
        <v>0.9928057553956835</v>
      </c>
      <c r="AR733" s="52">
        <v>1</v>
      </c>
      <c r="AS733" s="52">
        <v>0.99047619047619051</v>
      </c>
      <c r="AT733" s="52">
        <v>0.9928057553956835</v>
      </c>
      <c r="AU733" s="52">
        <v>1</v>
      </c>
      <c r="AV733" s="52">
        <v>0.99047619047619051</v>
      </c>
      <c r="AW733" s="52">
        <v>1</v>
      </c>
      <c r="AX733" s="52"/>
      <c r="AY733" s="52">
        <v>1</v>
      </c>
      <c r="AZ733" s="52">
        <v>4.5936395759717315E-2</v>
      </c>
      <c r="BA733" s="52">
        <v>50</v>
      </c>
      <c r="BB733" s="52">
        <v>50</v>
      </c>
      <c r="BC733" s="52">
        <v>0.16949152542372881</v>
      </c>
      <c r="BD733" s="52">
        <v>26.101694915254249</v>
      </c>
      <c r="BE733" s="52">
        <v>50</v>
      </c>
      <c r="BF733" s="52"/>
      <c r="BG733" s="52"/>
      <c r="BH733" s="52"/>
      <c r="BI733" s="52"/>
      <c r="BJ733" s="52"/>
      <c r="BK733" s="52"/>
      <c r="BL733" s="52"/>
      <c r="BM733" s="52"/>
      <c r="BN733" s="52"/>
      <c r="BO733" s="52"/>
      <c r="BP733" s="52"/>
      <c r="BQ733" s="52"/>
      <c r="BR733" s="52"/>
      <c r="BS733" s="52"/>
      <c r="BT733" s="52"/>
      <c r="BU733" s="54"/>
      <c r="BV733" s="54"/>
      <c r="BW733" s="52"/>
      <c r="BX733" s="52"/>
      <c r="BY733" s="52"/>
      <c r="BZ733" s="55"/>
      <c r="CA733" s="55"/>
      <c r="CB733" s="52"/>
      <c r="CC733" s="52"/>
      <c r="CD733" s="52"/>
      <c r="CE733" s="52"/>
      <c r="CF733" s="52"/>
      <c r="CG733" s="52"/>
      <c r="CH733" s="52"/>
      <c r="CI733" s="52"/>
      <c r="CJ733" s="52"/>
      <c r="CK733" s="52">
        <v>42</v>
      </c>
      <c r="CL733" s="52">
        <v>32</v>
      </c>
      <c r="CM733" s="52">
        <v>48</v>
      </c>
      <c r="CN733" s="52">
        <v>0.76190476190476186</v>
      </c>
      <c r="CO733" s="52">
        <v>0.875</v>
      </c>
      <c r="CP733" s="52">
        <v>25</v>
      </c>
      <c r="CQ733" s="52">
        <v>50</v>
      </c>
      <c r="CR733" s="52"/>
      <c r="CS733" s="52"/>
      <c r="CT733" s="52"/>
      <c r="CU733" s="52"/>
      <c r="CV733" s="52"/>
      <c r="CW733" s="52"/>
      <c r="CX733" s="52"/>
      <c r="CY733" s="52"/>
      <c r="CZ733" s="52">
        <v>16.823939048191338</v>
      </c>
      <c r="DA733" s="52">
        <v>19.496255895940152</v>
      </c>
      <c r="DB733" s="52">
        <v>17.335082511020332</v>
      </c>
      <c r="DC733" s="52"/>
      <c r="DD733" s="50" t="s">
        <v>954</v>
      </c>
      <c r="DE733" s="22"/>
      <c r="DF733" s="22"/>
    </row>
    <row r="734" spans="1:110" x14ac:dyDescent="0.25">
      <c r="A734" s="50" t="s">
        <v>3705</v>
      </c>
      <c r="B734" s="50" t="s">
        <v>2332</v>
      </c>
      <c r="C734" s="50" t="s">
        <v>1389</v>
      </c>
      <c r="D734" s="50" t="s">
        <v>122</v>
      </c>
      <c r="E734" s="50" t="s">
        <v>123</v>
      </c>
      <c r="F734" s="50" t="s">
        <v>2644</v>
      </c>
      <c r="G734" s="50" t="s">
        <v>109</v>
      </c>
      <c r="H734" s="52">
        <v>969.91710138995199</v>
      </c>
      <c r="I734" s="52">
        <v>1250</v>
      </c>
      <c r="J734" s="52">
        <v>77.593368111196156</v>
      </c>
      <c r="K734" s="52">
        <v>0</v>
      </c>
      <c r="L734" s="52">
        <v>191</v>
      </c>
      <c r="M734" s="52">
        <v>63.531920283735857</v>
      </c>
      <c r="N734" s="52">
        <v>84.709227044981134</v>
      </c>
      <c r="O734" s="52">
        <v>100</v>
      </c>
      <c r="P734" s="52">
        <v>88</v>
      </c>
      <c r="Q734" s="52">
        <v>60.887096774193559</v>
      </c>
      <c r="R734" s="52">
        <v>51.616467892999125</v>
      </c>
      <c r="S734" s="52">
        <v>65.791575321014719</v>
      </c>
      <c r="T734" s="52">
        <v>81.18279569892475</v>
      </c>
      <c r="U734" s="52">
        <v>100</v>
      </c>
      <c r="V734" s="52">
        <v>190</v>
      </c>
      <c r="W734" s="52">
        <v>49.499005245071444</v>
      </c>
      <c r="X734" s="52">
        <v>65.998673660095264</v>
      </c>
      <c r="Y734" s="52">
        <v>100</v>
      </c>
      <c r="Z734" s="52">
        <v>88</v>
      </c>
      <c r="AA734" s="52">
        <v>47.044673539518911</v>
      </c>
      <c r="AB734" s="52">
        <v>62.726231386025212</v>
      </c>
      <c r="AC734" s="52">
        <v>100</v>
      </c>
      <c r="AD734" s="52">
        <v>201</v>
      </c>
      <c r="AE734" s="52">
        <v>55.839137645107748</v>
      </c>
      <c r="AF734" s="52">
        <v>74.45218352681033</v>
      </c>
      <c r="AG734" s="52">
        <v>100</v>
      </c>
      <c r="AH734" s="52">
        <v>99</v>
      </c>
      <c r="AI734" s="52">
        <v>53.151851851851866</v>
      </c>
      <c r="AJ734" s="52">
        <v>58.447385620915043</v>
      </c>
      <c r="AK734" s="52">
        <v>70.869135802469145</v>
      </c>
      <c r="AL734" s="52">
        <v>100</v>
      </c>
      <c r="AM734" s="53">
        <v>4.9000000000000004</v>
      </c>
      <c r="AN734" s="53">
        <v>4.57</v>
      </c>
      <c r="AO734" s="53">
        <v>5.29</v>
      </c>
      <c r="AP734" s="52">
        <v>0</v>
      </c>
      <c r="AQ734" s="52">
        <v>0.98974358974358978</v>
      </c>
      <c r="AR734" s="52">
        <v>0.98901098901098905</v>
      </c>
      <c r="AS734" s="52">
        <v>0.99038461538461542</v>
      </c>
      <c r="AT734" s="52">
        <v>0.98461538461538467</v>
      </c>
      <c r="AU734" s="52">
        <v>0.98901098901098905</v>
      </c>
      <c r="AV734" s="52">
        <v>0.98076923076923073</v>
      </c>
      <c r="AW734" s="52">
        <v>1</v>
      </c>
      <c r="AX734" s="52">
        <v>1</v>
      </c>
      <c r="AY734" s="52">
        <v>1</v>
      </c>
      <c r="AZ734" s="52">
        <v>0.11467324290998766</v>
      </c>
      <c r="BA734" s="52">
        <v>37.065351418002471</v>
      </c>
      <c r="BB734" s="52">
        <v>50</v>
      </c>
      <c r="BC734" s="52">
        <v>0.1475826972010178</v>
      </c>
      <c r="BD734" s="52">
        <v>30.483460559796448</v>
      </c>
      <c r="BE734" s="52">
        <v>50</v>
      </c>
      <c r="BF734" s="52">
        <v>396</v>
      </c>
      <c r="BG734" s="52">
        <v>396</v>
      </c>
      <c r="BH734" s="52">
        <v>1</v>
      </c>
      <c r="BI734" s="52">
        <v>50</v>
      </c>
      <c r="BJ734" s="52">
        <v>50</v>
      </c>
      <c r="BK734" s="52">
        <v>50</v>
      </c>
      <c r="BL734" s="52">
        <v>396</v>
      </c>
      <c r="BM734" s="52">
        <v>0.12626262626262627</v>
      </c>
      <c r="BN734" s="52">
        <v>8.4175084175084187</v>
      </c>
      <c r="BO734" s="52">
        <v>50</v>
      </c>
      <c r="BP734" s="52">
        <v>213</v>
      </c>
      <c r="BQ734" s="52">
        <v>214</v>
      </c>
      <c r="BR734" s="52">
        <v>0.99532710280373837</v>
      </c>
      <c r="BS734" s="52">
        <v>50</v>
      </c>
      <c r="BT734" s="52">
        <v>50</v>
      </c>
      <c r="BU734" s="54">
        <v>203</v>
      </c>
      <c r="BV734" s="54">
        <v>207</v>
      </c>
      <c r="BW734" s="52">
        <v>0.98067632850241548</v>
      </c>
      <c r="BX734" s="52">
        <v>100</v>
      </c>
      <c r="BY734" s="52">
        <v>100</v>
      </c>
      <c r="BZ734" s="55">
        <v>113</v>
      </c>
      <c r="CA734" s="55">
        <v>115</v>
      </c>
      <c r="CB734" s="52">
        <v>0.9826086956521739</v>
      </c>
      <c r="CC734" s="52">
        <v>100</v>
      </c>
      <c r="CD734" s="52">
        <v>100</v>
      </c>
      <c r="CE734" s="52">
        <v>0</v>
      </c>
      <c r="CF734" s="52">
        <v>205</v>
      </c>
      <c r="CG734" s="52">
        <v>106</v>
      </c>
      <c r="CH734" s="52">
        <v>0.51707317073170733</v>
      </c>
      <c r="CI734" s="52">
        <v>68.943089430894304</v>
      </c>
      <c r="CJ734" s="52">
        <v>100</v>
      </c>
      <c r="CK734" s="52">
        <v>192</v>
      </c>
      <c r="CL734" s="52">
        <v>101</v>
      </c>
      <c r="CM734" s="52">
        <v>201</v>
      </c>
      <c r="CN734" s="52">
        <v>0.52604166666666663</v>
      </c>
      <c r="CO734" s="52">
        <v>0.95522388059701491</v>
      </c>
      <c r="CP734" s="52">
        <v>35.069444444444443</v>
      </c>
      <c r="CQ734" s="52">
        <v>50</v>
      </c>
      <c r="CR734" s="52">
        <v>725</v>
      </c>
      <c r="CS734" s="52">
        <v>811</v>
      </c>
      <c r="CT734" s="52">
        <v>0.89395807644882863</v>
      </c>
      <c r="CU734" s="52">
        <v>50</v>
      </c>
      <c r="CV734" s="52">
        <v>50</v>
      </c>
      <c r="CW734" s="52">
        <v>0.9826086956521739</v>
      </c>
      <c r="CX734" s="52">
        <v>0.94</v>
      </c>
      <c r="CY734" s="52">
        <v>-4.2608695652173907E-2</v>
      </c>
      <c r="CZ734" s="52">
        <v>16.823939048191338</v>
      </c>
      <c r="DA734" s="52">
        <v>19.496255895940152</v>
      </c>
      <c r="DB734" s="52">
        <v>17.335082511020332</v>
      </c>
      <c r="DC734" s="52">
        <v>12.629206143265662</v>
      </c>
      <c r="DD734" s="50" t="s">
        <v>1404</v>
      </c>
      <c r="DE734" s="22"/>
      <c r="DF734" s="22"/>
    </row>
    <row r="735" spans="1:110" x14ac:dyDescent="0.25">
      <c r="A735" s="50" t="s">
        <v>2943</v>
      </c>
      <c r="B735" s="50" t="s">
        <v>2334</v>
      </c>
      <c r="C735" s="50" t="s">
        <v>106</v>
      </c>
      <c r="D735" s="50" t="s">
        <v>114</v>
      </c>
      <c r="E735" s="50" t="s">
        <v>137</v>
      </c>
      <c r="F735" s="50" t="s">
        <v>2644</v>
      </c>
      <c r="G735" s="50" t="s">
        <v>109</v>
      </c>
      <c r="H735" s="52">
        <v>555.53710182319628</v>
      </c>
      <c r="I735" s="52">
        <v>650</v>
      </c>
      <c r="J735" s="52">
        <v>85.467246434337881</v>
      </c>
      <c r="K735" s="52">
        <v>0</v>
      </c>
      <c r="L735" s="52">
        <v>110</v>
      </c>
      <c r="M735" s="52">
        <v>71.555924700421642</v>
      </c>
      <c r="N735" s="52">
        <v>95.407899600562189</v>
      </c>
      <c r="O735" s="52">
        <v>100</v>
      </c>
      <c r="P735" s="52">
        <v>58</v>
      </c>
      <c r="Q735" s="52">
        <v>68.762212329708717</v>
      </c>
      <c r="R735" s="52">
        <v>73.037083371989056</v>
      </c>
      <c r="S735" s="52">
        <v>74.671988498524541</v>
      </c>
      <c r="T735" s="52">
        <v>91.682949772944951</v>
      </c>
      <c r="U735" s="52">
        <v>100</v>
      </c>
      <c r="V735" s="52">
        <v>112</v>
      </c>
      <c r="W735" s="52">
        <v>68.718225719341802</v>
      </c>
      <c r="X735" s="52">
        <v>91.624300959122408</v>
      </c>
      <c r="Y735" s="52">
        <v>100</v>
      </c>
      <c r="Z735" s="52">
        <v>59</v>
      </c>
      <c r="AA735" s="52">
        <v>64.838573929675619</v>
      </c>
      <c r="AB735" s="52">
        <v>86.451431906234149</v>
      </c>
      <c r="AC735" s="52">
        <v>100</v>
      </c>
      <c r="AD735" s="52">
        <v>40</v>
      </c>
      <c r="AE735" s="52">
        <v>55.348333333333322</v>
      </c>
      <c r="AF735" s="52">
        <v>73.797777777777767</v>
      </c>
      <c r="AG735" s="52">
        <v>100</v>
      </c>
      <c r="AH735" s="52">
        <v>18</v>
      </c>
      <c r="AI735" s="52"/>
      <c r="AJ735" s="52">
        <v>59.699999999999996</v>
      </c>
      <c r="AK735" s="52"/>
      <c r="AL735" s="52">
        <v>0</v>
      </c>
      <c r="AM735" s="53">
        <v>5.9</v>
      </c>
      <c r="AN735" s="53">
        <v>8.19</v>
      </c>
      <c r="AO735" s="53"/>
      <c r="AP735" s="52">
        <v>0</v>
      </c>
      <c r="AQ735" s="52">
        <v>0.99199999999999999</v>
      </c>
      <c r="AR735" s="52">
        <v>0.9850746268656716</v>
      </c>
      <c r="AS735" s="52">
        <v>1</v>
      </c>
      <c r="AT735" s="52">
        <v>1</v>
      </c>
      <c r="AU735" s="52">
        <v>1</v>
      </c>
      <c r="AV735" s="52">
        <v>1</v>
      </c>
      <c r="AW735" s="52">
        <v>1</v>
      </c>
      <c r="AX735" s="52">
        <v>1</v>
      </c>
      <c r="AY735" s="52">
        <v>1</v>
      </c>
      <c r="AZ735" s="52">
        <v>9.3525179856115109E-2</v>
      </c>
      <c r="BA735" s="52">
        <v>41.294964028776988</v>
      </c>
      <c r="BB735" s="52">
        <v>50</v>
      </c>
      <c r="BC735" s="52">
        <v>9.0277777777777776E-2</v>
      </c>
      <c r="BD735" s="52">
        <v>41.94444444444445</v>
      </c>
      <c r="BE735" s="52">
        <v>50</v>
      </c>
      <c r="BF735" s="52"/>
      <c r="BG735" s="52"/>
      <c r="BH735" s="52"/>
      <c r="BI735" s="52"/>
      <c r="BJ735" s="52"/>
      <c r="BK735" s="52"/>
      <c r="BL735" s="52"/>
      <c r="BM735" s="52"/>
      <c r="BN735" s="52"/>
      <c r="BO735" s="52"/>
      <c r="BP735" s="52"/>
      <c r="BQ735" s="52"/>
      <c r="BR735" s="52"/>
      <c r="BS735" s="52"/>
      <c r="BT735" s="52"/>
      <c r="BU735" s="54"/>
      <c r="BV735" s="54"/>
      <c r="BW735" s="52"/>
      <c r="BX735" s="52"/>
      <c r="BY735" s="52"/>
      <c r="BZ735" s="55"/>
      <c r="CA735" s="55"/>
      <c r="CB735" s="52"/>
      <c r="CC735" s="52"/>
      <c r="CD735" s="52"/>
      <c r="CE735" s="52"/>
      <c r="CF735" s="52"/>
      <c r="CG735" s="52"/>
      <c r="CH735" s="52"/>
      <c r="CI735" s="52"/>
      <c r="CJ735" s="52"/>
      <c r="CK735" s="52">
        <v>44</v>
      </c>
      <c r="CL735" s="52">
        <v>22</v>
      </c>
      <c r="CM735" s="52">
        <v>37</v>
      </c>
      <c r="CN735" s="52">
        <v>0.5</v>
      </c>
      <c r="CO735" s="52">
        <v>1.1891891891891893</v>
      </c>
      <c r="CP735" s="52">
        <v>33.333333333333329</v>
      </c>
      <c r="CQ735" s="52">
        <v>50</v>
      </c>
      <c r="CR735" s="52"/>
      <c r="CS735" s="52"/>
      <c r="CT735" s="52"/>
      <c r="CU735" s="52"/>
      <c r="CV735" s="52"/>
      <c r="CW735" s="52"/>
      <c r="CX735" s="52"/>
      <c r="CY735" s="52"/>
      <c r="CZ735" s="52">
        <v>16.823939048191338</v>
      </c>
      <c r="DA735" s="52">
        <v>19.496255895940152</v>
      </c>
      <c r="DB735" s="52">
        <v>17.335082511020332</v>
      </c>
      <c r="DC735" s="52"/>
      <c r="DD735" s="50" t="s">
        <v>520</v>
      </c>
      <c r="DE735" s="22"/>
      <c r="DF735" s="22"/>
    </row>
    <row r="736" spans="1:110" x14ac:dyDescent="0.25">
      <c r="A736" s="50" t="s">
        <v>3339</v>
      </c>
      <c r="B736" s="50" t="s">
        <v>2333</v>
      </c>
      <c r="C736" s="50" t="s">
        <v>106</v>
      </c>
      <c r="D736" s="50" t="s">
        <v>114</v>
      </c>
      <c r="E736" s="50" t="s">
        <v>137</v>
      </c>
      <c r="F736" s="50" t="s">
        <v>1453</v>
      </c>
      <c r="G736" s="50" t="s">
        <v>109</v>
      </c>
      <c r="H736" s="52">
        <v>624.81120481848814</v>
      </c>
      <c r="I736" s="52">
        <v>750</v>
      </c>
      <c r="J736" s="52">
        <v>83.308160642465083</v>
      </c>
      <c r="K736" s="52">
        <v>0</v>
      </c>
      <c r="L736" s="52">
        <v>179</v>
      </c>
      <c r="M736" s="52">
        <v>76.726704019178769</v>
      </c>
      <c r="N736" s="52">
        <v>100</v>
      </c>
      <c r="O736" s="52">
        <v>100</v>
      </c>
      <c r="P736" s="52">
        <v>60</v>
      </c>
      <c r="Q736" s="52">
        <v>65.081899310052023</v>
      </c>
      <c r="R736" s="52">
        <v>75</v>
      </c>
      <c r="S736" s="52">
        <v>75</v>
      </c>
      <c r="T736" s="52">
        <v>86.775865746736031</v>
      </c>
      <c r="U736" s="52">
        <v>100</v>
      </c>
      <c r="V736" s="52">
        <v>179</v>
      </c>
      <c r="W736" s="52">
        <v>74.025103108203652</v>
      </c>
      <c r="X736" s="52">
        <v>98.700137477604869</v>
      </c>
      <c r="Y736" s="52">
        <v>100</v>
      </c>
      <c r="Z736" s="52">
        <v>60</v>
      </c>
      <c r="AA736" s="52">
        <v>64.285910521327168</v>
      </c>
      <c r="AB736" s="52">
        <v>85.714547361769561</v>
      </c>
      <c r="AC736" s="52">
        <v>100</v>
      </c>
      <c r="AD736" s="52">
        <v>59</v>
      </c>
      <c r="AE736" s="52">
        <v>60.611864406779674</v>
      </c>
      <c r="AF736" s="52">
        <v>80.81581920903956</v>
      </c>
      <c r="AG736" s="52">
        <v>100</v>
      </c>
      <c r="AH736" s="52">
        <v>20</v>
      </c>
      <c r="AI736" s="52">
        <v>52.909999999999989</v>
      </c>
      <c r="AJ736" s="52">
        <v>64.561538461538461</v>
      </c>
      <c r="AK736" s="52">
        <v>70.546666666666653</v>
      </c>
      <c r="AL736" s="52">
        <v>100</v>
      </c>
      <c r="AM736" s="53">
        <v>9.91</v>
      </c>
      <c r="AN736" s="53">
        <v>10.71</v>
      </c>
      <c r="AO736" s="53">
        <v>11.65</v>
      </c>
      <c r="AP736" s="52">
        <v>0</v>
      </c>
      <c r="AQ736" s="52">
        <v>0.98369565217391308</v>
      </c>
      <c r="AR736" s="52">
        <v>0.967741935483871</v>
      </c>
      <c r="AS736" s="52">
        <v>0.99180327868852458</v>
      </c>
      <c r="AT736" s="52">
        <v>0.98369565217391308</v>
      </c>
      <c r="AU736" s="52">
        <v>0.967741935483871</v>
      </c>
      <c r="AV736" s="52">
        <v>0.99180327868852458</v>
      </c>
      <c r="AW736" s="52">
        <v>1</v>
      </c>
      <c r="AX736" s="52">
        <v>1</v>
      </c>
      <c r="AY736" s="52">
        <v>1</v>
      </c>
      <c r="AZ736" s="52">
        <v>3.39943342776204E-2</v>
      </c>
      <c r="BA736" s="52">
        <v>50</v>
      </c>
      <c r="BB736" s="52">
        <v>50</v>
      </c>
      <c r="BC736" s="52">
        <v>8.2568807339449546E-2</v>
      </c>
      <c r="BD736" s="52">
        <v>43.486238532110107</v>
      </c>
      <c r="BE736" s="52">
        <v>50</v>
      </c>
      <c r="BF736" s="52"/>
      <c r="BG736" s="52"/>
      <c r="BH736" s="52"/>
      <c r="BI736" s="52"/>
      <c r="BJ736" s="52"/>
      <c r="BK736" s="52"/>
      <c r="BL736" s="52"/>
      <c r="BM736" s="52"/>
      <c r="BN736" s="52"/>
      <c r="BO736" s="52"/>
      <c r="BP736" s="52"/>
      <c r="BQ736" s="52"/>
      <c r="BR736" s="52"/>
      <c r="BS736" s="52"/>
      <c r="BT736" s="52"/>
      <c r="BU736" s="54"/>
      <c r="BV736" s="54"/>
      <c r="BW736" s="52"/>
      <c r="BX736" s="52"/>
      <c r="BY736" s="52"/>
      <c r="BZ736" s="55"/>
      <c r="CA736" s="55"/>
      <c r="CB736" s="52"/>
      <c r="CC736" s="52"/>
      <c r="CD736" s="52"/>
      <c r="CE736" s="52"/>
      <c r="CF736" s="52"/>
      <c r="CG736" s="52"/>
      <c r="CH736" s="52"/>
      <c r="CI736" s="52"/>
      <c r="CJ736" s="52"/>
      <c r="CK736" s="52">
        <v>57</v>
      </c>
      <c r="CL736" s="52">
        <v>15</v>
      </c>
      <c r="CM736" s="52">
        <v>77</v>
      </c>
      <c r="CN736" s="52">
        <v>0.26315789473684209</v>
      </c>
      <c r="CO736" s="52">
        <v>0.74025974025974028</v>
      </c>
      <c r="CP736" s="52">
        <v>8.7719298245614024</v>
      </c>
      <c r="CQ736" s="52">
        <v>50</v>
      </c>
      <c r="CR736" s="52"/>
      <c r="CS736" s="52"/>
      <c r="CT736" s="52"/>
      <c r="CU736" s="52"/>
      <c r="CV736" s="52"/>
      <c r="CW736" s="52"/>
      <c r="CX736" s="52"/>
      <c r="CY736" s="52"/>
      <c r="CZ736" s="52">
        <v>16.823939048191338</v>
      </c>
      <c r="DA736" s="52">
        <v>19.496255895940152</v>
      </c>
      <c r="DB736" s="52">
        <v>17.335082511020332</v>
      </c>
      <c r="DC736" s="52"/>
      <c r="DD736" s="50" t="s">
        <v>520</v>
      </c>
      <c r="DE736" s="22"/>
      <c r="DF736" s="22"/>
    </row>
    <row r="737" spans="1:110" x14ac:dyDescent="0.25">
      <c r="A737" s="50" t="s">
        <v>3273</v>
      </c>
      <c r="B737" s="50" t="s">
        <v>2335</v>
      </c>
      <c r="C737" s="50" t="s">
        <v>106</v>
      </c>
      <c r="D737" s="50" t="s">
        <v>122</v>
      </c>
      <c r="E737" s="50" t="s">
        <v>123</v>
      </c>
      <c r="F737" s="50" t="s">
        <v>2644</v>
      </c>
      <c r="G737" s="50" t="s">
        <v>109</v>
      </c>
      <c r="H737" s="52">
        <v>0</v>
      </c>
      <c r="I737" s="52">
        <v>0</v>
      </c>
      <c r="J737" s="52">
        <v>0</v>
      </c>
      <c r="K737" s="52"/>
      <c r="L737" s="52"/>
      <c r="M737" s="52"/>
      <c r="N737" s="52"/>
      <c r="O737" s="52">
        <v>0</v>
      </c>
      <c r="P737" s="52"/>
      <c r="Q737" s="52"/>
      <c r="R737" s="52"/>
      <c r="S737" s="52"/>
      <c r="T737" s="52"/>
      <c r="U737" s="52">
        <v>0</v>
      </c>
      <c r="V737" s="52"/>
      <c r="W737" s="52"/>
      <c r="X737" s="52"/>
      <c r="Y737" s="52">
        <v>0</v>
      </c>
      <c r="Z737" s="52"/>
      <c r="AA737" s="52"/>
      <c r="AB737" s="52"/>
      <c r="AC737" s="52">
        <v>0</v>
      </c>
      <c r="AD737" s="52">
        <v>2</v>
      </c>
      <c r="AE737" s="52"/>
      <c r="AF737" s="52"/>
      <c r="AG737" s="52">
        <v>0</v>
      </c>
      <c r="AH737" s="52">
        <v>2</v>
      </c>
      <c r="AI737" s="52"/>
      <c r="AJ737" s="52"/>
      <c r="AK737" s="52"/>
      <c r="AL737" s="52">
        <v>0</v>
      </c>
      <c r="AM737" s="53"/>
      <c r="AN737" s="53"/>
      <c r="AO737" s="53"/>
      <c r="AP737" s="52">
        <v>0</v>
      </c>
      <c r="AQ737" s="52"/>
      <c r="AR737" s="52"/>
      <c r="AS737" s="52"/>
      <c r="AT737" s="52"/>
      <c r="AU737" s="52"/>
      <c r="AV737" s="52"/>
      <c r="AW737" s="52"/>
      <c r="AX737" s="52"/>
      <c r="AY737" s="52"/>
      <c r="AZ737" s="52"/>
      <c r="BA737" s="52"/>
      <c r="BB737" s="52"/>
      <c r="BC737" s="52"/>
      <c r="BD737" s="52"/>
      <c r="BE737" s="52"/>
      <c r="BF737" s="52"/>
      <c r="BG737" s="52"/>
      <c r="BH737" s="52"/>
      <c r="BI737" s="52"/>
      <c r="BJ737" s="52"/>
      <c r="BK737" s="52"/>
      <c r="BL737" s="52"/>
      <c r="BM737" s="52"/>
      <c r="BN737" s="52"/>
      <c r="BO737" s="52"/>
      <c r="BP737" s="52"/>
      <c r="BQ737" s="52"/>
      <c r="BR737" s="52"/>
      <c r="BS737" s="52"/>
      <c r="BT737" s="52"/>
      <c r="BU737" s="54"/>
      <c r="BV737" s="54"/>
      <c r="BW737" s="52"/>
      <c r="BX737" s="52"/>
      <c r="BY737" s="52"/>
      <c r="BZ737" s="55"/>
      <c r="CA737" s="55"/>
      <c r="CB737" s="52"/>
      <c r="CC737" s="52"/>
      <c r="CD737" s="52"/>
      <c r="CE737" s="52"/>
      <c r="CF737" s="52"/>
      <c r="CG737" s="52"/>
      <c r="CH737" s="52"/>
      <c r="CI737" s="52"/>
      <c r="CJ737" s="52"/>
      <c r="CK737" s="52">
        <v>0</v>
      </c>
      <c r="CL737" s="52"/>
      <c r="CM737" s="52">
        <v>4</v>
      </c>
      <c r="CN737" s="52"/>
      <c r="CO737" s="52"/>
      <c r="CP737" s="52">
        <v>0</v>
      </c>
      <c r="CQ737" s="52">
        <v>0</v>
      </c>
      <c r="CR737" s="52"/>
      <c r="CS737" s="52"/>
      <c r="CT737" s="52"/>
      <c r="CU737" s="52"/>
      <c r="CV737" s="52"/>
      <c r="CW737" s="52"/>
      <c r="CX737" s="52"/>
      <c r="CY737" s="52"/>
      <c r="CZ737" s="52"/>
      <c r="DA737" s="52"/>
      <c r="DB737" s="52"/>
      <c r="DC737" s="52"/>
      <c r="DD737" s="50" t="s">
        <v>885</v>
      </c>
      <c r="DE737" s="22"/>
      <c r="DF737" s="22"/>
    </row>
    <row r="738" spans="1:110" x14ac:dyDescent="0.25">
      <c r="A738" s="50" t="s">
        <v>3269</v>
      </c>
      <c r="B738" s="50" t="s">
        <v>2336</v>
      </c>
      <c r="C738" s="50" t="s">
        <v>106</v>
      </c>
      <c r="D738" s="50" t="s">
        <v>107</v>
      </c>
      <c r="E738" s="50" t="s">
        <v>137</v>
      </c>
      <c r="F738" s="50" t="s">
        <v>2644</v>
      </c>
      <c r="G738" s="50" t="s">
        <v>109</v>
      </c>
      <c r="H738" s="52">
        <v>565.3861821402628</v>
      </c>
      <c r="I738" s="52">
        <v>750</v>
      </c>
      <c r="J738" s="52">
        <v>75.384824285368381</v>
      </c>
      <c r="K738" s="52">
        <v>0</v>
      </c>
      <c r="L738" s="52">
        <v>174</v>
      </c>
      <c r="M738" s="52">
        <v>70.434325936520793</v>
      </c>
      <c r="N738" s="52">
        <v>93.912434582027728</v>
      </c>
      <c r="O738" s="52">
        <v>100</v>
      </c>
      <c r="P738" s="52">
        <v>75</v>
      </c>
      <c r="Q738" s="52">
        <v>62.931868576921445</v>
      </c>
      <c r="R738" s="52">
        <v>66.549875730431282</v>
      </c>
      <c r="S738" s="52">
        <v>75</v>
      </c>
      <c r="T738" s="52">
        <v>83.909158102561932</v>
      </c>
      <c r="U738" s="52">
        <v>100</v>
      </c>
      <c r="V738" s="52">
        <v>174</v>
      </c>
      <c r="W738" s="52">
        <v>61.595706947000046</v>
      </c>
      <c r="X738" s="52">
        <v>82.127609262666724</v>
      </c>
      <c r="Y738" s="52">
        <v>100</v>
      </c>
      <c r="Z738" s="52">
        <v>75</v>
      </c>
      <c r="AA738" s="52">
        <v>55.056204152870826</v>
      </c>
      <c r="AB738" s="52">
        <v>73.408272203827778</v>
      </c>
      <c r="AC738" s="52">
        <v>100</v>
      </c>
      <c r="AD738" s="52">
        <v>75</v>
      </c>
      <c r="AE738" s="52">
        <v>54.0808888888889</v>
      </c>
      <c r="AF738" s="52">
        <v>72.107851851851862</v>
      </c>
      <c r="AG738" s="52">
        <v>100</v>
      </c>
      <c r="AH738" s="52">
        <v>35</v>
      </c>
      <c r="AI738" s="52">
        <v>46.577142857142853</v>
      </c>
      <c r="AJ738" s="52">
        <v>60.646666666666647</v>
      </c>
      <c r="AK738" s="52">
        <v>62.10285714285714</v>
      </c>
      <c r="AL738" s="52">
        <v>100</v>
      </c>
      <c r="AM738" s="53">
        <v>12.06</v>
      </c>
      <c r="AN738" s="53">
        <v>11.49</v>
      </c>
      <c r="AO738" s="53">
        <v>14.06</v>
      </c>
      <c r="AP738" s="52">
        <v>0</v>
      </c>
      <c r="AQ738" s="52">
        <v>0.97802197802197799</v>
      </c>
      <c r="AR738" s="52">
        <v>1</v>
      </c>
      <c r="AS738" s="52">
        <v>0.96190476190476193</v>
      </c>
      <c r="AT738" s="52">
        <v>0.97802197802197799</v>
      </c>
      <c r="AU738" s="52">
        <v>1</v>
      </c>
      <c r="AV738" s="52">
        <v>0.96190476190476193</v>
      </c>
      <c r="AW738" s="52">
        <v>1</v>
      </c>
      <c r="AX738" s="52">
        <v>1</v>
      </c>
      <c r="AY738" s="52">
        <v>1</v>
      </c>
      <c r="AZ738" s="52">
        <v>9.2307692307692313E-2</v>
      </c>
      <c r="BA738" s="52">
        <v>41.538461538461547</v>
      </c>
      <c r="BB738" s="52">
        <v>50</v>
      </c>
      <c r="BC738" s="52">
        <v>0.1623931623931624</v>
      </c>
      <c r="BD738" s="52">
        <v>27.521367521367537</v>
      </c>
      <c r="BE738" s="52">
        <v>50</v>
      </c>
      <c r="BF738" s="52"/>
      <c r="BG738" s="52"/>
      <c r="BH738" s="52"/>
      <c r="BI738" s="52"/>
      <c r="BJ738" s="52"/>
      <c r="BK738" s="52"/>
      <c r="BL738" s="52"/>
      <c r="BM738" s="52"/>
      <c r="BN738" s="52"/>
      <c r="BO738" s="52"/>
      <c r="BP738" s="52"/>
      <c r="BQ738" s="52"/>
      <c r="BR738" s="52"/>
      <c r="BS738" s="52"/>
      <c r="BT738" s="52"/>
      <c r="BU738" s="54"/>
      <c r="BV738" s="54"/>
      <c r="BW738" s="52"/>
      <c r="BX738" s="52"/>
      <c r="BY738" s="52"/>
      <c r="BZ738" s="55"/>
      <c r="CA738" s="55"/>
      <c r="CB738" s="52"/>
      <c r="CC738" s="52"/>
      <c r="CD738" s="52"/>
      <c r="CE738" s="52"/>
      <c r="CF738" s="52"/>
      <c r="CG738" s="52"/>
      <c r="CH738" s="52"/>
      <c r="CI738" s="52"/>
      <c r="CJ738" s="52"/>
      <c r="CK738" s="52">
        <v>51</v>
      </c>
      <c r="CL738" s="52">
        <v>22</v>
      </c>
      <c r="CM738" s="52">
        <v>53</v>
      </c>
      <c r="CN738" s="52">
        <v>0.43137254901960786</v>
      </c>
      <c r="CO738" s="52">
        <v>0.96226415094339623</v>
      </c>
      <c r="CP738" s="52">
        <v>28.758169934640527</v>
      </c>
      <c r="CQ738" s="52">
        <v>50</v>
      </c>
      <c r="CR738" s="52"/>
      <c r="CS738" s="52"/>
      <c r="CT738" s="52"/>
      <c r="CU738" s="52"/>
      <c r="CV738" s="52"/>
      <c r="CW738" s="52"/>
      <c r="CX738" s="52"/>
      <c r="CY738" s="52"/>
      <c r="CZ738" s="52">
        <v>16.823939048191338</v>
      </c>
      <c r="DA738" s="52">
        <v>19.496255895940152</v>
      </c>
      <c r="DB738" s="52">
        <v>17.335082511020332</v>
      </c>
      <c r="DC738" s="52"/>
      <c r="DD738" s="50" t="s">
        <v>881</v>
      </c>
      <c r="DE738" s="22"/>
      <c r="DF738" s="22"/>
    </row>
    <row r="739" spans="1:110" x14ac:dyDescent="0.25">
      <c r="A739" s="50" t="s">
        <v>3479</v>
      </c>
      <c r="B739" s="50" t="s">
        <v>2337</v>
      </c>
      <c r="C739" s="50" t="s">
        <v>106</v>
      </c>
      <c r="D739" s="50" t="s">
        <v>167</v>
      </c>
      <c r="E739" s="50" t="s">
        <v>137</v>
      </c>
      <c r="F739" s="50" t="s">
        <v>1453</v>
      </c>
      <c r="G739" s="50" t="s">
        <v>109</v>
      </c>
      <c r="H739" s="52">
        <v>597.13706638261908</v>
      </c>
      <c r="I739" s="52">
        <v>750</v>
      </c>
      <c r="J739" s="52">
        <v>79.618275517682548</v>
      </c>
      <c r="K739" s="52">
        <v>0</v>
      </c>
      <c r="L739" s="52">
        <v>343</v>
      </c>
      <c r="M739" s="52">
        <v>72.317223100365737</v>
      </c>
      <c r="N739" s="52">
        <v>96.422964133820983</v>
      </c>
      <c r="O739" s="52">
        <v>100</v>
      </c>
      <c r="P739" s="52">
        <v>154</v>
      </c>
      <c r="Q739" s="52">
        <v>65.542943163409475</v>
      </c>
      <c r="R739" s="52">
        <v>67.414704612842939</v>
      </c>
      <c r="S739" s="52">
        <v>75</v>
      </c>
      <c r="T739" s="52">
        <v>87.390590884545972</v>
      </c>
      <c r="U739" s="52">
        <v>100</v>
      </c>
      <c r="V739" s="52">
        <v>340</v>
      </c>
      <c r="W739" s="52">
        <v>63.0380472020178</v>
      </c>
      <c r="X739" s="52">
        <v>84.050729602690396</v>
      </c>
      <c r="Y739" s="52">
        <v>100</v>
      </c>
      <c r="Z739" s="52">
        <v>152</v>
      </c>
      <c r="AA739" s="52">
        <v>57.624813035997235</v>
      </c>
      <c r="AB739" s="52">
        <v>76.833084047996309</v>
      </c>
      <c r="AC739" s="52">
        <v>100</v>
      </c>
      <c r="AD739" s="52">
        <v>123</v>
      </c>
      <c r="AE739" s="52">
        <v>53.65853658536583</v>
      </c>
      <c r="AF739" s="52">
        <v>71.544715447154445</v>
      </c>
      <c r="AG739" s="52">
        <v>100</v>
      </c>
      <c r="AH739" s="52">
        <v>54</v>
      </c>
      <c r="AI739" s="52">
        <v>49.01111111111112</v>
      </c>
      <c r="AJ739" s="52">
        <v>57.295652173913062</v>
      </c>
      <c r="AK739" s="52">
        <v>65.348148148148155</v>
      </c>
      <c r="AL739" s="52">
        <v>100</v>
      </c>
      <c r="AM739" s="53">
        <v>9.4499999999999993</v>
      </c>
      <c r="AN739" s="53">
        <v>9.7799999999999994</v>
      </c>
      <c r="AO739" s="53">
        <v>8.2799999999999994</v>
      </c>
      <c r="AP739" s="52">
        <v>0</v>
      </c>
      <c r="AQ739" s="52">
        <v>0.98870056497175141</v>
      </c>
      <c r="AR739" s="52">
        <v>0.99371069182389937</v>
      </c>
      <c r="AS739" s="52">
        <v>0.98461538461538467</v>
      </c>
      <c r="AT739" s="52">
        <v>0.98860398860398857</v>
      </c>
      <c r="AU739" s="52">
        <v>0.99363057324840764</v>
      </c>
      <c r="AV739" s="52">
        <v>0.98453608247422686</v>
      </c>
      <c r="AW739" s="52">
        <v>1</v>
      </c>
      <c r="AX739" s="52">
        <v>1</v>
      </c>
      <c r="AY739" s="52">
        <v>1</v>
      </c>
      <c r="AZ739" s="52">
        <v>4.5584045584045586E-2</v>
      </c>
      <c r="BA739" s="52">
        <v>50</v>
      </c>
      <c r="BB739" s="52">
        <v>50</v>
      </c>
      <c r="BC739" s="52">
        <v>7.4829931972789115E-2</v>
      </c>
      <c r="BD739" s="52">
        <v>45.03401360544219</v>
      </c>
      <c r="BE739" s="52">
        <v>50</v>
      </c>
      <c r="BF739" s="52"/>
      <c r="BG739" s="52"/>
      <c r="BH739" s="52"/>
      <c r="BI739" s="52"/>
      <c r="BJ739" s="52"/>
      <c r="BK739" s="52"/>
      <c r="BL739" s="52"/>
      <c r="BM739" s="52"/>
      <c r="BN739" s="52"/>
      <c r="BO739" s="52"/>
      <c r="BP739" s="52"/>
      <c r="BQ739" s="52"/>
      <c r="BR739" s="52"/>
      <c r="BS739" s="52"/>
      <c r="BT739" s="52"/>
      <c r="BU739" s="54"/>
      <c r="BV739" s="54"/>
      <c r="BW739" s="52"/>
      <c r="BX739" s="52"/>
      <c r="BY739" s="52"/>
      <c r="BZ739" s="55"/>
      <c r="CA739" s="55"/>
      <c r="CB739" s="52"/>
      <c r="CC739" s="52"/>
      <c r="CD739" s="52"/>
      <c r="CE739" s="52"/>
      <c r="CF739" s="52"/>
      <c r="CG739" s="52"/>
      <c r="CH739" s="52"/>
      <c r="CI739" s="52"/>
      <c r="CJ739" s="52"/>
      <c r="CK739" s="52">
        <v>104</v>
      </c>
      <c r="CL739" s="52">
        <v>64</v>
      </c>
      <c r="CM739" s="52">
        <v>120</v>
      </c>
      <c r="CN739" s="52">
        <v>0.61538461538461542</v>
      </c>
      <c r="CO739" s="52">
        <v>0.8666666666666667</v>
      </c>
      <c r="CP739" s="52">
        <v>20.512820512820515</v>
      </c>
      <c r="CQ739" s="52">
        <v>50</v>
      </c>
      <c r="CR739" s="52"/>
      <c r="CS739" s="52"/>
      <c r="CT739" s="52"/>
      <c r="CU739" s="52"/>
      <c r="CV739" s="52"/>
      <c r="CW739" s="52"/>
      <c r="CX739" s="52"/>
      <c r="CY739" s="52"/>
      <c r="CZ739" s="52">
        <v>16.823939048191338</v>
      </c>
      <c r="DA739" s="52">
        <v>19.496255895940152</v>
      </c>
      <c r="DB739" s="52">
        <v>17.335082511020332</v>
      </c>
      <c r="DC739" s="52"/>
      <c r="DD739" s="50" t="s">
        <v>1115</v>
      </c>
      <c r="DE739" s="22"/>
      <c r="DF739" s="22"/>
    </row>
    <row r="740" spans="1:110" x14ac:dyDescent="0.25">
      <c r="A740" s="50" t="s">
        <v>3274</v>
      </c>
      <c r="B740" s="50" t="s">
        <v>2338</v>
      </c>
      <c r="C740" s="50" t="s">
        <v>106</v>
      </c>
      <c r="D740" s="50" t="s">
        <v>107</v>
      </c>
      <c r="E740" s="50" t="s">
        <v>119</v>
      </c>
      <c r="F740" s="50" t="s">
        <v>1453</v>
      </c>
      <c r="G740" s="50" t="s">
        <v>109</v>
      </c>
      <c r="H740" s="52">
        <v>628.97888695552922</v>
      </c>
      <c r="I740" s="52">
        <v>700</v>
      </c>
      <c r="J740" s="52">
        <v>89.85412670793275</v>
      </c>
      <c r="K740" s="52">
        <v>0</v>
      </c>
      <c r="L740" s="52">
        <v>287</v>
      </c>
      <c r="M740" s="52">
        <v>77.086827175389615</v>
      </c>
      <c r="N740" s="52">
        <v>100</v>
      </c>
      <c r="O740" s="52">
        <v>100</v>
      </c>
      <c r="P740" s="52">
        <v>72</v>
      </c>
      <c r="Q740" s="52">
        <v>67.285483009136044</v>
      </c>
      <c r="R740" s="52">
        <v>73.179186394695009</v>
      </c>
      <c r="S740" s="52">
        <v>75</v>
      </c>
      <c r="T740" s="52">
        <v>89.713977345514735</v>
      </c>
      <c r="U740" s="52">
        <v>100</v>
      </c>
      <c r="V740" s="52">
        <v>287</v>
      </c>
      <c r="W740" s="52">
        <v>70.135873869708433</v>
      </c>
      <c r="X740" s="52">
        <v>93.514498492944568</v>
      </c>
      <c r="Y740" s="52">
        <v>100</v>
      </c>
      <c r="Z740" s="52">
        <v>72</v>
      </c>
      <c r="AA740" s="52">
        <v>61.04820452426241</v>
      </c>
      <c r="AB740" s="52">
        <v>81.397606032349884</v>
      </c>
      <c r="AC740" s="52">
        <v>100</v>
      </c>
      <c r="AD740" s="52">
        <v>105</v>
      </c>
      <c r="AE740" s="52">
        <v>64.830158730158729</v>
      </c>
      <c r="AF740" s="52">
        <v>86.440211640211643</v>
      </c>
      <c r="AG740" s="52">
        <v>100</v>
      </c>
      <c r="AH740" s="52">
        <v>16</v>
      </c>
      <c r="AI740" s="52"/>
      <c r="AJ740" s="52">
        <v>67.326591760299635</v>
      </c>
      <c r="AK740" s="52"/>
      <c r="AL740" s="52">
        <v>0</v>
      </c>
      <c r="AM740" s="53">
        <v>7.71</v>
      </c>
      <c r="AN740" s="53">
        <v>12.13</v>
      </c>
      <c r="AO740" s="53"/>
      <c r="AP740" s="52">
        <v>0</v>
      </c>
      <c r="AQ740" s="52">
        <v>1</v>
      </c>
      <c r="AR740" s="52">
        <v>1</v>
      </c>
      <c r="AS740" s="52">
        <v>1</v>
      </c>
      <c r="AT740" s="52">
        <v>1</v>
      </c>
      <c r="AU740" s="52">
        <v>1</v>
      </c>
      <c r="AV740" s="52">
        <v>1</v>
      </c>
      <c r="AW740" s="52">
        <v>1</v>
      </c>
      <c r="AX740" s="52"/>
      <c r="AY740" s="52">
        <v>1</v>
      </c>
      <c r="AZ740" s="52">
        <v>3.8167938931297711E-2</v>
      </c>
      <c r="BA740" s="52">
        <v>50</v>
      </c>
      <c r="BB740" s="52">
        <v>50</v>
      </c>
      <c r="BC740" s="52">
        <v>0.10638297872340426</v>
      </c>
      <c r="BD740" s="52">
        <v>38.723404255319153</v>
      </c>
      <c r="BE740" s="52">
        <v>50</v>
      </c>
      <c r="BF740" s="52"/>
      <c r="BG740" s="52"/>
      <c r="BH740" s="52"/>
      <c r="BI740" s="52"/>
      <c r="BJ740" s="52"/>
      <c r="BK740" s="52"/>
      <c r="BL740" s="52"/>
      <c r="BM740" s="52"/>
      <c r="BN740" s="52"/>
      <c r="BO740" s="52"/>
      <c r="BP740" s="52">
        <v>44</v>
      </c>
      <c r="BQ740" s="52">
        <v>44</v>
      </c>
      <c r="BR740" s="52">
        <v>1</v>
      </c>
      <c r="BS740" s="52">
        <v>50</v>
      </c>
      <c r="BT740" s="52">
        <v>50</v>
      </c>
      <c r="BU740" s="54"/>
      <c r="BV740" s="54"/>
      <c r="BW740" s="52"/>
      <c r="BX740" s="52"/>
      <c r="BY740" s="52"/>
      <c r="BZ740" s="55"/>
      <c r="CA740" s="55"/>
      <c r="CB740" s="52"/>
      <c r="CC740" s="52"/>
      <c r="CD740" s="52"/>
      <c r="CE740" s="52"/>
      <c r="CF740" s="52"/>
      <c r="CG740" s="52"/>
      <c r="CH740" s="52"/>
      <c r="CI740" s="52"/>
      <c r="CJ740" s="52"/>
      <c r="CK740" s="52">
        <v>148</v>
      </c>
      <c r="CL740" s="52">
        <v>87</v>
      </c>
      <c r="CM740" s="52">
        <v>154</v>
      </c>
      <c r="CN740" s="52">
        <v>0.58783783783783783</v>
      </c>
      <c r="CO740" s="52">
        <v>0.96103896103896103</v>
      </c>
      <c r="CP740" s="52">
        <v>39.189189189189186</v>
      </c>
      <c r="CQ740" s="52">
        <v>50</v>
      </c>
      <c r="CR740" s="52"/>
      <c r="CS740" s="52"/>
      <c r="CT740" s="52"/>
      <c r="CU740" s="52"/>
      <c r="CV740" s="52"/>
      <c r="CW740" s="52"/>
      <c r="CX740" s="52"/>
      <c r="CY740" s="52"/>
      <c r="CZ740" s="52">
        <v>16.823939048191338</v>
      </c>
      <c r="DA740" s="52">
        <v>19.496255895940152</v>
      </c>
      <c r="DB740" s="52">
        <v>17.335082511020332</v>
      </c>
      <c r="DC740" s="52"/>
      <c r="DD740" s="50" t="s">
        <v>887</v>
      </c>
      <c r="DE740" s="22"/>
      <c r="DF740" s="22"/>
    </row>
    <row r="741" spans="1:110" x14ac:dyDescent="0.25">
      <c r="A741" s="50" t="s">
        <v>3604</v>
      </c>
      <c r="B741" s="50" t="s">
        <v>2339</v>
      </c>
      <c r="C741" s="50" t="s">
        <v>1212</v>
      </c>
      <c r="D741" s="50" t="s">
        <v>122</v>
      </c>
      <c r="E741" s="50" t="s">
        <v>123</v>
      </c>
      <c r="F741" s="50" t="s">
        <v>2644</v>
      </c>
      <c r="G741" s="50" t="s">
        <v>109</v>
      </c>
      <c r="H741" s="52">
        <v>1118.4160133385637</v>
      </c>
      <c r="I741" s="52">
        <v>1250</v>
      </c>
      <c r="J741" s="52">
        <v>89.473281067085097</v>
      </c>
      <c r="K741" s="52">
        <v>1</v>
      </c>
      <c r="L741" s="52">
        <v>270</v>
      </c>
      <c r="M741" s="52">
        <v>83.709408602150489</v>
      </c>
      <c r="N741" s="52">
        <v>100</v>
      </c>
      <c r="O741" s="52">
        <v>100</v>
      </c>
      <c r="P741" s="52">
        <v>43</v>
      </c>
      <c r="Q741" s="52">
        <v>67.983589647411833</v>
      </c>
      <c r="R741" s="52">
        <v>75</v>
      </c>
      <c r="S741" s="52">
        <v>75</v>
      </c>
      <c r="T741" s="52">
        <v>90.644786196549106</v>
      </c>
      <c r="U741" s="52">
        <v>100</v>
      </c>
      <c r="V741" s="52">
        <v>269</v>
      </c>
      <c r="W741" s="52">
        <v>74.065317645856496</v>
      </c>
      <c r="X741" s="52">
        <v>98.753756861141994</v>
      </c>
      <c r="Y741" s="52">
        <v>100</v>
      </c>
      <c r="Z741" s="52">
        <v>43</v>
      </c>
      <c r="AA741" s="52">
        <v>52.098137936545974</v>
      </c>
      <c r="AB741" s="52">
        <v>69.464183915394628</v>
      </c>
      <c r="AC741" s="52">
        <v>100</v>
      </c>
      <c r="AD741" s="52">
        <v>323</v>
      </c>
      <c r="AE741" s="52">
        <v>67.999071207430276</v>
      </c>
      <c r="AF741" s="52">
        <v>90.665428276573707</v>
      </c>
      <c r="AG741" s="52">
        <v>100</v>
      </c>
      <c r="AH741" s="52">
        <v>71</v>
      </c>
      <c r="AI741" s="52">
        <v>54.865727699530531</v>
      </c>
      <c r="AJ741" s="52">
        <v>71.699338624338552</v>
      </c>
      <c r="AK741" s="52">
        <v>73.154303599374032</v>
      </c>
      <c r="AL741" s="52">
        <v>100</v>
      </c>
      <c r="AM741" s="53">
        <v>7.01</v>
      </c>
      <c r="AN741" s="53">
        <v>22.9</v>
      </c>
      <c r="AO741" s="53">
        <v>16.829999999999998</v>
      </c>
      <c r="AP741" s="52">
        <v>1</v>
      </c>
      <c r="AQ741" s="52">
        <v>0.9642857142857143</v>
      </c>
      <c r="AR741" s="52">
        <v>0.93478260869565222</v>
      </c>
      <c r="AS741" s="52">
        <v>0.97008547008547008</v>
      </c>
      <c r="AT741" s="52">
        <v>0.96071428571428574</v>
      </c>
      <c r="AU741" s="52">
        <v>0.93478260869565222</v>
      </c>
      <c r="AV741" s="52">
        <v>0.96581196581196582</v>
      </c>
      <c r="AW741" s="52">
        <v>0.98480243161094227</v>
      </c>
      <c r="AX741" s="52">
        <v>0.9726027397260274</v>
      </c>
      <c r="AY741" s="52">
        <v>0.98828125</v>
      </c>
      <c r="AZ741" s="52">
        <v>1.69061707523246E-2</v>
      </c>
      <c r="BA741" s="52">
        <v>50</v>
      </c>
      <c r="BB741" s="52">
        <v>50</v>
      </c>
      <c r="BC741" s="52">
        <v>4.3243243243243246E-2</v>
      </c>
      <c r="BD741" s="52">
        <v>50</v>
      </c>
      <c r="BE741" s="52">
        <v>50</v>
      </c>
      <c r="BF741" s="52">
        <v>252</v>
      </c>
      <c r="BG741" s="52">
        <v>566</v>
      </c>
      <c r="BH741" s="52">
        <v>0.44522968197879859</v>
      </c>
      <c r="BI741" s="52">
        <v>29.681978798586574</v>
      </c>
      <c r="BJ741" s="52">
        <v>50</v>
      </c>
      <c r="BK741" s="52">
        <v>383</v>
      </c>
      <c r="BL741" s="52">
        <v>566</v>
      </c>
      <c r="BM741" s="52">
        <v>0.67667844522968201</v>
      </c>
      <c r="BN741" s="52">
        <v>45.111896348645466</v>
      </c>
      <c r="BO741" s="52">
        <v>50</v>
      </c>
      <c r="BP741" s="52">
        <v>279</v>
      </c>
      <c r="BQ741" s="52">
        <v>310</v>
      </c>
      <c r="BR741" s="52">
        <v>0.9</v>
      </c>
      <c r="BS741" s="52">
        <v>47.872340425531917</v>
      </c>
      <c r="BT741" s="52">
        <v>50</v>
      </c>
      <c r="BU741" s="54">
        <v>316</v>
      </c>
      <c r="BV741" s="54">
        <v>326</v>
      </c>
      <c r="BW741" s="52">
        <v>0.96932515337423308</v>
      </c>
      <c r="BX741" s="52">
        <v>100</v>
      </c>
      <c r="BY741" s="52">
        <v>100</v>
      </c>
      <c r="BZ741" s="55">
        <v>58</v>
      </c>
      <c r="CA741" s="55">
        <v>63</v>
      </c>
      <c r="CB741" s="52">
        <v>0.92063492063492058</v>
      </c>
      <c r="CC741" s="52">
        <v>97.939885173927735</v>
      </c>
      <c r="CD741" s="52">
        <v>100</v>
      </c>
      <c r="CE741" s="52">
        <v>0</v>
      </c>
      <c r="CF741" s="52">
        <v>328</v>
      </c>
      <c r="CG741" s="52">
        <v>272</v>
      </c>
      <c r="CH741" s="52">
        <v>0.82926829268292679</v>
      </c>
      <c r="CI741" s="52">
        <v>100</v>
      </c>
      <c r="CJ741" s="52">
        <v>100</v>
      </c>
      <c r="CK741" s="52">
        <v>300</v>
      </c>
      <c r="CL741" s="52">
        <v>152</v>
      </c>
      <c r="CM741" s="52">
        <v>312</v>
      </c>
      <c r="CN741" s="52">
        <v>0.50666666666666671</v>
      </c>
      <c r="CO741" s="52">
        <v>0.96153846153846156</v>
      </c>
      <c r="CP741" s="52">
        <v>33.777777777777779</v>
      </c>
      <c r="CQ741" s="52">
        <v>50</v>
      </c>
      <c r="CR741" s="52">
        <v>587</v>
      </c>
      <c r="CS741" s="52">
        <v>1183</v>
      </c>
      <c r="CT741" s="52">
        <v>0.49619611158072696</v>
      </c>
      <c r="CU741" s="52">
        <v>41.349675965060584</v>
      </c>
      <c r="CV741" s="52">
        <v>50</v>
      </c>
      <c r="CW741" s="52">
        <v>0.92063492063492058</v>
      </c>
      <c r="CX741" s="52">
        <v>0.94</v>
      </c>
      <c r="CY741" s="52">
        <v>1.9365079365079366E-2</v>
      </c>
      <c r="CZ741" s="52">
        <v>16.823939048191338</v>
      </c>
      <c r="DA741" s="52">
        <v>19.496255895940152</v>
      </c>
      <c r="DB741" s="52">
        <v>17.335082511020332</v>
      </c>
      <c r="DC741" s="52">
        <v>12.629206143265662</v>
      </c>
      <c r="DD741" s="50" t="s">
        <v>1264</v>
      </c>
      <c r="DE741" s="22"/>
      <c r="DF741" s="22"/>
    </row>
    <row r="742" spans="1:110" x14ac:dyDescent="0.25">
      <c r="A742" s="50" t="s">
        <v>3599</v>
      </c>
      <c r="B742" s="50" t="s">
        <v>2340</v>
      </c>
      <c r="C742" s="50" t="s">
        <v>1212</v>
      </c>
      <c r="D742" s="50" t="s">
        <v>107</v>
      </c>
      <c r="E742" s="50" t="s">
        <v>137</v>
      </c>
      <c r="F742" s="50" t="s">
        <v>2644</v>
      </c>
      <c r="G742" s="50" t="s">
        <v>109</v>
      </c>
      <c r="H742" s="52">
        <v>609.64436819933201</v>
      </c>
      <c r="I742" s="52">
        <v>750</v>
      </c>
      <c r="J742" s="52">
        <v>81.285915759910935</v>
      </c>
      <c r="K742" s="52">
        <v>1</v>
      </c>
      <c r="L742" s="52">
        <v>223</v>
      </c>
      <c r="M742" s="52">
        <v>78.361876239342777</v>
      </c>
      <c r="N742" s="52">
        <v>100</v>
      </c>
      <c r="O742" s="52">
        <v>100</v>
      </c>
      <c r="P742" s="52">
        <v>43</v>
      </c>
      <c r="Q742" s="52">
        <v>56.296037781818427</v>
      </c>
      <c r="R742" s="52">
        <v>73.800186106051967</v>
      </c>
      <c r="S742" s="52">
        <v>75</v>
      </c>
      <c r="T742" s="52">
        <v>75.061383709091231</v>
      </c>
      <c r="U742" s="52">
        <v>100</v>
      </c>
      <c r="V742" s="52">
        <v>222</v>
      </c>
      <c r="W742" s="52">
        <v>69.339934591060668</v>
      </c>
      <c r="X742" s="52">
        <v>92.453246121414224</v>
      </c>
      <c r="Y742" s="52">
        <v>100</v>
      </c>
      <c r="Z742" s="52">
        <v>43</v>
      </c>
      <c r="AA742" s="52">
        <v>50.772841075166653</v>
      </c>
      <c r="AB742" s="52">
        <v>67.697121433555537</v>
      </c>
      <c r="AC742" s="52">
        <v>100</v>
      </c>
      <c r="AD742" s="52">
        <v>95</v>
      </c>
      <c r="AE742" s="52">
        <v>59.407719298245595</v>
      </c>
      <c r="AF742" s="52">
        <v>79.210292397660794</v>
      </c>
      <c r="AG742" s="52">
        <v>100</v>
      </c>
      <c r="AH742" s="52">
        <v>29</v>
      </c>
      <c r="AI742" s="52">
        <v>47.186206896551724</v>
      </c>
      <c r="AJ742" s="52">
        <v>64.777777777777786</v>
      </c>
      <c r="AK742" s="52">
        <v>62.914942528735629</v>
      </c>
      <c r="AL742" s="52">
        <v>100</v>
      </c>
      <c r="AM742" s="53">
        <v>18.7</v>
      </c>
      <c r="AN742" s="53">
        <v>23.02</v>
      </c>
      <c r="AO742" s="53">
        <v>17.59</v>
      </c>
      <c r="AP742" s="52">
        <v>0</v>
      </c>
      <c r="AQ742" s="52">
        <v>0.986784140969163</v>
      </c>
      <c r="AR742" s="52">
        <v>1</v>
      </c>
      <c r="AS742" s="52">
        <v>0.98360655737704916</v>
      </c>
      <c r="AT742" s="52">
        <v>0.98237885462555063</v>
      </c>
      <c r="AU742" s="52">
        <v>1</v>
      </c>
      <c r="AV742" s="52">
        <v>0.97814207650273222</v>
      </c>
      <c r="AW742" s="52">
        <v>1</v>
      </c>
      <c r="AX742" s="52">
        <v>1</v>
      </c>
      <c r="AY742" s="52">
        <v>1</v>
      </c>
      <c r="AZ742" s="52">
        <v>1.7811704834605598E-2</v>
      </c>
      <c r="BA742" s="52">
        <v>50</v>
      </c>
      <c r="BB742" s="52">
        <v>50</v>
      </c>
      <c r="BC742" s="52">
        <v>6.7567567567567571E-2</v>
      </c>
      <c r="BD742" s="52">
        <v>46.486486486486505</v>
      </c>
      <c r="BE742" s="52">
        <v>50</v>
      </c>
      <c r="BF742" s="52"/>
      <c r="BG742" s="52"/>
      <c r="BH742" s="52"/>
      <c r="BI742" s="52"/>
      <c r="BJ742" s="52"/>
      <c r="BK742" s="52"/>
      <c r="BL742" s="52"/>
      <c r="BM742" s="52"/>
      <c r="BN742" s="52"/>
      <c r="BO742" s="52"/>
      <c r="BP742" s="52"/>
      <c r="BQ742" s="52"/>
      <c r="BR742" s="52"/>
      <c r="BS742" s="52"/>
      <c r="BT742" s="52"/>
      <c r="BU742" s="54"/>
      <c r="BV742" s="54"/>
      <c r="BW742" s="52"/>
      <c r="BX742" s="52"/>
      <c r="BY742" s="52"/>
      <c r="BZ742" s="55"/>
      <c r="CA742" s="55"/>
      <c r="CB742" s="52"/>
      <c r="CC742" s="52"/>
      <c r="CD742" s="52"/>
      <c r="CE742" s="52"/>
      <c r="CF742" s="52"/>
      <c r="CG742" s="52"/>
      <c r="CH742" s="52"/>
      <c r="CI742" s="52"/>
      <c r="CJ742" s="52"/>
      <c r="CK742" s="52">
        <v>67</v>
      </c>
      <c r="CL742" s="52">
        <v>36</v>
      </c>
      <c r="CM742" s="52">
        <v>67</v>
      </c>
      <c r="CN742" s="52">
        <v>0.53731343283582089</v>
      </c>
      <c r="CO742" s="52">
        <v>1</v>
      </c>
      <c r="CP742" s="52">
        <v>35.820895522388057</v>
      </c>
      <c r="CQ742" s="52">
        <v>50</v>
      </c>
      <c r="CR742" s="52"/>
      <c r="CS742" s="52"/>
      <c r="CT742" s="52"/>
      <c r="CU742" s="52"/>
      <c r="CV742" s="52"/>
      <c r="CW742" s="52"/>
      <c r="CX742" s="52"/>
      <c r="CY742" s="52"/>
      <c r="CZ742" s="52">
        <v>16.823939048191338</v>
      </c>
      <c r="DA742" s="52">
        <v>19.496255895940152</v>
      </c>
      <c r="DB742" s="52">
        <v>17.335082511020332</v>
      </c>
      <c r="DC742" s="52"/>
      <c r="DD742" s="50" t="s">
        <v>1259</v>
      </c>
      <c r="DE742" s="22"/>
      <c r="DF742" s="22"/>
    </row>
    <row r="743" spans="1:110" x14ac:dyDescent="0.25">
      <c r="A743" s="50" t="s">
        <v>3438</v>
      </c>
      <c r="B743" s="50" t="s">
        <v>2341</v>
      </c>
      <c r="C743" s="50" t="s">
        <v>106</v>
      </c>
      <c r="D743" s="50" t="s">
        <v>167</v>
      </c>
      <c r="E743" s="50" t="s">
        <v>137</v>
      </c>
      <c r="F743" s="50" t="s">
        <v>1453</v>
      </c>
      <c r="G743" s="50" t="s">
        <v>109</v>
      </c>
      <c r="H743" s="52">
        <v>611.72401596219675</v>
      </c>
      <c r="I743" s="52">
        <v>750</v>
      </c>
      <c r="J743" s="52">
        <v>81.5632021282929</v>
      </c>
      <c r="K743" s="52">
        <v>0</v>
      </c>
      <c r="L743" s="52">
        <v>358</v>
      </c>
      <c r="M743" s="52">
        <v>68.352253729412695</v>
      </c>
      <c r="N743" s="52">
        <v>91.136338305883584</v>
      </c>
      <c r="O743" s="52">
        <v>100</v>
      </c>
      <c r="P743" s="52">
        <v>143</v>
      </c>
      <c r="Q743" s="52">
        <v>61.517716668377425</v>
      </c>
      <c r="R743" s="52">
        <v>69.849827798901899</v>
      </c>
      <c r="S743" s="52">
        <v>72.898015588612893</v>
      </c>
      <c r="T743" s="52">
        <v>82.023622224503228</v>
      </c>
      <c r="U743" s="52">
        <v>100</v>
      </c>
      <c r="V743" s="52">
        <v>360</v>
      </c>
      <c r="W743" s="52">
        <v>64.842264036014043</v>
      </c>
      <c r="X743" s="52">
        <v>86.456352048018729</v>
      </c>
      <c r="Y743" s="52">
        <v>100</v>
      </c>
      <c r="Z743" s="52">
        <v>144</v>
      </c>
      <c r="AA743" s="52">
        <v>57.330918391682275</v>
      </c>
      <c r="AB743" s="52">
        <v>76.441224522243033</v>
      </c>
      <c r="AC743" s="52">
        <v>100</v>
      </c>
      <c r="AD743" s="52">
        <v>132</v>
      </c>
      <c r="AE743" s="52">
        <v>55.822222222222194</v>
      </c>
      <c r="AF743" s="52">
        <v>74.429629629629588</v>
      </c>
      <c r="AG743" s="52">
        <v>100</v>
      </c>
      <c r="AH743" s="52">
        <v>59</v>
      </c>
      <c r="AI743" s="52">
        <v>49.481355932203385</v>
      </c>
      <c r="AJ743" s="52">
        <v>60.94703196347033</v>
      </c>
      <c r="AK743" s="52">
        <v>65.975141242937852</v>
      </c>
      <c r="AL743" s="52">
        <v>100</v>
      </c>
      <c r="AM743" s="53">
        <v>11.38</v>
      </c>
      <c r="AN743" s="53">
        <v>12.51</v>
      </c>
      <c r="AO743" s="53">
        <v>11.46</v>
      </c>
      <c r="AP743" s="52">
        <v>0</v>
      </c>
      <c r="AQ743" s="52">
        <v>0.99171270718232041</v>
      </c>
      <c r="AR743" s="52">
        <v>0.99310344827586206</v>
      </c>
      <c r="AS743" s="52">
        <v>0.99078341013824889</v>
      </c>
      <c r="AT743" s="52">
        <v>0.99723756906077343</v>
      </c>
      <c r="AU743" s="52">
        <v>1</v>
      </c>
      <c r="AV743" s="52">
        <v>0.99539170506912444</v>
      </c>
      <c r="AW743" s="52">
        <v>0.9925373134328358</v>
      </c>
      <c r="AX743" s="52">
        <v>1</v>
      </c>
      <c r="AY743" s="52">
        <v>0.98648648648648651</v>
      </c>
      <c r="AZ743" s="52">
        <v>1.6666666666666666E-2</v>
      </c>
      <c r="BA743" s="52">
        <v>50</v>
      </c>
      <c r="BB743" s="52">
        <v>50</v>
      </c>
      <c r="BC743" s="52">
        <v>3.125E-2</v>
      </c>
      <c r="BD743" s="52">
        <v>50</v>
      </c>
      <c r="BE743" s="52">
        <v>50</v>
      </c>
      <c r="BF743" s="52"/>
      <c r="BG743" s="52"/>
      <c r="BH743" s="52"/>
      <c r="BI743" s="52"/>
      <c r="BJ743" s="52"/>
      <c r="BK743" s="52"/>
      <c r="BL743" s="52"/>
      <c r="BM743" s="52"/>
      <c r="BN743" s="52"/>
      <c r="BO743" s="52"/>
      <c r="BP743" s="52"/>
      <c r="BQ743" s="52"/>
      <c r="BR743" s="52"/>
      <c r="BS743" s="52"/>
      <c r="BT743" s="52"/>
      <c r="BU743" s="54"/>
      <c r="BV743" s="54"/>
      <c r="BW743" s="52"/>
      <c r="BX743" s="52"/>
      <c r="BY743" s="52"/>
      <c r="BZ743" s="55"/>
      <c r="CA743" s="55"/>
      <c r="CB743" s="52"/>
      <c r="CC743" s="52"/>
      <c r="CD743" s="52"/>
      <c r="CE743" s="52"/>
      <c r="CF743" s="52"/>
      <c r="CG743" s="52"/>
      <c r="CH743" s="52"/>
      <c r="CI743" s="52"/>
      <c r="CJ743" s="52"/>
      <c r="CK743" s="52">
        <v>121</v>
      </c>
      <c r="CL743" s="52">
        <v>64</v>
      </c>
      <c r="CM743" s="52">
        <v>118</v>
      </c>
      <c r="CN743" s="52">
        <v>0.52892561983471076</v>
      </c>
      <c r="CO743" s="52">
        <v>1.0254237288135593</v>
      </c>
      <c r="CP743" s="52">
        <v>35.261707988980717</v>
      </c>
      <c r="CQ743" s="52">
        <v>50</v>
      </c>
      <c r="CR743" s="52"/>
      <c r="CS743" s="52"/>
      <c r="CT743" s="52"/>
      <c r="CU743" s="52"/>
      <c r="CV743" s="52"/>
      <c r="CW743" s="52"/>
      <c r="CX743" s="52"/>
      <c r="CY743" s="52"/>
      <c r="CZ743" s="52">
        <v>16.823939048191338</v>
      </c>
      <c r="DA743" s="52">
        <v>19.496255895940152</v>
      </c>
      <c r="DB743" s="52">
        <v>17.335082511020332</v>
      </c>
      <c r="DC743" s="52"/>
      <c r="DD743" s="50" t="s">
        <v>1073</v>
      </c>
      <c r="DE743" s="22"/>
      <c r="DF743" s="22"/>
    </row>
    <row r="744" spans="1:110" x14ac:dyDescent="0.25">
      <c r="A744" s="50" t="s">
        <v>3233</v>
      </c>
      <c r="B744" s="50" t="s">
        <v>2342</v>
      </c>
      <c r="C744" s="50" t="s">
        <v>106</v>
      </c>
      <c r="D744" s="50" t="s">
        <v>108</v>
      </c>
      <c r="E744" s="50" t="s">
        <v>119</v>
      </c>
      <c r="F744" s="50" t="s">
        <v>2644</v>
      </c>
      <c r="G744" s="50" t="s">
        <v>109</v>
      </c>
      <c r="H744" s="52">
        <v>575.44498545104079</v>
      </c>
      <c r="I744" s="52">
        <v>800</v>
      </c>
      <c r="J744" s="52">
        <v>71.930623181380099</v>
      </c>
      <c r="K744" s="52">
        <v>0</v>
      </c>
      <c r="L744" s="52">
        <v>606</v>
      </c>
      <c r="M744" s="52">
        <v>62.473197029901684</v>
      </c>
      <c r="N744" s="52">
        <v>83.297596039868921</v>
      </c>
      <c r="O744" s="52">
        <v>100</v>
      </c>
      <c r="P744" s="52">
        <v>407</v>
      </c>
      <c r="Q744" s="52">
        <v>58.570110559424464</v>
      </c>
      <c r="R744" s="52">
        <v>59.077516212551863</v>
      </c>
      <c r="S744" s="52">
        <v>70.455891469520907</v>
      </c>
      <c r="T744" s="52">
        <v>78.093480745899285</v>
      </c>
      <c r="U744" s="52">
        <v>100</v>
      </c>
      <c r="V744" s="52">
        <v>606</v>
      </c>
      <c r="W744" s="52">
        <v>49.748514313272587</v>
      </c>
      <c r="X744" s="52">
        <v>66.331352417696792</v>
      </c>
      <c r="Y744" s="52">
        <v>100</v>
      </c>
      <c r="Z744" s="52">
        <v>406</v>
      </c>
      <c r="AA744" s="52">
        <v>45.152946875203966</v>
      </c>
      <c r="AB744" s="52">
        <v>60.203929166938622</v>
      </c>
      <c r="AC744" s="52">
        <v>100</v>
      </c>
      <c r="AD744" s="52">
        <v>181</v>
      </c>
      <c r="AE744" s="52">
        <v>52.797974217311243</v>
      </c>
      <c r="AF744" s="52">
        <v>70.397298956414986</v>
      </c>
      <c r="AG744" s="52">
        <v>100</v>
      </c>
      <c r="AH744" s="52">
        <v>111</v>
      </c>
      <c r="AI744" s="52">
        <v>49.258858858858858</v>
      </c>
      <c r="AJ744" s="52">
        <v>58.410000000000018</v>
      </c>
      <c r="AK744" s="52">
        <v>65.678478478478468</v>
      </c>
      <c r="AL744" s="52">
        <v>100</v>
      </c>
      <c r="AM744" s="53">
        <v>11.88</v>
      </c>
      <c r="AN744" s="53">
        <v>13.92</v>
      </c>
      <c r="AO744" s="53">
        <v>9.15</v>
      </c>
      <c r="AP744" s="52">
        <v>0</v>
      </c>
      <c r="AQ744" s="52">
        <v>0.98432601880877746</v>
      </c>
      <c r="AR744" s="52">
        <v>0.98337292161520184</v>
      </c>
      <c r="AS744" s="52">
        <v>0.98617511520737322</v>
      </c>
      <c r="AT744" s="52">
        <v>0.98310291858678955</v>
      </c>
      <c r="AU744" s="52">
        <v>0.98156682027649766</v>
      </c>
      <c r="AV744" s="52">
        <v>0.98617511520737322</v>
      </c>
      <c r="AW744" s="52">
        <v>0.98952879581151831</v>
      </c>
      <c r="AX744" s="52">
        <v>0.99145299145299148</v>
      </c>
      <c r="AY744" s="52">
        <v>0.98648648648648651</v>
      </c>
      <c r="AZ744" s="52">
        <v>0.12307692307692308</v>
      </c>
      <c r="BA744" s="52">
        <v>35.384615384615394</v>
      </c>
      <c r="BB744" s="52">
        <v>50</v>
      </c>
      <c r="BC744" s="52">
        <v>0.12356979405034325</v>
      </c>
      <c r="BD744" s="52">
        <v>35.286041189931353</v>
      </c>
      <c r="BE744" s="52">
        <v>50</v>
      </c>
      <c r="BF744" s="52"/>
      <c r="BG744" s="52"/>
      <c r="BH744" s="52"/>
      <c r="BI744" s="52"/>
      <c r="BJ744" s="52"/>
      <c r="BK744" s="52"/>
      <c r="BL744" s="52"/>
      <c r="BM744" s="52"/>
      <c r="BN744" s="52"/>
      <c r="BO744" s="52"/>
      <c r="BP744" s="52">
        <v>177</v>
      </c>
      <c r="BQ744" s="52">
        <v>194</v>
      </c>
      <c r="BR744" s="52">
        <v>0.91237113402061853</v>
      </c>
      <c r="BS744" s="52">
        <v>48.530379469181838</v>
      </c>
      <c r="BT744" s="52">
        <v>50</v>
      </c>
      <c r="BU744" s="54"/>
      <c r="BV744" s="54"/>
      <c r="BW744" s="52"/>
      <c r="BX744" s="52"/>
      <c r="BY744" s="52"/>
      <c r="BZ744" s="55"/>
      <c r="CA744" s="55"/>
      <c r="CB744" s="52"/>
      <c r="CC744" s="52"/>
      <c r="CD744" s="52"/>
      <c r="CE744" s="52"/>
      <c r="CF744" s="52"/>
      <c r="CG744" s="52"/>
      <c r="CH744" s="52"/>
      <c r="CI744" s="52"/>
      <c r="CJ744" s="52"/>
      <c r="CK744" s="52">
        <v>397</v>
      </c>
      <c r="CL744" s="52">
        <v>192</v>
      </c>
      <c r="CM744" s="52">
        <v>425</v>
      </c>
      <c r="CN744" s="52">
        <v>0.48362720403022669</v>
      </c>
      <c r="CO744" s="52">
        <v>0.9341176470588235</v>
      </c>
      <c r="CP744" s="52">
        <v>32.241813602015114</v>
      </c>
      <c r="CQ744" s="52">
        <v>50</v>
      </c>
      <c r="CR744" s="52"/>
      <c r="CS744" s="52"/>
      <c r="CT744" s="52"/>
      <c r="CU744" s="52"/>
      <c r="CV744" s="52"/>
      <c r="CW744" s="52"/>
      <c r="CX744" s="52"/>
      <c r="CY744" s="52"/>
      <c r="CZ744" s="52">
        <v>16.823939048191338</v>
      </c>
      <c r="DA744" s="52">
        <v>19.496255895940152</v>
      </c>
      <c r="DB744" s="52">
        <v>17.335082511020332</v>
      </c>
      <c r="DC744" s="52"/>
      <c r="DD744" s="50" t="s">
        <v>841</v>
      </c>
      <c r="DE744" s="22"/>
      <c r="DF744" s="22"/>
    </row>
    <row r="745" spans="1:110" x14ac:dyDescent="0.25">
      <c r="A745" s="50" t="s">
        <v>3547</v>
      </c>
      <c r="B745" s="50" t="s">
        <v>2343</v>
      </c>
      <c r="C745" s="50" t="s">
        <v>106</v>
      </c>
      <c r="D745" s="50" t="s">
        <v>107</v>
      </c>
      <c r="E745" s="50" t="s">
        <v>182</v>
      </c>
      <c r="F745" s="50" t="s">
        <v>1453</v>
      </c>
      <c r="G745" s="50" t="s">
        <v>109</v>
      </c>
      <c r="H745" s="52">
        <v>79.829432270916357</v>
      </c>
      <c r="I745" s="52">
        <v>100</v>
      </c>
      <c r="J745" s="52">
        <v>79.829432270916357</v>
      </c>
      <c r="K745" s="52"/>
      <c r="L745" s="52"/>
      <c r="M745" s="52"/>
      <c r="N745" s="52"/>
      <c r="O745" s="52"/>
      <c r="P745" s="52"/>
      <c r="Q745" s="52"/>
      <c r="R745" s="52"/>
      <c r="S745" s="52"/>
      <c r="T745" s="52"/>
      <c r="U745" s="52"/>
      <c r="V745" s="52"/>
      <c r="W745" s="52"/>
      <c r="X745" s="52"/>
      <c r="Y745" s="52"/>
      <c r="Z745" s="52"/>
      <c r="AA745" s="52"/>
      <c r="AB745" s="52"/>
      <c r="AC745" s="52"/>
      <c r="AD745" s="52"/>
      <c r="AE745" s="52"/>
      <c r="AF745" s="52"/>
      <c r="AG745" s="52"/>
      <c r="AH745" s="52"/>
      <c r="AI745" s="52"/>
      <c r="AJ745" s="52"/>
      <c r="AK745" s="52"/>
      <c r="AL745" s="52"/>
      <c r="AM745" s="53"/>
      <c r="AN745" s="53"/>
      <c r="AO745" s="53"/>
      <c r="AP745" s="52"/>
      <c r="AQ745" s="52"/>
      <c r="AR745" s="52"/>
      <c r="AS745" s="52"/>
      <c r="AT745" s="52"/>
      <c r="AU745" s="52"/>
      <c r="AV745" s="52"/>
      <c r="AW745" s="52"/>
      <c r="AX745" s="52"/>
      <c r="AY745" s="52"/>
      <c r="AZ745" s="52">
        <v>8.3665338645418322E-2</v>
      </c>
      <c r="BA745" s="52">
        <v>43.266932270916335</v>
      </c>
      <c r="BB745" s="52">
        <v>50</v>
      </c>
      <c r="BC745" s="52">
        <v>0.1171875</v>
      </c>
      <c r="BD745" s="52">
        <v>36.562500000000014</v>
      </c>
      <c r="BE745" s="52">
        <v>50</v>
      </c>
      <c r="BF745" s="52"/>
      <c r="BG745" s="52"/>
      <c r="BH745" s="52"/>
      <c r="BI745" s="52"/>
      <c r="BJ745" s="52"/>
      <c r="BK745" s="52"/>
      <c r="BL745" s="52"/>
      <c r="BM745" s="52"/>
      <c r="BN745" s="52"/>
      <c r="BO745" s="52"/>
      <c r="BP745" s="52"/>
      <c r="BQ745" s="52"/>
      <c r="BR745" s="52"/>
      <c r="BS745" s="52"/>
      <c r="BT745" s="52"/>
      <c r="BU745" s="54"/>
      <c r="BV745" s="54"/>
      <c r="BW745" s="52"/>
      <c r="BX745" s="52"/>
      <c r="BY745" s="52"/>
      <c r="BZ745" s="55"/>
      <c r="CA745" s="55"/>
      <c r="CB745" s="52"/>
      <c r="CC745" s="52"/>
      <c r="CD745" s="52"/>
      <c r="CE745" s="52"/>
      <c r="CF745" s="52"/>
      <c r="CG745" s="52"/>
      <c r="CH745" s="52"/>
      <c r="CI745" s="52"/>
      <c r="CJ745" s="52"/>
      <c r="CK745" s="52"/>
      <c r="CL745" s="52"/>
      <c r="CM745" s="52"/>
      <c r="CN745" s="52"/>
      <c r="CO745" s="52"/>
      <c r="CP745" s="52"/>
      <c r="CQ745" s="52"/>
      <c r="CR745" s="52"/>
      <c r="CS745" s="52"/>
      <c r="CT745" s="52"/>
      <c r="CU745" s="52"/>
      <c r="CV745" s="52"/>
      <c r="CW745" s="52"/>
      <c r="CX745" s="52"/>
      <c r="CY745" s="52"/>
      <c r="CZ745" s="52"/>
      <c r="DA745" s="52"/>
      <c r="DB745" s="52"/>
      <c r="DC745" s="52"/>
      <c r="DD745" s="50" t="s">
        <v>1190</v>
      </c>
      <c r="DE745" s="22"/>
      <c r="DF745" s="22"/>
    </row>
    <row r="746" spans="1:110" x14ac:dyDescent="0.25">
      <c r="A746" s="50" t="s">
        <v>3279</v>
      </c>
      <c r="B746" s="50" t="s">
        <v>2344</v>
      </c>
      <c r="C746" s="50" t="s">
        <v>106</v>
      </c>
      <c r="D746" s="50" t="s">
        <v>122</v>
      </c>
      <c r="E746" s="50" t="s">
        <v>123</v>
      </c>
      <c r="F746" s="50" t="s">
        <v>2644</v>
      </c>
      <c r="G746" s="50" t="s">
        <v>109</v>
      </c>
      <c r="H746" s="52">
        <v>771.89844994334646</v>
      </c>
      <c r="I746" s="52">
        <v>950</v>
      </c>
      <c r="J746" s="52">
        <v>81.252468415089098</v>
      </c>
      <c r="K746" s="52">
        <v>0</v>
      </c>
      <c r="L746" s="52">
        <v>59</v>
      </c>
      <c r="M746" s="52">
        <v>66.721037604033782</v>
      </c>
      <c r="N746" s="52">
        <v>88.961383472045043</v>
      </c>
      <c r="O746" s="52">
        <v>100</v>
      </c>
      <c r="P746" s="52">
        <v>17</v>
      </c>
      <c r="Q746" s="52"/>
      <c r="R746" s="52">
        <v>63.555862878216409</v>
      </c>
      <c r="S746" s="52">
        <v>72.842261904761912</v>
      </c>
      <c r="T746" s="52"/>
      <c r="U746" s="52">
        <v>0</v>
      </c>
      <c r="V746" s="52">
        <v>58</v>
      </c>
      <c r="W746" s="52">
        <v>54.806434411660142</v>
      </c>
      <c r="X746" s="52">
        <v>73.075245882213522</v>
      </c>
      <c r="Y746" s="52">
        <v>100</v>
      </c>
      <c r="Z746" s="52">
        <v>17</v>
      </c>
      <c r="AA746" s="52"/>
      <c r="AB746" s="52"/>
      <c r="AC746" s="52">
        <v>0</v>
      </c>
      <c r="AD746" s="52">
        <v>90</v>
      </c>
      <c r="AE746" s="52">
        <v>67.430000000000007</v>
      </c>
      <c r="AF746" s="52">
        <v>89.90666666666668</v>
      </c>
      <c r="AG746" s="52">
        <v>100</v>
      </c>
      <c r="AH746" s="52">
        <v>17</v>
      </c>
      <c r="AI746" s="52"/>
      <c r="AJ746" s="52">
        <v>70.63607305936074</v>
      </c>
      <c r="AK746" s="52"/>
      <c r="AL746" s="52">
        <v>0</v>
      </c>
      <c r="AM746" s="53"/>
      <c r="AN746" s="53"/>
      <c r="AO746" s="53"/>
      <c r="AP746" s="52">
        <v>1</v>
      </c>
      <c r="AQ746" s="52">
        <v>0.68181818181818177</v>
      </c>
      <c r="AR746" s="52"/>
      <c r="AS746" s="52">
        <v>0.62318840579710144</v>
      </c>
      <c r="AT746" s="52">
        <v>0.67045454545454541</v>
      </c>
      <c r="AU746" s="52"/>
      <c r="AV746" s="52">
        <v>0.60869565217391308</v>
      </c>
      <c r="AW746" s="52">
        <v>1</v>
      </c>
      <c r="AX746" s="52"/>
      <c r="AY746" s="52">
        <v>1</v>
      </c>
      <c r="AZ746" s="52">
        <v>0.11813186813186813</v>
      </c>
      <c r="BA746" s="52">
        <v>36.373626373626379</v>
      </c>
      <c r="BB746" s="52">
        <v>50</v>
      </c>
      <c r="BC746" s="52">
        <v>0.28735632183908044</v>
      </c>
      <c r="BD746" s="52">
        <v>2.5287356321839205</v>
      </c>
      <c r="BE746" s="52">
        <v>50</v>
      </c>
      <c r="BF746" s="52">
        <v>146</v>
      </c>
      <c r="BG746" s="52">
        <v>178</v>
      </c>
      <c r="BH746" s="52">
        <v>0.8202247191011236</v>
      </c>
      <c r="BI746" s="52">
        <v>50</v>
      </c>
      <c r="BJ746" s="52">
        <v>50</v>
      </c>
      <c r="BK746" s="52">
        <v>82</v>
      </c>
      <c r="BL746" s="52">
        <v>178</v>
      </c>
      <c r="BM746" s="52">
        <v>0.4606741573033708</v>
      </c>
      <c r="BN746" s="52">
        <v>30.711610486891388</v>
      </c>
      <c r="BO746" s="52">
        <v>50</v>
      </c>
      <c r="BP746" s="52">
        <v>86</v>
      </c>
      <c r="BQ746" s="52">
        <v>93</v>
      </c>
      <c r="BR746" s="52">
        <v>0.92473118279569888</v>
      </c>
      <c r="BS746" s="52">
        <v>49.187828872111645</v>
      </c>
      <c r="BT746" s="52">
        <v>50</v>
      </c>
      <c r="BU746" s="54">
        <v>104</v>
      </c>
      <c r="BV746" s="54">
        <v>112</v>
      </c>
      <c r="BW746" s="52">
        <v>0.9285714285714286</v>
      </c>
      <c r="BX746" s="52">
        <v>98.784194528875389</v>
      </c>
      <c r="BY746" s="52">
        <v>100</v>
      </c>
      <c r="BZ746" s="55">
        <v>21</v>
      </c>
      <c r="CA746" s="55">
        <v>26</v>
      </c>
      <c r="CB746" s="52">
        <v>0.80769230769230771</v>
      </c>
      <c r="CC746" s="52">
        <v>85.924713584288057</v>
      </c>
      <c r="CD746" s="52">
        <v>100</v>
      </c>
      <c r="CE746" s="52">
        <v>1</v>
      </c>
      <c r="CF746" s="52">
        <v>103</v>
      </c>
      <c r="CG746" s="52">
        <v>85</v>
      </c>
      <c r="CH746" s="52">
        <v>0.82524271844660191</v>
      </c>
      <c r="CI746" s="52">
        <v>100</v>
      </c>
      <c r="CJ746" s="52">
        <v>100</v>
      </c>
      <c r="CK746" s="52">
        <v>75</v>
      </c>
      <c r="CL746" s="52">
        <v>37</v>
      </c>
      <c r="CM746" s="52">
        <v>93</v>
      </c>
      <c r="CN746" s="52">
        <v>0.49333333333333335</v>
      </c>
      <c r="CO746" s="52">
        <v>0.80645161290322576</v>
      </c>
      <c r="CP746" s="52">
        <v>16.444444444444446</v>
      </c>
      <c r="CQ746" s="52">
        <v>50</v>
      </c>
      <c r="CR746" s="52">
        <v>263</v>
      </c>
      <c r="CS746" s="52">
        <v>364</v>
      </c>
      <c r="CT746" s="52">
        <v>0.72252747252747251</v>
      </c>
      <c r="CU746" s="52">
        <v>50</v>
      </c>
      <c r="CV746" s="52">
        <v>50</v>
      </c>
      <c r="CW746" s="52">
        <v>0.80769230769230771</v>
      </c>
      <c r="CX746" s="52">
        <v>0.94</v>
      </c>
      <c r="CY746" s="52">
        <v>0.13230769230769227</v>
      </c>
      <c r="CZ746" s="52">
        <v>16.823939048191338</v>
      </c>
      <c r="DA746" s="52">
        <v>19.496255895940152</v>
      </c>
      <c r="DB746" s="52">
        <v>17.335082511020332</v>
      </c>
      <c r="DC746" s="52">
        <v>12.629206143265662</v>
      </c>
      <c r="DD746" s="50" t="s">
        <v>893</v>
      </c>
      <c r="DE746" s="22"/>
      <c r="DF746" s="22"/>
    </row>
    <row r="747" spans="1:110" x14ac:dyDescent="0.25">
      <c r="A747" s="50" t="s">
        <v>3278</v>
      </c>
      <c r="B747" s="50" t="s">
        <v>2345</v>
      </c>
      <c r="C747" s="50" t="s">
        <v>106</v>
      </c>
      <c r="D747" s="50" t="s">
        <v>140</v>
      </c>
      <c r="E747" s="50" t="s">
        <v>119</v>
      </c>
      <c r="F747" s="50" t="s">
        <v>2644</v>
      </c>
      <c r="G747" s="50" t="s">
        <v>109</v>
      </c>
      <c r="H747" s="52">
        <v>665.26746558298589</v>
      </c>
      <c r="I747" s="52">
        <v>800</v>
      </c>
      <c r="J747" s="52">
        <v>83.158433197873237</v>
      </c>
      <c r="K747" s="52">
        <v>0</v>
      </c>
      <c r="L747" s="52">
        <v>232</v>
      </c>
      <c r="M747" s="52">
        <v>78.945215372753808</v>
      </c>
      <c r="N747" s="52">
        <v>100</v>
      </c>
      <c r="O747" s="52">
        <v>100</v>
      </c>
      <c r="P747" s="52">
        <v>72</v>
      </c>
      <c r="Q747" s="52">
        <v>68.495775753903729</v>
      </c>
      <c r="R747" s="52">
        <v>72.673649906890148</v>
      </c>
      <c r="S747" s="52">
        <v>75</v>
      </c>
      <c r="T747" s="52">
        <v>91.327701005204972</v>
      </c>
      <c r="U747" s="52">
        <v>100</v>
      </c>
      <c r="V747" s="52">
        <v>232</v>
      </c>
      <c r="W747" s="52">
        <v>67.732236884351138</v>
      </c>
      <c r="X747" s="52">
        <v>90.309649179134851</v>
      </c>
      <c r="Y747" s="52">
        <v>100</v>
      </c>
      <c r="Z747" s="52">
        <v>72</v>
      </c>
      <c r="AA747" s="52">
        <v>56.751319056486672</v>
      </c>
      <c r="AB747" s="52">
        <v>75.668425408648901</v>
      </c>
      <c r="AC747" s="52">
        <v>100</v>
      </c>
      <c r="AD747" s="52">
        <v>122</v>
      </c>
      <c r="AE747" s="52">
        <v>65.389890710382531</v>
      </c>
      <c r="AF747" s="52">
        <v>87.186520947176703</v>
      </c>
      <c r="AG747" s="52">
        <v>100</v>
      </c>
      <c r="AH747" s="52">
        <v>35</v>
      </c>
      <c r="AI747" s="52">
        <v>57.409523809523819</v>
      </c>
      <c r="AJ747" s="52">
        <v>68.600383141762492</v>
      </c>
      <c r="AK747" s="52">
        <v>76.546031746031758</v>
      </c>
      <c r="AL747" s="52">
        <v>100</v>
      </c>
      <c r="AM747" s="53">
        <v>6.5</v>
      </c>
      <c r="AN747" s="53">
        <v>15.92</v>
      </c>
      <c r="AO747" s="53">
        <v>11.19</v>
      </c>
      <c r="AP747" s="52">
        <v>0</v>
      </c>
      <c r="AQ747" s="52">
        <v>0.99152542372881358</v>
      </c>
      <c r="AR747" s="52">
        <v>1</v>
      </c>
      <c r="AS747" s="52">
        <v>0.98773006134969321</v>
      </c>
      <c r="AT747" s="52">
        <v>0.99152542372881358</v>
      </c>
      <c r="AU747" s="52">
        <v>1</v>
      </c>
      <c r="AV747" s="52">
        <v>0.98773006134969321</v>
      </c>
      <c r="AW747" s="52">
        <v>1</v>
      </c>
      <c r="AX747" s="52">
        <v>1</v>
      </c>
      <c r="AY747" s="52">
        <v>1</v>
      </c>
      <c r="AZ747" s="52">
        <v>8.4388185654008435E-2</v>
      </c>
      <c r="BA747" s="52">
        <v>43.122362869198334</v>
      </c>
      <c r="BB747" s="52">
        <v>50</v>
      </c>
      <c r="BC747" s="52">
        <v>0.16923076923076924</v>
      </c>
      <c r="BD747" s="52">
        <v>26.15384615384615</v>
      </c>
      <c r="BE747" s="52">
        <v>50</v>
      </c>
      <c r="BF747" s="52"/>
      <c r="BG747" s="52"/>
      <c r="BH747" s="52"/>
      <c r="BI747" s="52"/>
      <c r="BJ747" s="52"/>
      <c r="BK747" s="52"/>
      <c r="BL747" s="52"/>
      <c r="BM747" s="52"/>
      <c r="BN747" s="52"/>
      <c r="BO747" s="52"/>
      <c r="BP747" s="52">
        <v>90</v>
      </c>
      <c r="BQ747" s="52">
        <v>97</v>
      </c>
      <c r="BR747" s="52">
        <v>0.92783505154639179</v>
      </c>
      <c r="BS747" s="52">
        <v>49.352928273744247</v>
      </c>
      <c r="BT747" s="52">
        <v>50</v>
      </c>
      <c r="BU747" s="54"/>
      <c r="BV747" s="54"/>
      <c r="BW747" s="52"/>
      <c r="BX747" s="52"/>
      <c r="BY747" s="52"/>
      <c r="BZ747" s="55"/>
      <c r="CA747" s="55"/>
      <c r="CB747" s="52"/>
      <c r="CC747" s="52"/>
      <c r="CD747" s="52"/>
      <c r="CE747" s="52"/>
      <c r="CF747" s="52"/>
      <c r="CG747" s="52"/>
      <c r="CH747" s="52"/>
      <c r="CI747" s="52"/>
      <c r="CJ747" s="52"/>
      <c r="CK747" s="52">
        <v>125</v>
      </c>
      <c r="CL747" s="52">
        <v>48</v>
      </c>
      <c r="CM747" s="52">
        <v>124</v>
      </c>
      <c r="CN747" s="52">
        <v>0.38400000000000001</v>
      </c>
      <c r="CO747" s="52">
        <v>1.0080645161290323</v>
      </c>
      <c r="CP747" s="52">
        <v>25.6</v>
      </c>
      <c r="CQ747" s="52">
        <v>50</v>
      </c>
      <c r="CR747" s="52"/>
      <c r="CS747" s="52"/>
      <c r="CT747" s="52"/>
      <c r="CU747" s="52"/>
      <c r="CV747" s="52"/>
      <c r="CW747" s="52"/>
      <c r="CX747" s="52"/>
      <c r="CY747" s="52"/>
      <c r="CZ747" s="52">
        <v>16.823939048191338</v>
      </c>
      <c r="DA747" s="52">
        <v>19.496255895940152</v>
      </c>
      <c r="DB747" s="52">
        <v>17.335082511020332</v>
      </c>
      <c r="DC747" s="52"/>
      <c r="DD747" s="50" t="s">
        <v>892</v>
      </c>
      <c r="DE747" s="22"/>
      <c r="DF747" s="22"/>
    </row>
    <row r="748" spans="1:110" x14ac:dyDescent="0.25">
      <c r="A748" s="50" t="s">
        <v>2668</v>
      </c>
      <c r="B748" s="50" t="s">
        <v>115</v>
      </c>
      <c r="C748" s="50" t="s">
        <v>106</v>
      </c>
      <c r="D748" s="50" t="s">
        <v>114</v>
      </c>
      <c r="E748" s="50" t="s">
        <v>108</v>
      </c>
      <c r="F748" s="50" t="s">
        <v>1454</v>
      </c>
      <c r="G748" s="50" t="s">
        <v>109</v>
      </c>
      <c r="H748" s="52">
        <v>534.01347465808942</v>
      </c>
      <c r="I748" s="52">
        <v>750</v>
      </c>
      <c r="J748" s="52">
        <v>71.2017966210786</v>
      </c>
      <c r="K748" s="52">
        <v>0</v>
      </c>
      <c r="L748" s="52">
        <v>329</v>
      </c>
      <c r="M748" s="52">
        <v>62.761947418660178</v>
      </c>
      <c r="N748" s="52">
        <v>83.682596558213575</v>
      </c>
      <c r="O748" s="52">
        <v>100</v>
      </c>
      <c r="P748" s="52">
        <v>237</v>
      </c>
      <c r="Q748" s="52">
        <v>59.543905274764846</v>
      </c>
      <c r="R748" s="52">
        <v>62.694316670003168</v>
      </c>
      <c r="S748" s="52">
        <v>71.051903811086206</v>
      </c>
      <c r="T748" s="52">
        <v>79.391873699686471</v>
      </c>
      <c r="U748" s="52">
        <v>100</v>
      </c>
      <c r="V748" s="52">
        <v>329</v>
      </c>
      <c r="W748" s="52">
        <v>55.411887917906981</v>
      </c>
      <c r="X748" s="52">
        <v>73.882517223875979</v>
      </c>
      <c r="Y748" s="52">
        <v>100</v>
      </c>
      <c r="Z748" s="52">
        <v>237</v>
      </c>
      <c r="AA748" s="52">
        <v>52.58495355000467</v>
      </c>
      <c r="AB748" s="52">
        <v>70.113271400006226</v>
      </c>
      <c r="AC748" s="52">
        <v>100</v>
      </c>
      <c r="AD748" s="52">
        <v>86</v>
      </c>
      <c r="AE748" s="52">
        <v>46.477131782945747</v>
      </c>
      <c r="AF748" s="52">
        <v>61.969509043927658</v>
      </c>
      <c r="AG748" s="52">
        <v>100</v>
      </c>
      <c r="AH748" s="52">
        <v>66</v>
      </c>
      <c r="AI748" s="52">
        <v>43.794444444444437</v>
      </c>
      <c r="AJ748" s="52">
        <v>55.33</v>
      </c>
      <c r="AK748" s="52">
        <v>58.392592592592585</v>
      </c>
      <c r="AL748" s="52">
        <v>100</v>
      </c>
      <c r="AM748" s="53">
        <v>11.5</v>
      </c>
      <c r="AN748" s="53">
        <v>10.1</v>
      </c>
      <c r="AO748" s="53">
        <v>11.53</v>
      </c>
      <c r="AP748" s="52">
        <v>0</v>
      </c>
      <c r="AQ748" s="52">
        <v>0.9971830985915493</v>
      </c>
      <c r="AR748" s="52">
        <v>1</v>
      </c>
      <c r="AS748" s="52">
        <v>0.99009900990099009</v>
      </c>
      <c r="AT748" s="52">
        <v>0.99719887955182074</v>
      </c>
      <c r="AU748" s="52">
        <v>1</v>
      </c>
      <c r="AV748" s="52">
        <v>0.99009900990099009</v>
      </c>
      <c r="AW748" s="52">
        <v>0.97802197802197799</v>
      </c>
      <c r="AX748" s="52">
        <v>0.971830985915493</v>
      </c>
      <c r="AY748" s="52">
        <v>1</v>
      </c>
      <c r="AZ748" s="52">
        <v>9.3525179856115109E-2</v>
      </c>
      <c r="BA748" s="52">
        <v>41.294964028776988</v>
      </c>
      <c r="BB748" s="52">
        <v>50</v>
      </c>
      <c r="BC748" s="52">
        <v>0.11787819253438114</v>
      </c>
      <c r="BD748" s="52">
        <v>36.424361493123783</v>
      </c>
      <c r="BE748" s="52">
        <v>50</v>
      </c>
      <c r="BF748" s="52"/>
      <c r="BG748" s="52"/>
      <c r="BH748" s="52"/>
      <c r="BI748" s="52"/>
      <c r="BJ748" s="52"/>
      <c r="BK748" s="52"/>
      <c r="BL748" s="52"/>
      <c r="BM748" s="52"/>
      <c r="BN748" s="52"/>
      <c r="BO748" s="52"/>
      <c r="BP748" s="52"/>
      <c r="BQ748" s="52"/>
      <c r="BR748" s="52"/>
      <c r="BS748" s="52"/>
      <c r="BT748" s="52"/>
      <c r="BU748" s="54"/>
      <c r="BV748" s="54"/>
      <c r="BW748" s="52"/>
      <c r="BX748" s="52"/>
      <c r="BY748" s="52"/>
      <c r="BZ748" s="55"/>
      <c r="CA748" s="55"/>
      <c r="CB748" s="52"/>
      <c r="CC748" s="52"/>
      <c r="CD748" s="52"/>
      <c r="CE748" s="52"/>
      <c r="CF748" s="52"/>
      <c r="CG748" s="52"/>
      <c r="CH748" s="52"/>
      <c r="CI748" s="52"/>
      <c r="CJ748" s="52"/>
      <c r="CK748" s="52">
        <v>164</v>
      </c>
      <c r="CL748" s="52">
        <v>71</v>
      </c>
      <c r="CM748" s="52">
        <v>180</v>
      </c>
      <c r="CN748" s="52">
        <v>0.43292682926829268</v>
      </c>
      <c r="CO748" s="52">
        <v>0.91111111111111109</v>
      </c>
      <c r="CP748" s="52">
        <v>28.86178861788618</v>
      </c>
      <c r="CQ748" s="52">
        <v>50</v>
      </c>
      <c r="CR748" s="52"/>
      <c r="CS748" s="52"/>
      <c r="CT748" s="52"/>
      <c r="CU748" s="52"/>
      <c r="CV748" s="52"/>
      <c r="CW748" s="52"/>
      <c r="CX748" s="52"/>
      <c r="CY748" s="52"/>
      <c r="CZ748" s="52">
        <v>16.823939048191338</v>
      </c>
      <c r="DA748" s="52">
        <v>19.496255895940152</v>
      </c>
      <c r="DB748" s="52">
        <v>17.335082511020332</v>
      </c>
      <c r="DC748" s="52"/>
      <c r="DD748" s="50" t="s">
        <v>116</v>
      </c>
      <c r="DE748" s="22"/>
      <c r="DF748" s="22"/>
    </row>
    <row r="749" spans="1:110" x14ac:dyDescent="0.25">
      <c r="A749" s="50" t="s">
        <v>3281</v>
      </c>
      <c r="B749" s="50" t="s">
        <v>2346</v>
      </c>
      <c r="C749" s="50" t="s">
        <v>106</v>
      </c>
      <c r="D749" s="50" t="s">
        <v>108</v>
      </c>
      <c r="E749" s="50" t="s">
        <v>119</v>
      </c>
      <c r="F749" s="50" t="s">
        <v>1453</v>
      </c>
      <c r="G749" s="50" t="s">
        <v>109</v>
      </c>
      <c r="H749" s="52">
        <v>560.94273143801684</v>
      </c>
      <c r="I749" s="52">
        <v>700</v>
      </c>
      <c r="J749" s="52">
        <v>80.134675919716685</v>
      </c>
      <c r="K749" s="52">
        <v>0</v>
      </c>
      <c r="L749" s="52">
        <v>141</v>
      </c>
      <c r="M749" s="52">
        <v>71.111968369449542</v>
      </c>
      <c r="N749" s="52">
        <v>94.815957825932713</v>
      </c>
      <c r="O749" s="52">
        <v>100</v>
      </c>
      <c r="P749" s="52">
        <v>58</v>
      </c>
      <c r="Q749" s="52">
        <v>58.361155662354889</v>
      </c>
      <c r="R749" s="52">
        <v>74.111829968769186</v>
      </c>
      <c r="S749" s="52">
        <v>75</v>
      </c>
      <c r="T749" s="52">
        <v>77.814874216473186</v>
      </c>
      <c r="U749" s="52">
        <v>100</v>
      </c>
      <c r="V749" s="52">
        <v>141</v>
      </c>
      <c r="W749" s="52">
        <v>66.577854801663335</v>
      </c>
      <c r="X749" s="52">
        <v>88.770473068884442</v>
      </c>
      <c r="Y749" s="52">
        <v>100</v>
      </c>
      <c r="Z749" s="52">
        <v>58</v>
      </c>
      <c r="AA749" s="52">
        <v>55.796476545287746</v>
      </c>
      <c r="AB749" s="52">
        <v>74.395302060383656</v>
      </c>
      <c r="AC749" s="52">
        <v>100</v>
      </c>
      <c r="AD749" s="52">
        <v>45</v>
      </c>
      <c r="AE749" s="52">
        <v>63.351851851851862</v>
      </c>
      <c r="AF749" s="52">
        <v>84.469135802469154</v>
      </c>
      <c r="AG749" s="52">
        <v>100</v>
      </c>
      <c r="AH749" s="52">
        <v>18</v>
      </c>
      <c r="AI749" s="52"/>
      <c r="AJ749" s="52">
        <v>65.945679012345664</v>
      </c>
      <c r="AK749" s="52"/>
      <c r="AL749" s="52">
        <v>0</v>
      </c>
      <c r="AM749" s="53">
        <v>16.63</v>
      </c>
      <c r="AN749" s="53">
        <v>18.309999999999999</v>
      </c>
      <c r="AO749" s="53"/>
      <c r="AP749" s="52">
        <v>1</v>
      </c>
      <c r="AQ749" s="52">
        <v>0.90740740740740744</v>
      </c>
      <c r="AR749" s="52">
        <v>0.92307692307692313</v>
      </c>
      <c r="AS749" s="52">
        <v>0.89690721649484539</v>
      </c>
      <c r="AT749" s="52">
        <v>0.90740740740740744</v>
      </c>
      <c r="AU749" s="52">
        <v>0.92307692307692313</v>
      </c>
      <c r="AV749" s="52">
        <v>0.89690721649484539</v>
      </c>
      <c r="AW749" s="52">
        <v>1</v>
      </c>
      <c r="AX749" s="52"/>
      <c r="AY749" s="52">
        <v>1</v>
      </c>
      <c r="AZ749" s="52">
        <v>7.407407407407407E-2</v>
      </c>
      <c r="BA749" s="52">
        <v>45.185185185185198</v>
      </c>
      <c r="BB749" s="52">
        <v>50</v>
      </c>
      <c r="BC749" s="52">
        <v>0.14754098360655737</v>
      </c>
      <c r="BD749" s="52">
        <v>30.491803278688543</v>
      </c>
      <c r="BE749" s="52">
        <v>50</v>
      </c>
      <c r="BF749" s="52"/>
      <c r="BG749" s="52"/>
      <c r="BH749" s="52"/>
      <c r="BI749" s="52"/>
      <c r="BJ749" s="52"/>
      <c r="BK749" s="52"/>
      <c r="BL749" s="52"/>
      <c r="BM749" s="52"/>
      <c r="BN749" s="52"/>
      <c r="BO749" s="52"/>
      <c r="BP749" s="52">
        <v>56</v>
      </c>
      <c r="BQ749" s="52">
        <v>57</v>
      </c>
      <c r="BR749" s="52">
        <v>0.98245614035087714</v>
      </c>
      <c r="BS749" s="52">
        <v>50</v>
      </c>
      <c r="BT749" s="52">
        <v>50</v>
      </c>
      <c r="BU749" s="54"/>
      <c r="BV749" s="54"/>
      <c r="BW749" s="52"/>
      <c r="BX749" s="52"/>
      <c r="BY749" s="52"/>
      <c r="BZ749" s="55"/>
      <c r="CA749" s="55"/>
      <c r="CB749" s="52"/>
      <c r="CC749" s="52"/>
      <c r="CD749" s="52"/>
      <c r="CE749" s="52"/>
      <c r="CF749" s="52"/>
      <c r="CG749" s="52"/>
      <c r="CH749" s="52"/>
      <c r="CI749" s="52"/>
      <c r="CJ749" s="52"/>
      <c r="CK749" s="52">
        <v>80</v>
      </c>
      <c r="CL749" s="52">
        <v>36</v>
      </c>
      <c r="CM749" s="52">
        <v>102</v>
      </c>
      <c r="CN749" s="52">
        <v>0.45</v>
      </c>
      <c r="CO749" s="52">
        <v>0.78431372549019607</v>
      </c>
      <c r="CP749" s="52">
        <v>15</v>
      </c>
      <c r="CQ749" s="52">
        <v>50</v>
      </c>
      <c r="CR749" s="52"/>
      <c r="CS749" s="52"/>
      <c r="CT749" s="52"/>
      <c r="CU749" s="52"/>
      <c r="CV749" s="52"/>
      <c r="CW749" s="52"/>
      <c r="CX749" s="52"/>
      <c r="CY749" s="52"/>
      <c r="CZ749" s="52">
        <v>16.823939048191338</v>
      </c>
      <c r="DA749" s="52">
        <v>19.496255895940152</v>
      </c>
      <c r="DB749" s="52">
        <v>17.335082511020332</v>
      </c>
      <c r="DC749" s="52"/>
      <c r="DD749" s="50" t="s">
        <v>896</v>
      </c>
      <c r="DE749" s="22"/>
      <c r="DF749" s="22"/>
    </row>
    <row r="750" spans="1:110" x14ac:dyDescent="0.25">
      <c r="A750" s="50" t="s">
        <v>3280</v>
      </c>
      <c r="B750" s="50" t="s">
        <v>2347</v>
      </c>
      <c r="C750" s="50" t="s">
        <v>106</v>
      </c>
      <c r="D750" s="50" t="s">
        <v>107</v>
      </c>
      <c r="E750" s="50" t="s">
        <v>137</v>
      </c>
      <c r="F750" s="50" t="s">
        <v>1453</v>
      </c>
      <c r="G750" s="50" t="s">
        <v>109</v>
      </c>
      <c r="H750" s="52">
        <v>524.1721032754192</v>
      </c>
      <c r="I750" s="52">
        <v>650</v>
      </c>
      <c r="J750" s="52">
        <v>80.641862042372182</v>
      </c>
      <c r="K750" s="52">
        <v>0</v>
      </c>
      <c r="L750" s="52">
        <v>110</v>
      </c>
      <c r="M750" s="52">
        <v>75.362076504292816</v>
      </c>
      <c r="N750" s="52">
        <v>100</v>
      </c>
      <c r="O750" s="52">
        <v>100</v>
      </c>
      <c r="P750" s="52">
        <v>44</v>
      </c>
      <c r="Q750" s="52">
        <v>64.98455290157284</v>
      </c>
      <c r="R750" s="52">
        <v>75</v>
      </c>
      <c r="S750" s="52">
        <v>75</v>
      </c>
      <c r="T750" s="52">
        <v>86.646070535430454</v>
      </c>
      <c r="U750" s="52">
        <v>100</v>
      </c>
      <c r="V750" s="52">
        <v>110</v>
      </c>
      <c r="W750" s="52">
        <v>69.46689326689328</v>
      </c>
      <c r="X750" s="52">
        <v>92.622524355857706</v>
      </c>
      <c r="Y750" s="52">
        <v>100</v>
      </c>
      <c r="Z750" s="52">
        <v>44</v>
      </c>
      <c r="AA750" s="52">
        <v>60.073429542179568</v>
      </c>
      <c r="AB750" s="52">
        <v>80.097906056239424</v>
      </c>
      <c r="AC750" s="52">
        <v>100</v>
      </c>
      <c r="AD750" s="52">
        <v>40</v>
      </c>
      <c r="AE750" s="52">
        <v>60.564166666666665</v>
      </c>
      <c r="AF750" s="52">
        <v>80.75222222222223</v>
      </c>
      <c r="AG750" s="52">
        <v>100</v>
      </c>
      <c r="AH750" s="52">
        <v>17</v>
      </c>
      <c r="AI750" s="52"/>
      <c r="AJ750" s="52">
        <v>63.736231884057965</v>
      </c>
      <c r="AK750" s="52"/>
      <c r="AL750" s="52">
        <v>0</v>
      </c>
      <c r="AM750" s="53">
        <v>10.01</v>
      </c>
      <c r="AN750" s="53">
        <v>14.92</v>
      </c>
      <c r="AO750" s="53"/>
      <c r="AP750" s="52">
        <v>0</v>
      </c>
      <c r="AQ750" s="52">
        <v>0.96666666666666667</v>
      </c>
      <c r="AR750" s="52">
        <v>0.98</v>
      </c>
      <c r="AS750" s="52">
        <v>0.95714285714285718</v>
      </c>
      <c r="AT750" s="52">
        <v>0.96666666666666667</v>
      </c>
      <c r="AU750" s="52">
        <v>0.98</v>
      </c>
      <c r="AV750" s="52">
        <v>0.95714285714285718</v>
      </c>
      <c r="AW750" s="52">
        <v>1</v>
      </c>
      <c r="AX750" s="52"/>
      <c r="AY750" s="52">
        <v>1</v>
      </c>
      <c r="AZ750" s="52">
        <v>9.2369477911646583E-2</v>
      </c>
      <c r="BA750" s="52">
        <v>41.52610441767068</v>
      </c>
      <c r="BB750" s="52">
        <v>50</v>
      </c>
      <c r="BC750" s="52">
        <v>0.12359550561797752</v>
      </c>
      <c r="BD750" s="52">
        <v>35.280898876404507</v>
      </c>
      <c r="BE750" s="52">
        <v>50</v>
      </c>
      <c r="BF750" s="52"/>
      <c r="BG750" s="52"/>
      <c r="BH750" s="52"/>
      <c r="BI750" s="52"/>
      <c r="BJ750" s="52"/>
      <c r="BK750" s="52"/>
      <c r="BL750" s="52"/>
      <c r="BM750" s="52"/>
      <c r="BN750" s="52"/>
      <c r="BO750" s="52"/>
      <c r="BP750" s="52"/>
      <c r="BQ750" s="52"/>
      <c r="BR750" s="52"/>
      <c r="BS750" s="52"/>
      <c r="BT750" s="52"/>
      <c r="BU750" s="54"/>
      <c r="BV750" s="54"/>
      <c r="BW750" s="52"/>
      <c r="BX750" s="52"/>
      <c r="BY750" s="52"/>
      <c r="BZ750" s="55"/>
      <c r="CA750" s="55"/>
      <c r="CB750" s="52"/>
      <c r="CC750" s="52"/>
      <c r="CD750" s="52"/>
      <c r="CE750" s="52"/>
      <c r="CF750" s="52"/>
      <c r="CG750" s="52"/>
      <c r="CH750" s="52"/>
      <c r="CI750" s="52"/>
      <c r="CJ750" s="52"/>
      <c r="CK750" s="52">
        <v>23</v>
      </c>
      <c r="CL750" s="52">
        <v>10</v>
      </c>
      <c r="CM750" s="52">
        <v>40</v>
      </c>
      <c r="CN750" s="52">
        <v>0.43478260869565216</v>
      </c>
      <c r="CO750" s="52">
        <v>0.57499999999999996</v>
      </c>
      <c r="CP750" s="52">
        <v>7.2463768115942031</v>
      </c>
      <c r="CQ750" s="52">
        <v>50</v>
      </c>
      <c r="CR750" s="52"/>
      <c r="CS750" s="52"/>
      <c r="CT750" s="52"/>
      <c r="CU750" s="52"/>
      <c r="CV750" s="52"/>
      <c r="CW750" s="52"/>
      <c r="CX750" s="52"/>
      <c r="CY750" s="52"/>
      <c r="CZ750" s="52">
        <v>16.823939048191338</v>
      </c>
      <c r="DA750" s="52">
        <v>19.496255895940152</v>
      </c>
      <c r="DB750" s="52">
        <v>17.335082511020332</v>
      </c>
      <c r="DC750" s="52"/>
      <c r="DD750" s="50" t="s">
        <v>895</v>
      </c>
      <c r="DE750" s="22"/>
      <c r="DF750" s="22"/>
    </row>
    <row r="751" spans="1:110" x14ac:dyDescent="0.25">
      <c r="A751" s="50" t="s">
        <v>3401</v>
      </c>
      <c r="B751" s="50" t="s">
        <v>2348</v>
      </c>
      <c r="C751" s="50" t="s">
        <v>106</v>
      </c>
      <c r="D751" s="50" t="s">
        <v>2644</v>
      </c>
      <c r="E751" s="50" t="s">
        <v>2644</v>
      </c>
      <c r="F751" s="50" t="s">
        <v>2644</v>
      </c>
      <c r="G751" s="50" t="s">
        <v>109</v>
      </c>
      <c r="H751" s="52">
        <v>0</v>
      </c>
      <c r="I751" s="52">
        <v>0</v>
      </c>
      <c r="J751" s="52">
        <v>0</v>
      </c>
      <c r="K751" s="52"/>
      <c r="L751" s="52"/>
      <c r="M751" s="52"/>
      <c r="N751" s="52"/>
      <c r="O751" s="52"/>
      <c r="P751" s="52"/>
      <c r="Q751" s="52"/>
      <c r="R751" s="52"/>
      <c r="S751" s="52"/>
      <c r="T751" s="52"/>
      <c r="U751" s="52"/>
      <c r="V751" s="52"/>
      <c r="W751" s="52"/>
      <c r="X751" s="52"/>
      <c r="Y751" s="52"/>
      <c r="Z751" s="52"/>
      <c r="AA751" s="52"/>
      <c r="AB751" s="52"/>
      <c r="AC751" s="52"/>
      <c r="AD751" s="52"/>
      <c r="AE751" s="52"/>
      <c r="AF751" s="52"/>
      <c r="AG751" s="52"/>
      <c r="AH751" s="52"/>
      <c r="AI751" s="52"/>
      <c r="AJ751" s="52"/>
      <c r="AK751" s="52"/>
      <c r="AL751" s="52"/>
      <c r="AM751" s="53"/>
      <c r="AN751" s="53"/>
      <c r="AO751" s="53"/>
      <c r="AP751" s="52"/>
      <c r="AQ751" s="52"/>
      <c r="AR751" s="52"/>
      <c r="AS751" s="52"/>
      <c r="AT751" s="52"/>
      <c r="AU751" s="52"/>
      <c r="AV751" s="52"/>
      <c r="AW751" s="52"/>
      <c r="AX751" s="52"/>
      <c r="AY751" s="52"/>
      <c r="AZ751" s="52"/>
      <c r="BA751" s="52"/>
      <c r="BB751" s="52"/>
      <c r="BC751" s="52"/>
      <c r="BD751" s="52"/>
      <c r="BE751" s="52"/>
      <c r="BF751" s="52"/>
      <c r="BG751" s="52"/>
      <c r="BH751" s="52"/>
      <c r="BI751" s="52"/>
      <c r="BJ751" s="52"/>
      <c r="BK751" s="52"/>
      <c r="BL751" s="52"/>
      <c r="BM751" s="52"/>
      <c r="BN751" s="52"/>
      <c r="BO751" s="52"/>
      <c r="BP751" s="52"/>
      <c r="BQ751" s="52"/>
      <c r="BR751" s="52"/>
      <c r="BS751" s="52"/>
      <c r="BT751" s="52"/>
      <c r="BU751" s="54"/>
      <c r="BV751" s="54"/>
      <c r="BW751" s="52"/>
      <c r="BX751" s="52"/>
      <c r="BY751" s="52"/>
      <c r="BZ751" s="55"/>
      <c r="CA751" s="55"/>
      <c r="CB751" s="52"/>
      <c r="CC751" s="52"/>
      <c r="CD751" s="52"/>
      <c r="CE751" s="52"/>
      <c r="CF751" s="52"/>
      <c r="CG751" s="52"/>
      <c r="CH751" s="52"/>
      <c r="CI751" s="52"/>
      <c r="CJ751" s="52"/>
      <c r="CK751" s="52"/>
      <c r="CL751" s="52"/>
      <c r="CM751" s="52"/>
      <c r="CN751" s="52"/>
      <c r="CO751" s="52"/>
      <c r="CP751" s="52"/>
      <c r="CQ751" s="52"/>
      <c r="CR751" s="52"/>
      <c r="CS751" s="52"/>
      <c r="CT751" s="52"/>
      <c r="CU751" s="52"/>
      <c r="CV751" s="52"/>
      <c r="CW751" s="52"/>
      <c r="CX751" s="52"/>
      <c r="CY751" s="52"/>
      <c r="CZ751" s="52"/>
      <c r="DA751" s="52"/>
      <c r="DB751" s="52"/>
      <c r="DC751" s="52"/>
      <c r="DD751" s="50" t="s">
        <v>1033</v>
      </c>
      <c r="DE751" s="22"/>
      <c r="DF751" s="22"/>
    </row>
    <row r="752" spans="1:110" x14ac:dyDescent="0.25">
      <c r="A752" s="50" t="s">
        <v>2877</v>
      </c>
      <c r="B752" s="50" t="s">
        <v>2349</v>
      </c>
      <c r="C752" s="50" t="s">
        <v>106</v>
      </c>
      <c r="D752" s="50" t="s">
        <v>167</v>
      </c>
      <c r="E752" s="50" t="s">
        <v>137</v>
      </c>
      <c r="F752" s="50" t="s">
        <v>2644</v>
      </c>
      <c r="G752" s="50" t="s">
        <v>109</v>
      </c>
      <c r="H752" s="52">
        <v>621.38733690800598</v>
      </c>
      <c r="I752" s="52">
        <v>750</v>
      </c>
      <c r="J752" s="52">
        <v>82.851644921067475</v>
      </c>
      <c r="K752" s="52">
        <v>0</v>
      </c>
      <c r="L752" s="52">
        <v>375</v>
      </c>
      <c r="M752" s="52">
        <v>70.367627936639238</v>
      </c>
      <c r="N752" s="52">
        <v>93.823503915518984</v>
      </c>
      <c r="O752" s="52">
        <v>100</v>
      </c>
      <c r="P752" s="52">
        <v>185</v>
      </c>
      <c r="Q752" s="52">
        <v>65.868482108472989</v>
      </c>
      <c r="R752" s="52">
        <v>67.555013153697402</v>
      </c>
      <c r="S752" s="52">
        <v>74.74837519038006</v>
      </c>
      <c r="T752" s="52">
        <v>87.824642811297309</v>
      </c>
      <c r="U752" s="52">
        <v>100</v>
      </c>
      <c r="V752" s="52">
        <v>375</v>
      </c>
      <c r="W752" s="52">
        <v>63.490999086999111</v>
      </c>
      <c r="X752" s="52">
        <v>84.654665449332143</v>
      </c>
      <c r="Y752" s="52">
        <v>100</v>
      </c>
      <c r="Z752" s="52">
        <v>185</v>
      </c>
      <c r="AA752" s="52">
        <v>59.317146802281947</v>
      </c>
      <c r="AB752" s="52">
        <v>79.089529069709258</v>
      </c>
      <c r="AC752" s="52">
        <v>100</v>
      </c>
      <c r="AD752" s="52">
        <v>123</v>
      </c>
      <c r="AE752" s="52">
        <v>55.956910569105681</v>
      </c>
      <c r="AF752" s="52">
        <v>74.609214092140903</v>
      </c>
      <c r="AG752" s="52">
        <v>100</v>
      </c>
      <c r="AH752" s="52">
        <v>66</v>
      </c>
      <c r="AI752" s="52">
        <v>52.61666666666666</v>
      </c>
      <c r="AJ752" s="52">
        <v>59.824561403508795</v>
      </c>
      <c r="AK752" s="52">
        <v>70.155555555555551</v>
      </c>
      <c r="AL752" s="52">
        <v>100</v>
      </c>
      <c r="AM752" s="53">
        <v>8.8699999999999992</v>
      </c>
      <c r="AN752" s="53">
        <v>8.23</v>
      </c>
      <c r="AO752" s="53">
        <v>7.2</v>
      </c>
      <c r="AP752" s="52">
        <v>0</v>
      </c>
      <c r="AQ752" s="52">
        <v>0.99226804123711343</v>
      </c>
      <c r="AR752" s="52">
        <v>0.98469387755102045</v>
      </c>
      <c r="AS752" s="52">
        <v>1</v>
      </c>
      <c r="AT752" s="52">
        <v>0.99232736572890023</v>
      </c>
      <c r="AU752" s="52">
        <v>0.98492462311557794</v>
      </c>
      <c r="AV752" s="52">
        <v>1</v>
      </c>
      <c r="AW752" s="52">
        <v>0.9921875</v>
      </c>
      <c r="AX752" s="52">
        <v>0.98550724637681164</v>
      </c>
      <c r="AY752" s="52">
        <v>1</v>
      </c>
      <c r="AZ752" s="52">
        <v>5.1413881748071981E-2</v>
      </c>
      <c r="BA752" s="52">
        <v>49.717223650385627</v>
      </c>
      <c r="BB752" s="52">
        <v>50</v>
      </c>
      <c r="BC752" s="52">
        <v>7.4468085106382975E-2</v>
      </c>
      <c r="BD752" s="52">
        <v>45.106382978723403</v>
      </c>
      <c r="BE752" s="52">
        <v>50</v>
      </c>
      <c r="BF752" s="52"/>
      <c r="BG752" s="52"/>
      <c r="BH752" s="52"/>
      <c r="BI752" s="52"/>
      <c r="BJ752" s="52"/>
      <c r="BK752" s="52"/>
      <c r="BL752" s="52"/>
      <c r="BM752" s="52"/>
      <c r="BN752" s="52"/>
      <c r="BO752" s="52"/>
      <c r="BP752" s="52"/>
      <c r="BQ752" s="52"/>
      <c r="BR752" s="52"/>
      <c r="BS752" s="52"/>
      <c r="BT752" s="52"/>
      <c r="BU752" s="54"/>
      <c r="BV752" s="54"/>
      <c r="BW752" s="52"/>
      <c r="BX752" s="52"/>
      <c r="BY752" s="52"/>
      <c r="BZ752" s="55"/>
      <c r="CA752" s="55"/>
      <c r="CB752" s="52"/>
      <c r="CC752" s="52"/>
      <c r="CD752" s="52"/>
      <c r="CE752" s="52"/>
      <c r="CF752" s="52"/>
      <c r="CG752" s="52"/>
      <c r="CH752" s="52"/>
      <c r="CI752" s="52"/>
      <c r="CJ752" s="52"/>
      <c r="CK752" s="52">
        <v>141</v>
      </c>
      <c r="CL752" s="52">
        <v>77</v>
      </c>
      <c r="CM752" s="52">
        <v>141</v>
      </c>
      <c r="CN752" s="52">
        <v>0.54609929078014185</v>
      </c>
      <c r="CO752" s="52">
        <v>1</v>
      </c>
      <c r="CP752" s="52">
        <v>36.406619385342793</v>
      </c>
      <c r="CQ752" s="52">
        <v>50</v>
      </c>
      <c r="CR752" s="52"/>
      <c r="CS752" s="52"/>
      <c r="CT752" s="52"/>
      <c r="CU752" s="52"/>
      <c r="CV752" s="52"/>
      <c r="CW752" s="52"/>
      <c r="CX752" s="52"/>
      <c r="CY752" s="52"/>
      <c r="CZ752" s="52">
        <v>16.823939048191338</v>
      </c>
      <c r="DA752" s="52">
        <v>19.496255895940152</v>
      </c>
      <c r="DB752" s="52">
        <v>17.335082511020332</v>
      </c>
      <c r="DC752" s="52"/>
      <c r="DD752" s="50" t="s">
        <v>445</v>
      </c>
      <c r="DE752" s="22"/>
      <c r="DF752" s="22"/>
    </row>
    <row r="753" spans="1:110" x14ac:dyDescent="0.25">
      <c r="A753" s="50" t="s">
        <v>3629</v>
      </c>
      <c r="B753" s="50" t="s">
        <v>2350</v>
      </c>
      <c r="C753" s="50" t="s">
        <v>1284</v>
      </c>
      <c r="D753" s="50" t="s">
        <v>108</v>
      </c>
      <c r="E753" s="50" t="s">
        <v>123</v>
      </c>
      <c r="F753" s="50" t="s">
        <v>1454</v>
      </c>
      <c r="G753" s="50" t="s">
        <v>109</v>
      </c>
      <c r="H753" s="52">
        <v>681.8995546448142</v>
      </c>
      <c r="I753" s="52">
        <v>1150</v>
      </c>
      <c r="J753" s="52">
        <v>59.295613447375153</v>
      </c>
      <c r="K753" s="52">
        <v>0</v>
      </c>
      <c r="L753" s="52">
        <v>244</v>
      </c>
      <c r="M753" s="52">
        <v>49.625903852972989</v>
      </c>
      <c r="N753" s="52">
        <v>66.16787180396399</v>
      </c>
      <c r="O753" s="52">
        <v>100</v>
      </c>
      <c r="P753" s="52">
        <v>173</v>
      </c>
      <c r="Q753" s="52">
        <v>45.734798327894438</v>
      </c>
      <c r="R753" s="52">
        <v>49.773363379868769</v>
      </c>
      <c r="S753" s="52">
        <v>59.107048301403822</v>
      </c>
      <c r="T753" s="52">
        <v>60.979731103859244</v>
      </c>
      <c r="U753" s="52">
        <v>100</v>
      </c>
      <c r="V753" s="52">
        <v>238</v>
      </c>
      <c r="W753" s="52">
        <v>40.671110282744209</v>
      </c>
      <c r="X753" s="52">
        <v>54.22814704365895</v>
      </c>
      <c r="Y753" s="52">
        <v>100</v>
      </c>
      <c r="Z753" s="52">
        <v>168</v>
      </c>
      <c r="AA753" s="52">
        <v>36.878504825608978</v>
      </c>
      <c r="AB753" s="52">
        <v>49.171339767478642</v>
      </c>
      <c r="AC753" s="52">
        <v>100</v>
      </c>
      <c r="AD753" s="52">
        <v>163</v>
      </c>
      <c r="AE753" s="52">
        <v>44.627607361963172</v>
      </c>
      <c r="AF753" s="52">
        <v>59.503476482617565</v>
      </c>
      <c r="AG753" s="52">
        <v>100</v>
      </c>
      <c r="AH753" s="52">
        <v>126</v>
      </c>
      <c r="AI753" s="52">
        <v>42.72830687830686</v>
      </c>
      <c r="AJ753" s="52">
        <v>51.095495495495491</v>
      </c>
      <c r="AK753" s="52">
        <v>56.971075837742482</v>
      </c>
      <c r="AL753" s="52">
        <v>100</v>
      </c>
      <c r="AM753" s="53">
        <v>13.37</v>
      </c>
      <c r="AN753" s="53">
        <v>12.89</v>
      </c>
      <c r="AO753" s="53">
        <v>8.36</v>
      </c>
      <c r="AP753" s="52">
        <v>1</v>
      </c>
      <c r="AQ753" s="52">
        <v>0.96062992125984248</v>
      </c>
      <c r="AR753" s="52">
        <v>0.9505494505494505</v>
      </c>
      <c r="AS753" s="52">
        <v>0.98611111111111116</v>
      </c>
      <c r="AT753" s="52">
        <v>0.93700787401574803</v>
      </c>
      <c r="AU753" s="52">
        <v>0.92307692307692313</v>
      </c>
      <c r="AV753" s="52">
        <v>0.97222222222222221</v>
      </c>
      <c r="AW753" s="52">
        <v>0.99397590361445787</v>
      </c>
      <c r="AX753" s="52">
        <v>0.99224806201550386</v>
      </c>
      <c r="AY753" s="52">
        <v>1</v>
      </c>
      <c r="AZ753" s="52">
        <v>0.28033472803347281</v>
      </c>
      <c r="BA753" s="52">
        <v>3.9330543933054463</v>
      </c>
      <c r="BB753" s="52">
        <v>50</v>
      </c>
      <c r="BC753" s="52">
        <v>0.34463276836158191</v>
      </c>
      <c r="BD753" s="52">
        <v>0</v>
      </c>
      <c r="BE753" s="52">
        <v>50</v>
      </c>
      <c r="BF753" s="52">
        <v>35</v>
      </c>
      <c r="BG753" s="52">
        <v>79</v>
      </c>
      <c r="BH753" s="52">
        <v>0.44303797468354428</v>
      </c>
      <c r="BI753" s="52">
        <v>29.535864978902953</v>
      </c>
      <c r="BJ753" s="52">
        <v>50</v>
      </c>
      <c r="BK753" s="52">
        <v>5</v>
      </c>
      <c r="BL753" s="52">
        <v>79</v>
      </c>
      <c r="BM753" s="52">
        <v>6.3291139240506333E-2</v>
      </c>
      <c r="BN753" s="52">
        <v>4.2194092827004228</v>
      </c>
      <c r="BO753" s="52">
        <v>50</v>
      </c>
      <c r="BP753" s="52">
        <v>129</v>
      </c>
      <c r="BQ753" s="52">
        <v>140</v>
      </c>
      <c r="BR753" s="52">
        <v>0.92142857142857137</v>
      </c>
      <c r="BS753" s="52">
        <v>49.01215805471125</v>
      </c>
      <c r="BT753" s="52">
        <v>50</v>
      </c>
      <c r="BU753" s="54">
        <v>38</v>
      </c>
      <c r="BV753" s="54">
        <v>45</v>
      </c>
      <c r="BW753" s="52">
        <v>0.84444444444444444</v>
      </c>
      <c r="BX753" s="52">
        <v>89.834515366430267</v>
      </c>
      <c r="BY753" s="52">
        <v>100</v>
      </c>
      <c r="BZ753" s="55"/>
      <c r="CA753" s="55"/>
      <c r="CB753" s="52"/>
      <c r="CC753" s="52"/>
      <c r="CD753" s="52"/>
      <c r="CE753" s="52"/>
      <c r="CF753" s="52">
        <v>38</v>
      </c>
      <c r="CG753" s="52">
        <v>28</v>
      </c>
      <c r="CH753" s="52">
        <v>0.73684210526315785</v>
      </c>
      <c r="CI753" s="52">
        <v>98.245614035087712</v>
      </c>
      <c r="CJ753" s="52">
        <v>100</v>
      </c>
      <c r="CK753" s="52">
        <v>231</v>
      </c>
      <c r="CL753" s="52">
        <v>49</v>
      </c>
      <c r="CM753" s="52">
        <v>237</v>
      </c>
      <c r="CN753" s="52">
        <v>0.21212121212121213</v>
      </c>
      <c r="CO753" s="52">
        <v>0.97468354430379744</v>
      </c>
      <c r="CP753" s="52">
        <v>14.14141414141414</v>
      </c>
      <c r="CQ753" s="52">
        <v>50</v>
      </c>
      <c r="CR753" s="52">
        <v>150</v>
      </c>
      <c r="CS753" s="52">
        <v>272</v>
      </c>
      <c r="CT753" s="52">
        <v>0.55147058823529416</v>
      </c>
      <c r="CU753" s="52">
        <v>45.955882352941181</v>
      </c>
      <c r="CV753" s="52">
        <v>50</v>
      </c>
      <c r="CW753" s="52"/>
      <c r="CX753" s="52"/>
      <c r="CY753" s="52"/>
      <c r="CZ753" s="52">
        <v>16.823939048191338</v>
      </c>
      <c r="DA753" s="52">
        <v>19.496255895940152</v>
      </c>
      <c r="DB753" s="52">
        <v>17.335082511020332</v>
      </c>
      <c r="DC753" s="52"/>
      <c r="DD753" s="50" t="s">
        <v>1294</v>
      </c>
      <c r="DE753" s="22"/>
      <c r="DF753" s="22"/>
    </row>
    <row r="754" spans="1:110" x14ac:dyDescent="0.25">
      <c r="A754" s="50" t="s">
        <v>3125</v>
      </c>
      <c r="B754" s="50" t="s">
        <v>2351</v>
      </c>
      <c r="C754" s="50" t="s">
        <v>106</v>
      </c>
      <c r="D754" s="50" t="s">
        <v>108</v>
      </c>
      <c r="E754" s="50" t="s">
        <v>119</v>
      </c>
      <c r="F754" s="50" t="s">
        <v>1454</v>
      </c>
      <c r="G754" s="50" t="s">
        <v>109</v>
      </c>
      <c r="H754" s="52">
        <v>395.6144251065254</v>
      </c>
      <c r="I754" s="52">
        <v>800</v>
      </c>
      <c r="J754" s="52">
        <v>49.451803138315675</v>
      </c>
      <c r="K754" s="52">
        <v>0</v>
      </c>
      <c r="L754" s="52">
        <v>690</v>
      </c>
      <c r="M754" s="52">
        <v>44.488662136840276</v>
      </c>
      <c r="N754" s="52">
        <v>59.318216182453696</v>
      </c>
      <c r="O754" s="52">
        <v>100</v>
      </c>
      <c r="P754" s="52">
        <v>627</v>
      </c>
      <c r="Q754" s="52">
        <v>43.658733918834287</v>
      </c>
      <c r="R754" s="52">
        <v>44.129827314164437</v>
      </c>
      <c r="S754" s="52">
        <v>52.748423925566591</v>
      </c>
      <c r="T754" s="52">
        <v>58.211645225112385</v>
      </c>
      <c r="U754" s="52">
        <v>100</v>
      </c>
      <c r="V754" s="52">
        <v>690</v>
      </c>
      <c r="W754" s="52">
        <v>37.623821006830255</v>
      </c>
      <c r="X754" s="52">
        <v>50.165094675773666</v>
      </c>
      <c r="Y754" s="52">
        <v>100</v>
      </c>
      <c r="Z754" s="52">
        <v>627</v>
      </c>
      <c r="AA754" s="52">
        <v>36.970107454418688</v>
      </c>
      <c r="AB754" s="52">
        <v>49.293476605891584</v>
      </c>
      <c r="AC754" s="52">
        <v>100</v>
      </c>
      <c r="AD754" s="52">
        <v>255</v>
      </c>
      <c r="AE754" s="52">
        <v>37.650555555555613</v>
      </c>
      <c r="AF754" s="52">
        <v>50.200740740740812</v>
      </c>
      <c r="AG754" s="52">
        <v>100</v>
      </c>
      <c r="AH754" s="52">
        <v>237</v>
      </c>
      <c r="AI754" s="52">
        <v>37.253410689170195</v>
      </c>
      <c r="AJ754" s="52"/>
      <c r="AK754" s="52">
        <v>49.671214252226925</v>
      </c>
      <c r="AL754" s="52">
        <v>100</v>
      </c>
      <c r="AM754" s="53">
        <v>9.08</v>
      </c>
      <c r="AN754" s="53">
        <v>7.15</v>
      </c>
      <c r="AO754" s="53"/>
      <c r="AP754" s="52">
        <v>0</v>
      </c>
      <c r="AQ754" s="52">
        <v>0.99611398963730569</v>
      </c>
      <c r="AR754" s="52">
        <v>0.99573863636363635</v>
      </c>
      <c r="AS754" s="52">
        <v>1</v>
      </c>
      <c r="AT754" s="52">
        <v>0.99622641509433962</v>
      </c>
      <c r="AU754" s="52">
        <v>0.99587345254470427</v>
      </c>
      <c r="AV754" s="52">
        <v>1</v>
      </c>
      <c r="AW754" s="52">
        <v>1</v>
      </c>
      <c r="AX754" s="52">
        <v>1</v>
      </c>
      <c r="AY754" s="52">
        <v>1</v>
      </c>
      <c r="AZ754" s="52">
        <v>0.24842370744010089</v>
      </c>
      <c r="BA754" s="52">
        <v>10.315258511979829</v>
      </c>
      <c r="BB754" s="52">
        <v>50</v>
      </c>
      <c r="BC754" s="52">
        <v>0.24828532235939643</v>
      </c>
      <c r="BD754" s="52">
        <v>10.342935528120734</v>
      </c>
      <c r="BE754" s="52">
        <v>50</v>
      </c>
      <c r="BF754" s="52"/>
      <c r="BG754" s="52"/>
      <c r="BH754" s="52"/>
      <c r="BI754" s="52"/>
      <c r="BJ754" s="52"/>
      <c r="BK754" s="52"/>
      <c r="BL754" s="52"/>
      <c r="BM754" s="52"/>
      <c r="BN754" s="52"/>
      <c r="BO754" s="52"/>
      <c r="BP754" s="52">
        <v>124</v>
      </c>
      <c r="BQ754" s="52">
        <v>180</v>
      </c>
      <c r="BR754" s="52">
        <v>0.68888888888888888</v>
      </c>
      <c r="BS754" s="52">
        <v>36.643026004728135</v>
      </c>
      <c r="BT754" s="52">
        <v>50</v>
      </c>
      <c r="BU754" s="54"/>
      <c r="BV754" s="54"/>
      <c r="BW754" s="52"/>
      <c r="BX754" s="52"/>
      <c r="BY754" s="52"/>
      <c r="BZ754" s="55"/>
      <c r="CA754" s="55"/>
      <c r="CB754" s="52"/>
      <c r="CC754" s="52"/>
      <c r="CD754" s="52"/>
      <c r="CE754" s="52"/>
      <c r="CF754" s="52"/>
      <c r="CG754" s="52"/>
      <c r="CH754" s="52"/>
      <c r="CI754" s="52"/>
      <c r="CJ754" s="52"/>
      <c r="CK754" s="52">
        <v>491</v>
      </c>
      <c r="CL754" s="52">
        <v>158</v>
      </c>
      <c r="CM754" s="52">
        <v>520</v>
      </c>
      <c r="CN754" s="52">
        <v>0.32179226069246436</v>
      </c>
      <c r="CO754" s="52">
        <v>0.94423076923076921</v>
      </c>
      <c r="CP754" s="52">
        <v>21.452817379497624</v>
      </c>
      <c r="CQ754" s="52">
        <v>50</v>
      </c>
      <c r="CR754" s="52"/>
      <c r="CS754" s="52"/>
      <c r="CT754" s="52"/>
      <c r="CU754" s="52"/>
      <c r="CV754" s="52"/>
      <c r="CW754" s="52"/>
      <c r="CX754" s="52"/>
      <c r="CY754" s="52"/>
      <c r="CZ754" s="52">
        <v>16.823939048191338</v>
      </c>
      <c r="DA754" s="52">
        <v>19.496255895940152</v>
      </c>
      <c r="DB754" s="52">
        <v>17.335082511020332</v>
      </c>
      <c r="DC754" s="52"/>
      <c r="DD754" s="50" t="s">
        <v>722</v>
      </c>
      <c r="DE754" s="22"/>
      <c r="DF754" s="22"/>
    </row>
    <row r="755" spans="1:110" x14ac:dyDescent="0.25">
      <c r="A755" s="50" t="s">
        <v>3085</v>
      </c>
      <c r="B755" s="50" t="s">
        <v>2352</v>
      </c>
      <c r="C755" s="50" t="s">
        <v>106</v>
      </c>
      <c r="D755" s="50" t="s">
        <v>107</v>
      </c>
      <c r="E755" s="50" t="s">
        <v>137</v>
      </c>
      <c r="F755" s="50" t="s">
        <v>1453</v>
      </c>
      <c r="G755" s="50" t="s">
        <v>109</v>
      </c>
      <c r="H755" s="52">
        <v>590.2330003465795</v>
      </c>
      <c r="I755" s="52">
        <v>750</v>
      </c>
      <c r="J755" s="52">
        <v>78.697733379543934</v>
      </c>
      <c r="K755" s="52">
        <v>0</v>
      </c>
      <c r="L755" s="52">
        <v>365</v>
      </c>
      <c r="M755" s="52">
        <v>67.049046819576958</v>
      </c>
      <c r="N755" s="52">
        <v>89.398729092769287</v>
      </c>
      <c r="O755" s="52">
        <v>100</v>
      </c>
      <c r="P755" s="52">
        <v>140</v>
      </c>
      <c r="Q755" s="52">
        <v>59.912133212158487</v>
      </c>
      <c r="R755" s="52">
        <v>69.293912820023948</v>
      </c>
      <c r="S755" s="52">
        <v>71.489793064192909</v>
      </c>
      <c r="T755" s="52">
        <v>79.882844282877983</v>
      </c>
      <c r="U755" s="52">
        <v>100</v>
      </c>
      <c r="V755" s="52">
        <v>365</v>
      </c>
      <c r="W755" s="52">
        <v>64.130852122632959</v>
      </c>
      <c r="X755" s="52">
        <v>85.507802830177283</v>
      </c>
      <c r="Y755" s="52">
        <v>100</v>
      </c>
      <c r="Z755" s="52">
        <v>140</v>
      </c>
      <c r="AA755" s="52">
        <v>55.833076001825994</v>
      </c>
      <c r="AB755" s="52">
        <v>74.444101335767982</v>
      </c>
      <c r="AC755" s="52">
        <v>100</v>
      </c>
      <c r="AD755" s="52">
        <v>131</v>
      </c>
      <c r="AE755" s="52">
        <v>55.18193384223914</v>
      </c>
      <c r="AF755" s="52">
        <v>73.575911789652181</v>
      </c>
      <c r="AG755" s="52">
        <v>100</v>
      </c>
      <c r="AH755" s="52">
        <v>53</v>
      </c>
      <c r="AI755" s="52">
        <v>50.357861635220132</v>
      </c>
      <c r="AJ755" s="52">
        <v>58.459829059829076</v>
      </c>
      <c r="AK755" s="52">
        <v>67.143815513626848</v>
      </c>
      <c r="AL755" s="52">
        <v>100</v>
      </c>
      <c r="AM755" s="53">
        <v>11.57</v>
      </c>
      <c r="AN755" s="53">
        <v>13.46</v>
      </c>
      <c r="AO755" s="53">
        <v>8.1</v>
      </c>
      <c r="AP755" s="52">
        <v>0</v>
      </c>
      <c r="AQ755" s="52">
        <v>0.99730458221024254</v>
      </c>
      <c r="AR755" s="52">
        <v>0.99310344827586206</v>
      </c>
      <c r="AS755" s="52">
        <v>1</v>
      </c>
      <c r="AT755" s="52">
        <v>0.99730458221024254</v>
      </c>
      <c r="AU755" s="52">
        <v>0.99310344827586206</v>
      </c>
      <c r="AV755" s="52">
        <v>1</v>
      </c>
      <c r="AW755" s="52">
        <v>1</v>
      </c>
      <c r="AX755" s="52">
        <v>1</v>
      </c>
      <c r="AY755" s="52">
        <v>1</v>
      </c>
      <c r="AZ755" s="52">
        <v>5.3619302949061663E-2</v>
      </c>
      <c r="BA755" s="52">
        <v>49.276139410187675</v>
      </c>
      <c r="BB755" s="52">
        <v>50</v>
      </c>
      <c r="BC755" s="52">
        <v>0.10071942446043165</v>
      </c>
      <c r="BD755" s="52">
        <v>39.856115107913666</v>
      </c>
      <c r="BE755" s="52">
        <v>50</v>
      </c>
      <c r="BF755" s="52"/>
      <c r="BG755" s="52"/>
      <c r="BH755" s="52"/>
      <c r="BI755" s="52"/>
      <c r="BJ755" s="52"/>
      <c r="BK755" s="52"/>
      <c r="BL755" s="52"/>
      <c r="BM755" s="52"/>
      <c r="BN755" s="52"/>
      <c r="BO755" s="52"/>
      <c r="BP755" s="52"/>
      <c r="BQ755" s="52"/>
      <c r="BR755" s="52"/>
      <c r="BS755" s="52"/>
      <c r="BT755" s="52"/>
      <c r="BU755" s="54"/>
      <c r="BV755" s="54"/>
      <c r="BW755" s="52"/>
      <c r="BX755" s="52"/>
      <c r="BY755" s="52"/>
      <c r="BZ755" s="55"/>
      <c r="CA755" s="55"/>
      <c r="CB755" s="52"/>
      <c r="CC755" s="52"/>
      <c r="CD755" s="52"/>
      <c r="CE755" s="52"/>
      <c r="CF755" s="52"/>
      <c r="CG755" s="52"/>
      <c r="CH755" s="52"/>
      <c r="CI755" s="52"/>
      <c r="CJ755" s="52"/>
      <c r="CK755" s="52">
        <v>122</v>
      </c>
      <c r="CL755" s="52">
        <v>57</v>
      </c>
      <c r="CM755" s="52">
        <v>125</v>
      </c>
      <c r="CN755" s="52">
        <v>0.46721311475409838</v>
      </c>
      <c r="CO755" s="52">
        <v>0.97599999999999998</v>
      </c>
      <c r="CP755" s="52">
        <v>31.147540983606557</v>
      </c>
      <c r="CQ755" s="52">
        <v>50</v>
      </c>
      <c r="CR755" s="52"/>
      <c r="CS755" s="52"/>
      <c r="CT755" s="52"/>
      <c r="CU755" s="52"/>
      <c r="CV755" s="52"/>
      <c r="CW755" s="52"/>
      <c r="CX755" s="52"/>
      <c r="CY755" s="52"/>
      <c r="CZ755" s="52">
        <v>16.823939048191338</v>
      </c>
      <c r="DA755" s="52">
        <v>19.496255895940152</v>
      </c>
      <c r="DB755" s="52">
        <v>17.335082511020332</v>
      </c>
      <c r="DC755" s="52"/>
      <c r="DD755" s="50" t="s">
        <v>678</v>
      </c>
      <c r="DE755" s="22"/>
      <c r="DF755" s="22"/>
    </row>
    <row r="756" spans="1:110" x14ac:dyDescent="0.25">
      <c r="A756" s="50" t="s">
        <v>3282</v>
      </c>
      <c r="B756" s="50" t="s">
        <v>2353</v>
      </c>
      <c r="C756" s="50" t="s">
        <v>106</v>
      </c>
      <c r="D756" s="50" t="s">
        <v>107</v>
      </c>
      <c r="E756" s="50" t="s">
        <v>137</v>
      </c>
      <c r="F756" s="50" t="s">
        <v>1453</v>
      </c>
      <c r="G756" s="50" t="s">
        <v>109</v>
      </c>
      <c r="H756" s="52">
        <v>585.94223321715606</v>
      </c>
      <c r="I756" s="52">
        <v>750</v>
      </c>
      <c r="J756" s="52">
        <v>78.125631095620804</v>
      </c>
      <c r="K756" s="52">
        <v>0</v>
      </c>
      <c r="L756" s="52">
        <v>261</v>
      </c>
      <c r="M756" s="52">
        <v>67.191651509697962</v>
      </c>
      <c r="N756" s="52">
        <v>89.588868679597283</v>
      </c>
      <c r="O756" s="52">
        <v>100</v>
      </c>
      <c r="P756" s="52">
        <v>162</v>
      </c>
      <c r="Q756" s="52">
        <v>61.513810185598075</v>
      </c>
      <c r="R756" s="52">
        <v>67.631303876201827</v>
      </c>
      <c r="S756" s="52">
        <v>75</v>
      </c>
      <c r="T756" s="52">
        <v>82.018413580797429</v>
      </c>
      <c r="U756" s="52">
        <v>100</v>
      </c>
      <c r="V756" s="52">
        <v>261</v>
      </c>
      <c r="W756" s="52">
        <v>60.245792537938136</v>
      </c>
      <c r="X756" s="52">
        <v>80.327723383917515</v>
      </c>
      <c r="Y756" s="52">
        <v>100</v>
      </c>
      <c r="Z756" s="52">
        <v>163</v>
      </c>
      <c r="AA756" s="52">
        <v>55.805423757877755</v>
      </c>
      <c r="AB756" s="52">
        <v>74.407231677170344</v>
      </c>
      <c r="AC756" s="52">
        <v>100</v>
      </c>
      <c r="AD756" s="52">
        <v>92</v>
      </c>
      <c r="AE756" s="52">
        <v>55.147463768115941</v>
      </c>
      <c r="AF756" s="52">
        <v>73.52995169082125</v>
      </c>
      <c r="AG756" s="52">
        <v>100</v>
      </c>
      <c r="AH756" s="52">
        <v>56</v>
      </c>
      <c r="AI756" s="52">
        <v>52.308928571428567</v>
      </c>
      <c r="AJ756" s="52">
        <v>59.562962962962942</v>
      </c>
      <c r="AK756" s="52">
        <v>69.745238095238093</v>
      </c>
      <c r="AL756" s="52">
        <v>100</v>
      </c>
      <c r="AM756" s="53">
        <v>13.48</v>
      </c>
      <c r="AN756" s="53">
        <v>11.82</v>
      </c>
      <c r="AO756" s="53">
        <v>7.25</v>
      </c>
      <c r="AP756" s="52">
        <v>0</v>
      </c>
      <c r="AQ756" s="52">
        <v>0.98892988929889303</v>
      </c>
      <c r="AR756" s="52">
        <v>0.9882352941176471</v>
      </c>
      <c r="AS756" s="52">
        <v>0.99009900990099009</v>
      </c>
      <c r="AT756" s="52">
        <v>0.98892988929889303</v>
      </c>
      <c r="AU756" s="52">
        <v>0.99411764705882355</v>
      </c>
      <c r="AV756" s="52">
        <v>0.98019801980198018</v>
      </c>
      <c r="AW756" s="52">
        <v>1</v>
      </c>
      <c r="AX756" s="52">
        <v>1</v>
      </c>
      <c r="AY756" s="52">
        <v>1</v>
      </c>
      <c r="AZ756" s="52">
        <v>8.9053803339517623E-2</v>
      </c>
      <c r="BA756" s="52">
        <v>42.189239332096484</v>
      </c>
      <c r="BB756" s="52">
        <v>50</v>
      </c>
      <c r="BC756" s="52">
        <v>0.11048158640226628</v>
      </c>
      <c r="BD756" s="52">
        <v>37.903682719546758</v>
      </c>
      <c r="BE756" s="52">
        <v>50</v>
      </c>
      <c r="BF756" s="52"/>
      <c r="BG756" s="52"/>
      <c r="BH756" s="52"/>
      <c r="BI756" s="52"/>
      <c r="BJ756" s="52"/>
      <c r="BK756" s="52"/>
      <c r="BL756" s="52"/>
      <c r="BM756" s="52"/>
      <c r="BN756" s="52"/>
      <c r="BO756" s="52"/>
      <c r="BP756" s="52"/>
      <c r="BQ756" s="52"/>
      <c r="BR756" s="52"/>
      <c r="BS756" s="52"/>
      <c r="BT756" s="52"/>
      <c r="BU756" s="54"/>
      <c r="BV756" s="54"/>
      <c r="BW756" s="52"/>
      <c r="BX756" s="52"/>
      <c r="BY756" s="52"/>
      <c r="BZ756" s="55"/>
      <c r="CA756" s="55"/>
      <c r="CB756" s="52"/>
      <c r="CC756" s="52"/>
      <c r="CD756" s="52"/>
      <c r="CE756" s="52"/>
      <c r="CF756" s="52"/>
      <c r="CG756" s="52"/>
      <c r="CH756" s="52"/>
      <c r="CI756" s="52"/>
      <c r="CJ756" s="52"/>
      <c r="CK756" s="52">
        <v>92</v>
      </c>
      <c r="CL756" s="52">
        <v>50</v>
      </c>
      <c r="CM756" s="52">
        <v>94</v>
      </c>
      <c r="CN756" s="52">
        <v>0.54347826086956519</v>
      </c>
      <c r="CO756" s="52">
        <v>0.97872340425531912</v>
      </c>
      <c r="CP756" s="52">
        <v>36.231884057971016</v>
      </c>
      <c r="CQ756" s="52">
        <v>50</v>
      </c>
      <c r="CR756" s="52"/>
      <c r="CS756" s="52"/>
      <c r="CT756" s="52"/>
      <c r="CU756" s="52"/>
      <c r="CV756" s="52"/>
      <c r="CW756" s="52"/>
      <c r="CX756" s="52"/>
      <c r="CY756" s="52"/>
      <c r="CZ756" s="52">
        <v>16.823939048191338</v>
      </c>
      <c r="DA756" s="52">
        <v>19.496255895940152</v>
      </c>
      <c r="DB756" s="52">
        <v>17.335082511020332</v>
      </c>
      <c r="DC756" s="52"/>
      <c r="DD756" s="50" t="s">
        <v>898</v>
      </c>
      <c r="DE756" s="22"/>
      <c r="DF756" s="22"/>
    </row>
    <row r="757" spans="1:110" x14ac:dyDescent="0.25">
      <c r="A757" s="50" t="s">
        <v>3284</v>
      </c>
      <c r="B757" s="50" t="s">
        <v>2354</v>
      </c>
      <c r="C757" s="50" t="s">
        <v>106</v>
      </c>
      <c r="D757" s="50" t="s">
        <v>122</v>
      </c>
      <c r="E757" s="50" t="s">
        <v>123</v>
      </c>
      <c r="F757" s="50" t="s">
        <v>2644</v>
      </c>
      <c r="G757" s="50" t="s">
        <v>109</v>
      </c>
      <c r="H757" s="52">
        <v>768.72978740954386</v>
      </c>
      <c r="I757" s="52">
        <v>1250</v>
      </c>
      <c r="J757" s="52">
        <v>61.49838299276351</v>
      </c>
      <c r="K757" s="52">
        <v>0</v>
      </c>
      <c r="L757" s="52">
        <v>63</v>
      </c>
      <c r="M757" s="52">
        <v>48.705837173579113</v>
      </c>
      <c r="N757" s="52">
        <v>64.941116231438826</v>
      </c>
      <c r="O757" s="52">
        <v>100</v>
      </c>
      <c r="P757" s="52">
        <v>36</v>
      </c>
      <c r="Q757" s="52">
        <v>43.356854838709673</v>
      </c>
      <c r="R757" s="52">
        <v>50.064910271095854</v>
      </c>
      <c r="S757" s="52">
        <v>55.837813620071692</v>
      </c>
      <c r="T757" s="52">
        <v>57.809139784946225</v>
      </c>
      <c r="U757" s="52">
        <v>100</v>
      </c>
      <c r="V757" s="52">
        <v>63</v>
      </c>
      <c r="W757" s="52">
        <v>43.065783014236622</v>
      </c>
      <c r="X757" s="52">
        <v>57.421044018982158</v>
      </c>
      <c r="Y757" s="52">
        <v>100</v>
      </c>
      <c r="Z757" s="52">
        <v>36</v>
      </c>
      <c r="AA757" s="52">
        <v>37.816437571592203</v>
      </c>
      <c r="AB757" s="52">
        <v>50.42191676212294</v>
      </c>
      <c r="AC757" s="52">
        <v>100</v>
      </c>
      <c r="AD757" s="52">
        <v>65</v>
      </c>
      <c r="AE757" s="52">
        <v>46.104102564102547</v>
      </c>
      <c r="AF757" s="52">
        <v>61.472136752136727</v>
      </c>
      <c r="AG757" s="52">
        <v>100</v>
      </c>
      <c r="AH757" s="52">
        <v>41</v>
      </c>
      <c r="AI757" s="52">
        <v>40.234959349593495</v>
      </c>
      <c r="AJ757" s="52">
        <v>56.130555555555567</v>
      </c>
      <c r="AK757" s="52">
        <v>53.646612466124665</v>
      </c>
      <c r="AL757" s="52">
        <v>100</v>
      </c>
      <c r="AM757" s="53">
        <v>12.48</v>
      </c>
      <c r="AN757" s="53">
        <v>12.24</v>
      </c>
      <c r="AO757" s="53">
        <v>15.89</v>
      </c>
      <c r="AP757" s="52">
        <v>0</v>
      </c>
      <c r="AQ757" s="52">
        <v>0.98461538461538467</v>
      </c>
      <c r="AR757" s="52">
        <v>0.97368421052631582</v>
      </c>
      <c r="AS757" s="52">
        <v>1</v>
      </c>
      <c r="AT757" s="52">
        <v>0.98461538461538467</v>
      </c>
      <c r="AU757" s="52">
        <v>0.97368421052631582</v>
      </c>
      <c r="AV757" s="52">
        <v>1</v>
      </c>
      <c r="AW757" s="52">
        <v>1</v>
      </c>
      <c r="AX757" s="52">
        <v>1</v>
      </c>
      <c r="AY757" s="52">
        <v>1</v>
      </c>
      <c r="AZ757" s="52">
        <v>0.23921568627450981</v>
      </c>
      <c r="BA757" s="52">
        <v>12.15686274509804</v>
      </c>
      <c r="BB757" s="52">
        <v>50</v>
      </c>
      <c r="BC757" s="52">
        <v>0.3105590062111801</v>
      </c>
      <c r="BD757" s="52">
        <v>0</v>
      </c>
      <c r="BE757" s="52">
        <v>50</v>
      </c>
      <c r="BF757" s="52">
        <v>78</v>
      </c>
      <c r="BG757" s="52">
        <v>124</v>
      </c>
      <c r="BH757" s="52">
        <v>0.62903225806451613</v>
      </c>
      <c r="BI757" s="52">
        <v>41.935483870967744</v>
      </c>
      <c r="BJ757" s="52">
        <v>50</v>
      </c>
      <c r="BK757" s="52">
        <v>30</v>
      </c>
      <c r="BL757" s="52">
        <v>124</v>
      </c>
      <c r="BM757" s="52">
        <v>0.24193548387096775</v>
      </c>
      <c r="BN757" s="52">
        <v>16.129032258064516</v>
      </c>
      <c r="BO757" s="52">
        <v>50</v>
      </c>
      <c r="BP757" s="52">
        <v>69</v>
      </c>
      <c r="BQ757" s="52">
        <v>71</v>
      </c>
      <c r="BR757" s="52">
        <v>0.971830985915493</v>
      </c>
      <c r="BS757" s="52">
        <v>50</v>
      </c>
      <c r="BT757" s="52">
        <v>50</v>
      </c>
      <c r="BU757" s="54">
        <v>56</v>
      </c>
      <c r="BV757" s="54">
        <v>65</v>
      </c>
      <c r="BW757" s="52">
        <v>0.86153846153846159</v>
      </c>
      <c r="BX757" s="52">
        <v>91.653027823240592</v>
      </c>
      <c r="BY757" s="52">
        <v>100</v>
      </c>
      <c r="BZ757" s="55">
        <v>34</v>
      </c>
      <c r="CA757" s="55">
        <v>40</v>
      </c>
      <c r="CB757" s="52">
        <v>0.85</v>
      </c>
      <c r="CC757" s="52">
        <v>90.425531914893625</v>
      </c>
      <c r="CD757" s="52">
        <v>100</v>
      </c>
      <c r="CE757" s="52">
        <v>0</v>
      </c>
      <c r="CF757" s="52">
        <v>65</v>
      </c>
      <c r="CG757" s="52">
        <v>26</v>
      </c>
      <c r="CH757" s="52">
        <v>0.4</v>
      </c>
      <c r="CI757" s="52">
        <v>53.333333333333336</v>
      </c>
      <c r="CJ757" s="52">
        <v>100</v>
      </c>
      <c r="CK757" s="52">
        <v>61</v>
      </c>
      <c r="CL757" s="52">
        <v>18</v>
      </c>
      <c r="CM757" s="52">
        <v>60</v>
      </c>
      <c r="CN757" s="52">
        <v>0.29508196721311475</v>
      </c>
      <c r="CO757" s="52">
        <v>1.0166666666666666</v>
      </c>
      <c r="CP757" s="52">
        <v>19.672131147540984</v>
      </c>
      <c r="CQ757" s="52">
        <v>50</v>
      </c>
      <c r="CR757" s="52">
        <v>146</v>
      </c>
      <c r="CS757" s="52">
        <v>255</v>
      </c>
      <c r="CT757" s="52">
        <v>0.5725490196078431</v>
      </c>
      <c r="CU757" s="52">
        <v>47.712418300653589</v>
      </c>
      <c r="CV757" s="52">
        <v>50</v>
      </c>
      <c r="CW757" s="52">
        <v>0.85</v>
      </c>
      <c r="CX757" s="52">
        <v>0.94</v>
      </c>
      <c r="CY757" s="52">
        <v>0.09</v>
      </c>
      <c r="CZ757" s="52">
        <v>16.823939048191338</v>
      </c>
      <c r="DA757" s="52">
        <v>19.496255895940152</v>
      </c>
      <c r="DB757" s="52">
        <v>17.335082511020332</v>
      </c>
      <c r="DC757" s="52">
        <v>12.629206143265662</v>
      </c>
      <c r="DD757" s="50" t="s">
        <v>900</v>
      </c>
      <c r="DE757" s="22"/>
      <c r="DF757" s="22"/>
    </row>
    <row r="758" spans="1:110" x14ac:dyDescent="0.25">
      <c r="A758" s="50" t="s">
        <v>3283</v>
      </c>
      <c r="B758" s="50" t="s">
        <v>2355</v>
      </c>
      <c r="C758" s="50" t="s">
        <v>106</v>
      </c>
      <c r="D758" s="50" t="s">
        <v>108</v>
      </c>
      <c r="E758" s="50" t="s">
        <v>119</v>
      </c>
      <c r="F758" s="50" t="s">
        <v>2644</v>
      </c>
      <c r="G758" s="50" t="s">
        <v>109</v>
      </c>
      <c r="H758" s="52">
        <v>563.27155135811688</v>
      </c>
      <c r="I758" s="52">
        <v>800</v>
      </c>
      <c r="J758" s="52">
        <v>70.40894391976461</v>
      </c>
      <c r="K758" s="52">
        <v>0</v>
      </c>
      <c r="L758" s="52">
        <v>274</v>
      </c>
      <c r="M758" s="52">
        <v>62.396135681139896</v>
      </c>
      <c r="N758" s="52">
        <v>83.194847574853199</v>
      </c>
      <c r="O758" s="52">
        <v>100</v>
      </c>
      <c r="P758" s="52">
        <v>165</v>
      </c>
      <c r="Q758" s="52">
        <v>56.354102584238653</v>
      </c>
      <c r="R758" s="52">
        <v>59.888761549633372</v>
      </c>
      <c r="S758" s="52">
        <v>71.542332570944538</v>
      </c>
      <c r="T758" s="52">
        <v>75.138803445651533</v>
      </c>
      <c r="U758" s="52">
        <v>100</v>
      </c>
      <c r="V758" s="52">
        <v>277</v>
      </c>
      <c r="W758" s="52">
        <v>50.636579614924152</v>
      </c>
      <c r="X758" s="52">
        <v>67.515439486565526</v>
      </c>
      <c r="Y758" s="52">
        <v>100</v>
      </c>
      <c r="Z758" s="52">
        <v>167</v>
      </c>
      <c r="AA758" s="52">
        <v>44.542328041163586</v>
      </c>
      <c r="AB758" s="52">
        <v>59.38977072155145</v>
      </c>
      <c r="AC758" s="52">
        <v>100</v>
      </c>
      <c r="AD758" s="52">
        <v>114</v>
      </c>
      <c r="AE758" s="52">
        <v>51.134722222222209</v>
      </c>
      <c r="AF758" s="52">
        <v>68.179629629629616</v>
      </c>
      <c r="AG758" s="52">
        <v>100</v>
      </c>
      <c r="AH758" s="52">
        <v>64</v>
      </c>
      <c r="AI758" s="52">
        <v>47.416015624999993</v>
      </c>
      <c r="AJ758" s="52">
        <v>55.894666666666673</v>
      </c>
      <c r="AK758" s="52">
        <v>63.221354166666657</v>
      </c>
      <c r="AL758" s="52">
        <v>100</v>
      </c>
      <c r="AM758" s="53">
        <v>15.18</v>
      </c>
      <c r="AN758" s="53">
        <v>15.34</v>
      </c>
      <c r="AO758" s="53">
        <v>8.4700000000000006</v>
      </c>
      <c r="AP758" s="52">
        <v>0</v>
      </c>
      <c r="AQ758" s="52">
        <v>0.97278911564625847</v>
      </c>
      <c r="AR758" s="52">
        <v>0.96111111111111114</v>
      </c>
      <c r="AS758" s="52">
        <v>0.99122807017543857</v>
      </c>
      <c r="AT758" s="52">
        <v>0.98305084745762716</v>
      </c>
      <c r="AU758" s="52">
        <v>0.97237569060773477</v>
      </c>
      <c r="AV758" s="52">
        <v>1</v>
      </c>
      <c r="AW758" s="52">
        <v>1</v>
      </c>
      <c r="AX758" s="52">
        <v>1</v>
      </c>
      <c r="AY758" s="52">
        <v>1</v>
      </c>
      <c r="AZ758" s="52">
        <v>0.12837837837837837</v>
      </c>
      <c r="BA758" s="52">
        <v>34.32432432432433</v>
      </c>
      <c r="BB758" s="52">
        <v>50</v>
      </c>
      <c r="BC758" s="52">
        <v>0.16756756756756758</v>
      </c>
      <c r="BD758" s="52">
        <v>26.486486486486481</v>
      </c>
      <c r="BE758" s="52">
        <v>50</v>
      </c>
      <c r="BF758" s="52"/>
      <c r="BG758" s="52"/>
      <c r="BH758" s="52"/>
      <c r="BI758" s="52"/>
      <c r="BJ758" s="52"/>
      <c r="BK758" s="52"/>
      <c r="BL758" s="52"/>
      <c r="BM758" s="52"/>
      <c r="BN758" s="52"/>
      <c r="BO758" s="52"/>
      <c r="BP758" s="52">
        <v>89</v>
      </c>
      <c r="BQ758" s="52">
        <v>93</v>
      </c>
      <c r="BR758" s="52">
        <v>0.956989247311828</v>
      </c>
      <c r="BS758" s="52">
        <v>50</v>
      </c>
      <c r="BT758" s="52">
        <v>50</v>
      </c>
      <c r="BU758" s="54"/>
      <c r="BV758" s="54"/>
      <c r="BW758" s="52"/>
      <c r="BX758" s="52"/>
      <c r="BY758" s="52"/>
      <c r="BZ758" s="55"/>
      <c r="CA758" s="55"/>
      <c r="CB758" s="52"/>
      <c r="CC758" s="52"/>
      <c r="CD758" s="52"/>
      <c r="CE758" s="52"/>
      <c r="CF758" s="52"/>
      <c r="CG758" s="52"/>
      <c r="CH758" s="52"/>
      <c r="CI758" s="52"/>
      <c r="CJ758" s="52"/>
      <c r="CK758" s="52">
        <v>201</v>
      </c>
      <c r="CL758" s="52">
        <v>108</v>
      </c>
      <c r="CM758" s="52">
        <v>211</v>
      </c>
      <c r="CN758" s="52">
        <v>0.53731343283582089</v>
      </c>
      <c r="CO758" s="52">
        <v>0.95260663507109</v>
      </c>
      <c r="CP758" s="52">
        <v>35.820895522388057</v>
      </c>
      <c r="CQ758" s="52">
        <v>50</v>
      </c>
      <c r="CR758" s="52"/>
      <c r="CS758" s="52"/>
      <c r="CT758" s="52"/>
      <c r="CU758" s="52"/>
      <c r="CV758" s="52"/>
      <c r="CW758" s="52"/>
      <c r="CX758" s="52"/>
      <c r="CY758" s="52"/>
      <c r="CZ758" s="52">
        <v>16.823939048191338</v>
      </c>
      <c r="DA758" s="52">
        <v>19.496255895940152</v>
      </c>
      <c r="DB758" s="52">
        <v>17.335082511020332</v>
      </c>
      <c r="DC758" s="52"/>
      <c r="DD758" s="50" t="s">
        <v>899</v>
      </c>
      <c r="DE758" s="22"/>
      <c r="DF758" s="22"/>
    </row>
    <row r="759" spans="1:110" x14ac:dyDescent="0.25">
      <c r="A759" s="50" t="s">
        <v>3256</v>
      </c>
      <c r="B759" s="50" t="s">
        <v>2356</v>
      </c>
      <c r="C759" s="50" t="s">
        <v>106</v>
      </c>
      <c r="D759" s="50" t="s">
        <v>107</v>
      </c>
      <c r="E759" s="50" t="s">
        <v>182</v>
      </c>
      <c r="F759" s="50" t="s">
        <v>1453</v>
      </c>
      <c r="G759" s="50" t="s">
        <v>109</v>
      </c>
      <c r="H759" s="52">
        <v>100</v>
      </c>
      <c r="I759" s="52">
        <v>100</v>
      </c>
      <c r="J759" s="52">
        <v>100</v>
      </c>
      <c r="K759" s="52"/>
      <c r="L759" s="52"/>
      <c r="M759" s="52"/>
      <c r="N759" s="52"/>
      <c r="O759" s="52"/>
      <c r="P759" s="52"/>
      <c r="Q759" s="52"/>
      <c r="R759" s="52"/>
      <c r="S759" s="52"/>
      <c r="T759" s="52"/>
      <c r="U759" s="52"/>
      <c r="V759" s="52"/>
      <c r="W759" s="52"/>
      <c r="X759" s="52"/>
      <c r="Y759" s="52"/>
      <c r="Z759" s="52"/>
      <c r="AA759" s="52"/>
      <c r="AB759" s="52"/>
      <c r="AC759" s="52"/>
      <c r="AD759" s="52"/>
      <c r="AE759" s="52"/>
      <c r="AF759" s="52"/>
      <c r="AG759" s="52"/>
      <c r="AH759" s="52"/>
      <c r="AI759" s="52"/>
      <c r="AJ759" s="52"/>
      <c r="AK759" s="52"/>
      <c r="AL759" s="52"/>
      <c r="AM759" s="53"/>
      <c r="AN759" s="53"/>
      <c r="AO759" s="53"/>
      <c r="AP759" s="52"/>
      <c r="AQ759" s="52"/>
      <c r="AR759" s="52"/>
      <c r="AS759" s="52"/>
      <c r="AT759" s="52"/>
      <c r="AU759" s="52"/>
      <c r="AV759" s="52"/>
      <c r="AW759" s="52"/>
      <c r="AX759" s="52"/>
      <c r="AY759" s="52"/>
      <c r="AZ759" s="52">
        <v>2.3872679045092837E-2</v>
      </c>
      <c r="BA759" s="52">
        <v>50</v>
      </c>
      <c r="BB759" s="52">
        <v>50</v>
      </c>
      <c r="BC759" s="52">
        <v>3.614457831325301E-2</v>
      </c>
      <c r="BD759" s="52">
        <v>50</v>
      </c>
      <c r="BE759" s="52">
        <v>50</v>
      </c>
      <c r="BF759" s="52"/>
      <c r="BG759" s="52"/>
      <c r="BH759" s="52"/>
      <c r="BI759" s="52"/>
      <c r="BJ759" s="52"/>
      <c r="BK759" s="52"/>
      <c r="BL759" s="52"/>
      <c r="BM759" s="52"/>
      <c r="BN759" s="52"/>
      <c r="BO759" s="52"/>
      <c r="BP759" s="52"/>
      <c r="BQ759" s="52"/>
      <c r="BR759" s="52"/>
      <c r="BS759" s="52"/>
      <c r="BT759" s="52"/>
      <c r="BU759" s="54"/>
      <c r="BV759" s="54"/>
      <c r="BW759" s="52"/>
      <c r="BX759" s="52"/>
      <c r="BY759" s="52"/>
      <c r="BZ759" s="55"/>
      <c r="CA759" s="55"/>
      <c r="CB759" s="52"/>
      <c r="CC759" s="52"/>
      <c r="CD759" s="52"/>
      <c r="CE759" s="52"/>
      <c r="CF759" s="52"/>
      <c r="CG759" s="52"/>
      <c r="CH759" s="52"/>
      <c r="CI759" s="52"/>
      <c r="CJ759" s="52"/>
      <c r="CK759" s="52"/>
      <c r="CL759" s="52"/>
      <c r="CM759" s="52"/>
      <c r="CN759" s="52"/>
      <c r="CO759" s="52"/>
      <c r="CP759" s="52"/>
      <c r="CQ759" s="52"/>
      <c r="CR759" s="52"/>
      <c r="CS759" s="52"/>
      <c r="CT759" s="52"/>
      <c r="CU759" s="52"/>
      <c r="CV759" s="52"/>
      <c r="CW759" s="52"/>
      <c r="CX759" s="52"/>
      <c r="CY759" s="52"/>
      <c r="CZ759" s="52"/>
      <c r="DA759" s="52"/>
      <c r="DB759" s="52"/>
      <c r="DC759" s="52"/>
      <c r="DD759" s="50" t="s">
        <v>865</v>
      </c>
      <c r="DE759" s="22"/>
      <c r="DF759" s="22"/>
    </row>
    <row r="760" spans="1:110" x14ac:dyDescent="0.25">
      <c r="A760" s="50" t="s">
        <v>3474</v>
      </c>
      <c r="B760" s="50" t="s">
        <v>2357</v>
      </c>
      <c r="C760" s="50" t="s">
        <v>106</v>
      </c>
      <c r="D760" s="50" t="s">
        <v>114</v>
      </c>
      <c r="E760" s="50" t="s">
        <v>137</v>
      </c>
      <c r="F760" s="50" t="s">
        <v>1453</v>
      </c>
      <c r="G760" s="50" t="s">
        <v>109</v>
      </c>
      <c r="H760" s="52">
        <v>637.74018242561431</v>
      </c>
      <c r="I760" s="52">
        <v>750</v>
      </c>
      <c r="J760" s="52">
        <v>85.032024323415243</v>
      </c>
      <c r="K760" s="52">
        <v>0</v>
      </c>
      <c r="L760" s="52">
        <v>180</v>
      </c>
      <c r="M760" s="52">
        <v>72.615047849194383</v>
      </c>
      <c r="N760" s="52">
        <v>96.820063798925844</v>
      </c>
      <c r="O760" s="52">
        <v>100</v>
      </c>
      <c r="P760" s="52">
        <v>60</v>
      </c>
      <c r="Q760" s="52">
        <v>62.202750836926391</v>
      </c>
      <c r="R760" s="52">
        <v>71.97617732201067</v>
      </c>
      <c r="S760" s="52">
        <v>75</v>
      </c>
      <c r="T760" s="52">
        <v>82.93700111590185</v>
      </c>
      <c r="U760" s="52">
        <v>100</v>
      </c>
      <c r="V760" s="52">
        <v>180</v>
      </c>
      <c r="W760" s="52">
        <v>66.960034958646077</v>
      </c>
      <c r="X760" s="52">
        <v>89.280046611528093</v>
      </c>
      <c r="Y760" s="52">
        <v>100</v>
      </c>
      <c r="Z760" s="52">
        <v>60</v>
      </c>
      <c r="AA760" s="52">
        <v>56.927750231916882</v>
      </c>
      <c r="AB760" s="52">
        <v>75.903666975889166</v>
      </c>
      <c r="AC760" s="52">
        <v>100</v>
      </c>
      <c r="AD760" s="52">
        <v>65</v>
      </c>
      <c r="AE760" s="52">
        <v>58.644102564102582</v>
      </c>
      <c r="AF760" s="52">
        <v>78.192136752136776</v>
      </c>
      <c r="AG760" s="52">
        <v>100</v>
      </c>
      <c r="AH760" s="52">
        <v>25</v>
      </c>
      <c r="AI760" s="52">
        <v>55.513333333333328</v>
      </c>
      <c r="AJ760" s="52">
        <v>60.600833333333341</v>
      </c>
      <c r="AK760" s="52">
        <v>74.017777777777766</v>
      </c>
      <c r="AL760" s="52">
        <v>100</v>
      </c>
      <c r="AM760" s="53">
        <v>12.79</v>
      </c>
      <c r="AN760" s="53">
        <v>15.04</v>
      </c>
      <c r="AO760" s="53">
        <v>5.08</v>
      </c>
      <c r="AP760" s="52">
        <v>0</v>
      </c>
      <c r="AQ760" s="52">
        <v>1</v>
      </c>
      <c r="AR760" s="52">
        <v>1</v>
      </c>
      <c r="AS760" s="52">
        <v>1</v>
      </c>
      <c r="AT760" s="52">
        <v>1</v>
      </c>
      <c r="AU760" s="52">
        <v>1</v>
      </c>
      <c r="AV760" s="52">
        <v>1</v>
      </c>
      <c r="AW760" s="52">
        <v>1</v>
      </c>
      <c r="AX760" s="52">
        <v>1</v>
      </c>
      <c r="AY760" s="52">
        <v>1</v>
      </c>
      <c r="AZ760" s="52">
        <v>6.2146892655367235E-2</v>
      </c>
      <c r="BA760" s="52">
        <v>47.570621468926561</v>
      </c>
      <c r="BB760" s="52">
        <v>50</v>
      </c>
      <c r="BC760" s="52">
        <v>8.4905660377358486E-2</v>
      </c>
      <c r="BD760" s="52">
        <v>43.018867924528315</v>
      </c>
      <c r="BE760" s="52">
        <v>50</v>
      </c>
      <c r="BF760" s="52"/>
      <c r="BG760" s="52"/>
      <c r="BH760" s="52"/>
      <c r="BI760" s="52"/>
      <c r="BJ760" s="52"/>
      <c r="BK760" s="52"/>
      <c r="BL760" s="52"/>
      <c r="BM760" s="52"/>
      <c r="BN760" s="52"/>
      <c r="BO760" s="52"/>
      <c r="BP760" s="52"/>
      <c r="BQ760" s="52"/>
      <c r="BR760" s="52"/>
      <c r="BS760" s="52"/>
      <c r="BT760" s="52"/>
      <c r="BU760" s="54"/>
      <c r="BV760" s="54"/>
      <c r="BW760" s="52"/>
      <c r="BX760" s="52"/>
      <c r="BY760" s="52"/>
      <c r="BZ760" s="55"/>
      <c r="CA760" s="55"/>
      <c r="CB760" s="52"/>
      <c r="CC760" s="52"/>
      <c r="CD760" s="52"/>
      <c r="CE760" s="52"/>
      <c r="CF760" s="52"/>
      <c r="CG760" s="52"/>
      <c r="CH760" s="52"/>
      <c r="CI760" s="52"/>
      <c r="CJ760" s="52"/>
      <c r="CK760" s="52">
        <v>61</v>
      </c>
      <c r="CL760" s="52">
        <v>48</v>
      </c>
      <c r="CM760" s="52">
        <v>61</v>
      </c>
      <c r="CN760" s="52">
        <v>0.78688524590163933</v>
      </c>
      <c r="CO760" s="52">
        <v>1</v>
      </c>
      <c r="CP760" s="52">
        <v>50</v>
      </c>
      <c r="CQ760" s="52">
        <v>50</v>
      </c>
      <c r="CR760" s="52"/>
      <c r="CS760" s="52"/>
      <c r="CT760" s="52"/>
      <c r="CU760" s="52"/>
      <c r="CV760" s="52"/>
      <c r="CW760" s="52"/>
      <c r="CX760" s="52"/>
      <c r="CY760" s="52"/>
      <c r="CZ760" s="52">
        <v>16.823939048191338</v>
      </c>
      <c r="DA760" s="52">
        <v>19.496255895940152</v>
      </c>
      <c r="DB760" s="52">
        <v>17.335082511020332</v>
      </c>
      <c r="DC760" s="52"/>
      <c r="DD760" s="50" t="s">
        <v>1109</v>
      </c>
      <c r="DE760" s="22"/>
      <c r="DF760" s="22"/>
    </row>
    <row r="761" spans="1:110" x14ac:dyDescent="0.25">
      <c r="A761" s="50" t="s">
        <v>3647</v>
      </c>
      <c r="B761" s="50" t="s">
        <v>2358</v>
      </c>
      <c r="C761" s="50" t="s">
        <v>1284</v>
      </c>
      <c r="D761" s="50" t="s">
        <v>122</v>
      </c>
      <c r="E761" s="50" t="s">
        <v>123</v>
      </c>
      <c r="F761" s="50" t="s">
        <v>1453</v>
      </c>
      <c r="G761" s="50" t="s">
        <v>109</v>
      </c>
      <c r="H761" s="52">
        <v>453.13315801891338</v>
      </c>
      <c r="I761" s="52">
        <v>950</v>
      </c>
      <c r="J761" s="52">
        <v>47.698227159885619</v>
      </c>
      <c r="K761" s="52">
        <v>0</v>
      </c>
      <c r="L761" s="52">
        <v>21</v>
      </c>
      <c r="M761" s="52">
        <v>38.504224270353298</v>
      </c>
      <c r="N761" s="52">
        <v>51.338965693804397</v>
      </c>
      <c r="O761" s="52">
        <v>100</v>
      </c>
      <c r="P761" s="52">
        <v>6</v>
      </c>
      <c r="Q761" s="52"/>
      <c r="R761" s="52"/>
      <c r="S761" s="52"/>
      <c r="T761" s="52"/>
      <c r="U761" s="52">
        <v>0</v>
      </c>
      <c r="V761" s="52">
        <v>21</v>
      </c>
      <c r="W761" s="52">
        <v>29.826542300769102</v>
      </c>
      <c r="X761" s="52">
        <v>39.768723067692136</v>
      </c>
      <c r="Y761" s="52">
        <v>100</v>
      </c>
      <c r="Z761" s="52">
        <v>6</v>
      </c>
      <c r="AA761" s="52"/>
      <c r="AB761" s="52"/>
      <c r="AC761" s="52">
        <v>0</v>
      </c>
      <c r="AD761" s="52">
        <v>39</v>
      </c>
      <c r="AE761" s="52">
        <v>49.650427350427357</v>
      </c>
      <c r="AF761" s="52">
        <v>66.200569800569809</v>
      </c>
      <c r="AG761" s="52">
        <v>100</v>
      </c>
      <c r="AH761" s="52">
        <v>14</v>
      </c>
      <c r="AI761" s="52"/>
      <c r="AJ761" s="52">
        <v>49.822666666666663</v>
      </c>
      <c r="AK761" s="52"/>
      <c r="AL761" s="52">
        <v>0</v>
      </c>
      <c r="AM761" s="53"/>
      <c r="AN761" s="53"/>
      <c r="AO761" s="53"/>
      <c r="AP761" s="52">
        <v>1</v>
      </c>
      <c r="AQ761" s="52">
        <v>0.85185185185185186</v>
      </c>
      <c r="AR761" s="52"/>
      <c r="AS761" s="52"/>
      <c r="AT761" s="52">
        <v>0.85185185185185186</v>
      </c>
      <c r="AU761" s="52"/>
      <c r="AV761" s="52"/>
      <c r="AW761" s="52">
        <v>0.9285714285714286</v>
      </c>
      <c r="AX761" s="52"/>
      <c r="AY761" s="52">
        <v>0.92592592592592593</v>
      </c>
      <c r="AZ761" s="52">
        <v>0.53435114503816794</v>
      </c>
      <c r="BA761" s="52">
        <v>0</v>
      </c>
      <c r="BB761" s="52">
        <v>50</v>
      </c>
      <c r="BC761" s="52">
        <v>0.68421052631578949</v>
      </c>
      <c r="BD761" s="52">
        <v>0</v>
      </c>
      <c r="BE761" s="52">
        <v>50</v>
      </c>
      <c r="BF761" s="52">
        <v>32</v>
      </c>
      <c r="BG761" s="52">
        <v>49</v>
      </c>
      <c r="BH761" s="52">
        <v>0.65306122448979587</v>
      </c>
      <c r="BI761" s="52">
        <v>43.537414965986393</v>
      </c>
      <c r="BJ761" s="52">
        <v>50</v>
      </c>
      <c r="BK761" s="52">
        <v>1</v>
      </c>
      <c r="BL761" s="52">
        <v>49</v>
      </c>
      <c r="BM761" s="52">
        <v>2.0408163265306121E-2</v>
      </c>
      <c r="BN761" s="52">
        <v>1.3605442176870748</v>
      </c>
      <c r="BO761" s="52">
        <v>50</v>
      </c>
      <c r="BP761" s="52">
        <v>36</v>
      </c>
      <c r="BQ761" s="52">
        <v>41</v>
      </c>
      <c r="BR761" s="52">
        <v>0.87804878048780488</v>
      </c>
      <c r="BS761" s="52">
        <v>46.7047223663726</v>
      </c>
      <c r="BT761" s="52">
        <v>50</v>
      </c>
      <c r="BU761" s="54">
        <v>18</v>
      </c>
      <c r="BV761" s="54">
        <v>32</v>
      </c>
      <c r="BW761" s="52">
        <v>0.5625</v>
      </c>
      <c r="BX761" s="52">
        <v>59.840425531914896</v>
      </c>
      <c r="BY761" s="52">
        <v>100</v>
      </c>
      <c r="BZ761" s="55">
        <v>21</v>
      </c>
      <c r="CA761" s="55">
        <v>30</v>
      </c>
      <c r="CB761" s="52">
        <v>0.7</v>
      </c>
      <c r="CC761" s="52">
        <v>74.468085106382972</v>
      </c>
      <c r="CD761" s="52">
        <v>100</v>
      </c>
      <c r="CE761" s="52">
        <v>0</v>
      </c>
      <c r="CF761" s="52">
        <v>23</v>
      </c>
      <c r="CG761" s="52">
        <v>8</v>
      </c>
      <c r="CH761" s="52">
        <v>0.34782608695652173</v>
      </c>
      <c r="CI761" s="52">
        <v>46.376811594202898</v>
      </c>
      <c r="CJ761" s="52">
        <v>100</v>
      </c>
      <c r="CK761" s="52">
        <v>10</v>
      </c>
      <c r="CL761" s="52">
        <v>1</v>
      </c>
      <c r="CM761" s="52">
        <v>41</v>
      </c>
      <c r="CN761" s="52">
        <v>0.1</v>
      </c>
      <c r="CO761" s="52">
        <v>0.24390243902439024</v>
      </c>
      <c r="CP761" s="52">
        <v>0</v>
      </c>
      <c r="CQ761" s="52">
        <v>50</v>
      </c>
      <c r="CR761" s="52">
        <v>37</v>
      </c>
      <c r="CS761" s="52">
        <v>131</v>
      </c>
      <c r="CT761" s="52">
        <v>0.28244274809160308</v>
      </c>
      <c r="CU761" s="52">
        <v>23.536895674300258</v>
      </c>
      <c r="CV761" s="52">
        <v>50</v>
      </c>
      <c r="CW761" s="52">
        <v>0.7</v>
      </c>
      <c r="CX761" s="52"/>
      <c r="CY761" s="52"/>
      <c r="CZ761" s="52">
        <v>16.823939048191338</v>
      </c>
      <c r="DA761" s="52">
        <v>19.496255895940152</v>
      </c>
      <c r="DB761" s="52">
        <v>17.335082511020332</v>
      </c>
      <c r="DC761" s="52">
        <v>12.629206143265662</v>
      </c>
      <c r="DD761" s="50" t="s">
        <v>1317</v>
      </c>
      <c r="DE761" s="22"/>
      <c r="DF761" s="22"/>
    </row>
    <row r="762" spans="1:110" x14ac:dyDescent="0.25">
      <c r="A762" s="50" t="s">
        <v>3162</v>
      </c>
      <c r="B762" s="50" t="s">
        <v>2359</v>
      </c>
      <c r="C762" s="50" t="s">
        <v>106</v>
      </c>
      <c r="D762" s="50" t="s">
        <v>114</v>
      </c>
      <c r="E762" s="50" t="s">
        <v>132</v>
      </c>
      <c r="F762" s="50" t="s">
        <v>1454</v>
      </c>
      <c r="G762" s="50" t="s">
        <v>109</v>
      </c>
      <c r="H762" s="52">
        <v>301.28181841486759</v>
      </c>
      <c r="I762" s="52">
        <v>550</v>
      </c>
      <c r="J762" s="52">
        <v>54.77851243906683</v>
      </c>
      <c r="K762" s="52">
        <v>0</v>
      </c>
      <c r="L762" s="52">
        <v>67</v>
      </c>
      <c r="M762" s="52">
        <v>52.726148788385935</v>
      </c>
      <c r="N762" s="52">
        <v>70.301531717847908</v>
      </c>
      <c r="O762" s="52">
        <v>100</v>
      </c>
      <c r="P762" s="52">
        <v>58</v>
      </c>
      <c r="Q762" s="52">
        <v>51.507104764825137</v>
      </c>
      <c r="R762" s="52"/>
      <c r="S762" s="52"/>
      <c r="T762" s="52">
        <v>68.676139686433515</v>
      </c>
      <c r="U762" s="52">
        <v>100</v>
      </c>
      <c r="V762" s="52">
        <v>67</v>
      </c>
      <c r="W762" s="52">
        <v>43.38036086356982</v>
      </c>
      <c r="X762" s="52">
        <v>57.840481151426424</v>
      </c>
      <c r="Y762" s="52">
        <v>100</v>
      </c>
      <c r="Z762" s="52">
        <v>58</v>
      </c>
      <c r="AA762" s="52">
        <v>42.456562355269256</v>
      </c>
      <c r="AB762" s="52">
        <v>56.608749807025674</v>
      </c>
      <c r="AC762" s="52">
        <v>100</v>
      </c>
      <c r="AD762" s="52"/>
      <c r="AE762" s="52"/>
      <c r="AF762" s="52"/>
      <c r="AG762" s="52">
        <v>0</v>
      </c>
      <c r="AH762" s="52"/>
      <c r="AI762" s="52"/>
      <c r="AJ762" s="52"/>
      <c r="AK762" s="52"/>
      <c r="AL762" s="52">
        <v>0</v>
      </c>
      <c r="AM762" s="53"/>
      <c r="AN762" s="53"/>
      <c r="AO762" s="53"/>
      <c r="AP762" s="52">
        <v>0</v>
      </c>
      <c r="AQ762" s="52">
        <v>1</v>
      </c>
      <c r="AR762" s="52">
        <v>1</v>
      </c>
      <c r="AS762" s="52"/>
      <c r="AT762" s="52">
        <v>1</v>
      </c>
      <c r="AU762" s="52">
        <v>1</v>
      </c>
      <c r="AV762" s="52"/>
      <c r="AW762" s="52"/>
      <c r="AX762" s="52"/>
      <c r="AY762" s="52"/>
      <c r="AZ762" s="52">
        <v>0.22955974842767296</v>
      </c>
      <c r="BA762" s="52">
        <v>14.088050314465406</v>
      </c>
      <c r="BB762" s="52">
        <v>50</v>
      </c>
      <c r="BC762" s="52">
        <v>0.23722627737226276</v>
      </c>
      <c r="BD762" s="52">
        <v>12.554744525547457</v>
      </c>
      <c r="BE762" s="52">
        <v>50</v>
      </c>
      <c r="BF762" s="52"/>
      <c r="BG762" s="52"/>
      <c r="BH762" s="52"/>
      <c r="BI762" s="52"/>
      <c r="BJ762" s="52"/>
      <c r="BK762" s="52"/>
      <c r="BL762" s="52"/>
      <c r="BM762" s="52"/>
      <c r="BN762" s="52"/>
      <c r="BO762" s="52"/>
      <c r="BP762" s="52"/>
      <c r="BQ762" s="52"/>
      <c r="BR762" s="52"/>
      <c r="BS762" s="52"/>
      <c r="BT762" s="52"/>
      <c r="BU762" s="54"/>
      <c r="BV762" s="54"/>
      <c r="BW762" s="52"/>
      <c r="BX762" s="52"/>
      <c r="BY762" s="52"/>
      <c r="BZ762" s="55"/>
      <c r="CA762" s="55"/>
      <c r="CB762" s="52"/>
      <c r="CC762" s="52"/>
      <c r="CD762" s="52"/>
      <c r="CE762" s="52"/>
      <c r="CF762" s="52"/>
      <c r="CG762" s="52"/>
      <c r="CH762" s="52"/>
      <c r="CI762" s="52"/>
      <c r="CJ762" s="52"/>
      <c r="CK762" s="52">
        <v>22</v>
      </c>
      <c r="CL762" s="52">
        <v>7</v>
      </c>
      <c r="CM762" s="52">
        <v>20</v>
      </c>
      <c r="CN762" s="52">
        <v>0.31818181818181818</v>
      </c>
      <c r="CO762" s="52">
        <v>1.1000000000000001</v>
      </c>
      <c r="CP762" s="52">
        <v>21.212121212121211</v>
      </c>
      <c r="CQ762" s="52">
        <v>50</v>
      </c>
      <c r="CR762" s="52"/>
      <c r="CS762" s="52"/>
      <c r="CT762" s="52"/>
      <c r="CU762" s="52"/>
      <c r="CV762" s="52"/>
      <c r="CW762" s="52"/>
      <c r="CX762" s="52"/>
      <c r="CY762" s="52"/>
      <c r="CZ762" s="52">
        <v>16.823939048191338</v>
      </c>
      <c r="DA762" s="52">
        <v>19.496255895940152</v>
      </c>
      <c r="DB762" s="52">
        <v>17.335082511020332</v>
      </c>
      <c r="DC762" s="52"/>
      <c r="DD762" s="50" t="s">
        <v>761</v>
      </c>
      <c r="DE762" s="22"/>
      <c r="DF762" s="22"/>
    </row>
    <row r="763" spans="1:110" x14ac:dyDescent="0.25">
      <c r="A763" s="50" t="s">
        <v>2824</v>
      </c>
      <c r="B763" s="50" t="s">
        <v>2360</v>
      </c>
      <c r="C763" s="50" t="s">
        <v>106</v>
      </c>
      <c r="D763" s="50" t="s">
        <v>167</v>
      </c>
      <c r="E763" s="50" t="s">
        <v>137</v>
      </c>
      <c r="F763" s="50" t="s">
        <v>1453</v>
      </c>
      <c r="G763" s="50" t="s">
        <v>109</v>
      </c>
      <c r="H763" s="52">
        <v>576.77145925222851</v>
      </c>
      <c r="I763" s="52">
        <v>650</v>
      </c>
      <c r="J763" s="52">
        <v>88.734070654188997</v>
      </c>
      <c r="K763" s="52">
        <v>0</v>
      </c>
      <c r="L763" s="52">
        <v>182</v>
      </c>
      <c r="M763" s="52">
        <v>79.536439267927364</v>
      </c>
      <c r="N763" s="52">
        <v>100</v>
      </c>
      <c r="O763" s="52">
        <v>100</v>
      </c>
      <c r="P763" s="52">
        <v>45</v>
      </c>
      <c r="Q763" s="52">
        <v>66.958311482701504</v>
      </c>
      <c r="R763" s="52">
        <v>75</v>
      </c>
      <c r="S763" s="52">
        <v>75</v>
      </c>
      <c r="T763" s="52">
        <v>89.27774864360201</v>
      </c>
      <c r="U763" s="52">
        <v>100</v>
      </c>
      <c r="V763" s="52">
        <v>181</v>
      </c>
      <c r="W763" s="52">
        <v>75.104350016642869</v>
      </c>
      <c r="X763" s="52">
        <v>100</v>
      </c>
      <c r="Y763" s="52">
        <v>100</v>
      </c>
      <c r="Z763" s="52">
        <v>44</v>
      </c>
      <c r="AA763" s="52">
        <v>63.457136050886042</v>
      </c>
      <c r="AB763" s="52">
        <v>84.609514734514718</v>
      </c>
      <c r="AC763" s="52">
        <v>100</v>
      </c>
      <c r="AD763" s="52">
        <v>59</v>
      </c>
      <c r="AE763" s="52">
        <v>60.779661016949163</v>
      </c>
      <c r="AF763" s="52">
        <v>81.039548022598879</v>
      </c>
      <c r="AG763" s="52">
        <v>100</v>
      </c>
      <c r="AH763" s="52">
        <v>16</v>
      </c>
      <c r="AI763" s="52"/>
      <c r="AJ763" s="52">
        <v>64.422480620155014</v>
      </c>
      <c r="AK763" s="52"/>
      <c r="AL763" s="52">
        <v>0</v>
      </c>
      <c r="AM763" s="53">
        <v>8.0399999999999991</v>
      </c>
      <c r="AN763" s="53">
        <v>11.54</v>
      </c>
      <c r="AO763" s="53"/>
      <c r="AP763" s="52">
        <v>0</v>
      </c>
      <c r="AQ763" s="52">
        <v>1</v>
      </c>
      <c r="AR763" s="52">
        <v>1</v>
      </c>
      <c r="AS763" s="52">
        <v>1</v>
      </c>
      <c r="AT763" s="52">
        <v>1</v>
      </c>
      <c r="AU763" s="52">
        <v>1</v>
      </c>
      <c r="AV763" s="52">
        <v>1</v>
      </c>
      <c r="AW763" s="52">
        <v>1</v>
      </c>
      <c r="AX763" s="52"/>
      <c r="AY763" s="52">
        <v>1</v>
      </c>
      <c r="AZ763" s="52">
        <v>5.9782608695652176E-2</v>
      </c>
      <c r="BA763" s="52">
        <v>48.043478260869563</v>
      </c>
      <c r="BB763" s="52">
        <v>50</v>
      </c>
      <c r="BC763" s="52">
        <v>8.8888888888888892E-2</v>
      </c>
      <c r="BD763" s="52">
        <v>42.222222222222229</v>
      </c>
      <c r="BE763" s="52">
        <v>50</v>
      </c>
      <c r="BF763" s="52"/>
      <c r="BG763" s="52"/>
      <c r="BH763" s="52"/>
      <c r="BI763" s="52"/>
      <c r="BJ763" s="52"/>
      <c r="BK763" s="52"/>
      <c r="BL763" s="52"/>
      <c r="BM763" s="52"/>
      <c r="BN763" s="52"/>
      <c r="BO763" s="52"/>
      <c r="BP763" s="52"/>
      <c r="BQ763" s="52"/>
      <c r="BR763" s="52"/>
      <c r="BS763" s="52"/>
      <c r="BT763" s="52"/>
      <c r="BU763" s="54"/>
      <c r="BV763" s="54"/>
      <c r="BW763" s="52"/>
      <c r="BX763" s="52"/>
      <c r="BY763" s="52"/>
      <c r="BZ763" s="55"/>
      <c r="CA763" s="55"/>
      <c r="CB763" s="52"/>
      <c r="CC763" s="52"/>
      <c r="CD763" s="52"/>
      <c r="CE763" s="52"/>
      <c r="CF763" s="52"/>
      <c r="CG763" s="52"/>
      <c r="CH763" s="52"/>
      <c r="CI763" s="52"/>
      <c r="CJ763" s="52"/>
      <c r="CK763" s="52">
        <v>76</v>
      </c>
      <c r="CL763" s="52">
        <v>36</v>
      </c>
      <c r="CM763" s="52">
        <v>74</v>
      </c>
      <c r="CN763" s="52">
        <v>0.47368421052631576</v>
      </c>
      <c r="CO763" s="52">
        <v>1.027027027027027</v>
      </c>
      <c r="CP763" s="52">
        <v>31.578947368421051</v>
      </c>
      <c r="CQ763" s="52">
        <v>50</v>
      </c>
      <c r="CR763" s="52"/>
      <c r="CS763" s="52"/>
      <c r="CT763" s="52"/>
      <c r="CU763" s="52"/>
      <c r="CV763" s="52"/>
      <c r="CW763" s="52"/>
      <c r="CX763" s="52"/>
      <c r="CY763" s="52"/>
      <c r="CZ763" s="52">
        <v>16.823939048191338</v>
      </c>
      <c r="DA763" s="52">
        <v>19.496255895940152</v>
      </c>
      <c r="DB763" s="52">
        <v>17.335082511020332</v>
      </c>
      <c r="DC763" s="52"/>
      <c r="DD763" s="50" t="s">
        <v>384</v>
      </c>
      <c r="DE763" s="22"/>
      <c r="DF763" s="22"/>
    </row>
    <row r="764" spans="1:110" x14ac:dyDescent="0.25">
      <c r="A764" s="50" t="s">
        <v>2977</v>
      </c>
      <c r="B764" s="50" t="s">
        <v>2361</v>
      </c>
      <c r="C764" s="50" t="s">
        <v>106</v>
      </c>
      <c r="D764" s="50" t="s">
        <v>107</v>
      </c>
      <c r="E764" s="50" t="s">
        <v>123</v>
      </c>
      <c r="F764" s="50" t="s">
        <v>1454</v>
      </c>
      <c r="G764" s="50" t="s">
        <v>109</v>
      </c>
      <c r="H764" s="52">
        <v>670.41033622717214</v>
      </c>
      <c r="I764" s="52">
        <v>950</v>
      </c>
      <c r="J764" s="52">
        <v>70.569509076544435</v>
      </c>
      <c r="K764" s="52">
        <v>0</v>
      </c>
      <c r="L764" s="52">
        <v>480</v>
      </c>
      <c r="M764" s="52">
        <v>64.958681929750952</v>
      </c>
      <c r="N764" s="52">
        <v>86.611575906334608</v>
      </c>
      <c r="O764" s="52">
        <v>100</v>
      </c>
      <c r="P764" s="52">
        <v>449</v>
      </c>
      <c r="Q764" s="52">
        <v>64.476052762796257</v>
      </c>
      <c r="R764" s="52">
        <v>59.293914314801192</v>
      </c>
      <c r="S764" s="52">
        <v>71.9490205091913</v>
      </c>
      <c r="T764" s="52">
        <v>85.96807035039501</v>
      </c>
      <c r="U764" s="52">
        <v>100</v>
      </c>
      <c r="V764" s="52">
        <v>480</v>
      </c>
      <c r="W764" s="52">
        <v>52.764085706809368</v>
      </c>
      <c r="X764" s="52">
        <v>70.352114275745819</v>
      </c>
      <c r="Y764" s="52">
        <v>100</v>
      </c>
      <c r="Z764" s="52">
        <v>449</v>
      </c>
      <c r="AA764" s="52">
        <v>52.313251214943563</v>
      </c>
      <c r="AB764" s="52">
        <v>69.75100161992475</v>
      </c>
      <c r="AC764" s="52">
        <v>100</v>
      </c>
      <c r="AD764" s="52">
        <v>201</v>
      </c>
      <c r="AE764" s="52">
        <v>48.717868988391352</v>
      </c>
      <c r="AF764" s="52">
        <v>64.957158651188479</v>
      </c>
      <c r="AG764" s="52">
        <v>100</v>
      </c>
      <c r="AH764" s="52">
        <v>194</v>
      </c>
      <c r="AI764" s="52">
        <v>48.619716494845356</v>
      </c>
      <c r="AJ764" s="52"/>
      <c r="AK764" s="52">
        <v>64.826288659793804</v>
      </c>
      <c r="AL764" s="52">
        <v>100</v>
      </c>
      <c r="AM764" s="53">
        <v>7.47</v>
      </c>
      <c r="AN764" s="53">
        <v>6.98</v>
      </c>
      <c r="AO764" s="53"/>
      <c r="AP764" s="52">
        <v>0</v>
      </c>
      <c r="AQ764" s="52">
        <v>1</v>
      </c>
      <c r="AR764" s="52">
        <v>1</v>
      </c>
      <c r="AS764" s="52">
        <v>1</v>
      </c>
      <c r="AT764" s="52">
        <v>1</v>
      </c>
      <c r="AU764" s="52">
        <v>1</v>
      </c>
      <c r="AV764" s="52">
        <v>1</v>
      </c>
      <c r="AW764" s="52">
        <v>0.99504950495049505</v>
      </c>
      <c r="AX764" s="52">
        <v>0.99487179487179489</v>
      </c>
      <c r="AY764" s="52"/>
      <c r="AZ764" s="52">
        <v>0.13350125944584382</v>
      </c>
      <c r="BA764" s="52">
        <v>33.299748110831253</v>
      </c>
      <c r="BB764" s="52">
        <v>50</v>
      </c>
      <c r="BC764" s="52">
        <v>0.13667117726657646</v>
      </c>
      <c r="BD764" s="52">
        <v>32.665764546684706</v>
      </c>
      <c r="BE764" s="52">
        <v>50</v>
      </c>
      <c r="BF764" s="52">
        <v>12</v>
      </c>
      <c r="BG764" s="52">
        <v>36</v>
      </c>
      <c r="BH764" s="52">
        <v>0.33333333333333331</v>
      </c>
      <c r="BI764" s="52">
        <v>22.222222222222221</v>
      </c>
      <c r="BJ764" s="52">
        <v>50</v>
      </c>
      <c r="BK764" s="52">
        <v>7</v>
      </c>
      <c r="BL764" s="52">
        <v>36</v>
      </c>
      <c r="BM764" s="52">
        <v>0.19444444444444445</v>
      </c>
      <c r="BN764" s="52">
        <v>12.962962962962962</v>
      </c>
      <c r="BO764" s="52">
        <v>50</v>
      </c>
      <c r="BP764" s="52">
        <v>121</v>
      </c>
      <c r="BQ764" s="52">
        <v>130</v>
      </c>
      <c r="BR764" s="52">
        <v>0.93076923076923079</v>
      </c>
      <c r="BS764" s="52">
        <v>49.509001636661218</v>
      </c>
      <c r="BT764" s="52">
        <v>50</v>
      </c>
      <c r="BU764" s="54"/>
      <c r="BV764" s="54"/>
      <c r="BW764" s="52"/>
      <c r="BX764" s="52"/>
      <c r="BY764" s="52"/>
      <c r="BZ764" s="55"/>
      <c r="CA764" s="55"/>
      <c r="CB764" s="52"/>
      <c r="CC764" s="52"/>
      <c r="CD764" s="52"/>
      <c r="CE764" s="52"/>
      <c r="CF764" s="52"/>
      <c r="CG764" s="52"/>
      <c r="CH764" s="52"/>
      <c r="CI764" s="52"/>
      <c r="CJ764" s="52"/>
      <c r="CK764" s="52">
        <v>259</v>
      </c>
      <c r="CL764" s="52">
        <v>106</v>
      </c>
      <c r="CM764" s="52">
        <v>273</v>
      </c>
      <c r="CN764" s="52">
        <v>0.40926640926640928</v>
      </c>
      <c r="CO764" s="52">
        <v>0.94871794871794868</v>
      </c>
      <c r="CP764" s="52">
        <v>27.284427284427288</v>
      </c>
      <c r="CQ764" s="52">
        <v>50</v>
      </c>
      <c r="CR764" s="52">
        <v>151</v>
      </c>
      <c r="CS764" s="52">
        <v>152</v>
      </c>
      <c r="CT764" s="52">
        <v>0.99342105263157898</v>
      </c>
      <c r="CU764" s="52">
        <v>50</v>
      </c>
      <c r="CV764" s="52">
        <v>50</v>
      </c>
      <c r="CW764" s="52"/>
      <c r="CX764" s="52"/>
      <c r="CY764" s="52"/>
      <c r="CZ764" s="52">
        <v>16.823939048191338</v>
      </c>
      <c r="DA764" s="52">
        <v>19.496255895940152</v>
      </c>
      <c r="DB764" s="52">
        <v>17.335082511020332</v>
      </c>
      <c r="DC764" s="52"/>
      <c r="DD764" s="50" t="s">
        <v>558</v>
      </c>
      <c r="DE764" s="22"/>
      <c r="DF764" s="22"/>
    </row>
    <row r="765" spans="1:110" x14ac:dyDescent="0.25">
      <c r="A765" s="50" t="s">
        <v>3252</v>
      </c>
      <c r="B765" s="50" t="s">
        <v>2362</v>
      </c>
      <c r="C765" s="50" t="s">
        <v>106</v>
      </c>
      <c r="D765" s="50" t="s">
        <v>1693</v>
      </c>
      <c r="E765" s="50" t="s">
        <v>108</v>
      </c>
      <c r="F765" s="50" t="s">
        <v>2644</v>
      </c>
      <c r="G765" s="50" t="s">
        <v>109</v>
      </c>
      <c r="H765" s="52">
        <v>576.4718520861137</v>
      </c>
      <c r="I765" s="52">
        <v>650</v>
      </c>
      <c r="J765" s="52">
        <v>88.687977244017489</v>
      </c>
      <c r="K765" s="52">
        <v>0</v>
      </c>
      <c r="L765" s="52">
        <v>249</v>
      </c>
      <c r="M765" s="52">
        <v>78.629054229995859</v>
      </c>
      <c r="N765" s="52">
        <v>100</v>
      </c>
      <c r="O765" s="52">
        <v>100</v>
      </c>
      <c r="P765" s="52">
        <v>48</v>
      </c>
      <c r="Q765" s="52">
        <v>66.166014860736439</v>
      </c>
      <c r="R765" s="52">
        <v>74.11973615773698</v>
      </c>
      <c r="S765" s="52">
        <v>75</v>
      </c>
      <c r="T765" s="52">
        <v>88.221353147648585</v>
      </c>
      <c r="U765" s="52">
        <v>100</v>
      </c>
      <c r="V765" s="52">
        <v>248</v>
      </c>
      <c r="W765" s="52">
        <v>71.473416951345683</v>
      </c>
      <c r="X765" s="52">
        <v>95.297889268460906</v>
      </c>
      <c r="Y765" s="52">
        <v>100</v>
      </c>
      <c r="Z765" s="52">
        <v>47</v>
      </c>
      <c r="AA765" s="52">
        <v>60.156179494225405</v>
      </c>
      <c r="AB765" s="52">
        <v>80.208239325633883</v>
      </c>
      <c r="AC765" s="52">
        <v>100</v>
      </c>
      <c r="AD765" s="52">
        <v>74</v>
      </c>
      <c r="AE765" s="52">
        <v>67.318018018018009</v>
      </c>
      <c r="AF765" s="52">
        <v>89.75735735735735</v>
      </c>
      <c r="AG765" s="52">
        <v>100</v>
      </c>
      <c r="AH765" s="52">
        <v>14</v>
      </c>
      <c r="AI765" s="52"/>
      <c r="AJ765" s="52">
        <v>68.597222222222229</v>
      </c>
      <c r="AK765" s="52"/>
      <c r="AL765" s="52">
        <v>0</v>
      </c>
      <c r="AM765" s="53">
        <v>8.83</v>
      </c>
      <c r="AN765" s="53">
        <v>13.96</v>
      </c>
      <c r="AO765" s="53"/>
      <c r="AP765" s="52">
        <v>1</v>
      </c>
      <c r="AQ765" s="52">
        <v>0.9882352941176471</v>
      </c>
      <c r="AR765" s="52">
        <v>0.94339622641509435</v>
      </c>
      <c r="AS765" s="52">
        <v>1</v>
      </c>
      <c r="AT765" s="52">
        <v>0.98461538461538467</v>
      </c>
      <c r="AU765" s="52">
        <v>0.93103448275862066</v>
      </c>
      <c r="AV765" s="52">
        <v>1</v>
      </c>
      <c r="AW765" s="52">
        <v>1</v>
      </c>
      <c r="AX765" s="52"/>
      <c r="AY765" s="52">
        <v>1</v>
      </c>
      <c r="AZ765" s="52">
        <v>2.7027027027027029E-2</v>
      </c>
      <c r="BA765" s="52">
        <v>50</v>
      </c>
      <c r="BB765" s="52">
        <v>50</v>
      </c>
      <c r="BC765" s="52">
        <v>7.792207792207792E-2</v>
      </c>
      <c r="BD765" s="52">
        <v>44.415584415584419</v>
      </c>
      <c r="BE765" s="52">
        <v>50</v>
      </c>
      <c r="BF765" s="52"/>
      <c r="BG765" s="52"/>
      <c r="BH765" s="52"/>
      <c r="BI765" s="52"/>
      <c r="BJ765" s="52"/>
      <c r="BK765" s="52"/>
      <c r="BL765" s="52"/>
      <c r="BM765" s="52"/>
      <c r="BN765" s="52"/>
      <c r="BO765" s="52"/>
      <c r="BP765" s="52"/>
      <c r="BQ765" s="52"/>
      <c r="BR765" s="52"/>
      <c r="BS765" s="52"/>
      <c r="BT765" s="52"/>
      <c r="BU765" s="54"/>
      <c r="BV765" s="54"/>
      <c r="BW765" s="52"/>
      <c r="BX765" s="52"/>
      <c r="BY765" s="52"/>
      <c r="BZ765" s="55"/>
      <c r="CA765" s="55"/>
      <c r="CB765" s="52"/>
      <c r="CC765" s="52"/>
      <c r="CD765" s="52"/>
      <c r="CE765" s="52"/>
      <c r="CF765" s="52"/>
      <c r="CG765" s="52"/>
      <c r="CH765" s="52"/>
      <c r="CI765" s="52"/>
      <c r="CJ765" s="52"/>
      <c r="CK765" s="52">
        <v>126</v>
      </c>
      <c r="CL765" s="52">
        <v>54</v>
      </c>
      <c r="CM765" s="52">
        <v>130</v>
      </c>
      <c r="CN765" s="52">
        <v>0.42857142857142855</v>
      </c>
      <c r="CO765" s="52">
        <v>0.96923076923076923</v>
      </c>
      <c r="CP765" s="52">
        <v>28.571428571428569</v>
      </c>
      <c r="CQ765" s="52">
        <v>50</v>
      </c>
      <c r="CR765" s="52"/>
      <c r="CS765" s="52"/>
      <c r="CT765" s="52"/>
      <c r="CU765" s="52"/>
      <c r="CV765" s="52"/>
      <c r="CW765" s="52"/>
      <c r="CX765" s="52"/>
      <c r="CY765" s="52"/>
      <c r="CZ765" s="52">
        <v>16.823939048191338</v>
      </c>
      <c r="DA765" s="52">
        <v>19.496255895940152</v>
      </c>
      <c r="DB765" s="52">
        <v>17.335082511020332</v>
      </c>
      <c r="DC765" s="52"/>
      <c r="DD765" s="50" t="s">
        <v>860</v>
      </c>
      <c r="DE765" s="22"/>
      <c r="DF765" s="22"/>
    </row>
    <row r="766" spans="1:110" x14ac:dyDescent="0.25">
      <c r="A766" s="50" t="s">
        <v>2686</v>
      </c>
      <c r="B766" s="50" t="s">
        <v>170</v>
      </c>
      <c r="C766" s="50" t="s">
        <v>106</v>
      </c>
      <c r="D766" s="50" t="s">
        <v>132</v>
      </c>
      <c r="E766" s="50" t="s">
        <v>137</v>
      </c>
      <c r="F766" s="50" t="s">
        <v>1453</v>
      </c>
      <c r="G766" s="50" t="s">
        <v>109</v>
      </c>
      <c r="H766" s="52">
        <v>644.89161826063389</v>
      </c>
      <c r="I766" s="52">
        <v>750</v>
      </c>
      <c r="J766" s="52">
        <v>85.98554910141786</v>
      </c>
      <c r="K766" s="52">
        <v>0</v>
      </c>
      <c r="L766" s="52">
        <v>381</v>
      </c>
      <c r="M766" s="52">
        <v>77.919953470728444</v>
      </c>
      <c r="N766" s="52">
        <v>100</v>
      </c>
      <c r="O766" s="52">
        <v>100</v>
      </c>
      <c r="P766" s="52">
        <v>111</v>
      </c>
      <c r="Q766" s="52">
        <v>69.094001369790846</v>
      </c>
      <c r="R766" s="52">
        <v>71.979126068345437</v>
      </c>
      <c r="S766" s="52">
        <v>75</v>
      </c>
      <c r="T766" s="52">
        <v>92.125335159721118</v>
      </c>
      <c r="U766" s="52">
        <v>100</v>
      </c>
      <c r="V766" s="52">
        <v>381</v>
      </c>
      <c r="W766" s="52">
        <v>68.496417331063029</v>
      </c>
      <c r="X766" s="52">
        <v>91.328556441417376</v>
      </c>
      <c r="Y766" s="52">
        <v>100</v>
      </c>
      <c r="Z766" s="52">
        <v>112</v>
      </c>
      <c r="AA766" s="52">
        <v>60.131697238840104</v>
      </c>
      <c r="AB766" s="52">
        <v>80.175596318453472</v>
      </c>
      <c r="AC766" s="52">
        <v>100</v>
      </c>
      <c r="AD766" s="52">
        <v>182</v>
      </c>
      <c r="AE766" s="52">
        <v>67.122161172161242</v>
      </c>
      <c r="AF766" s="52">
        <v>89.496214896214994</v>
      </c>
      <c r="AG766" s="52">
        <v>100</v>
      </c>
      <c r="AH766" s="52">
        <v>47</v>
      </c>
      <c r="AI766" s="52">
        <v>58.518439716312059</v>
      </c>
      <c r="AJ766" s="52">
        <v>70.117530864197562</v>
      </c>
      <c r="AK766" s="52">
        <v>78.024586288416074</v>
      </c>
      <c r="AL766" s="52">
        <v>100</v>
      </c>
      <c r="AM766" s="53">
        <v>5.9</v>
      </c>
      <c r="AN766" s="53">
        <v>11.84</v>
      </c>
      <c r="AO766" s="53">
        <v>11.59</v>
      </c>
      <c r="AP766" s="52">
        <v>0</v>
      </c>
      <c r="AQ766" s="52">
        <v>0.99743589743589745</v>
      </c>
      <c r="AR766" s="52">
        <v>0.99145299145299148</v>
      </c>
      <c r="AS766" s="52">
        <v>1</v>
      </c>
      <c r="AT766" s="52">
        <v>0.99744245524296671</v>
      </c>
      <c r="AU766" s="52">
        <v>1</v>
      </c>
      <c r="AV766" s="52">
        <v>0.99633699633699635</v>
      </c>
      <c r="AW766" s="52">
        <v>1</v>
      </c>
      <c r="AX766" s="52">
        <v>1</v>
      </c>
      <c r="AY766" s="52">
        <v>1</v>
      </c>
      <c r="AZ766" s="52">
        <v>2.557544757033248E-2</v>
      </c>
      <c r="BA766" s="52">
        <v>50</v>
      </c>
      <c r="BB766" s="52">
        <v>50</v>
      </c>
      <c r="BC766" s="52">
        <v>6.4220183486238536E-2</v>
      </c>
      <c r="BD766" s="52">
        <v>47.155963302752291</v>
      </c>
      <c r="BE766" s="52">
        <v>50</v>
      </c>
      <c r="BF766" s="52"/>
      <c r="BG766" s="52"/>
      <c r="BH766" s="52"/>
      <c r="BI766" s="52"/>
      <c r="BJ766" s="52"/>
      <c r="BK766" s="52"/>
      <c r="BL766" s="52"/>
      <c r="BM766" s="52"/>
      <c r="BN766" s="52"/>
      <c r="BO766" s="52"/>
      <c r="BP766" s="52"/>
      <c r="BQ766" s="52"/>
      <c r="BR766" s="52"/>
      <c r="BS766" s="52"/>
      <c r="BT766" s="52"/>
      <c r="BU766" s="54"/>
      <c r="BV766" s="54"/>
      <c r="BW766" s="52"/>
      <c r="BX766" s="52"/>
      <c r="BY766" s="52"/>
      <c r="BZ766" s="55"/>
      <c r="CA766" s="55"/>
      <c r="CB766" s="52"/>
      <c r="CC766" s="52"/>
      <c r="CD766" s="52"/>
      <c r="CE766" s="52"/>
      <c r="CF766" s="52"/>
      <c r="CG766" s="52"/>
      <c r="CH766" s="52"/>
      <c r="CI766" s="52"/>
      <c r="CJ766" s="52"/>
      <c r="CK766" s="52">
        <v>205</v>
      </c>
      <c r="CL766" s="52">
        <v>51</v>
      </c>
      <c r="CM766" s="52">
        <v>206</v>
      </c>
      <c r="CN766" s="52">
        <v>0.24878048780487805</v>
      </c>
      <c r="CO766" s="52">
        <v>0.99514563106796117</v>
      </c>
      <c r="CP766" s="52">
        <v>16.585365853658537</v>
      </c>
      <c r="CQ766" s="52">
        <v>50</v>
      </c>
      <c r="CR766" s="52"/>
      <c r="CS766" s="52"/>
      <c r="CT766" s="52"/>
      <c r="CU766" s="52"/>
      <c r="CV766" s="52"/>
      <c r="CW766" s="52"/>
      <c r="CX766" s="52"/>
      <c r="CY766" s="52"/>
      <c r="CZ766" s="52">
        <v>16.823939048191338</v>
      </c>
      <c r="DA766" s="52">
        <v>19.496255895940152</v>
      </c>
      <c r="DB766" s="52">
        <v>17.335082511020332</v>
      </c>
      <c r="DC766" s="52"/>
      <c r="DD766" s="50" t="s">
        <v>171</v>
      </c>
      <c r="DE766" s="22"/>
      <c r="DF766" s="22"/>
    </row>
    <row r="767" spans="1:110" x14ac:dyDescent="0.25">
      <c r="A767" s="50" t="s">
        <v>2724</v>
      </c>
      <c r="B767" s="50" t="s">
        <v>258</v>
      </c>
      <c r="C767" s="50" t="s">
        <v>106</v>
      </c>
      <c r="D767" s="50" t="s">
        <v>107</v>
      </c>
      <c r="E767" s="50" t="s">
        <v>119</v>
      </c>
      <c r="F767" s="50" t="s">
        <v>1454</v>
      </c>
      <c r="G767" s="50" t="s">
        <v>109</v>
      </c>
      <c r="H767" s="52">
        <v>497.5324751754672</v>
      </c>
      <c r="I767" s="52">
        <v>800</v>
      </c>
      <c r="J767" s="52">
        <v>62.191559396933407</v>
      </c>
      <c r="K767" s="52">
        <v>0</v>
      </c>
      <c r="L767" s="52">
        <v>474</v>
      </c>
      <c r="M767" s="52">
        <v>52.089974955459965</v>
      </c>
      <c r="N767" s="52">
        <v>69.453299940613292</v>
      </c>
      <c r="O767" s="52">
        <v>100</v>
      </c>
      <c r="P767" s="52">
        <v>474</v>
      </c>
      <c r="Q767" s="52">
        <v>52.089974955459965</v>
      </c>
      <c r="R767" s="52"/>
      <c r="S767" s="52"/>
      <c r="T767" s="52">
        <v>69.453299940613292</v>
      </c>
      <c r="U767" s="52">
        <v>100</v>
      </c>
      <c r="V767" s="52">
        <v>476</v>
      </c>
      <c r="W767" s="52">
        <v>43.56223099917792</v>
      </c>
      <c r="X767" s="52">
        <v>58.082974665570561</v>
      </c>
      <c r="Y767" s="52">
        <v>100</v>
      </c>
      <c r="Z767" s="52">
        <v>476</v>
      </c>
      <c r="AA767" s="52">
        <v>43.56223099917792</v>
      </c>
      <c r="AB767" s="52">
        <v>58.082974665570561</v>
      </c>
      <c r="AC767" s="52">
        <v>100</v>
      </c>
      <c r="AD767" s="52">
        <v>177</v>
      </c>
      <c r="AE767" s="52">
        <v>41.596986817325799</v>
      </c>
      <c r="AF767" s="52">
        <v>55.462649089767737</v>
      </c>
      <c r="AG767" s="52">
        <v>100</v>
      </c>
      <c r="AH767" s="52">
        <v>177</v>
      </c>
      <c r="AI767" s="52">
        <v>41.596986817325799</v>
      </c>
      <c r="AJ767" s="52"/>
      <c r="AK767" s="52">
        <v>55.462649089767737</v>
      </c>
      <c r="AL767" s="52">
        <v>100</v>
      </c>
      <c r="AM767" s="53"/>
      <c r="AN767" s="53"/>
      <c r="AO767" s="53"/>
      <c r="AP767" s="52">
        <v>0</v>
      </c>
      <c r="AQ767" s="52">
        <v>0.99049429657794674</v>
      </c>
      <c r="AR767" s="52">
        <v>0.99049429657794674</v>
      </c>
      <c r="AS767" s="52"/>
      <c r="AT767" s="52">
        <v>0.99243856332703217</v>
      </c>
      <c r="AU767" s="52">
        <v>0.99243856332703217</v>
      </c>
      <c r="AV767" s="52"/>
      <c r="AW767" s="52">
        <v>0.98882681564245811</v>
      </c>
      <c r="AX767" s="52">
        <v>0.98882681564245811</v>
      </c>
      <c r="AY767" s="52"/>
      <c r="AZ767" s="52">
        <v>0.14685314685314685</v>
      </c>
      <c r="BA767" s="52">
        <v>30.629370629370634</v>
      </c>
      <c r="BB767" s="52">
        <v>50</v>
      </c>
      <c r="BC767" s="52">
        <v>0.14685314685314685</v>
      </c>
      <c r="BD767" s="52">
        <v>30.629370629370634</v>
      </c>
      <c r="BE767" s="52">
        <v>50</v>
      </c>
      <c r="BF767" s="52"/>
      <c r="BG767" s="52"/>
      <c r="BH767" s="52"/>
      <c r="BI767" s="52"/>
      <c r="BJ767" s="52"/>
      <c r="BK767" s="52"/>
      <c r="BL767" s="52"/>
      <c r="BM767" s="52"/>
      <c r="BN767" s="52"/>
      <c r="BO767" s="52"/>
      <c r="BP767" s="52">
        <v>77</v>
      </c>
      <c r="BQ767" s="52">
        <v>88</v>
      </c>
      <c r="BR767" s="52">
        <v>0.875</v>
      </c>
      <c r="BS767" s="52">
        <v>46.542553191489368</v>
      </c>
      <c r="BT767" s="52">
        <v>50</v>
      </c>
      <c r="BU767" s="54"/>
      <c r="BV767" s="54"/>
      <c r="BW767" s="52"/>
      <c r="BX767" s="52"/>
      <c r="BY767" s="52"/>
      <c r="BZ767" s="55"/>
      <c r="CA767" s="55"/>
      <c r="CB767" s="52"/>
      <c r="CC767" s="52"/>
      <c r="CD767" s="52"/>
      <c r="CE767" s="52"/>
      <c r="CF767" s="52"/>
      <c r="CG767" s="52"/>
      <c r="CH767" s="52"/>
      <c r="CI767" s="52"/>
      <c r="CJ767" s="52"/>
      <c r="CK767" s="52">
        <v>250</v>
      </c>
      <c r="CL767" s="52">
        <v>89</v>
      </c>
      <c r="CM767" s="52">
        <v>259</v>
      </c>
      <c r="CN767" s="52">
        <v>0.35599999999999998</v>
      </c>
      <c r="CO767" s="52">
        <v>0.96525096525096521</v>
      </c>
      <c r="CP767" s="52">
        <v>23.733333333333331</v>
      </c>
      <c r="CQ767" s="52">
        <v>50</v>
      </c>
      <c r="CR767" s="52"/>
      <c r="CS767" s="52"/>
      <c r="CT767" s="52"/>
      <c r="CU767" s="52"/>
      <c r="CV767" s="52"/>
      <c r="CW767" s="52"/>
      <c r="CX767" s="52"/>
      <c r="CY767" s="52"/>
      <c r="CZ767" s="52">
        <v>16.823939048191338</v>
      </c>
      <c r="DA767" s="52">
        <v>19.496255895940152</v>
      </c>
      <c r="DB767" s="52">
        <v>17.335082511020332</v>
      </c>
      <c r="DC767" s="52"/>
      <c r="DD767" s="50" t="s">
        <v>259</v>
      </c>
      <c r="DE767" s="22"/>
      <c r="DF767" s="22"/>
    </row>
    <row r="768" spans="1:110" x14ac:dyDescent="0.25">
      <c r="A768" s="50" t="s">
        <v>3285</v>
      </c>
      <c r="B768" s="50" t="s">
        <v>2363</v>
      </c>
      <c r="C768" s="50" t="s">
        <v>106</v>
      </c>
      <c r="D768" s="50" t="s">
        <v>107</v>
      </c>
      <c r="E768" s="50" t="s">
        <v>132</v>
      </c>
      <c r="F768" s="50" t="s">
        <v>1453</v>
      </c>
      <c r="G768" s="50" t="s">
        <v>109</v>
      </c>
      <c r="H768" s="52">
        <v>536.49560011326002</v>
      </c>
      <c r="I768" s="52">
        <v>550</v>
      </c>
      <c r="J768" s="52">
        <v>97.544654566047271</v>
      </c>
      <c r="K768" s="52">
        <v>0</v>
      </c>
      <c r="L768" s="52">
        <v>186</v>
      </c>
      <c r="M768" s="52">
        <v>85.313473206186202</v>
      </c>
      <c r="N768" s="52">
        <v>100</v>
      </c>
      <c r="O768" s="52">
        <v>100</v>
      </c>
      <c r="P768" s="52">
        <v>24</v>
      </c>
      <c r="Q768" s="52">
        <v>74.171845926757499</v>
      </c>
      <c r="R768" s="52">
        <v>75</v>
      </c>
      <c r="S768" s="52">
        <v>75</v>
      </c>
      <c r="T768" s="52">
        <v>98.895794569009993</v>
      </c>
      <c r="U768" s="52">
        <v>100</v>
      </c>
      <c r="V768" s="52">
        <v>186</v>
      </c>
      <c r="W768" s="52">
        <v>77.854108953571355</v>
      </c>
      <c r="X768" s="52">
        <v>100</v>
      </c>
      <c r="Y768" s="52">
        <v>100</v>
      </c>
      <c r="Z768" s="52">
        <v>24</v>
      </c>
      <c r="AA768" s="52">
        <v>65.699854158187492</v>
      </c>
      <c r="AB768" s="52">
        <v>87.599805544249989</v>
      </c>
      <c r="AC768" s="52">
        <v>100</v>
      </c>
      <c r="AD768" s="52"/>
      <c r="AE768" s="52"/>
      <c r="AF768" s="52"/>
      <c r="AG768" s="52">
        <v>0</v>
      </c>
      <c r="AH768" s="52"/>
      <c r="AI768" s="52"/>
      <c r="AJ768" s="52"/>
      <c r="AK768" s="52"/>
      <c r="AL768" s="52">
        <v>0</v>
      </c>
      <c r="AM768" s="53">
        <v>0.82</v>
      </c>
      <c r="AN768" s="53">
        <v>9.3000000000000007</v>
      </c>
      <c r="AO768" s="53"/>
      <c r="AP768" s="52">
        <v>0</v>
      </c>
      <c r="AQ768" s="52">
        <v>1</v>
      </c>
      <c r="AR768" s="52">
        <v>1</v>
      </c>
      <c r="AS768" s="52">
        <v>1</v>
      </c>
      <c r="AT768" s="52">
        <v>1</v>
      </c>
      <c r="AU768" s="52">
        <v>1</v>
      </c>
      <c r="AV768" s="52">
        <v>1</v>
      </c>
      <c r="AW768" s="52"/>
      <c r="AX768" s="52"/>
      <c r="AY768" s="52"/>
      <c r="AZ768" s="52">
        <v>2.7272727272727271E-2</v>
      </c>
      <c r="BA768" s="52">
        <v>50</v>
      </c>
      <c r="BB768" s="52">
        <v>50</v>
      </c>
      <c r="BC768" s="52">
        <v>4.6153846153846156E-2</v>
      </c>
      <c r="BD768" s="52">
        <v>50</v>
      </c>
      <c r="BE768" s="52">
        <v>50</v>
      </c>
      <c r="BF768" s="52"/>
      <c r="BG768" s="52"/>
      <c r="BH768" s="52"/>
      <c r="BI768" s="52"/>
      <c r="BJ768" s="52"/>
      <c r="BK768" s="52"/>
      <c r="BL768" s="52"/>
      <c r="BM768" s="52"/>
      <c r="BN768" s="52"/>
      <c r="BO768" s="52"/>
      <c r="BP768" s="52"/>
      <c r="BQ768" s="52"/>
      <c r="BR768" s="52"/>
      <c r="BS768" s="52"/>
      <c r="BT768" s="52"/>
      <c r="BU768" s="54"/>
      <c r="BV768" s="54"/>
      <c r="BW768" s="52"/>
      <c r="BX768" s="52"/>
      <c r="BY768" s="52"/>
      <c r="BZ768" s="55"/>
      <c r="CA768" s="55"/>
      <c r="CB768" s="52"/>
      <c r="CC768" s="52"/>
      <c r="CD768" s="52"/>
      <c r="CE768" s="52"/>
      <c r="CF768" s="52"/>
      <c r="CG768" s="52"/>
      <c r="CH768" s="52"/>
      <c r="CI768" s="52"/>
      <c r="CJ768" s="52"/>
      <c r="CK768" s="52">
        <v>95</v>
      </c>
      <c r="CL768" s="52">
        <v>80</v>
      </c>
      <c r="CM768" s="52">
        <v>102</v>
      </c>
      <c r="CN768" s="52">
        <v>0.84210526315789469</v>
      </c>
      <c r="CO768" s="52">
        <v>0.93137254901960786</v>
      </c>
      <c r="CP768" s="52">
        <v>50</v>
      </c>
      <c r="CQ768" s="52">
        <v>50</v>
      </c>
      <c r="CR768" s="52"/>
      <c r="CS768" s="52"/>
      <c r="CT768" s="52"/>
      <c r="CU768" s="52"/>
      <c r="CV768" s="52"/>
      <c r="CW768" s="52"/>
      <c r="CX768" s="52"/>
      <c r="CY768" s="52"/>
      <c r="CZ768" s="52">
        <v>16.823939048191338</v>
      </c>
      <c r="DA768" s="52">
        <v>19.496255895940152</v>
      </c>
      <c r="DB768" s="52">
        <v>17.335082511020332</v>
      </c>
      <c r="DC768" s="52"/>
      <c r="DD768" s="50" t="s">
        <v>902</v>
      </c>
      <c r="DE768" s="22"/>
      <c r="DF768" s="22"/>
    </row>
    <row r="769" spans="1:110" x14ac:dyDescent="0.25">
      <c r="A769" s="50" t="s">
        <v>3202</v>
      </c>
      <c r="B769" s="50" t="s">
        <v>2364</v>
      </c>
      <c r="C769" s="50" t="s">
        <v>106</v>
      </c>
      <c r="D769" s="50" t="s">
        <v>137</v>
      </c>
      <c r="E769" s="50" t="s">
        <v>108</v>
      </c>
      <c r="F769" s="50" t="s">
        <v>2644</v>
      </c>
      <c r="G769" s="50" t="s">
        <v>109</v>
      </c>
      <c r="H769" s="52">
        <v>646.38239760817964</v>
      </c>
      <c r="I769" s="52">
        <v>750</v>
      </c>
      <c r="J769" s="52">
        <v>86.184319681090614</v>
      </c>
      <c r="K769" s="52">
        <v>0</v>
      </c>
      <c r="L769" s="52">
        <v>717</v>
      </c>
      <c r="M769" s="52">
        <v>77.861995355823296</v>
      </c>
      <c r="N769" s="52">
        <v>100</v>
      </c>
      <c r="O769" s="52">
        <v>100</v>
      </c>
      <c r="P769" s="52">
        <v>118</v>
      </c>
      <c r="Q769" s="52">
        <v>61.283736800838291</v>
      </c>
      <c r="R769" s="52">
        <v>75</v>
      </c>
      <c r="S769" s="52">
        <v>75</v>
      </c>
      <c r="T769" s="52">
        <v>81.711649067784393</v>
      </c>
      <c r="U769" s="52">
        <v>100</v>
      </c>
      <c r="V769" s="52">
        <v>716</v>
      </c>
      <c r="W769" s="52">
        <v>72.856154075501379</v>
      </c>
      <c r="X769" s="52">
        <v>97.141538767335163</v>
      </c>
      <c r="Y769" s="52">
        <v>100</v>
      </c>
      <c r="Z769" s="52">
        <v>118</v>
      </c>
      <c r="AA769" s="52">
        <v>56.857109425352093</v>
      </c>
      <c r="AB769" s="52">
        <v>75.80947923380279</v>
      </c>
      <c r="AC769" s="52">
        <v>100</v>
      </c>
      <c r="AD769" s="52">
        <v>336</v>
      </c>
      <c r="AE769" s="52">
        <v>59.870337301587313</v>
      </c>
      <c r="AF769" s="52">
        <v>79.827116402116417</v>
      </c>
      <c r="AG769" s="52">
        <v>100</v>
      </c>
      <c r="AH769" s="52">
        <v>61</v>
      </c>
      <c r="AI769" s="52">
        <v>49.806557377049195</v>
      </c>
      <c r="AJ769" s="52">
        <v>62.10266666666675</v>
      </c>
      <c r="AK769" s="52">
        <v>66.408743169398932</v>
      </c>
      <c r="AL769" s="52">
        <v>100</v>
      </c>
      <c r="AM769" s="53">
        <v>13.71</v>
      </c>
      <c r="AN769" s="53">
        <v>18.14</v>
      </c>
      <c r="AO769" s="53">
        <v>12.29</v>
      </c>
      <c r="AP769" s="52">
        <v>0</v>
      </c>
      <c r="AQ769" s="52">
        <v>0.99455040871934608</v>
      </c>
      <c r="AR769" s="52">
        <v>0.98412698412698407</v>
      </c>
      <c r="AS769" s="52">
        <v>0.99671052631578949</v>
      </c>
      <c r="AT769" s="52">
        <v>0.99318801089918252</v>
      </c>
      <c r="AU769" s="52">
        <v>0.98412698412698407</v>
      </c>
      <c r="AV769" s="52">
        <v>0.99506578947368418</v>
      </c>
      <c r="AW769" s="52">
        <v>0.99707602339181289</v>
      </c>
      <c r="AX769" s="52">
        <v>0.98461538461538467</v>
      </c>
      <c r="AY769" s="52">
        <v>1</v>
      </c>
      <c r="AZ769" s="52">
        <v>2.0435967302452316E-2</v>
      </c>
      <c r="BA769" s="52">
        <v>50</v>
      </c>
      <c r="BB769" s="52">
        <v>50</v>
      </c>
      <c r="BC769" s="52">
        <v>7.2580645161290328E-2</v>
      </c>
      <c r="BD769" s="52">
        <v>45.483870967741936</v>
      </c>
      <c r="BE769" s="52">
        <v>50</v>
      </c>
      <c r="BF769" s="52"/>
      <c r="BG769" s="52"/>
      <c r="BH769" s="52"/>
      <c r="BI769" s="52"/>
      <c r="BJ769" s="52"/>
      <c r="BK769" s="52"/>
      <c r="BL769" s="52"/>
      <c r="BM769" s="52"/>
      <c r="BN769" s="52"/>
      <c r="BO769" s="52"/>
      <c r="BP769" s="52"/>
      <c r="BQ769" s="52"/>
      <c r="BR769" s="52"/>
      <c r="BS769" s="52"/>
      <c r="BT769" s="52"/>
      <c r="BU769" s="54"/>
      <c r="BV769" s="54"/>
      <c r="BW769" s="52"/>
      <c r="BX769" s="52"/>
      <c r="BY769" s="52"/>
      <c r="BZ769" s="55"/>
      <c r="CA769" s="55"/>
      <c r="CB769" s="52"/>
      <c r="CC769" s="52"/>
      <c r="CD769" s="52"/>
      <c r="CE769" s="52"/>
      <c r="CF769" s="52"/>
      <c r="CG769" s="52"/>
      <c r="CH769" s="52"/>
      <c r="CI769" s="52"/>
      <c r="CJ769" s="52"/>
      <c r="CK769" s="52">
        <v>379</v>
      </c>
      <c r="CL769" s="52">
        <v>311</v>
      </c>
      <c r="CM769" s="52">
        <v>393</v>
      </c>
      <c r="CN769" s="52">
        <v>0.82058047493403696</v>
      </c>
      <c r="CO769" s="52">
        <v>0.96437659033078882</v>
      </c>
      <c r="CP769" s="52">
        <v>50</v>
      </c>
      <c r="CQ769" s="52">
        <v>50</v>
      </c>
      <c r="CR769" s="52"/>
      <c r="CS769" s="52"/>
      <c r="CT769" s="52"/>
      <c r="CU769" s="52"/>
      <c r="CV769" s="52"/>
      <c r="CW769" s="52"/>
      <c r="CX769" s="52"/>
      <c r="CY769" s="52"/>
      <c r="CZ769" s="52">
        <v>16.823939048191338</v>
      </c>
      <c r="DA769" s="52">
        <v>19.496255895940152</v>
      </c>
      <c r="DB769" s="52">
        <v>17.335082511020332</v>
      </c>
      <c r="DC769" s="52"/>
      <c r="DD769" s="50" t="s">
        <v>804</v>
      </c>
      <c r="DE769" s="22"/>
      <c r="DF769" s="22"/>
    </row>
    <row r="770" spans="1:110" x14ac:dyDescent="0.25">
      <c r="A770" s="50" t="s">
        <v>3462</v>
      </c>
      <c r="B770" s="50" t="s">
        <v>2365</v>
      </c>
      <c r="C770" s="50" t="s">
        <v>106</v>
      </c>
      <c r="D770" s="50" t="s">
        <v>107</v>
      </c>
      <c r="E770" s="50" t="s">
        <v>119</v>
      </c>
      <c r="F770" s="50" t="s">
        <v>1454</v>
      </c>
      <c r="G770" s="50" t="s">
        <v>109</v>
      </c>
      <c r="H770" s="52">
        <v>476.81284678525958</v>
      </c>
      <c r="I770" s="52">
        <v>750</v>
      </c>
      <c r="J770" s="52">
        <v>63.575046238034616</v>
      </c>
      <c r="K770" s="52">
        <v>0</v>
      </c>
      <c r="L770" s="52">
        <v>233</v>
      </c>
      <c r="M770" s="52">
        <v>56.837311049264642</v>
      </c>
      <c r="N770" s="52">
        <v>75.783081399019522</v>
      </c>
      <c r="O770" s="52">
        <v>100</v>
      </c>
      <c r="P770" s="52">
        <v>224</v>
      </c>
      <c r="Q770" s="52">
        <v>56.42641316143947</v>
      </c>
      <c r="R770" s="52"/>
      <c r="S770" s="52"/>
      <c r="T770" s="52">
        <v>75.235217548585965</v>
      </c>
      <c r="U770" s="52">
        <v>100</v>
      </c>
      <c r="V770" s="52">
        <v>234</v>
      </c>
      <c r="W770" s="52">
        <v>48.089913055389864</v>
      </c>
      <c r="X770" s="52">
        <v>64.119884073853157</v>
      </c>
      <c r="Y770" s="52">
        <v>100</v>
      </c>
      <c r="Z770" s="52">
        <v>225</v>
      </c>
      <c r="AA770" s="52">
        <v>47.616916846302182</v>
      </c>
      <c r="AB770" s="52">
        <v>63.48922246173624</v>
      </c>
      <c r="AC770" s="52">
        <v>100</v>
      </c>
      <c r="AD770" s="52">
        <v>64</v>
      </c>
      <c r="AE770" s="52">
        <v>40.969270833333326</v>
      </c>
      <c r="AF770" s="52">
        <v>54.625694444444441</v>
      </c>
      <c r="AG770" s="52">
        <v>100</v>
      </c>
      <c r="AH770" s="52">
        <v>61</v>
      </c>
      <c r="AI770" s="52">
        <v>40.435519125683051</v>
      </c>
      <c r="AJ770" s="52"/>
      <c r="AK770" s="52">
        <v>53.914025500910732</v>
      </c>
      <c r="AL770" s="52">
        <v>100</v>
      </c>
      <c r="AM770" s="53"/>
      <c r="AN770" s="53"/>
      <c r="AO770" s="53"/>
      <c r="AP770" s="52">
        <v>0</v>
      </c>
      <c r="AQ770" s="52">
        <v>1</v>
      </c>
      <c r="AR770" s="52">
        <v>1</v>
      </c>
      <c r="AS770" s="52"/>
      <c r="AT770" s="52">
        <v>1</v>
      </c>
      <c r="AU770" s="52">
        <v>1</v>
      </c>
      <c r="AV770" s="52"/>
      <c r="AW770" s="52">
        <v>1</v>
      </c>
      <c r="AX770" s="52">
        <v>1</v>
      </c>
      <c r="AY770" s="52"/>
      <c r="AZ770" s="52">
        <v>0.14766839378238342</v>
      </c>
      <c r="BA770" s="52">
        <v>30.466321243523332</v>
      </c>
      <c r="BB770" s="52">
        <v>50</v>
      </c>
      <c r="BC770" s="52">
        <v>0.15322580645161291</v>
      </c>
      <c r="BD770" s="52">
        <v>29.354838709677434</v>
      </c>
      <c r="BE770" s="52">
        <v>50</v>
      </c>
      <c r="BF770" s="52"/>
      <c r="BG770" s="52"/>
      <c r="BH770" s="52"/>
      <c r="BI770" s="52"/>
      <c r="BJ770" s="52"/>
      <c r="BK770" s="52"/>
      <c r="BL770" s="52"/>
      <c r="BM770" s="52"/>
      <c r="BN770" s="52"/>
      <c r="BO770" s="52"/>
      <c r="BP770" s="52"/>
      <c r="BQ770" s="52"/>
      <c r="BR770" s="52"/>
      <c r="BS770" s="52"/>
      <c r="BT770" s="52"/>
      <c r="BU770" s="54"/>
      <c r="BV770" s="54"/>
      <c r="BW770" s="52"/>
      <c r="BX770" s="52"/>
      <c r="BY770" s="52"/>
      <c r="BZ770" s="55"/>
      <c r="CA770" s="55"/>
      <c r="CB770" s="52"/>
      <c r="CC770" s="52"/>
      <c r="CD770" s="52"/>
      <c r="CE770" s="52"/>
      <c r="CF770" s="52"/>
      <c r="CG770" s="52"/>
      <c r="CH770" s="52"/>
      <c r="CI770" s="52"/>
      <c r="CJ770" s="52"/>
      <c r="CK770" s="52">
        <v>114</v>
      </c>
      <c r="CL770" s="52">
        <v>51</v>
      </c>
      <c r="CM770" s="52">
        <v>122</v>
      </c>
      <c r="CN770" s="52">
        <v>0.44736842105263158</v>
      </c>
      <c r="CO770" s="52">
        <v>0.93442622950819676</v>
      </c>
      <c r="CP770" s="52">
        <v>29.82456140350877</v>
      </c>
      <c r="CQ770" s="52">
        <v>50</v>
      </c>
      <c r="CR770" s="52"/>
      <c r="CS770" s="52"/>
      <c r="CT770" s="52"/>
      <c r="CU770" s="52"/>
      <c r="CV770" s="52"/>
      <c r="CW770" s="52"/>
      <c r="CX770" s="52"/>
      <c r="CY770" s="52"/>
      <c r="CZ770" s="52">
        <v>16.823939048191338</v>
      </c>
      <c r="DA770" s="52">
        <v>19.496255895940152</v>
      </c>
      <c r="DB770" s="52">
        <v>17.335082511020332</v>
      </c>
      <c r="DC770" s="52"/>
      <c r="DD770" s="50" t="s">
        <v>1097</v>
      </c>
      <c r="DE770" s="22"/>
      <c r="DF770" s="22"/>
    </row>
    <row r="771" spans="1:110" x14ac:dyDescent="0.25">
      <c r="A771" s="50" t="s">
        <v>3458</v>
      </c>
      <c r="B771" s="50" t="s">
        <v>2366</v>
      </c>
      <c r="C771" s="50" t="s">
        <v>106</v>
      </c>
      <c r="D771" s="50" t="s">
        <v>114</v>
      </c>
      <c r="E771" s="50" t="s">
        <v>137</v>
      </c>
      <c r="F771" s="50" t="s">
        <v>1454</v>
      </c>
      <c r="G771" s="50" t="s">
        <v>109</v>
      </c>
      <c r="H771" s="52">
        <v>517.4245212881001</v>
      </c>
      <c r="I771" s="52">
        <v>750</v>
      </c>
      <c r="J771" s="52">
        <v>68.989936171746677</v>
      </c>
      <c r="K771" s="52">
        <v>0</v>
      </c>
      <c r="L771" s="52">
        <v>132</v>
      </c>
      <c r="M771" s="52">
        <v>58.714184325690901</v>
      </c>
      <c r="N771" s="52">
        <v>78.285579100921197</v>
      </c>
      <c r="O771" s="52">
        <v>100</v>
      </c>
      <c r="P771" s="52">
        <v>114</v>
      </c>
      <c r="Q771" s="52">
        <v>57.850958008597033</v>
      </c>
      <c r="R771" s="52"/>
      <c r="S771" s="52"/>
      <c r="T771" s="52">
        <v>77.134610678129377</v>
      </c>
      <c r="U771" s="52">
        <v>100</v>
      </c>
      <c r="V771" s="52">
        <v>132</v>
      </c>
      <c r="W771" s="52">
        <v>54.08871932830268</v>
      </c>
      <c r="X771" s="52">
        <v>72.118292437736912</v>
      </c>
      <c r="Y771" s="52">
        <v>100</v>
      </c>
      <c r="Z771" s="52">
        <v>114</v>
      </c>
      <c r="AA771" s="52">
        <v>53.613810540345646</v>
      </c>
      <c r="AB771" s="52">
        <v>71.485080720460857</v>
      </c>
      <c r="AC771" s="52">
        <v>100</v>
      </c>
      <c r="AD771" s="52">
        <v>45</v>
      </c>
      <c r="AE771" s="52">
        <v>43.071111111111115</v>
      </c>
      <c r="AF771" s="52">
        <v>57.428148148148153</v>
      </c>
      <c r="AG771" s="52">
        <v>100</v>
      </c>
      <c r="AH771" s="52">
        <v>36</v>
      </c>
      <c r="AI771" s="52">
        <v>41.871296296296293</v>
      </c>
      <c r="AJ771" s="52"/>
      <c r="AK771" s="52">
        <v>55.828395061728386</v>
      </c>
      <c r="AL771" s="52">
        <v>100</v>
      </c>
      <c r="AM771" s="53"/>
      <c r="AN771" s="53"/>
      <c r="AO771" s="53"/>
      <c r="AP771" s="52">
        <v>0</v>
      </c>
      <c r="AQ771" s="52">
        <v>1</v>
      </c>
      <c r="AR771" s="52">
        <v>1</v>
      </c>
      <c r="AS771" s="52"/>
      <c r="AT771" s="52">
        <v>1</v>
      </c>
      <c r="AU771" s="52">
        <v>1</v>
      </c>
      <c r="AV771" s="52"/>
      <c r="AW771" s="52">
        <v>1</v>
      </c>
      <c r="AX771" s="52">
        <v>1</v>
      </c>
      <c r="AY771" s="52"/>
      <c r="AZ771" s="52">
        <v>0.10526315789473684</v>
      </c>
      <c r="BA771" s="52">
        <v>38.947368421052644</v>
      </c>
      <c r="BB771" s="52">
        <v>50</v>
      </c>
      <c r="BC771" s="52">
        <v>0.11934156378600823</v>
      </c>
      <c r="BD771" s="52">
        <v>36.131687242798364</v>
      </c>
      <c r="BE771" s="52">
        <v>50</v>
      </c>
      <c r="BF771" s="52"/>
      <c r="BG771" s="52"/>
      <c r="BH771" s="52"/>
      <c r="BI771" s="52"/>
      <c r="BJ771" s="52"/>
      <c r="BK771" s="52"/>
      <c r="BL771" s="52"/>
      <c r="BM771" s="52"/>
      <c r="BN771" s="52"/>
      <c r="BO771" s="52"/>
      <c r="BP771" s="52"/>
      <c r="BQ771" s="52"/>
      <c r="BR771" s="52"/>
      <c r="BS771" s="52"/>
      <c r="BT771" s="52"/>
      <c r="BU771" s="54"/>
      <c r="BV771" s="54"/>
      <c r="BW771" s="52"/>
      <c r="BX771" s="52"/>
      <c r="BY771" s="52"/>
      <c r="BZ771" s="55"/>
      <c r="CA771" s="55"/>
      <c r="CB771" s="52"/>
      <c r="CC771" s="52"/>
      <c r="CD771" s="52"/>
      <c r="CE771" s="52"/>
      <c r="CF771" s="52"/>
      <c r="CG771" s="52"/>
      <c r="CH771" s="52"/>
      <c r="CI771" s="52"/>
      <c r="CJ771" s="52"/>
      <c r="CK771" s="52">
        <v>51</v>
      </c>
      <c r="CL771" s="52">
        <v>23</v>
      </c>
      <c r="CM771" s="52">
        <v>52</v>
      </c>
      <c r="CN771" s="52">
        <v>0.45098039215686275</v>
      </c>
      <c r="CO771" s="52">
        <v>0.98076923076923073</v>
      </c>
      <c r="CP771" s="52">
        <v>30.065359477124183</v>
      </c>
      <c r="CQ771" s="52">
        <v>50</v>
      </c>
      <c r="CR771" s="52"/>
      <c r="CS771" s="52"/>
      <c r="CT771" s="52"/>
      <c r="CU771" s="52"/>
      <c r="CV771" s="52"/>
      <c r="CW771" s="52"/>
      <c r="CX771" s="52"/>
      <c r="CY771" s="52"/>
      <c r="CZ771" s="52">
        <v>16.823939048191338</v>
      </c>
      <c r="DA771" s="52">
        <v>19.496255895940152</v>
      </c>
      <c r="DB771" s="52">
        <v>17.335082511020332</v>
      </c>
      <c r="DC771" s="52"/>
      <c r="DD771" s="50" t="s">
        <v>1093</v>
      </c>
      <c r="DE771" s="22"/>
      <c r="DF771" s="22"/>
    </row>
    <row r="772" spans="1:110" x14ac:dyDescent="0.25">
      <c r="A772" s="50" t="s">
        <v>3621</v>
      </c>
      <c r="B772" s="50" t="s">
        <v>2367</v>
      </c>
      <c r="C772" s="50" t="s">
        <v>1284</v>
      </c>
      <c r="D772" s="50" t="s">
        <v>107</v>
      </c>
      <c r="E772" s="50" t="s">
        <v>137</v>
      </c>
      <c r="F772" s="50" t="s">
        <v>1454</v>
      </c>
      <c r="G772" s="50" t="s">
        <v>109</v>
      </c>
      <c r="H772" s="52">
        <v>498.83021702170248</v>
      </c>
      <c r="I772" s="52">
        <v>750</v>
      </c>
      <c r="J772" s="52">
        <v>66.510695602893662</v>
      </c>
      <c r="K772" s="52">
        <v>1</v>
      </c>
      <c r="L772" s="52">
        <v>144</v>
      </c>
      <c r="M772" s="52">
        <v>66.230677473398629</v>
      </c>
      <c r="N772" s="52">
        <v>88.30756996453151</v>
      </c>
      <c r="O772" s="52">
        <v>100</v>
      </c>
      <c r="P772" s="52">
        <v>98</v>
      </c>
      <c r="Q772" s="52">
        <v>60.329503586358541</v>
      </c>
      <c r="R772" s="52">
        <v>70.775127074040086</v>
      </c>
      <c r="S772" s="52">
        <v>75</v>
      </c>
      <c r="T772" s="52">
        <v>80.439338115144722</v>
      </c>
      <c r="U772" s="52">
        <v>100</v>
      </c>
      <c r="V772" s="52">
        <v>143</v>
      </c>
      <c r="W772" s="52">
        <v>56.398312407927783</v>
      </c>
      <c r="X772" s="52">
        <v>75.197749877237044</v>
      </c>
      <c r="Y772" s="52">
        <v>100</v>
      </c>
      <c r="Z772" s="52">
        <v>97</v>
      </c>
      <c r="AA772" s="52">
        <v>49.580441535338444</v>
      </c>
      <c r="AB772" s="52">
        <v>66.107255380451264</v>
      </c>
      <c r="AC772" s="52">
        <v>100</v>
      </c>
      <c r="AD772" s="52">
        <v>35</v>
      </c>
      <c r="AE772" s="52">
        <v>51.605714285714292</v>
      </c>
      <c r="AF772" s="52">
        <v>68.807619047619056</v>
      </c>
      <c r="AG772" s="52">
        <v>100</v>
      </c>
      <c r="AH772" s="52">
        <v>25</v>
      </c>
      <c r="AI772" s="52">
        <v>50.057333333333332</v>
      </c>
      <c r="AJ772" s="52"/>
      <c r="AK772" s="52">
        <v>66.743111111111105</v>
      </c>
      <c r="AL772" s="52">
        <v>100</v>
      </c>
      <c r="AM772" s="53">
        <v>14.67</v>
      </c>
      <c r="AN772" s="53">
        <v>21.19</v>
      </c>
      <c r="AO772" s="53"/>
      <c r="AP772" s="52">
        <v>0</v>
      </c>
      <c r="AQ772" s="52">
        <v>1</v>
      </c>
      <c r="AR772" s="52">
        <v>1</v>
      </c>
      <c r="AS772" s="52">
        <v>1</v>
      </c>
      <c r="AT772" s="52">
        <v>0.99305555555555558</v>
      </c>
      <c r="AU772" s="52">
        <v>0.98979591836734693</v>
      </c>
      <c r="AV772" s="52">
        <v>1</v>
      </c>
      <c r="AW772" s="52">
        <v>1</v>
      </c>
      <c r="AX772" s="52">
        <v>1</v>
      </c>
      <c r="AY772" s="52"/>
      <c r="AZ772" s="52">
        <v>0.15060240963855423</v>
      </c>
      <c r="BA772" s="52">
        <v>29.879518072289169</v>
      </c>
      <c r="BB772" s="52">
        <v>50</v>
      </c>
      <c r="BC772" s="52">
        <v>0.21531100478468901</v>
      </c>
      <c r="BD772" s="52">
        <v>16.937799043062206</v>
      </c>
      <c r="BE772" s="52">
        <v>50</v>
      </c>
      <c r="BF772" s="52"/>
      <c r="BG772" s="52"/>
      <c r="BH772" s="52"/>
      <c r="BI772" s="52"/>
      <c r="BJ772" s="52"/>
      <c r="BK772" s="52"/>
      <c r="BL772" s="52"/>
      <c r="BM772" s="52"/>
      <c r="BN772" s="52"/>
      <c r="BO772" s="52"/>
      <c r="BP772" s="52"/>
      <c r="BQ772" s="52"/>
      <c r="BR772" s="52"/>
      <c r="BS772" s="52"/>
      <c r="BT772" s="52"/>
      <c r="BU772" s="54"/>
      <c r="BV772" s="54"/>
      <c r="BW772" s="52"/>
      <c r="BX772" s="52"/>
      <c r="BY772" s="52"/>
      <c r="BZ772" s="55"/>
      <c r="CA772" s="55"/>
      <c r="CB772" s="52"/>
      <c r="CC772" s="52"/>
      <c r="CD772" s="52"/>
      <c r="CE772" s="52"/>
      <c r="CF772" s="52"/>
      <c r="CG772" s="52"/>
      <c r="CH772" s="52"/>
      <c r="CI772" s="52"/>
      <c r="CJ772" s="52"/>
      <c r="CK772" s="52">
        <v>52</v>
      </c>
      <c r="CL772" s="52">
        <v>5</v>
      </c>
      <c r="CM772" s="52">
        <v>52</v>
      </c>
      <c r="CN772" s="52">
        <v>9.6153846153846159E-2</v>
      </c>
      <c r="CO772" s="52">
        <v>1</v>
      </c>
      <c r="CP772" s="52">
        <v>6.4102564102564115</v>
      </c>
      <c r="CQ772" s="52">
        <v>50</v>
      </c>
      <c r="CR772" s="52"/>
      <c r="CS772" s="52"/>
      <c r="CT772" s="52"/>
      <c r="CU772" s="52"/>
      <c r="CV772" s="52"/>
      <c r="CW772" s="52"/>
      <c r="CX772" s="52"/>
      <c r="CY772" s="52"/>
      <c r="CZ772" s="52">
        <v>16.823939048191338</v>
      </c>
      <c r="DA772" s="52">
        <v>19.496255895940152</v>
      </c>
      <c r="DB772" s="52">
        <v>17.335082511020332</v>
      </c>
      <c r="DC772" s="52"/>
      <c r="DD772" s="50" t="s">
        <v>1286</v>
      </c>
      <c r="DE772" s="22"/>
      <c r="DF772" s="22"/>
    </row>
    <row r="773" spans="1:110" x14ac:dyDescent="0.25">
      <c r="A773" s="50" t="s">
        <v>3639</v>
      </c>
      <c r="B773" s="50" t="s">
        <v>2368</v>
      </c>
      <c r="C773" s="50" t="s">
        <v>1284</v>
      </c>
      <c r="D773" s="50" t="s">
        <v>114</v>
      </c>
      <c r="E773" s="50" t="s">
        <v>137</v>
      </c>
      <c r="F773" s="50" t="s">
        <v>1454</v>
      </c>
      <c r="G773" s="50" t="s">
        <v>109</v>
      </c>
      <c r="H773" s="52">
        <v>603.1923303207094</v>
      </c>
      <c r="I773" s="52">
        <v>750</v>
      </c>
      <c r="J773" s="52">
        <v>80.425644042761263</v>
      </c>
      <c r="K773" s="52">
        <v>0</v>
      </c>
      <c r="L773" s="52">
        <v>236</v>
      </c>
      <c r="M773" s="52">
        <v>70.599855927070848</v>
      </c>
      <c r="N773" s="52">
        <v>94.13314123609446</v>
      </c>
      <c r="O773" s="52">
        <v>100</v>
      </c>
      <c r="P773" s="52">
        <v>134</v>
      </c>
      <c r="Q773" s="52">
        <v>65.753754576747724</v>
      </c>
      <c r="R773" s="52">
        <v>66.418873816151034</v>
      </c>
      <c r="S773" s="52">
        <v>75</v>
      </c>
      <c r="T773" s="52">
        <v>87.67167276899697</v>
      </c>
      <c r="U773" s="52">
        <v>100</v>
      </c>
      <c r="V773" s="52">
        <v>239</v>
      </c>
      <c r="W773" s="52">
        <v>60.817736888343589</v>
      </c>
      <c r="X773" s="52">
        <v>81.090315851124785</v>
      </c>
      <c r="Y773" s="52">
        <v>100</v>
      </c>
      <c r="Z773" s="52">
        <v>138</v>
      </c>
      <c r="AA773" s="52">
        <v>56.718354064368569</v>
      </c>
      <c r="AB773" s="52">
        <v>75.624472085824763</v>
      </c>
      <c r="AC773" s="52">
        <v>100</v>
      </c>
      <c r="AD773" s="52">
        <v>74</v>
      </c>
      <c r="AE773" s="52">
        <v>57.318918918918939</v>
      </c>
      <c r="AF773" s="52">
        <v>76.425225225225262</v>
      </c>
      <c r="AG773" s="52">
        <v>100</v>
      </c>
      <c r="AH773" s="52">
        <v>44</v>
      </c>
      <c r="AI773" s="52">
        <v>53.98333333333332</v>
      </c>
      <c r="AJ773" s="52">
        <v>62.211111111111109</v>
      </c>
      <c r="AK773" s="52">
        <v>71.97777777777776</v>
      </c>
      <c r="AL773" s="52">
        <v>100</v>
      </c>
      <c r="AM773" s="53">
        <v>9.24</v>
      </c>
      <c r="AN773" s="53">
        <v>9.6999999999999993</v>
      </c>
      <c r="AO773" s="53">
        <v>8.2200000000000006</v>
      </c>
      <c r="AP773" s="52">
        <v>0</v>
      </c>
      <c r="AQ773" s="52">
        <v>0.96326530612244898</v>
      </c>
      <c r="AR773" s="52">
        <v>0.95035460992907805</v>
      </c>
      <c r="AS773" s="52">
        <v>0.98076923076923073</v>
      </c>
      <c r="AT773" s="52">
        <v>0.97551020408163269</v>
      </c>
      <c r="AU773" s="52">
        <v>0.97872340425531912</v>
      </c>
      <c r="AV773" s="52">
        <v>0.97115384615384615</v>
      </c>
      <c r="AW773" s="52">
        <v>1</v>
      </c>
      <c r="AX773" s="52">
        <v>1</v>
      </c>
      <c r="AY773" s="52">
        <v>1</v>
      </c>
      <c r="AZ773" s="52">
        <v>4.8169556840077073E-2</v>
      </c>
      <c r="BA773" s="52">
        <v>50</v>
      </c>
      <c r="BB773" s="52">
        <v>50</v>
      </c>
      <c r="BC773" s="52">
        <v>6.0200668896321072E-2</v>
      </c>
      <c r="BD773" s="52">
        <v>47.959866220735805</v>
      </c>
      <c r="BE773" s="52">
        <v>50</v>
      </c>
      <c r="BF773" s="52"/>
      <c r="BG773" s="52"/>
      <c r="BH773" s="52"/>
      <c r="BI773" s="52"/>
      <c r="BJ773" s="52"/>
      <c r="BK773" s="52"/>
      <c r="BL773" s="52"/>
      <c r="BM773" s="52"/>
      <c r="BN773" s="52"/>
      <c r="BO773" s="52"/>
      <c r="BP773" s="52"/>
      <c r="BQ773" s="52"/>
      <c r="BR773" s="52"/>
      <c r="BS773" s="52"/>
      <c r="BT773" s="52"/>
      <c r="BU773" s="54"/>
      <c r="BV773" s="54"/>
      <c r="BW773" s="52"/>
      <c r="BX773" s="52"/>
      <c r="BY773" s="52"/>
      <c r="BZ773" s="55"/>
      <c r="CA773" s="55"/>
      <c r="CB773" s="52"/>
      <c r="CC773" s="52"/>
      <c r="CD773" s="52"/>
      <c r="CE773" s="52"/>
      <c r="CF773" s="52"/>
      <c r="CG773" s="52"/>
      <c r="CH773" s="52"/>
      <c r="CI773" s="52"/>
      <c r="CJ773" s="52"/>
      <c r="CK773" s="52">
        <v>71</v>
      </c>
      <c r="CL773" s="52">
        <v>39</v>
      </c>
      <c r="CM773" s="52">
        <v>86</v>
      </c>
      <c r="CN773" s="52">
        <v>0.54929577464788737</v>
      </c>
      <c r="CO773" s="52">
        <v>0.82558139534883723</v>
      </c>
      <c r="CP773" s="52">
        <v>18.30985915492958</v>
      </c>
      <c r="CQ773" s="52">
        <v>50</v>
      </c>
      <c r="CR773" s="52"/>
      <c r="CS773" s="52"/>
      <c r="CT773" s="52"/>
      <c r="CU773" s="52"/>
      <c r="CV773" s="52"/>
      <c r="CW773" s="52"/>
      <c r="CX773" s="52"/>
      <c r="CY773" s="52"/>
      <c r="CZ773" s="52">
        <v>16.823939048191338</v>
      </c>
      <c r="DA773" s="52">
        <v>19.496255895940152</v>
      </c>
      <c r="DB773" s="52">
        <v>17.335082511020332</v>
      </c>
      <c r="DC773" s="52"/>
      <c r="DD773" s="50" t="s">
        <v>1308</v>
      </c>
      <c r="DE773" s="22"/>
      <c r="DF773" s="22"/>
    </row>
    <row r="774" spans="1:110" x14ac:dyDescent="0.25">
      <c r="A774" s="50" t="s">
        <v>2999</v>
      </c>
      <c r="B774" s="50" t="s">
        <v>2369</v>
      </c>
      <c r="C774" s="50" t="s">
        <v>106</v>
      </c>
      <c r="D774" s="50" t="s">
        <v>132</v>
      </c>
      <c r="E774" s="50" t="s">
        <v>249</v>
      </c>
      <c r="F774" s="50" t="s">
        <v>1454</v>
      </c>
      <c r="G774" s="50" t="s">
        <v>109</v>
      </c>
      <c r="H774" s="52">
        <v>649.01039788645369</v>
      </c>
      <c r="I774" s="52">
        <v>800</v>
      </c>
      <c r="J774" s="52">
        <v>81.126299735806711</v>
      </c>
      <c r="K774" s="52">
        <v>0</v>
      </c>
      <c r="L774" s="52">
        <v>49</v>
      </c>
      <c r="M774" s="52">
        <v>69.699865591428534</v>
      </c>
      <c r="N774" s="52">
        <v>92.933154121904721</v>
      </c>
      <c r="O774" s="52">
        <v>100</v>
      </c>
      <c r="P774" s="52">
        <v>35</v>
      </c>
      <c r="Q774" s="52">
        <v>66.114214753004092</v>
      </c>
      <c r="R774" s="52"/>
      <c r="S774" s="52"/>
      <c r="T774" s="52">
        <v>88.152286337338793</v>
      </c>
      <c r="U774" s="52">
        <v>100</v>
      </c>
      <c r="V774" s="52">
        <v>49</v>
      </c>
      <c r="W774" s="52">
        <v>62.354842712434866</v>
      </c>
      <c r="X774" s="52">
        <v>83.139790283246484</v>
      </c>
      <c r="Y774" s="52">
        <v>100</v>
      </c>
      <c r="Z774" s="52">
        <v>35</v>
      </c>
      <c r="AA774" s="52">
        <v>58.559740811770681</v>
      </c>
      <c r="AB774" s="52">
        <v>78.07965441569425</v>
      </c>
      <c r="AC774" s="52">
        <v>100</v>
      </c>
      <c r="AD774" s="52">
        <v>39</v>
      </c>
      <c r="AE774" s="52">
        <v>61.026495726495739</v>
      </c>
      <c r="AF774" s="52">
        <v>81.36866096866099</v>
      </c>
      <c r="AG774" s="52">
        <v>100</v>
      </c>
      <c r="AH774" s="52">
        <v>26</v>
      </c>
      <c r="AI774" s="52">
        <v>60.217948717948701</v>
      </c>
      <c r="AJ774" s="52"/>
      <c r="AK774" s="52">
        <v>80.290598290598268</v>
      </c>
      <c r="AL774" s="52">
        <v>100</v>
      </c>
      <c r="AM774" s="53"/>
      <c r="AN774" s="53"/>
      <c r="AO774" s="53"/>
      <c r="AP774" s="52">
        <v>1</v>
      </c>
      <c r="AQ774" s="52">
        <v>0.61956521739130432</v>
      </c>
      <c r="AR774" s="52">
        <v>0.60869565217391308</v>
      </c>
      <c r="AS774" s="52">
        <v>0.65217391304347827</v>
      </c>
      <c r="AT774" s="52">
        <v>0.61956521739130432</v>
      </c>
      <c r="AU774" s="52">
        <v>0.60869565217391308</v>
      </c>
      <c r="AV774" s="52">
        <v>0.65217391304347827</v>
      </c>
      <c r="AW774" s="52">
        <v>1</v>
      </c>
      <c r="AX774" s="52">
        <v>1</v>
      </c>
      <c r="AY774" s="52"/>
      <c r="AZ774" s="52">
        <v>0.10869565217391304</v>
      </c>
      <c r="BA774" s="52">
        <v>38.260869565217391</v>
      </c>
      <c r="BB774" s="52">
        <v>50</v>
      </c>
      <c r="BC774" s="52">
        <v>0.13043478260869565</v>
      </c>
      <c r="BD774" s="52">
        <v>33.913043478260875</v>
      </c>
      <c r="BE774" s="52">
        <v>50</v>
      </c>
      <c r="BF774" s="52"/>
      <c r="BG774" s="52"/>
      <c r="BH774" s="52"/>
      <c r="BI774" s="52"/>
      <c r="BJ774" s="52"/>
      <c r="BK774" s="52"/>
      <c r="BL774" s="52"/>
      <c r="BM774" s="52"/>
      <c r="BN774" s="52"/>
      <c r="BO774" s="52"/>
      <c r="BP774" s="52">
        <v>18</v>
      </c>
      <c r="BQ774" s="52">
        <v>20</v>
      </c>
      <c r="BR774" s="52">
        <v>0.9</v>
      </c>
      <c r="BS774" s="52">
        <v>47.872340425531917</v>
      </c>
      <c r="BT774" s="52">
        <v>50</v>
      </c>
      <c r="BU774" s="54"/>
      <c r="BV774" s="54"/>
      <c r="BW774" s="52"/>
      <c r="BX774" s="52"/>
      <c r="BY774" s="52"/>
      <c r="BZ774" s="55"/>
      <c r="CA774" s="55"/>
      <c r="CB774" s="52"/>
      <c r="CC774" s="52"/>
      <c r="CD774" s="52"/>
      <c r="CE774" s="52"/>
      <c r="CF774" s="52"/>
      <c r="CG774" s="52"/>
      <c r="CH774" s="52"/>
      <c r="CI774" s="52"/>
      <c r="CJ774" s="52"/>
      <c r="CK774" s="52">
        <v>43</v>
      </c>
      <c r="CL774" s="52">
        <v>35</v>
      </c>
      <c r="CM774" s="52">
        <v>48</v>
      </c>
      <c r="CN774" s="52">
        <v>0.81395348837209303</v>
      </c>
      <c r="CO774" s="52">
        <v>0.89583333333333337</v>
      </c>
      <c r="CP774" s="52">
        <v>25</v>
      </c>
      <c r="CQ774" s="52">
        <v>50</v>
      </c>
      <c r="CR774" s="52"/>
      <c r="CS774" s="52"/>
      <c r="CT774" s="52"/>
      <c r="CU774" s="52"/>
      <c r="CV774" s="52"/>
      <c r="CW774" s="52"/>
      <c r="CX774" s="52"/>
      <c r="CY774" s="52"/>
      <c r="CZ774" s="52">
        <v>16.823939048191338</v>
      </c>
      <c r="DA774" s="52">
        <v>19.496255895940152</v>
      </c>
      <c r="DB774" s="52">
        <v>17.335082511020332</v>
      </c>
      <c r="DC774" s="52"/>
      <c r="DD774" s="50" t="s">
        <v>579</v>
      </c>
      <c r="DE774" s="22"/>
      <c r="DF774" s="22"/>
    </row>
    <row r="775" spans="1:110" x14ac:dyDescent="0.25">
      <c r="A775" s="50" t="s">
        <v>3577</v>
      </c>
      <c r="B775" s="50" t="s">
        <v>2370</v>
      </c>
      <c r="C775" s="50" t="s">
        <v>1212</v>
      </c>
      <c r="D775" s="50" t="s">
        <v>122</v>
      </c>
      <c r="E775" s="50" t="s">
        <v>123</v>
      </c>
      <c r="F775" s="50" t="s">
        <v>2644</v>
      </c>
      <c r="G775" s="50" t="s">
        <v>109</v>
      </c>
      <c r="H775" s="52">
        <v>953.12088286349285</v>
      </c>
      <c r="I775" s="52">
        <v>1250</v>
      </c>
      <c r="J775" s="52">
        <v>76.249670629079418</v>
      </c>
      <c r="K775" s="52">
        <v>1</v>
      </c>
      <c r="L775" s="52">
        <v>260</v>
      </c>
      <c r="M775" s="52">
        <v>62.361216225530747</v>
      </c>
      <c r="N775" s="52">
        <v>83.148288300707662</v>
      </c>
      <c r="O775" s="52">
        <v>100</v>
      </c>
      <c r="P775" s="52">
        <v>46</v>
      </c>
      <c r="Q775" s="52">
        <v>44.37905173757207</v>
      </c>
      <c r="R775" s="52">
        <v>56.743424221986679</v>
      </c>
      <c r="S775" s="52">
        <v>66.226541302381676</v>
      </c>
      <c r="T775" s="52">
        <v>59.172068983429426</v>
      </c>
      <c r="U775" s="52">
        <v>100</v>
      </c>
      <c r="V775" s="52">
        <v>260</v>
      </c>
      <c r="W775" s="52">
        <v>52.52318265926511</v>
      </c>
      <c r="X775" s="52">
        <v>70.030910212353476</v>
      </c>
      <c r="Y775" s="52">
        <v>100</v>
      </c>
      <c r="Z775" s="52">
        <v>46</v>
      </c>
      <c r="AA775" s="52">
        <v>32.889884954430009</v>
      </c>
      <c r="AB775" s="52">
        <v>43.853179939240015</v>
      </c>
      <c r="AC775" s="52">
        <v>100</v>
      </c>
      <c r="AD775" s="52">
        <v>260</v>
      </c>
      <c r="AE775" s="52">
        <v>65.650256410256361</v>
      </c>
      <c r="AF775" s="52">
        <v>87.533675213675139</v>
      </c>
      <c r="AG775" s="52">
        <v>100</v>
      </c>
      <c r="AH775" s="52">
        <v>52</v>
      </c>
      <c r="AI775" s="52">
        <v>50.296794871794873</v>
      </c>
      <c r="AJ775" s="52">
        <v>69.48862179487179</v>
      </c>
      <c r="AK775" s="52">
        <v>67.062393162393164</v>
      </c>
      <c r="AL775" s="52">
        <v>100</v>
      </c>
      <c r="AM775" s="53">
        <v>21.84</v>
      </c>
      <c r="AN775" s="53">
        <v>23.85</v>
      </c>
      <c r="AO775" s="53">
        <v>19.190000000000001</v>
      </c>
      <c r="AP775" s="52">
        <v>0</v>
      </c>
      <c r="AQ775" s="52">
        <v>1</v>
      </c>
      <c r="AR775" s="52">
        <v>1</v>
      </c>
      <c r="AS775" s="52">
        <v>1</v>
      </c>
      <c r="AT775" s="52">
        <v>1</v>
      </c>
      <c r="AU775" s="52">
        <v>1</v>
      </c>
      <c r="AV775" s="52">
        <v>1</v>
      </c>
      <c r="AW775" s="52">
        <v>1</v>
      </c>
      <c r="AX775" s="52">
        <v>1</v>
      </c>
      <c r="AY775" s="52">
        <v>1</v>
      </c>
      <c r="AZ775" s="52">
        <v>0.11007462686567164</v>
      </c>
      <c r="BA775" s="52">
        <v>37.985074626865689</v>
      </c>
      <c r="BB775" s="52">
        <v>50</v>
      </c>
      <c r="BC775" s="52">
        <v>0.25324675324675322</v>
      </c>
      <c r="BD775" s="52">
        <v>9.3506493506493538</v>
      </c>
      <c r="BE775" s="52">
        <v>50</v>
      </c>
      <c r="BF775" s="52">
        <v>427</v>
      </c>
      <c r="BG775" s="52">
        <v>531</v>
      </c>
      <c r="BH775" s="52">
        <v>0.80414312617702444</v>
      </c>
      <c r="BI775" s="52">
        <v>50</v>
      </c>
      <c r="BJ775" s="52">
        <v>50</v>
      </c>
      <c r="BK775" s="52">
        <v>316</v>
      </c>
      <c r="BL775" s="52">
        <v>531</v>
      </c>
      <c r="BM775" s="52">
        <v>0.59510357815442561</v>
      </c>
      <c r="BN775" s="52">
        <v>39.673571876961702</v>
      </c>
      <c r="BO775" s="52">
        <v>50</v>
      </c>
      <c r="BP775" s="52">
        <v>276</v>
      </c>
      <c r="BQ775" s="52">
        <v>281</v>
      </c>
      <c r="BR775" s="52">
        <v>0.98220640569395012</v>
      </c>
      <c r="BS775" s="52">
        <v>50</v>
      </c>
      <c r="BT775" s="52">
        <v>50</v>
      </c>
      <c r="BU775" s="54">
        <v>273</v>
      </c>
      <c r="BV775" s="54">
        <v>290</v>
      </c>
      <c r="BW775" s="52">
        <v>0.94137931034482758</v>
      </c>
      <c r="BX775" s="52">
        <v>100</v>
      </c>
      <c r="BY775" s="52">
        <v>100</v>
      </c>
      <c r="BZ775" s="55">
        <v>43</v>
      </c>
      <c r="CA775" s="55">
        <v>52</v>
      </c>
      <c r="CB775" s="52">
        <v>0.82692307692307698</v>
      </c>
      <c r="CC775" s="52">
        <v>87.970540098199677</v>
      </c>
      <c r="CD775" s="52">
        <v>100</v>
      </c>
      <c r="CE775" s="52">
        <v>0</v>
      </c>
      <c r="CF775" s="52">
        <v>274</v>
      </c>
      <c r="CG775" s="52">
        <v>229</v>
      </c>
      <c r="CH775" s="52">
        <v>0.83576642335766427</v>
      </c>
      <c r="CI775" s="52">
        <v>100</v>
      </c>
      <c r="CJ775" s="52">
        <v>100</v>
      </c>
      <c r="CK775" s="52">
        <v>277</v>
      </c>
      <c r="CL775" s="52">
        <v>159</v>
      </c>
      <c r="CM775" s="52">
        <v>261</v>
      </c>
      <c r="CN775" s="52">
        <v>0.57400722021660655</v>
      </c>
      <c r="CO775" s="52">
        <v>1.0613026819923372</v>
      </c>
      <c r="CP775" s="52">
        <v>38.267148014440437</v>
      </c>
      <c r="CQ775" s="52">
        <v>50</v>
      </c>
      <c r="CR775" s="52">
        <v>374</v>
      </c>
      <c r="CS775" s="52">
        <v>1072</v>
      </c>
      <c r="CT775" s="52">
        <v>0.34888059701492535</v>
      </c>
      <c r="CU775" s="52">
        <v>29.073383084577113</v>
      </c>
      <c r="CV775" s="52">
        <v>50</v>
      </c>
      <c r="CW775" s="52">
        <v>0.82692307692307698</v>
      </c>
      <c r="CX775" s="52">
        <v>0.94</v>
      </c>
      <c r="CY775" s="52">
        <v>0.11307692307692306</v>
      </c>
      <c r="CZ775" s="52">
        <v>16.823939048191338</v>
      </c>
      <c r="DA775" s="52">
        <v>19.496255895940152</v>
      </c>
      <c r="DB775" s="52">
        <v>17.335082511020332</v>
      </c>
      <c r="DC775" s="52">
        <v>12.629206143265662</v>
      </c>
      <c r="DD775" s="50" t="s">
        <v>1230</v>
      </c>
      <c r="DE775" s="22"/>
      <c r="DF775" s="22"/>
    </row>
    <row r="776" spans="1:110" x14ac:dyDescent="0.25">
      <c r="A776" s="50" t="s">
        <v>3576</v>
      </c>
      <c r="B776" s="50" t="s">
        <v>2371</v>
      </c>
      <c r="C776" s="50" t="s">
        <v>1212</v>
      </c>
      <c r="D776" s="50" t="s">
        <v>140</v>
      </c>
      <c r="E776" s="50" t="s">
        <v>119</v>
      </c>
      <c r="F776" s="50" t="s">
        <v>1453</v>
      </c>
      <c r="G776" s="50" t="s">
        <v>109</v>
      </c>
      <c r="H776" s="52">
        <v>631.12810463205528</v>
      </c>
      <c r="I776" s="52">
        <v>800</v>
      </c>
      <c r="J776" s="52">
        <v>78.89101307900691</v>
      </c>
      <c r="K776" s="52">
        <v>1</v>
      </c>
      <c r="L776" s="52">
        <v>547</v>
      </c>
      <c r="M776" s="52">
        <v>76.053839982399367</v>
      </c>
      <c r="N776" s="52">
        <v>100</v>
      </c>
      <c r="O776" s="52">
        <v>100</v>
      </c>
      <c r="P776" s="52">
        <v>102</v>
      </c>
      <c r="Q776" s="52">
        <v>57.891007302469994</v>
      </c>
      <c r="R776" s="52">
        <v>74.508657125520514</v>
      </c>
      <c r="S776" s="52">
        <v>75</v>
      </c>
      <c r="T776" s="52">
        <v>77.188009736626668</v>
      </c>
      <c r="U776" s="52">
        <v>100</v>
      </c>
      <c r="V776" s="52">
        <v>547</v>
      </c>
      <c r="W776" s="52">
        <v>69.835709592529454</v>
      </c>
      <c r="X776" s="52">
        <v>93.114279456705944</v>
      </c>
      <c r="Y776" s="52">
        <v>100</v>
      </c>
      <c r="Z776" s="52">
        <v>102</v>
      </c>
      <c r="AA776" s="52">
        <v>49.448830649578255</v>
      </c>
      <c r="AB776" s="52">
        <v>65.931774199437683</v>
      </c>
      <c r="AC776" s="52">
        <v>100</v>
      </c>
      <c r="AD776" s="52">
        <v>269</v>
      </c>
      <c r="AE776" s="52">
        <v>62.720786864931803</v>
      </c>
      <c r="AF776" s="52">
        <v>83.627715819909071</v>
      </c>
      <c r="AG776" s="52">
        <v>100</v>
      </c>
      <c r="AH776" s="52">
        <v>49</v>
      </c>
      <c r="AI776" s="52">
        <v>50.422278911564632</v>
      </c>
      <c r="AJ776" s="52">
        <v>65.459999999999951</v>
      </c>
      <c r="AK776" s="52">
        <v>67.229705215419514</v>
      </c>
      <c r="AL776" s="52">
        <v>100</v>
      </c>
      <c r="AM776" s="53">
        <v>17.100000000000001</v>
      </c>
      <c r="AN776" s="53">
        <v>25.05</v>
      </c>
      <c r="AO776" s="53">
        <v>15.03</v>
      </c>
      <c r="AP776" s="52">
        <v>0</v>
      </c>
      <c r="AQ776" s="52">
        <v>0.99458483754512639</v>
      </c>
      <c r="AR776" s="52">
        <v>1</v>
      </c>
      <c r="AS776" s="52">
        <v>0.99333333333333329</v>
      </c>
      <c r="AT776" s="52">
        <v>0.99458483754512639</v>
      </c>
      <c r="AU776" s="52">
        <v>1</v>
      </c>
      <c r="AV776" s="52">
        <v>0.99333333333333329</v>
      </c>
      <c r="AW776" s="52">
        <v>1</v>
      </c>
      <c r="AX776" s="52">
        <v>1</v>
      </c>
      <c r="AY776" s="52">
        <v>1</v>
      </c>
      <c r="AZ776" s="52">
        <v>0.14700544464609799</v>
      </c>
      <c r="BA776" s="52">
        <v>30.598911070780414</v>
      </c>
      <c r="BB776" s="52">
        <v>50</v>
      </c>
      <c r="BC776" s="52">
        <v>0.20224719101123595</v>
      </c>
      <c r="BD776" s="52">
        <v>19.550561797752806</v>
      </c>
      <c r="BE776" s="52">
        <v>50</v>
      </c>
      <c r="BF776" s="52"/>
      <c r="BG776" s="52"/>
      <c r="BH776" s="52"/>
      <c r="BI776" s="52"/>
      <c r="BJ776" s="52"/>
      <c r="BK776" s="52"/>
      <c r="BL776" s="52"/>
      <c r="BM776" s="52"/>
      <c r="BN776" s="52"/>
      <c r="BO776" s="52"/>
      <c r="BP776" s="52">
        <v>295</v>
      </c>
      <c r="BQ776" s="52">
        <v>299</v>
      </c>
      <c r="BR776" s="52">
        <v>0.98662207357859533</v>
      </c>
      <c r="BS776" s="52">
        <v>50</v>
      </c>
      <c r="BT776" s="52">
        <v>50</v>
      </c>
      <c r="BU776" s="54"/>
      <c r="BV776" s="54"/>
      <c r="BW776" s="52"/>
      <c r="BX776" s="52"/>
      <c r="BY776" s="52"/>
      <c r="BZ776" s="55"/>
      <c r="CA776" s="55"/>
      <c r="CB776" s="52"/>
      <c r="CC776" s="52"/>
      <c r="CD776" s="52"/>
      <c r="CE776" s="52"/>
      <c r="CF776" s="52"/>
      <c r="CG776" s="52"/>
      <c r="CH776" s="52"/>
      <c r="CI776" s="52"/>
      <c r="CJ776" s="52"/>
      <c r="CK776" s="52">
        <v>319</v>
      </c>
      <c r="CL776" s="52">
        <v>210</v>
      </c>
      <c r="CM776" s="52">
        <v>272</v>
      </c>
      <c r="CN776" s="52">
        <v>0.65830721003134796</v>
      </c>
      <c r="CO776" s="52">
        <v>1.1727941176470589</v>
      </c>
      <c r="CP776" s="52">
        <v>43.887147335423201</v>
      </c>
      <c r="CQ776" s="52">
        <v>50</v>
      </c>
      <c r="CR776" s="52"/>
      <c r="CS776" s="52"/>
      <c r="CT776" s="52"/>
      <c r="CU776" s="52"/>
      <c r="CV776" s="52"/>
      <c r="CW776" s="52"/>
      <c r="CX776" s="52"/>
      <c r="CY776" s="52"/>
      <c r="CZ776" s="52">
        <v>16.823939048191338</v>
      </c>
      <c r="DA776" s="52">
        <v>19.496255895940152</v>
      </c>
      <c r="DB776" s="52">
        <v>17.335082511020332</v>
      </c>
      <c r="DC776" s="52"/>
      <c r="DD776" s="50" t="s">
        <v>1229</v>
      </c>
      <c r="DE776" s="22"/>
      <c r="DF776" s="22"/>
    </row>
    <row r="777" spans="1:110" x14ac:dyDescent="0.25">
      <c r="A777" s="50" t="s">
        <v>2678</v>
      </c>
      <c r="B777" s="50" t="s">
        <v>149</v>
      </c>
      <c r="C777" s="50" t="s">
        <v>106</v>
      </c>
      <c r="D777" s="50" t="s">
        <v>114</v>
      </c>
      <c r="E777" s="50" t="s">
        <v>137</v>
      </c>
      <c r="F777" s="50" t="s">
        <v>2644</v>
      </c>
      <c r="G777" s="50" t="s">
        <v>109</v>
      </c>
      <c r="H777" s="52">
        <v>550.52355357329645</v>
      </c>
      <c r="I777" s="52">
        <v>650</v>
      </c>
      <c r="J777" s="52">
        <v>84.69593131896869</v>
      </c>
      <c r="K777" s="52">
        <v>0</v>
      </c>
      <c r="L777" s="52">
        <v>126</v>
      </c>
      <c r="M777" s="52">
        <v>72.044551695347337</v>
      </c>
      <c r="N777" s="52">
        <v>96.059402260463116</v>
      </c>
      <c r="O777" s="52">
        <v>100</v>
      </c>
      <c r="P777" s="52">
        <v>41</v>
      </c>
      <c r="Q777" s="52">
        <v>59.47193794699664</v>
      </c>
      <c r="R777" s="52">
        <v>69.231877821583709</v>
      </c>
      <c r="S777" s="52">
        <v>75</v>
      </c>
      <c r="T777" s="52">
        <v>79.295917262662186</v>
      </c>
      <c r="U777" s="52">
        <v>100</v>
      </c>
      <c r="V777" s="52">
        <v>126</v>
      </c>
      <c r="W777" s="52">
        <v>63.752668473898638</v>
      </c>
      <c r="X777" s="52">
        <v>85.003557965198183</v>
      </c>
      <c r="Y777" s="52">
        <v>100</v>
      </c>
      <c r="Z777" s="52">
        <v>41</v>
      </c>
      <c r="AA777" s="52">
        <v>52.3933320213808</v>
      </c>
      <c r="AB777" s="52">
        <v>69.857776028507729</v>
      </c>
      <c r="AC777" s="52">
        <v>100</v>
      </c>
      <c r="AD777" s="52">
        <v>35</v>
      </c>
      <c r="AE777" s="52">
        <v>59.054285714285705</v>
      </c>
      <c r="AF777" s="52">
        <v>78.739047619047611</v>
      </c>
      <c r="AG777" s="52">
        <v>100</v>
      </c>
      <c r="AH777" s="52">
        <v>13</v>
      </c>
      <c r="AI777" s="52"/>
      <c r="AJ777" s="52">
        <v>60.633333333333326</v>
      </c>
      <c r="AK777" s="52"/>
      <c r="AL777" s="52">
        <v>0</v>
      </c>
      <c r="AM777" s="53">
        <v>15.52</v>
      </c>
      <c r="AN777" s="53">
        <v>16.829999999999998</v>
      </c>
      <c r="AO777" s="53"/>
      <c r="AP777" s="52">
        <v>0</v>
      </c>
      <c r="AQ777" s="52">
        <v>1</v>
      </c>
      <c r="AR777" s="52">
        <v>1</v>
      </c>
      <c r="AS777" s="52">
        <v>1</v>
      </c>
      <c r="AT777" s="52">
        <v>1</v>
      </c>
      <c r="AU777" s="52">
        <v>1</v>
      </c>
      <c r="AV777" s="52">
        <v>1</v>
      </c>
      <c r="AW777" s="52">
        <v>1</v>
      </c>
      <c r="AX777" s="52"/>
      <c r="AY777" s="52">
        <v>1</v>
      </c>
      <c r="AZ777" s="52">
        <v>2.6315789473684209E-2</v>
      </c>
      <c r="BA777" s="52">
        <v>50</v>
      </c>
      <c r="BB777" s="52">
        <v>50</v>
      </c>
      <c r="BC777" s="52">
        <v>7.2463768115942032E-2</v>
      </c>
      <c r="BD777" s="52">
        <v>45.507246376811601</v>
      </c>
      <c r="BE777" s="52">
        <v>50</v>
      </c>
      <c r="BF777" s="52"/>
      <c r="BG777" s="52"/>
      <c r="BH777" s="52"/>
      <c r="BI777" s="52"/>
      <c r="BJ777" s="52"/>
      <c r="BK777" s="52"/>
      <c r="BL777" s="52"/>
      <c r="BM777" s="52"/>
      <c r="BN777" s="52"/>
      <c r="BO777" s="52"/>
      <c r="BP777" s="52"/>
      <c r="BQ777" s="52"/>
      <c r="BR777" s="52"/>
      <c r="BS777" s="52"/>
      <c r="BT777" s="52"/>
      <c r="BU777" s="54"/>
      <c r="BV777" s="54"/>
      <c r="BW777" s="52"/>
      <c r="BX777" s="52"/>
      <c r="BY777" s="52"/>
      <c r="BZ777" s="55"/>
      <c r="CA777" s="55"/>
      <c r="CB777" s="52"/>
      <c r="CC777" s="52"/>
      <c r="CD777" s="52"/>
      <c r="CE777" s="52"/>
      <c r="CF777" s="52"/>
      <c r="CG777" s="52"/>
      <c r="CH777" s="52"/>
      <c r="CI777" s="52"/>
      <c r="CJ777" s="52"/>
      <c r="CK777" s="52">
        <v>55</v>
      </c>
      <c r="CL777" s="52">
        <v>38</v>
      </c>
      <c r="CM777" s="52">
        <v>56</v>
      </c>
      <c r="CN777" s="52">
        <v>0.69090909090909092</v>
      </c>
      <c r="CO777" s="52">
        <v>0.9821428571428571</v>
      </c>
      <c r="CP777" s="52">
        <v>46.060606060606062</v>
      </c>
      <c r="CQ777" s="52">
        <v>50</v>
      </c>
      <c r="CR777" s="52"/>
      <c r="CS777" s="52"/>
      <c r="CT777" s="52"/>
      <c r="CU777" s="52"/>
      <c r="CV777" s="52"/>
      <c r="CW777" s="52"/>
      <c r="CX777" s="52"/>
      <c r="CY777" s="52"/>
      <c r="CZ777" s="52">
        <v>16.823939048191338</v>
      </c>
      <c r="DA777" s="52">
        <v>19.496255895940152</v>
      </c>
      <c r="DB777" s="52">
        <v>17.335082511020332</v>
      </c>
      <c r="DC777" s="52"/>
      <c r="DD777" s="50" t="s">
        <v>150</v>
      </c>
      <c r="DE777" s="22"/>
      <c r="DF777" s="22"/>
    </row>
    <row r="778" spans="1:110" x14ac:dyDescent="0.25">
      <c r="A778" s="50" t="s">
        <v>2963</v>
      </c>
      <c r="B778" s="50" t="s">
        <v>2372</v>
      </c>
      <c r="C778" s="50" t="s">
        <v>106</v>
      </c>
      <c r="D778" s="50" t="s">
        <v>114</v>
      </c>
      <c r="E778" s="50" t="s">
        <v>108</v>
      </c>
      <c r="F778" s="50" t="s">
        <v>1454</v>
      </c>
      <c r="G778" s="50" t="s">
        <v>109</v>
      </c>
      <c r="H778" s="52">
        <v>538.56676233259157</v>
      </c>
      <c r="I778" s="52">
        <v>750</v>
      </c>
      <c r="J778" s="52">
        <v>71.808901644345553</v>
      </c>
      <c r="K778" s="52">
        <v>0</v>
      </c>
      <c r="L778" s="52">
        <v>157</v>
      </c>
      <c r="M778" s="52">
        <v>67.801385180171508</v>
      </c>
      <c r="N778" s="52">
        <v>90.401846906895344</v>
      </c>
      <c r="O778" s="52">
        <v>100</v>
      </c>
      <c r="P778" s="52">
        <v>113</v>
      </c>
      <c r="Q778" s="52">
        <v>63.335972328530985</v>
      </c>
      <c r="R778" s="52">
        <v>68.630867510801721</v>
      </c>
      <c r="S778" s="52">
        <v>75</v>
      </c>
      <c r="T778" s="52">
        <v>84.447963104707981</v>
      </c>
      <c r="U778" s="52">
        <v>100</v>
      </c>
      <c r="V778" s="52">
        <v>156</v>
      </c>
      <c r="W778" s="52">
        <v>58.849247327401862</v>
      </c>
      <c r="X778" s="52">
        <v>78.465663103202488</v>
      </c>
      <c r="Y778" s="52">
        <v>100</v>
      </c>
      <c r="Z778" s="52">
        <v>112</v>
      </c>
      <c r="AA778" s="52">
        <v>55.006467969637633</v>
      </c>
      <c r="AB778" s="52">
        <v>73.341957292850182</v>
      </c>
      <c r="AC778" s="52">
        <v>100</v>
      </c>
      <c r="AD778" s="52">
        <v>38</v>
      </c>
      <c r="AE778" s="52">
        <v>48.477192982456138</v>
      </c>
      <c r="AF778" s="52">
        <v>64.636257309941513</v>
      </c>
      <c r="AG778" s="52">
        <v>100</v>
      </c>
      <c r="AH778" s="52">
        <v>29</v>
      </c>
      <c r="AI778" s="52">
        <v>45.011494252873568</v>
      </c>
      <c r="AJ778" s="52"/>
      <c r="AK778" s="52">
        <v>60.015325670498086</v>
      </c>
      <c r="AL778" s="52">
        <v>100</v>
      </c>
      <c r="AM778" s="53">
        <v>11.66</v>
      </c>
      <c r="AN778" s="53">
        <v>13.62</v>
      </c>
      <c r="AO778" s="53"/>
      <c r="AP778" s="52">
        <v>0</v>
      </c>
      <c r="AQ778" s="52">
        <v>0.99397590361445787</v>
      </c>
      <c r="AR778" s="52">
        <v>0.99173553719008267</v>
      </c>
      <c r="AS778" s="52">
        <v>1</v>
      </c>
      <c r="AT778" s="52">
        <v>0.9821428571428571</v>
      </c>
      <c r="AU778" s="52">
        <v>0.97560975609756095</v>
      </c>
      <c r="AV778" s="52">
        <v>1</v>
      </c>
      <c r="AW778" s="52">
        <v>1</v>
      </c>
      <c r="AX778" s="52">
        <v>1</v>
      </c>
      <c r="AY778" s="52"/>
      <c r="AZ778" s="52">
        <v>0.13538461538461538</v>
      </c>
      <c r="BA778" s="52">
        <v>32.92307692307692</v>
      </c>
      <c r="BB778" s="52">
        <v>50</v>
      </c>
      <c r="BC778" s="52">
        <v>0.16888888888888889</v>
      </c>
      <c r="BD778" s="52">
        <v>26.222222222222236</v>
      </c>
      <c r="BE778" s="52">
        <v>50</v>
      </c>
      <c r="BF778" s="52"/>
      <c r="BG778" s="52"/>
      <c r="BH778" s="52"/>
      <c r="BI778" s="52"/>
      <c r="BJ778" s="52"/>
      <c r="BK778" s="52"/>
      <c r="BL778" s="52"/>
      <c r="BM778" s="52"/>
      <c r="BN778" s="52"/>
      <c r="BO778" s="52"/>
      <c r="BP778" s="52"/>
      <c r="BQ778" s="52"/>
      <c r="BR778" s="52"/>
      <c r="BS778" s="52"/>
      <c r="BT778" s="52"/>
      <c r="BU778" s="54"/>
      <c r="BV778" s="54"/>
      <c r="BW778" s="52"/>
      <c r="BX778" s="52"/>
      <c r="BY778" s="52"/>
      <c r="BZ778" s="55"/>
      <c r="CA778" s="55"/>
      <c r="CB778" s="52"/>
      <c r="CC778" s="52"/>
      <c r="CD778" s="52"/>
      <c r="CE778" s="52"/>
      <c r="CF778" s="52"/>
      <c r="CG778" s="52"/>
      <c r="CH778" s="52"/>
      <c r="CI778" s="52"/>
      <c r="CJ778" s="52"/>
      <c r="CK778" s="52">
        <v>83</v>
      </c>
      <c r="CL778" s="52">
        <v>35</v>
      </c>
      <c r="CM778" s="52">
        <v>80</v>
      </c>
      <c r="CN778" s="52">
        <v>0.42168674698795183</v>
      </c>
      <c r="CO778" s="52">
        <v>1.0375000000000001</v>
      </c>
      <c r="CP778" s="52">
        <v>28.112449799196789</v>
      </c>
      <c r="CQ778" s="52">
        <v>50</v>
      </c>
      <c r="CR778" s="52"/>
      <c r="CS778" s="52"/>
      <c r="CT778" s="52"/>
      <c r="CU778" s="52"/>
      <c r="CV778" s="52"/>
      <c r="CW778" s="52"/>
      <c r="CX778" s="52"/>
      <c r="CY778" s="52"/>
      <c r="CZ778" s="52">
        <v>16.823939048191338</v>
      </c>
      <c r="DA778" s="52">
        <v>19.496255895940152</v>
      </c>
      <c r="DB778" s="52">
        <v>17.335082511020332</v>
      </c>
      <c r="DC778" s="52"/>
      <c r="DD778" s="50" t="s">
        <v>542</v>
      </c>
      <c r="DE778" s="22"/>
      <c r="DF778" s="22"/>
    </row>
    <row r="779" spans="1:110" x14ac:dyDescent="0.25">
      <c r="A779" s="50" t="s">
        <v>3212</v>
      </c>
      <c r="B779" s="50" t="s">
        <v>2373</v>
      </c>
      <c r="C779" s="50" t="s">
        <v>106</v>
      </c>
      <c r="D779" s="50" t="s">
        <v>114</v>
      </c>
      <c r="E779" s="50" t="s">
        <v>137</v>
      </c>
      <c r="F779" s="50" t="s">
        <v>1453</v>
      </c>
      <c r="G779" s="50" t="s">
        <v>109</v>
      </c>
      <c r="H779" s="52">
        <v>605.23363376201246</v>
      </c>
      <c r="I779" s="52">
        <v>750</v>
      </c>
      <c r="J779" s="52">
        <v>80.697817834934995</v>
      </c>
      <c r="K779" s="52">
        <v>1</v>
      </c>
      <c r="L779" s="52">
        <v>206</v>
      </c>
      <c r="M779" s="52">
        <v>73.175356600471119</v>
      </c>
      <c r="N779" s="52">
        <v>97.567142133961497</v>
      </c>
      <c r="O779" s="52">
        <v>100</v>
      </c>
      <c r="P779" s="52">
        <v>47</v>
      </c>
      <c r="Q779" s="52">
        <v>55.988524552334454</v>
      </c>
      <c r="R779" s="52">
        <v>69.164122628745233</v>
      </c>
      <c r="S779" s="52">
        <v>75</v>
      </c>
      <c r="T779" s="52">
        <v>74.651366069779272</v>
      </c>
      <c r="U779" s="52">
        <v>100</v>
      </c>
      <c r="V779" s="52">
        <v>206</v>
      </c>
      <c r="W779" s="52">
        <v>65.065869227276963</v>
      </c>
      <c r="X779" s="52">
        <v>86.754492303035946</v>
      </c>
      <c r="Y779" s="52">
        <v>100</v>
      </c>
      <c r="Z779" s="52">
        <v>47</v>
      </c>
      <c r="AA779" s="52">
        <v>51.201565166990697</v>
      </c>
      <c r="AB779" s="52">
        <v>68.268753555987587</v>
      </c>
      <c r="AC779" s="52">
        <v>100</v>
      </c>
      <c r="AD779" s="52">
        <v>84</v>
      </c>
      <c r="AE779" s="52">
        <v>61.442857142857143</v>
      </c>
      <c r="AF779" s="52">
        <v>81.923809523809524</v>
      </c>
      <c r="AG779" s="52">
        <v>100</v>
      </c>
      <c r="AH779" s="52">
        <v>20</v>
      </c>
      <c r="AI779" s="52">
        <v>49.463333333333331</v>
      </c>
      <c r="AJ779" s="52">
        <v>65.186458333333363</v>
      </c>
      <c r="AK779" s="52">
        <v>65.951111111111103</v>
      </c>
      <c r="AL779" s="52">
        <v>100</v>
      </c>
      <c r="AM779" s="53">
        <v>19.010000000000002</v>
      </c>
      <c r="AN779" s="53">
        <v>17.96</v>
      </c>
      <c r="AO779" s="53">
        <v>15.72</v>
      </c>
      <c r="AP779" s="52">
        <v>0</v>
      </c>
      <c r="AQ779" s="52">
        <v>0.96330275229357798</v>
      </c>
      <c r="AR779" s="52">
        <v>0.96153846153846156</v>
      </c>
      <c r="AS779" s="52">
        <v>0.96385542168674698</v>
      </c>
      <c r="AT779" s="52">
        <v>0.96330275229357798</v>
      </c>
      <c r="AU779" s="52">
        <v>0.96153846153846156</v>
      </c>
      <c r="AV779" s="52">
        <v>0.96385542168674698</v>
      </c>
      <c r="AW779" s="52">
        <v>1</v>
      </c>
      <c r="AX779" s="52">
        <v>1</v>
      </c>
      <c r="AY779" s="52">
        <v>1</v>
      </c>
      <c r="AZ779" s="52">
        <v>2.3255813953488372E-2</v>
      </c>
      <c r="BA779" s="52">
        <v>50</v>
      </c>
      <c r="BB779" s="52">
        <v>50</v>
      </c>
      <c r="BC779" s="52">
        <v>6.3157894736842107E-2</v>
      </c>
      <c r="BD779" s="52">
        <v>47.368421052631589</v>
      </c>
      <c r="BE779" s="52">
        <v>50</v>
      </c>
      <c r="BF779" s="52"/>
      <c r="BG779" s="52"/>
      <c r="BH779" s="52"/>
      <c r="BI779" s="52"/>
      <c r="BJ779" s="52"/>
      <c r="BK779" s="52"/>
      <c r="BL779" s="52"/>
      <c r="BM779" s="52"/>
      <c r="BN779" s="52"/>
      <c r="BO779" s="52"/>
      <c r="BP779" s="52"/>
      <c r="BQ779" s="52"/>
      <c r="BR779" s="52"/>
      <c r="BS779" s="52"/>
      <c r="BT779" s="52"/>
      <c r="BU779" s="54"/>
      <c r="BV779" s="54"/>
      <c r="BW779" s="52"/>
      <c r="BX779" s="52"/>
      <c r="BY779" s="52"/>
      <c r="BZ779" s="55"/>
      <c r="CA779" s="55"/>
      <c r="CB779" s="52"/>
      <c r="CC779" s="52"/>
      <c r="CD779" s="52"/>
      <c r="CE779" s="52"/>
      <c r="CF779" s="52"/>
      <c r="CG779" s="52"/>
      <c r="CH779" s="52"/>
      <c r="CI779" s="52"/>
      <c r="CJ779" s="52"/>
      <c r="CK779" s="52">
        <v>57</v>
      </c>
      <c r="CL779" s="52">
        <v>28</v>
      </c>
      <c r="CM779" s="52">
        <v>60</v>
      </c>
      <c r="CN779" s="52">
        <v>0.49122807017543857</v>
      </c>
      <c r="CO779" s="52">
        <v>0.95</v>
      </c>
      <c r="CP779" s="52">
        <v>32.748538011695906</v>
      </c>
      <c r="CQ779" s="52">
        <v>50</v>
      </c>
      <c r="CR779" s="52"/>
      <c r="CS779" s="52"/>
      <c r="CT779" s="52"/>
      <c r="CU779" s="52"/>
      <c r="CV779" s="52"/>
      <c r="CW779" s="52"/>
      <c r="CX779" s="52"/>
      <c r="CY779" s="52"/>
      <c r="CZ779" s="52">
        <v>16.823939048191338</v>
      </c>
      <c r="DA779" s="52">
        <v>19.496255895940152</v>
      </c>
      <c r="DB779" s="52">
        <v>17.335082511020332</v>
      </c>
      <c r="DC779" s="52"/>
      <c r="DD779" s="50" t="s">
        <v>818</v>
      </c>
      <c r="DE779" s="22"/>
      <c r="DF779" s="22"/>
    </row>
    <row r="780" spans="1:110" x14ac:dyDescent="0.25">
      <c r="A780" s="50" t="s">
        <v>3288</v>
      </c>
      <c r="B780" s="50" t="s">
        <v>2374</v>
      </c>
      <c r="C780" s="50" t="s">
        <v>106</v>
      </c>
      <c r="D780" s="50" t="s">
        <v>107</v>
      </c>
      <c r="E780" s="50" t="s">
        <v>137</v>
      </c>
      <c r="F780" s="50" t="s">
        <v>2644</v>
      </c>
      <c r="G780" s="50" t="s">
        <v>109</v>
      </c>
      <c r="H780" s="52">
        <v>560.80704636139933</v>
      </c>
      <c r="I780" s="52">
        <v>650</v>
      </c>
      <c r="J780" s="52">
        <v>86.278007132522973</v>
      </c>
      <c r="K780" s="52">
        <v>1</v>
      </c>
      <c r="L780" s="52">
        <v>184</v>
      </c>
      <c r="M780" s="52">
        <v>82.508584221080596</v>
      </c>
      <c r="N780" s="52">
        <v>100</v>
      </c>
      <c r="O780" s="52">
        <v>100</v>
      </c>
      <c r="P780" s="52">
        <v>23</v>
      </c>
      <c r="Q780" s="52">
        <v>53.639933056353186</v>
      </c>
      <c r="R780" s="52">
        <v>75</v>
      </c>
      <c r="S780" s="52">
        <v>75</v>
      </c>
      <c r="T780" s="52">
        <v>71.519910741804253</v>
      </c>
      <c r="U780" s="52">
        <v>100</v>
      </c>
      <c r="V780" s="52">
        <v>184</v>
      </c>
      <c r="W780" s="52">
        <v>73.605453234529293</v>
      </c>
      <c r="X780" s="52">
        <v>98.140604312705733</v>
      </c>
      <c r="Y780" s="52">
        <v>100</v>
      </c>
      <c r="Z780" s="52">
        <v>23</v>
      </c>
      <c r="AA780" s="52">
        <v>49.362085508824627</v>
      </c>
      <c r="AB780" s="52">
        <v>65.816114011766174</v>
      </c>
      <c r="AC780" s="52">
        <v>100</v>
      </c>
      <c r="AD780" s="52">
        <v>68</v>
      </c>
      <c r="AE780" s="52">
        <v>65.536274509803945</v>
      </c>
      <c r="AF780" s="52">
        <v>87.381699346405256</v>
      </c>
      <c r="AG780" s="52">
        <v>100</v>
      </c>
      <c r="AH780" s="52">
        <v>7</v>
      </c>
      <c r="AI780" s="52"/>
      <c r="AJ780" s="52">
        <v>67.027868852459036</v>
      </c>
      <c r="AK780" s="52"/>
      <c r="AL780" s="52">
        <v>0</v>
      </c>
      <c r="AM780" s="53">
        <v>21.36</v>
      </c>
      <c r="AN780" s="53">
        <v>25.63</v>
      </c>
      <c r="AO780" s="53"/>
      <c r="AP780" s="52">
        <v>0</v>
      </c>
      <c r="AQ780" s="52">
        <v>0.95854922279792742</v>
      </c>
      <c r="AR780" s="52">
        <v>0.95833333333333337</v>
      </c>
      <c r="AS780" s="52">
        <v>0.95857988165680474</v>
      </c>
      <c r="AT780" s="52">
        <v>0.95876288659793818</v>
      </c>
      <c r="AU780" s="52">
        <v>0.96</v>
      </c>
      <c r="AV780" s="52">
        <v>0.95857988165680474</v>
      </c>
      <c r="AW780" s="52">
        <v>1</v>
      </c>
      <c r="AX780" s="52"/>
      <c r="AY780" s="52">
        <v>1</v>
      </c>
      <c r="AZ780" s="52">
        <v>2.5862068965517241E-2</v>
      </c>
      <c r="BA780" s="52">
        <v>50</v>
      </c>
      <c r="BB780" s="52">
        <v>50</v>
      </c>
      <c r="BC780" s="52">
        <v>4.3478260869565216E-2</v>
      </c>
      <c r="BD780" s="52">
        <v>50</v>
      </c>
      <c r="BE780" s="52">
        <v>50</v>
      </c>
      <c r="BF780" s="52"/>
      <c r="BG780" s="52"/>
      <c r="BH780" s="52"/>
      <c r="BI780" s="52"/>
      <c r="BJ780" s="52"/>
      <c r="BK780" s="52"/>
      <c r="BL780" s="52"/>
      <c r="BM780" s="52"/>
      <c r="BN780" s="52"/>
      <c r="BO780" s="52"/>
      <c r="BP780" s="52"/>
      <c r="BQ780" s="52"/>
      <c r="BR780" s="52"/>
      <c r="BS780" s="52"/>
      <c r="BT780" s="52"/>
      <c r="BU780" s="54"/>
      <c r="BV780" s="54"/>
      <c r="BW780" s="52"/>
      <c r="BX780" s="52"/>
      <c r="BY780" s="52"/>
      <c r="BZ780" s="55"/>
      <c r="CA780" s="55"/>
      <c r="CB780" s="52"/>
      <c r="CC780" s="52"/>
      <c r="CD780" s="52"/>
      <c r="CE780" s="52"/>
      <c r="CF780" s="52"/>
      <c r="CG780" s="52"/>
      <c r="CH780" s="52"/>
      <c r="CI780" s="52"/>
      <c r="CJ780" s="52"/>
      <c r="CK780" s="52">
        <v>65</v>
      </c>
      <c r="CL780" s="52">
        <v>37</v>
      </c>
      <c r="CM780" s="52">
        <v>67</v>
      </c>
      <c r="CN780" s="52">
        <v>0.56923076923076921</v>
      </c>
      <c r="CO780" s="52">
        <v>0.97014925373134331</v>
      </c>
      <c r="CP780" s="52">
        <v>37.948717948717949</v>
      </c>
      <c r="CQ780" s="52">
        <v>50</v>
      </c>
      <c r="CR780" s="52"/>
      <c r="CS780" s="52"/>
      <c r="CT780" s="52"/>
      <c r="CU780" s="52"/>
      <c r="CV780" s="52"/>
      <c r="CW780" s="52"/>
      <c r="CX780" s="52"/>
      <c r="CY780" s="52"/>
      <c r="CZ780" s="52">
        <v>16.823939048191338</v>
      </c>
      <c r="DA780" s="52">
        <v>19.496255895940152</v>
      </c>
      <c r="DB780" s="52">
        <v>17.335082511020332</v>
      </c>
      <c r="DC780" s="52"/>
      <c r="DD780" s="50" t="s">
        <v>906</v>
      </c>
      <c r="DE780" s="22"/>
      <c r="DF780" s="22"/>
    </row>
    <row r="781" spans="1:110" x14ac:dyDescent="0.25">
      <c r="A781" s="50" t="s">
        <v>3295</v>
      </c>
      <c r="B781" s="50" t="s">
        <v>2375</v>
      </c>
      <c r="C781" s="50" t="s">
        <v>106</v>
      </c>
      <c r="D781" s="50" t="s">
        <v>122</v>
      </c>
      <c r="E781" s="50" t="s">
        <v>123</v>
      </c>
      <c r="F781" s="50" t="s">
        <v>1453</v>
      </c>
      <c r="G781" s="50" t="s">
        <v>109</v>
      </c>
      <c r="H781" s="52">
        <v>1046.9602023361317</v>
      </c>
      <c r="I781" s="52">
        <v>1150</v>
      </c>
      <c r="J781" s="52">
        <v>91.040017594446226</v>
      </c>
      <c r="K781" s="52">
        <v>1</v>
      </c>
      <c r="L781" s="52">
        <v>213</v>
      </c>
      <c r="M781" s="52">
        <v>85.461154020899599</v>
      </c>
      <c r="N781" s="52">
        <v>100</v>
      </c>
      <c r="O781" s="52">
        <v>100</v>
      </c>
      <c r="P781" s="52">
        <v>23</v>
      </c>
      <c r="Q781" s="52">
        <v>68.12324684431978</v>
      </c>
      <c r="R781" s="52">
        <v>75</v>
      </c>
      <c r="S781" s="52">
        <v>75</v>
      </c>
      <c r="T781" s="52">
        <v>90.830995792426378</v>
      </c>
      <c r="U781" s="52">
        <v>100</v>
      </c>
      <c r="V781" s="52">
        <v>173</v>
      </c>
      <c r="W781" s="52">
        <v>76.481933933218116</v>
      </c>
      <c r="X781" s="52">
        <v>100</v>
      </c>
      <c r="Y781" s="52">
        <v>100</v>
      </c>
      <c r="Z781" s="52">
        <v>16</v>
      </c>
      <c r="AA781" s="52"/>
      <c r="AB781" s="52"/>
      <c r="AC781" s="52">
        <v>0</v>
      </c>
      <c r="AD781" s="52">
        <v>426</v>
      </c>
      <c r="AE781" s="52">
        <v>71.881298904538184</v>
      </c>
      <c r="AF781" s="52">
        <v>95.841731872717588</v>
      </c>
      <c r="AG781" s="52">
        <v>100</v>
      </c>
      <c r="AH781" s="52">
        <v>33</v>
      </c>
      <c r="AI781" s="52">
        <v>55.477777777777781</v>
      </c>
      <c r="AJ781" s="52">
        <v>73.258693808311932</v>
      </c>
      <c r="AK781" s="52">
        <v>73.970370370370375</v>
      </c>
      <c r="AL781" s="52">
        <v>100</v>
      </c>
      <c r="AM781" s="53">
        <v>6.87</v>
      </c>
      <c r="AN781" s="53"/>
      <c r="AO781" s="53">
        <v>17.78</v>
      </c>
      <c r="AP781" s="52">
        <v>1</v>
      </c>
      <c r="AQ781" s="52">
        <v>0.5</v>
      </c>
      <c r="AR781" s="52">
        <v>0.5</v>
      </c>
      <c r="AS781" s="52">
        <v>0.5</v>
      </c>
      <c r="AT781" s="52">
        <v>0.40654205607476634</v>
      </c>
      <c r="AU781" s="52">
        <v>0.35416666666666669</v>
      </c>
      <c r="AV781" s="52">
        <v>0.41315789473684211</v>
      </c>
      <c r="AW781" s="52">
        <v>0.9838709677419355</v>
      </c>
      <c r="AX781" s="52">
        <v>0.91666666666666663</v>
      </c>
      <c r="AY781" s="52">
        <v>0.98994974874371855</v>
      </c>
      <c r="AZ781" s="52">
        <v>9.6587622903412371E-2</v>
      </c>
      <c r="BA781" s="52">
        <v>40.682475419317534</v>
      </c>
      <c r="BB781" s="52">
        <v>50</v>
      </c>
      <c r="BC781" s="52">
        <v>0.24698795180722891</v>
      </c>
      <c r="BD781" s="52">
        <v>10.602409638554233</v>
      </c>
      <c r="BE781" s="52">
        <v>50</v>
      </c>
      <c r="BF781" s="52">
        <v>631</v>
      </c>
      <c r="BG781" s="52">
        <v>858</v>
      </c>
      <c r="BH781" s="52">
        <v>0.73543123543123545</v>
      </c>
      <c r="BI781" s="52">
        <v>49.028749028749033</v>
      </c>
      <c r="BJ781" s="52">
        <v>50</v>
      </c>
      <c r="BK781" s="52">
        <v>668</v>
      </c>
      <c r="BL781" s="52">
        <v>858</v>
      </c>
      <c r="BM781" s="52">
        <v>0.7785547785547785</v>
      </c>
      <c r="BN781" s="52">
        <v>50</v>
      </c>
      <c r="BO781" s="52">
        <v>50</v>
      </c>
      <c r="BP781" s="52">
        <v>414</v>
      </c>
      <c r="BQ781" s="52">
        <v>432</v>
      </c>
      <c r="BR781" s="52">
        <v>0.95833333333333337</v>
      </c>
      <c r="BS781" s="52">
        <v>50</v>
      </c>
      <c r="BT781" s="52">
        <v>50</v>
      </c>
      <c r="BU781" s="54">
        <v>447</v>
      </c>
      <c r="BV781" s="54">
        <v>457</v>
      </c>
      <c r="BW781" s="52">
        <v>0.97811816192560175</v>
      </c>
      <c r="BX781" s="52">
        <v>100</v>
      </c>
      <c r="BY781" s="52">
        <v>100</v>
      </c>
      <c r="BZ781" s="55">
        <v>66</v>
      </c>
      <c r="CA781" s="55">
        <v>66</v>
      </c>
      <c r="CB781" s="52">
        <v>1</v>
      </c>
      <c r="CC781" s="52">
        <v>100</v>
      </c>
      <c r="CD781" s="52">
        <v>100</v>
      </c>
      <c r="CE781" s="52">
        <v>0</v>
      </c>
      <c r="CF781" s="52">
        <v>454</v>
      </c>
      <c r="CG781" s="52">
        <v>404</v>
      </c>
      <c r="CH781" s="52">
        <v>0.88986784140969166</v>
      </c>
      <c r="CI781" s="52">
        <v>100</v>
      </c>
      <c r="CJ781" s="52">
        <v>100</v>
      </c>
      <c r="CK781" s="52">
        <v>402</v>
      </c>
      <c r="CL781" s="52">
        <v>319</v>
      </c>
      <c r="CM781" s="52">
        <v>439</v>
      </c>
      <c r="CN781" s="52">
        <v>0.79353233830845771</v>
      </c>
      <c r="CO781" s="52">
        <v>0.91571753986332571</v>
      </c>
      <c r="CP781" s="52">
        <v>50</v>
      </c>
      <c r="CQ781" s="52">
        <v>50</v>
      </c>
      <c r="CR781" s="52">
        <v>747</v>
      </c>
      <c r="CS781" s="52">
        <v>1729</v>
      </c>
      <c r="CT781" s="52">
        <v>0.43204164256795835</v>
      </c>
      <c r="CU781" s="52">
        <v>36.003470213996529</v>
      </c>
      <c r="CV781" s="52">
        <v>50</v>
      </c>
      <c r="CW781" s="52">
        <v>1</v>
      </c>
      <c r="CX781" s="52">
        <v>0.94</v>
      </c>
      <c r="CY781" s="52">
        <v>-0.06</v>
      </c>
      <c r="CZ781" s="52">
        <v>16.823939048191338</v>
      </c>
      <c r="DA781" s="52">
        <v>19.496255895940152</v>
      </c>
      <c r="DB781" s="52">
        <v>17.335082511020332</v>
      </c>
      <c r="DC781" s="52">
        <v>12.629206143265662</v>
      </c>
      <c r="DD781" s="50" t="s">
        <v>913</v>
      </c>
      <c r="DE781" s="22"/>
      <c r="DF781" s="22"/>
    </row>
    <row r="782" spans="1:110" x14ac:dyDescent="0.25">
      <c r="A782" s="50" t="s">
        <v>3367</v>
      </c>
      <c r="B782" s="50" t="s">
        <v>2376</v>
      </c>
      <c r="C782" s="50" t="s">
        <v>106</v>
      </c>
      <c r="D782" s="50" t="s">
        <v>137</v>
      </c>
      <c r="E782" s="50" t="s">
        <v>119</v>
      </c>
      <c r="F782" s="50" t="s">
        <v>2644</v>
      </c>
      <c r="G782" s="50" t="s">
        <v>109</v>
      </c>
      <c r="H782" s="52">
        <v>554.64759737140241</v>
      </c>
      <c r="I782" s="52">
        <v>800</v>
      </c>
      <c r="J782" s="52">
        <v>69.330949671425302</v>
      </c>
      <c r="K782" s="52">
        <v>1</v>
      </c>
      <c r="L782" s="52">
        <v>716</v>
      </c>
      <c r="M782" s="52">
        <v>62.060317848423722</v>
      </c>
      <c r="N782" s="52">
        <v>82.747090464564963</v>
      </c>
      <c r="O782" s="52">
        <v>100</v>
      </c>
      <c r="P782" s="52">
        <v>423</v>
      </c>
      <c r="Q782" s="52">
        <v>53.549381810399815</v>
      </c>
      <c r="R782" s="52">
        <v>67.852769500408385</v>
      </c>
      <c r="S782" s="52">
        <v>74.347437111509436</v>
      </c>
      <c r="T782" s="52">
        <v>71.399175747199749</v>
      </c>
      <c r="U782" s="52">
        <v>100</v>
      </c>
      <c r="V782" s="52">
        <v>716</v>
      </c>
      <c r="W782" s="52">
        <v>53.141348471253103</v>
      </c>
      <c r="X782" s="52">
        <v>70.855131295004142</v>
      </c>
      <c r="Y782" s="52">
        <v>100</v>
      </c>
      <c r="Z782" s="52">
        <v>423</v>
      </c>
      <c r="AA782" s="52">
        <v>42.951167947511983</v>
      </c>
      <c r="AB782" s="52">
        <v>57.268223930015985</v>
      </c>
      <c r="AC782" s="52">
        <v>100</v>
      </c>
      <c r="AD782" s="52">
        <v>263</v>
      </c>
      <c r="AE782" s="52">
        <v>51.980228136882161</v>
      </c>
      <c r="AF782" s="52">
        <v>69.306970849176224</v>
      </c>
      <c r="AG782" s="52">
        <v>100</v>
      </c>
      <c r="AH782" s="52">
        <v>156</v>
      </c>
      <c r="AI782" s="52">
        <v>44.425427350427363</v>
      </c>
      <c r="AJ782" s="52">
        <v>62.994704049844231</v>
      </c>
      <c r="AK782" s="52">
        <v>59.233903133903155</v>
      </c>
      <c r="AL782" s="52">
        <v>100</v>
      </c>
      <c r="AM782" s="53">
        <v>20.79</v>
      </c>
      <c r="AN782" s="53">
        <v>24.9</v>
      </c>
      <c r="AO782" s="53">
        <v>18.559999999999999</v>
      </c>
      <c r="AP782" s="52">
        <v>0</v>
      </c>
      <c r="AQ782" s="52">
        <v>0.98399999999999999</v>
      </c>
      <c r="AR782" s="52">
        <v>0.98430493273542596</v>
      </c>
      <c r="AS782" s="52">
        <v>0.98355263157894735</v>
      </c>
      <c r="AT782" s="52">
        <v>0.98266666666666669</v>
      </c>
      <c r="AU782" s="52">
        <v>0.98206278026905824</v>
      </c>
      <c r="AV782" s="52">
        <v>0.98355263157894735</v>
      </c>
      <c r="AW782" s="52">
        <v>0.99625468164794007</v>
      </c>
      <c r="AX782" s="52">
        <v>0.99371069182389937</v>
      </c>
      <c r="AY782" s="52">
        <v>1</v>
      </c>
      <c r="AZ782" s="52">
        <v>0.12416555407209613</v>
      </c>
      <c r="BA782" s="52">
        <v>35.166889185580771</v>
      </c>
      <c r="BB782" s="52">
        <v>50</v>
      </c>
      <c r="BC782" s="52">
        <v>0.16666666666666666</v>
      </c>
      <c r="BD782" s="52">
        <v>26.666666666666682</v>
      </c>
      <c r="BE782" s="52">
        <v>50</v>
      </c>
      <c r="BF782" s="52"/>
      <c r="BG782" s="52"/>
      <c r="BH782" s="52"/>
      <c r="BI782" s="52"/>
      <c r="BJ782" s="52"/>
      <c r="BK782" s="52"/>
      <c r="BL782" s="52"/>
      <c r="BM782" s="52"/>
      <c r="BN782" s="52"/>
      <c r="BO782" s="52"/>
      <c r="BP782" s="52">
        <v>183</v>
      </c>
      <c r="BQ782" s="52">
        <v>200</v>
      </c>
      <c r="BR782" s="52">
        <v>0.91500000000000004</v>
      </c>
      <c r="BS782" s="52">
        <v>48.670212765957451</v>
      </c>
      <c r="BT782" s="52">
        <v>50</v>
      </c>
      <c r="BU782" s="54"/>
      <c r="BV782" s="54"/>
      <c r="BW782" s="52"/>
      <c r="BX782" s="52"/>
      <c r="BY782" s="52"/>
      <c r="BZ782" s="55"/>
      <c r="CA782" s="55"/>
      <c r="CB782" s="52"/>
      <c r="CC782" s="52"/>
      <c r="CD782" s="52"/>
      <c r="CE782" s="52"/>
      <c r="CF782" s="52"/>
      <c r="CG782" s="52"/>
      <c r="CH782" s="52"/>
      <c r="CI782" s="52"/>
      <c r="CJ782" s="52"/>
      <c r="CK782" s="52">
        <v>422</v>
      </c>
      <c r="CL782" s="52">
        <v>211</v>
      </c>
      <c r="CM782" s="52">
        <v>448</v>
      </c>
      <c r="CN782" s="52">
        <v>0.5</v>
      </c>
      <c r="CO782" s="52">
        <v>0.9419642857142857</v>
      </c>
      <c r="CP782" s="52">
        <v>33.333333333333329</v>
      </c>
      <c r="CQ782" s="52">
        <v>50</v>
      </c>
      <c r="CR782" s="52"/>
      <c r="CS782" s="52"/>
      <c r="CT782" s="52"/>
      <c r="CU782" s="52"/>
      <c r="CV782" s="52"/>
      <c r="CW782" s="52"/>
      <c r="CX782" s="52"/>
      <c r="CY782" s="52"/>
      <c r="CZ782" s="52">
        <v>16.823939048191338</v>
      </c>
      <c r="DA782" s="52">
        <v>19.496255895940152</v>
      </c>
      <c r="DB782" s="52">
        <v>17.335082511020332</v>
      </c>
      <c r="DC782" s="52"/>
      <c r="DD782" s="50" t="s">
        <v>995</v>
      </c>
      <c r="DE782" s="22"/>
      <c r="DF782" s="22"/>
    </row>
    <row r="783" spans="1:110" x14ac:dyDescent="0.25">
      <c r="A783" s="50" t="s">
        <v>2889</v>
      </c>
      <c r="B783" s="50" t="s">
        <v>2377</v>
      </c>
      <c r="C783" s="50" t="s">
        <v>106</v>
      </c>
      <c r="D783" s="50" t="s">
        <v>114</v>
      </c>
      <c r="E783" s="50" t="s">
        <v>137</v>
      </c>
      <c r="F783" s="50" t="s">
        <v>2644</v>
      </c>
      <c r="G783" s="50" t="s">
        <v>109</v>
      </c>
      <c r="H783" s="52">
        <v>614.83969319105734</v>
      </c>
      <c r="I783" s="52">
        <v>650</v>
      </c>
      <c r="J783" s="52">
        <v>94.590722029393433</v>
      </c>
      <c r="K783" s="52">
        <v>0</v>
      </c>
      <c r="L783" s="52">
        <v>206</v>
      </c>
      <c r="M783" s="52">
        <v>80.928149730861023</v>
      </c>
      <c r="N783" s="52">
        <v>100</v>
      </c>
      <c r="O783" s="52">
        <v>100</v>
      </c>
      <c r="P783" s="52">
        <v>34</v>
      </c>
      <c r="Q783" s="52">
        <v>70.258854636881097</v>
      </c>
      <c r="R783" s="52">
        <v>74.438619754753432</v>
      </c>
      <c r="S783" s="52">
        <v>75</v>
      </c>
      <c r="T783" s="52">
        <v>93.678472849174796</v>
      </c>
      <c r="U783" s="52">
        <v>100</v>
      </c>
      <c r="V783" s="52">
        <v>206</v>
      </c>
      <c r="W783" s="52">
        <v>72.539906978620536</v>
      </c>
      <c r="X783" s="52">
        <v>96.719875971494048</v>
      </c>
      <c r="Y783" s="52">
        <v>100</v>
      </c>
      <c r="Z783" s="52">
        <v>34</v>
      </c>
      <c r="AA783" s="52">
        <v>62.934654111124701</v>
      </c>
      <c r="AB783" s="52">
        <v>83.912872148166258</v>
      </c>
      <c r="AC783" s="52">
        <v>100</v>
      </c>
      <c r="AD783" s="52">
        <v>64</v>
      </c>
      <c r="AE783" s="52">
        <v>67.896354166666669</v>
      </c>
      <c r="AF783" s="52">
        <v>90.52847222222222</v>
      </c>
      <c r="AG783" s="52">
        <v>100</v>
      </c>
      <c r="AH783" s="52">
        <v>11</v>
      </c>
      <c r="AI783" s="52"/>
      <c r="AJ783" s="52">
        <v>69.687421383647802</v>
      </c>
      <c r="AK783" s="52"/>
      <c r="AL783" s="52">
        <v>0</v>
      </c>
      <c r="AM783" s="53">
        <v>4.74</v>
      </c>
      <c r="AN783" s="53">
        <v>11.5</v>
      </c>
      <c r="AO783" s="53"/>
      <c r="AP783" s="52">
        <v>0</v>
      </c>
      <c r="AQ783" s="52">
        <v>0.99516908212560384</v>
      </c>
      <c r="AR783" s="52">
        <v>1</v>
      </c>
      <c r="AS783" s="52">
        <v>0.9942196531791907</v>
      </c>
      <c r="AT783" s="52">
        <v>0.99516908212560384</v>
      </c>
      <c r="AU783" s="52">
        <v>1</v>
      </c>
      <c r="AV783" s="52">
        <v>0.9942196531791907</v>
      </c>
      <c r="AW783" s="52">
        <v>1</v>
      </c>
      <c r="AX783" s="52"/>
      <c r="AY783" s="52">
        <v>1</v>
      </c>
      <c r="AZ783" s="52">
        <v>2.0151133501259445E-2</v>
      </c>
      <c r="BA783" s="52">
        <v>50</v>
      </c>
      <c r="BB783" s="52">
        <v>50</v>
      </c>
      <c r="BC783" s="52">
        <v>3.3898305084745763E-2</v>
      </c>
      <c r="BD783" s="52">
        <v>50</v>
      </c>
      <c r="BE783" s="52">
        <v>50</v>
      </c>
      <c r="BF783" s="52"/>
      <c r="BG783" s="52"/>
      <c r="BH783" s="52"/>
      <c r="BI783" s="52"/>
      <c r="BJ783" s="52"/>
      <c r="BK783" s="52"/>
      <c r="BL783" s="52"/>
      <c r="BM783" s="52"/>
      <c r="BN783" s="52"/>
      <c r="BO783" s="52"/>
      <c r="BP783" s="52"/>
      <c r="BQ783" s="52"/>
      <c r="BR783" s="52"/>
      <c r="BS783" s="52"/>
      <c r="BT783" s="52"/>
      <c r="BU783" s="54"/>
      <c r="BV783" s="54"/>
      <c r="BW783" s="52"/>
      <c r="BX783" s="52"/>
      <c r="BY783" s="52"/>
      <c r="BZ783" s="55"/>
      <c r="CA783" s="55"/>
      <c r="CB783" s="52"/>
      <c r="CC783" s="52"/>
      <c r="CD783" s="52"/>
      <c r="CE783" s="52"/>
      <c r="CF783" s="52"/>
      <c r="CG783" s="52"/>
      <c r="CH783" s="52"/>
      <c r="CI783" s="52"/>
      <c r="CJ783" s="52"/>
      <c r="CK783" s="52">
        <v>61</v>
      </c>
      <c r="CL783" s="52">
        <v>50</v>
      </c>
      <c r="CM783" s="52">
        <v>64</v>
      </c>
      <c r="CN783" s="52">
        <v>0.81967213114754101</v>
      </c>
      <c r="CO783" s="52">
        <v>0.953125</v>
      </c>
      <c r="CP783" s="52">
        <v>50</v>
      </c>
      <c r="CQ783" s="52">
        <v>50</v>
      </c>
      <c r="CR783" s="52"/>
      <c r="CS783" s="52"/>
      <c r="CT783" s="52"/>
      <c r="CU783" s="52"/>
      <c r="CV783" s="52"/>
      <c r="CW783" s="52"/>
      <c r="CX783" s="52"/>
      <c r="CY783" s="52"/>
      <c r="CZ783" s="52">
        <v>16.823939048191338</v>
      </c>
      <c r="DA783" s="52">
        <v>19.496255895940152</v>
      </c>
      <c r="DB783" s="52">
        <v>17.335082511020332</v>
      </c>
      <c r="DC783" s="52"/>
      <c r="DD783" s="50" t="s">
        <v>459</v>
      </c>
      <c r="DE783" s="22"/>
      <c r="DF783" s="22"/>
    </row>
    <row r="784" spans="1:110" x14ac:dyDescent="0.25">
      <c r="A784" s="50" t="s">
        <v>2930</v>
      </c>
      <c r="B784" s="50" t="s">
        <v>2378</v>
      </c>
      <c r="C784" s="50" t="s">
        <v>106</v>
      </c>
      <c r="D784" s="50" t="s">
        <v>114</v>
      </c>
      <c r="E784" s="50" t="s">
        <v>137</v>
      </c>
      <c r="F784" s="50" t="s">
        <v>2644</v>
      </c>
      <c r="G784" s="50" t="s">
        <v>109</v>
      </c>
      <c r="H784" s="52">
        <v>627.59425863606714</v>
      </c>
      <c r="I784" s="52">
        <v>650</v>
      </c>
      <c r="J784" s="52">
        <v>96.55296286708726</v>
      </c>
      <c r="K784" s="52">
        <v>0</v>
      </c>
      <c r="L784" s="52">
        <v>241</v>
      </c>
      <c r="M784" s="52">
        <v>86.398904377384127</v>
      </c>
      <c r="N784" s="52">
        <v>100</v>
      </c>
      <c r="O784" s="52">
        <v>100</v>
      </c>
      <c r="P784" s="52">
        <v>37</v>
      </c>
      <c r="Q784" s="52">
        <v>73.498391929309122</v>
      </c>
      <c r="R784" s="52">
        <v>75</v>
      </c>
      <c r="S784" s="52">
        <v>75</v>
      </c>
      <c r="T784" s="52">
        <v>97.997855905745496</v>
      </c>
      <c r="U784" s="52">
        <v>100</v>
      </c>
      <c r="V784" s="52">
        <v>241</v>
      </c>
      <c r="W784" s="52">
        <v>82.813920881348267</v>
      </c>
      <c r="X784" s="52">
        <v>100</v>
      </c>
      <c r="Y784" s="52">
        <v>100</v>
      </c>
      <c r="Z784" s="52">
        <v>37</v>
      </c>
      <c r="AA784" s="52">
        <v>70.608552047741256</v>
      </c>
      <c r="AB784" s="52">
        <v>94.144736063655017</v>
      </c>
      <c r="AC784" s="52">
        <v>100</v>
      </c>
      <c r="AD784" s="52">
        <v>80</v>
      </c>
      <c r="AE784" s="52">
        <v>64.088749999999976</v>
      </c>
      <c r="AF784" s="52">
        <v>85.45166666666664</v>
      </c>
      <c r="AG784" s="52">
        <v>100</v>
      </c>
      <c r="AH784" s="52">
        <v>14</v>
      </c>
      <c r="AI784" s="52"/>
      <c r="AJ784" s="52">
        <v>65.850000000000009</v>
      </c>
      <c r="AK784" s="52"/>
      <c r="AL784" s="52">
        <v>0</v>
      </c>
      <c r="AM784" s="53">
        <v>1.5</v>
      </c>
      <c r="AN784" s="53">
        <v>4.3899999999999997</v>
      </c>
      <c r="AO784" s="53"/>
      <c r="AP784" s="52">
        <v>0</v>
      </c>
      <c r="AQ784" s="52">
        <v>1</v>
      </c>
      <c r="AR784" s="52">
        <v>1</v>
      </c>
      <c r="AS784" s="52">
        <v>1</v>
      </c>
      <c r="AT784" s="52">
        <v>1</v>
      </c>
      <c r="AU784" s="52">
        <v>1</v>
      </c>
      <c r="AV784" s="52">
        <v>1</v>
      </c>
      <c r="AW784" s="52">
        <v>1</v>
      </c>
      <c r="AX784" s="52"/>
      <c r="AY784" s="52">
        <v>1</v>
      </c>
      <c r="AZ784" s="52">
        <v>1.8218623481781375E-2</v>
      </c>
      <c r="BA784" s="52">
        <v>50</v>
      </c>
      <c r="BB784" s="52">
        <v>50</v>
      </c>
      <c r="BC784" s="52">
        <v>2.8169014084507043E-2</v>
      </c>
      <c r="BD784" s="52">
        <v>50</v>
      </c>
      <c r="BE784" s="52">
        <v>50</v>
      </c>
      <c r="BF784" s="52"/>
      <c r="BG784" s="52"/>
      <c r="BH784" s="52"/>
      <c r="BI784" s="52"/>
      <c r="BJ784" s="52"/>
      <c r="BK784" s="52"/>
      <c r="BL784" s="52"/>
      <c r="BM784" s="52"/>
      <c r="BN784" s="52"/>
      <c r="BO784" s="52"/>
      <c r="BP784" s="52"/>
      <c r="BQ784" s="52"/>
      <c r="BR784" s="52"/>
      <c r="BS784" s="52"/>
      <c r="BT784" s="52"/>
      <c r="BU784" s="54"/>
      <c r="BV784" s="54"/>
      <c r="BW784" s="52"/>
      <c r="BX784" s="52"/>
      <c r="BY784" s="52"/>
      <c r="BZ784" s="55"/>
      <c r="CA784" s="55"/>
      <c r="CB784" s="52"/>
      <c r="CC784" s="52"/>
      <c r="CD784" s="52"/>
      <c r="CE784" s="52"/>
      <c r="CF784" s="52"/>
      <c r="CG784" s="52"/>
      <c r="CH784" s="52"/>
      <c r="CI784" s="52"/>
      <c r="CJ784" s="52"/>
      <c r="CK784" s="52">
        <v>88</v>
      </c>
      <c r="CL784" s="52">
        <v>80</v>
      </c>
      <c r="CM784" s="52">
        <v>93</v>
      </c>
      <c r="CN784" s="52">
        <v>0.90909090909090906</v>
      </c>
      <c r="CO784" s="52">
        <v>0.94623655913978499</v>
      </c>
      <c r="CP784" s="52">
        <v>50</v>
      </c>
      <c r="CQ784" s="52">
        <v>50</v>
      </c>
      <c r="CR784" s="52"/>
      <c r="CS784" s="52"/>
      <c r="CT784" s="52"/>
      <c r="CU784" s="52"/>
      <c r="CV784" s="52"/>
      <c r="CW784" s="52"/>
      <c r="CX784" s="52"/>
      <c r="CY784" s="52"/>
      <c r="CZ784" s="52">
        <v>16.823939048191338</v>
      </c>
      <c r="DA784" s="52">
        <v>19.496255895940152</v>
      </c>
      <c r="DB784" s="52">
        <v>17.335082511020332</v>
      </c>
      <c r="DC784" s="52"/>
      <c r="DD784" s="50" t="s">
        <v>505</v>
      </c>
      <c r="DE784" s="22"/>
      <c r="DF784" s="22"/>
    </row>
    <row r="785" spans="1:110" x14ac:dyDescent="0.25">
      <c r="A785" s="50" t="s">
        <v>3688</v>
      </c>
      <c r="B785" s="50" t="s">
        <v>2379</v>
      </c>
      <c r="C785" s="50" t="s">
        <v>1365</v>
      </c>
      <c r="D785" s="50" t="s">
        <v>114</v>
      </c>
      <c r="E785" s="50" t="s">
        <v>123</v>
      </c>
      <c r="F785" s="50" t="s">
        <v>2644</v>
      </c>
      <c r="G785" s="50" t="s">
        <v>109</v>
      </c>
      <c r="H785" s="52">
        <v>192.55319148936172</v>
      </c>
      <c r="I785" s="52">
        <v>250</v>
      </c>
      <c r="J785" s="52">
        <v>77.021276595744695</v>
      </c>
      <c r="K785" s="52"/>
      <c r="L785" s="52">
        <v>3</v>
      </c>
      <c r="M785" s="52"/>
      <c r="N785" s="52"/>
      <c r="O785" s="52">
        <v>0</v>
      </c>
      <c r="P785" s="52">
        <v>3</v>
      </c>
      <c r="Q785" s="52"/>
      <c r="R785" s="52"/>
      <c r="S785" s="52"/>
      <c r="T785" s="52"/>
      <c r="U785" s="52">
        <v>0</v>
      </c>
      <c r="V785" s="52">
        <v>2</v>
      </c>
      <c r="W785" s="52"/>
      <c r="X785" s="52"/>
      <c r="Y785" s="52">
        <v>0</v>
      </c>
      <c r="Z785" s="52">
        <v>2</v>
      </c>
      <c r="AA785" s="52"/>
      <c r="AB785" s="52"/>
      <c r="AC785" s="52">
        <v>0</v>
      </c>
      <c r="AD785" s="52">
        <v>9</v>
      </c>
      <c r="AE785" s="52"/>
      <c r="AF785" s="52"/>
      <c r="AG785" s="52">
        <v>0</v>
      </c>
      <c r="AH785" s="52">
        <v>9</v>
      </c>
      <c r="AI785" s="52"/>
      <c r="AJ785" s="52"/>
      <c r="AK785" s="52"/>
      <c r="AL785" s="52">
        <v>0</v>
      </c>
      <c r="AM785" s="53"/>
      <c r="AN785" s="53"/>
      <c r="AO785" s="53"/>
      <c r="AP785" s="52">
        <v>1</v>
      </c>
      <c r="AQ785" s="52">
        <v>0.75</v>
      </c>
      <c r="AR785" s="52">
        <v>0.75</v>
      </c>
      <c r="AS785" s="52"/>
      <c r="AT785" s="52">
        <v>0.6</v>
      </c>
      <c r="AU785" s="52">
        <v>0.6</v>
      </c>
      <c r="AV785" s="52"/>
      <c r="AW785" s="52">
        <v>1</v>
      </c>
      <c r="AX785" s="52">
        <v>1</v>
      </c>
      <c r="AY785" s="52"/>
      <c r="AZ785" s="52">
        <v>1.4925373134328358E-2</v>
      </c>
      <c r="BA785" s="52">
        <v>50</v>
      </c>
      <c r="BB785" s="52">
        <v>50</v>
      </c>
      <c r="BC785" s="52">
        <v>1.4925373134328358E-2</v>
      </c>
      <c r="BD785" s="52">
        <v>50</v>
      </c>
      <c r="BE785" s="52">
        <v>50</v>
      </c>
      <c r="BF785" s="52"/>
      <c r="BG785" s="52"/>
      <c r="BH785" s="52"/>
      <c r="BI785" s="52"/>
      <c r="BJ785" s="52"/>
      <c r="BK785" s="52"/>
      <c r="BL785" s="52"/>
      <c r="BM785" s="52"/>
      <c r="BN785" s="52"/>
      <c r="BO785" s="52"/>
      <c r="BP785" s="52">
        <v>32</v>
      </c>
      <c r="BQ785" s="52">
        <v>40</v>
      </c>
      <c r="BR785" s="52">
        <v>0.8</v>
      </c>
      <c r="BS785" s="52">
        <v>42.553191489361708</v>
      </c>
      <c r="BT785" s="52">
        <v>50</v>
      </c>
      <c r="BU785" s="54"/>
      <c r="BV785" s="54"/>
      <c r="BW785" s="52"/>
      <c r="BX785" s="52"/>
      <c r="BY785" s="52"/>
      <c r="BZ785" s="55"/>
      <c r="CA785" s="55"/>
      <c r="CB785" s="52"/>
      <c r="CC785" s="52"/>
      <c r="CD785" s="52"/>
      <c r="CE785" s="52"/>
      <c r="CF785" s="52"/>
      <c r="CG785" s="52"/>
      <c r="CH785" s="52"/>
      <c r="CI785" s="52"/>
      <c r="CJ785" s="52"/>
      <c r="CK785" s="52"/>
      <c r="CL785" s="52"/>
      <c r="CM785" s="52">
        <v>21</v>
      </c>
      <c r="CN785" s="52"/>
      <c r="CO785" s="52"/>
      <c r="CP785" s="52">
        <v>0</v>
      </c>
      <c r="CQ785" s="52">
        <v>50</v>
      </c>
      <c r="CR785" s="52">
        <v>47</v>
      </c>
      <c r="CS785" s="52">
        <v>54</v>
      </c>
      <c r="CT785" s="52">
        <v>0.87037037037037035</v>
      </c>
      <c r="CU785" s="52">
        <v>50</v>
      </c>
      <c r="CV785" s="52">
        <v>50</v>
      </c>
      <c r="CW785" s="52"/>
      <c r="CX785" s="52"/>
      <c r="CY785" s="52"/>
      <c r="CZ785" s="52"/>
      <c r="DA785" s="52"/>
      <c r="DB785" s="52"/>
      <c r="DC785" s="52"/>
      <c r="DD785" s="50" t="s">
        <v>1385</v>
      </c>
      <c r="DE785" s="22"/>
      <c r="DF785" s="22"/>
    </row>
    <row r="786" spans="1:110" x14ac:dyDescent="0.25">
      <c r="A786" s="50" t="s">
        <v>2672</v>
      </c>
      <c r="B786" s="50" t="s">
        <v>130</v>
      </c>
      <c r="C786" s="50" t="s">
        <v>106</v>
      </c>
      <c r="D786" s="50" t="s">
        <v>114</v>
      </c>
      <c r="E786" s="50" t="s">
        <v>132</v>
      </c>
      <c r="F786" s="50" t="s">
        <v>2644</v>
      </c>
      <c r="G786" s="50" t="s">
        <v>109</v>
      </c>
      <c r="H786" s="52">
        <v>488.36478032274613</v>
      </c>
      <c r="I786" s="52">
        <v>550</v>
      </c>
      <c r="J786" s="52">
        <v>88.793596422317478</v>
      </c>
      <c r="K786" s="52">
        <v>0</v>
      </c>
      <c r="L786" s="52">
        <v>234</v>
      </c>
      <c r="M786" s="52">
        <v>85.06961875370007</v>
      </c>
      <c r="N786" s="52">
        <v>100</v>
      </c>
      <c r="O786" s="52">
        <v>100</v>
      </c>
      <c r="P786" s="52">
        <v>25</v>
      </c>
      <c r="Q786" s="52">
        <v>68.550715689026092</v>
      </c>
      <c r="R786" s="52">
        <v>75</v>
      </c>
      <c r="S786" s="52">
        <v>75</v>
      </c>
      <c r="T786" s="52">
        <v>91.400954252034794</v>
      </c>
      <c r="U786" s="52">
        <v>100</v>
      </c>
      <c r="V786" s="52">
        <v>234</v>
      </c>
      <c r="W786" s="52">
        <v>79.983536050843767</v>
      </c>
      <c r="X786" s="52">
        <v>100</v>
      </c>
      <c r="Y786" s="52">
        <v>100</v>
      </c>
      <c r="Z786" s="52">
        <v>25</v>
      </c>
      <c r="AA786" s="52">
        <v>62.354017094017088</v>
      </c>
      <c r="AB786" s="52">
        <v>83.138689458689456</v>
      </c>
      <c r="AC786" s="52">
        <v>100</v>
      </c>
      <c r="AD786" s="52"/>
      <c r="AE786" s="52"/>
      <c r="AF786" s="52"/>
      <c r="AG786" s="52">
        <v>0</v>
      </c>
      <c r="AH786" s="52"/>
      <c r="AI786" s="52"/>
      <c r="AJ786" s="52"/>
      <c r="AK786" s="52"/>
      <c r="AL786" s="52">
        <v>0</v>
      </c>
      <c r="AM786" s="53">
        <v>6.44</v>
      </c>
      <c r="AN786" s="53">
        <v>12.64</v>
      </c>
      <c r="AO786" s="53"/>
      <c r="AP786" s="52">
        <v>0</v>
      </c>
      <c r="AQ786" s="52">
        <v>1</v>
      </c>
      <c r="AR786" s="52">
        <v>1</v>
      </c>
      <c r="AS786" s="52">
        <v>1</v>
      </c>
      <c r="AT786" s="52">
        <v>1</v>
      </c>
      <c r="AU786" s="52">
        <v>1</v>
      </c>
      <c r="AV786" s="52">
        <v>1</v>
      </c>
      <c r="AW786" s="52"/>
      <c r="AX786" s="52"/>
      <c r="AY786" s="52"/>
      <c r="AZ786" s="52">
        <v>4.6125461254612546E-2</v>
      </c>
      <c r="BA786" s="52">
        <v>50</v>
      </c>
      <c r="BB786" s="52">
        <v>50</v>
      </c>
      <c r="BC786" s="52">
        <v>0.14754098360655737</v>
      </c>
      <c r="BD786" s="52">
        <v>30.491803278688543</v>
      </c>
      <c r="BE786" s="52">
        <v>50</v>
      </c>
      <c r="BF786" s="52"/>
      <c r="BG786" s="52"/>
      <c r="BH786" s="52"/>
      <c r="BI786" s="52"/>
      <c r="BJ786" s="52"/>
      <c r="BK786" s="52"/>
      <c r="BL786" s="52"/>
      <c r="BM786" s="52"/>
      <c r="BN786" s="52"/>
      <c r="BO786" s="52"/>
      <c r="BP786" s="52"/>
      <c r="BQ786" s="52"/>
      <c r="BR786" s="52"/>
      <c r="BS786" s="52"/>
      <c r="BT786" s="52"/>
      <c r="BU786" s="54"/>
      <c r="BV786" s="54"/>
      <c r="BW786" s="52"/>
      <c r="BX786" s="52"/>
      <c r="BY786" s="52"/>
      <c r="BZ786" s="55"/>
      <c r="CA786" s="55"/>
      <c r="CB786" s="52"/>
      <c r="CC786" s="52"/>
      <c r="CD786" s="52"/>
      <c r="CE786" s="52"/>
      <c r="CF786" s="52"/>
      <c r="CG786" s="52"/>
      <c r="CH786" s="52"/>
      <c r="CI786" s="52"/>
      <c r="CJ786" s="52"/>
      <c r="CK786" s="52">
        <v>128</v>
      </c>
      <c r="CL786" s="52">
        <v>64</v>
      </c>
      <c r="CM786" s="52">
        <v>128</v>
      </c>
      <c r="CN786" s="52">
        <v>0.5</v>
      </c>
      <c r="CO786" s="52">
        <v>1</v>
      </c>
      <c r="CP786" s="52">
        <v>33.333333333333329</v>
      </c>
      <c r="CQ786" s="52">
        <v>50</v>
      </c>
      <c r="CR786" s="52"/>
      <c r="CS786" s="52"/>
      <c r="CT786" s="52"/>
      <c r="CU786" s="52"/>
      <c r="CV786" s="52"/>
      <c r="CW786" s="52"/>
      <c r="CX786" s="52"/>
      <c r="CY786" s="52"/>
      <c r="CZ786" s="52">
        <v>16.823939048191338</v>
      </c>
      <c r="DA786" s="52">
        <v>19.496255895940152</v>
      </c>
      <c r="DB786" s="52">
        <v>17.335082511020332</v>
      </c>
      <c r="DC786" s="52"/>
      <c r="DD786" s="50" t="s">
        <v>131</v>
      </c>
      <c r="DE786" s="22"/>
      <c r="DF786" s="22"/>
    </row>
    <row r="787" spans="1:110" x14ac:dyDescent="0.25">
      <c r="A787" s="50" t="s">
        <v>2950</v>
      </c>
      <c r="B787" s="50" t="s">
        <v>2380</v>
      </c>
      <c r="C787" s="50" t="s">
        <v>106</v>
      </c>
      <c r="D787" s="50" t="s">
        <v>122</v>
      </c>
      <c r="E787" s="50" t="s">
        <v>123</v>
      </c>
      <c r="F787" s="50" t="s">
        <v>2644</v>
      </c>
      <c r="G787" s="50" t="s">
        <v>109</v>
      </c>
      <c r="H787" s="52">
        <v>852.18736664344738</v>
      </c>
      <c r="I787" s="52">
        <v>1250</v>
      </c>
      <c r="J787" s="52">
        <v>68.174989331475786</v>
      </c>
      <c r="K787" s="52">
        <v>1</v>
      </c>
      <c r="L787" s="52">
        <v>108</v>
      </c>
      <c r="M787" s="52">
        <v>55.807833034647558</v>
      </c>
      <c r="N787" s="52">
        <v>74.410444046196744</v>
      </c>
      <c r="O787" s="52">
        <v>100</v>
      </c>
      <c r="P787" s="52">
        <v>54</v>
      </c>
      <c r="Q787" s="52">
        <v>46.483870967741943</v>
      </c>
      <c r="R787" s="52">
        <v>53.46529209621994</v>
      </c>
      <c r="S787" s="52">
        <v>65.13179510155318</v>
      </c>
      <c r="T787" s="52">
        <v>61.978494623655919</v>
      </c>
      <c r="U787" s="52">
        <v>100</v>
      </c>
      <c r="V787" s="52">
        <v>102</v>
      </c>
      <c r="W787" s="52">
        <v>44.295858320418652</v>
      </c>
      <c r="X787" s="52">
        <v>59.061144427224868</v>
      </c>
      <c r="Y787" s="52">
        <v>100</v>
      </c>
      <c r="Z787" s="52">
        <v>52</v>
      </c>
      <c r="AA787" s="52">
        <v>35.479095074455891</v>
      </c>
      <c r="AB787" s="52">
        <v>47.305460099274519</v>
      </c>
      <c r="AC787" s="52">
        <v>100</v>
      </c>
      <c r="AD787" s="52">
        <v>258</v>
      </c>
      <c r="AE787" s="52">
        <v>55.245865633074963</v>
      </c>
      <c r="AF787" s="52">
        <v>73.661154177433289</v>
      </c>
      <c r="AG787" s="52">
        <v>100</v>
      </c>
      <c r="AH787" s="52">
        <v>102</v>
      </c>
      <c r="AI787" s="52">
        <v>43.96764705882353</v>
      </c>
      <c r="AJ787" s="52">
        <v>62.620085470085435</v>
      </c>
      <c r="AK787" s="52">
        <v>58.623529411764707</v>
      </c>
      <c r="AL787" s="52">
        <v>100</v>
      </c>
      <c r="AM787" s="53">
        <v>18.64</v>
      </c>
      <c r="AN787" s="53">
        <v>17.98</v>
      </c>
      <c r="AO787" s="53">
        <v>18.649999999999999</v>
      </c>
      <c r="AP787" s="52">
        <v>1</v>
      </c>
      <c r="AQ787" s="52">
        <v>0.436</v>
      </c>
      <c r="AR787" s="52">
        <v>0.49549549549549549</v>
      </c>
      <c r="AS787" s="52">
        <v>0.38848920863309355</v>
      </c>
      <c r="AT787" s="52">
        <v>0.41434262948207173</v>
      </c>
      <c r="AU787" s="52">
        <v>0.48214285714285715</v>
      </c>
      <c r="AV787" s="52">
        <v>0.35971223021582732</v>
      </c>
      <c r="AW787" s="52">
        <v>0.99264705882352944</v>
      </c>
      <c r="AX787" s="52">
        <v>0.99099099099099097</v>
      </c>
      <c r="AY787" s="52">
        <v>0.99378881987577639</v>
      </c>
      <c r="AZ787" s="52">
        <v>0.1916342412451362</v>
      </c>
      <c r="BA787" s="52">
        <v>21.673151750972774</v>
      </c>
      <c r="BB787" s="52">
        <v>50</v>
      </c>
      <c r="BC787" s="52">
        <v>0.26484018264840181</v>
      </c>
      <c r="BD787" s="52">
        <v>7.0319634703196465</v>
      </c>
      <c r="BE787" s="52">
        <v>50</v>
      </c>
      <c r="BF787" s="52">
        <v>262</v>
      </c>
      <c r="BG787" s="52">
        <v>493</v>
      </c>
      <c r="BH787" s="52">
        <v>0.53144016227180524</v>
      </c>
      <c r="BI787" s="52">
        <v>35.429344151453684</v>
      </c>
      <c r="BJ787" s="52">
        <v>50</v>
      </c>
      <c r="BK787" s="52">
        <v>167</v>
      </c>
      <c r="BL787" s="52">
        <v>493</v>
      </c>
      <c r="BM787" s="52">
        <v>0.33874239350912777</v>
      </c>
      <c r="BN787" s="52">
        <v>22.582826233941852</v>
      </c>
      <c r="BO787" s="52">
        <v>50</v>
      </c>
      <c r="BP787" s="52">
        <v>262</v>
      </c>
      <c r="BQ787" s="52">
        <v>277</v>
      </c>
      <c r="BR787" s="52">
        <v>0.94584837545126355</v>
      </c>
      <c r="BS787" s="52">
        <v>50</v>
      </c>
      <c r="BT787" s="52">
        <v>50</v>
      </c>
      <c r="BU787" s="54">
        <v>269</v>
      </c>
      <c r="BV787" s="54">
        <v>315</v>
      </c>
      <c r="BW787" s="52">
        <v>0.85396825396825393</v>
      </c>
      <c r="BX787" s="52">
        <v>90.847686592367452</v>
      </c>
      <c r="BY787" s="52">
        <v>100</v>
      </c>
      <c r="BZ787" s="55">
        <v>119</v>
      </c>
      <c r="CA787" s="55">
        <v>155</v>
      </c>
      <c r="CB787" s="52">
        <v>0.76774193548387093</v>
      </c>
      <c r="CC787" s="52">
        <v>81.674673987645846</v>
      </c>
      <c r="CD787" s="52">
        <v>100</v>
      </c>
      <c r="CE787" s="52">
        <v>1</v>
      </c>
      <c r="CF787" s="52">
        <v>276</v>
      </c>
      <c r="CG787" s="52">
        <v>173</v>
      </c>
      <c r="CH787" s="52">
        <v>0.62681159420289856</v>
      </c>
      <c r="CI787" s="52">
        <v>83.574879227053145</v>
      </c>
      <c r="CJ787" s="52">
        <v>100</v>
      </c>
      <c r="CK787" s="52">
        <v>258</v>
      </c>
      <c r="CL787" s="52">
        <v>151</v>
      </c>
      <c r="CM787" s="52">
        <v>261</v>
      </c>
      <c r="CN787" s="52">
        <v>0.5852713178294574</v>
      </c>
      <c r="CO787" s="52">
        <v>0.9885057471264368</v>
      </c>
      <c r="CP787" s="52">
        <v>39.018087855297161</v>
      </c>
      <c r="CQ787" s="52">
        <v>50</v>
      </c>
      <c r="CR787" s="52">
        <v>559</v>
      </c>
      <c r="CS787" s="52">
        <v>1028</v>
      </c>
      <c r="CT787" s="52">
        <v>0.54377431906614782</v>
      </c>
      <c r="CU787" s="52">
        <v>45.314526588845652</v>
      </c>
      <c r="CV787" s="52">
        <v>50</v>
      </c>
      <c r="CW787" s="52">
        <v>0.76774193548387093</v>
      </c>
      <c r="CX787" s="52">
        <v>0.90217391304347827</v>
      </c>
      <c r="CY787" s="52">
        <v>0.1344319775596074</v>
      </c>
      <c r="CZ787" s="52">
        <v>16.823939048191338</v>
      </c>
      <c r="DA787" s="52">
        <v>19.496255895940152</v>
      </c>
      <c r="DB787" s="52">
        <v>17.335082511020332</v>
      </c>
      <c r="DC787" s="52">
        <v>12.629206143265662</v>
      </c>
      <c r="DD787" s="50" t="s">
        <v>527</v>
      </c>
      <c r="DE787" s="22"/>
      <c r="DF787" s="22"/>
    </row>
    <row r="788" spans="1:110" x14ac:dyDescent="0.25">
      <c r="A788" s="50" t="s">
        <v>2840</v>
      </c>
      <c r="B788" s="50" t="s">
        <v>2381</v>
      </c>
      <c r="C788" s="50" t="s">
        <v>106</v>
      </c>
      <c r="D788" s="50" t="s">
        <v>114</v>
      </c>
      <c r="E788" s="50" t="s">
        <v>108</v>
      </c>
      <c r="F788" s="50" t="s">
        <v>1454</v>
      </c>
      <c r="G788" s="50" t="s">
        <v>109</v>
      </c>
      <c r="H788" s="52">
        <v>472.82456323006903</v>
      </c>
      <c r="I788" s="52">
        <v>750</v>
      </c>
      <c r="J788" s="52">
        <v>63.04327509734253</v>
      </c>
      <c r="K788" s="52">
        <v>0</v>
      </c>
      <c r="L788" s="52">
        <v>258</v>
      </c>
      <c r="M788" s="52">
        <v>56.067892265874853</v>
      </c>
      <c r="N788" s="52">
        <v>74.757189687833133</v>
      </c>
      <c r="O788" s="52">
        <v>100</v>
      </c>
      <c r="P788" s="52">
        <v>219</v>
      </c>
      <c r="Q788" s="52">
        <v>54.397295771230652</v>
      </c>
      <c r="R788" s="52">
        <v>59.810915727986355</v>
      </c>
      <c r="S788" s="52">
        <v>65.448934120415316</v>
      </c>
      <c r="T788" s="52">
        <v>72.529727694974198</v>
      </c>
      <c r="U788" s="52">
        <v>100</v>
      </c>
      <c r="V788" s="52">
        <v>253</v>
      </c>
      <c r="W788" s="52">
        <v>46.684070235271619</v>
      </c>
      <c r="X788" s="52">
        <v>62.245426980362161</v>
      </c>
      <c r="Y788" s="52">
        <v>100</v>
      </c>
      <c r="Z788" s="52">
        <v>215</v>
      </c>
      <c r="AA788" s="52">
        <v>44.363976613303436</v>
      </c>
      <c r="AB788" s="52">
        <v>59.151968817737909</v>
      </c>
      <c r="AC788" s="52">
        <v>100</v>
      </c>
      <c r="AD788" s="52">
        <v>64</v>
      </c>
      <c r="AE788" s="52">
        <v>44.595833333333339</v>
      </c>
      <c r="AF788" s="52">
        <v>59.461111111111123</v>
      </c>
      <c r="AG788" s="52">
        <v>100</v>
      </c>
      <c r="AH788" s="52">
        <v>57</v>
      </c>
      <c r="AI788" s="52">
        <v>44.212280701754374</v>
      </c>
      <c r="AJ788" s="52"/>
      <c r="AK788" s="52">
        <v>58.94970760233916</v>
      </c>
      <c r="AL788" s="52">
        <v>100</v>
      </c>
      <c r="AM788" s="53">
        <v>11.05</v>
      </c>
      <c r="AN788" s="53">
        <v>15.44</v>
      </c>
      <c r="AO788" s="53"/>
      <c r="AP788" s="52">
        <v>0</v>
      </c>
      <c r="AQ788" s="52">
        <v>0.98561151079136688</v>
      </c>
      <c r="AR788" s="52">
        <v>0.98319327731092432</v>
      </c>
      <c r="AS788" s="52">
        <v>1</v>
      </c>
      <c r="AT788" s="52">
        <v>0.9926739926739927</v>
      </c>
      <c r="AU788" s="52">
        <v>0.99145299145299148</v>
      </c>
      <c r="AV788" s="52">
        <v>1</v>
      </c>
      <c r="AW788" s="52">
        <v>1</v>
      </c>
      <c r="AX788" s="52">
        <v>1</v>
      </c>
      <c r="AY788" s="52"/>
      <c r="AZ788" s="52">
        <v>0.16463414634146342</v>
      </c>
      <c r="BA788" s="52">
        <v>27.073170731707318</v>
      </c>
      <c r="BB788" s="52">
        <v>50</v>
      </c>
      <c r="BC788" s="52">
        <v>0.17814726840855108</v>
      </c>
      <c r="BD788" s="52">
        <v>24.370546318289787</v>
      </c>
      <c r="BE788" s="52">
        <v>50</v>
      </c>
      <c r="BF788" s="52"/>
      <c r="BG788" s="52"/>
      <c r="BH788" s="52"/>
      <c r="BI788" s="52"/>
      <c r="BJ788" s="52"/>
      <c r="BK788" s="52"/>
      <c r="BL788" s="52"/>
      <c r="BM788" s="52"/>
      <c r="BN788" s="52"/>
      <c r="BO788" s="52"/>
      <c r="BP788" s="52"/>
      <c r="BQ788" s="52"/>
      <c r="BR788" s="52"/>
      <c r="BS788" s="52"/>
      <c r="BT788" s="52"/>
      <c r="BU788" s="54"/>
      <c r="BV788" s="54"/>
      <c r="BW788" s="52"/>
      <c r="BX788" s="52"/>
      <c r="BY788" s="52"/>
      <c r="BZ788" s="55"/>
      <c r="CA788" s="55"/>
      <c r="CB788" s="52"/>
      <c r="CC788" s="52"/>
      <c r="CD788" s="52"/>
      <c r="CE788" s="52"/>
      <c r="CF788" s="52"/>
      <c r="CG788" s="52"/>
      <c r="CH788" s="52"/>
      <c r="CI788" s="52"/>
      <c r="CJ788" s="52"/>
      <c r="CK788" s="52">
        <v>140</v>
      </c>
      <c r="CL788" s="52">
        <v>72</v>
      </c>
      <c r="CM788" s="52">
        <v>142</v>
      </c>
      <c r="CN788" s="52">
        <v>0.51428571428571423</v>
      </c>
      <c r="CO788" s="52">
        <v>0.9859154929577465</v>
      </c>
      <c r="CP788" s="52">
        <v>34.285714285714278</v>
      </c>
      <c r="CQ788" s="52">
        <v>50</v>
      </c>
      <c r="CR788" s="52"/>
      <c r="CS788" s="52"/>
      <c r="CT788" s="52"/>
      <c r="CU788" s="52"/>
      <c r="CV788" s="52"/>
      <c r="CW788" s="52"/>
      <c r="CX788" s="52"/>
      <c r="CY788" s="52"/>
      <c r="CZ788" s="52">
        <v>16.823939048191338</v>
      </c>
      <c r="DA788" s="52">
        <v>19.496255895940152</v>
      </c>
      <c r="DB788" s="52">
        <v>17.335082511020332</v>
      </c>
      <c r="DC788" s="52"/>
      <c r="DD788" s="50" t="s">
        <v>403</v>
      </c>
      <c r="DE788" s="22"/>
      <c r="DF788" s="22"/>
    </row>
    <row r="789" spans="1:110" x14ac:dyDescent="0.25">
      <c r="A789" s="50" t="s">
        <v>3046</v>
      </c>
      <c r="B789" s="50" t="s">
        <v>2382</v>
      </c>
      <c r="C789" s="50" t="s">
        <v>106</v>
      </c>
      <c r="D789" s="50" t="s">
        <v>114</v>
      </c>
      <c r="E789" s="50" t="s">
        <v>137</v>
      </c>
      <c r="F789" s="50" t="s">
        <v>1454</v>
      </c>
      <c r="G789" s="50" t="s">
        <v>109</v>
      </c>
      <c r="H789" s="52">
        <v>544.16463104302693</v>
      </c>
      <c r="I789" s="52">
        <v>750</v>
      </c>
      <c r="J789" s="52">
        <v>72.555284139070253</v>
      </c>
      <c r="K789" s="52">
        <v>0</v>
      </c>
      <c r="L789" s="52">
        <v>150</v>
      </c>
      <c r="M789" s="52">
        <v>62.874561408979801</v>
      </c>
      <c r="N789" s="52">
        <v>83.832748545306401</v>
      </c>
      <c r="O789" s="52">
        <v>100</v>
      </c>
      <c r="P789" s="52">
        <v>117</v>
      </c>
      <c r="Q789" s="52">
        <v>60.527175307615153</v>
      </c>
      <c r="R789" s="52">
        <v>62.354483604483583</v>
      </c>
      <c r="S789" s="52">
        <v>71.19711213199993</v>
      </c>
      <c r="T789" s="52">
        <v>80.702900410153532</v>
      </c>
      <c r="U789" s="52">
        <v>100</v>
      </c>
      <c r="V789" s="52">
        <v>150</v>
      </c>
      <c r="W789" s="52">
        <v>54.278518225184889</v>
      </c>
      <c r="X789" s="52">
        <v>72.371357633579862</v>
      </c>
      <c r="Y789" s="52">
        <v>100</v>
      </c>
      <c r="Z789" s="52">
        <v>117</v>
      </c>
      <c r="AA789" s="52">
        <v>52.000681836151919</v>
      </c>
      <c r="AB789" s="52">
        <v>69.334242448202559</v>
      </c>
      <c r="AC789" s="52">
        <v>100</v>
      </c>
      <c r="AD789" s="52">
        <v>40</v>
      </c>
      <c r="AE789" s="52">
        <v>44.210833333333333</v>
      </c>
      <c r="AF789" s="52">
        <v>58.947777777777773</v>
      </c>
      <c r="AG789" s="52">
        <v>100</v>
      </c>
      <c r="AH789" s="52">
        <v>36</v>
      </c>
      <c r="AI789" s="52">
        <v>43.470370370370375</v>
      </c>
      <c r="AJ789" s="52"/>
      <c r="AK789" s="52">
        <v>57.960493827160498</v>
      </c>
      <c r="AL789" s="52">
        <v>100</v>
      </c>
      <c r="AM789" s="53">
        <v>10.66</v>
      </c>
      <c r="AN789" s="53">
        <v>10.35</v>
      </c>
      <c r="AO789" s="53"/>
      <c r="AP789" s="52">
        <v>0</v>
      </c>
      <c r="AQ789" s="52">
        <v>0.97499999999999998</v>
      </c>
      <c r="AR789" s="52">
        <v>0.98347107438016534</v>
      </c>
      <c r="AS789" s="52">
        <v>0.94871794871794868</v>
      </c>
      <c r="AT789" s="52">
        <v>0.97499999999999998</v>
      </c>
      <c r="AU789" s="52">
        <v>0.98347107438016534</v>
      </c>
      <c r="AV789" s="52">
        <v>0.94871794871794868</v>
      </c>
      <c r="AW789" s="52">
        <v>1</v>
      </c>
      <c r="AX789" s="52">
        <v>1</v>
      </c>
      <c r="AY789" s="52"/>
      <c r="AZ789" s="52">
        <v>9.921671018276762E-2</v>
      </c>
      <c r="BA789" s="52">
        <v>40.15665796344647</v>
      </c>
      <c r="BB789" s="52">
        <v>50</v>
      </c>
      <c r="BC789" s="52">
        <v>0.10038610038610038</v>
      </c>
      <c r="BD789" s="52">
        <v>39.922779922779931</v>
      </c>
      <c r="BE789" s="52">
        <v>50</v>
      </c>
      <c r="BF789" s="52"/>
      <c r="BG789" s="52"/>
      <c r="BH789" s="52"/>
      <c r="BI789" s="52"/>
      <c r="BJ789" s="52"/>
      <c r="BK789" s="52"/>
      <c r="BL789" s="52"/>
      <c r="BM789" s="52"/>
      <c r="BN789" s="52"/>
      <c r="BO789" s="52"/>
      <c r="BP789" s="52"/>
      <c r="BQ789" s="52"/>
      <c r="BR789" s="52"/>
      <c r="BS789" s="52"/>
      <c r="BT789" s="52"/>
      <c r="BU789" s="54"/>
      <c r="BV789" s="54"/>
      <c r="BW789" s="52"/>
      <c r="BX789" s="52"/>
      <c r="BY789" s="52"/>
      <c r="BZ789" s="55"/>
      <c r="CA789" s="55"/>
      <c r="CB789" s="52"/>
      <c r="CC789" s="52"/>
      <c r="CD789" s="52"/>
      <c r="CE789" s="52"/>
      <c r="CF789" s="52"/>
      <c r="CG789" s="52"/>
      <c r="CH789" s="52"/>
      <c r="CI789" s="52"/>
      <c r="CJ789" s="52"/>
      <c r="CK789" s="52">
        <v>57</v>
      </c>
      <c r="CL789" s="52">
        <v>35</v>
      </c>
      <c r="CM789" s="52">
        <v>59</v>
      </c>
      <c r="CN789" s="52">
        <v>0.61403508771929827</v>
      </c>
      <c r="CO789" s="52">
        <v>0.96610169491525422</v>
      </c>
      <c r="CP789" s="52">
        <v>40.935672514619888</v>
      </c>
      <c r="CQ789" s="52">
        <v>50</v>
      </c>
      <c r="CR789" s="52"/>
      <c r="CS789" s="52"/>
      <c r="CT789" s="52"/>
      <c r="CU789" s="52"/>
      <c r="CV789" s="52"/>
      <c r="CW789" s="52"/>
      <c r="CX789" s="52"/>
      <c r="CY789" s="52"/>
      <c r="CZ789" s="52">
        <v>16.823939048191338</v>
      </c>
      <c r="DA789" s="52">
        <v>19.496255895940152</v>
      </c>
      <c r="DB789" s="52">
        <v>17.335082511020332</v>
      </c>
      <c r="DC789" s="52"/>
      <c r="DD789" s="50" t="s">
        <v>635</v>
      </c>
      <c r="DE789" s="22"/>
      <c r="DF789" s="22"/>
    </row>
    <row r="790" spans="1:110" x14ac:dyDescent="0.25">
      <c r="A790" s="50" t="s">
        <v>3678</v>
      </c>
      <c r="B790" s="50" t="s">
        <v>2383</v>
      </c>
      <c r="C790" s="50" t="s">
        <v>1365</v>
      </c>
      <c r="D790" s="50" t="s">
        <v>140</v>
      </c>
      <c r="E790" s="50" t="s">
        <v>123</v>
      </c>
      <c r="F790" s="50" t="s">
        <v>2644</v>
      </c>
      <c r="G790" s="50" t="s">
        <v>109</v>
      </c>
      <c r="H790" s="52">
        <v>0</v>
      </c>
      <c r="I790" s="52">
        <v>0</v>
      </c>
      <c r="J790" s="52">
        <v>0</v>
      </c>
      <c r="K790" s="52"/>
      <c r="L790" s="52"/>
      <c r="M790" s="52"/>
      <c r="N790" s="52"/>
      <c r="O790" s="52"/>
      <c r="P790" s="52"/>
      <c r="Q790" s="52"/>
      <c r="R790" s="52"/>
      <c r="S790" s="52"/>
      <c r="T790" s="52"/>
      <c r="U790" s="52"/>
      <c r="V790" s="52"/>
      <c r="W790" s="52"/>
      <c r="X790" s="52"/>
      <c r="Y790" s="52"/>
      <c r="Z790" s="52"/>
      <c r="AA790" s="52"/>
      <c r="AB790" s="52"/>
      <c r="AC790" s="52"/>
      <c r="AD790" s="52"/>
      <c r="AE790" s="52"/>
      <c r="AF790" s="52"/>
      <c r="AG790" s="52"/>
      <c r="AH790" s="52"/>
      <c r="AI790" s="52"/>
      <c r="AJ790" s="52"/>
      <c r="AK790" s="52"/>
      <c r="AL790" s="52"/>
      <c r="AM790" s="53"/>
      <c r="AN790" s="53"/>
      <c r="AO790" s="53"/>
      <c r="AP790" s="52"/>
      <c r="AQ790" s="52"/>
      <c r="AR790" s="52"/>
      <c r="AS790" s="52"/>
      <c r="AT790" s="52"/>
      <c r="AU790" s="52"/>
      <c r="AV790" s="52"/>
      <c r="AW790" s="52"/>
      <c r="AX790" s="52"/>
      <c r="AY790" s="52"/>
      <c r="AZ790" s="52"/>
      <c r="BA790" s="52"/>
      <c r="BB790" s="52"/>
      <c r="BC790" s="52"/>
      <c r="BD790" s="52"/>
      <c r="BE790" s="52"/>
      <c r="BF790" s="52"/>
      <c r="BG790" s="52"/>
      <c r="BH790" s="52"/>
      <c r="BI790" s="52"/>
      <c r="BJ790" s="52"/>
      <c r="BK790" s="52"/>
      <c r="BL790" s="52"/>
      <c r="BM790" s="52"/>
      <c r="BN790" s="52"/>
      <c r="BO790" s="52"/>
      <c r="BP790" s="52"/>
      <c r="BQ790" s="52"/>
      <c r="BR790" s="52"/>
      <c r="BS790" s="52"/>
      <c r="BT790" s="52"/>
      <c r="BU790" s="54"/>
      <c r="BV790" s="54"/>
      <c r="BW790" s="52"/>
      <c r="BX790" s="52"/>
      <c r="BY790" s="52"/>
      <c r="BZ790" s="55"/>
      <c r="CA790" s="55"/>
      <c r="CB790" s="52"/>
      <c r="CC790" s="52"/>
      <c r="CD790" s="52"/>
      <c r="CE790" s="52"/>
      <c r="CF790" s="52"/>
      <c r="CG790" s="52"/>
      <c r="CH790" s="52"/>
      <c r="CI790" s="52"/>
      <c r="CJ790" s="52"/>
      <c r="CK790" s="52"/>
      <c r="CL790" s="52"/>
      <c r="CM790" s="52">
        <v>1</v>
      </c>
      <c r="CN790" s="52"/>
      <c r="CO790" s="52"/>
      <c r="CP790" s="52">
        <v>0</v>
      </c>
      <c r="CQ790" s="52">
        <v>0</v>
      </c>
      <c r="CR790" s="52"/>
      <c r="CS790" s="52"/>
      <c r="CT790" s="52"/>
      <c r="CU790" s="52"/>
      <c r="CV790" s="52"/>
      <c r="CW790" s="52"/>
      <c r="CX790" s="52"/>
      <c r="CY790" s="52"/>
      <c r="CZ790" s="52"/>
      <c r="DA790" s="52"/>
      <c r="DB790" s="52"/>
      <c r="DC790" s="52"/>
      <c r="DD790" s="50" t="s">
        <v>1373</v>
      </c>
      <c r="DE790" s="22"/>
      <c r="DF790" s="22"/>
    </row>
    <row r="791" spans="1:110" x14ac:dyDescent="0.25">
      <c r="A791" s="50" t="s">
        <v>3602</v>
      </c>
      <c r="B791" s="50" t="s">
        <v>2384</v>
      </c>
      <c r="C791" s="50" t="s">
        <v>1212</v>
      </c>
      <c r="D791" s="50" t="s">
        <v>108</v>
      </c>
      <c r="E791" s="50" t="s">
        <v>119</v>
      </c>
      <c r="F791" s="50" t="s">
        <v>2644</v>
      </c>
      <c r="G791" s="50" t="s">
        <v>109</v>
      </c>
      <c r="H791" s="52">
        <v>651.80010392464658</v>
      </c>
      <c r="I791" s="52">
        <v>800</v>
      </c>
      <c r="J791" s="52">
        <v>81.475012990580822</v>
      </c>
      <c r="K791" s="52">
        <v>1</v>
      </c>
      <c r="L791" s="52">
        <v>537</v>
      </c>
      <c r="M791" s="52">
        <v>79.283824283112565</v>
      </c>
      <c r="N791" s="52">
        <v>100</v>
      </c>
      <c r="O791" s="52">
        <v>100</v>
      </c>
      <c r="P791" s="52">
        <v>102</v>
      </c>
      <c r="Q791" s="52">
        <v>59.58973967782525</v>
      </c>
      <c r="R791" s="52">
        <v>73.352879842313143</v>
      </c>
      <c r="S791" s="52">
        <v>75</v>
      </c>
      <c r="T791" s="52">
        <v>79.452986237100333</v>
      </c>
      <c r="U791" s="52">
        <v>100</v>
      </c>
      <c r="V791" s="52">
        <v>532</v>
      </c>
      <c r="W791" s="52">
        <v>68.77374594397061</v>
      </c>
      <c r="X791" s="52">
        <v>91.698327925294137</v>
      </c>
      <c r="Y791" s="52">
        <v>100</v>
      </c>
      <c r="Z791" s="52">
        <v>100</v>
      </c>
      <c r="AA791" s="52">
        <v>48.99188750313089</v>
      </c>
      <c r="AB791" s="52">
        <v>65.322516670841196</v>
      </c>
      <c r="AC791" s="52">
        <v>100</v>
      </c>
      <c r="AD791" s="52">
        <v>188</v>
      </c>
      <c r="AE791" s="52">
        <v>62.83798758865246</v>
      </c>
      <c r="AF791" s="52">
        <v>83.783983451536614</v>
      </c>
      <c r="AG791" s="52">
        <v>100</v>
      </c>
      <c r="AH791" s="52">
        <v>40</v>
      </c>
      <c r="AI791" s="52">
        <v>49.607708333333328</v>
      </c>
      <c r="AJ791" s="52">
        <v>66.413738738738687</v>
      </c>
      <c r="AK791" s="52">
        <v>66.143611111111099</v>
      </c>
      <c r="AL791" s="52">
        <v>100</v>
      </c>
      <c r="AM791" s="53">
        <v>15.41</v>
      </c>
      <c r="AN791" s="53">
        <v>24.36</v>
      </c>
      <c r="AO791" s="53">
        <v>16.8</v>
      </c>
      <c r="AP791" s="52">
        <v>0</v>
      </c>
      <c r="AQ791" s="52">
        <v>0.98722627737226276</v>
      </c>
      <c r="AR791" s="52">
        <v>1</v>
      </c>
      <c r="AS791" s="52">
        <v>0.98423423423423428</v>
      </c>
      <c r="AT791" s="52">
        <v>0.97814207650273222</v>
      </c>
      <c r="AU791" s="52">
        <v>0.98095238095238091</v>
      </c>
      <c r="AV791" s="52">
        <v>0.97747747747747749</v>
      </c>
      <c r="AW791" s="52">
        <v>1</v>
      </c>
      <c r="AX791" s="52">
        <v>1</v>
      </c>
      <c r="AY791" s="52">
        <v>1</v>
      </c>
      <c r="AZ791" s="52">
        <v>6.3868613138686137E-2</v>
      </c>
      <c r="BA791" s="52">
        <v>47.226277372262793</v>
      </c>
      <c r="BB791" s="52">
        <v>50</v>
      </c>
      <c r="BC791" s="52">
        <v>0.16831683168316833</v>
      </c>
      <c r="BD791" s="52">
        <v>26.336633663366339</v>
      </c>
      <c r="BE791" s="52">
        <v>50</v>
      </c>
      <c r="BF791" s="52"/>
      <c r="BG791" s="52"/>
      <c r="BH791" s="52"/>
      <c r="BI791" s="52"/>
      <c r="BJ791" s="52"/>
      <c r="BK791" s="52"/>
      <c r="BL791" s="52"/>
      <c r="BM791" s="52"/>
      <c r="BN791" s="52"/>
      <c r="BO791" s="52"/>
      <c r="BP791" s="52">
        <v>147</v>
      </c>
      <c r="BQ791" s="52">
        <v>159</v>
      </c>
      <c r="BR791" s="52">
        <v>0.92452830188679247</v>
      </c>
      <c r="BS791" s="52">
        <v>49.177037334403856</v>
      </c>
      <c r="BT791" s="52">
        <v>50</v>
      </c>
      <c r="BU791" s="54"/>
      <c r="BV791" s="54"/>
      <c r="BW791" s="52"/>
      <c r="BX791" s="52"/>
      <c r="BY791" s="52"/>
      <c r="BZ791" s="55"/>
      <c r="CA791" s="55"/>
      <c r="CB791" s="52"/>
      <c r="CC791" s="52"/>
      <c r="CD791" s="52"/>
      <c r="CE791" s="52"/>
      <c r="CF791" s="52"/>
      <c r="CG791" s="52"/>
      <c r="CH791" s="52"/>
      <c r="CI791" s="52"/>
      <c r="CJ791" s="52"/>
      <c r="CK791" s="52">
        <v>336</v>
      </c>
      <c r="CL791" s="52">
        <v>215</v>
      </c>
      <c r="CM791" s="52">
        <v>360</v>
      </c>
      <c r="CN791" s="52">
        <v>0.63988095238095233</v>
      </c>
      <c r="CO791" s="52">
        <v>0.93333333333333335</v>
      </c>
      <c r="CP791" s="52">
        <v>42.658730158730158</v>
      </c>
      <c r="CQ791" s="52">
        <v>50</v>
      </c>
      <c r="CR791" s="52"/>
      <c r="CS791" s="52"/>
      <c r="CT791" s="52"/>
      <c r="CU791" s="52"/>
      <c r="CV791" s="52"/>
      <c r="CW791" s="52"/>
      <c r="CX791" s="52"/>
      <c r="CY791" s="52"/>
      <c r="CZ791" s="52">
        <v>16.823939048191338</v>
      </c>
      <c r="DA791" s="52">
        <v>19.496255895940152</v>
      </c>
      <c r="DB791" s="52">
        <v>17.335082511020332</v>
      </c>
      <c r="DC791" s="52"/>
      <c r="DD791" s="50" t="s">
        <v>1262</v>
      </c>
      <c r="DE791" s="22"/>
      <c r="DF791" s="22"/>
    </row>
    <row r="792" spans="1:110" x14ac:dyDescent="0.25">
      <c r="A792" s="50" t="s">
        <v>3434</v>
      </c>
      <c r="B792" s="50" t="s">
        <v>2385</v>
      </c>
      <c r="C792" s="50" t="s">
        <v>106</v>
      </c>
      <c r="D792" s="50" t="s">
        <v>167</v>
      </c>
      <c r="E792" s="50" t="s">
        <v>137</v>
      </c>
      <c r="F792" s="50" t="s">
        <v>1453</v>
      </c>
      <c r="G792" s="50" t="s">
        <v>109</v>
      </c>
      <c r="H792" s="52">
        <v>616.01568522055459</v>
      </c>
      <c r="I792" s="52">
        <v>750</v>
      </c>
      <c r="J792" s="52">
        <v>82.13542469607394</v>
      </c>
      <c r="K792" s="52">
        <v>0</v>
      </c>
      <c r="L792" s="52">
        <v>327</v>
      </c>
      <c r="M792" s="52">
        <v>71.067930648443991</v>
      </c>
      <c r="N792" s="52">
        <v>94.757240864591978</v>
      </c>
      <c r="O792" s="52">
        <v>100</v>
      </c>
      <c r="P792" s="52">
        <v>116</v>
      </c>
      <c r="Q792" s="52">
        <v>60.454658037897829</v>
      </c>
      <c r="R792" s="52">
        <v>69.005531969394553</v>
      </c>
      <c r="S792" s="52">
        <v>75</v>
      </c>
      <c r="T792" s="52">
        <v>80.606210717197101</v>
      </c>
      <c r="U792" s="52">
        <v>100</v>
      </c>
      <c r="V792" s="52">
        <v>328</v>
      </c>
      <c r="W792" s="52">
        <v>64.216596693349757</v>
      </c>
      <c r="X792" s="52">
        <v>85.622128924466352</v>
      </c>
      <c r="Y792" s="52">
        <v>100</v>
      </c>
      <c r="Z792" s="52">
        <v>117</v>
      </c>
      <c r="AA792" s="52">
        <v>55.58014076817495</v>
      </c>
      <c r="AB792" s="52">
        <v>74.106854357566604</v>
      </c>
      <c r="AC792" s="52">
        <v>100</v>
      </c>
      <c r="AD792" s="52">
        <v>113</v>
      </c>
      <c r="AE792" s="52">
        <v>59.328613569321526</v>
      </c>
      <c r="AF792" s="52">
        <v>79.104818092428701</v>
      </c>
      <c r="AG792" s="52">
        <v>100</v>
      </c>
      <c r="AH792" s="52">
        <v>38</v>
      </c>
      <c r="AI792" s="52">
        <v>52.616666666666653</v>
      </c>
      <c r="AJ792" s="52">
        <v>62.729333333333322</v>
      </c>
      <c r="AK792" s="52">
        <v>70.155555555555537</v>
      </c>
      <c r="AL792" s="52">
        <v>100</v>
      </c>
      <c r="AM792" s="53">
        <v>14.54</v>
      </c>
      <c r="AN792" s="53">
        <v>13.42</v>
      </c>
      <c r="AO792" s="53">
        <v>10.11</v>
      </c>
      <c r="AP792" s="52">
        <v>0</v>
      </c>
      <c r="AQ792" s="52">
        <v>0.99401197604790414</v>
      </c>
      <c r="AR792" s="52">
        <v>0.9916666666666667</v>
      </c>
      <c r="AS792" s="52">
        <v>0.99532710280373837</v>
      </c>
      <c r="AT792" s="52">
        <v>0.99402985074626871</v>
      </c>
      <c r="AU792" s="52">
        <v>1</v>
      </c>
      <c r="AV792" s="52">
        <v>0.99069767441860468</v>
      </c>
      <c r="AW792" s="52">
        <v>1</v>
      </c>
      <c r="AX792" s="52">
        <v>1</v>
      </c>
      <c r="AY792" s="52">
        <v>1</v>
      </c>
      <c r="AZ792" s="52">
        <v>4.4910179640718563E-2</v>
      </c>
      <c r="BA792" s="52">
        <v>50</v>
      </c>
      <c r="BB792" s="52">
        <v>50</v>
      </c>
      <c r="BC792" s="52">
        <v>8.2568807339449546E-2</v>
      </c>
      <c r="BD792" s="52">
        <v>43.486238532110107</v>
      </c>
      <c r="BE792" s="52">
        <v>50</v>
      </c>
      <c r="BF792" s="52"/>
      <c r="BG792" s="52"/>
      <c r="BH792" s="52"/>
      <c r="BI792" s="52"/>
      <c r="BJ792" s="52"/>
      <c r="BK792" s="52"/>
      <c r="BL792" s="52"/>
      <c r="BM792" s="52"/>
      <c r="BN792" s="52"/>
      <c r="BO792" s="52"/>
      <c r="BP792" s="52"/>
      <c r="BQ792" s="52"/>
      <c r="BR792" s="52"/>
      <c r="BS792" s="52"/>
      <c r="BT792" s="52"/>
      <c r="BU792" s="54"/>
      <c r="BV792" s="54"/>
      <c r="BW792" s="52"/>
      <c r="BX792" s="52"/>
      <c r="BY792" s="52"/>
      <c r="BZ792" s="55"/>
      <c r="CA792" s="55"/>
      <c r="CB792" s="52"/>
      <c r="CC792" s="52"/>
      <c r="CD792" s="52"/>
      <c r="CE792" s="52"/>
      <c r="CF792" s="52"/>
      <c r="CG792" s="52"/>
      <c r="CH792" s="52"/>
      <c r="CI792" s="52"/>
      <c r="CJ792" s="52"/>
      <c r="CK792" s="52">
        <v>117</v>
      </c>
      <c r="CL792" s="52">
        <v>67</v>
      </c>
      <c r="CM792" s="52">
        <v>115</v>
      </c>
      <c r="CN792" s="52">
        <v>0.57264957264957261</v>
      </c>
      <c r="CO792" s="52">
        <v>1.017391304347826</v>
      </c>
      <c r="CP792" s="52">
        <v>38.176638176638171</v>
      </c>
      <c r="CQ792" s="52">
        <v>50</v>
      </c>
      <c r="CR792" s="52"/>
      <c r="CS792" s="52"/>
      <c r="CT792" s="52"/>
      <c r="CU792" s="52"/>
      <c r="CV792" s="52"/>
      <c r="CW792" s="52"/>
      <c r="CX792" s="52"/>
      <c r="CY792" s="52"/>
      <c r="CZ792" s="52">
        <v>16.823939048191338</v>
      </c>
      <c r="DA792" s="52">
        <v>19.496255895940152</v>
      </c>
      <c r="DB792" s="52">
        <v>17.335082511020332</v>
      </c>
      <c r="DC792" s="52"/>
      <c r="DD792" s="50" t="s">
        <v>1069</v>
      </c>
      <c r="DE792" s="22"/>
      <c r="DF792" s="22"/>
    </row>
    <row r="793" spans="1:110" x14ac:dyDescent="0.25">
      <c r="A793" s="50" t="s">
        <v>3429</v>
      </c>
      <c r="B793" s="50" t="s">
        <v>2386</v>
      </c>
      <c r="C793" s="50" t="s">
        <v>106</v>
      </c>
      <c r="D793" s="50" t="s">
        <v>122</v>
      </c>
      <c r="E793" s="50" t="s">
        <v>123</v>
      </c>
      <c r="F793" s="50" t="s">
        <v>2644</v>
      </c>
      <c r="G793" s="50" t="s">
        <v>109</v>
      </c>
      <c r="H793" s="52">
        <v>894.25906752218987</v>
      </c>
      <c r="I793" s="52">
        <v>1250</v>
      </c>
      <c r="J793" s="52">
        <v>71.540725401775191</v>
      </c>
      <c r="K793" s="52">
        <v>1</v>
      </c>
      <c r="L793" s="52">
        <v>161</v>
      </c>
      <c r="M793" s="52">
        <v>75.082181259600631</v>
      </c>
      <c r="N793" s="52">
        <v>100</v>
      </c>
      <c r="O793" s="52">
        <v>100</v>
      </c>
      <c r="P793" s="52">
        <v>58</v>
      </c>
      <c r="Q793" s="52">
        <v>60.215262328513163</v>
      </c>
      <c r="R793" s="52">
        <v>62.969339071831321</v>
      </c>
      <c r="S793" s="52">
        <v>75</v>
      </c>
      <c r="T793" s="52">
        <v>80.287016438017559</v>
      </c>
      <c r="U793" s="52">
        <v>100</v>
      </c>
      <c r="V793" s="52">
        <v>163</v>
      </c>
      <c r="W793" s="52">
        <v>54.319742232903963</v>
      </c>
      <c r="X793" s="52">
        <v>72.426322977205288</v>
      </c>
      <c r="Y793" s="52">
        <v>100</v>
      </c>
      <c r="Z793" s="52">
        <v>60</v>
      </c>
      <c r="AA793" s="52">
        <v>39.471267659411993</v>
      </c>
      <c r="AB793" s="52">
        <v>52.628356879215985</v>
      </c>
      <c r="AC793" s="52">
        <v>100</v>
      </c>
      <c r="AD793" s="52">
        <v>229</v>
      </c>
      <c r="AE793" s="52">
        <v>54.23944687045126</v>
      </c>
      <c r="AF793" s="52">
        <v>72.319262493935014</v>
      </c>
      <c r="AG793" s="52">
        <v>100</v>
      </c>
      <c r="AH793" s="52">
        <v>105</v>
      </c>
      <c r="AI793" s="52">
        <v>44.345714285714287</v>
      </c>
      <c r="AJ793" s="52">
        <v>62.617204301075262</v>
      </c>
      <c r="AK793" s="52">
        <v>59.127619047619049</v>
      </c>
      <c r="AL793" s="52">
        <v>100</v>
      </c>
      <c r="AM793" s="53">
        <v>14.78</v>
      </c>
      <c r="AN793" s="53">
        <v>23.49</v>
      </c>
      <c r="AO793" s="53">
        <v>18.27</v>
      </c>
      <c r="AP793" s="52">
        <v>1</v>
      </c>
      <c r="AQ793" s="52">
        <v>0.96491228070175439</v>
      </c>
      <c r="AR793" s="52">
        <v>0.9242424242424242</v>
      </c>
      <c r="AS793" s="52">
        <v>0.99047619047619051</v>
      </c>
      <c r="AT793" s="52">
        <v>0.96531791907514453</v>
      </c>
      <c r="AU793" s="52">
        <v>0.92647058823529416</v>
      </c>
      <c r="AV793" s="52">
        <v>0.99047619047619051</v>
      </c>
      <c r="AW793" s="52">
        <v>0.98723404255319147</v>
      </c>
      <c r="AX793" s="52">
        <v>0.97297297297297303</v>
      </c>
      <c r="AY793" s="52">
        <v>1</v>
      </c>
      <c r="AZ793" s="52">
        <v>0.16627358490566038</v>
      </c>
      <c r="BA793" s="52">
        <v>26.745283018867941</v>
      </c>
      <c r="BB793" s="52">
        <v>50</v>
      </c>
      <c r="BC793" s="52">
        <v>0.27071823204419887</v>
      </c>
      <c r="BD793" s="52">
        <v>5.8563535911602349</v>
      </c>
      <c r="BE793" s="52">
        <v>50</v>
      </c>
      <c r="BF793" s="52">
        <v>366</v>
      </c>
      <c r="BG793" s="52">
        <v>393</v>
      </c>
      <c r="BH793" s="52">
        <v>0.93129770992366412</v>
      </c>
      <c r="BI793" s="52">
        <v>50</v>
      </c>
      <c r="BJ793" s="52">
        <v>50</v>
      </c>
      <c r="BK793" s="52">
        <v>120</v>
      </c>
      <c r="BL793" s="52">
        <v>393</v>
      </c>
      <c r="BM793" s="52">
        <v>0.30534351145038169</v>
      </c>
      <c r="BN793" s="52">
        <v>20.356234096692113</v>
      </c>
      <c r="BO793" s="52">
        <v>50</v>
      </c>
      <c r="BP793" s="52">
        <v>202</v>
      </c>
      <c r="BQ793" s="52">
        <v>266</v>
      </c>
      <c r="BR793" s="52">
        <v>0.75939849624060152</v>
      </c>
      <c r="BS793" s="52">
        <v>40.393537034074548</v>
      </c>
      <c r="BT793" s="52">
        <v>50</v>
      </c>
      <c r="BU793" s="54">
        <v>245</v>
      </c>
      <c r="BV793" s="54">
        <v>293</v>
      </c>
      <c r="BW793" s="52">
        <v>0.83617747440273038</v>
      </c>
      <c r="BX793" s="52">
        <v>88.955050468375575</v>
      </c>
      <c r="BY793" s="52">
        <v>100</v>
      </c>
      <c r="BZ793" s="55">
        <v>82</v>
      </c>
      <c r="CA793" s="55">
        <v>104</v>
      </c>
      <c r="CB793" s="52">
        <v>0.78846153846153844</v>
      </c>
      <c r="CC793" s="52">
        <v>83.878887070376436</v>
      </c>
      <c r="CD793" s="52">
        <v>100</v>
      </c>
      <c r="CE793" s="52">
        <v>1</v>
      </c>
      <c r="CF793" s="52">
        <v>251</v>
      </c>
      <c r="CG793" s="52">
        <v>169</v>
      </c>
      <c r="CH793" s="52">
        <v>0.67330677290836649</v>
      </c>
      <c r="CI793" s="52">
        <v>89.774236387782196</v>
      </c>
      <c r="CJ793" s="52">
        <v>100</v>
      </c>
      <c r="CK793" s="52">
        <v>128</v>
      </c>
      <c r="CL793" s="52">
        <v>59</v>
      </c>
      <c r="CM793" s="52">
        <v>208</v>
      </c>
      <c r="CN793" s="52">
        <v>0.4609375</v>
      </c>
      <c r="CO793" s="52">
        <v>0.61538461538461542</v>
      </c>
      <c r="CP793" s="52">
        <v>7.682291666666667</v>
      </c>
      <c r="CQ793" s="52">
        <v>50</v>
      </c>
      <c r="CR793" s="52">
        <v>446</v>
      </c>
      <c r="CS793" s="52">
        <v>848</v>
      </c>
      <c r="CT793" s="52">
        <v>0.52594339622641506</v>
      </c>
      <c r="CU793" s="52">
        <v>43.828616352201252</v>
      </c>
      <c r="CV793" s="52">
        <v>50</v>
      </c>
      <c r="CW793" s="52">
        <v>0.78846153846153844</v>
      </c>
      <c r="CX793" s="52">
        <v>0.92810457516339862</v>
      </c>
      <c r="CY793" s="52">
        <v>0.13964303670186026</v>
      </c>
      <c r="CZ793" s="52">
        <v>16.823939048191338</v>
      </c>
      <c r="DA793" s="52">
        <v>19.496255895940152</v>
      </c>
      <c r="DB793" s="52">
        <v>17.335082511020332</v>
      </c>
      <c r="DC793" s="52">
        <v>12.629206143265662</v>
      </c>
      <c r="DD793" s="50" t="s">
        <v>1063</v>
      </c>
      <c r="DE793" s="22"/>
      <c r="DF793" s="22"/>
    </row>
    <row r="794" spans="1:110" x14ac:dyDescent="0.25">
      <c r="A794" s="50" t="s">
        <v>3299</v>
      </c>
      <c r="B794" s="50" t="s">
        <v>2387</v>
      </c>
      <c r="C794" s="50" t="s">
        <v>106</v>
      </c>
      <c r="D794" s="50" t="s">
        <v>122</v>
      </c>
      <c r="E794" s="50" t="s">
        <v>123</v>
      </c>
      <c r="F794" s="50" t="s">
        <v>1453</v>
      </c>
      <c r="G794" s="50" t="s">
        <v>109</v>
      </c>
      <c r="H794" s="52">
        <v>849.55731086901926</v>
      </c>
      <c r="I794" s="52">
        <v>1050</v>
      </c>
      <c r="J794" s="52">
        <v>80.910220082763743</v>
      </c>
      <c r="K794" s="52">
        <v>0</v>
      </c>
      <c r="L794" s="52">
        <v>66</v>
      </c>
      <c r="M794" s="52">
        <v>65.591397849462382</v>
      </c>
      <c r="N794" s="52">
        <v>87.455197132616519</v>
      </c>
      <c r="O794" s="52">
        <v>100</v>
      </c>
      <c r="P794" s="52">
        <v>17</v>
      </c>
      <c r="Q794" s="52"/>
      <c r="R794" s="52">
        <v>66.378865979381416</v>
      </c>
      <c r="S794" s="52">
        <v>70.41104344963793</v>
      </c>
      <c r="T794" s="52"/>
      <c r="U794" s="52">
        <v>0</v>
      </c>
      <c r="V794" s="52">
        <v>61</v>
      </c>
      <c r="W794" s="52">
        <v>59.294405948960609</v>
      </c>
      <c r="X794" s="52">
        <v>79.059207931947483</v>
      </c>
      <c r="Y794" s="52">
        <v>100</v>
      </c>
      <c r="Z794" s="52">
        <v>17</v>
      </c>
      <c r="AA794" s="52"/>
      <c r="AB794" s="52"/>
      <c r="AC794" s="52">
        <v>0</v>
      </c>
      <c r="AD794" s="52">
        <v>171</v>
      </c>
      <c r="AE794" s="52">
        <v>64.265302144249503</v>
      </c>
      <c r="AF794" s="52">
        <v>85.687069525666004</v>
      </c>
      <c r="AG794" s="52">
        <v>100</v>
      </c>
      <c r="AH794" s="52">
        <v>41</v>
      </c>
      <c r="AI794" s="52">
        <v>54.526016260162613</v>
      </c>
      <c r="AJ794" s="52">
        <v>67.336923076923071</v>
      </c>
      <c r="AK794" s="52">
        <v>72.701355013550156</v>
      </c>
      <c r="AL794" s="52">
        <v>100</v>
      </c>
      <c r="AM794" s="53"/>
      <c r="AN794" s="53"/>
      <c r="AO794" s="53">
        <v>12.81</v>
      </c>
      <c r="AP794" s="52">
        <v>1</v>
      </c>
      <c r="AQ794" s="52">
        <v>0.40963855421686746</v>
      </c>
      <c r="AR794" s="52">
        <v>0.51428571428571423</v>
      </c>
      <c r="AS794" s="52">
        <v>0.38167938931297712</v>
      </c>
      <c r="AT794" s="52">
        <v>0.3772455089820359</v>
      </c>
      <c r="AU794" s="52">
        <v>0.52777777777777779</v>
      </c>
      <c r="AV794" s="52">
        <v>0.33587786259541985</v>
      </c>
      <c r="AW794" s="52">
        <v>0.97159090909090906</v>
      </c>
      <c r="AX794" s="52">
        <v>0.93181818181818177</v>
      </c>
      <c r="AY794" s="52">
        <v>0.98484848484848486</v>
      </c>
      <c r="AZ794" s="52">
        <v>9.0643274853801165E-2</v>
      </c>
      <c r="BA794" s="52">
        <v>41.87134502923977</v>
      </c>
      <c r="BB794" s="52">
        <v>50</v>
      </c>
      <c r="BC794" s="52">
        <v>0.17105263157894737</v>
      </c>
      <c r="BD794" s="52">
        <v>25.789473684210538</v>
      </c>
      <c r="BE794" s="52">
        <v>50</v>
      </c>
      <c r="BF794" s="52">
        <v>194</v>
      </c>
      <c r="BG794" s="52">
        <v>341</v>
      </c>
      <c r="BH794" s="52">
        <v>0.56891495601173026</v>
      </c>
      <c r="BI794" s="52">
        <v>37.927663734115349</v>
      </c>
      <c r="BJ794" s="52">
        <v>50</v>
      </c>
      <c r="BK794" s="52">
        <v>151</v>
      </c>
      <c r="BL794" s="52">
        <v>341</v>
      </c>
      <c r="BM794" s="52">
        <v>0.44281524926686217</v>
      </c>
      <c r="BN794" s="52">
        <v>29.521016617790814</v>
      </c>
      <c r="BO794" s="52">
        <v>50</v>
      </c>
      <c r="BP794" s="52">
        <v>153</v>
      </c>
      <c r="BQ794" s="52">
        <v>169</v>
      </c>
      <c r="BR794" s="52">
        <v>0.90532544378698221</v>
      </c>
      <c r="BS794" s="52">
        <v>48.155608712073523</v>
      </c>
      <c r="BT794" s="52">
        <v>50</v>
      </c>
      <c r="BU794" s="54">
        <v>167</v>
      </c>
      <c r="BV794" s="54">
        <v>181</v>
      </c>
      <c r="BW794" s="52">
        <v>0.92265193370165743</v>
      </c>
      <c r="BX794" s="52">
        <v>98.15446103209122</v>
      </c>
      <c r="BY794" s="52">
        <v>100</v>
      </c>
      <c r="BZ794" s="55">
        <v>38</v>
      </c>
      <c r="CA794" s="55">
        <v>44</v>
      </c>
      <c r="CB794" s="52">
        <v>0.86363636363636365</v>
      </c>
      <c r="CC794" s="52">
        <v>91.876208897485498</v>
      </c>
      <c r="CD794" s="52">
        <v>100</v>
      </c>
      <c r="CE794" s="52">
        <v>0</v>
      </c>
      <c r="CF794" s="52">
        <v>177</v>
      </c>
      <c r="CG794" s="52">
        <v>138</v>
      </c>
      <c r="CH794" s="52">
        <v>0.77966101694915257</v>
      </c>
      <c r="CI794" s="52">
        <v>100</v>
      </c>
      <c r="CJ794" s="52">
        <v>100</v>
      </c>
      <c r="CK794" s="52">
        <v>134</v>
      </c>
      <c r="CL794" s="52">
        <v>85</v>
      </c>
      <c r="CM794" s="52">
        <v>174</v>
      </c>
      <c r="CN794" s="52">
        <v>0.63432835820895528</v>
      </c>
      <c r="CO794" s="52">
        <v>0.77011494252873558</v>
      </c>
      <c r="CP794" s="52">
        <v>21.144278606965177</v>
      </c>
      <c r="CQ794" s="52">
        <v>50</v>
      </c>
      <c r="CR794" s="52">
        <v>248</v>
      </c>
      <c r="CS794" s="52">
        <v>684</v>
      </c>
      <c r="CT794" s="52">
        <v>0.36257309941520466</v>
      </c>
      <c r="CU794" s="52">
        <v>30.214424951267056</v>
      </c>
      <c r="CV794" s="52">
        <v>50</v>
      </c>
      <c r="CW794" s="52">
        <v>0.86363636363636365</v>
      </c>
      <c r="CX794" s="52">
        <v>0.94</v>
      </c>
      <c r="CY794" s="52">
        <v>7.6363636363636397E-2</v>
      </c>
      <c r="CZ794" s="52">
        <v>16.823939048191338</v>
      </c>
      <c r="DA794" s="52">
        <v>19.496255895940152</v>
      </c>
      <c r="DB794" s="52">
        <v>17.335082511020332</v>
      </c>
      <c r="DC794" s="52">
        <v>12.629206143265662</v>
      </c>
      <c r="DD794" s="50" t="s">
        <v>918</v>
      </c>
      <c r="DE794" s="22"/>
      <c r="DF794" s="22"/>
    </row>
    <row r="795" spans="1:110" x14ac:dyDescent="0.25">
      <c r="A795" s="50" t="s">
        <v>2897</v>
      </c>
      <c r="B795" s="50" t="s">
        <v>2388</v>
      </c>
      <c r="C795" s="50" t="s">
        <v>106</v>
      </c>
      <c r="D795" s="50" t="s">
        <v>108</v>
      </c>
      <c r="E795" s="50" t="s">
        <v>119</v>
      </c>
      <c r="F795" s="50" t="s">
        <v>2644</v>
      </c>
      <c r="G795" s="50" t="s">
        <v>109</v>
      </c>
      <c r="H795" s="52">
        <v>690.65767395929788</v>
      </c>
      <c r="I795" s="52">
        <v>800</v>
      </c>
      <c r="J795" s="52">
        <v>86.332209244912235</v>
      </c>
      <c r="K795" s="52">
        <v>1</v>
      </c>
      <c r="L795" s="52">
        <v>799</v>
      </c>
      <c r="M795" s="52">
        <v>78.852467504182783</v>
      </c>
      <c r="N795" s="52">
        <v>100</v>
      </c>
      <c r="O795" s="52">
        <v>100</v>
      </c>
      <c r="P795" s="52">
        <v>137</v>
      </c>
      <c r="Q795" s="52">
        <v>62.910273825209345</v>
      </c>
      <c r="R795" s="52">
        <v>75</v>
      </c>
      <c r="S795" s="52">
        <v>75</v>
      </c>
      <c r="T795" s="52">
        <v>83.880365100279136</v>
      </c>
      <c r="U795" s="52">
        <v>100</v>
      </c>
      <c r="V795" s="52">
        <v>798</v>
      </c>
      <c r="W795" s="52">
        <v>71.870433394107451</v>
      </c>
      <c r="X795" s="52">
        <v>95.827244525476601</v>
      </c>
      <c r="Y795" s="52">
        <v>100</v>
      </c>
      <c r="Z795" s="52">
        <v>136</v>
      </c>
      <c r="AA795" s="52">
        <v>54.220282693511265</v>
      </c>
      <c r="AB795" s="52">
        <v>72.293710258015025</v>
      </c>
      <c r="AC795" s="52">
        <v>100</v>
      </c>
      <c r="AD795" s="52">
        <v>281</v>
      </c>
      <c r="AE795" s="52">
        <v>66.301423487544483</v>
      </c>
      <c r="AF795" s="52">
        <v>88.401897983392644</v>
      </c>
      <c r="AG795" s="52">
        <v>100</v>
      </c>
      <c r="AH795" s="52">
        <v>45</v>
      </c>
      <c r="AI795" s="52">
        <v>53.125925925925941</v>
      </c>
      <c r="AJ795" s="52">
        <v>68.813700564971739</v>
      </c>
      <c r="AK795" s="52">
        <v>70.834567901234593</v>
      </c>
      <c r="AL795" s="52">
        <v>100</v>
      </c>
      <c r="AM795" s="53">
        <v>12.08</v>
      </c>
      <c r="AN795" s="53">
        <v>20.77</v>
      </c>
      <c r="AO795" s="53">
        <v>15.68</v>
      </c>
      <c r="AP795" s="52">
        <v>0</v>
      </c>
      <c r="AQ795" s="52">
        <v>0.99380421313506817</v>
      </c>
      <c r="AR795" s="52">
        <v>0.98561151079136688</v>
      </c>
      <c r="AS795" s="52">
        <v>0.99550898203592819</v>
      </c>
      <c r="AT795" s="52">
        <v>0.99256505576208176</v>
      </c>
      <c r="AU795" s="52">
        <v>0.97841726618705038</v>
      </c>
      <c r="AV795" s="52">
        <v>0.99550898203592819</v>
      </c>
      <c r="AW795" s="52">
        <v>1</v>
      </c>
      <c r="AX795" s="52">
        <v>1</v>
      </c>
      <c r="AY795" s="52">
        <v>1</v>
      </c>
      <c r="AZ795" s="52">
        <v>5.5762081784386616E-2</v>
      </c>
      <c r="BA795" s="52">
        <v>48.84758364312269</v>
      </c>
      <c r="BB795" s="52">
        <v>50</v>
      </c>
      <c r="BC795" s="52">
        <v>9.6491228070175433E-2</v>
      </c>
      <c r="BD795" s="52">
        <v>40.701754385964932</v>
      </c>
      <c r="BE795" s="52">
        <v>50</v>
      </c>
      <c r="BF795" s="52"/>
      <c r="BG795" s="52"/>
      <c r="BH795" s="52"/>
      <c r="BI795" s="52"/>
      <c r="BJ795" s="52"/>
      <c r="BK795" s="52"/>
      <c r="BL795" s="52"/>
      <c r="BM795" s="52"/>
      <c r="BN795" s="52"/>
      <c r="BO795" s="52"/>
      <c r="BP795" s="52">
        <v>240</v>
      </c>
      <c r="BQ795" s="52">
        <v>247</v>
      </c>
      <c r="BR795" s="52">
        <v>0.97165991902834004</v>
      </c>
      <c r="BS795" s="52">
        <v>50</v>
      </c>
      <c r="BT795" s="52">
        <v>50</v>
      </c>
      <c r="BU795" s="54"/>
      <c r="BV795" s="54"/>
      <c r="BW795" s="52"/>
      <c r="BX795" s="52"/>
      <c r="BY795" s="52"/>
      <c r="BZ795" s="55"/>
      <c r="CA795" s="55"/>
      <c r="CB795" s="52"/>
      <c r="CC795" s="52"/>
      <c r="CD795" s="52"/>
      <c r="CE795" s="52"/>
      <c r="CF795" s="52"/>
      <c r="CG795" s="52"/>
      <c r="CH795" s="52"/>
      <c r="CI795" s="52"/>
      <c r="CJ795" s="52"/>
      <c r="CK795" s="52">
        <v>515</v>
      </c>
      <c r="CL795" s="52">
        <v>308</v>
      </c>
      <c r="CM795" s="52">
        <v>537</v>
      </c>
      <c r="CN795" s="52">
        <v>0.59805825242718447</v>
      </c>
      <c r="CO795" s="52">
        <v>0.95903165735567975</v>
      </c>
      <c r="CP795" s="52">
        <v>39.870550161812297</v>
      </c>
      <c r="CQ795" s="52">
        <v>50</v>
      </c>
      <c r="CR795" s="52"/>
      <c r="CS795" s="52"/>
      <c r="CT795" s="52"/>
      <c r="CU795" s="52"/>
      <c r="CV795" s="52"/>
      <c r="CW795" s="52"/>
      <c r="CX795" s="52"/>
      <c r="CY795" s="52"/>
      <c r="CZ795" s="52">
        <v>16.823939048191338</v>
      </c>
      <c r="DA795" s="52">
        <v>19.496255895940152</v>
      </c>
      <c r="DB795" s="52">
        <v>17.335082511020332</v>
      </c>
      <c r="DC795" s="52"/>
      <c r="DD795" s="50" t="s">
        <v>467</v>
      </c>
      <c r="DE795" s="22"/>
      <c r="DF795" s="22"/>
    </row>
    <row r="796" spans="1:110" x14ac:dyDescent="0.25">
      <c r="A796" s="50" t="s">
        <v>3064</v>
      </c>
      <c r="B796" s="50" t="s">
        <v>2389</v>
      </c>
      <c r="C796" s="50" t="s">
        <v>106</v>
      </c>
      <c r="D796" s="50" t="s">
        <v>107</v>
      </c>
      <c r="E796" s="50" t="s">
        <v>137</v>
      </c>
      <c r="F796" s="50" t="s">
        <v>1454</v>
      </c>
      <c r="G796" s="50" t="s">
        <v>109</v>
      </c>
      <c r="H796" s="52">
        <v>501.57501212307523</v>
      </c>
      <c r="I796" s="52">
        <v>750</v>
      </c>
      <c r="J796" s="52">
        <v>66.876668283076697</v>
      </c>
      <c r="K796" s="52">
        <v>0</v>
      </c>
      <c r="L796" s="52">
        <v>189</v>
      </c>
      <c r="M796" s="52">
        <v>61.21465287161525</v>
      </c>
      <c r="N796" s="52">
        <v>81.619537162153662</v>
      </c>
      <c r="O796" s="52">
        <v>100</v>
      </c>
      <c r="P796" s="52">
        <v>162</v>
      </c>
      <c r="Q796" s="52">
        <v>59.971923441726673</v>
      </c>
      <c r="R796" s="52">
        <v>61.496518343740583</v>
      </c>
      <c r="S796" s="52">
        <v>68.671029450946733</v>
      </c>
      <c r="T796" s="52">
        <v>79.962564588968903</v>
      </c>
      <c r="U796" s="52">
        <v>100</v>
      </c>
      <c r="V796" s="52">
        <v>188</v>
      </c>
      <c r="W796" s="52">
        <v>53.208083946115849</v>
      </c>
      <c r="X796" s="52">
        <v>70.944111928154456</v>
      </c>
      <c r="Y796" s="52">
        <v>100</v>
      </c>
      <c r="Z796" s="52">
        <v>161</v>
      </c>
      <c r="AA796" s="52">
        <v>51.818098053346489</v>
      </c>
      <c r="AB796" s="52">
        <v>69.090797404461995</v>
      </c>
      <c r="AC796" s="52">
        <v>100</v>
      </c>
      <c r="AD796" s="52">
        <v>66</v>
      </c>
      <c r="AE796" s="52">
        <v>46.027777777777793</v>
      </c>
      <c r="AF796" s="52">
        <v>61.370370370370388</v>
      </c>
      <c r="AG796" s="52">
        <v>100</v>
      </c>
      <c r="AH796" s="52">
        <v>53</v>
      </c>
      <c r="AI796" s="52">
        <v>44.006918238993727</v>
      </c>
      <c r="AJ796" s="52"/>
      <c r="AK796" s="52">
        <v>58.675890985324976</v>
      </c>
      <c r="AL796" s="52">
        <v>100</v>
      </c>
      <c r="AM796" s="53">
        <v>8.69</v>
      </c>
      <c r="AN796" s="53">
        <v>9.67</v>
      </c>
      <c r="AO796" s="53"/>
      <c r="AP796" s="52">
        <v>0</v>
      </c>
      <c r="AQ796" s="52">
        <v>0.99024390243902438</v>
      </c>
      <c r="AR796" s="52">
        <v>0.99425287356321834</v>
      </c>
      <c r="AS796" s="52">
        <v>0.967741935483871</v>
      </c>
      <c r="AT796" s="52">
        <v>0.98536585365853657</v>
      </c>
      <c r="AU796" s="52">
        <v>0.9885057471264368</v>
      </c>
      <c r="AV796" s="52">
        <v>0.967741935483871</v>
      </c>
      <c r="AW796" s="52">
        <v>1</v>
      </c>
      <c r="AX796" s="52">
        <v>1</v>
      </c>
      <c r="AY796" s="52"/>
      <c r="AZ796" s="52">
        <v>0.14385150812064965</v>
      </c>
      <c r="BA796" s="52">
        <v>31.229698375870086</v>
      </c>
      <c r="BB796" s="52">
        <v>50</v>
      </c>
      <c r="BC796" s="52">
        <v>0.16393442622950818</v>
      </c>
      <c r="BD796" s="52">
        <v>27.213114754098378</v>
      </c>
      <c r="BE796" s="52">
        <v>50</v>
      </c>
      <c r="BF796" s="52"/>
      <c r="BG796" s="52"/>
      <c r="BH796" s="52"/>
      <c r="BI796" s="52"/>
      <c r="BJ796" s="52"/>
      <c r="BK796" s="52"/>
      <c r="BL796" s="52"/>
      <c r="BM796" s="52"/>
      <c r="BN796" s="52"/>
      <c r="BO796" s="52"/>
      <c r="BP796" s="52"/>
      <c r="BQ796" s="52"/>
      <c r="BR796" s="52"/>
      <c r="BS796" s="52"/>
      <c r="BT796" s="52"/>
      <c r="BU796" s="54"/>
      <c r="BV796" s="54"/>
      <c r="BW796" s="52"/>
      <c r="BX796" s="52"/>
      <c r="BY796" s="52"/>
      <c r="BZ796" s="55"/>
      <c r="CA796" s="55"/>
      <c r="CB796" s="52"/>
      <c r="CC796" s="52"/>
      <c r="CD796" s="52"/>
      <c r="CE796" s="52"/>
      <c r="CF796" s="52"/>
      <c r="CG796" s="52"/>
      <c r="CH796" s="52"/>
      <c r="CI796" s="52"/>
      <c r="CJ796" s="52"/>
      <c r="CK796" s="52">
        <v>59</v>
      </c>
      <c r="CL796" s="52">
        <v>19</v>
      </c>
      <c r="CM796" s="52">
        <v>59</v>
      </c>
      <c r="CN796" s="52">
        <v>0.32203389830508472</v>
      </c>
      <c r="CO796" s="52">
        <v>1</v>
      </c>
      <c r="CP796" s="52">
        <v>21.468926553672315</v>
      </c>
      <c r="CQ796" s="52">
        <v>50</v>
      </c>
      <c r="CR796" s="52"/>
      <c r="CS796" s="52"/>
      <c r="CT796" s="52"/>
      <c r="CU796" s="52"/>
      <c r="CV796" s="52"/>
      <c r="CW796" s="52"/>
      <c r="CX796" s="52"/>
      <c r="CY796" s="52"/>
      <c r="CZ796" s="52">
        <v>16.823939048191338</v>
      </c>
      <c r="DA796" s="52">
        <v>19.496255895940152</v>
      </c>
      <c r="DB796" s="52">
        <v>17.335082511020332</v>
      </c>
      <c r="DC796" s="52"/>
      <c r="DD796" s="50" t="s">
        <v>655</v>
      </c>
      <c r="DE796" s="22"/>
      <c r="DF796" s="22"/>
    </row>
    <row r="797" spans="1:110" x14ac:dyDescent="0.25">
      <c r="A797" s="50" t="s">
        <v>3353</v>
      </c>
      <c r="B797" s="50" t="s">
        <v>2390</v>
      </c>
      <c r="C797" s="50" t="s">
        <v>106</v>
      </c>
      <c r="D797" s="50" t="s">
        <v>114</v>
      </c>
      <c r="E797" s="50" t="s">
        <v>119</v>
      </c>
      <c r="F797" s="50" t="s">
        <v>2644</v>
      </c>
      <c r="G797" s="50" t="s">
        <v>109</v>
      </c>
      <c r="H797" s="52">
        <v>588.13850640644932</v>
      </c>
      <c r="I797" s="52">
        <v>800</v>
      </c>
      <c r="J797" s="52">
        <v>73.517313300806165</v>
      </c>
      <c r="K797" s="52">
        <v>1</v>
      </c>
      <c r="L797" s="52">
        <v>521</v>
      </c>
      <c r="M797" s="52">
        <v>73.059667942956878</v>
      </c>
      <c r="N797" s="52">
        <v>97.412890590609166</v>
      </c>
      <c r="O797" s="52">
        <v>100</v>
      </c>
      <c r="P797" s="52">
        <v>244</v>
      </c>
      <c r="Q797" s="52">
        <v>61.225347845632925</v>
      </c>
      <c r="R797" s="52">
        <v>75</v>
      </c>
      <c r="S797" s="52">
        <v>75</v>
      </c>
      <c r="T797" s="52">
        <v>81.633797127510562</v>
      </c>
      <c r="U797" s="52">
        <v>100</v>
      </c>
      <c r="V797" s="52">
        <v>514</v>
      </c>
      <c r="W797" s="52">
        <v>65.132905204561837</v>
      </c>
      <c r="X797" s="52">
        <v>86.84387360608244</v>
      </c>
      <c r="Y797" s="52">
        <v>100</v>
      </c>
      <c r="Z797" s="52">
        <v>239</v>
      </c>
      <c r="AA797" s="52">
        <v>52.065929967303695</v>
      </c>
      <c r="AB797" s="52">
        <v>69.421239956404918</v>
      </c>
      <c r="AC797" s="52">
        <v>100</v>
      </c>
      <c r="AD797" s="52">
        <v>161</v>
      </c>
      <c r="AE797" s="52">
        <v>55.942287784679102</v>
      </c>
      <c r="AF797" s="52">
        <v>74.589717046238803</v>
      </c>
      <c r="AG797" s="52">
        <v>100</v>
      </c>
      <c r="AH797" s="52">
        <v>77</v>
      </c>
      <c r="AI797" s="52">
        <v>44.855952380952388</v>
      </c>
      <c r="AJ797" s="52">
        <v>66.104761904761901</v>
      </c>
      <c r="AK797" s="52">
        <v>59.807936507936518</v>
      </c>
      <c r="AL797" s="52">
        <v>100</v>
      </c>
      <c r="AM797" s="53">
        <v>13.77</v>
      </c>
      <c r="AN797" s="53">
        <v>22.93</v>
      </c>
      <c r="AO797" s="53">
        <v>21.24</v>
      </c>
      <c r="AP797" s="52">
        <v>0</v>
      </c>
      <c r="AQ797" s="52">
        <v>0.98308270676691734</v>
      </c>
      <c r="AR797" s="52">
        <v>0.9838709677419355</v>
      </c>
      <c r="AS797" s="52">
        <v>0.98239436619718312</v>
      </c>
      <c r="AT797" s="52">
        <v>0.96992481203007519</v>
      </c>
      <c r="AU797" s="52">
        <v>0.96370967741935487</v>
      </c>
      <c r="AV797" s="52">
        <v>0.97535211267605637</v>
      </c>
      <c r="AW797" s="52">
        <v>0.99382716049382713</v>
      </c>
      <c r="AX797" s="52">
        <v>1</v>
      </c>
      <c r="AY797" s="52">
        <v>0.9882352941176471</v>
      </c>
      <c r="AZ797" s="52">
        <v>0.18867924528301888</v>
      </c>
      <c r="BA797" s="52">
        <v>22.264150943396245</v>
      </c>
      <c r="BB797" s="52">
        <v>50</v>
      </c>
      <c r="BC797" s="52">
        <v>0.22714681440443213</v>
      </c>
      <c r="BD797" s="52">
        <v>14.57063711911357</v>
      </c>
      <c r="BE797" s="52">
        <v>50</v>
      </c>
      <c r="BF797" s="52"/>
      <c r="BG797" s="52"/>
      <c r="BH797" s="52"/>
      <c r="BI797" s="52"/>
      <c r="BJ797" s="52"/>
      <c r="BK797" s="52"/>
      <c r="BL797" s="52"/>
      <c r="BM797" s="52"/>
      <c r="BN797" s="52"/>
      <c r="BO797" s="52"/>
      <c r="BP797" s="52">
        <v>61</v>
      </c>
      <c r="BQ797" s="52">
        <v>66</v>
      </c>
      <c r="BR797" s="52">
        <v>0.9242424242424242</v>
      </c>
      <c r="BS797" s="52">
        <v>49.161831076724695</v>
      </c>
      <c r="BT797" s="52">
        <v>50</v>
      </c>
      <c r="BU797" s="54"/>
      <c r="BV797" s="54"/>
      <c r="BW797" s="52"/>
      <c r="BX797" s="52"/>
      <c r="BY797" s="52"/>
      <c r="BZ797" s="55"/>
      <c r="CA797" s="55"/>
      <c r="CB797" s="52"/>
      <c r="CC797" s="52"/>
      <c r="CD797" s="52"/>
      <c r="CE797" s="52"/>
      <c r="CF797" s="52"/>
      <c r="CG797" s="52"/>
      <c r="CH797" s="52"/>
      <c r="CI797" s="52"/>
      <c r="CJ797" s="52"/>
      <c r="CK797" s="52">
        <v>259</v>
      </c>
      <c r="CL797" s="52">
        <v>126</v>
      </c>
      <c r="CM797" s="52">
        <v>265</v>
      </c>
      <c r="CN797" s="52">
        <v>0.48648648648648651</v>
      </c>
      <c r="CO797" s="52">
        <v>0.97735849056603774</v>
      </c>
      <c r="CP797" s="52">
        <v>32.432432432432435</v>
      </c>
      <c r="CQ797" s="52">
        <v>50</v>
      </c>
      <c r="CR797" s="52"/>
      <c r="CS797" s="52"/>
      <c r="CT797" s="52"/>
      <c r="CU797" s="52"/>
      <c r="CV797" s="52"/>
      <c r="CW797" s="52"/>
      <c r="CX797" s="52"/>
      <c r="CY797" s="52"/>
      <c r="CZ797" s="52">
        <v>16.823939048191338</v>
      </c>
      <c r="DA797" s="52">
        <v>19.496255895940152</v>
      </c>
      <c r="DB797" s="52">
        <v>17.335082511020332</v>
      </c>
      <c r="DC797" s="52"/>
      <c r="DD797" s="50" t="s">
        <v>981</v>
      </c>
      <c r="DE797" s="22"/>
      <c r="DF797" s="22"/>
    </row>
    <row r="798" spans="1:110" x14ac:dyDescent="0.25">
      <c r="A798" s="50" t="s">
        <v>2807</v>
      </c>
      <c r="B798" s="50" t="s">
        <v>2391</v>
      </c>
      <c r="C798" s="50" t="s">
        <v>106</v>
      </c>
      <c r="D798" s="50" t="s">
        <v>108</v>
      </c>
      <c r="E798" s="50" t="s">
        <v>119</v>
      </c>
      <c r="F798" s="50" t="s">
        <v>2644</v>
      </c>
      <c r="G798" s="50" t="s">
        <v>109</v>
      </c>
      <c r="H798" s="52">
        <v>565.78657836087132</v>
      </c>
      <c r="I798" s="52">
        <v>800</v>
      </c>
      <c r="J798" s="52">
        <v>70.723322295108915</v>
      </c>
      <c r="K798" s="52">
        <v>0</v>
      </c>
      <c r="L798" s="52">
        <v>865</v>
      </c>
      <c r="M798" s="52">
        <v>61.207589219106097</v>
      </c>
      <c r="N798" s="52">
        <v>81.61011895880813</v>
      </c>
      <c r="O798" s="52">
        <v>100</v>
      </c>
      <c r="P798" s="52">
        <v>631</v>
      </c>
      <c r="Q798" s="52">
        <v>57.175690946613919</v>
      </c>
      <c r="R798" s="52">
        <v>59.954075711131644</v>
      </c>
      <c r="S798" s="52">
        <v>72.079930287236721</v>
      </c>
      <c r="T798" s="52">
        <v>76.234254595485226</v>
      </c>
      <c r="U798" s="52">
        <v>100</v>
      </c>
      <c r="V798" s="52">
        <v>849</v>
      </c>
      <c r="W798" s="52">
        <v>50.141907423845083</v>
      </c>
      <c r="X798" s="52">
        <v>66.855876565126778</v>
      </c>
      <c r="Y798" s="52">
        <v>100</v>
      </c>
      <c r="Z798" s="52">
        <v>619</v>
      </c>
      <c r="AA798" s="52">
        <v>46.496029061848468</v>
      </c>
      <c r="AB798" s="52">
        <v>61.994705415797959</v>
      </c>
      <c r="AC798" s="52">
        <v>100</v>
      </c>
      <c r="AD798" s="52">
        <v>315</v>
      </c>
      <c r="AE798" s="52">
        <v>48.557433862433854</v>
      </c>
      <c r="AF798" s="52">
        <v>64.743245149911814</v>
      </c>
      <c r="AG798" s="52">
        <v>100</v>
      </c>
      <c r="AH798" s="52">
        <v>234</v>
      </c>
      <c r="AI798" s="52">
        <v>45.504665242165238</v>
      </c>
      <c r="AJ798" s="52">
        <v>57.376543209876544</v>
      </c>
      <c r="AK798" s="52">
        <v>60.672886989553653</v>
      </c>
      <c r="AL798" s="52">
        <v>100</v>
      </c>
      <c r="AM798" s="53">
        <v>14.9</v>
      </c>
      <c r="AN798" s="53">
        <v>13.45</v>
      </c>
      <c r="AO798" s="53">
        <v>11.87</v>
      </c>
      <c r="AP798" s="52">
        <v>0</v>
      </c>
      <c r="AQ798" s="52">
        <v>0.98447893569844791</v>
      </c>
      <c r="AR798" s="52">
        <v>0.98628048780487809</v>
      </c>
      <c r="AS798" s="52">
        <v>0.97967479674796742</v>
      </c>
      <c r="AT798" s="52">
        <v>0.96726504751847941</v>
      </c>
      <c r="AU798" s="52">
        <v>0.96861626248216837</v>
      </c>
      <c r="AV798" s="52">
        <v>0.96341463414634143</v>
      </c>
      <c r="AW798" s="52">
        <v>1</v>
      </c>
      <c r="AX798" s="52">
        <v>1</v>
      </c>
      <c r="AY798" s="52">
        <v>1</v>
      </c>
      <c r="AZ798" s="52">
        <v>2.9629629629629631E-2</v>
      </c>
      <c r="BA798" s="52">
        <v>50</v>
      </c>
      <c r="BB798" s="52">
        <v>50</v>
      </c>
      <c r="BC798" s="52">
        <v>3.5971223021582732E-2</v>
      </c>
      <c r="BD798" s="52">
        <v>50</v>
      </c>
      <c r="BE798" s="52">
        <v>50</v>
      </c>
      <c r="BF798" s="52"/>
      <c r="BG798" s="52"/>
      <c r="BH798" s="52"/>
      <c r="BI798" s="52"/>
      <c r="BJ798" s="52"/>
      <c r="BK798" s="52"/>
      <c r="BL798" s="52"/>
      <c r="BM798" s="52"/>
      <c r="BN798" s="52"/>
      <c r="BO798" s="52"/>
      <c r="BP798" s="52">
        <v>293</v>
      </c>
      <c r="BQ798" s="52">
        <v>362</v>
      </c>
      <c r="BR798" s="52">
        <v>0.80939226519337015</v>
      </c>
      <c r="BS798" s="52">
        <v>43.052780063477137</v>
      </c>
      <c r="BT798" s="52">
        <v>50</v>
      </c>
      <c r="BU798" s="54"/>
      <c r="BV798" s="54"/>
      <c r="BW798" s="52"/>
      <c r="BX798" s="52"/>
      <c r="BY798" s="52"/>
      <c r="BZ798" s="55"/>
      <c r="CA798" s="55"/>
      <c r="CB798" s="52"/>
      <c r="CC798" s="52"/>
      <c r="CD798" s="52"/>
      <c r="CE798" s="52"/>
      <c r="CF798" s="52"/>
      <c r="CG798" s="52"/>
      <c r="CH798" s="52"/>
      <c r="CI798" s="52"/>
      <c r="CJ798" s="52"/>
      <c r="CK798" s="52">
        <v>455</v>
      </c>
      <c r="CL798" s="52">
        <v>145</v>
      </c>
      <c r="CM798" s="52">
        <v>619</v>
      </c>
      <c r="CN798" s="52">
        <v>0.31868131868131866</v>
      </c>
      <c r="CO798" s="52">
        <v>0.73505654281098542</v>
      </c>
      <c r="CP798" s="52">
        <v>10.622710622710622</v>
      </c>
      <c r="CQ798" s="52">
        <v>50</v>
      </c>
      <c r="CR798" s="52"/>
      <c r="CS798" s="52"/>
      <c r="CT798" s="52"/>
      <c r="CU798" s="52"/>
      <c r="CV798" s="52"/>
      <c r="CW798" s="52"/>
      <c r="CX798" s="52"/>
      <c r="CY798" s="52"/>
      <c r="CZ798" s="52">
        <v>16.823939048191338</v>
      </c>
      <c r="DA798" s="52">
        <v>19.496255895940152</v>
      </c>
      <c r="DB798" s="52">
        <v>17.335082511020332</v>
      </c>
      <c r="DC798" s="52"/>
      <c r="DD798" s="50" t="s">
        <v>362</v>
      </c>
      <c r="DE798" s="22"/>
      <c r="DF798" s="22"/>
    </row>
    <row r="799" spans="1:110" x14ac:dyDescent="0.25">
      <c r="A799" s="50" t="s">
        <v>2725</v>
      </c>
      <c r="B799" s="50" t="s">
        <v>260</v>
      </c>
      <c r="C799" s="50" t="s">
        <v>106</v>
      </c>
      <c r="D799" s="50" t="s">
        <v>107</v>
      </c>
      <c r="E799" s="50" t="s">
        <v>119</v>
      </c>
      <c r="F799" s="50" t="s">
        <v>1454</v>
      </c>
      <c r="G799" s="50" t="s">
        <v>109</v>
      </c>
      <c r="H799" s="52">
        <v>367.99634960317707</v>
      </c>
      <c r="I799" s="52">
        <v>800</v>
      </c>
      <c r="J799" s="52">
        <v>45.999543700397133</v>
      </c>
      <c r="K799" s="52">
        <v>0</v>
      </c>
      <c r="L799" s="52">
        <v>250</v>
      </c>
      <c r="M799" s="52">
        <v>44.901419795408373</v>
      </c>
      <c r="N799" s="52">
        <v>59.868559727211171</v>
      </c>
      <c r="O799" s="52">
        <v>100</v>
      </c>
      <c r="P799" s="52">
        <v>250</v>
      </c>
      <c r="Q799" s="52">
        <v>44.901419795408373</v>
      </c>
      <c r="R799" s="52"/>
      <c r="S799" s="52"/>
      <c r="T799" s="52">
        <v>59.868559727211171</v>
      </c>
      <c r="U799" s="52">
        <v>100</v>
      </c>
      <c r="V799" s="52">
        <v>250</v>
      </c>
      <c r="W799" s="52">
        <v>33.311701365751794</v>
      </c>
      <c r="X799" s="52">
        <v>44.41560182100239</v>
      </c>
      <c r="Y799" s="52">
        <v>100</v>
      </c>
      <c r="Z799" s="52">
        <v>250</v>
      </c>
      <c r="AA799" s="52">
        <v>33.311701365751794</v>
      </c>
      <c r="AB799" s="52">
        <v>44.41560182100239</v>
      </c>
      <c r="AC799" s="52">
        <v>100</v>
      </c>
      <c r="AD799" s="52">
        <v>77</v>
      </c>
      <c r="AE799" s="52">
        <v>34.757142857142867</v>
      </c>
      <c r="AF799" s="52">
        <v>46.342857142857156</v>
      </c>
      <c r="AG799" s="52">
        <v>100</v>
      </c>
      <c r="AH799" s="52">
        <v>77</v>
      </c>
      <c r="AI799" s="52">
        <v>34.757142857142867</v>
      </c>
      <c r="AJ799" s="52"/>
      <c r="AK799" s="52">
        <v>46.342857142857156</v>
      </c>
      <c r="AL799" s="52">
        <v>100</v>
      </c>
      <c r="AM799" s="53"/>
      <c r="AN799" s="53"/>
      <c r="AO799" s="53"/>
      <c r="AP799" s="52">
        <v>0</v>
      </c>
      <c r="AQ799" s="52">
        <v>1</v>
      </c>
      <c r="AR799" s="52">
        <v>1</v>
      </c>
      <c r="AS799" s="52"/>
      <c r="AT799" s="52">
        <v>1</v>
      </c>
      <c r="AU799" s="52">
        <v>1</v>
      </c>
      <c r="AV799" s="52"/>
      <c r="AW799" s="52">
        <v>0.9885057471264368</v>
      </c>
      <c r="AX799" s="52">
        <v>0.9885057471264368</v>
      </c>
      <c r="AY799" s="52"/>
      <c r="AZ799" s="52">
        <v>0.25045045045045045</v>
      </c>
      <c r="BA799" s="52">
        <v>9.9099099099099188</v>
      </c>
      <c r="BB799" s="52">
        <v>50</v>
      </c>
      <c r="BC799" s="52">
        <v>0.25045045045045045</v>
      </c>
      <c r="BD799" s="52">
        <v>9.9099099099099188</v>
      </c>
      <c r="BE799" s="52">
        <v>50</v>
      </c>
      <c r="BF799" s="52"/>
      <c r="BG799" s="52"/>
      <c r="BH799" s="52"/>
      <c r="BI799" s="52"/>
      <c r="BJ799" s="52"/>
      <c r="BK799" s="52"/>
      <c r="BL799" s="52"/>
      <c r="BM799" s="52"/>
      <c r="BN799" s="52"/>
      <c r="BO799" s="52"/>
      <c r="BP799" s="52">
        <v>41</v>
      </c>
      <c r="BQ799" s="52">
        <v>48</v>
      </c>
      <c r="BR799" s="52">
        <v>0.85416666666666663</v>
      </c>
      <c r="BS799" s="52">
        <v>45.434397163120565</v>
      </c>
      <c r="BT799" s="52">
        <v>50</v>
      </c>
      <c r="BU799" s="54"/>
      <c r="BV799" s="54"/>
      <c r="BW799" s="52"/>
      <c r="BX799" s="52"/>
      <c r="BY799" s="52"/>
      <c r="BZ799" s="55"/>
      <c r="CA799" s="55"/>
      <c r="CB799" s="52"/>
      <c r="CC799" s="52"/>
      <c r="CD799" s="52"/>
      <c r="CE799" s="52"/>
      <c r="CF799" s="52"/>
      <c r="CG799" s="52"/>
      <c r="CH799" s="52"/>
      <c r="CI799" s="52"/>
      <c r="CJ799" s="52"/>
      <c r="CK799" s="52">
        <v>112</v>
      </c>
      <c r="CL799" s="52">
        <v>5</v>
      </c>
      <c r="CM799" s="52">
        <v>154</v>
      </c>
      <c r="CN799" s="52">
        <v>4.4642857142857144E-2</v>
      </c>
      <c r="CO799" s="52">
        <v>0.72727272727272729</v>
      </c>
      <c r="CP799" s="52">
        <v>1.4880952380952381</v>
      </c>
      <c r="CQ799" s="52">
        <v>50</v>
      </c>
      <c r="CR799" s="52"/>
      <c r="CS799" s="52"/>
      <c r="CT799" s="52"/>
      <c r="CU799" s="52"/>
      <c r="CV799" s="52"/>
      <c r="CW799" s="52"/>
      <c r="CX799" s="52"/>
      <c r="CY799" s="52"/>
      <c r="CZ799" s="52">
        <v>16.823939048191338</v>
      </c>
      <c r="DA799" s="52">
        <v>19.496255895940152</v>
      </c>
      <c r="DB799" s="52">
        <v>17.335082511020332</v>
      </c>
      <c r="DC799" s="52"/>
      <c r="DD799" s="50" t="s">
        <v>261</v>
      </c>
      <c r="DE799" s="22"/>
      <c r="DF799" s="22"/>
    </row>
    <row r="800" spans="1:110" x14ac:dyDescent="0.25">
      <c r="A800" s="50" t="s">
        <v>3146</v>
      </c>
      <c r="B800" s="50" t="s">
        <v>2392</v>
      </c>
      <c r="C800" s="50" t="s">
        <v>106</v>
      </c>
      <c r="D800" s="50" t="s">
        <v>107</v>
      </c>
      <c r="E800" s="50" t="s">
        <v>119</v>
      </c>
      <c r="F800" s="50" t="s">
        <v>2644</v>
      </c>
      <c r="G800" s="50" t="s">
        <v>109</v>
      </c>
      <c r="H800" s="52">
        <v>495.13360947862878</v>
      </c>
      <c r="I800" s="52">
        <v>800</v>
      </c>
      <c r="J800" s="52">
        <v>61.891701184828598</v>
      </c>
      <c r="K800" s="52">
        <v>0</v>
      </c>
      <c r="L800" s="52">
        <v>375</v>
      </c>
      <c r="M800" s="52">
        <v>59.204466092279183</v>
      </c>
      <c r="N800" s="52">
        <v>78.939288123038907</v>
      </c>
      <c r="O800" s="52">
        <v>100</v>
      </c>
      <c r="P800" s="52">
        <v>221</v>
      </c>
      <c r="Q800" s="52">
        <v>55.531124523498811</v>
      </c>
      <c r="R800" s="52">
        <v>51.283153900167797</v>
      </c>
      <c r="S800" s="52">
        <v>64.475949772152305</v>
      </c>
      <c r="T800" s="52">
        <v>74.041499364665071</v>
      </c>
      <c r="U800" s="52">
        <v>100</v>
      </c>
      <c r="V800" s="52">
        <v>374</v>
      </c>
      <c r="W800" s="52">
        <v>46.250682621406192</v>
      </c>
      <c r="X800" s="52">
        <v>61.667576828541591</v>
      </c>
      <c r="Y800" s="52">
        <v>100</v>
      </c>
      <c r="Z800" s="52">
        <v>220</v>
      </c>
      <c r="AA800" s="52">
        <v>42.727952726273074</v>
      </c>
      <c r="AB800" s="52">
        <v>56.97060363503077</v>
      </c>
      <c r="AC800" s="52">
        <v>100</v>
      </c>
      <c r="AD800" s="52">
        <v>107</v>
      </c>
      <c r="AE800" s="52">
        <v>41.519003115264809</v>
      </c>
      <c r="AF800" s="52">
        <v>55.358670820353076</v>
      </c>
      <c r="AG800" s="52">
        <v>100</v>
      </c>
      <c r="AH800" s="52">
        <v>61</v>
      </c>
      <c r="AI800" s="52">
        <v>37.676502732240444</v>
      </c>
      <c r="AJ800" s="52">
        <v>46.614492753623182</v>
      </c>
      <c r="AK800" s="52">
        <v>50.235336976320589</v>
      </c>
      <c r="AL800" s="52">
        <v>100</v>
      </c>
      <c r="AM800" s="53">
        <v>8.94</v>
      </c>
      <c r="AN800" s="53">
        <v>8.5500000000000007</v>
      </c>
      <c r="AO800" s="53">
        <v>8.93</v>
      </c>
      <c r="AP800" s="52">
        <v>0</v>
      </c>
      <c r="AQ800" s="52">
        <v>0.97448979591836737</v>
      </c>
      <c r="AR800" s="52">
        <v>0.97826086956521741</v>
      </c>
      <c r="AS800" s="52">
        <v>0.96913580246913578</v>
      </c>
      <c r="AT800" s="52">
        <v>0.97193877551020413</v>
      </c>
      <c r="AU800" s="52">
        <v>0.97391304347826091</v>
      </c>
      <c r="AV800" s="52">
        <v>0.96913580246913578</v>
      </c>
      <c r="AW800" s="52">
        <v>1</v>
      </c>
      <c r="AX800" s="52">
        <v>1</v>
      </c>
      <c r="AY800" s="52">
        <v>1</v>
      </c>
      <c r="AZ800" s="52">
        <v>0.16968698517298189</v>
      </c>
      <c r="BA800" s="52">
        <v>26.062602965403634</v>
      </c>
      <c r="BB800" s="52">
        <v>50</v>
      </c>
      <c r="BC800" s="52">
        <v>0.24169184290030213</v>
      </c>
      <c r="BD800" s="52">
        <v>11.661631419939589</v>
      </c>
      <c r="BE800" s="52">
        <v>50</v>
      </c>
      <c r="BF800" s="52"/>
      <c r="BG800" s="52"/>
      <c r="BH800" s="52"/>
      <c r="BI800" s="52"/>
      <c r="BJ800" s="52"/>
      <c r="BK800" s="52"/>
      <c r="BL800" s="52"/>
      <c r="BM800" s="52"/>
      <c r="BN800" s="52"/>
      <c r="BO800" s="52"/>
      <c r="BP800" s="52">
        <v>59</v>
      </c>
      <c r="BQ800" s="52">
        <v>65</v>
      </c>
      <c r="BR800" s="52">
        <v>0.90769230769230769</v>
      </c>
      <c r="BS800" s="52">
        <v>48.281505728314237</v>
      </c>
      <c r="BT800" s="52">
        <v>50</v>
      </c>
      <c r="BU800" s="54"/>
      <c r="BV800" s="54"/>
      <c r="BW800" s="52"/>
      <c r="BX800" s="52"/>
      <c r="BY800" s="52"/>
      <c r="BZ800" s="55"/>
      <c r="CA800" s="55"/>
      <c r="CB800" s="52"/>
      <c r="CC800" s="52"/>
      <c r="CD800" s="52"/>
      <c r="CE800" s="52"/>
      <c r="CF800" s="52"/>
      <c r="CG800" s="52"/>
      <c r="CH800" s="52"/>
      <c r="CI800" s="52"/>
      <c r="CJ800" s="52"/>
      <c r="CK800" s="52">
        <v>188</v>
      </c>
      <c r="CL800" s="52">
        <v>90</v>
      </c>
      <c r="CM800" s="52">
        <v>191</v>
      </c>
      <c r="CN800" s="52">
        <v>0.47872340425531917</v>
      </c>
      <c r="CO800" s="52">
        <v>0.98429319371727753</v>
      </c>
      <c r="CP800" s="52">
        <v>31.914893617021278</v>
      </c>
      <c r="CQ800" s="52">
        <v>50</v>
      </c>
      <c r="CR800" s="52"/>
      <c r="CS800" s="52"/>
      <c r="CT800" s="52"/>
      <c r="CU800" s="52"/>
      <c r="CV800" s="52"/>
      <c r="CW800" s="52"/>
      <c r="CX800" s="52"/>
      <c r="CY800" s="52"/>
      <c r="CZ800" s="52">
        <v>16.823939048191338</v>
      </c>
      <c r="DA800" s="52">
        <v>19.496255895940152</v>
      </c>
      <c r="DB800" s="52">
        <v>17.335082511020332</v>
      </c>
      <c r="DC800" s="52"/>
      <c r="DD800" s="50" t="s">
        <v>747</v>
      </c>
      <c r="DE800" s="22"/>
      <c r="DF800" s="22"/>
    </row>
    <row r="801" spans="1:110" x14ac:dyDescent="0.25">
      <c r="A801" s="50" t="s">
        <v>3461</v>
      </c>
      <c r="B801" s="50" t="s">
        <v>2393</v>
      </c>
      <c r="C801" s="50" t="s">
        <v>106</v>
      </c>
      <c r="D801" s="50" t="s">
        <v>107</v>
      </c>
      <c r="E801" s="50" t="s">
        <v>137</v>
      </c>
      <c r="F801" s="50" t="s">
        <v>1454</v>
      </c>
      <c r="G801" s="50" t="s">
        <v>109</v>
      </c>
      <c r="H801" s="52">
        <v>624.73761915449541</v>
      </c>
      <c r="I801" s="52">
        <v>750</v>
      </c>
      <c r="J801" s="52">
        <v>83.298349220599391</v>
      </c>
      <c r="K801" s="52">
        <v>0</v>
      </c>
      <c r="L801" s="52">
        <v>279</v>
      </c>
      <c r="M801" s="52">
        <v>74.482068469439184</v>
      </c>
      <c r="N801" s="52">
        <v>99.309424625918908</v>
      </c>
      <c r="O801" s="52">
        <v>100</v>
      </c>
      <c r="P801" s="52">
        <v>144</v>
      </c>
      <c r="Q801" s="52">
        <v>70.297245417899646</v>
      </c>
      <c r="R801" s="52">
        <v>66.416071352182456</v>
      </c>
      <c r="S801" s="52">
        <v>75</v>
      </c>
      <c r="T801" s="52">
        <v>93.729660557199523</v>
      </c>
      <c r="U801" s="52">
        <v>100</v>
      </c>
      <c r="V801" s="52">
        <v>279</v>
      </c>
      <c r="W801" s="52">
        <v>64.387764408821752</v>
      </c>
      <c r="X801" s="52">
        <v>85.85035254509566</v>
      </c>
      <c r="Y801" s="52">
        <v>100</v>
      </c>
      <c r="Z801" s="52">
        <v>144</v>
      </c>
      <c r="AA801" s="52">
        <v>62.486226649421091</v>
      </c>
      <c r="AB801" s="52">
        <v>83.314968865894784</v>
      </c>
      <c r="AC801" s="52">
        <v>100</v>
      </c>
      <c r="AD801" s="52">
        <v>96</v>
      </c>
      <c r="AE801" s="52">
        <v>53.968749999999993</v>
      </c>
      <c r="AF801" s="52">
        <v>71.958333333333329</v>
      </c>
      <c r="AG801" s="52">
        <v>100</v>
      </c>
      <c r="AH801" s="52">
        <v>46</v>
      </c>
      <c r="AI801" s="52">
        <v>49.181159420289852</v>
      </c>
      <c r="AJ801" s="52">
        <v>58.373333333333328</v>
      </c>
      <c r="AK801" s="52">
        <v>65.574879227053145</v>
      </c>
      <c r="AL801" s="52">
        <v>100</v>
      </c>
      <c r="AM801" s="53">
        <v>4.7</v>
      </c>
      <c r="AN801" s="53">
        <v>3.92</v>
      </c>
      <c r="AO801" s="53">
        <v>9.19</v>
      </c>
      <c r="AP801" s="52">
        <v>0</v>
      </c>
      <c r="AQ801" s="52">
        <v>1</v>
      </c>
      <c r="AR801" s="52">
        <v>1</v>
      </c>
      <c r="AS801" s="52">
        <v>1</v>
      </c>
      <c r="AT801" s="52">
        <v>1</v>
      </c>
      <c r="AU801" s="52">
        <v>1</v>
      </c>
      <c r="AV801" s="52">
        <v>1</v>
      </c>
      <c r="AW801" s="52">
        <v>1</v>
      </c>
      <c r="AX801" s="52">
        <v>1</v>
      </c>
      <c r="AY801" s="52">
        <v>1</v>
      </c>
      <c r="AZ801" s="52">
        <v>1.6666666666666666E-2</v>
      </c>
      <c r="BA801" s="52">
        <v>50</v>
      </c>
      <c r="BB801" s="52">
        <v>50</v>
      </c>
      <c r="BC801" s="52">
        <v>2.2641509433962263E-2</v>
      </c>
      <c r="BD801" s="52">
        <v>50</v>
      </c>
      <c r="BE801" s="52">
        <v>50</v>
      </c>
      <c r="BF801" s="52"/>
      <c r="BG801" s="52"/>
      <c r="BH801" s="52"/>
      <c r="BI801" s="52"/>
      <c r="BJ801" s="52"/>
      <c r="BK801" s="52"/>
      <c r="BL801" s="52"/>
      <c r="BM801" s="52"/>
      <c r="BN801" s="52"/>
      <c r="BO801" s="52"/>
      <c r="BP801" s="52"/>
      <c r="BQ801" s="52"/>
      <c r="BR801" s="52"/>
      <c r="BS801" s="52"/>
      <c r="BT801" s="52"/>
      <c r="BU801" s="54"/>
      <c r="BV801" s="54"/>
      <c r="BW801" s="52"/>
      <c r="BX801" s="52"/>
      <c r="BY801" s="52"/>
      <c r="BZ801" s="55"/>
      <c r="CA801" s="55"/>
      <c r="CB801" s="52"/>
      <c r="CC801" s="52"/>
      <c r="CD801" s="52"/>
      <c r="CE801" s="52"/>
      <c r="CF801" s="52"/>
      <c r="CG801" s="52"/>
      <c r="CH801" s="52"/>
      <c r="CI801" s="52"/>
      <c r="CJ801" s="52"/>
      <c r="CK801" s="52">
        <v>96</v>
      </c>
      <c r="CL801" s="52">
        <v>36</v>
      </c>
      <c r="CM801" s="52">
        <v>96</v>
      </c>
      <c r="CN801" s="52">
        <v>0.375</v>
      </c>
      <c r="CO801" s="52">
        <v>1</v>
      </c>
      <c r="CP801" s="52">
        <v>25</v>
      </c>
      <c r="CQ801" s="52">
        <v>50</v>
      </c>
      <c r="CR801" s="52"/>
      <c r="CS801" s="52"/>
      <c r="CT801" s="52"/>
      <c r="CU801" s="52"/>
      <c r="CV801" s="52"/>
      <c r="CW801" s="52"/>
      <c r="CX801" s="52"/>
      <c r="CY801" s="52"/>
      <c r="CZ801" s="52">
        <v>16.823939048191338</v>
      </c>
      <c r="DA801" s="52">
        <v>19.496255895940152</v>
      </c>
      <c r="DB801" s="52">
        <v>17.335082511020332</v>
      </c>
      <c r="DC801" s="52"/>
      <c r="DD801" s="50" t="s">
        <v>1096</v>
      </c>
      <c r="DE801" s="22"/>
      <c r="DF801" s="22"/>
    </row>
    <row r="802" spans="1:110" x14ac:dyDescent="0.25">
      <c r="A802" s="50" t="s">
        <v>3235</v>
      </c>
      <c r="B802" s="50" t="s">
        <v>2394</v>
      </c>
      <c r="C802" s="50" t="s">
        <v>106</v>
      </c>
      <c r="D802" s="50" t="s">
        <v>108</v>
      </c>
      <c r="E802" s="50" t="s">
        <v>119</v>
      </c>
      <c r="F802" s="50" t="s">
        <v>2644</v>
      </c>
      <c r="G802" s="50" t="s">
        <v>109</v>
      </c>
      <c r="H802" s="52">
        <v>628.0831604841793</v>
      </c>
      <c r="I802" s="52">
        <v>800</v>
      </c>
      <c r="J802" s="52">
        <v>78.510395060522413</v>
      </c>
      <c r="K802" s="52">
        <v>0</v>
      </c>
      <c r="L802" s="52">
        <v>435</v>
      </c>
      <c r="M802" s="52">
        <v>67.75980468267268</v>
      </c>
      <c r="N802" s="52">
        <v>90.346406243563564</v>
      </c>
      <c r="O802" s="52">
        <v>100</v>
      </c>
      <c r="P802" s="52">
        <v>240</v>
      </c>
      <c r="Q802" s="52">
        <v>59.836235972907517</v>
      </c>
      <c r="R802" s="52">
        <v>65.637645574049088</v>
      </c>
      <c r="S802" s="52">
        <v>75</v>
      </c>
      <c r="T802" s="52">
        <v>79.781647963876694</v>
      </c>
      <c r="U802" s="52">
        <v>100</v>
      </c>
      <c r="V802" s="52">
        <v>436</v>
      </c>
      <c r="W802" s="52">
        <v>55.083049246199202</v>
      </c>
      <c r="X802" s="52">
        <v>73.444065661598927</v>
      </c>
      <c r="Y802" s="52">
        <v>100</v>
      </c>
      <c r="Z802" s="52">
        <v>241</v>
      </c>
      <c r="AA802" s="52">
        <v>46.543023171797849</v>
      </c>
      <c r="AB802" s="52">
        <v>62.057364229063793</v>
      </c>
      <c r="AC802" s="52">
        <v>100</v>
      </c>
      <c r="AD802" s="52">
        <v>132</v>
      </c>
      <c r="AE802" s="52">
        <v>54.797222222222231</v>
      </c>
      <c r="AF802" s="52">
        <v>73.06296296296297</v>
      </c>
      <c r="AG802" s="52">
        <v>100</v>
      </c>
      <c r="AH802" s="52">
        <v>71</v>
      </c>
      <c r="AI802" s="52">
        <v>48.534272300469489</v>
      </c>
      <c r="AJ802" s="52">
        <v>62.086885245901648</v>
      </c>
      <c r="AK802" s="52">
        <v>64.712363067292657</v>
      </c>
      <c r="AL802" s="52">
        <v>100</v>
      </c>
      <c r="AM802" s="53">
        <v>15.16</v>
      </c>
      <c r="AN802" s="53">
        <v>19.09</v>
      </c>
      <c r="AO802" s="53">
        <v>13.55</v>
      </c>
      <c r="AP802" s="52">
        <v>0</v>
      </c>
      <c r="AQ802" s="52">
        <v>0.9932432432432432</v>
      </c>
      <c r="AR802" s="52">
        <v>0.99590163934426235</v>
      </c>
      <c r="AS802" s="52">
        <v>0.99</v>
      </c>
      <c r="AT802" s="52">
        <v>0.99561403508771928</v>
      </c>
      <c r="AU802" s="52">
        <v>1</v>
      </c>
      <c r="AV802" s="52">
        <v>0.99</v>
      </c>
      <c r="AW802" s="52">
        <v>1</v>
      </c>
      <c r="AX802" s="52">
        <v>1</v>
      </c>
      <c r="AY802" s="52">
        <v>1</v>
      </c>
      <c r="AZ802" s="52">
        <v>6.5789473684210523E-2</v>
      </c>
      <c r="BA802" s="52">
        <v>46.842105263157904</v>
      </c>
      <c r="BB802" s="52">
        <v>50</v>
      </c>
      <c r="BC802" s="52">
        <v>7.7821011673151752E-2</v>
      </c>
      <c r="BD802" s="52">
        <v>44.43579766536967</v>
      </c>
      <c r="BE802" s="52">
        <v>50</v>
      </c>
      <c r="BF802" s="52"/>
      <c r="BG802" s="52"/>
      <c r="BH802" s="52"/>
      <c r="BI802" s="52"/>
      <c r="BJ802" s="52"/>
      <c r="BK802" s="52"/>
      <c r="BL802" s="52"/>
      <c r="BM802" s="52"/>
      <c r="BN802" s="52"/>
      <c r="BO802" s="52"/>
      <c r="BP802" s="52">
        <v>127</v>
      </c>
      <c r="BQ802" s="52">
        <v>135</v>
      </c>
      <c r="BR802" s="52">
        <v>0.94074074074074077</v>
      </c>
      <c r="BS802" s="52">
        <v>50</v>
      </c>
      <c r="BT802" s="52">
        <v>50</v>
      </c>
      <c r="BU802" s="54"/>
      <c r="BV802" s="54"/>
      <c r="BW802" s="52"/>
      <c r="BX802" s="52"/>
      <c r="BY802" s="52"/>
      <c r="BZ802" s="55"/>
      <c r="CA802" s="55"/>
      <c r="CB802" s="52"/>
      <c r="CC802" s="52"/>
      <c r="CD802" s="52"/>
      <c r="CE802" s="52"/>
      <c r="CF802" s="52"/>
      <c r="CG802" s="52"/>
      <c r="CH802" s="52"/>
      <c r="CI802" s="52"/>
      <c r="CJ802" s="52"/>
      <c r="CK802" s="52">
        <v>298</v>
      </c>
      <c r="CL802" s="52">
        <v>194</v>
      </c>
      <c r="CM802" s="52">
        <v>308</v>
      </c>
      <c r="CN802" s="52">
        <v>0.65100671140939592</v>
      </c>
      <c r="CO802" s="52">
        <v>0.96753246753246758</v>
      </c>
      <c r="CP802" s="52">
        <v>43.400447427293059</v>
      </c>
      <c r="CQ802" s="52">
        <v>50</v>
      </c>
      <c r="CR802" s="52"/>
      <c r="CS802" s="52"/>
      <c r="CT802" s="52"/>
      <c r="CU802" s="52"/>
      <c r="CV802" s="52"/>
      <c r="CW802" s="52"/>
      <c r="CX802" s="52"/>
      <c r="CY802" s="52"/>
      <c r="CZ802" s="52">
        <v>16.823939048191338</v>
      </c>
      <c r="DA802" s="52">
        <v>19.496255895940152</v>
      </c>
      <c r="DB802" s="52">
        <v>17.335082511020332</v>
      </c>
      <c r="DC802" s="52"/>
      <c r="DD802" s="50" t="s">
        <v>843</v>
      </c>
      <c r="DE802" s="22"/>
      <c r="DF802" s="22"/>
    </row>
    <row r="803" spans="1:110" x14ac:dyDescent="0.25">
      <c r="A803" s="50" t="s">
        <v>3225</v>
      </c>
      <c r="B803" s="50" t="s">
        <v>2395</v>
      </c>
      <c r="C803" s="50" t="s">
        <v>106</v>
      </c>
      <c r="D803" s="50" t="s">
        <v>107</v>
      </c>
      <c r="E803" s="50" t="s">
        <v>137</v>
      </c>
      <c r="F803" s="50" t="s">
        <v>2644</v>
      </c>
      <c r="G803" s="50" t="s">
        <v>109</v>
      </c>
      <c r="H803" s="52">
        <v>621.61450354287069</v>
      </c>
      <c r="I803" s="52">
        <v>750</v>
      </c>
      <c r="J803" s="52">
        <v>82.881933805716088</v>
      </c>
      <c r="K803" s="52">
        <v>1</v>
      </c>
      <c r="L803" s="52">
        <v>204</v>
      </c>
      <c r="M803" s="52">
        <v>77.352566922493907</v>
      </c>
      <c r="N803" s="52">
        <v>100</v>
      </c>
      <c r="O803" s="52">
        <v>100</v>
      </c>
      <c r="P803" s="52">
        <v>68</v>
      </c>
      <c r="Q803" s="52">
        <v>59.277143344222885</v>
      </c>
      <c r="R803" s="52">
        <v>75</v>
      </c>
      <c r="S803" s="52">
        <v>75</v>
      </c>
      <c r="T803" s="52">
        <v>79.036191125630523</v>
      </c>
      <c r="U803" s="52">
        <v>100</v>
      </c>
      <c r="V803" s="52">
        <v>204</v>
      </c>
      <c r="W803" s="52">
        <v>69.044246196206956</v>
      </c>
      <c r="X803" s="52">
        <v>92.058994928275936</v>
      </c>
      <c r="Y803" s="52">
        <v>100</v>
      </c>
      <c r="Z803" s="52">
        <v>68</v>
      </c>
      <c r="AA803" s="52">
        <v>50.631392725142724</v>
      </c>
      <c r="AB803" s="52">
        <v>67.508523633523637</v>
      </c>
      <c r="AC803" s="52">
        <v>100</v>
      </c>
      <c r="AD803" s="52">
        <v>65</v>
      </c>
      <c r="AE803" s="52">
        <v>66.028205128205158</v>
      </c>
      <c r="AF803" s="52">
        <v>88.037606837606873</v>
      </c>
      <c r="AG803" s="52">
        <v>100</v>
      </c>
      <c r="AH803" s="52">
        <v>20</v>
      </c>
      <c r="AI803" s="52">
        <v>54.798333333333332</v>
      </c>
      <c r="AJ803" s="52">
        <v>71.019259259259286</v>
      </c>
      <c r="AK803" s="52">
        <v>73.064444444444447</v>
      </c>
      <c r="AL803" s="52">
        <v>100</v>
      </c>
      <c r="AM803" s="53">
        <v>15.72</v>
      </c>
      <c r="AN803" s="53">
        <v>24.36</v>
      </c>
      <c r="AO803" s="53">
        <v>16.22</v>
      </c>
      <c r="AP803" s="52">
        <v>0</v>
      </c>
      <c r="AQ803" s="52">
        <v>1</v>
      </c>
      <c r="AR803" s="52">
        <v>1</v>
      </c>
      <c r="AS803" s="52">
        <v>1</v>
      </c>
      <c r="AT803" s="52">
        <v>1</v>
      </c>
      <c r="AU803" s="52">
        <v>1</v>
      </c>
      <c r="AV803" s="52">
        <v>1</v>
      </c>
      <c r="AW803" s="52">
        <v>1</v>
      </c>
      <c r="AX803" s="52">
        <v>1</v>
      </c>
      <c r="AY803" s="52">
        <v>1</v>
      </c>
      <c r="AZ803" s="52">
        <v>6.8736141906873618E-2</v>
      </c>
      <c r="BA803" s="52">
        <v>46.252771618625289</v>
      </c>
      <c r="BB803" s="52">
        <v>50</v>
      </c>
      <c r="BC803" s="52">
        <v>0.14534883720930233</v>
      </c>
      <c r="BD803" s="52">
        <v>30.930232558139537</v>
      </c>
      <c r="BE803" s="52">
        <v>50</v>
      </c>
      <c r="BF803" s="52"/>
      <c r="BG803" s="52"/>
      <c r="BH803" s="52"/>
      <c r="BI803" s="52"/>
      <c r="BJ803" s="52"/>
      <c r="BK803" s="52"/>
      <c r="BL803" s="52"/>
      <c r="BM803" s="52"/>
      <c r="BN803" s="52"/>
      <c r="BO803" s="52"/>
      <c r="BP803" s="52"/>
      <c r="BQ803" s="52"/>
      <c r="BR803" s="52"/>
      <c r="BS803" s="52"/>
      <c r="BT803" s="52"/>
      <c r="BU803" s="54"/>
      <c r="BV803" s="54"/>
      <c r="BW803" s="52"/>
      <c r="BX803" s="52"/>
      <c r="BY803" s="52"/>
      <c r="BZ803" s="55"/>
      <c r="CA803" s="55"/>
      <c r="CB803" s="52"/>
      <c r="CC803" s="52"/>
      <c r="CD803" s="52"/>
      <c r="CE803" s="52"/>
      <c r="CF803" s="52"/>
      <c r="CG803" s="52"/>
      <c r="CH803" s="52"/>
      <c r="CI803" s="52"/>
      <c r="CJ803" s="52"/>
      <c r="CK803" s="52">
        <v>79</v>
      </c>
      <c r="CL803" s="52">
        <v>53</v>
      </c>
      <c r="CM803" s="52">
        <v>80</v>
      </c>
      <c r="CN803" s="52">
        <v>0.67088607594936711</v>
      </c>
      <c r="CO803" s="52">
        <v>0.98750000000000004</v>
      </c>
      <c r="CP803" s="52">
        <v>44.725738396624479</v>
      </c>
      <c r="CQ803" s="52">
        <v>50</v>
      </c>
      <c r="CR803" s="52"/>
      <c r="CS803" s="52"/>
      <c r="CT803" s="52"/>
      <c r="CU803" s="52"/>
      <c r="CV803" s="52"/>
      <c r="CW803" s="52"/>
      <c r="CX803" s="52"/>
      <c r="CY803" s="52"/>
      <c r="CZ803" s="52">
        <v>16.823939048191338</v>
      </c>
      <c r="DA803" s="52">
        <v>19.496255895940152</v>
      </c>
      <c r="DB803" s="52">
        <v>17.335082511020332</v>
      </c>
      <c r="DC803" s="52"/>
      <c r="DD803" s="50" t="s">
        <v>833</v>
      </c>
      <c r="DE803" s="22"/>
      <c r="DF803" s="22"/>
    </row>
    <row r="804" spans="1:110" x14ac:dyDescent="0.25">
      <c r="A804" s="50" t="s">
        <v>3354</v>
      </c>
      <c r="B804" s="50" t="s">
        <v>2396</v>
      </c>
      <c r="C804" s="50" t="s">
        <v>106</v>
      </c>
      <c r="D804" s="50" t="s">
        <v>107</v>
      </c>
      <c r="E804" s="50" t="s">
        <v>137</v>
      </c>
      <c r="F804" s="50" t="s">
        <v>1453</v>
      </c>
      <c r="G804" s="50" t="s">
        <v>109</v>
      </c>
      <c r="H804" s="52">
        <v>505.29818140922782</v>
      </c>
      <c r="I804" s="52">
        <v>750</v>
      </c>
      <c r="J804" s="52">
        <v>67.373090854563713</v>
      </c>
      <c r="K804" s="52">
        <v>1</v>
      </c>
      <c r="L804" s="52">
        <v>266</v>
      </c>
      <c r="M804" s="52">
        <v>62.453953192630941</v>
      </c>
      <c r="N804" s="52">
        <v>83.271937590174588</v>
      </c>
      <c r="O804" s="52">
        <v>100</v>
      </c>
      <c r="P804" s="52">
        <v>179</v>
      </c>
      <c r="Q804" s="52">
        <v>55.297589356128576</v>
      </c>
      <c r="R804" s="52">
        <v>72.38014149364723</v>
      </c>
      <c r="S804" s="52">
        <v>75</v>
      </c>
      <c r="T804" s="52">
        <v>73.730119141504773</v>
      </c>
      <c r="U804" s="52">
        <v>100</v>
      </c>
      <c r="V804" s="52">
        <v>266</v>
      </c>
      <c r="W804" s="52">
        <v>57.552044200070526</v>
      </c>
      <c r="X804" s="52">
        <v>76.736058933427358</v>
      </c>
      <c r="Y804" s="52">
        <v>100</v>
      </c>
      <c r="Z804" s="52">
        <v>179</v>
      </c>
      <c r="AA804" s="52">
        <v>50.345091884198048</v>
      </c>
      <c r="AB804" s="52">
        <v>67.126789178930736</v>
      </c>
      <c r="AC804" s="52">
        <v>100</v>
      </c>
      <c r="AD804" s="52">
        <v>80</v>
      </c>
      <c r="AE804" s="52">
        <v>45.892916666666672</v>
      </c>
      <c r="AF804" s="52">
        <v>61.190555555555562</v>
      </c>
      <c r="AG804" s="52">
        <v>100</v>
      </c>
      <c r="AH804" s="52">
        <v>52</v>
      </c>
      <c r="AI804" s="52">
        <v>37.470512820512816</v>
      </c>
      <c r="AJ804" s="52">
        <v>61.534523809523812</v>
      </c>
      <c r="AK804" s="52">
        <v>49.960683760683757</v>
      </c>
      <c r="AL804" s="52">
        <v>100</v>
      </c>
      <c r="AM804" s="53">
        <v>19.7</v>
      </c>
      <c r="AN804" s="53">
        <v>22.03</v>
      </c>
      <c r="AO804" s="53">
        <v>24.06</v>
      </c>
      <c r="AP804" s="52">
        <v>0</v>
      </c>
      <c r="AQ804" s="52">
        <v>0.97482014388489213</v>
      </c>
      <c r="AR804" s="52">
        <v>0.97860962566844922</v>
      </c>
      <c r="AS804" s="52">
        <v>0.96703296703296704</v>
      </c>
      <c r="AT804" s="52">
        <v>0.97482014388489213</v>
      </c>
      <c r="AU804" s="52">
        <v>0.97860962566844922</v>
      </c>
      <c r="AV804" s="52">
        <v>0.96703296703296704</v>
      </c>
      <c r="AW804" s="52">
        <v>1</v>
      </c>
      <c r="AX804" s="52">
        <v>1</v>
      </c>
      <c r="AY804" s="52">
        <v>1</v>
      </c>
      <c r="AZ804" s="52">
        <v>0.12060301507537688</v>
      </c>
      <c r="BA804" s="52">
        <v>35.879396984924639</v>
      </c>
      <c r="BB804" s="52">
        <v>50</v>
      </c>
      <c r="BC804" s="52">
        <v>0.14499999999999999</v>
      </c>
      <c r="BD804" s="52">
        <v>31.000000000000004</v>
      </c>
      <c r="BE804" s="52">
        <v>50</v>
      </c>
      <c r="BF804" s="52"/>
      <c r="BG804" s="52"/>
      <c r="BH804" s="52"/>
      <c r="BI804" s="52"/>
      <c r="BJ804" s="52"/>
      <c r="BK804" s="52"/>
      <c r="BL804" s="52"/>
      <c r="BM804" s="52"/>
      <c r="BN804" s="52"/>
      <c r="BO804" s="52"/>
      <c r="BP804" s="52"/>
      <c r="BQ804" s="52"/>
      <c r="BR804" s="52"/>
      <c r="BS804" s="52"/>
      <c r="BT804" s="52"/>
      <c r="BU804" s="54"/>
      <c r="BV804" s="54"/>
      <c r="BW804" s="52"/>
      <c r="BX804" s="52"/>
      <c r="BY804" s="52"/>
      <c r="BZ804" s="55"/>
      <c r="CA804" s="55"/>
      <c r="CB804" s="52"/>
      <c r="CC804" s="52"/>
      <c r="CD804" s="52"/>
      <c r="CE804" s="52"/>
      <c r="CF804" s="52"/>
      <c r="CG804" s="52"/>
      <c r="CH804" s="52"/>
      <c r="CI804" s="52"/>
      <c r="CJ804" s="52"/>
      <c r="CK804" s="52">
        <v>101</v>
      </c>
      <c r="CL804" s="52">
        <v>40</v>
      </c>
      <c r="CM804" s="52">
        <v>105</v>
      </c>
      <c r="CN804" s="52">
        <v>0.39603960396039606</v>
      </c>
      <c r="CO804" s="52">
        <v>0.96190476190476193</v>
      </c>
      <c r="CP804" s="52">
        <v>26.402640264026406</v>
      </c>
      <c r="CQ804" s="52">
        <v>50</v>
      </c>
      <c r="CR804" s="52"/>
      <c r="CS804" s="52"/>
      <c r="CT804" s="52"/>
      <c r="CU804" s="52"/>
      <c r="CV804" s="52"/>
      <c r="CW804" s="52"/>
      <c r="CX804" s="52"/>
      <c r="CY804" s="52"/>
      <c r="CZ804" s="52">
        <v>16.823939048191338</v>
      </c>
      <c r="DA804" s="52">
        <v>19.496255895940152</v>
      </c>
      <c r="DB804" s="52">
        <v>17.335082511020332</v>
      </c>
      <c r="DC804" s="52"/>
      <c r="DD804" s="50" t="s">
        <v>982</v>
      </c>
      <c r="DE804" s="22"/>
      <c r="DF804" s="22"/>
    </row>
    <row r="805" spans="1:110" x14ac:dyDescent="0.25">
      <c r="A805" s="50" t="s">
        <v>2811</v>
      </c>
      <c r="B805" s="50" t="s">
        <v>2397</v>
      </c>
      <c r="C805" s="50" t="s">
        <v>106</v>
      </c>
      <c r="D805" s="50" t="s">
        <v>107</v>
      </c>
      <c r="E805" s="50" t="s">
        <v>137</v>
      </c>
      <c r="F805" s="50" t="s">
        <v>1453</v>
      </c>
      <c r="G805" s="50" t="s">
        <v>109</v>
      </c>
      <c r="H805" s="52">
        <v>588.7725127298072</v>
      </c>
      <c r="I805" s="52">
        <v>650</v>
      </c>
      <c r="J805" s="52">
        <v>90.580386573816497</v>
      </c>
      <c r="K805" s="52">
        <v>0</v>
      </c>
      <c r="L805" s="52">
        <v>197</v>
      </c>
      <c r="M805" s="52">
        <v>80.134062477106696</v>
      </c>
      <c r="N805" s="52">
        <v>100</v>
      </c>
      <c r="O805" s="52">
        <v>100</v>
      </c>
      <c r="P805" s="52">
        <v>35</v>
      </c>
      <c r="Q805" s="52">
        <v>65.909592474028187</v>
      </c>
      <c r="R805" s="52">
        <v>75</v>
      </c>
      <c r="S805" s="52">
        <v>75</v>
      </c>
      <c r="T805" s="52">
        <v>87.879456632037574</v>
      </c>
      <c r="U805" s="52">
        <v>100</v>
      </c>
      <c r="V805" s="52">
        <v>197</v>
      </c>
      <c r="W805" s="52">
        <v>74.897910580017154</v>
      </c>
      <c r="X805" s="52">
        <v>99.8638807733562</v>
      </c>
      <c r="Y805" s="52">
        <v>100</v>
      </c>
      <c r="Z805" s="52">
        <v>35</v>
      </c>
      <c r="AA805" s="52">
        <v>62.141867063295621</v>
      </c>
      <c r="AB805" s="52">
        <v>82.855822751060828</v>
      </c>
      <c r="AC805" s="52">
        <v>100</v>
      </c>
      <c r="AD805" s="52">
        <v>63</v>
      </c>
      <c r="AE805" s="52">
        <v>59.993650793650801</v>
      </c>
      <c r="AF805" s="52">
        <v>79.991534391534401</v>
      </c>
      <c r="AG805" s="52">
        <v>100</v>
      </c>
      <c r="AH805" s="52">
        <v>11</v>
      </c>
      <c r="AI805" s="52"/>
      <c r="AJ805" s="52">
        <v>61.938461538461553</v>
      </c>
      <c r="AK805" s="52"/>
      <c r="AL805" s="52">
        <v>0</v>
      </c>
      <c r="AM805" s="53">
        <v>9.09</v>
      </c>
      <c r="AN805" s="53">
        <v>12.85</v>
      </c>
      <c r="AO805" s="53"/>
      <c r="AP805" s="52">
        <v>0</v>
      </c>
      <c r="AQ805" s="52">
        <v>0.99497487437185927</v>
      </c>
      <c r="AR805" s="52">
        <v>0.97222222222222221</v>
      </c>
      <c r="AS805" s="52">
        <v>1</v>
      </c>
      <c r="AT805" s="52">
        <v>0.99497487437185927</v>
      </c>
      <c r="AU805" s="52">
        <v>0.97222222222222221</v>
      </c>
      <c r="AV805" s="52">
        <v>1</v>
      </c>
      <c r="AW805" s="52">
        <v>1</v>
      </c>
      <c r="AX805" s="52"/>
      <c r="AY805" s="52">
        <v>1</v>
      </c>
      <c r="AZ805" s="52">
        <v>4.7146401985111663E-2</v>
      </c>
      <c r="BA805" s="52">
        <v>50</v>
      </c>
      <c r="BB805" s="52">
        <v>50</v>
      </c>
      <c r="BC805" s="52">
        <v>0.10909090909090909</v>
      </c>
      <c r="BD805" s="52">
        <v>38.18181818181818</v>
      </c>
      <c r="BE805" s="52">
        <v>50</v>
      </c>
      <c r="BF805" s="52"/>
      <c r="BG805" s="52"/>
      <c r="BH805" s="52"/>
      <c r="BI805" s="52"/>
      <c r="BJ805" s="52"/>
      <c r="BK805" s="52"/>
      <c r="BL805" s="52"/>
      <c r="BM805" s="52"/>
      <c r="BN805" s="52"/>
      <c r="BO805" s="52"/>
      <c r="BP805" s="52"/>
      <c r="BQ805" s="52"/>
      <c r="BR805" s="52"/>
      <c r="BS805" s="52"/>
      <c r="BT805" s="52"/>
      <c r="BU805" s="54"/>
      <c r="BV805" s="54"/>
      <c r="BW805" s="52"/>
      <c r="BX805" s="52"/>
      <c r="BY805" s="52"/>
      <c r="BZ805" s="55"/>
      <c r="CA805" s="55"/>
      <c r="CB805" s="52"/>
      <c r="CC805" s="52"/>
      <c r="CD805" s="52"/>
      <c r="CE805" s="52"/>
      <c r="CF805" s="52"/>
      <c r="CG805" s="52"/>
      <c r="CH805" s="52"/>
      <c r="CI805" s="52"/>
      <c r="CJ805" s="52"/>
      <c r="CK805" s="52">
        <v>66</v>
      </c>
      <c r="CL805" s="52">
        <v>52</v>
      </c>
      <c r="CM805" s="52">
        <v>66</v>
      </c>
      <c r="CN805" s="52">
        <v>0.78787878787878785</v>
      </c>
      <c r="CO805" s="52">
        <v>1</v>
      </c>
      <c r="CP805" s="52">
        <v>50</v>
      </c>
      <c r="CQ805" s="52">
        <v>50</v>
      </c>
      <c r="CR805" s="52"/>
      <c r="CS805" s="52"/>
      <c r="CT805" s="52"/>
      <c r="CU805" s="52"/>
      <c r="CV805" s="52"/>
      <c r="CW805" s="52"/>
      <c r="CX805" s="52"/>
      <c r="CY805" s="52"/>
      <c r="CZ805" s="52">
        <v>16.823939048191338</v>
      </c>
      <c r="DA805" s="52">
        <v>19.496255895940152</v>
      </c>
      <c r="DB805" s="52">
        <v>17.335082511020332</v>
      </c>
      <c r="DC805" s="52"/>
      <c r="DD805" s="50" t="s">
        <v>367</v>
      </c>
      <c r="DE805" s="22"/>
      <c r="DF805" s="22"/>
    </row>
    <row r="806" spans="1:110" x14ac:dyDescent="0.25">
      <c r="A806" s="50" t="s">
        <v>3182</v>
      </c>
      <c r="B806" s="50" t="s">
        <v>2398</v>
      </c>
      <c r="C806" s="50" t="s">
        <v>106</v>
      </c>
      <c r="D806" s="50" t="s">
        <v>114</v>
      </c>
      <c r="E806" s="50" t="s">
        <v>132</v>
      </c>
      <c r="F806" s="50" t="s">
        <v>2644</v>
      </c>
      <c r="G806" s="50" t="s">
        <v>109</v>
      </c>
      <c r="H806" s="52">
        <v>495.27915235397006</v>
      </c>
      <c r="I806" s="52">
        <v>550</v>
      </c>
      <c r="J806" s="52">
        <v>90.050754973449102</v>
      </c>
      <c r="K806" s="52">
        <v>0</v>
      </c>
      <c r="L806" s="52">
        <v>148</v>
      </c>
      <c r="M806" s="52">
        <v>74.214989349734964</v>
      </c>
      <c r="N806" s="52">
        <v>98.953319132979956</v>
      </c>
      <c r="O806" s="52">
        <v>100</v>
      </c>
      <c r="P806" s="52">
        <v>56</v>
      </c>
      <c r="Q806" s="52">
        <v>65.422213749009046</v>
      </c>
      <c r="R806" s="52">
        <v>74.362575980782495</v>
      </c>
      <c r="S806" s="52">
        <v>75</v>
      </c>
      <c r="T806" s="52">
        <v>87.229618332012066</v>
      </c>
      <c r="U806" s="52">
        <v>100</v>
      </c>
      <c r="V806" s="52">
        <v>148</v>
      </c>
      <c r="W806" s="52">
        <v>68.874214186714184</v>
      </c>
      <c r="X806" s="52">
        <v>91.832285582285579</v>
      </c>
      <c r="Y806" s="52">
        <v>100</v>
      </c>
      <c r="Z806" s="52">
        <v>56</v>
      </c>
      <c r="AA806" s="52">
        <v>59.857619810744815</v>
      </c>
      <c r="AB806" s="52">
        <v>79.810159747659753</v>
      </c>
      <c r="AC806" s="52">
        <v>100</v>
      </c>
      <c r="AD806" s="52"/>
      <c r="AE806" s="52"/>
      <c r="AF806" s="52"/>
      <c r="AG806" s="52">
        <v>0</v>
      </c>
      <c r="AH806" s="52"/>
      <c r="AI806" s="52"/>
      <c r="AJ806" s="52"/>
      <c r="AK806" s="52"/>
      <c r="AL806" s="52">
        <v>0</v>
      </c>
      <c r="AM806" s="53">
        <v>9.57</v>
      </c>
      <c r="AN806" s="53">
        <v>14.5</v>
      </c>
      <c r="AO806" s="53"/>
      <c r="AP806" s="52">
        <v>0</v>
      </c>
      <c r="AQ806" s="52">
        <v>1</v>
      </c>
      <c r="AR806" s="52">
        <v>1</v>
      </c>
      <c r="AS806" s="52">
        <v>1</v>
      </c>
      <c r="AT806" s="52">
        <v>1</v>
      </c>
      <c r="AU806" s="52">
        <v>1</v>
      </c>
      <c r="AV806" s="52">
        <v>1</v>
      </c>
      <c r="AW806" s="52"/>
      <c r="AX806" s="52"/>
      <c r="AY806" s="52"/>
      <c r="AZ806" s="52">
        <v>3.2258064516129031E-2</v>
      </c>
      <c r="BA806" s="52">
        <v>50</v>
      </c>
      <c r="BB806" s="52">
        <v>50</v>
      </c>
      <c r="BC806" s="52">
        <v>7.8947368421052627E-2</v>
      </c>
      <c r="BD806" s="52">
        <v>44.21052631578948</v>
      </c>
      <c r="BE806" s="52">
        <v>50</v>
      </c>
      <c r="BF806" s="52"/>
      <c r="BG806" s="52"/>
      <c r="BH806" s="52"/>
      <c r="BI806" s="52"/>
      <c r="BJ806" s="52"/>
      <c r="BK806" s="52"/>
      <c r="BL806" s="52"/>
      <c r="BM806" s="52"/>
      <c r="BN806" s="52"/>
      <c r="BO806" s="52"/>
      <c r="BP806" s="52"/>
      <c r="BQ806" s="52"/>
      <c r="BR806" s="52"/>
      <c r="BS806" s="52"/>
      <c r="BT806" s="52"/>
      <c r="BU806" s="54"/>
      <c r="BV806" s="54"/>
      <c r="BW806" s="52"/>
      <c r="BX806" s="52"/>
      <c r="BY806" s="52"/>
      <c r="BZ806" s="55"/>
      <c r="CA806" s="55"/>
      <c r="CB806" s="52"/>
      <c r="CC806" s="52"/>
      <c r="CD806" s="52"/>
      <c r="CE806" s="52"/>
      <c r="CF806" s="52"/>
      <c r="CG806" s="52"/>
      <c r="CH806" s="52"/>
      <c r="CI806" s="52"/>
      <c r="CJ806" s="52"/>
      <c r="CK806" s="52">
        <v>74</v>
      </c>
      <c r="CL806" s="52">
        <v>48</v>
      </c>
      <c r="CM806" s="52">
        <v>73</v>
      </c>
      <c r="CN806" s="52">
        <v>0.64864864864864868</v>
      </c>
      <c r="CO806" s="52">
        <v>1.0136986301369864</v>
      </c>
      <c r="CP806" s="52">
        <v>43.243243243243242</v>
      </c>
      <c r="CQ806" s="52">
        <v>50</v>
      </c>
      <c r="CR806" s="52"/>
      <c r="CS806" s="52"/>
      <c r="CT806" s="52"/>
      <c r="CU806" s="52"/>
      <c r="CV806" s="52"/>
      <c r="CW806" s="52"/>
      <c r="CX806" s="52"/>
      <c r="CY806" s="52"/>
      <c r="CZ806" s="52">
        <v>16.823939048191338</v>
      </c>
      <c r="DA806" s="52">
        <v>19.496255895940152</v>
      </c>
      <c r="DB806" s="52">
        <v>17.335082511020332</v>
      </c>
      <c r="DC806" s="52"/>
      <c r="DD806" s="50" t="s">
        <v>782</v>
      </c>
      <c r="DE806" s="22"/>
      <c r="DF806" s="22"/>
    </row>
    <row r="807" spans="1:110" x14ac:dyDescent="0.25">
      <c r="A807" s="50" t="s">
        <v>2941</v>
      </c>
      <c r="B807" s="50" t="s">
        <v>2399</v>
      </c>
      <c r="C807" s="50" t="s">
        <v>106</v>
      </c>
      <c r="D807" s="50" t="s">
        <v>107</v>
      </c>
      <c r="E807" s="50" t="s">
        <v>137</v>
      </c>
      <c r="F807" s="50" t="s">
        <v>2644</v>
      </c>
      <c r="G807" s="50" t="s">
        <v>109</v>
      </c>
      <c r="H807" s="52">
        <v>532.68287161459466</v>
      </c>
      <c r="I807" s="52">
        <v>650</v>
      </c>
      <c r="J807" s="52">
        <v>81.951211017629944</v>
      </c>
      <c r="K807" s="52">
        <v>1</v>
      </c>
      <c r="L807" s="52">
        <v>144</v>
      </c>
      <c r="M807" s="52">
        <v>74.376499229181519</v>
      </c>
      <c r="N807" s="52">
        <v>99.168665638908692</v>
      </c>
      <c r="O807" s="52">
        <v>100</v>
      </c>
      <c r="P807" s="52">
        <v>57</v>
      </c>
      <c r="Q807" s="52">
        <v>61.126791945684147</v>
      </c>
      <c r="R807" s="52">
        <v>71.847572499871362</v>
      </c>
      <c r="S807" s="52">
        <v>75</v>
      </c>
      <c r="T807" s="52">
        <v>81.502389260912196</v>
      </c>
      <c r="U807" s="52">
        <v>100</v>
      </c>
      <c r="V807" s="52">
        <v>144</v>
      </c>
      <c r="W807" s="52">
        <v>63.726230847758629</v>
      </c>
      <c r="X807" s="52">
        <v>84.968307797011505</v>
      </c>
      <c r="Y807" s="52">
        <v>100</v>
      </c>
      <c r="Z807" s="52">
        <v>57</v>
      </c>
      <c r="AA807" s="52">
        <v>51.330498852428676</v>
      </c>
      <c r="AB807" s="52">
        <v>68.440665136571567</v>
      </c>
      <c r="AC807" s="52">
        <v>100</v>
      </c>
      <c r="AD807" s="52">
        <v>58</v>
      </c>
      <c r="AE807" s="52">
        <v>60.733908045977032</v>
      </c>
      <c r="AF807" s="52">
        <v>80.978544061302699</v>
      </c>
      <c r="AG807" s="52">
        <v>100</v>
      </c>
      <c r="AH807" s="52">
        <v>18</v>
      </c>
      <c r="AI807" s="52"/>
      <c r="AJ807" s="52">
        <v>67.301666666666691</v>
      </c>
      <c r="AK807" s="52"/>
      <c r="AL807" s="52">
        <v>0</v>
      </c>
      <c r="AM807" s="53">
        <v>13.87</v>
      </c>
      <c r="AN807" s="53">
        <v>20.51</v>
      </c>
      <c r="AO807" s="53"/>
      <c r="AP807" s="52">
        <v>0</v>
      </c>
      <c r="AQ807" s="52">
        <v>0.98701298701298701</v>
      </c>
      <c r="AR807" s="52">
        <v>0.984375</v>
      </c>
      <c r="AS807" s="52">
        <v>0.98888888888888893</v>
      </c>
      <c r="AT807" s="52">
        <v>0.98726114649681529</v>
      </c>
      <c r="AU807" s="52">
        <v>0.9850746268656716</v>
      </c>
      <c r="AV807" s="52">
        <v>0.98888888888888893</v>
      </c>
      <c r="AW807" s="52">
        <v>1</v>
      </c>
      <c r="AX807" s="52">
        <v>1</v>
      </c>
      <c r="AY807" s="52">
        <v>1</v>
      </c>
      <c r="AZ807" s="52">
        <v>2.1201413427561839E-2</v>
      </c>
      <c r="BA807" s="52">
        <v>50</v>
      </c>
      <c r="BB807" s="52">
        <v>50</v>
      </c>
      <c r="BC807" s="52">
        <v>5.0420168067226892E-2</v>
      </c>
      <c r="BD807" s="52">
        <v>49.915966386554622</v>
      </c>
      <c r="BE807" s="52">
        <v>50</v>
      </c>
      <c r="BF807" s="52"/>
      <c r="BG807" s="52"/>
      <c r="BH807" s="52"/>
      <c r="BI807" s="52"/>
      <c r="BJ807" s="52"/>
      <c r="BK807" s="52"/>
      <c r="BL807" s="52"/>
      <c r="BM807" s="52"/>
      <c r="BN807" s="52"/>
      <c r="BO807" s="52"/>
      <c r="BP807" s="52"/>
      <c r="BQ807" s="52"/>
      <c r="BR807" s="52"/>
      <c r="BS807" s="52"/>
      <c r="BT807" s="52"/>
      <c r="BU807" s="54"/>
      <c r="BV807" s="54"/>
      <c r="BW807" s="52"/>
      <c r="BX807" s="52"/>
      <c r="BY807" s="52"/>
      <c r="BZ807" s="55"/>
      <c r="CA807" s="55"/>
      <c r="CB807" s="52"/>
      <c r="CC807" s="52"/>
      <c r="CD807" s="52"/>
      <c r="CE807" s="52"/>
      <c r="CF807" s="52"/>
      <c r="CG807" s="52"/>
      <c r="CH807" s="52"/>
      <c r="CI807" s="52"/>
      <c r="CJ807" s="52"/>
      <c r="CK807" s="52">
        <v>32</v>
      </c>
      <c r="CL807" s="52">
        <v>17</v>
      </c>
      <c r="CM807" s="52">
        <v>41</v>
      </c>
      <c r="CN807" s="52">
        <v>0.53125</v>
      </c>
      <c r="CO807" s="52">
        <v>0.78048780487804881</v>
      </c>
      <c r="CP807" s="52">
        <v>17.708333333333336</v>
      </c>
      <c r="CQ807" s="52">
        <v>50</v>
      </c>
      <c r="CR807" s="52"/>
      <c r="CS807" s="52"/>
      <c r="CT807" s="52"/>
      <c r="CU807" s="52"/>
      <c r="CV807" s="52"/>
      <c r="CW807" s="52"/>
      <c r="CX807" s="52"/>
      <c r="CY807" s="52"/>
      <c r="CZ807" s="52">
        <v>16.823939048191338</v>
      </c>
      <c r="DA807" s="52">
        <v>19.496255895940152</v>
      </c>
      <c r="DB807" s="52">
        <v>17.335082511020332</v>
      </c>
      <c r="DC807" s="52"/>
      <c r="DD807" s="50" t="s">
        <v>518</v>
      </c>
      <c r="DE807" s="22"/>
      <c r="DF807" s="22"/>
    </row>
    <row r="808" spans="1:110" x14ac:dyDescent="0.25">
      <c r="A808" s="50" t="s">
        <v>3550</v>
      </c>
      <c r="B808" s="50" t="s">
        <v>2400</v>
      </c>
      <c r="C808" s="50" t="s">
        <v>106</v>
      </c>
      <c r="D808" s="50" t="s">
        <v>108</v>
      </c>
      <c r="E808" s="50" t="s">
        <v>119</v>
      </c>
      <c r="F808" s="50" t="s">
        <v>2644</v>
      </c>
      <c r="G808" s="50" t="s">
        <v>109</v>
      </c>
      <c r="H808" s="52">
        <v>583.67964441061599</v>
      </c>
      <c r="I808" s="52">
        <v>800</v>
      </c>
      <c r="J808" s="52">
        <v>72.959955551326999</v>
      </c>
      <c r="K808" s="52">
        <v>1</v>
      </c>
      <c r="L808" s="52">
        <v>651</v>
      </c>
      <c r="M808" s="52">
        <v>63.447860119739701</v>
      </c>
      <c r="N808" s="52">
        <v>84.597146826319602</v>
      </c>
      <c r="O808" s="52">
        <v>100</v>
      </c>
      <c r="P808" s="52">
        <v>312</v>
      </c>
      <c r="Q808" s="52">
        <v>53.410174513966524</v>
      </c>
      <c r="R808" s="52">
        <v>63.879499077606859</v>
      </c>
      <c r="S808" s="52">
        <v>72.686084040097313</v>
      </c>
      <c r="T808" s="52">
        <v>71.213566018622032</v>
      </c>
      <c r="U808" s="52">
        <v>100</v>
      </c>
      <c r="V808" s="52">
        <v>653</v>
      </c>
      <c r="W808" s="52">
        <v>54.428201219514676</v>
      </c>
      <c r="X808" s="52">
        <v>72.570934959352911</v>
      </c>
      <c r="Y808" s="52">
        <v>100</v>
      </c>
      <c r="Z808" s="52">
        <v>314</v>
      </c>
      <c r="AA808" s="52">
        <v>44.224411493740007</v>
      </c>
      <c r="AB808" s="52">
        <v>58.965881991653347</v>
      </c>
      <c r="AC808" s="52">
        <v>100</v>
      </c>
      <c r="AD808" s="52">
        <v>217</v>
      </c>
      <c r="AE808" s="52">
        <v>60.557450076804869</v>
      </c>
      <c r="AF808" s="52">
        <v>80.743266769073159</v>
      </c>
      <c r="AG808" s="52">
        <v>100</v>
      </c>
      <c r="AH808" s="52">
        <v>91</v>
      </c>
      <c r="AI808" s="52">
        <v>53.984615384615367</v>
      </c>
      <c r="AJ808" s="52">
        <v>65.3044973544974</v>
      </c>
      <c r="AK808" s="52">
        <v>71.979487179487151</v>
      </c>
      <c r="AL808" s="52">
        <v>100</v>
      </c>
      <c r="AM808" s="53">
        <v>19.27</v>
      </c>
      <c r="AN808" s="53">
        <v>19.649999999999999</v>
      </c>
      <c r="AO808" s="53">
        <v>11.31</v>
      </c>
      <c r="AP808" s="52">
        <v>0</v>
      </c>
      <c r="AQ808" s="52">
        <v>0.98828696925329429</v>
      </c>
      <c r="AR808" s="52">
        <v>0.97904191616766467</v>
      </c>
      <c r="AS808" s="52">
        <v>0.99713467048710602</v>
      </c>
      <c r="AT808" s="52">
        <v>0.99124087591240873</v>
      </c>
      <c r="AU808" s="52">
        <v>0.98511904761904767</v>
      </c>
      <c r="AV808" s="52">
        <v>0.99713467048710602</v>
      </c>
      <c r="AW808" s="52">
        <v>0.97844827586206895</v>
      </c>
      <c r="AX808" s="52">
        <v>0.97058823529411764</v>
      </c>
      <c r="AY808" s="52">
        <v>0.98461538461538467</v>
      </c>
      <c r="AZ808" s="52">
        <v>6.8613138686131392E-2</v>
      </c>
      <c r="BA808" s="52">
        <v>46.277372262773731</v>
      </c>
      <c r="BB808" s="52">
        <v>50</v>
      </c>
      <c r="BC808" s="52">
        <v>9.7264437689969604E-2</v>
      </c>
      <c r="BD808" s="52">
        <v>40.547112462006083</v>
      </c>
      <c r="BE808" s="52">
        <v>50</v>
      </c>
      <c r="BF808" s="52"/>
      <c r="BG808" s="52"/>
      <c r="BH808" s="52"/>
      <c r="BI808" s="52"/>
      <c r="BJ808" s="52"/>
      <c r="BK808" s="52"/>
      <c r="BL808" s="52"/>
      <c r="BM808" s="52"/>
      <c r="BN808" s="52"/>
      <c r="BO808" s="52"/>
      <c r="BP808" s="52">
        <v>207</v>
      </c>
      <c r="BQ808" s="52">
        <v>249</v>
      </c>
      <c r="BR808" s="52">
        <v>0.83132530120481929</v>
      </c>
      <c r="BS808" s="52">
        <v>44.219430915149964</v>
      </c>
      <c r="BT808" s="52">
        <v>50</v>
      </c>
      <c r="BU808" s="54"/>
      <c r="BV808" s="54"/>
      <c r="BW808" s="52"/>
      <c r="BX808" s="52"/>
      <c r="BY808" s="52"/>
      <c r="BZ808" s="55"/>
      <c r="CA808" s="55"/>
      <c r="CB808" s="52"/>
      <c r="CC808" s="52"/>
      <c r="CD808" s="52"/>
      <c r="CE808" s="52"/>
      <c r="CF808" s="52"/>
      <c r="CG808" s="52"/>
      <c r="CH808" s="52"/>
      <c r="CI808" s="52"/>
      <c r="CJ808" s="52"/>
      <c r="CK808" s="52">
        <v>382</v>
      </c>
      <c r="CL808" s="52">
        <v>144</v>
      </c>
      <c r="CM808" s="52">
        <v>445</v>
      </c>
      <c r="CN808" s="52">
        <v>0.37696335078534032</v>
      </c>
      <c r="CO808" s="52">
        <v>0.85842696629213489</v>
      </c>
      <c r="CP808" s="52">
        <v>12.56544502617801</v>
      </c>
      <c r="CQ808" s="52">
        <v>50</v>
      </c>
      <c r="CR808" s="52"/>
      <c r="CS808" s="52"/>
      <c r="CT808" s="52"/>
      <c r="CU808" s="52"/>
      <c r="CV808" s="52"/>
      <c r="CW808" s="52"/>
      <c r="CX808" s="52"/>
      <c r="CY808" s="52"/>
      <c r="CZ808" s="52">
        <v>16.823939048191338</v>
      </c>
      <c r="DA808" s="52">
        <v>19.496255895940152</v>
      </c>
      <c r="DB808" s="52">
        <v>17.335082511020332</v>
      </c>
      <c r="DC808" s="52"/>
      <c r="DD808" s="50" t="s">
        <v>1193</v>
      </c>
      <c r="DE808" s="22"/>
      <c r="DF808" s="22"/>
    </row>
    <row r="809" spans="1:110" x14ac:dyDescent="0.25">
      <c r="A809" s="50" t="s">
        <v>3300</v>
      </c>
      <c r="B809" s="50" t="s">
        <v>2401</v>
      </c>
      <c r="C809" s="50" t="s">
        <v>106</v>
      </c>
      <c r="D809" s="50" t="s">
        <v>107</v>
      </c>
      <c r="E809" s="50" t="s">
        <v>119</v>
      </c>
      <c r="F809" s="50" t="s">
        <v>1453</v>
      </c>
      <c r="G809" s="50" t="s">
        <v>109</v>
      </c>
      <c r="H809" s="52">
        <v>688.69455537073884</v>
      </c>
      <c r="I809" s="52">
        <v>800</v>
      </c>
      <c r="J809" s="52">
        <v>86.086819421342355</v>
      </c>
      <c r="K809" s="52">
        <v>1</v>
      </c>
      <c r="L809" s="52">
        <v>256</v>
      </c>
      <c r="M809" s="52">
        <v>78.888159881632689</v>
      </c>
      <c r="N809" s="52">
        <v>100</v>
      </c>
      <c r="O809" s="52">
        <v>100</v>
      </c>
      <c r="P809" s="52">
        <v>69</v>
      </c>
      <c r="Q809" s="52">
        <v>63.853643191880067</v>
      </c>
      <c r="R809" s="52">
        <v>75</v>
      </c>
      <c r="S809" s="52">
        <v>75</v>
      </c>
      <c r="T809" s="52">
        <v>85.138190922506752</v>
      </c>
      <c r="U809" s="52">
        <v>100</v>
      </c>
      <c r="V809" s="52">
        <v>256</v>
      </c>
      <c r="W809" s="52">
        <v>74.256485800535629</v>
      </c>
      <c r="X809" s="52">
        <v>99.0086477340475</v>
      </c>
      <c r="Y809" s="52">
        <v>100</v>
      </c>
      <c r="Z809" s="52">
        <v>69</v>
      </c>
      <c r="AA809" s="52">
        <v>59.40999970699356</v>
      </c>
      <c r="AB809" s="52">
        <v>79.21333294265807</v>
      </c>
      <c r="AC809" s="52">
        <v>100</v>
      </c>
      <c r="AD809" s="52">
        <v>83</v>
      </c>
      <c r="AE809" s="52">
        <v>61.966666666666647</v>
      </c>
      <c r="AF809" s="52">
        <v>82.622222222222192</v>
      </c>
      <c r="AG809" s="52">
        <v>100</v>
      </c>
      <c r="AH809" s="52">
        <v>20</v>
      </c>
      <c r="AI809" s="52">
        <v>48.015000000000001</v>
      </c>
      <c r="AJ809" s="52">
        <v>66.395767195767206</v>
      </c>
      <c r="AK809" s="52">
        <v>64.02</v>
      </c>
      <c r="AL809" s="52">
        <v>100</v>
      </c>
      <c r="AM809" s="53">
        <v>11.14</v>
      </c>
      <c r="AN809" s="53">
        <v>15.59</v>
      </c>
      <c r="AO809" s="53">
        <v>18.38</v>
      </c>
      <c r="AP809" s="52">
        <v>0</v>
      </c>
      <c r="AQ809" s="52">
        <v>1</v>
      </c>
      <c r="AR809" s="52">
        <v>1</v>
      </c>
      <c r="AS809" s="52">
        <v>1</v>
      </c>
      <c r="AT809" s="52">
        <v>1</v>
      </c>
      <c r="AU809" s="52">
        <v>1</v>
      </c>
      <c r="AV809" s="52">
        <v>1</v>
      </c>
      <c r="AW809" s="52">
        <v>1</v>
      </c>
      <c r="AX809" s="52">
        <v>1</v>
      </c>
      <c r="AY809" s="52">
        <v>1</v>
      </c>
      <c r="AZ809" s="52">
        <v>4.4155844155844157E-2</v>
      </c>
      <c r="BA809" s="52">
        <v>50</v>
      </c>
      <c r="BB809" s="52">
        <v>50</v>
      </c>
      <c r="BC809" s="52">
        <v>7.2072072072072071E-2</v>
      </c>
      <c r="BD809" s="52">
        <v>45.585585585585584</v>
      </c>
      <c r="BE809" s="52">
        <v>50</v>
      </c>
      <c r="BF809" s="52"/>
      <c r="BG809" s="52"/>
      <c r="BH809" s="52"/>
      <c r="BI809" s="52"/>
      <c r="BJ809" s="52"/>
      <c r="BK809" s="52"/>
      <c r="BL809" s="52"/>
      <c r="BM809" s="52"/>
      <c r="BN809" s="52"/>
      <c r="BO809" s="52"/>
      <c r="BP809" s="52">
        <v>66</v>
      </c>
      <c r="BQ809" s="52">
        <v>67</v>
      </c>
      <c r="BR809" s="52">
        <v>0.9850746268656716</v>
      </c>
      <c r="BS809" s="52">
        <v>50</v>
      </c>
      <c r="BT809" s="52">
        <v>50</v>
      </c>
      <c r="BU809" s="54"/>
      <c r="BV809" s="54"/>
      <c r="BW809" s="52"/>
      <c r="BX809" s="52"/>
      <c r="BY809" s="52"/>
      <c r="BZ809" s="55"/>
      <c r="CA809" s="55"/>
      <c r="CB809" s="52"/>
      <c r="CC809" s="52"/>
      <c r="CD809" s="52"/>
      <c r="CE809" s="52"/>
      <c r="CF809" s="52"/>
      <c r="CG809" s="52"/>
      <c r="CH809" s="52"/>
      <c r="CI809" s="52"/>
      <c r="CJ809" s="52"/>
      <c r="CK809" s="52">
        <v>147</v>
      </c>
      <c r="CL809" s="52">
        <v>73</v>
      </c>
      <c r="CM809" s="52">
        <v>153</v>
      </c>
      <c r="CN809" s="52">
        <v>0.49659863945578231</v>
      </c>
      <c r="CO809" s="52">
        <v>0.96078431372549022</v>
      </c>
      <c r="CP809" s="52">
        <v>33.106575963718818</v>
      </c>
      <c r="CQ809" s="52">
        <v>50</v>
      </c>
      <c r="CR809" s="52"/>
      <c r="CS809" s="52"/>
      <c r="CT809" s="52"/>
      <c r="CU809" s="52"/>
      <c r="CV809" s="52"/>
      <c r="CW809" s="52"/>
      <c r="CX809" s="52"/>
      <c r="CY809" s="52"/>
      <c r="CZ809" s="52">
        <v>16.823939048191338</v>
      </c>
      <c r="DA809" s="52">
        <v>19.496255895940152</v>
      </c>
      <c r="DB809" s="52">
        <v>17.335082511020332</v>
      </c>
      <c r="DC809" s="52"/>
      <c r="DD809" s="50" t="s">
        <v>920</v>
      </c>
      <c r="DE809" s="22"/>
      <c r="DF809" s="22"/>
    </row>
    <row r="810" spans="1:110" x14ac:dyDescent="0.25">
      <c r="A810" s="50" t="s">
        <v>3109</v>
      </c>
      <c r="B810" s="50" t="s">
        <v>2402</v>
      </c>
      <c r="C810" s="50" t="s">
        <v>106</v>
      </c>
      <c r="D810" s="50" t="s">
        <v>114</v>
      </c>
      <c r="E810" s="50" t="s">
        <v>132</v>
      </c>
      <c r="F810" s="50" t="s">
        <v>1453</v>
      </c>
      <c r="G810" s="50" t="s">
        <v>109</v>
      </c>
      <c r="H810" s="52">
        <v>400.06211945382489</v>
      </c>
      <c r="I810" s="52">
        <v>550</v>
      </c>
      <c r="J810" s="52">
        <v>72.738567173422709</v>
      </c>
      <c r="K810" s="52">
        <v>0</v>
      </c>
      <c r="L810" s="52">
        <v>88</v>
      </c>
      <c r="M810" s="52">
        <v>65.347125795825505</v>
      </c>
      <c r="N810" s="52">
        <v>87.129501061100683</v>
      </c>
      <c r="O810" s="52">
        <v>100</v>
      </c>
      <c r="P810" s="52">
        <v>56</v>
      </c>
      <c r="Q810" s="52">
        <v>59.073012309049339</v>
      </c>
      <c r="R810" s="52">
        <v>67.119268607549856</v>
      </c>
      <c r="S810" s="52">
        <v>75</v>
      </c>
      <c r="T810" s="52">
        <v>78.764016412065786</v>
      </c>
      <c r="U810" s="52">
        <v>100</v>
      </c>
      <c r="V810" s="52">
        <v>88</v>
      </c>
      <c r="W810" s="52">
        <v>56.806852869352866</v>
      </c>
      <c r="X810" s="52">
        <v>75.742470492470488</v>
      </c>
      <c r="Y810" s="52">
        <v>100</v>
      </c>
      <c r="Z810" s="52">
        <v>56</v>
      </c>
      <c r="AA810" s="52">
        <v>50.914043876097459</v>
      </c>
      <c r="AB810" s="52">
        <v>67.885391834796621</v>
      </c>
      <c r="AC810" s="52">
        <v>100</v>
      </c>
      <c r="AD810" s="52"/>
      <c r="AE810" s="52"/>
      <c r="AF810" s="52"/>
      <c r="AG810" s="52">
        <v>0</v>
      </c>
      <c r="AH810" s="52"/>
      <c r="AI810" s="52"/>
      <c r="AJ810" s="52"/>
      <c r="AK810" s="52"/>
      <c r="AL810" s="52">
        <v>0</v>
      </c>
      <c r="AM810" s="53">
        <v>15.92</v>
      </c>
      <c r="AN810" s="53">
        <v>16.2</v>
      </c>
      <c r="AO810" s="53"/>
      <c r="AP810" s="52">
        <v>0</v>
      </c>
      <c r="AQ810" s="52">
        <v>1</v>
      </c>
      <c r="AR810" s="52">
        <v>1</v>
      </c>
      <c r="AS810" s="52">
        <v>1</v>
      </c>
      <c r="AT810" s="52">
        <v>1</v>
      </c>
      <c r="AU810" s="52">
        <v>1</v>
      </c>
      <c r="AV810" s="52">
        <v>1</v>
      </c>
      <c r="AW810" s="52"/>
      <c r="AX810" s="52"/>
      <c r="AY810" s="52"/>
      <c r="AZ810" s="52">
        <v>0.12749003984063745</v>
      </c>
      <c r="BA810" s="52">
        <v>34.501992031872518</v>
      </c>
      <c r="BB810" s="52">
        <v>50</v>
      </c>
      <c r="BC810" s="52">
        <v>0.18292682926829268</v>
      </c>
      <c r="BD810" s="52">
        <v>23.414634146341484</v>
      </c>
      <c r="BE810" s="52">
        <v>50</v>
      </c>
      <c r="BF810" s="52"/>
      <c r="BG810" s="52"/>
      <c r="BH810" s="52"/>
      <c r="BI810" s="52"/>
      <c r="BJ810" s="52"/>
      <c r="BK810" s="52"/>
      <c r="BL810" s="52"/>
      <c r="BM810" s="52"/>
      <c r="BN810" s="52"/>
      <c r="BO810" s="52"/>
      <c r="BP810" s="52"/>
      <c r="BQ810" s="52"/>
      <c r="BR810" s="52"/>
      <c r="BS810" s="52"/>
      <c r="BT810" s="52"/>
      <c r="BU810" s="54"/>
      <c r="BV810" s="54"/>
      <c r="BW810" s="52"/>
      <c r="BX810" s="52"/>
      <c r="BY810" s="52"/>
      <c r="BZ810" s="55"/>
      <c r="CA810" s="55"/>
      <c r="CB810" s="52"/>
      <c r="CC810" s="52"/>
      <c r="CD810" s="52"/>
      <c r="CE810" s="52"/>
      <c r="CF810" s="52"/>
      <c r="CG810" s="52"/>
      <c r="CH810" s="52"/>
      <c r="CI810" s="52"/>
      <c r="CJ810" s="52"/>
      <c r="CK810" s="52">
        <v>47</v>
      </c>
      <c r="CL810" s="52">
        <v>23</v>
      </c>
      <c r="CM810" s="52">
        <v>46</v>
      </c>
      <c r="CN810" s="52">
        <v>0.48936170212765956</v>
      </c>
      <c r="CO810" s="52">
        <v>1.0217391304347827</v>
      </c>
      <c r="CP810" s="52">
        <v>32.624113475177303</v>
      </c>
      <c r="CQ810" s="52">
        <v>50</v>
      </c>
      <c r="CR810" s="52"/>
      <c r="CS810" s="52"/>
      <c r="CT810" s="52"/>
      <c r="CU810" s="52"/>
      <c r="CV810" s="52"/>
      <c r="CW810" s="52"/>
      <c r="CX810" s="52"/>
      <c r="CY810" s="52"/>
      <c r="CZ810" s="52">
        <v>16.823939048191338</v>
      </c>
      <c r="DA810" s="52">
        <v>19.496255895940152</v>
      </c>
      <c r="DB810" s="52">
        <v>17.335082511020332</v>
      </c>
      <c r="DC810" s="52"/>
      <c r="DD810" s="50" t="s">
        <v>705</v>
      </c>
      <c r="DE810" s="22"/>
      <c r="DF810" s="22"/>
    </row>
    <row r="811" spans="1:110" x14ac:dyDescent="0.25">
      <c r="A811" s="50" t="s">
        <v>3301</v>
      </c>
      <c r="B811" s="50" t="s">
        <v>2403</v>
      </c>
      <c r="C811" s="50" t="s">
        <v>106</v>
      </c>
      <c r="D811" s="50" t="s">
        <v>107</v>
      </c>
      <c r="E811" s="50" t="s">
        <v>119</v>
      </c>
      <c r="F811" s="50" t="s">
        <v>1453</v>
      </c>
      <c r="G811" s="50" t="s">
        <v>109</v>
      </c>
      <c r="H811" s="52">
        <v>619.82531424508079</v>
      </c>
      <c r="I811" s="52">
        <v>700</v>
      </c>
      <c r="J811" s="52">
        <v>88.54647346358297</v>
      </c>
      <c r="K811" s="52">
        <v>0</v>
      </c>
      <c r="L811" s="52">
        <v>155</v>
      </c>
      <c r="M811" s="52">
        <v>85.163827235615841</v>
      </c>
      <c r="N811" s="52">
        <v>100</v>
      </c>
      <c r="O811" s="52">
        <v>100</v>
      </c>
      <c r="P811" s="52">
        <v>33</v>
      </c>
      <c r="Q811" s="52">
        <v>74.210655411045025</v>
      </c>
      <c r="R811" s="52">
        <v>75</v>
      </c>
      <c r="S811" s="52">
        <v>75</v>
      </c>
      <c r="T811" s="52">
        <v>98.947540548060033</v>
      </c>
      <c r="U811" s="52">
        <v>100</v>
      </c>
      <c r="V811" s="52">
        <v>155</v>
      </c>
      <c r="W811" s="52">
        <v>73.514624520806265</v>
      </c>
      <c r="X811" s="52">
        <v>98.01949936107502</v>
      </c>
      <c r="Y811" s="52">
        <v>100</v>
      </c>
      <c r="Z811" s="52">
        <v>33</v>
      </c>
      <c r="AA811" s="52">
        <v>57.854263029787383</v>
      </c>
      <c r="AB811" s="52">
        <v>77.139017373049839</v>
      </c>
      <c r="AC811" s="52">
        <v>100</v>
      </c>
      <c r="AD811" s="52">
        <v>67</v>
      </c>
      <c r="AE811" s="52">
        <v>65.852238805970174</v>
      </c>
      <c r="AF811" s="52">
        <v>87.802985074626889</v>
      </c>
      <c r="AG811" s="52">
        <v>100</v>
      </c>
      <c r="AH811" s="52">
        <v>18</v>
      </c>
      <c r="AI811" s="52"/>
      <c r="AJ811" s="52">
        <v>68.140136054421788</v>
      </c>
      <c r="AK811" s="52"/>
      <c r="AL811" s="52">
        <v>0</v>
      </c>
      <c r="AM811" s="53">
        <v>0.78</v>
      </c>
      <c r="AN811" s="53">
        <v>17.14</v>
      </c>
      <c r="AO811" s="53"/>
      <c r="AP811" s="52">
        <v>1</v>
      </c>
      <c r="AQ811" s="52">
        <v>0.98124999999999996</v>
      </c>
      <c r="AR811" s="52">
        <v>0.94594594594594594</v>
      </c>
      <c r="AS811" s="52">
        <v>0.99186991869918695</v>
      </c>
      <c r="AT811" s="52">
        <v>0.98750000000000004</v>
      </c>
      <c r="AU811" s="52">
        <v>0.97297297297297303</v>
      </c>
      <c r="AV811" s="52">
        <v>0.99186991869918695</v>
      </c>
      <c r="AW811" s="52">
        <v>0.97101449275362317</v>
      </c>
      <c r="AX811" s="52"/>
      <c r="AY811" s="52">
        <v>0.96078431372549022</v>
      </c>
      <c r="AZ811" s="52">
        <v>6.7460317460317457E-2</v>
      </c>
      <c r="BA811" s="52">
        <v>46.50793650793652</v>
      </c>
      <c r="BB811" s="52">
        <v>50</v>
      </c>
      <c r="BC811" s="52">
        <v>8.4745762711864403E-2</v>
      </c>
      <c r="BD811" s="52">
        <v>43.050847457627128</v>
      </c>
      <c r="BE811" s="52">
        <v>50</v>
      </c>
      <c r="BF811" s="52"/>
      <c r="BG811" s="52"/>
      <c r="BH811" s="52"/>
      <c r="BI811" s="52"/>
      <c r="BJ811" s="52"/>
      <c r="BK811" s="52"/>
      <c r="BL811" s="52"/>
      <c r="BM811" s="52"/>
      <c r="BN811" s="52"/>
      <c r="BO811" s="52"/>
      <c r="BP811" s="52">
        <v>20</v>
      </c>
      <c r="BQ811" s="52">
        <v>21</v>
      </c>
      <c r="BR811" s="52">
        <v>0.95238095238095233</v>
      </c>
      <c r="BS811" s="52">
        <v>50</v>
      </c>
      <c r="BT811" s="52">
        <v>50</v>
      </c>
      <c r="BU811" s="54"/>
      <c r="BV811" s="54"/>
      <c r="BW811" s="52"/>
      <c r="BX811" s="52"/>
      <c r="BY811" s="52"/>
      <c r="BZ811" s="55"/>
      <c r="CA811" s="55"/>
      <c r="CB811" s="52"/>
      <c r="CC811" s="52"/>
      <c r="CD811" s="52"/>
      <c r="CE811" s="52"/>
      <c r="CF811" s="52"/>
      <c r="CG811" s="52"/>
      <c r="CH811" s="52"/>
      <c r="CI811" s="52"/>
      <c r="CJ811" s="52"/>
      <c r="CK811" s="52">
        <v>69</v>
      </c>
      <c r="CL811" s="52">
        <v>19</v>
      </c>
      <c r="CM811" s="52">
        <v>66</v>
      </c>
      <c r="CN811" s="52">
        <v>0.27536231884057971</v>
      </c>
      <c r="CO811" s="52">
        <v>1.0454545454545454</v>
      </c>
      <c r="CP811" s="52">
        <v>18.357487922705314</v>
      </c>
      <c r="CQ811" s="52">
        <v>50</v>
      </c>
      <c r="CR811" s="52"/>
      <c r="CS811" s="52"/>
      <c r="CT811" s="52"/>
      <c r="CU811" s="52"/>
      <c r="CV811" s="52"/>
      <c r="CW811" s="52"/>
      <c r="CX811" s="52"/>
      <c r="CY811" s="52"/>
      <c r="CZ811" s="52">
        <v>16.823939048191338</v>
      </c>
      <c r="DA811" s="52">
        <v>19.496255895940152</v>
      </c>
      <c r="DB811" s="52">
        <v>17.335082511020332</v>
      </c>
      <c r="DC811" s="52"/>
      <c r="DD811" s="50" t="s">
        <v>922</v>
      </c>
      <c r="DE811" s="22"/>
      <c r="DF811" s="22"/>
    </row>
    <row r="812" spans="1:110" x14ac:dyDescent="0.25">
      <c r="A812" s="50" t="s">
        <v>3526</v>
      </c>
      <c r="B812" s="50" t="s">
        <v>2404</v>
      </c>
      <c r="C812" s="50" t="s">
        <v>106</v>
      </c>
      <c r="D812" s="50" t="s">
        <v>107</v>
      </c>
      <c r="E812" s="50" t="s">
        <v>108</v>
      </c>
      <c r="F812" s="50" t="s">
        <v>1453</v>
      </c>
      <c r="G812" s="50" t="s">
        <v>109</v>
      </c>
      <c r="H812" s="52">
        <v>567.54995728943038</v>
      </c>
      <c r="I812" s="52">
        <v>650</v>
      </c>
      <c r="J812" s="52">
        <v>87.315378044527748</v>
      </c>
      <c r="K812" s="52">
        <v>0</v>
      </c>
      <c r="L812" s="52">
        <v>181</v>
      </c>
      <c r="M812" s="52">
        <v>75.177026700508151</v>
      </c>
      <c r="N812" s="52">
        <v>100</v>
      </c>
      <c r="O812" s="52">
        <v>100</v>
      </c>
      <c r="P812" s="52">
        <v>67</v>
      </c>
      <c r="Q812" s="52">
        <v>63.362439830005911</v>
      </c>
      <c r="R812" s="52">
        <v>74.476891978911851</v>
      </c>
      <c r="S812" s="52">
        <v>75</v>
      </c>
      <c r="T812" s="52">
        <v>84.483253106674553</v>
      </c>
      <c r="U812" s="52">
        <v>100</v>
      </c>
      <c r="V812" s="52">
        <v>181</v>
      </c>
      <c r="W812" s="52">
        <v>67.826135396250265</v>
      </c>
      <c r="X812" s="52">
        <v>90.434847195000359</v>
      </c>
      <c r="Y812" s="52">
        <v>100</v>
      </c>
      <c r="Z812" s="52">
        <v>67</v>
      </c>
      <c r="AA812" s="52">
        <v>56.50992270336338</v>
      </c>
      <c r="AB812" s="52">
        <v>75.346563604484501</v>
      </c>
      <c r="AC812" s="52">
        <v>100</v>
      </c>
      <c r="AD812" s="52">
        <v>55</v>
      </c>
      <c r="AE812" s="52">
        <v>63.806666666666679</v>
      </c>
      <c r="AF812" s="52">
        <v>85.075555555555567</v>
      </c>
      <c r="AG812" s="52">
        <v>100</v>
      </c>
      <c r="AH812" s="52">
        <v>17</v>
      </c>
      <c r="AI812" s="52"/>
      <c r="AJ812" s="52">
        <v>68.412280701754398</v>
      </c>
      <c r="AK812" s="52"/>
      <c r="AL812" s="52">
        <v>0</v>
      </c>
      <c r="AM812" s="53">
        <v>11.63</v>
      </c>
      <c r="AN812" s="53">
        <v>17.96</v>
      </c>
      <c r="AO812" s="53"/>
      <c r="AP812" s="52">
        <v>0</v>
      </c>
      <c r="AQ812" s="52">
        <v>0.99456521739130432</v>
      </c>
      <c r="AR812" s="52">
        <v>0.98550724637681164</v>
      </c>
      <c r="AS812" s="52">
        <v>1</v>
      </c>
      <c r="AT812" s="52">
        <v>0.99456521739130432</v>
      </c>
      <c r="AU812" s="52">
        <v>0.98550724637681164</v>
      </c>
      <c r="AV812" s="52">
        <v>1</v>
      </c>
      <c r="AW812" s="52">
        <v>1</v>
      </c>
      <c r="AX812" s="52"/>
      <c r="AY812" s="52">
        <v>1</v>
      </c>
      <c r="AZ812" s="52">
        <v>9.9009900990099011E-3</v>
      </c>
      <c r="BA812" s="52">
        <v>50</v>
      </c>
      <c r="BB812" s="52">
        <v>50</v>
      </c>
      <c r="BC812" s="52">
        <v>1.8518518518518517E-2</v>
      </c>
      <c r="BD812" s="52">
        <v>50</v>
      </c>
      <c r="BE812" s="52">
        <v>50</v>
      </c>
      <c r="BF812" s="52"/>
      <c r="BG812" s="52"/>
      <c r="BH812" s="52"/>
      <c r="BI812" s="52"/>
      <c r="BJ812" s="52"/>
      <c r="BK812" s="52"/>
      <c r="BL812" s="52"/>
      <c r="BM812" s="52"/>
      <c r="BN812" s="52"/>
      <c r="BO812" s="52"/>
      <c r="BP812" s="52"/>
      <c r="BQ812" s="52"/>
      <c r="BR812" s="52"/>
      <c r="BS812" s="52"/>
      <c r="BT812" s="52"/>
      <c r="BU812" s="54"/>
      <c r="BV812" s="54"/>
      <c r="BW812" s="52"/>
      <c r="BX812" s="52"/>
      <c r="BY812" s="52"/>
      <c r="BZ812" s="55"/>
      <c r="CA812" s="55"/>
      <c r="CB812" s="52"/>
      <c r="CC812" s="52"/>
      <c r="CD812" s="52"/>
      <c r="CE812" s="52"/>
      <c r="CF812" s="52"/>
      <c r="CG812" s="52"/>
      <c r="CH812" s="52"/>
      <c r="CI812" s="52"/>
      <c r="CJ812" s="52"/>
      <c r="CK812" s="52">
        <v>89</v>
      </c>
      <c r="CL812" s="52">
        <v>43</v>
      </c>
      <c r="CM812" s="52">
        <v>88</v>
      </c>
      <c r="CN812" s="52">
        <v>0.48314606741573035</v>
      </c>
      <c r="CO812" s="52">
        <v>1.0113636363636365</v>
      </c>
      <c r="CP812" s="52">
        <v>32.209737827715358</v>
      </c>
      <c r="CQ812" s="52">
        <v>50</v>
      </c>
      <c r="CR812" s="52"/>
      <c r="CS812" s="52"/>
      <c r="CT812" s="52"/>
      <c r="CU812" s="52"/>
      <c r="CV812" s="52"/>
      <c r="CW812" s="52"/>
      <c r="CX812" s="52"/>
      <c r="CY812" s="52"/>
      <c r="CZ812" s="52">
        <v>16.823939048191338</v>
      </c>
      <c r="DA812" s="52">
        <v>19.496255895940152</v>
      </c>
      <c r="DB812" s="52">
        <v>17.335082511020332</v>
      </c>
      <c r="DC812" s="52"/>
      <c r="DD812" s="50" t="s">
        <v>1166</v>
      </c>
      <c r="DE812" s="22"/>
      <c r="DF812" s="22"/>
    </row>
    <row r="813" spans="1:110" x14ac:dyDescent="0.25">
      <c r="A813" s="50" t="s">
        <v>3239</v>
      </c>
      <c r="B813" s="50" t="s">
        <v>2405</v>
      </c>
      <c r="C813" s="50" t="s">
        <v>106</v>
      </c>
      <c r="D813" s="50" t="s">
        <v>114</v>
      </c>
      <c r="E813" s="50" t="s">
        <v>137</v>
      </c>
      <c r="F813" s="50" t="s">
        <v>1454</v>
      </c>
      <c r="G813" s="50" t="s">
        <v>109</v>
      </c>
      <c r="H813" s="52">
        <v>516.69040899973652</v>
      </c>
      <c r="I813" s="52">
        <v>750</v>
      </c>
      <c r="J813" s="52">
        <v>68.892054533298193</v>
      </c>
      <c r="K813" s="52">
        <v>1</v>
      </c>
      <c r="L813" s="52">
        <v>176</v>
      </c>
      <c r="M813" s="52">
        <v>61.528549605431387</v>
      </c>
      <c r="N813" s="52">
        <v>82.038066140575182</v>
      </c>
      <c r="O813" s="52">
        <v>100</v>
      </c>
      <c r="P813" s="52">
        <v>104</v>
      </c>
      <c r="Q813" s="52">
        <v>56.064289041390943</v>
      </c>
      <c r="R813" s="52">
        <v>62.853311816853484</v>
      </c>
      <c r="S813" s="52">
        <v>69.421370420156478</v>
      </c>
      <c r="T813" s="52">
        <v>74.752385388521262</v>
      </c>
      <c r="U813" s="52">
        <v>100</v>
      </c>
      <c r="V813" s="52">
        <v>176</v>
      </c>
      <c r="W813" s="52">
        <v>55.144593082093074</v>
      </c>
      <c r="X813" s="52">
        <v>73.526124109457442</v>
      </c>
      <c r="Y813" s="52">
        <v>100</v>
      </c>
      <c r="Z813" s="52">
        <v>104</v>
      </c>
      <c r="AA813" s="52">
        <v>49.807787804182027</v>
      </c>
      <c r="AB813" s="52">
        <v>66.410383738909374</v>
      </c>
      <c r="AC813" s="52">
        <v>100</v>
      </c>
      <c r="AD813" s="52">
        <v>62</v>
      </c>
      <c r="AE813" s="52">
        <v>55.183333333333351</v>
      </c>
      <c r="AF813" s="52">
        <v>73.577777777777797</v>
      </c>
      <c r="AG813" s="52">
        <v>100</v>
      </c>
      <c r="AH813" s="52">
        <v>34</v>
      </c>
      <c r="AI813" s="52">
        <v>47.278431372549022</v>
      </c>
      <c r="AJ813" s="52">
        <v>64.78214285714283</v>
      </c>
      <c r="AK813" s="52">
        <v>63.03790849673203</v>
      </c>
      <c r="AL813" s="52">
        <v>100</v>
      </c>
      <c r="AM813" s="53">
        <v>13.35</v>
      </c>
      <c r="AN813" s="53">
        <v>13.04</v>
      </c>
      <c r="AO813" s="53">
        <v>17.5</v>
      </c>
      <c r="AP813" s="52">
        <v>0</v>
      </c>
      <c r="AQ813" s="52">
        <v>0.99489795918367352</v>
      </c>
      <c r="AR813" s="52">
        <v>0.99145299145299148</v>
      </c>
      <c r="AS813" s="52">
        <v>1</v>
      </c>
      <c r="AT813" s="52">
        <v>0.99489795918367352</v>
      </c>
      <c r="AU813" s="52">
        <v>0.99145299145299148</v>
      </c>
      <c r="AV813" s="52">
        <v>1</v>
      </c>
      <c r="AW813" s="52">
        <v>1</v>
      </c>
      <c r="AX813" s="52">
        <v>1</v>
      </c>
      <c r="AY813" s="52">
        <v>1</v>
      </c>
      <c r="AZ813" s="52">
        <v>0.1038961038961039</v>
      </c>
      <c r="BA813" s="52">
        <v>39.220779220779221</v>
      </c>
      <c r="BB813" s="52">
        <v>50</v>
      </c>
      <c r="BC813" s="52">
        <v>0.13492063492063491</v>
      </c>
      <c r="BD813" s="52">
        <v>33.015873015873034</v>
      </c>
      <c r="BE813" s="52">
        <v>50</v>
      </c>
      <c r="BF813" s="52"/>
      <c r="BG813" s="52"/>
      <c r="BH813" s="52"/>
      <c r="BI813" s="52"/>
      <c r="BJ813" s="52"/>
      <c r="BK813" s="52"/>
      <c r="BL813" s="52"/>
      <c r="BM813" s="52"/>
      <c r="BN813" s="52"/>
      <c r="BO813" s="52"/>
      <c r="BP813" s="52"/>
      <c r="BQ813" s="52"/>
      <c r="BR813" s="52"/>
      <c r="BS813" s="52"/>
      <c r="BT813" s="52"/>
      <c r="BU813" s="54"/>
      <c r="BV813" s="54"/>
      <c r="BW813" s="52"/>
      <c r="BX813" s="52"/>
      <c r="BY813" s="52"/>
      <c r="BZ813" s="55"/>
      <c r="CA813" s="55"/>
      <c r="CB813" s="52"/>
      <c r="CC813" s="52"/>
      <c r="CD813" s="52"/>
      <c r="CE813" s="52"/>
      <c r="CF813" s="52"/>
      <c r="CG813" s="52"/>
      <c r="CH813" s="52"/>
      <c r="CI813" s="52"/>
      <c r="CJ813" s="52"/>
      <c r="CK813" s="52">
        <v>51</v>
      </c>
      <c r="CL813" s="52">
        <v>17</v>
      </c>
      <c r="CM813" s="52">
        <v>60</v>
      </c>
      <c r="CN813" s="52">
        <v>0.33333333333333331</v>
      </c>
      <c r="CO813" s="52">
        <v>0.85</v>
      </c>
      <c r="CP813" s="52">
        <v>11.111111111111111</v>
      </c>
      <c r="CQ813" s="52">
        <v>50</v>
      </c>
      <c r="CR813" s="52"/>
      <c r="CS813" s="52"/>
      <c r="CT813" s="52"/>
      <c r="CU813" s="52"/>
      <c r="CV813" s="52"/>
      <c r="CW813" s="52"/>
      <c r="CX813" s="52"/>
      <c r="CY813" s="52"/>
      <c r="CZ813" s="52">
        <v>16.823939048191338</v>
      </c>
      <c r="DA813" s="52">
        <v>19.496255895940152</v>
      </c>
      <c r="DB813" s="52">
        <v>17.335082511020332</v>
      </c>
      <c r="DC813" s="52"/>
      <c r="DD813" s="50" t="s">
        <v>848</v>
      </c>
      <c r="DE813" s="22"/>
      <c r="DF813" s="22"/>
    </row>
    <row r="814" spans="1:110" x14ac:dyDescent="0.25">
      <c r="A814" s="50" t="s">
        <v>2862</v>
      </c>
      <c r="B814" s="50" t="s">
        <v>2406</v>
      </c>
      <c r="C814" s="50" t="s">
        <v>106</v>
      </c>
      <c r="D814" s="50" t="s">
        <v>107</v>
      </c>
      <c r="E814" s="50" t="s">
        <v>137</v>
      </c>
      <c r="F814" s="50" t="s">
        <v>1453</v>
      </c>
      <c r="G814" s="50" t="s">
        <v>109</v>
      </c>
      <c r="H814" s="52">
        <v>565.77335139658385</v>
      </c>
      <c r="I814" s="52">
        <v>650</v>
      </c>
      <c r="J814" s="52">
        <v>87.042054061012891</v>
      </c>
      <c r="K814" s="52">
        <v>0</v>
      </c>
      <c r="L814" s="52">
        <v>312</v>
      </c>
      <c r="M814" s="52">
        <v>80.566968972205501</v>
      </c>
      <c r="N814" s="52">
        <v>100</v>
      </c>
      <c r="O814" s="52">
        <v>100</v>
      </c>
      <c r="P814" s="52">
        <v>53</v>
      </c>
      <c r="Q814" s="52">
        <v>65.705364133790241</v>
      </c>
      <c r="R814" s="52">
        <v>75</v>
      </c>
      <c r="S814" s="52">
        <v>75</v>
      </c>
      <c r="T814" s="52">
        <v>87.607152178386983</v>
      </c>
      <c r="U814" s="52">
        <v>100</v>
      </c>
      <c r="V814" s="52">
        <v>312</v>
      </c>
      <c r="W814" s="52">
        <v>72.260405384604141</v>
      </c>
      <c r="X814" s="52">
        <v>96.347207179472178</v>
      </c>
      <c r="Y814" s="52">
        <v>100</v>
      </c>
      <c r="Z814" s="52">
        <v>53</v>
      </c>
      <c r="AA814" s="52">
        <v>56.633341251265776</v>
      </c>
      <c r="AB814" s="52">
        <v>75.511121668354363</v>
      </c>
      <c r="AC814" s="52">
        <v>100</v>
      </c>
      <c r="AD814" s="52">
        <v>96</v>
      </c>
      <c r="AE814" s="52">
        <v>65.407986111111086</v>
      </c>
      <c r="AF814" s="52">
        <v>87.210648148148124</v>
      </c>
      <c r="AG814" s="52">
        <v>100</v>
      </c>
      <c r="AH814" s="52">
        <v>17</v>
      </c>
      <c r="AI814" s="52"/>
      <c r="AJ814" s="52">
        <v>68.784810126582258</v>
      </c>
      <c r="AK814" s="52"/>
      <c r="AL814" s="52">
        <v>0</v>
      </c>
      <c r="AM814" s="53">
        <v>9.2899999999999991</v>
      </c>
      <c r="AN814" s="53">
        <v>18.36</v>
      </c>
      <c r="AO814" s="53"/>
      <c r="AP814" s="52">
        <v>0</v>
      </c>
      <c r="AQ814" s="52">
        <v>1</v>
      </c>
      <c r="AR814" s="52">
        <v>1</v>
      </c>
      <c r="AS814" s="52">
        <v>1</v>
      </c>
      <c r="AT814" s="52">
        <v>1</v>
      </c>
      <c r="AU814" s="52">
        <v>1</v>
      </c>
      <c r="AV814" s="52">
        <v>1</v>
      </c>
      <c r="AW814" s="52">
        <v>0.99</v>
      </c>
      <c r="AX814" s="52"/>
      <c r="AY814" s="52">
        <v>0.98765432098765427</v>
      </c>
      <c r="AZ814" s="52">
        <v>2.1922428330522766E-2</v>
      </c>
      <c r="BA814" s="52">
        <v>50</v>
      </c>
      <c r="BB814" s="52">
        <v>50</v>
      </c>
      <c r="BC814" s="52">
        <v>2.4390243902439025E-2</v>
      </c>
      <c r="BD814" s="52">
        <v>50</v>
      </c>
      <c r="BE814" s="52">
        <v>50</v>
      </c>
      <c r="BF814" s="52"/>
      <c r="BG814" s="52"/>
      <c r="BH814" s="52"/>
      <c r="BI814" s="52"/>
      <c r="BJ814" s="52"/>
      <c r="BK814" s="52"/>
      <c r="BL814" s="52"/>
      <c r="BM814" s="52"/>
      <c r="BN814" s="52"/>
      <c r="BO814" s="52"/>
      <c r="BP814" s="52"/>
      <c r="BQ814" s="52"/>
      <c r="BR814" s="52"/>
      <c r="BS814" s="52"/>
      <c r="BT814" s="52"/>
      <c r="BU814" s="54"/>
      <c r="BV814" s="54"/>
      <c r="BW814" s="52"/>
      <c r="BX814" s="52"/>
      <c r="BY814" s="52"/>
      <c r="BZ814" s="55"/>
      <c r="CA814" s="55"/>
      <c r="CB814" s="52"/>
      <c r="CC814" s="52"/>
      <c r="CD814" s="52"/>
      <c r="CE814" s="52"/>
      <c r="CF814" s="52"/>
      <c r="CG814" s="52"/>
      <c r="CH814" s="52"/>
      <c r="CI814" s="52"/>
      <c r="CJ814" s="52"/>
      <c r="CK814" s="52">
        <v>96</v>
      </c>
      <c r="CL814" s="52">
        <v>55</v>
      </c>
      <c r="CM814" s="52">
        <v>115</v>
      </c>
      <c r="CN814" s="52">
        <v>0.57291666666666663</v>
      </c>
      <c r="CO814" s="52">
        <v>0.83478260869565213</v>
      </c>
      <c r="CP814" s="52">
        <v>19.097222222222221</v>
      </c>
      <c r="CQ814" s="52">
        <v>50</v>
      </c>
      <c r="CR814" s="52"/>
      <c r="CS814" s="52"/>
      <c r="CT814" s="52"/>
      <c r="CU814" s="52"/>
      <c r="CV814" s="52"/>
      <c r="CW814" s="52"/>
      <c r="CX814" s="52"/>
      <c r="CY814" s="52"/>
      <c r="CZ814" s="52">
        <v>16.823939048191338</v>
      </c>
      <c r="DA814" s="52">
        <v>19.496255895940152</v>
      </c>
      <c r="DB814" s="52">
        <v>17.335082511020332</v>
      </c>
      <c r="DC814" s="52"/>
      <c r="DD814" s="50" t="s">
        <v>428</v>
      </c>
      <c r="DE814" s="22"/>
      <c r="DF814" s="22"/>
    </row>
    <row r="815" spans="1:110" x14ac:dyDescent="0.25">
      <c r="A815" s="50" t="s">
        <v>2991</v>
      </c>
      <c r="B815" s="50" t="s">
        <v>2407</v>
      </c>
      <c r="C815" s="50" t="s">
        <v>106</v>
      </c>
      <c r="D815" s="50" t="s">
        <v>107</v>
      </c>
      <c r="E815" s="50" t="s">
        <v>137</v>
      </c>
      <c r="F815" s="50" t="s">
        <v>1454</v>
      </c>
      <c r="G815" s="50" t="s">
        <v>109</v>
      </c>
      <c r="H815" s="52">
        <v>453.5442475622919</v>
      </c>
      <c r="I815" s="52">
        <v>750</v>
      </c>
      <c r="J815" s="52">
        <v>60.472566341638924</v>
      </c>
      <c r="K815" s="52">
        <v>0</v>
      </c>
      <c r="L815" s="52">
        <v>177</v>
      </c>
      <c r="M815" s="52">
        <v>55.487315704153872</v>
      </c>
      <c r="N815" s="52">
        <v>73.9830876055385</v>
      </c>
      <c r="O815" s="52">
        <v>100</v>
      </c>
      <c r="P815" s="52">
        <v>177</v>
      </c>
      <c r="Q815" s="52">
        <v>55.487315704153872</v>
      </c>
      <c r="R815" s="52"/>
      <c r="S815" s="52"/>
      <c r="T815" s="52">
        <v>73.9830876055385</v>
      </c>
      <c r="U815" s="52">
        <v>100</v>
      </c>
      <c r="V815" s="52">
        <v>177</v>
      </c>
      <c r="W815" s="52">
        <v>47.288252716925051</v>
      </c>
      <c r="X815" s="52">
        <v>63.051003622566739</v>
      </c>
      <c r="Y815" s="52">
        <v>100</v>
      </c>
      <c r="Z815" s="52">
        <v>177</v>
      </c>
      <c r="AA815" s="52">
        <v>47.288252716925051</v>
      </c>
      <c r="AB815" s="52">
        <v>63.051003622566739</v>
      </c>
      <c r="AC815" s="52">
        <v>100</v>
      </c>
      <c r="AD815" s="52">
        <v>44</v>
      </c>
      <c r="AE815" s="52">
        <v>40.625</v>
      </c>
      <c r="AF815" s="52">
        <v>54.166666666666664</v>
      </c>
      <c r="AG815" s="52">
        <v>100</v>
      </c>
      <c r="AH815" s="52">
        <v>44</v>
      </c>
      <c r="AI815" s="52">
        <v>40.625</v>
      </c>
      <c r="AJ815" s="52"/>
      <c r="AK815" s="52">
        <v>54.166666666666664</v>
      </c>
      <c r="AL815" s="52">
        <v>100</v>
      </c>
      <c r="AM815" s="53"/>
      <c r="AN815" s="53"/>
      <c r="AO815" s="53"/>
      <c r="AP815" s="52">
        <v>0</v>
      </c>
      <c r="AQ815" s="52">
        <v>1</v>
      </c>
      <c r="AR815" s="52">
        <v>1</v>
      </c>
      <c r="AS815" s="52"/>
      <c r="AT815" s="52">
        <v>1</v>
      </c>
      <c r="AU815" s="52">
        <v>1</v>
      </c>
      <c r="AV815" s="52"/>
      <c r="AW815" s="52">
        <v>1</v>
      </c>
      <c r="AX815" s="52">
        <v>1</v>
      </c>
      <c r="AY815" s="52"/>
      <c r="AZ815" s="52">
        <v>0.22505800464037123</v>
      </c>
      <c r="BA815" s="52">
        <v>14.988399071925771</v>
      </c>
      <c r="BB815" s="52">
        <v>50</v>
      </c>
      <c r="BC815" s="52">
        <v>0.22352941176470589</v>
      </c>
      <c r="BD815" s="52">
        <v>15.294117647058835</v>
      </c>
      <c r="BE815" s="52">
        <v>50</v>
      </c>
      <c r="BF815" s="52"/>
      <c r="BG815" s="52"/>
      <c r="BH815" s="52"/>
      <c r="BI815" s="52"/>
      <c r="BJ815" s="52"/>
      <c r="BK815" s="52"/>
      <c r="BL815" s="52"/>
      <c r="BM815" s="52"/>
      <c r="BN815" s="52"/>
      <c r="BO815" s="52"/>
      <c r="BP815" s="52"/>
      <c r="BQ815" s="52"/>
      <c r="BR815" s="52"/>
      <c r="BS815" s="52"/>
      <c r="BT815" s="52"/>
      <c r="BU815" s="54"/>
      <c r="BV815" s="54"/>
      <c r="BW815" s="52"/>
      <c r="BX815" s="52"/>
      <c r="BY815" s="52"/>
      <c r="BZ815" s="55"/>
      <c r="CA815" s="55"/>
      <c r="CB815" s="52"/>
      <c r="CC815" s="52"/>
      <c r="CD815" s="52"/>
      <c r="CE815" s="52"/>
      <c r="CF815" s="52"/>
      <c r="CG815" s="52"/>
      <c r="CH815" s="52"/>
      <c r="CI815" s="52"/>
      <c r="CJ815" s="52"/>
      <c r="CK815" s="52">
        <v>62</v>
      </c>
      <c r="CL815" s="52">
        <v>38</v>
      </c>
      <c r="CM815" s="52">
        <v>61</v>
      </c>
      <c r="CN815" s="52">
        <v>0.61290322580645162</v>
      </c>
      <c r="CO815" s="52">
        <v>1.0163934426229508</v>
      </c>
      <c r="CP815" s="52">
        <v>40.86021505376344</v>
      </c>
      <c r="CQ815" s="52">
        <v>50</v>
      </c>
      <c r="CR815" s="52"/>
      <c r="CS815" s="52"/>
      <c r="CT815" s="52"/>
      <c r="CU815" s="52"/>
      <c r="CV815" s="52"/>
      <c r="CW815" s="52"/>
      <c r="CX815" s="52"/>
      <c r="CY815" s="52"/>
      <c r="CZ815" s="52">
        <v>16.823939048191338</v>
      </c>
      <c r="DA815" s="52">
        <v>19.496255895940152</v>
      </c>
      <c r="DB815" s="52">
        <v>17.335082511020332</v>
      </c>
      <c r="DC815" s="52"/>
      <c r="DD815" s="50" t="s">
        <v>572</v>
      </c>
      <c r="DE815" s="22"/>
      <c r="DF815" s="22"/>
    </row>
    <row r="816" spans="1:110" x14ac:dyDescent="0.25">
      <c r="A816" s="50" t="s">
        <v>2969</v>
      </c>
      <c r="B816" s="50" t="s">
        <v>2408</v>
      </c>
      <c r="C816" s="50" t="s">
        <v>106</v>
      </c>
      <c r="D816" s="50" t="s">
        <v>107</v>
      </c>
      <c r="E816" s="50" t="s">
        <v>119</v>
      </c>
      <c r="F816" s="50" t="s">
        <v>1454</v>
      </c>
      <c r="G816" s="50" t="s">
        <v>109</v>
      </c>
      <c r="H816" s="52">
        <v>367.8424516576132</v>
      </c>
      <c r="I816" s="52">
        <v>800</v>
      </c>
      <c r="J816" s="52">
        <v>45.98030645720165</v>
      </c>
      <c r="K816" s="52">
        <v>0</v>
      </c>
      <c r="L816" s="52">
        <v>186</v>
      </c>
      <c r="M816" s="52">
        <v>45.615190967396771</v>
      </c>
      <c r="N816" s="52">
        <v>60.820254623195694</v>
      </c>
      <c r="O816" s="52">
        <v>100</v>
      </c>
      <c r="P816" s="52">
        <v>186</v>
      </c>
      <c r="Q816" s="52">
        <v>45.615190967396771</v>
      </c>
      <c r="R816" s="52"/>
      <c r="S816" s="52"/>
      <c r="T816" s="52">
        <v>60.820254623195694</v>
      </c>
      <c r="U816" s="52">
        <v>100</v>
      </c>
      <c r="V816" s="52">
        <v>186</v>
      </c>
      <c r="W816" s="52">
        <v>32.721922695737895</v>
      </c>
      <c r="X816" s="52">
        <v>43.62923026098386</v>
      </c>
      <c r="Y816" s="52">
        <v>100</v>
      </c>
      <c r="Z816" s="52">
        <v>186</v>
      </c>
      <c r="AA816" s="52">
        <v>32.721922695737895</v>
      </c>
      <c r="AB816" s="52">
        <v>43.62923026098386</v>
      </c>
      <c r="AC816" s="52">
        <v>100</v>
      </c>
      <c r="AD816" s="52">
        <v>65</v>
      </c>
      <c r="AE816" s="52">
        <v>34.015384615384612</v>
      </c>
      <c r="AF816" s="52">
        <v>45.353846153846149</v>
      </c>
      <c r="AG816" s="52">
        <v>100</v>
      </c>
      <c r="AH816" s="52">
        <v>65</v>
      </c>
      <c r="AI816" s="52">
        <v>34.015384615384612</v>
      </c>
      <c r="AJ816" s="52"/>
      <c r="AK816" s="52">
        <v>45.353846153846149</v>
      </c>
      <c r="AL816" s="52">
        <v>100</v>
      </c>
      <c r="AM816" s="53"/>
      <c r="AN816" s="53"/>
      <c r="AO816" s="53"/>
      <c r="AP816" s="52">
        <v>0</v>
      </c>
      <c r="AQ816" s="52">
        <v>0.98654708520179368</v>
      </c>
      <c r="AR816" s="52">
        <v>0.98654708520179368</v>
      </c>
      <c r="AS816" s="52"/>
      <c r="AT816" s="52">
        <v>0.9869565217391304</v>
      </c>
      <c r="AU816" s="52">
        <v>0.9869565217391304</v>
      </c>
      <c r="AV816" s="52"/>
      <c r="AW816" s="52">
        <v>0.98550724637681164</v>
      </c>
      <c r="AX816" s="52">
        <v>0.9850746268656716</v>
      </c>
      <c r="AY816" s="52"/>
      <c r="AZ816" s="52">
        <v>0.40047961630695444</v>
      </c>
      <c r="BA816" s="52">
        <v>0</v>
      </c>
      <c r="BB816" s="52">
        <v>50</v>
      </c>
      <c r="BC816" s="52">
        <v>0.40198511166253104</v>
      </c>
      <c r="BD816" s="52">
        <v>0</v>
      </c>
      <c r="BE816" s="52">
        <v>50</v>
      </c>
      <c r="BF816" s="52"/>
      <c r="BG816" s="52"/>
      <c r="BH816" s="52"/>
      <c r="BI816" s="52"/>
      <c r="BJ816" s="52"/>
      <c r="BK816" s="52"/>
      <c r="BL816" s="52"/>
      <c r="BM816" s="52"/>
      <c r="BN816" s="52"/>
      <c r="BO816" s="52"/>
      <c r="BP816" s="52">
        <v>29</v>
      </c>
      <c r="BQ816" s="52">
        <v>43</v>
      </c>
      <c r="BR816" s="52">
        <v>0.67441860465116277</v>
      </c>
      <c r="BS816" s="52">
        <v>35.873330034636318</v>
      </c>
      <c r="BT816" s="52">
        <v>50</v>
      </c>
      <c r="BU816" s="54"/>
      <c r="BV816" s="54"/>
      <c r="BW816" s="52"/>
      <c r="BX816" s="52"/>
      <c r="BY816" s="52"/>
      <c r="BZ816" s="55"/>
      <c r="CA816" s="55"/>
      <c r="CB816" s="52"/>
      <c r="CC816" s="52"/>
      <c r="CD816" s="52"/>
      <c r="CE816" s="52"/>
      <c r="CF816" s="52"/>
      <c r="CG816" s="52"/>
      <c r="CH816" s="52"/>
      <c r="CI816" s="52"/>
      <c r="CJ816" s="52"/>
      <c r="CK816" s="52">
        <v>103</v>
      </c>
      <c r="CL816" s="52">
        <v>50</v>
      </c>
      <c r="CM816" s="52">
        <v>111</v>
      </c>
      <c r="CN816" s="52">
        <v>0.4854368932038835</v>
      </c>
      <c r="CO816" s="52">
        <v>0.92792792792792789</v>
      </c>
      <c r="CP816" s="52">
        <v>32.362459546925564</v>
      </c>
      <c r="CQ816" s="52">
        <v>50</v>
      </c>
      <c r="CR816" s="52"/>
      <c r="CS816" s="52"/>
      <c r="CT816" s="52"/>
      <c r="CU816" s="52"/>
      <c r="CV816" s="52"/>
      <c r="CW816" s="52"/>
      <c r="CX816" s="52"/>
      <c r="CY816" s="52"/>
      <c r="CZ816" s="52">
        <v>16.823939048191338</v>
      </c>
      <c r="DA816" s="52">
        <v>19.496255895940152</v>
      </c>
      <c r="DB816" s="52">
        <v>17.335082511020332</v>
      </c>
      <c r="DC816" s="52"/>
      <c r="DD816" s="50" t="s">
        <v>550</v>
      </c>
      <c r="DE816" s="22"/>
      <c r="DF816" s="22"/>
    </row>
    <row r="817" spans="1:110" x14ac:dyDescent="0.25">
      <c r="A817" s="50" t="s">
        <v>3199</v>
      </c>
      <c r="B817" s="50" t="s">
        <v>2409</v>
      </c>
      <c r="C817" s="50" t="s">
        <v>106</v>
      </c>
      <c r="D817" s="50" t="s">
        <v>114</v>
      </c>
      <c r="E817" s="50" t="s">
        <v>132</v>
      </c>
      <c r="F817" s="50" t="s">
        <v>2644</v>
      </c>
      <c r="G817" s="50" t="s">
        <v>109</v>
      </c>
      <c r="H817" s="52">
        <v>474.26422793115654</v>
      </c>
      <c r="I817" s="52">
        <v>550</v>
      </c>
      <c r="J817" s="52">
        <v>86.229859623846636</v>
      </c>
      <c r="K817" s="52">
        <v>0</v>
      </c>
      <c r="L817" s="52">
        <v>156</v>
      </c>
      <c r="M817" s="52">
        <v>76.521232145650529</v>
      </c>
      <c r="N817" s="52">
        <v>100</v>
      </c>
      <c r="O817" s="52">
        <v>100</v>
      </c>
      <c r="P817" s="52">
        <v>26</v>
      </c>
      <c r="Q817" s="52">
        <v>64.953497541647693</v>
      </c>
      <c r="R817" s="52">
        <v>68.954228890767354</v>
      </c>
      <c r="S817" s="52">
        <v>75</v>
      </c>
      <c r="T817" s="52">
        <v>86.604663388863585</v>
      </c>
      <c r="U817" s="52">
        <v>100</v>
      </c>
      <c r="V817" s="52">
        <v>156</v>
      </c>
      <c r="W817" s="52">
        <v>66.513714739676274</v>
      </c>
      <c r="X817" s="52">
        <v>88.684952986235032</v>
      </c>
      <c r="Y817" s="52">
        <v>100</v>
      </c>
      <c r="Z817" s="52">
        <v>26</v>
      </c>
      <c r="AA817" s="52">
        <v>54.311143984220919</v>
      </c>
      <c r="AB817" s="52">
        <v>72.414858645627888</v>
      </c>
      <c r="AC817" s="52">
        <v>100</v>
      </c>
      <c r="AD817" s="52"/>
      <c r="AE817" s="52"/>
      <c r="AF817" s="52"/>
      <c r="AG817" s="52">
        <v>0</v>
      </c>
      <c r="AH817" s="52"/>
      <c r="AI817" s="52"/>
      <c r="AJ817" s="52"/>
      <c r="AK817" s="52"/>
      <c r="AL817" s="52">
        <v>0</v>
      </c>
      <c r="AM817" s="53">
        <v>10.039999999999999</v>
      </c>
      <c r="AN817" s="53">
        <v>14.64</v>
      </c>
      <c r="AO817" s="53"/>
      <c r="AP817" s="52">
        <v>0</v>
      </c>
      <c r="AQ817" s="52">
        <v>1</v>
      </c>
      <c r="AR817" s="52">
        <v>1</v>
      </c>
      <c r="AS817" s="52">
        <v>1</v>
      </c>
      <c r="AT817" s="52">
        <v>1</v>
      </c>
      <c r="AU817" s="52">
        <v>1</v>
      </c>
      <c r="AV817" s="52">
        <v>1</v>
      </c>
      <c r="AW817" s="52"/>
      <c r="AX817" s="52"/>
      <c r="AY817" s="52"/>
      <c r="AZ817" s="52">
        <v>3.825136612021858E-2</v>
      </c>
      <c r="BA817" s="52">
        <v>50</v>
      </c>
      <c r="BB817" s="52">
        <v>50</v>
      </c>
      <c r="BC817" s="52">
        <v>9.8360655737704916E-2</v>
      </c>
      <c r="BD817" s="52">
        <v>40.327868852459027</v>
      </c>
      <c r="BE817" s="52">
        <v>50</v>
      </c>
      <c r="BF817" s="52"/>
      <c r="BG817" s="52"/>
      <c r="BH817" s="52"/>
      <c r="BI817" s="52"/>
      <c r="BJ817" s="52"/>
      <c r="BK817" s="52"/>
      <c r="BL817" s="52"/>
      <c r="BM817" s="52"/>
      <c r="BN817" s="52"/>
      <c r="BO817" s="52"/>
      <c r="BP817" s="52"/>
      <c r="BQ817" s="52"/>
      <c r="BR817" s="52"/>
      <c r="BS817" s="52"/>
      <c r="BT817" s="52"/>
      <c r="BU817" s="54"/>
      <c r="BV817" s="54"/>
      <c r="BW817" s="52"/>
      <c r="BX817" s="52"/>
      <c r="BY817" s="52"/>
      <c r="BZ817" s="55"/>
      <c r="CA817" s="55"/>
      <c r="CB817" s="52"/>
      <c r="CC817" s="52"/>
      <c r="CD817" s="52"/>
      <c r="CE817" s="52"/>
      <c r="CF817" s="52"/>
      <c r="CG817" s="52"/>
      <c r="CH817" s="52"/>
      <c r="CI817" s="52"/>
      <c r="CJ817" s="52"/>
      <c r="CK817" s="52">
        <v>92</v>
      </c>
      <c r="CL817" s="52">
        <v>50</v>
      </c>
      <c r="CM817" s="52">
        <v>92</v>
      </c>
      <c r="CN817" s="52">
        <v>0.54347826086956519</v>
      </c>
      <c r="CO817" s="52">
        <v>1</v>
      </c>
      <c r="CP817" s="52">
        <v>36.231884057971016</v>
      </c>
      <c r="CQ817" s="52">
        <v>50</v>
      </c>
      <c r="CR817" s="52"/>
      <c r="CS817" s="52"/>
      <c r="CT817" s="52"/>
      <c r="CU817" s="52"/>
      <c r="CV817" s="52"/>
      <c r="CW817" s="52"/>
      <c r="CX817" s="52"/>
      <c r="CY817" s="52"/>
      <c r="CZ817" s="52">
        <v>16.823939048191338</v>
      </c>
      <c r="DA817" s="52">
        <v>19.496255895940152</v>
      </c>
      <c r="DB817" s="52">
        <v>17.335082511020332</v>
      </c>
      <c r="DC817" s="52"/>
      <c r="DD817" s="50" t="s">
        <v>801</v>
      </c>
      <c r="DE817" s="22"/>
      <c r="DF817" s="22"/>
    </row>
    <row r="818" spans="1:110" x14ac:dyDescent="0.25">
      <c r="A818" s="50" t="s">
        <v>2982</v>
      </c>
      <c r="B818" s="50" t="s">
        <v>2410</v>
      </c>
      <c r="C818" s="50" t="s">
        <v>106</v>
      </c>
      <c r="D818" s="50" t="s">
        <v>107</v>
      </c>
      <c r="E818" s="50" t="s">
        <v>119</v>
      </c>
      <c r="F818" s="50" t="s">
        <v>1454</v>
      </c>
      <c r="G818" s="50" t="s">
        <v>109</v>
      </c>
      <c r="H818" s="52">
        <v>433.03805589626819</v>
      </c>
      <c r="I818" s="52">
        <v>800</v>
      </c>
      <c r="J818" s="52">
        <v>54.129756987033531</v>
      </c>
      <c r="K818" s="52">
        <v>0</v>
      </c>
      <c r="L818" s="52">
        <v>263</v>
      </c>
      <c r="M818" s="52">
        <v>50.969656279741358</v>
      </c>
      <c r="N818" s="52">
        <v>67.959541706321815</v>
      </c>
      <c r="O818" s="52">
        <v>100</v>
      </c>
      <c r="P818" s="52">
        <v>256</v>
      </c>
      <c r="Q818" s="52">
        <v>51.199258134089199</v>
      </c>
      <c r="R818" s="52"/>
      <c r="S818" s="52"/>
      <c r="T818" s="52">
        <v>68.265677512118927</v>
      </c>
      <c r="U818" s="52">
        <v>100</v>
      </c>
      <c r="V818" s="52">
        <v>264</v>
      </c>
      <c r="W818" s="52">
        <v>42.011787767282499</v>
      </c>
      <c r="X818" s="52">
        <v>56.015717023043329</v>
      </c>
      <c r="Y818" s="52">
        <v>100</v>
      </c>
      <c r="Z818" s="52">
        <v>257</v>
      </c>
      <c r="AA818" s="52">
        <v>42.140599951797782</v>
      </c>
      <c r="AB818" s="52">
        <v>56.187466602397038</v>
      </c>
      <c r="AC818" s="52">
        <v>100</v>
      </c>
      <c r="AD818" s="52">
        <v>85</v>
      </c>
      <c r="AE818" s="52">
        <v>43.096274509803926</v>
      </c>
      <c r="AF818" s="52">
        <v>57.46169934640524</v>
      </c>
      <c r="AG818" s="52">
        <v>100</v>
      </c>
      <c r="AH818" s="52">
        <v>82</v>
      </c>
      <c r="AI818" s="52">
        <v>43.510365853658541</v>
      </c>
      <c r="AJ818" s="52"/>
      <c r="AK818" s="52">
        <v>58.013821138211384</v>
      </c>
      <c r="AL818" s="52">
        <v>100</v>
      </c>
      <c r="AM818" s="53"/>
      <c r="AN818" s="53"/>
      <c r="AO818" s="53"/>
      <c r="AP818" s="52">
        <v>0</v>
      </c>
      <c r="AQ818" s="52">
        <v>0.98620689655172411</v>
      </c>
      <c r="AR818" s="52">
        <v>0.98576512455516019</v>
      </c>
      <c r="AS818" s="52"/>
      <c r="AT818" s="52">
        <v>0.97952218430034133</v>
      </c>
      <c r="AU818" s="52">
        <v>0.97887323943661975</v>
      </c>
      <c r="AV818" s="52"/>
      <c r="AW818" s="52">
        <v>1</v>
      </c>
      <c r="AX818" s="52">
        <v>1</v>
      </c>
      <c r="AY818" s="52"/>
      <c r="AZ818" s="52">
        <v>0.22580645161290322</v>
      </c>
      <c r="BA818" s="52">
        <v>14.838709677419361</v>
      </c>
      <c r="BB818" s="52">
        <v>50</v>
      </c>
      <c r="BC818" s="52">
        <v>0.22799097065462753</v>
      </c>
      <c r="BD818" s="52">
        <v>14.401805869074513</v>
      </c>
      <c r="BE818" s="52">
        <v>50</v>
      </c>
      <c r="BF818" s="52"/>
      <c r="BG818" s="52"/>
      <c r="BH818" s="52"/>
      <c r="BI818" s="52"/>
      <c r="BJ818" s="52"/>
      <c r="BK818" s="52"/>
      <c r="BL818" s="52"/>
      <c r="BM818" s="52"/>
      <c r="BN818" s="52"/>
      <c r="BO818" s="52"/>
      <c r="BP818" s="52">
        <v>39</v>
      </c>
      <c r="BQ818" s="52">
        <v>52</v>
      </c>
      <c r="BR818" s="52">
        <v>0.75</v>
      </c>
      <c r="BS818" s="52">
        <v>39.893617021276597</v>
      </c>
      <c r="BT818" s="52">
        <v>50</v>
      </c>
      <c r="BU818" s="54"/>
      <c r="BV818" s="54"/>
      <c r="BW818" s="52"/>
      <c r="BX818" s="52"/>
      <c r="BY818" s="52"/>
      <c r="BZ818" s="55"/>
      <c r="CA818" s="55"/>
      <c r="CB818" s="52"/>
      <c r="CC818" s="52"/>
      <c r="CD818" s="52"/>
      <c r="CE818" s="52"/>
      <c r="CF818" s="52"/>
      <c r="CG818" s="52"/>
      <c r="CH818" s="52"/>
      <c r="CI818" s="52"/>
      <c r="CJ818" s="52"/>
      <c r="CK818" s="52">
        <v>0</v>
      </c>
      <c r="CL818" s="52"/>
      <c r="CM818" s="52">
        <v>147</v>
      </c>
      <c r="CN818" s="52"/>
      <c r="CO818" s="52">
        <v>0</v>
      </c>
      <c r="CP818" s="52">
        <v>0</v>
      </c>
      <c r="CQ818" s="52">
        <v>50</v>
      </c>
      <c r="CR818" s="52"/>
      <c r="CS818" s="52"/>
      <c r="CT818" s="52"/>
      <c r="CU818" s="52"/>
      <c r="CV818" s="52"/>
      <c r="CW818" s="52"/>
      <c r="CX818" s="52"/>
      <c r="CY818" s="52"/>
      <c r="CZ818" s="52">
        <v>16.823939048191338</v>
      </c>
      <c r="DA818" s="52">
        <v>19.496255895940152</v>
      </c>
      <c r="DB818" s="52">
        <v>17.335082511020332</v>
      </c>
      <c r="DC818" s="52"/>
      <c r="DD818" s="50" t="s">
        <v>563</v>
      </c>
      <c r="DE818" s="22"/>
      <c r="DF818" s="22"/>
    </row>
    <row r="819" spans="1:110" x14ac:dyDescent="0.25">
      <c r="A819" s="50" t="s">
        <v>3195</v>
      </c>
      <c r="B819" s="50" t="s">
        <v>2411</v>
      </c>
      <c r="C819" s="50" t="s">
        <v>106</v>
      </c>
      <c r="D819" s="50" t="s">
        <v>167</v>
      </c>
      <c r="E819" s="50" t="s">
        <v>137</v>
      </c>
      <c r="F819" s="50" t="s">
        <v>1453</v>
      </c>
      <c r="G819" s="50" t="s">
        <v>109</v>
      </c>
      <c r="H819" s="52">
        <v>580.2687421415385</v>
      </c>
      <c r="I819" s="52">
        <v>750</v>
      </c>
      <c r="J819" s="52">
        <v>77.369165618871804</v>
      </c>
      <c r="K819" s="52">
        <v>1</v>
      </c>
      <c r="L819" s="52">
        <v>962</v>
      </c>
      <c r="M819" s="52">
        <v>69.116392853775636</v>
      </c>
      <c r="N819" s="52">
        <v>92.155190471700848</v>
      </c>
      <c r="O819" s="52">
        <v>100</v>
      </c>
      <c r="P819" s="52">
        <v>316</v>
      </c>
      <c r="Q819" s="52">
        <v>56.990380007711849</v>
      </c>
      <c r="R819" s="52">
        <v>68.118277577697185</v>
      </c>
      <c r="S819" s="52">
        <v>75</v>
      </c>
      <c r="T819" s="52">
        <v>75.987173343615794</v>
      </c>
      <c r="U819" s="52">
        <v>100</v>
      </c>
      <c r="V819" s="52">
        <v>955</v>
      </c>
      <c r="W819" s="52">
        <v>62.277061648568974</v>
      </c>
      <c r="X819" s="52">
        <v>83.036082198091961</v>
      </c>
      <c r="Y819" s="52">
        <v>100</v>
      </c>
      <c r="Z819" s="52">
        <v>313</v>
      </c>
      <c r="AA819" s="52">
        <v>50.296037282753282</v>
      </c>
      <c r="AB819" s="52">
        <v>67.061383043671043</v>
      </c>
      <c r="AC819" s="52">
        <v>100</v>
      </c>
      <c r="AD819" s="52">
        <v>336</v>
      </c>
      <c r="AE819" s="52">
        <v>56.304067460317476</v>
      </c>
      <c r="AF819" s="52">
        <v>75.072089947089964</v>
      </c>
      <c r="AG819" s="52">
        <v>100</v>
      </c>
      <c r="AH819" s="52">
        <v>118</v>
      </c>
      <c r="AI819" s="52">
        <v>49.130225988700559</v>
      </c>
      <c r="AJ819" s="52">
        <v>60.187155963302764</v>
      </c>
      <c r="AK819" s="52">
        <v>65.506967984934079</v>
      </c>
      <c r="AL819" s="52">
        <v>100</v>
      </c>
      <c r="AM819" s="53">
        <v>18</v>
      </c>
      <c r="AN819" s="53">
        <v>17.82</v>
      </c>
      <c r="AO819" s="53">
        <v>11.05</v>
      </c>
      <c r="AP819" s="52">
        <v>1</v>
      </c>
      <c r="AQ819" s="52">
        <v>0.95792563600782776</v>
      </c>
      <c r="AR819" s="52">
        <v>0.94782608695652171</v>
      </c>
      <c r="AS819" s="52">
        <v>0.96307237813884783</v>
      </c>
      <c r="AT819" s="52">
        <v>0.95107632093933459</v>
      </c>
      <c r="AU819" s="52">
        <v>0.93913043478260871</v>
      </c>
      <c r="AV819" s="52">
        <v>0.95716395864106352</v>
      </c>
      <c r="AW819" s="52">
        <v>0.99711815561959649</v>
      </c>
      <c r="AX819" s="52">
        <v>1</v>
      </c>
      <c r="AY819" s="52">
        <v>0.99549549549549554</v>
      </c>
      <c r="AZ819" s="52">
        <v>3.3333333333333333E-2</v>
      </c>
      <c r="BA819" s="52">
        <v>50</v>
      </c>
      <c r="BB819" s="52">
        <v>50</v>
      </c>
      <c r="BC819" s="52">
        <v>6.0606060606060608E-2</v>
      </c>
      <c r="BD819" s="52">
        <v>47.878787878787897</v>
      </c>
      <c r="BE819" s="52">
        <v>50</v>
      </c>
      <c r="BF819" s="52"/>
      <c r="BG819" s="52"/>
      <c r="BH819" s="52"/>
      <c r="BI819" s="52"/>
      <c r="BJ819" s="52"/>
      <c r="BK819" s="52"/>
      <c r="BL819" s="52"/>
      <c r="BM819" s="52"/>
      <c r="BN819" s="52"/>
      <c r="BO819" s="52"/>
      <c r="BP819" s="52"/>
      <c r="BQ819" s="52"/>
      <c r="BR819" s="52"/>
      <c r="BS819" s="52"/>
      <c r="BT819" s="52"/>
      <c r="BU819" s="54"/>
      <c r="BV819" s="54"/>
      <c r="BW819" s="52"/>
      <c r="BX819" s="52"/>
      <c r="BY819" s="52"/>
      <c r="BZ819" s="55"/>
      <c r="CA819" s="55"/>
      <c r="CB819" s="52"/>
      <c r="CC819" s="52"/>
      <c r="CD819" s="52"/>
      <c r="CE819" s="52"/>
      <c r="CF819" s="52"/>
      <c r="CG819" s="52"/>
      <c r="CH819" s="52"/>
      <c r="CI819" s="52"/>
      <c r="CJ819" s="52"/>
      <c r="CK819" s="52">
        <v>659</v>
      </c>
      <c r="CL819" s="52">
        <v>233</v>
      </c>
      <c r="CM819" s="52">
        <v>676</v>
      </c>
      <c r="CN819" s="52">
        <v>0.35356600910470409</v>
      </c>
      <c r="CO819" s="52">
        <v>0.9748520710059172</v>
      </c>
      <c r="CP819" s="52">
        <v>23.571067273646939</v>
      </c>
      <c r="CQ819" s="52">
        <v>50</v>
      </c>
      <c r="CR819" s="52"/>
      <c r="CS819" s="52"/>
      <c r="CT819" s="52"/>
      <c r="CU819" s="52"/>
      <c r="CV819" s="52"/>
      <c r="CW819" s="52"/>
      <c r="CX819" s="52"/>
      <c r="CY819" s="52"/>
      <c r="CZ819" s="52">
        <v>16.823939048191338</v>
      </c>
      <c r="DA819" s="52">
        <v>19.496255895940152</v>
      </c>
      <c r="DB819" s="52">
        <v>17.335082511020332</v>
      </c>
      <c r="DC819" s="52"/>
      <c r="DD819" s="50" t="s">
        <v>796</v>
      </c>
      <c r="DE819" s="22"/>
      <c r="DF819" s="22"/>
    </row>
    <row r="820" spans="1:110" x14ac:dyDescent="0.25">
      <c r="A820" s="50" t="s">
        <v>3518</v>
      </c>
      <c r="B820" s="50" t="s">
        <v>2412</v>
      </c>
      <c r="C820" s="50" t="s">
        <v>106</v>
      </c>
      <c r="D820" s="50" t="s">
        <v>114</v>
      </c>
      <c r="E820" s="50" t="s">
        <v>137</v>
      </c>
      <c r="F820" s="50" t="s">
        <v>2644</v>
      </c>
      <c r="G820" s="50" t="s">
        <v>109</v>
      </c>
      <c r="H820" s="52">
        <v>575.76218768206115</v>
      </c>
      <c r="I820" s="52">
        <v>650</v>
      </c>
      <c r="J820" s="52">
        <v>88.578798104932488</v>
      </c>
      <c r="K820" s="52">
        <v>0</v>
      </c>
      <c r="L820" s="52">
        <v>251</v>
      </c>
      <c r="M820" s="52">
        <v>83.690977909712146</v>
      </c>
      <c r="N820" s="52">
        <v>100</v>
      </c>
      <c r="O820" s="52">
        <v>100</v>
      </c>
      <c r="P820" s="52">
        <v>43</v>
      </c>
      <c r="Q820" s="52">
        <v>68.635579701755887</v>
      </c>
      <c r="R820" s="52">
        <v>75</v>
      </c>
      <c r="S820" s="52">
        <v>75</v>
      </c>
      <c r="T820" s="52">
        <v>91.51410626900784</v>
      </c>
      <c r="U820" s="52">
        <v>100</v>
      </c>
      <c r="V820" s="52">
        <v>250</v>
      </c>
      <c r="W820" s="52">
        <v>77.875071967571969</v>
      </c>
      <c r="X820" s="52">
        <v>100</v>
      </c>
      <c r="Y820" s="52">
        <v>100</v>
      </c>
      <c r="Z820" s="52">
        <v>43</v>
      </c>
      <c r="AA820" s="52">
        <v>61.111527224899348</v>
      </c>
      <c r="AB820" s="52">
        <v>81.482036299865797</v>
      </c>
      <c r="AC820" s="52">
        <v>100</v>
      </c>
      <c r="AD820" s="52">
        <v>82</v>
      </c>
      <c r="AE820" s="52">
        <v>65.213008130081306</v>
      </c>
      <c r="AF820" s="52">
        <v>86.950677506775079</v>
      </c>
      <c r="AG820" s="52">
        <v>100</v>
      </c>
      <c r="AH820" s="52">
        <v>13</v>
      </c>
      <c r="AI820" s="52"/>
      <c r="AJ820" s="52">
        <v>67.673913043478294</v>
      </c>
      <c r="AK820" s="52"/>
      <c r="AL820" s="52">
        <v>0</v>
      </c>
      <c r="AM820" s="53">
        <v>6.36</v>
      </c>
      <c r="AN820" s="53">
        <v>13.88</v>
      </c>
      <c r="AO820" s="53"/>
      <c r="AP820" s="52">
        <v>0</v>
      </c>
      <c r="AQ820" s="52">
        <v>0.98455598455598459</v>
      </c>
      <c r="AR820" s="52">
        <v>0.95652173913043481</v>
      </c>
      <c r="AS820" s="52">
        <v>0.99061032863849763</v>
      </c>
      <c r="AT820" s="52">
        <v>0.98084291187739459</v>
      </c>
      <c r="AU820" s="52">
        <v>0.95744680851063835</v>
      </c>
      <c r="AV820" s="52">
        <v>0.98598130841121501</v>
      </c>
      <c r="AW820" s="52">
        <v>1</v>
      </c>
      <c r="AX820" s="52"/>
      <c r="AY820" s="52">
        <v>1</v>
      </c>
      <c r="AZ820" s="52">
        <v>1.338432122370937E-2</v>
      </c>
      <c r="BA820" s="52">
        <v>50</v>
      </c>
      <c r="BB820" s="52">
        <v>50</v>
      </c>
      <c r="BC820" s="52">
        <v>7.4626865671641784E-2</v>
      </c>
      <c r="BD820" s="52">
        <v>45.074626865671654</v>
      </c>
      <c r="BE820" s="52">
        <v>50</v>
      </c>
      <c r="BF820" s="52"/>
      <c r="BG820" s="52"/>
      <c r="BH820" s="52"/>
      <c r="BI820" s="52"/>
      <c r="BJ820" s="52"/>
      <c r="BK820" s="52"/>
      <c r="BL820" s="52"/>
      <c r="BM820" s="52"/>
      <c r="BN820" s="52"/>
      <c r="BO820" s="52"/>
      <c r="BP820" s="52"/>
      <c r="BQ820" s="52"/>
      <c r="BR820" s="52"/>
      <c r="BS820" s="52"/>
      <c r="BT820" s="52"/>
      <c r="BU820" s="54"/>
      <c r="BV820" s="54"/>
      <c r="BW820" s="52"/>
      <c r="BX820" s="52"/>
      <c r="BY820" s="52"/>
      <c r="BZ820" s="55"/>
      <c r="CA820" s="55"/>
      <c r="CB820" s="52"/>
      <c r="CC820" s="52"/>
      <c r="CD820" s="52"/>
      <c r="CE820" s="52"/>
      <c r="CF820" s="52"/>
      <c r="CG820" s="52"/>
      <c r="CH820" s="52"/>
      <c r="CI820" s="52"/>
      <c r="CJ820" s="52"/>
      <c r="CK820" s="52">
        <v>90</v>
      </c>
      <c r="CL820" s="52">
        <v>28</v>
      </c>
      <c r="CM820" s="52">
        <v>92</v>
      </c>
      <c r="CN820" s="52">
        <v>0.31111111111111112</v>
      </c>
      <c r="CO820" s="52">
        <v>0.97826086956521741</v>
      </c>
      <c r="CP820" s="52">
        <v>20.74074074074074</v>
      </c>
      <c r="CQ820" s="52">
        <v>50</v>
      </c>
      <c r="CR820" s="52"/>
      <c r="CS820" s="52"/>
      <c r="CT820" s="52"/>
      <c r="CU820" s="52"/>
      <c r="CV820" s="52"/>
      <c r="CW820" s="52"/>
      <c r="CX820" s="52"/>
      <c r="CY820" s="52"/>
      <c r="CZ820" s="52">
        <v>16.823939048191338</v>
      </c>
      <c r="DA820" s="52">
        <v>19.496255895940152</v>
      </c>
      <c r="DB820" s="52">
        <v>17.335082511020332</v>
      </c>
      <c r="DC820" s="52"/>
      <c r="DD820" s="50" t="s">
        <v>1157</v>
      </c>
      <c r="DE820" s="22"/>
      <c r="DF820" s="22"/>
    </row>
    <row r="821" spans="1:110" x14ac:dyDescent="0.25">
      <c r="A821" s="50" t="s">
        <v>3506</v>
      </c>
      <c r="B821" s="50" t="s">
        <v>2413</v>
      </c>
      <c r="C821" s="50" t="s">
        <v>106</v>
      </c>
      <c r="D821" s="50" t="s">
        <v>107</v>
      </c>
      <c r="E821" s="50" t="s">
        <v>132</v>
      </c>
      <c r="F821" s="50" t="s">
        <v>1453</v>
      </c>
      <c r="G821" s="50" t="s">
        <v>109</v>
      </c>
      <c r="H821" s="52">
        <v>388.35552562674081</v>
      </c>
      <c r="I821" s="52">
        <v>550</v>
      </c>
      <c r="J821" s="52">
        <v>70.610095568498338</v>
      </c>
      <c r="K821" s="52">
        <v>0</v>
      </c>
      <c r="L821" s="52">
        <v>172</v>
      </c>
      <c r="M821" s="52">
        <v>62.995358474123499</v>
      </c>
      <c r="N821" s="52">
        <v>83.993811298831332</v>
      </c>
      <c r="O821" s="52">
        <v>100</v>
      </c>
      <c r="P821" s="52">
        <v>153</v>
      </c>
      <c r="Q821" s="52">
        <v>62.152776545461556</v>
      </c>
      <c r="R821" s="52"/>
      <c r="S821" s="52"/>
      <c r="T821" s="52">
        <v>82.87036872728207</v>
      </c>
      <c r="U821" s="52">
        <v>100</v>
      </c>
      <c r="V821" s="52">
        <v>172</v>
      </c>
      <c r="W821" s="52">
        <v>53.280355249831985</v>
      </c>
      <c r="X821" s="52">
        <v>71.040473666442651</v>
      </c>
      <c r="Y821" s="52">
        <v>100</v>
      </c>
      <c r="Z821" s="52">
        <v>153</v>
      </c>
      <c r="AA821" s="52">
        <v>52.583891628826258</v>
      </c>
      <c r="AB821" s="52">
        <v>70.111855505101673</v>
      </c>
      <c r="AC821" s="52">
        <v>100</v>
      </c>
      <c r="AD821" s="52"/>
      <c r="AE821" s="52"/>
      <c r="AF821" s="52"/>
      <c r="AG821" s="52">
        <v>0</v>
      </c>
      <c r="AH821" s="52"/>
      <c r="AI821" s="52"/>
      <c r="AJ821" s="52"/>
      <c r="AK821" s="52"/>
      <c r="AL821" s="52">
        <v>0</v>
      </c>
      <c r="AM821" s="53"/>
      <c r="AN821" s="53"/>
      <c r="AO821" s="53"/>
      <c r="AP821" s="52">
        <v>0</v>
      </c>
      <c r="AQ821" s="52">
        <v>0.99453551912568305</v>
      </c>
      <c r="AR821" s="52">
        <v>0.99382716049382713</v>
      </c>
      <c r="AS821" s="52">
        <v>1</v>
      </c>
      <c r="AT821" s="52">
        <v>0.9946236559139785</v>
      </c>
      <c r="AU821" s="52">
        <v>0.9939393939393939</v>
      </c>
      <c r="AV821" s="52">
        <v>1</v>
      </c>
      <c r="AW821" s="52"/>
      <c r="AX821" s="52"/>
      <c r="AY821" s="52"/>
      <c r="AZ821" s="52">
        <v>0.13146551724137931</v>
      </c>
      <c r="BA821" s="52">
        <v>33.706896551724142</v>
      </c>
      <c r="BB821" s="52">
        <v>50</v>
      </c>
      <c r="BC821" s="52">
        <v>0.13493975903614458</v>
      </c>
      <c r="BD821" s="52">
        <v>33.012048192771104</v>
      </c>
      <c r="BE821" s="52">
        <v>50</v>
      </c>
      <c r="BF821" s="52"/>
      <c r="BG821" s="52"/>
      <c r="BH821" s="52"/>
      <c r="BI821" s="52"/>
      <c r="BJ821" s="52"/>
      <c r="BK821" s="52"/>
      <c r="BL821" s="52"/>
      <c r="BM821" s="52"/>
      <c r="BN821" s="52"/>
      <c r="BO821" s="52"/>
      <c r="BP821" s="52"/>
      <c r="BQ821" s="52"/>
      <c r="BR821" s="52"/>
      <c r="BS821" s="52"/>
      <c r="BT821" s="52"/>
      <c r="BU821" s="54"/>
      <c r="BV821" s="54"/>
      <c r="BW821" s="52"/>
      <c r="BX821" s="52"/>
      <c r="BY821" s="52"/>
      <c r="BZ821" s="55"/>
      <c r="CA821" s="55"/>
      <c r="CB821" s="52"/>
      <c r="CC821" s="52"/>
      <c r="CD821" s="52"/>
      <c r="CE821" s="52"/>
      <c r="CF821" s="52"/>
      <c r="CG821" s="52"/>
      <c r="CH821" s="52"/>
      <c r="CI821" s="52"/>
      <c r="CJ821" s="52"/>
      <c r="CK821" s="52">
        <v>93</v>
      </c>
      <c r="CL821" s="52">
        <v>19</v>
      </c>
      <c r="CM821" s="52">
        <v>91</v>
      </c>
      <c r="CN821" s="52">
        <v>0.20430107526881722</v>
      </c>
      <c r="CO821" s="52">
        <v>1.0219780219780219</v>
      </c>
      <c r="CP821" s="52">
        <v>13.620071684587815</v>
      </c>
      <c r="CQ821" s="52">
        <v>50</v>
      </c>
      <c r="CR821" s="52"/>
      <c r="CS821" s="52"/>
      <c r="CT821" s="52"/>
      <c r="CU821" s="52"/>
      <c r="CV821" s="52"/>
      <c r="CW821" s="52"/>
      <c r="CX821" s="52"/>
      <c r="CY821" s="52"/>
      <c r="CZ821" s="52">
        <v>16.823939048191338</v>
      </c>
      <c r="DA821" s="52">
        <v>19.496255895940152</v>
      </c>
      <c r="DB821" s="52">
        <v>17.335082511020332</v>
      </c>
      <c r="DC821" s="52"/>
      <c r="DD821" s="50" t="s">
        <v>1143</v>
      </c>
      <c r="DE821" s="22"/>
      <c r="DF821" s="22"/>
    </row>
    <row r="822" spans="1:110" x14ac:dyDescent="0.25">
      <c r="A822" s="50" t="s">
        <v>3131</v>
      </c>
      <c r="B822" s="50" t="s">
        <v>2414</v>
      </c>
      <c r="C822" s="50" t="s">
        <v>106</v>
      </c>
      <c r="D822" s="50" t="s">
        <v>137</v>
      </c>
      <c r="E822" s="50" t="s">
        <v>119</v>
      </c>
      <c r="F822" s="50" t="s">
        <v>1453</v>
      </c>
      <c r="G822" s="50" t="s">
        <v>109</v>
      </c>
      <c r="H822" s="52">
        <v>720.98861059157457</v>
      </c>
      <c r="I822" s="52">
        <v>800</v>
      </c>
      <c r="J822" s="52">
        <v>90.123576323946821</v>
      </c>
      <c r="K822" s="52">
        <v>1</v>
      </c>
      <c r="L822" s="52">
        <v>1254</v>
      </c>
      <c r="M822" s="52">
        <v>80.402226683012373</v>
      </c>
      <c r="N822" s="52">
        <v>100</v>
      </c>
      <c r="O822" s="52">
        <v>100</v>
      </c>
      <c r="P822" s="52">
        <v>149</v>
      </c>
      <c r="Q822" s="52">
        <v>60.42731279001211</v>
      </c>
      <c r="R822" s="52">
        <v>75</v>
      </c>
      <c r="S822" s="52">
        <v>75</v>
      </c>
      <c r="T822" s="52">
        <v>80.569750386682813</v>
      </c>
      <c r="U822" s="52">
        <v>100</v>
      </c>
      <c r="V822" s="52">
        <v>1252</v>
      </c>
      <c r="W822" s="52">
        <v>76.786301872004316</v>
      </c>
      <c r="X822" s="52">
        <v>100</v>
      </c>
      <c r="Y822" s="52">
        <v>100</v>
      </c>
      <c r="Z822" s="52">
        <v>149</v>
      </c>
      <c r="AA822" s="52">
        <v>54.968271761981761</v>
      </c>
      <c r="AB822" s="52">
        <v>73.291029015975681</v>
      </c>
      <c r="AC822" s="52">
        <v>100</v>
      </c>
      <c r="AD822" s="52">
        <v>606</v>
      </c>
      <c r="AE822" s="52">
        <v>69.503602860286065</v>
      </c>
      <c r="AF822" s="52">
        <v>92.67147048038143</v>
      </c>
      <c r="AG822" s="52">
        <v>100</v>
      </c>
      <c r="AH822" s="52">
        <v>69</v>
      </c>
      <c r="AI822" s="52">
        <v>55.84227053140097</v>
      </c>
      <c r="AJ822" s="52">
        <v>71.258969584109238</v>
      </c>
      <c r="AK822" s="52">
        <v>74.456360708534632</v>
      </c>
      <c r="AL822" s="52">
        <v>100</v>
      </c>
      <c r="AM822" s="53">
        <v>14.57</v>
      </c>
      <c r="AN822" s="53">
        <v>20.03</v>
      </c>
      <c r="AO822" s="53">
        <v>15.41</v>
      </c>
      <c r="AP822" s="52">
        <v>0</v>
      </c>
      <c r="AQ822" s="52">
        <v>0.97609868928296073</v>
      </c>
      <c r="AR822" s="52">
        <v>0.96153846153846156</v>
      </c>
      <c r="AS822" s="52">
        <v>0.97808939526730942</v>
      </c>
      <c r="AT822" s="52">
        <v>0.97455666923670003</v>
      </c>
      <c r="AU822" s="52">
        <v>0.96153846153846156</v>
      </c>
      <c r="AV822" s="52">
        <v>0.97633654688869409</v>
      </c>
      <c r="AW822" s="52">
        <v>0.99835796387520526</v>
      </c>
      <c r="AX822" s="52">
        <v>1</v>
      </c>
      <c r="AY822" s="52">
        <v>0.99814814814814812</v>
      </c>
      <c r="AZ822" s="52">
        <v>2.9343629343629343E-2</v>
      </c>
      <c r="BA822" s="52">
        <v>50</v>
      </c>
      <c r="BB822" s="52">
        <v>50</v>
      </c>
      <c r="BC822" s="52">
        <v>2.8368794326241134E-2</v>
      </c>
      <c r="BD822" s="52">
        <v>50</v>
      </c>
      <c r="BE822" s="52">
        <v>50</v>
      </c>
      <c r="BF822" s="52"/>
      <c r="BG822" s="52"/>
      <c r="BH822" s="52"/>
      <c r="BI822" s="52"/>
      <c r="BJ822" s="52"/>
      <c r="BK822" s="52"/>
      <c r="BL822" s="52"/>
      <c r="BM822" s="52"/>
      <c r="BN822" s="52"/>
      <c r="BO822" s="52"/>
      <c r="BP822" s="52">
        <v>274</v>
      </c>
      <c r="BQ822" s="52">
        <v>291</v>
      </c>
      <c r="BR822" s="52">
        <v>0.94158075601374569</v>
      </c>
      <c r="BS822" s="52">
        <v>50</v>
      </c>
      <c r="BT822" s="52">
        <v>50</v>
      </c>
      <c r="BU822" s="54"/>
      <c r="BV822" s="54"/>
      <c r="BW822" s="52"/>
      <c r="BX822" s="52"/>
      <c r="BY822" s="52"/>
      <c r="BZ822" s="55"/>
      <c r="CA822" s="55"/>
      <c r="CB822" s="52"/>
      <c r="CC822" s="52"/>
      <c r="CD822" s="52"/>
      <c r="CE822" s="52"/>
      <c r="CF822" s="52"/>
      <c r="CG822" s="52"/>
      <c r="CH822" s="52"/>
      <c r="CI822" s="52"/>
      <c r="CJ822" s="52"/>
      <c r="CK822" s="52">
        <v>669</v>
      </c>
      <c r="CL822" s="52">
        <v>521</v>
      </c>
      <c r="CM822" s="52">
        <v>679</v>
      </c>
      <c r="CN822" s="52">
        <v>0.77877428998505227</v>
      </c>
      <c r="CO822" s="52">
        <v>0.98527245949926368</v>
      </c>
      <c r="CP822" s="52">
        <v>50</v>
      </c>
      <c r="CQ822" s="52">
        <v>50</v>
      </c>
      <c r="CR822" s="52"/>
      <c r="CS822" s="52"/>
      <c r="CT822" s="52"/>
      <c r="CU822" s="52"/>
      <c r="CV822" s="52"/>
      <c r="CW822" s="52"/>
      <c r="CX822" s="52"/>
      <c r="CY822" s="52"/>
      <c r="CZ822" s="52">
        <v>16.823939048191338</v>
      </c>
      <c r="DA822" s="52">
        <v>19.496255895940152</v>
      </c>
      <c r="DB822" s="52">
        <v>17.335082511020332</v>
      </c>
      <c r="DC822" s="52"/>
      <c r="DD822" s="50" t="s">
        <v>729</v>
      </c>
      <c r="DE822" s="22"/>
      <c r="DF822" s="22"/>
    </row>
    <row r="823" spans="1:110" x14ac:dyDescent="0.25">
      <c r="A823" s="50" t="s">
        <v>3345</v>
      </c>
      <c r="B823" s="50" t="s">
        <v>2415</v>
      </c>
      <c r="C823" s="50" t="s">
        <v>106</v>
      </c>
      <c r="D823" s="50" t="s">
        <v>107</v>
      </c>
      <c r="E823" s="50" t="s">
        <v>119</v>
      </c>
      <c r="F823" s="50" t="s">
        <v>1453</v>
      </c>
      <c r="G823" s="50" t="s">
        <v>109</v>
      </c>
      <c r="H823" s="52">
        <v>628.08310936613248</v>
      </c>
      <c r="I823" s="52">
        <v>800</v>
      </c>
      <c r="J823" s="52">
        <v>78.510388670766559</v>
      </c>
      <c r="K823" s="52">
        <v>0</v>
      </c>
      <c r="L823" s="52">
        <v>214</v>
      </c>
      <c r="M823" s="52">
        <v>68.254008133271114</v>
      </c>
      <c r="N823" s="52">
        <v>91.005344177694809</v>
      </c>
      <c r="O823" s="52">
        <v>100</v>
      </c>
      <c r="P823" s="52">
        <v>118</v>
      </c>
      <c r="Q823" s="52">
        <v>63.40131084444338</v>
      </c>
      <c r="R823" s="52">
        <v>64.143062515768023</v>
      </c>
      <c r="S823" s="52">
        <v>74.218781884121867</v>
      </c>
      <c r="T823" s="52">
        <v>84.535081125924506</v>
      </c>
      <c r="U823" s="52">
        <v>100</v>
      </c>
      <c r="V823" s="52">
        <v>214</v>
      </c>
      <c r="W823" s="52">
        <v>59.336505777420946</v>
      </c>
      <c r="X823" s="52">
        <v>79.115341036561261</v>
      </c>
      <c r="Y823" s="52">
        <v>100</v>
      </c>
      <c r="Z823" s="52">
        <v>118</v>
      </c>
      <c r="AA823" s="52">
        <v>55.42608673605384</v>
      </c>
      <c r="AB823" s="52">
        <v>73.90144898140511</v>
      </c>
      <c r="AC823" s="52">
        <v>100</v>
      </c>
      <c r="AD823" s="52">
        <v>81</v>
      </c>
      <c r="AE823" s="52">
        <v>59.621810699588487</v>
      </c>
      <c r="AF823" s="52">
        <v>79.49574759945132</v>
      </c>
      <c r="AG823" s="52">
        <v>100</v>
      </c>
      <c r="AH823" s="52">
        <v>44</v>
      </c>
      <c r="AI823" s="52">
        <v>56.183333333333344</v>
      </c>
      <c r="AJ823" s="52">
        <v>63.710810810810806</v>
      </c>
      <c r="AK823" s="52">
        <v>74.911111111111126</v>
      </c>
      <c r="AL823" s="52">
        <v>100</v>
      </c>
      <c r="AM823" s="53">
        <v>10.81</v>
      </c>
      <c r="AN823" s="53">
        <v>8.7100000000000009</v>
      </c>
      <c r="AO823" s="53">
        <v>7.52</v>
      </c>
      <c r="AP823" s="52">
        <v>0</v>
      </c>
      <c r="AQ823" s="52">
        <v>0.9956521739130435</v>
      </c>
      <c r="AR823" s="52">
        <v>0.99248120300751874</v>
      </c>
      <c r="AS823" s="52">
        <v>1</v>
      </c>
      <c r="AT823" s="52">
        <v>0.99570815450643779</v>
      </c>
      <c r="AU823" s="52">
        <v>0.99264705882352944</v>
      </c>
      <c r="AV823" s="52">
        <v>1</v>
      </c>
      <c r="AW823" s="52">
        <v>1</v>
      </c>
      <c r="AX823" s="52">
        <v>1</v>
      </c>
      <c r="AY823" s="52">
        <v>1</v>
      </c>
      <c r="AZ823" s="52">
        <v>0.11337209302325581</v>
      </c>
      <c r="BA823" s="52">
        <v>37.325581395348848</v>
      </c>
      <c r="BB823" s="52">
        <v>50</v>
      </c>
      <c r="BC823" s="52">
        <v>0.16666666666666666</v>
      </c>
      <c r="BD823" s="52">
        <v>26.666666666666682</v>
      </c>
      <c r="BE823" s="52">
        <v>50</v>
      </c>
      <c r="BF823" s="52"/>
      <c r="BG823" s="52"/>
      <c r="BH823" s="52"/>
      <c r="BI823" s="52"/>
      <c r="BJ823" s="52"/>
      <c r="BK823" s="52"/>
      <c r="BL823" s="52"/>
      <c r="BM823" s="52"/>
      <c r="BN823" s="52"/>
      <c r="BO823" s="52"/>
      <c r="BP823" s="52">
        <v>29</v>
      </c>
      <c r="BQ823" s="52">
        <v>34</v>
      </c>
      <c r="BR823" s="52">
        <v>0.8529411764705882</v>
      </c>
      <c r="BS823" s="52">
        <v>45.369211514392994</v>
      </c>
      <c r="BT823" s="52">
        <v>50</v>
      </c>
      <c r="BU823" s="54"/>
      <c r="BV823" s="54"/>
      <c r="BW823" s="52"/>
      <c r="BX823" s="52"/>
      <c r="BY823" s="52"/>
      <c r="BZ823" s="55"/>
      <c r="CA823" s="55"/>
      <c r="CB823" s="52"/>
      <c r="CC823" s="52"/>
      <c r="CD823" s="52"/>
      <c r="CE823" s="52"/>
      <c r="CF823" s="52"/>
      <c r="CG823" s="52"/>
      <c r="CH823" s="52"/>
      <c r="CI823" s="52"/>
      <c r="CJ823" s="52"/>
      <c r="CK823" s="52">
        <v>110</v>
      </c>
      <c r="CL823" s="52">
        <v>59</v>
      </c>
      <c r="CM823" s="52">
        <v>114</v>
      </c>
      <c r="CN823" s="52">
        <v>0.53636363636363638</v>
      </c>
      <c r="CO823" s="52">
        <v>0.96491228070175439</v>
      </c>
      <c r="CP823" s="52">
        <v>35.757575757575758</v>
      </c>
      <c r="CQ823" s="52">
        <v>50</v>
      </c>
      <c r="CR823" s="52"/>
      <c r="CS823" s="52"/>
      <c r="CT823" s="52"/>
      <c r="CU823" s="52"/>
      <c r="CV823" s="52"/>
      <c r="CW823" s="52"/>
      <c r="CX823" s="52"/>
      <c r="CY823" s="52"/>
      <c r="CZ823" s="52">
        <v>16.823939048191338</v>
      </c>
      <c r="DA823" s="52">
        <v>19.496255895940152</v>
      </c>
      <c r="DB823" s="52">
        <v>17.335082511020332</v>
      </c>
      <c r="DC823" s="52"/>
      <c r="DD823" s="50" t="s">
        <v>971</v>
      </c>
      <c r="DE823" s="22"/>
      <c r="DF823" s="22"/>
    </row>
    <row r="824" spans="1:110" x14ac:dyDescent="0.25">
      <c r="A824" s="50" t="s">
        <v>3196</v>
      </c>
      <c r="B824" s="50" t="s">
        <v>2416</v>
      </c>
      <c r="C824" s="50" t="s">
        <v>106</v>
      </c>
      <c r="D824" s="50" t="s">
        <v>108</v>
      </c>
      <c r="E824" s="50" t="s">
        <v>119</v>
      </c>
      <c r="F824" s="50" t="s">
        <v>1453</v>
      </c>
      <c r="G824" s="50" t="s">
        <v>109</v>
      </c>
      <c r="H824" s="52">
        <v>610.95826877264119</v>
      </c>
      <c r="I824" s="52">
        <v>800</v>
      </c>
      <c r="J824" s="52">
        <v>76.369783596580149</v>
      </c>
      <c r="K824" s="52">
        <v>0</v>
      </c>
      <c r="L824" s="52">
        <v>591</v>
      </c>
      <c r="M824" s="52">
        <v>62.175120480793851</v>
      </c>
      <c r="N824" s="52">
        <v>82.900160641058463</v>
      </c>
      <c r="O824" s="52">
        <v>100</v>
      </c>
      <c r="P824" s="52">
        <v>203</v>
      </c>
      <c r="Q824" s="52">
        <v>52.057901437778227</v>
      </c>
      <c r="R824" s="52">
        <v>62.934892923649933</v>
      </c>
      <c r="S824" s="52">
        <v>67.468407763608724</v>
      </c>
      <c r="T824" s="52">
        <v>69.41053525037097</v>
      </c>
      <c r="U824" s="52">
        <v>100</v>
      </c>
      <c r="V824" s="52">
        <v>609</v>
      </c>
      <c r="W824" s="52">
        <v>57.842338540758888</v>
      </c>
      <c r="X824" s="52">
        <v>77.123118054345184</v>
      </c>
      <c r="Y824" s="52">
        <v>100</v>
      </c>
      <c r="Z824" s="52">
        <v>209</v>
      </c>
      <c r="AA824" s="52">
        <v>48.095822975417171</v>
      </c>
      <c r="AB824" s="52">
        <v>64.12776396722289</v>
      </c>
      <c r="AC824" s="52">
        <v>100</v>
      </c>
      <c r="AD824" s="52">
        <v>311</v>
      </c>
      <c r="AE824" s="52">
        <v>60.735798499464032</v>
      </c>
      <c r="AF824" s="52">
        <v>80.981064665952047</v>
      </c>
      <c r="AG824" s="52">
        <v>100</v>
      </c>
      <c r="AH824" s="52">
        <v>99</v>
      </c>
      <c r="AI824" s="52">
        <v>52.781481481481499</v>
      </c>
      <c r="AJ824" s="52">
        <v>64.450314465408752</v>
      </c>
      <c r="AK824" s="52">
        <v>70.375308641975337</v>
      </c>
      <c r="AL824" s="52">
        <v>100</v>
      </c>
      <c r="AM824" s="53">
        <v>15.41</v>
      </c>
      <c r="AN824" s="53">
        <v>14.83</v>
      </c>
      <c r="AO824" s="53">
        <v>11.66</v>
      </c>
      <c r="AP824" s="52">
        <v>1</v>
      </c>
      <c r="AQ824" s="52">
        <v>0.87865497076023391</v>
      </c>
      <c r="AR824" s="52">
        <v>0.87659574468085111</v>
      </c>
      <c r="AS824" s="52">
        <v>0.87973273942093544</v>
      </c>
      <c r="AT824" s="52">
        <v>0.9064327485380117</v>
      </c>
      <c r="AU824" s="52">
        <v>0.90638297872340423</v>
      </c>
      <c r="AV824" s="52">
        <v>0.90645879732739421</v>
      </c>
      <c r="AW824" s="52">
        <v>0.99681528662420382</v>
      </c>
      <c r="AX824" s="52">
        <v>1</v>
      </c>
      <c r="AY824" s="52">
        <v>0.99532710280373837</v>
      </c>
      <c r="AZ824" s="52">
        <v>6.0029282576866766E-2</v>
      </c>
      <c r="BA824" s="52">
        <v>47.994143484626647</v>
      </c>
      <c r="BB824" s="52">
        <v>50</v>
      </c>
      <c r="BC824" s="52">
        <v>0.10526315789473684</v>
      </c>
      <c r="BD824" s="52">
        <v>38.947368421052644</v>
      </c>
      <c r="BE824" s="52">
        <v>50</v>
      </c>
      <c r="BF824" s="52"/>
      <c r="BG824" s="52"/>
      <c r="BH824" s="52"/>
      <c r="BI824" s="52"/>
      <c r="BJ824" s="52"/>
      <c r="BK824" s="52"/>
      <c r="BL824" s="52"/>
      <c r="BM824" s="52"/>
      <c r="BN824" s="52"/>
      <c r="BO824" s="52"/>
      <c r="BP824" s="52">
        <v>330</v>
      </c>
      <c r="BQ824" s="52">
        <v>343</v>
      </c>
      <c r="BR824" s="52">
        <v>0.96209912536443154</v>
      </c>
      <c r="BS824" s="52">
        <v>50</v>
      </c>
      <c r="BT824" s="52">
        <v>50</v>
      </c>
      <c r="BU824" s="54"/>
      <c r="BV824" s="54"/>
      <c r="BW824" s="52"/>
      <c r="BX824" s="52"/>
      <c r="BY824" s="52"/>
      <c r="BZ824" s="55"/>
      <c r="CA824" s="55"/>
      <c r="CB824" s="52"/>
      <c r="CC824" s="52"/>
      <c r="CD824" s="52"/>
      <c r="CE824" s="52"/>
      <c r="CF824" s="52"/>
      <c r="CG824" s="52"/>
      <c r="CH824" s="52"/>
      <c r="CI824" s="52"/>
      <c r="CJ824" s="52"/>
      <c r="CK824" s="52">
        <v>307</v>
      </c>
      <c r="CL824" s="52">
        <v>134</v>
      </c>
      <c r="CM824" s="52">
        <v>318</v>
      </c>
      <c r="CN824" s="52">
        <v>0.43648208469055377</v>
      </c>
      <c r="CO824" s="52">
        <v>0.96540880503144655</v>
      </c>
      <c r="CP824" s="52">
        <v>29.098805646036919</v>
      </c>
      <c r="CQ824" s="52">
        <v>50</v>
      </c>
      <c r="CR824" s="52"/>
      <c r="CS824" s="52"/>
      <c r="CT824" s="52"/>
      <c r="CU824" s="52"/>
      <c r="CV824" s="52"/>
      <c r="CW824" s="52"/>
      <c r="CX824" s="52"/>
      <c r="CY824" s="52"/>
      <c r="CZ824" s="52">
        <v>16.823939048191338</v>
      </c>
      <c r="DA824" s="52">
        <v>19.496255895940152</v>
      </c>
      <c r="DB824" s="52">
        <v>17.335082511020332</v>
      </c>
      <c r="DC824" s="52"/>
      <c r="DD824" s="50" t="s">
        <v>797</v>
      </c>
      <c r="DE824" s="22"/>
      <c r="DF824" s="22"/>
    </row>
    <row r="825" spans="1:110" x14ac:dyDescent="0.25">
      <c r="A825" s="50" t="s">
        <v>3366</v>
      </c>
      <c r="B825" s="50" t="s">
        <v>2417</v>
      </c>
      <c r="C825" s="50" t="s">
        <v>106</v>
      </c>
      <c r="D825" s="50" t="s">
        <v>137</v>
      </c>
      <c r="E825" s="50" t="s">
        <v>119</v>
      </c>
      <c r="F825" s="50" t="s">
        <v>2644</v>
      </c>
      <c r="G825" s="50" t="s">
        <v>109</v>
      </c>
      <c r="H825" s="52">
        <v>664.79948947357798</v>
      </c>
      <c r="I825" s="52">
        <v>800</v>
      </c>
      <c r="J825" s="52">
        <v>83.099936184197247</v>
      </c>
      <c r="K825" s="52">
        <v>0</v>
      </c>
      <c r="L825" s="52">
        <v>661</v>
      </c>
      <c r="M825" s="52">
        <v>74.168571263491572</v>
      </c>
      <c r="N825" s="52">
        <v>98.891428351322091</v>
      </c>
      <c r="O825" s="52">
        <v>100</v>
      </c>
      <c r="P825" s="52">
        <v>345</v>
      </c>
      <c r="Q825" s="52">
        <v>68.172856538647338</v>
      </c>
      <c r="R825" s="52">
        <v>75</v>
      </c>
      <c r="S825" s="52">
        <v>75</v>
      </c>
      <c r="T825" s="52">
        <v>90.897142051529784</v>
      </c>
      <c r="U825" s="52">
        <v>100</v>
      </c>
      <c r="V825" s="52">
        <v>662</v>
      </c>
      <c r="W825" s="52">
        <v>68.366832575869267</v>
      </c>
      <c r="X825" s="52">
        <v>91.155776767825685</v>
      </c>
      <c r="Y825" s="52">
        <v>100</v>
      </c>
      <c r="Z825" s="52">
        <v>345</v>
      </c>
      <c r="AA825" s="52">
        <v>61.089480047801615</v>
      </c>
      <c r="AB825" s="52">
        <v>81.452640063735487</v>
      </c>
      <c r="AC825" s="52">
        <v>100</v>
      </c>
      <c r="AD825" s="52">
        <v>270</v>
      </c>
      <c r="AE825" s="52">
        <v>60.629012345679001</v>
      </c>
      <c r="AF825" s="52">
        <v>80.838683127571997</v>
      </c>
      <c r="AG825" s="52">
        <v>100</v>
      </c>
      <c r="AH825" s="52">
        <v>120</v>
      </c>
      <c r="AI825" s="52">
        <v>53.252222222222237</v>
      </c>
      <c r="AJ825" s="52">
        <v>66.530444444444413</v>
      </c>
      <c r="AK825" s="52">
        <v>71.002962962962982</v>
      </c>
      <c r="AL825" s="52">
        <v>100</v>
      </c>
      <c r="AM825" s="53">
        <v>6.82</v>
      </c>
      <c r="AN825" s="53">
        <v>13.91</v>
      </c>
      <c r="AO825" s="53">
        <v>13.27</v>
      </c>
      <c r="AP825" s="52">
        <v>0</v>
      </c>
      <c r="AQ825" s="52">
        <v>0.99402092675635279</v>
      </c>
      <c r="AR825" s="52">
        <v>0.99423631123919309</v>
      </c>
      <c r="AS825" s="52">
        <v>0.99378881987577639</v>
      </c>
      <c r="AT825" s="52">
        <v>0.99551569506726456</v>
      </c>
      <c r="AU825" s="52">
        <v>0.99423631123919309</v>
      </c>
      <c r="AV825" s="52">
        <v>0.99689440993788825</v>
      </c>
      <c r="AW825" s="52">
        <v>1</v>
      </c>
      <c r="AX825" s="52">
        <v>1</v>
      </c>
      <c r="AY825" s="52">
        <v>1</v>
      </c>
      <c r="AZ825" s="52">
        <v>9.1317365269461076E-2</v>
      </c>
      <c r="BA825" s="52">
        <v>41.736526946107787</v>
      </c>
      <c r="BB825" s="52">
        <v>50</v>
      </c>
      <c r="BC825" s="52">
        <v>0.12058823529411765</v>
      </c>
      <c r="BD825" s="52">
        <v>35.882352941176478</v>
      </c>
      <c r="BE825" s="52">
        <v>50</v>
      </c>
      <c r="BF825" s="52"/>
      <c r="BG825" s="52"/>
      <c r="BH825" s="52"/>
      <c r="BI825" s="52"/>
      <c r="BJ825" s="52"/>
      <c r="BK825" s="52"/>
      <c r="BL825" s="52"/>
      <c r="BM825" s="52"/>
      <c r="BN825" s="52"/>
      <c r="BO825" s="52"/>
      <c r="BP825" s="52">
        <v>180</v>
      </c>
      <c r="BQ825" s="52">
        <v>193</v>
      </c>
      <c r="BR825" s="52">
        <v>0.93264248704663211</v>
      </c>
      <c r="BS825" s="52">
        <v>49.608642928012344</v>
      </c>
      <c r="BT825" s="52">
        <v>50</v>
      </c>
      <c r="BU825" s="54"/>
      <c r="BV825" s="54"/>
      <c r="BW825" s="52"/>
      <c r="BX825" s="52"/>
      <c r="BY825" s="52"/>
      <c r="BZ825" s="55"/>
      <c r="CA825" s="55"/>
      <c r="CB825" s="52"/>
      <c r="CC825" s="52"/>
      <c r="CD825" s="52"/>
      <c r="CE825" s="52"/>
      <c r="CF825" s="52"/>
      <c r="CG825" s="52"/>
      <c r="CH825" s="52"/>
      <c r="CI825" s="52"/>
      <c r="CJ825" s="52"/>
      <c r="CK825" s="52">
        <v>380</v>
      </c>
      <c r="CL825" s="52">
        <v>133</v>
      </c>
      <c r="CM825" s="52">
        <v>386</v>
      </c>
      <c r="CN825" s="52">
        <v>0.35</v>
      </c>
      <c r="CO825" s="52">
        <v>0.98445595854922274</v>
      </c>
      <c r="CP825" s="52">
        <v>23.333333333333332</v>
      </c>
      <c r="CQ825" s="52">
        <v>50</v>
      </c>
      <c r="CR825" s="52"/>
      <c r="CS825" s="52"/>
      <c r="CT825" s="52"/>
      <c r="CU825" s="52"/>
      <c r="CV825" s="52"/>
      <c r="CW825" s="52"/>
      <c r="CX825" s="52"/>
      <c r="CY825" s="52"/>
      <c r="CZ825" s="52">
        <v>16.823939048191338</v>
      </c>
      <c r="DA825" s="52">
        <v>19.496255895940152</v>
      </c>
      <c r="DB825" s="52">
        <v>17.335082511020332</v>
      </c>
      <c r="DC825" s="52"/>
      <c r="DD825" s="50" t="s">
        <v>994</v>
      </c>
      <c r="DE825" s="22"/>
      <c r="DF825" s="22"/>
    </row>
    <row r="826" spans="1:110" x14ac:dyDescent="0.25">
      <c r="A826" s="50" t="s">
        <v>3290</v>
      </c>
      <c r="B826" s="50" t="s">
        <v>2419</v>
      </c>
      <c r="C826" s="50" t="s">
        <v>106</v>
      </c>
      <c r="D826" s="50" t="s">
        <v>114</v>
      </c>
      <c r="E826" s="50" t="s">
        <v>137</v>
      </c>
      <c r="F826" s="50" t="s">
        <v>1453</v>
      </c>
      <c r="G826" s="50" t="s">
        <v>109</v>
      </c>
      <c r="H826" s="52">
        <v>581.04737096439749</v>
      </c>
      <c r="I826" s="52">
        <v>650</v>
      </c>
      <c r="J826" s="52">
        <v>89.391903225291927</v>
      </c>
      <c r="K826" s="52">
        <v>1</v>
      </c>
      <c r="L826" s="52">
        <v>182</v>
      </c>
      <c r="M826" s="52">
        <v>82.786726868662441</v>
      </c>
      <c r="N826" s="52">
        <v>100</v>
      </c>
      <c r="O826" s="52">
        <v>100</v>
      </c>
      <c r="P826" s="52">
        <v>33</v>
      </c>
      <c r="Q826" s="52">
        <v>62.078589466462482</v>
      </c>
      <c r="R826" s="52">
        <v>75</v>
      </c>
      <c r="S826" s="52">
        <v>75</v>
      </c>
      <c r="T826" s="52">
        <v>82.771452621949976</v>
      </c>
      <c r="U826" s="52">
        <v>100</v>
      </c>
      <c r="V826" s="52">
        <v>181</v>
      </c>
      <c r="W826" s="52">
        <v>71.951303293154169</v>
      </c>
      <c r="X826" s="52">
        <v>95.935071057538892</v>
      </c>
      <c r="Y826" s="52">
        <v>100</v>
      </c>
      <c r="Z826" s="52">
        <v>33</v>
      </c>
      <c r="AA826" s="52">
        <v>52.691577108243777</v>
      </c>
      <c r="AB826" s="52">
        <v>70.255436144325031</v>
      </c>
      <c r="AC826" s="52">
        <v>100</v>
      </c>
      <c r="AD826" s="52">
        <v>58</v>
      </c>
      <c r="AE826" s="52">
        <v>68.294827586206921</v>
      </c>
      <c r="AF826" s="52">
        <v>91.059770114942566</v>
      </c>
      <c r="AG826" s="52">
        <v>100</v>
      </c>
      <c r="AH826" s="52">
        <v>14</v>
      </c>
      <c r="AI826" s="52"/>
      <c r="AJ826" s="52">
        <v>73.891666666666666</v>
      </c>
      <c r="AK826" s="52"/>
      <c r="AL826" s="52">
        <v>0</v>
      </c>
      <c r="AM826" s="53">
        <v>12.92</v>
      </c>
      <c r="AN826" s="53">
        <v>22.3</v>
      </c>
      <c r="AO826" s="53"/>
      <c r="AP826" s="52">
        <v>0</v>
      </c>
      <c r="AQ826" s="52">
        <v>0.98930481283422456</v>
      </c>
      <c r="AR826" s="52">
        <v>0.97058823529411764</v>
      </c>
      <c r="AS826" s="52">
        <v>0.99346405228758172</v>
      </c>
      <c r="AT826" s="52">
        <v>0.98412698412698407</v>
      </c>
      <c r="AU826" s="52">
        <v>0.97222222222222221</v>
      </c>
      <c r="AV826" s="52">
        <v>0.98692810457516345</v>
      </c>
      <c r="AW826" s="52">
        <v>0.98333333333333328</v>
      </c>
      <c r="AX826" s="52"/>
      <c r="AY826" s="52">
        <v>0.97826086956521741</v>
      </c>
      <c r="AZ826" s="52">
        <v>2.7322404371584699E-2</v>
      </c>
      <c r="BA826" s="52">
        <v>50</v>
      </c>
      <c r="BB826" s="52">
        <v>50</v>
      </c>
      <c r="BC826" s="52">
        <v>4.0816326530612242E-2</v>
      </c>
      <c r="BD826" s="52">
        <v>50</v>
      </c>
      <c r="BE826" s="52">
        <v>50</v>
      </c>
      <c r="BF826" s="52"/>
      <c r="BG826" s="52"/>
      <c r="BH826" s="52"/>
      <c r="BI826" s="52"/>
      <c r="BJ826" s="52"/>
      <c r="BK826" s="52"/>
      <c r="BL826" s="52"/>
      <c r="BM826" s="52"/>
      <c r="BN826" s="52"/>
      <c r="BO826" s="52"/>
      <c r="BP826" s="52"/>
      <c r="BQ826" s="52"/>
      <c r="BR826" s="52"/>
      <c r="BS826" s="52"/>
      <c r="BT826" s="52"/>
      <c r="BU826" s="54"/>
      <c r="BV826" s="54"/>
      <c r="BW826" s="52"/>
      <c r="BX826" s="52"/>
      <c r="BY826" s="52"/>
      <c r="BZ826" s="55"/>
      <c r="CA826" s="55"/>
      <c r="CB826" s="52"/>
      <c r="CC826" s="52"/>
      <c r="CD826" s="52"/>
      <c r="CE826" s="52"/>
      <c r="CF826" s="52"/>
      <c r="CG826" s="52"/>
      <c r="CH826" s="52"/>
      <c r="CI826" s="52"/>
      <c r="CJ826" s="52"/>
      <c r="CK826" s="52">
        <v>65</v>
      </c>
      <c r="CL826" s="52">
        <v>40</v>
      </c>
      <c r="CM826" s="52">
        <v>68</v>
      </c>
      <c r="CN826" s="52">
        <v>0.61538461538461542</v>
      </c>
      <c r="CO826" s="52">
        <v>0.95588235294117652</v>
      </c>
      <c r="CP826" s="52">
        <v>41.025641025641029</v>
      </c>
      <c r="CQ826" s="52">
        <v>50</v>
      </c>
      <c r="CR826" s="52"/>
      <c r="CS826" s="52"/>
      <c r="CT826" s="52"/>
      <c r="CU826" s="52"/>
      <c r="CV826" s="52"/>
      <c r="CW826" s="52"/>
      <c r="CX826" s="52"/>
      <c r="CY826" s="52"/>
      <c r="CZ826" s="52">
        <v>16.823939048191338</v>
      </c>
      <c r="DA826" s="52">
        <v>19.496255895940152</v>
      </c>
      <c r="DB826" s="52">
        <v>17.335082511020332</v>
      </c>
      <c r="DC826" s="52"/>
      <c r="DD826" s="50" t="s">
        <v>908</v>
      </c>
      <c r="DE826" s="22"/>
      <c r="DF826" s="22"/>
    </row>
    <row r="827" spans="1:110" x14ac:dyDescent="0.25">
      <c r="A827" s="50" t="s">
        <v>3302</v>
      </c>
      <c r="B827" s="50" t="s">
        <v>2418</v>
      </c>
      <c r="C827" s="50" t="s">
        <v>106</v>
      </c>
      <c r="D827" s="50" t="s">
        <v>107</v>
      </c>
      <c r="E827" s="50" t="s">
        <v>108</v>
      </c>
      <c r="F827" s="50" t="s">
        <v>1453</v>
      </c>
      <c r="G827" s="50" t="s">
        <v>109</v>
      </c>
      <c r="H827" s="52">
        <v>454.33413368474123</v>
      </c>
      <c r="I827" s="52">
        <v>550</v>
      </c>
      <c r="J827" s="52">
        <v>82.606206124498399</v>
      </c>
      <c r="K827" s="52">
        <v>0</v>
      </c>
      <c r="L827" s="52">
        <v>64</v>
      </c>
      <c r="M827" s="52">
        <v>74.640536260906202</v>
      </c>
      <c r="N827" s="52">
        <v>99.520715014541608</v>
      </c>
      <c r="O827" s="52">
        <v>100</v>
      </c>
      <c r="P827" s="52">
        <v>32</v>
      </c>
      <c r="Q827" s="52">
        <v>67.670922866029002</v>
      </c>
      <c r="R827" s="52">
        <v>74.050120437455945</v>
      </c>
      <c r="S827" s="52">
        <v>75</v>
      </c>
      <c r="T827" s="52">
        <v>90.227897154705346</v>
      </c>
      <c r="U827" s="52">
        <v>100</v>
      </c>
      <c r="V827" s="52">
        <v>63</v>
      </c>
      <c r="W827" s="52">
        <v>65.298853502487589</v>
      </c>
      <c r="X827" s="52">
        <v>87.06513800331679</v>
      </c>
      <c r="Y827" s="52">
        <v>100</v>
      </c>
      <c r="Z827" s="52">
        <v>31</v>
      </c>
      <c r="AA827" s="52">
        <v>56.265287634133138</v>
      </c>
      <c r="AB827" s="52">
        <v>75.020383512177517</v>
      </c>
      <c r="AC827" s="52">
        <v>100</v>
      </c>
      <c r="AD827" s="52">
        <v>11</v>
      </c>
      <c r="AE827" s="52"/>
      <c r="AF827" s="52"/>
      <c r="AG827" s="52">
        <v>0</v>
      </c>
      <c r="AH827" s="52">
        <v>6</v>
      </c>
      <c r="AI827" s="52"/>
      <c r="AJ827" s="52"/>
      <c r="AK827" s="52"/>
      <c r="AL827" s="52">
        <v>0</v>
      </c>
      <c r="AM827" s="53">
        <v>7.32</v>
      </c>
      <c r="AN827" s="53">
        <v>17.78</v>
      </c>
      <c r="AO827" s="53"/>
      <c r="AP827" s="52">
        <v>0</v>
      </c>
      <c r="AQ827" s="52">
        <v>1</v>
      </c>
      <c r="AR827" s="52">
        <v>1</v>
      </c>
      <c r="AS827" s="52">
        <v>1</v>
      </c>
      <c r="AT827" s="52">
        <v>0.98550724637681164</v>
      </c>
      <c r="AU827" s="52">
        <v>0.97058823529411764</v>
      </c>
      <c r="AV827" s="52">
        <v>1</v>
      </c>
      <c r="AW827" s="52"/>
      <c r="AX827" s="52"/>
      <c r="AY827" s="52"/>
      <c r="AZ827" s="52">
        <v>4.807692307692308E-2</v>
      </c>
      <c r="BA827" s="52">
        <v>50</v>
      </c>
      <c r="BB827" s="52">
        <v>50</v>
      </c>
      <c r="BC827" s="52">
        <v>0.10416666666666667</v>
      </c>
      <c r="BD827" s="52">
        <v>39.166666666666679</v>
      </c>
      <c r="BE827" s="52">
        <v>50</v>
      </c>
      <c r="BF827" s="52"/>
      <c r="BG827" s="52"/>
      <c r="BH827" s="52"/>
      <c r="BI827" s="52"/>
      <c r="BJ827" s="52"/>
      <c r="BK827" s="52"/>
      <c r="BL827" s="52"/>
      <c r="BM827" s="52"/>
      <c r="BN827" s="52"/>
      <c r="BO827" s="52"/>
      <c r="BP827" s="52"/>
      <c r="BQ827" s="52"/>
      <c r="BR827" s="52"/>
      <c r="BS827" s="52"/>
      <c r="BT827" s="52"/>
      <c r="BU827" s="54"/>
      <c r="BV827" s="54"/>
      <c r="BW827" s="52"/>
      <c r="BX827" s="52"/>
      <c r="BY827" s="52"/>
      <c r="BZ827" s="55"/>
      <c r="CA827" s="55"/>
      <c r="CB827" s="52"/>
      <c r="CC827" s="52"/>
      <c r="CD827" s="52"/>
      <c r="CE827" s="52"/>
      <c r="CF827" s="52"/>
      <c r="CG827" s="52"/>
      <c r="CH827" s="52"/>
      <c r="CI827" s="52"/>
      <c r="CJ827" s="52"/>
      <c r="CK827" s="52">
        <v>35</v>
      </c>
      <c r="CL827" s="52">
        <v>7</v>
      </c>
      <c r="CM827" s="52">
        <v>36</v>
      </c>
      <c r="CN827" s="52">
        <v>0.2</v>
      </c>
      <c r="CO827" s="52">
        <v>0.97222222222222221</v>
      </c>
      <c r="CP827" s="52">
        <v>13.333333333333334</v>
      </c>
      <c r="CQ827" s="52">
        <v>50</v>
      </c>
      <c r="CR827" s="52"/>
      <c r="CS827" s="52"/>
      <c r="CT827" s="52"/>
      <c r="CU827" s="52"/>
      <c r="CV827" s="52"/>
      <c r="CW827" s="52"/>
      <c r="CX827" s="52"/>
      <c r="CY827" s="52"/>
      <c r="CZ827" s="52">
        <v>16.823939048191338</v>
      </c>
      <c r="DA827" s="52">
        <v>19.496255895940152</v>
      </c>
      <c r="DB827" s="52">
        <v>17.335082511020332</v>
      </c>
      <c r="DC827" s="52"/>
      <c r="DD827" s="50" t="s">
        <v>908</v>
      </c>
      <c r="DE827" s="22"/>
      <c r="DF827" s="22"/>
    </row>
    <row r="828" spans="1:110" x14ac:dyDescent="0.25">
      <c r="A828" s="50" t="s">
        <v>3294</v>
      </c>
      <c r="B828" s="50" t="s">
        <v>2420</v>
      </c>
      <c r="C828" s="50" t="s">
        <v>106</v>
      </c>
      <c r="D828" s="50" t="s">
        <v>108</v>
      </c>
      <c r="E828" s="50" t="s">
        <v>119</v>
      </c>
      <c r="F828" s="50" t="s">
        <v>2644</v>
      </c>
      <c r="G828" s="50" t="s">
        <v>109</v>
      </c>
      <c r="H828" s="52">
        <v>661.49849824658213</v>
      </c>
      <c r="I828" s="52">
        <v>800</v>
      </c>
      <c r="J828" s="52">
        <v>82.687312280822766</v>
      </c>
      <c r="K828" s="52">
        <v>1</v>
      </c>
      <c r="L828" s="52">
        <v>476</v>
      </c>
      <c r="M828" s="52">
        <v>77.699864562611651</v>
      </c>
      <c r="N828" s="52">
        <v>100</v>
      </c>
      <c r="O828" s="52">
        <v>100</v>
      </c>
      <c r="P828" s="52">
        <v>76</v>
      </c>
      <c r="Q828" s="52">
        <v>59.954519064136868</v>
      </c>
      <c r="R828" s="52">
        <v>74.440277726730713</v>
      </c>
      <c r="S828" s="52">
        <v>75</v>
      </c>
      <c r="T828" s="52">
        <v>79.939358752182486</v>
      </c>
      <c r="U828" s="52">
        <v>100</v>
      </c>
      <c r="V828" s="52">
        <v>476</v>
      </c>
      <c r="W828" s="52">
        <v>70.864140101710262</v>
      </c>
      <c r="X828" s="52">
        <v>94.485520135613683</v>
      </c>
      <c r="Y828" s="52">
        <v>100</v>
      </c>
      <c r="Z828" s="52">
        <v>76</v>
      </c>
      <c r="AA828" s="52">
        <v>52.042363127918442</v>
      </c>
      <c r="AB828" s="52">
        <v>69.389817503891265</v>
      </c>
      <c r="AC828" s="52">
        <v>100</v>
      </c>
      <c r="AD828" s="52">
        <v>150</v>
      </c>
      <c r="AE828" s="52">
        <v>63.665555555555535</v>
      </c>
      <c r="AF828" s="52">
        <v>84.88740740740738</v>
      </c>
      <c r="AG828" s="52">
        <v>100</v>
      </c>
      <c r="AH828" s="52">
        <v>29</v>
      </c>
      <c r="AI828" s="52">
        <v>50.751724137931042</v>
      </c>
      <c r="AJ828" s="52">
        <v>66.760606060606037</v>
      </c>
      <c r="AK828" s="52">
        <v>67.668965517241389</v>
      </c>
      <c r="AL828" s="52">
        <v>100</v>
      </c>
      <c r="AM828" s="53">
        <v>15.04</v>
      </c>
      <c r="AN828" s="53">
        <v>22.39</v>
      </c>
      <c r="AO828" s="53">
        <v>16</v>
      </c>
      <c r="AP828" s="52">
        <v>0</v>
      </c>
      <c r="AQ828" s="52">
        <v>0.96767676767676769</v>
      </c>
      <c r="AR828" s="52">
        <v>0.97435897435897434</v>
      </c>
      <c r="AS828" s="52">
        <v>0.96642685851318944</v>
      </c>
      <c r="AT828" s="52">
        <v>0.96780684104627768</v>
      </c>
      <c r="AU828" s="52">
        <v>0.97499999999999998</v>
      </c>
      <c r="AV828" s="52">
        <v>0.96642685851318944</v>
      </c>
      <c r="AW828" s="52">
        <v>1</v>
      </c>
      <c r="AX828" s="52">
        <v>1</v>
      </c>
      <c r="AY828" s="52">
        <v>1</v>
      </c>
      <c r="AZ828" s="52">
        <v>5.2313883299798795E-2</v>
      </c>
      <c r="BA828" s="52">
        <v>49.537223340040249</v>
      </c>
      <c r="BB828" s="52">
        <v>50</v>
      </c>
      <c r="BC828" s="52">
        <v>0.12162162162162163</v>
      </c>
      <c r="BD828" s="52">
        <v>35.675675675675684</v>
      </c>
      <c r="BE828" s="52">
        <v>50</v>
      </c>
      <c r="BF828" s="52"/>
      <c r="BG828" s="52"/>
      <c r="BH828" s="52"/>
      <c r="BI828" s="52"/>
      <c r="BJ828" s="52"/>
      <c r="BK828" s="52"/>
      <c r="BL828" s="52"/>
      <c r="BM828" s="52"/>
      <c r="BN828" s="52"/>
      <c r="BO828" s="52"/>
      <c r="BP828" s="52">
        <v>150</v>
      </c>
      <c r="BQ828" s="52">
        <v>156</v>
      </c>
      <c r="BR828" s="52">
        <v>0.96153846153846156</v>
      </c>
      <c r="BS828" s="52">
        <v>50</v>
      </c>
      <c r="BT828" s="52">
        <v>50</v>
      </c>
      <c r="BU828" s="54"/>
      <c r="BV828" s="54"/>
      <c r="BW828" s="52"/>
      <c r="BX828" s="52"/>
      <c r="BY828" s="52"/>
      <c r="BZ828" s="55"/>
      <c r="CA828" s="55"/>
      <c r="CB828" s="52"/>
      <c r="CC828" s="52"/>
      <c r="CD828" s="52"/>
      <c r="CE828" s="52"/>
      <c r="CF828" s="52"/>
      <c r="CG828" s="52"/>
      <c r="CH828" s="52"/>
      <c r="CI828" s="52"/>
      <c r="CJ828" s="52"/>
      <c r="CK828" s="52">
        <v>312</v>
      </c>
      <c r="CL828" s="52">
        <v>140</v>
      </c>
      <c r="CM828" s="52">
        <v>327</v>
      </c>
      <c r="CN828" s="52">
        <v>0.44871794871794873</v>
      </c>
      <c r="CO828" s="52">
        <v>0.95412844036697253</v>
      </c>
      <c r="CP828" s="52">
        <v>29.914529914529915</v>
      </c>
      <c r="CQ828" s="52">
        <v>50</v>
      </c>
      <c r="CR828" s="52"/>
      <c r="CS828" s="52"/>
      <c r="CT828" s="52"/>
      <c r="CU828" s="52"/>
      <c r="CV828" s="52"/>
      <c r="CW828" s="52"/>
      <c r="CX828" s="52"/>
      <c r="CY828" s="52"/>
      <c r="CZ828" s="52">
        <v>16.823939048191338</v>
      </c>
      <c r="DA828" s="52">
        <v>19.496255895940152</v>
      </c>
      <c r="DB828" s="52">
        <v>17.335082511020332</v>
      </c>
      <c r="DC828" s="52"/>
      <c r="DD828" s="50" t="s">
        <v>912</v>
      </c>
      <c r="DE828" s="22"/>
      <c r="DF828" s="22"/>
    </row>
    <row r="829" spans="1:110" x14ac:dyDescent="0.25">
      <c r="A829" s="50" t="s">
        <v>3382</v>
      </c>
      <c r="B829" s="50" t="s">
        <v>2421</v>
      </c>
      <c r="C829" s="50" t="s">
        <v>106</v>
      </c>
      <c r="D829" s="50" t="s">
        <v>107</v>
      </c>
      <c r="E829" s="50" t="s">
        <v>108</v>
      </c>
      <c r="F829" s="50" t="s">
        <v>2644</v>
      </c>
      <c r="G829" s="50" t="s">
        <v>109</v>
      </c>
      <c r="H829" s="52">
        <v>587.871090424812</v>
      </c>
      <c r="I829" s="52">
        <v>750</v>
      </c>
      <c r="J829" s="52">
        <v>78.382812056641598</v>
      </c>
      <c r="K829" s="52">
        <v>0</v>
      </c>
      <c r="L829" s="52">
        <v>336</v>
      </c>
      <c r="M829" s="52">
        <v>65.663950295317008</v>
      </c>
      <c r="N829" s="52">
        <v>87.551933727089349</v>
      </c>
      <c r="O829" s="52">
        <v>100</v>
      </c>
      <c r="P829" s="52">
        <v>231</v>
      </c>
      <c r="Q829" s="52">
        <v>61.594096468217188</v>
      </c>
      <c r="R829" s="52">
        <v>56.261424737552574</v>
      </c>
      <c r="S829" s="52">
        <v>74.617628714936615</v>
      </c>
      <c r="T829" s="52">
        <v>82.125461957622917</v>
      </c>
      <c r="U829" s="52">
        <v>100</v>
      </c>
      <c r="V829" s="52">
        <v>336</v>
      </c>
      <c r="W829" s="52">
        <v>49.816911283761996</v>
      </c>
      <c r="X829" s="52">
        <v>66.422548378349333</v>
      </c>
      <c r="Y829" s="52">
        <v>100</v>
      </c>
      <c r="Z829" s="52">
        <v>231</v>
      </c>
      <c r="AA829" s="52">
        <v>46.887586986584459</v>
      </c>
      <c r="AB829" s="52">
        <v>62.516782648779277</v>
      </c>
      <c r="AC829" s="52">
        <v>100</v>
      </c>
      <c r="AD829" s="52">
        <v>82</v>
      </c>
      <c r="AE829" s="52">
        <v>57.423577235772349</v>
      </c>
      <c r="AF829" s="52">
        <v>76.564769647696465</v>
      </c>
      <c r="AG829" s="52">
        <v>100</v>
      </c>
      <c r="AH829" s="52">
        <v>57</v>
      </c>
      <c r="AI829" s="52">
        <v>55.739766081871359</v>
      </c>
      <c r="AJ829" s="52">
        <v>61.262666666666661</v>
      </c>
      <c r="AK829" s="52">
        <v>74.319688109161802</v>
      </c>
      <c r="AL829" s="52">
        <v>100</v>
      </c>
      <c r="AM829" s="53">
        <v>13.02</v>
      </c>
      <c r="AN829" s="53">
        <v>9.3699999999999992</v>
      </c>
      <c r="AO829" s="53">
        <v>5.52</v>
      </c>
      <c r="AP829" s="52">
        <v>0</v>
      </c>
      <c r="AQ829" s="52">
        <v>1</v>
      </c>
      <c r="AR829" s="52">
        <v>1</v>
      </c>
      <c r="AS829" s="52">
        <v>1</v>
      </c>
      <c r="AT829" s="52">
        <v>1</v>
      </c>
      <c r="AU829" s="52">
        <v>1</v>
      </c>
      <c r="AV829" s="52">
        <v>1</v>
      </c>
      <c r="AW829" s="52">
        <v>1</v>
      </c>
      <c r="AX829" s="52">
        <v>1</v>
      </c>
      <c r="AY829" s="52">
        <v>1</v>
      </c>
      <c r="AZ829" s="52">
        <v>6.7241379310344823E-2</v>
      </c>
      <c r="BA829" s="52">
        <v>46.551724137931046</v>
      </c>
      <c r="BB829" s="52">
        <v>50</v>
      </c>
      <c r="BC829" s="52">
        <v>9.0909090909090912E-2</v>
      </c>
      <c r="BD829" s="52">
        <v>41.818181818181827</v>
      </c>
      <c r="BE829" s="52">
        <v>50</v>
      </c>
      <c r="BF829" s="52"/>
      <c r="BG829" s="52"/>
      <c r="BH829" s="52"/>
      <c r="BI829" s="52"/>
      <c r="BJ829" s="52"/>
      <c r="BK829" s="52"/>
      <c r="BL829" s="52"/>
      <c r="BM829" s="52"/>
      <c r="BN829" s="52"/>
      <c r="BO829" s="52"/>
      <c r="BP829" s="52"/>
      <c r="BQ829" s="52"/>
      <c r="BR829" s="52"/>
      <c r="BS829" s="52"/>
      <c r="BT829" s="52"/>
      <c r="BU829" s="54"/>
      <c r="BV829" s="54"/>
      <c r="BW829" s="52"/>
      <c r="BX829" s="52"/>
      <c r="BY829" s="52"/>
      <c r="BZ829" s="55"/>
      <c r="CA829" s="55"/>
      <c r="CB829" s="52"/>
      <c r="CC829" s="52"/>
      <c r="CD829" s="52"/>
      <c r="CE829" s="52"/>
      <c r="CF829" s="52"/>
      <c r="CG829" s="52"/>
      <c r="CH829" s="52"/>
      <c r="CI829" s="52"/>
      <c r="CJ829" s="52"/>
      <c r="CK829" s="52">
        <v>169</v>
      </c>
      <c r="CL829" s="52">
        <v>134</v>
      </c>
      <c r="CM829" s="52">
        <v>174</v>
      </c>
      <c r="CN829" s="52">
        <v>0.79289940828402372</v>
      </c>
      <c r="CO829" s="52">
        <v>0.97126436781609193</v>
      </c>
      <c r="CP829" s="52">
        <v>50</v>
      </c>
      <c r="CQ829" s="52">
        <v>50</v>
      </c>
      <c r="CR829" s="52"/>
      <c r="CS829" s="52"/>
      <c r="CT829" s="52"/>
      <c r="CU829" s="52"/>
      <c r="CV829" s="52"/>
      <c r="CW829" s="52"/>
      <c r="CX829" s="52"/>
      <c r="CY829" s="52"/>
      <c r="CZ829" s="52">
        <v>16.823939048191338</v>
      </c>
      <c r="DA829" s="52">
        <v>19.496255895940152</v>
      </c>
      <c r="DB829" s="52">
        <v>17.335082511020332</v>
      </c>
      <c r="DC829" s="52"/>
      <c r="DD829" s="50" t="s">
        <v>1013</v>
      </c>
      <c r="DE829" s="22"/>
      <c r="DF829" s="22"/>
    </row>
    <row r="830" spans="1:110" x14ac:dyDescent="0.25">
      <c r="A830" s="50" t="s">
        <v>3497</v>
      </c>
      <c r="B830" s="50" t="s">
        <v>2422</v>
      </c>
      <c r="C830" s="50" t="s">
        <v>106</v>
      </c>
      <c r="D830" s="50" t="s">
        <v>108</v>
      </c>
      <c r="E830" s="50" t="s">
        <v>119</v>
      </c>
      <c r="F830" s="50" t="s">
        <v>2644</v>
      </c>
      <c r="G830" s="50" t="s">
        <v>109</v>
      </c>
      <c r="H830" s="52">
        <v>631.65254249173347</v>
      </c>
      <c r="I830" s="52">
        <v>800</v>
      </c>
      <c r="J830" s="52">
        <v>78.956567811466684</v>
      </c>
      <c r="K830" s="52">
        <v>1</v>
      </c>
      <c r="L830" s="52">
        <v>824</v>
      </c>
      <c r="M830" s="52">
        <v>74.389985370845579</v>
      </c>
      <c r="N830" s="52">
        <v>99.186647161127439</v>
      </c>
      <c r="O830" s="52">
        <v>100</v>
      </c>
      <c r="P830" s="52">
        <v>287</v>
      </c>
      <c r="Q830" s="52">
        <v>58.795928577051058</v>
      </c>
      <c r="R830" s="52">
        <v>68.874959957250084</v>
      </c>
      <c r="S830" s="52">
        <v>75</v>
      </c>
      <c r="T830" s="52">
        <v>78.394571436068077</v>
      </c>
      <c r="U830" s="52">
        <v>100</v>
      </c>
      <c r="V830" s="52">
        <v>822</v>
      </c>
      <c r="W830" s="52">
        <v>60.385394233276983</v>
      </c>
      <c r="X830" s="52">
        <v>80.51385897770264</v>
      </c>
      <c r="Y830" s="52">
        <v>100</v>
      </c>
      <c r="Z830" s="52">
        <v>286</v>
      </c>
      <c r="AA830" s="52">
        <v>44.474879449886828</v>
      </c>
      <c r="AB830" s="52">
        <v>59.299839266515775</v>
      </c>
      <c r="AC830" s="52">
        <v>100</v>
      </c>
      <c r="AD830" s="52">
        <v>294</v>
      </c>
      <c r="AE830" s="52">
        <v>61.724404761904772</v>
      </c>
      <c r="AF830" s="52">
        <v>82.299206349206372</v>
      </c>
      <c r="AG830" s="52">
        <v>100</v>
      </c>
      <c r="AH830" s="52">
        <v>107</v>
      </c>
      <c r="AI830" s="52">
        <v>49.026246105919</v>
      </c>
      <c r="AJ830" s="52">
        <v>68.990196078431339</v>
      </c>
      <c r="AK830" s="52">
        <v>65.368328141225334</v>
      </c>
      <c r="AL830" s="52">
        <v>100</v>
      </c>
      <c r="AM830" s="53">
        <v>16.2</v>
      </c>
      <c r="AN830" s="53">
        <v>24.4</v>
      </c>
      <c r="AO830" s="53">
        <v>19.96</v>
      </c>
      <c r="AP830" s="52">
        <v>0</v>
      </c>
      <c r="AQ830" s="52">
        <v>0.99294117647058822</v>
      </c>
      <c r="AR830" s="52">
        <v>0.99674267100977199</v>
      </c>
      <c r="AS830" s="52">
        <v>0.99079189686924496</v>
      </c>
      <c r="AT830" s="52">
        <v>0.99059929494712107</v>
      </c>
      <c r="AU830" s="52">
        <v>0.99350649350649356</v>
      </c>
      <c r="AV830" s="52">
        <v>0.98895027624309395</v>
      </c>
      <c r="AW830" s="52">
        <v>0.99</v>
      </c>
      <c r="AX830" s="52">
        <v>0.97345132743362828</v>
      </c>
      <c r="AY830" s="52">
        <v>1</v>
      </c>
      <c r="AZ830" s="52">
        <v>6.7137809187279157E-2</v>
      </c>
      <c r="BA830" s="52">
        <v>46.572438162544174</v>
      </c>
      <c r="BB830" s="52">
        <v>50</v>
      </c>
      <c r="BC830" s="52">
        <v>0.14046822742474915</v>
      </c>
      <c r="BD830" s="52">
        <v>31.906354515050172</v>
      </c>
      <c r="BE830" s="52">
        <v>50</v>
      </c>
      <c r="BF830" s="52"/>
      <c r="BG830" s="52"/>
      <c r="BH830" s="52"/>
      <c r="BI830" s="52"/>
      <c r="BJ830" s="52"/>
      <c r="BK830" s="52"/>
      <c r="BL830" s="52"/>
      <c r="BM830" s="52"/>
      <c r="BN830" s="52"/>
      <c r="BO830" s="52"/>
      <c r="BP830" s="52">
        <v>276</v>
      </c>
      <c r="BQ830" s="52">
        <v>284</v>
      </c>
      <c r="BR830" s="52">
        <v>0.971830985915493</v>
      </c>
      <c r="BS830" s="52">
        <v>50</v>
      </c>
      <c r="BT830" s="52">
        <v>50</v>
      </c>
      <c r="BU830" s="54"/>
      <c r="BV830" s="54"/>
      <c r="BW830" s="52"/>
      <c r="BX830" s="52"/>
      <c r="BY830" s="52"/>
      <c r="BZ830" s="55"/>
      <c r="CA830" s="55"/>
      <c r="CB830" s="52"/>
      <c r="CC830" s="52"/>
      <c r="CD830" s="52"/>
      <c r="CE830" s="52"/>
      <c r="CF830" s="52"/>
      <c r="CG830" s="52"/>
      <c r="CH830" s="52"/>
      <c r="CI830" s="52"/>
      <c r="CJ830" s="52"/>
      <c r="CK830" s="52">
        <v>593</v>
      </c>
      <c r="CL830" s="52">
        <v>339</v>
      </c>
      <c r="CM830" s="52">
        <v>586</v>
      </c>
      <c r="CN830" s="52">
        <v>0.57166947723440131</v>
      </c>
      <c r="CO830" s="52">
        <v>1.0119453924914676</v>
      </c>
      <c r="CP830" s="52">
        <v>38.111298482293421</v>
      </c>
      <c r="CQ830" s="52">
        <v>50</v>
      </c>
      <c r="CR830" s="52"/>
      <c r="CS830" s="52"/>
      <c r="CT830" s="52"/>
      <c r="CU830" s="52"/>
      <c r="CV830" s="52"/>
      <c r="CW830" s="52"/>
      <c r="CX830" s="52"/>
      <c r="CY830" s="52"/>
      <c r="CZ830" s="52">
        <v>16.823939048191338</v>
      </c>
      <c r="DA830" s="52">
        <v>19.496255895940152</v>
      </c>
      <c r="DB830" s="52">
        <v>17.335082511020332</v>
      </c>
      <c r="DC830" s="52"/>
      <c r="DD830" s="50" t="s">
        <v>1134</v>
      </c>
      <c r="DE830" s="22"/>
      <c r="DF830" s="22"/>
    </row>
    <row r="831" spans="1:110" x14ac:dyDescent="0.25">
      <c r="A831" s="50" t="s">
        <v>3502</v>
      </c>
      <c r="B831" s="50" t="s">
        <v>2423</v>
      </c>
      <c r="C831" s="50" t="s">
        <v>106</v>
      </c>
      <c r="D831" s="50" t="s">
        <v>107</v>
      </c>
      <c r="E831" s="50" t="s">
        <v>132</v>
      </c>
      <c r="F831" s="50" t="s">
        <v>2644</v>
      </c>
      <c r="G831" s="50" t="s">
        <v>109</v>
      </c>
      <c r="H831" s="52">
        <v>410.16459244424038</v>
      </c>
      <c r="I831" s="52">
        <v>550</v>
      </c>
      <c r="J831" s="52">
        <v>74.575380444407344</v>
      </c>
      <c r="K831" s="52">
        <v>0</v>
      </c>
      <c r="L831" s="52">
        <v>181</v>
      </c>
      <c r="M831" s="52">
        <v>68.319419436150227</v>
      </c>
      <c r="N831" s="52">
        <v>91.092559248200303</v>
      </c>
      <c r="O831" s="52">
        <v>100</v>
      </c>
      <c r="P831" s="52">
        <v>98</v>
      </c>
      <c r="Q831" s="52">
        <v>63.256769811341258</v>
      </c>
      <c r="R831" s="52">
        <v>69.360660680782615</v>
      </c>
      <c r="S831" s="52">
        <v>74.297005740141543</v>
      </c>
      <c r="T831" s="52">
        <v>84.34235974845501</v>
      </c>
      <c r="U831" s="52">
        <v>100</v>
      </c>
      <c r="V831" s="52">
        <v>180</v>
      </c>
      <c r="W831" s="52">
        <v>60.875107685524341</v>
      </c>
      <c r="X831" s="52">
        <v>81.166810247365788</v>
      </c>
      <c r="Y831" s="52">
        <v>100</v>
      </c>
      <c r="Z831" s="52">
        <v>98</v>
      </c>
      <c r="AA831" s="52">
        <v>53.774951097655176</v>
      </c>
      <c r="AB831" s="52">
        <v>71.699934796873563</v>
      </c>
      <c r="AC831" s="52">
        <v>100</v>
      </c>
      <c r="AD831" s="52"/>
      <c r="AE831" s="52"/>
      <c r="AF831" s="52"/>
      <c r="AG831" s="52">
        <v>0</v>
      </c>
      <c r="AH831" s="52"/>
      <c r="AI831" s="52"/>
      <c r="AJ831" s="52"/>
      <c r="AK831" s="52"/>
      <c r="AL831" s="52">
        <v>0</v>
      </c>
      <c r="AM831" s="53">
        <v>11.04</v>
      </c>
      <c r="AN831" s="53">
        <v>15.58</v>
      </c>
      <c r="AO831" s="53"/>
      <c r="AP831" s="52">
        <v>0</v>
      </c>
      <c r="AQ831" s="52">
        <v>0.98918918918918919</v>
      </c>
      <c r="AR831" s="52">
        <v>0.99009900990099009</v>
      </c>
      <c r="AS831" s="52">
        <v>0.98809523809523814</v>
      </c>
      <c r="AT831" s="52">
        <v>0.9838709677419355</v>
      </c>
      <c r="AU831" s="52">
        <v>0.99019607843137258</v>
      </c>
      <c r="AV831" s="52">
        <v>0.97619047619047616</v>
      </c>
      <c r="AW831" s="52"/>
      <c r="AX831" s="52"/>
      <c r="AY831" s="52"/>
      <c r="AZ831" s="52">
        <v>0.10526315789473684</v>
      </c>
      <c r="BA831" s="52">
        <v>38.947368421052644</v>
      </c>
      <c r="BB831" s="52">
        <v>50</v>
      </c>
      <c r="BC831" s="52">
        <v>0.15139442231075698</v>
      </c>
      <c r="BD831" s="52">
        <v>29.721115537848622</v>
      </c>
      <c r="BE831" s="52">
        <v>50</v>
      </c>
      <c r="BF831" s="52"/>
      <c r="BG831" s="52"/>
      <c r="BH831" s="52"/>
      <c r="BI831" s="52"/>
      <c r="BJ831" s="52"/>
      <c r="BK831" s="52"/>
      <c r="BL831" s="52"/>
      <c r="BM831" s="52"/>
      <c r="BN831" s="52"/>
      <c r="BO831" s="52"/>
      <c r="BP831" s="52"/>
      <c r="BQ831" s="52"/>
      <c r="BR831" s="52"/>
      <c r="BS831" s="52"/>
      <c r="BT831" s="52"/>
      <c r="BU831" s="54"/>
      <c r="BV831" s="54"/>
      <c r="BW831" s="52"/>
      <c r="BX831" s="52"/>
      <c r="BY831" s="52"/>
      <c r="BZ831" s="55"/>
      <c r="CA831" s="55"/>
      <c r="CB831" s="52"/>
      <c r="CC831" s="52"/>
      <c r="CD831" s="52"/>
      <c r="CE831" s="52"/>
      <c r="CF831" s="52"/>
      <c r="CG831" s="52"/>
      <c r="CH831" s="52"/>
      <c r="CI831" s="52"/>
      <c r="CJ831" s="52"/>
      <c r="CK831" s="52">
        <v>96</v>
      </c>
      <c r="CL831" s="52">
        <v>19</v>
      </c>
      <c r="CM831" s="52">
        <v>98</v>
      </c>
      <c r="CN831" s="52">
        <v>0.19791666666666666</v>
      </c>
      <c r="CO831" s="52">
        <v>0.97959183673469385</v>
      </c>
      <c r="CP831" s="52">
        <v>13.194444444444445</v>
      </c>
      <c r="CQ831" s="52">
        <v>50</v>
      </c>
      <c r="CR831" s="52"/>
      <c r="CS831" s="52"/>
      <c r="CT831" s="52"/>
      <c r="CU831" s="52"/>
      <c r="CV831" s="52"/>
      <c r="CW831" s="52"/>
      <c r="CX831" s="52"/>
      <c r="CY831" s="52"/>
      <c r="CZ831" s="52">
        <v>16.823939048191338</v>
      </c>
      <c r="DA831" s="52">
        <v>19.496255895940152</v>
      </c>
      <c r="DB831" s="52">
        <v>17.335082511020332</v>
      </c>
      <c r="DC831" s="52"/>
      <c r="DD831" s="50" t="s">
        <v>1140</v>
      </c>
      <c r="DE831" s="22"/>
      <c r="DF831" s="22"/>
    </row>
    <row r="832" spans="1:110" x14ac:dyDescent="0.25">
      <c r="A832" s="50" t="s">
        <v>3306</v>
      </c>
      <c r="B832" s="50" t="s">
        <v>2424</v>
      </c>
      <c r="C832" s="50" t="s">
        <v>106</v>
      </c>
      <c r="D832" s="50" t="s">
        <v>122</v>
      </c>
      <c r="E832" s="50" t="s">
        <v>123</v>
      </c>
      <c r="F832" s="50" t="s">
        <v>2644</v>
      </c>
      <c r="G832" s="50" t="s">
        <v>109</v>
      </c>
      <c r="H832" s="52">
        <v>957.14529110735953</v>
      </c>
      <c r="I832" s="52">
        <v>1250</v>
      </c>
      <c r="J832" s="52">
        <v>76.571623288588768</v>
      </c>
      <c r="K832" s="52">
        <v>0</v>
      </c>
      <c r="L832" s="52">
        <v>160</v>
      </c>
      <c r="M832" s="52">
        <v>54.897891465053746</v>
      </c>
      <c r="N832" s="52">
        <v>73.197188620071657</v>
      </c>
      <c r="O832" s="52">
        <v>100</v>
      </c>
      <c r="P832" s="52">
        <v>42</v>
      </c>
      <c r="Q832" s="52">
        <v>53.512704813108044</v>
      </c>
      <c r="R832" s="52">
        <v>52.952996680062924</v>
      </c>
      <c r="S832" s="52">
        <v>55.390924002186971</v>
      </c>
      <c r="T832" s="52">
        <v>71.35027308414405</v>
      </c>
      <c r="U832" s="52">
        <v>100</v>
      </c>
      <c r="V832" s="52">
        <v>161</v>
      </c>
      <c r="W832" s="52">
        <v>50.174347043464046</v>
      </c>
      <c r="X832" s="52">
        <v>66.899129391285399</v>
      </c>
      <c r="Y832" s="52">
        <v>100</v>
      </c>
      <c r="Z832" s="52">
        <v>43</v>
      </c>
      <c r="AA832" s="52">
        <v>42.549215482564797</v>
      </c>
      <c r="AB832" s="52">
        <v>56.732287310086392</v>
      </c>
      <c r="AC832" s="52">
        <v>100</v>
      </c>
      <c r="AD832" s="52">
        <v>169</v>
      </c>
      <c r="AE832" s="52">
        <v>53.939053254437866</v>
      </c>
      <c r="AF832" s="52">
        <v>71.918737672583816</v>
      </c>
      <c r="AG832" s="52">
        <v>100</v>
      </c>
      <c r="AH832" s="52">
        <v>66</v>
      </c>
      <c r="AI832" s="52">
        <v>46.738888888888894</v>
      </c>
      <c r="AJ832" s="52">
        <v>58.552750809061507</v>
      </c>
      <c r="AK832" s="52">
        <v>62.31851851851853</v>
      </c>
      <c r="AL832" s="52">
        <v>100</v>
      </c>
      <c r="AM832" s="53">
        <v>1.87</v>
      </c>
      <c r="AN832" s="53">
        <v>10.4</v>
      </c>
      <c r="AO832" s="53">
        <v>11.81</v>
      </c>
      <c r="AP832" s="52">
        <v>1</v>
      </c>
      <c r="AQ832" s="52">
        <v>0.97619047619047616</v>
      </c>
      <c r="AR832" s="52">
        <v>0.91836734693877553</v>
      </c>
      <c r="AS832" s="52">
        <v>1</v>
      </c>
      <c r="AT832" s="52">
        <v>0.9821428571428571</v>
      </c>
      <c r="AU832" s="52">
        <v>0.93877551020408168</v>
      </c>
      <c r="AV832" s="52">
        <v>1</v>
      </c>
      <c r="AW832" s="52">
        <v>0.98275862068965514</v>
      </c>
      <c r="AX832" s="52">
        <v>0.95774647887323938</v>
      </c>
      <c r="AY832" s="52">
        <v>1</v>
      </c>
      <c r="AZ832" s="52">
        <v>5.6338028169014086E-2</v>
      </c>
      <c r="BA832" s="52">
        <v>48.732394366197184</v>
      </c>
      <c r="BB832" s="52">
        <v>50</v>
      </c>
      <c r="BC832" s="52">
        <v>7.7294685990338161E-2</v>
      </c>
      <c r="BD832" s="52">
        <v>44.541062801932377</v>
      </c>
      <c r="BE832" s="52">
        <v>50</v>
      </c>
      <c r="BF832" s="52">
        <v>194</v>
      </c>
      <c r="BG832" s="52">
        <v>308</v>
      </c>
      <c r="BH832" s="52">
        <v>0.62987012987012991</v>
      </c>
      <c r="BI832" s="52">
        <v>41.991341991341997</v>
      </c>
      <c r="BJ832" s="52">
        <v>50</v>
      </c>
      <c r="BK832" s="52">
        <v>104</v>
      </c>
      <c r="BL832" s="52">
        <v>308</v>
      </c>
      <c r="BM832" s="52">
        <v>0.33766233766233766</v>
      </c>
      <c r="BN832" s="52">
        <v>22.510822510822511</v>
      </c>
      <c r="BO832" s="52">
        <v>50</v>
      </c>
      <c r="BP832" s="52">
        <v>151</v>
      </c>
      <c r="BQ832" s="52">
        <v>161</v>
      </c>
      <c r="BR832" s="52">
        <v>0.93788819875776397</v>
      </c>
      <c r="BS832" s="52">
        <v>49.88767014668958</v>
      </c>
      <c r="BT832" s="52">
        <v>50</v>
      </c>
      <c r="BU832" s="54">
        <v>120</v>
      </c>
      <c r="BV832" s="54">
        <v>136</v>
      </c>
      <c r="BW832" s="52">
        <v>0.88235294117647056</v>
      </c>
      <c r="BX832" s="52">
        <v>93.867334167709643</v>
      </c>
      <c r="BY832" s="52">
        <v>100</v>
      </c>
      <c r="BZ832" s="55">
        <v>38</v>
      </c>
      <c r="CA832" s="55">
        <v>47</v>
      </c>
      <c r="CB832" s="52">
        <v>0.80851063829787218</v>
      </c>
      <c r="CC832" s="52">
        <v>86.011770031688542</v>
      </c>
      <c r="CD832" s="52">
        <v>100</v>
      </c>
      <c r="CE832" s="52">
        <v>1</v>
      </c>
      <c r="CF832" s="52">
        <v>125</v>
      </c>
      <c r="CG832" s="52">
        <v>96</v>
      </c>
      <c r="CH832" s="52">
        <v>0.76800000000000002</v>
      </c>
      <c r="CI832" s="52">
        <v>100</v>
      </c>
      <c r="CJ832" s="52">
        <v>100</v>
      </c>
      <c r="CK832" s="52">
        <v>151</v>
      </c>
      <c r="CL832" s="52">
        <v>84</v>
      </c>
      <c r="CM832" s="52">
        <v>170</v>
      </c>
      <c r="CN832" s="52">
        <v>0.55629139072847678</v>
      </c>
      <c r="CO832" s="52">
        <v>0.88823529411764701</v>
      </c>
      <c r="CP832" s="52">
        <v>18.543046357615893</v>
      </c>
      <c r="CQ832" s="52">
        <v>50</v>
      </c>
      <c r="CR832" s="52">
        <v>373</v>
      </c>
      <c r="CS832" s="52">
        <v>639</v>
      </c>
      <c r="CT832" s="52">
        <v>0.58372456964006258</v>
      </c>
      <c r="CU832" s="52">
        <v>48.643714136671882</v>
      </c>
      <c r="CV832" s="52">
        <v>50</v>
      </c>
      <c r="CW832" s="52">
        <v>0.80851063829787218</v>
      </c>
      <c r="CX832" s="52">
        <v>0.94</v>
      </c>
      <c r="CY832" s="52">
        <v>0.13148936170212777</v>
      </c>
      <c r="CZ832" s="52">
        <v>16.823939048191338</v>
      </c>
      <c r="DA832" s="52">
        <v>19.496255895940152</v>
      </c>
      <c r="DB832" s="52">
        <v>17.335082511020332</v>
      </c>
      <c r="DC832" s="52">
        <v>12.629206143265662</v>
      </c>
      <c r="DD832" s="50" t="s">
        <v>928</v>
      </c>
      <c r="DE832" s="22"/>
      <c r="DF832" s="22"/>
    </row>
    <row r="833" spans="1:110" x14ac:dyDescent="0.25">
      <c r="A833" s="50" t="s">
        <v>3305</v>
      </c>
      <c r="B833" s="50" t="s">
        <v>2425</v>
      </c>
      <c r="C833" s="50" t="s">
        <v>106</v>
      </c>
      <c r="D833" s="50" t="s">
        <v>108</v>
      </c>
      <c r="E833" s="50" t="s">
        <v>119</v>
      </c>
      <c r="F833" s="50" t="s">
        <v>1453</v>
      </c>
      <c r="G833" s="50" t="s">
        <v>109</v>
      </c>
      <c r="H833" s="52">
        <v>622.56237831315423</v>
      </c>
      <c r="I833" s="52">
        <v>800</v>
      </c>
      <c r="J833" s="52">
        <v>77.820297289144278</v>
      </c>
      <c r="K833" s="52">
        <v>0</v>
      </c>
      <c r="L833" s="52">
        <v>573</v>
      </c>
      <c r="M833" s="52">
        <v>70.550984818377145</v>
      </c>
      <c r="N833" s="52">
        <v>94.067979757836198</v>
      </c>
      <c r="O833" s="52">
        <v>100</v>
      </c>
      <c r="P833" s="52">
        <v>233</v>
      </c>
      <c r="Q833" s="52">
        <v>61.503836694907697</v>
      </c>
      <c r="R833" s="52">
        <v>69.151818692797903</v>
      </c>
      <c r="S833" s="52">
        <v>75</v>
      </c>
      <c r="T833" s="52">
        <v>82.005115593210263</v>
      </c>
      <c r="U833" s="52">
        <v>100</v>
      </c>
      <c r="V833" s="52">
        <v>570</v>
      </c>
      <c r="W833" s="52">
        <v>62.435365362861042</v>
      </c>
      <c r="X833" s="52">
        <v>83.24715381714806</v>
      </c>
      <c r="Y833" s="52">
        <v>100</v>
      </c>
      <c r="Z833" s="52">
        <v>232</v>
      </c>
      <c r="AA833" s="52">
        <v>52.650187666659924</v>
      </c>
      <c r="AB833" s="52">
        <v>70.200250222213228</v>
      </c>
      <c r="AC833" s="52">
        <v>100</v>
      </c>
      <c r="AD833" s="52">
        <v>211</v>
      </c>
      <c r="AE833" s="52">
        <v>56.027014218009441</v>
      </c>
      <c r="AF833" s="52">
        <v>74.702685624012588</v>
      </c>
      <c r="AG833" s="52">
        <v>100</v>
      </c>
      <c r="AH833" s="52">
        <v>83</v>
      </c>
      <c r="AI833" s="52">
        <v>48.757831325301197</v>
      </c>
      <c r="AJ833" s="52">
        <v>60.740625000000009</v>
      </c>
      <c r="AK833" s="52">
        <v>65.010441767068258</v>
      </c>
      <c r="AL833" s="52">
        <v>100</v>
      </c>
      <c r="AM833" s="53">
        <v>13.49</v>
      </c>
      <c r="AN833" s="53">
        <v>16.5</v>
      </c>
      <c r="AO833" s="53">
        <v>11.98</v>
      </c>
      <c r="AP833" s="52">
        <v>0</v>
      </c>
      <c r="AQ833" s="52">
        <v>0.98310810810810811</v>
      </c>
      <c r="AR833" s="52">
        <v>0.99176954732510292</v>
      </c>
      <c r="AS833" s="52">
        <v>0.97707736389684818</v>
      </c>
      <c r="AT833" s="52">
        <v>0.97804054054054057</v>
      </c>
      <c r="AU833" s="52">
        <v>0.98765432098765427</v>
      </c>
      <c r="AV833" s="52">
        <v>0.97134670487106012</v>
      </c>
      <c r="AW833" s="52">
        <v>0.99082568807339455</v>
      </c>
      <c r="AX833" s="52">
        <v>0.97752808988764039</v>
      </c>
      <c r="AY833" s="52">
        <v>1</v>
      </c>
      <c r="AZ833" s="52">
        <v>0.10152284263959391</v>
      </c>
      <c r="BA833" s="52">
        <v>39.695431472081232</v>
      </c>
      <c r="BB833" s="52">
        <v>50</v>
      </c>
      <c r="BC833" s="52">
        <v>0.14592274678111589</v>
      </c>
      <c r="BD833" s="52">
        <v>30.815450643776821</v>
      </c>
      <c r="BE833" s="52">
        <v>50</v>
      </c>
      <c r="BF833" s="52"/>
      <c r="BG833" s="52"/>
      <c r="BH833" s="52"/>
      <c r="BI833" s="52"/>
      <c r="BJ833" s="52"/>
      <c r="BK833" s="52"/>
      <c r="BL833" s="52"/>
      <c r="BM833" s="52"/>
      <c r="BN833" s="52"/>
      <c r="BO833" s="52"/>
      <c r="BP833" s="52">
        <v>165</v>
      </c>
      <c r="BQ833" s="52">
        <v>172</v>
      </c>
      <c r="BR833" s="52">
        <v>0.95930232558139539</v>
      </c>
      <c r="BS833" s="52">
        <v>50</v>
      </c>
      <c r="BT833" s="52">
        <v>50</v>
      </c>
      <c r="BU833" s="54"/>
      <c r="BV833" s="54"/>
      <c r="BW833" s="52"/>
      <c r="BX833" s="52"/>
      <c r="BY833" s="52"/>
      <c r="BZ833" s="55"/>
      <c r="CA833" s="55"/>
      <c r="CB833" s="52"/>
      <c r="CC833" s="52"/>
      <c r="CD833" s="52"/>
      <c r="CE833" s="52"/>
      <c r="CF833" s="52"/>
      <c r="CG833" s="52"/>
      <c r="CH833" s="52"/>
      <c r="CI833" s="52"/>
      <c r="CJ833" s="52"/>
      <c r="CK833" s="52">
        <v>388</v>
      </c>
      <c r="CL833" s="52">
        <v>191</v>
      </c>
      <c r="CM833" s="52">
        <v>406</v>
      </c>
      <c r="CN833" s="52">
        <v>0.49226804123711343</v>
      </c>
      <c r="CO833" s="52">
        <v>0.95566502463054193</v>
      </c>
      <c r="CP833" s="52">
        <v>32.817869415807557</v>
      </c>
      <c r="CQ833" s="52">
        <v>50</v>
      </c>
      <c r="CR833" s="52"/>
      <c r="CS833" s="52"/>
      <c r="CT833" s="52"/>
      <c r="CU833" s="52"/>
      <c r="CV833" s="52"/>
      <c r="CW833" s="52"/>
      <c r="CX833" s="52"/>
      <c r="CY833" s="52"/>
      <c r="CZ833" s="52">
        <v>16.823939048191338</v>
      </c>
      <c r="DA833" s="52">
        <v>19.496255895940152</v>
      </c>
      <c r="DB833" s="52">
        <v>17.335082511020332</v>
      </c>
      <c r="DC833" s="52"/>
      <c r="DD833" s="50" t="s">
        <v>927</v>
      </c>
      <c r="DE833" s="22"/>
      <c r="DF833" s="22"/>
    </row>
    <row r="834" spans="1:110" x14ac:dyDescent="0.25">
      <c r="A834" s="50" t="s">
        <v>3307</v>
      </c>
      <c r="B834" s="50" t="s">
        <v>2426</v>
      </c>
      <c r="C834" s="50" t="s">
        <v>106</v>
      </c>
      <c r="D834" s="50" t="s">
        <v>107</v>
      </c>
      <c r="E834" s="50" t="s">
        <v>119</v>
      </c>
      <c r="F834" s="50" t="s">
        <v>1453</v>
      </c>
      <c r="G834" s="50" t="s">
        <v>109</v>
      </c>
      <c r="H834" s="52">
        <v>487.79213773106818</v>
      </c>
      <c r="I834" s="52">
        <v>650</v>
      </c>
      <c r="J834" s="52">
        <v>75.044944266318183</v>
      </c>
      <c r="K834" s="52">
        <v>1</v>
      </c>
      <c r="L834" s="52">
        <v>82</v>
      </c>
      <c r="M834" s="52">
        <v>63.956372045727242</v>
      </c>
      <c r="N834" s="52">
        <v>85.275162727636328</v>
      </c>
      <c r="O834" s="52">
        <v>100</v>
      </c>
      <c r="P834" s="52">
        <v>24</v>
      </c>
      <c r="Q834" s="52">
        <v>51.663408681859998</v>
      </c>
      <c r="R834" s="52">
        <v>63.137021100782398</v>
      </c>
      <c r="S834" s="52">
        <v>69.043115506637818</v>
      </c>
      <c r="T834" s="52">
        <v>68.884544909146655</v>
      </c>
      <c r="U834" s="52">
        <v>100</v>
      </c>
      <c r="V834" s="52">
        <v>82</v>
      </c>
      <c r="W834" s="52">
        <v>57.444182514102764</v>
      </c>
      <c r="X834" s="52">
        <v>76.592243352137018</v>
      </c>
      <c r="Y834" s="52">
        <v>100</v>
      </c>
      <c r="Z834" s="52">
        <v>24</v>
      </c>
      <c r="AA834" s="52">
        <v>43.686489262960329</v>
      </c>
      <c r="AB834" s="52">
        <v>58.248652350613774</v>
      </c>
      <c r="AC834" s="52">
        <v>100</v>
      </c>
      <c r="AD834" s="52">
        <v>44</v>
      </c>
      <c r="AE834" s="52">
        <v>56.633333333333333</v>
      </c>
      <c r="AF834" s="52">
        <v>75.511111111111106</v>
      </c>
      <c r="AG834" s="52">
        <v>100</v>
      </c>
      <c r="AH834" s="52">
        <v>15</v>
      </c>
      <c r="AI834" s="52"/>
      <c r="AJ834" s="52">
        <v>61.144827586206901</v>
      </c>
      <c r="AK834" s="52"/>
      <c r="AL834" s="52">
        <v>0</v>
      </c>
      <c r="AM834" s="53">
        <v>17.37</v>
      </c>
      <c r="AN834" s="53">
        <v>19.45</v>
      </c>
      <c r="AO834" s="53"/>
      <c r="AP834" s="52">
        <v>1</v>
      </c>
      <c r="AQ834" s="52">
        <v>0.79047619047619044</v>
      </c>
      <c r="AR834" s="52">
        <v>0.70588235294117652</v>
      </c>
      <c r="AS834" s="52">
        <v>0.83098591549295775</v>
      </c>
      <c r="AT834" s="52">
        <v>0.79047619047619044</v>
      </c>
      <c r="AU834" s="52">
        <v>0.70588235294117652</v>
      </c>
      <c r="AV834" s="52">
        <v>0.83098591549295775</v>
      </c>
      <c r="AW834" s="52">
        <v>1</v>
      </c>
      <c r="AX834" s="52"/>
      <c r="AY834" s="52">
        <v>1</v>
      </c>
      <c r="AZ834" s="52">
        <v>3.1446540880503145E-2</v>
      </c>
      <c r="BA834" s="52">
        <v>50</v>
      </c>
      <c r="BB834" s="52">
        <v>50</v>
      </c>
      <c r="BC834" s="52">
        <v>2.1739130434782608E-2</v>
      </c>
      <c r="BD834" s="52">
        <v>50</v>
      </c>
      <c r="BE834" s="52">
        <v>50</v>
      </c>
      <c r="BF834" s="52"/>
      <c r="BG834" s="52"/>
      <c r="BH834" s="52"/>
      <c r="BI834" s="52"/>
      <c r="BJ834" s="52"/>
      <c r="BK834" s="52"/>
      <c r="BL834" s="52"/>
      <c r="BM834" s="52"/>
      <c r="BN834" s="52"/>
      <c r="BO834" s="52"/>
      <c r="BP834" s="52"/>
      <c r="BQ834" s="52"/>
      <c r="BR834" s="52"/>
      <c r="BS834" s="52"/>
      <c r="BT834" s="52"/>
      <c r="BU834" s="54"/>
      <c r="BV834" s="54"/>
      <c r="BW834" s="52"/>
      <c r="BX834" s="52"/>
      <c r="BY834" s="52"/>
      <c r="BZ834" s="55"/>
      <c r="CA834" s="55"/>
      <c r="CB834" s="52"/>
      <c r="CC834" s="52"/>
      <c r="CD834" s="52"/>
      <c r="CE834" s="52"/>
      <c r="CF834" s="52"/>
      <c r="CG834" s="52"/>
      <c r="CH834" s="52"/>
      <c r="CI834" s="52"/>
      <c r="CJ834" s="52"/>
      <c r="CK834" s="52">
        <v>63</v>
      </c>
      <c r="CL834" s="52">
        <v>22</v>
      </c>
      <c r="CM834" s="52">
        <v>62</v>
      </c>
      <c r="CN834" s="52">
        <v>0.34920634920634919</v>
      </c>
      <c r="CO834" s="52">
        <v>1.0161290322580645</v>
      </c>
      <c r="CP834" s="52">
        <v>23.280423280423278</v>
      </c>
      <c r="CQ834" s="52">
        <v>50</v>
      </c>
      <c r="CR834" s="52"/>
      <c r="CS834" s="52"/>
      <c r="CT834" s="52"/>
      <c r="CU834" s="52"/>
      <c r="CV834" s="52"/>
      <c r="CW834" s="52"/>
      <c r="CX834" s="52"/>
      <c r="CY834" s="52"/>
      <c r="CZ834" s="52">
        <v>16.823939048191338</v>
      </c>
      <c r="DA834" s="52">
        <v>19.496255895940152</v>
      </c>
      <c r="DB834" s="52">
        <v>17.335082511020332</v>
      </c>
      <c r="DC834" s="52"/>
      <c r="DD834" s="50" t="s">
        <v>930</v>
      </c>
      <c r="DE834" s="22"/>
      <c r="DF834" s="22"/>
    </row>
    <row r="835" spans="1:110" x14ac:dyDescent="0.25">
      <c r="A835" s="50" t="s">
        <v>2799</v>
      </c>
      <c r="B835" s="50" t="s">
        <v>2427</v>
      </c>
      <c r="C835" s="50" t="s">
        <v>106</v>
      </c>
      <c r="D835" s="50" t="s">
        <v>114</v>
      </c>
      <c r="E835" s="50" t="s">
        <v>137</v>
      </c>
      <c r="F835" s="50" t="s">
        <v>1454</v>
      </c>
      <c r="G835" s="50" t="s">
        <v>109</v>
      </c>
      <c r="H835" s="52">
        <v>587.11705334687633</v>
      </c>
      <c r="I835" s="52">
        <v>750</v>
      </c>
      <c r="J835" s="52">
        <v>78.282273779583505</v>
      </c>
      <c r="K835" s="52">
        <v>0</v>
      </c>
      <c r="L835" s="52">
        <v>226</v>
      </c>
      <c r="M835" s="52">
        <v>70.053364129938188</v>
      </c>
      <c r="N835" s="52">
        <v>93.404485506584251</v>
      </c>
      <c r="O835" s="52">
        <v>100</v>
      </c>
      <c r="P835" s="52">
        <v>158</v>
      </c>
      <c r="Q835" s="52">
        <v>65.417399720235167</v>
      </c>
      <c r="R835" s="52">
        <v>69.499770354549767</v>
      </c>
      <c r="S835" s="52">
        <v>75</v>
      </c>
      <c r="T835" s="52">
        <v>87.223199626980218</v>
      </c>
      <c r="U835" s="52">
        <v>100</v>
      </c>
      <c r="V835" s="52">
        <v>226</v>
      </c>
      <c r="W835" s="52">
        <v>60.956819158699687</v>
      </c>
      <c r="X835" s="52">
        <v>81.275758878266245</v>
      </c>
      <c r="Y835" s="52">
        <v>100</v>
      </c>
      <c r="Z835" s="52">
        <v>158</v>
      </c>
      <c r="AA835" s="52">
        <v>57.280105985802187</v>
      </c>
      <c r="AB835" s="52">
        <v>76.373474647736245</v>
      </c>
      <c r="AC835" s="52">
        <v>100</v>
      </c>
      <c r="AD835" s="52">
        <v>81</v>
      </c>
      <c r="AE835" s="52">
        <v>47.191358024691368</v>
      </c>
      <c r="AF835" s="52">
        <v>62.921810699588491</v>
      </c>
      <c r="AG835" s="52">
        <v>100</v>
      </c>
      <c r="AH835" s="52">
        <v>57</v>
      </c>
      <c r="AI835" s="52">
        <v>42.423976608187132</v>
      </c>
      <c r="AJ835" s="52">
        <v>58.513888888888886</v>
      </c>
      <c r="AK835" s="52">
        <v>56.565302144249507</v>
      </c>
      <c r="AL835" s="52">
        <v>100</v>
      </c>
      <c r="AM835" s="53">
        <v>9.58</v>
      </c>
      <c r="AN835" s="53">
        <v>12.21</v>
      </c>
      <c r="AO835" s="53">
        <v>16.079999999999998</v>
      </c>
      <c r="AP835" s="52">
        <v>0</v>
      </c>
      <c r="AQ835" s="52">
        <v>0.99585062240663902</v>
      </c>
      <c r="AR835" s="52">
        <v>1</v>
      </c>
      <c r="AS835" s="52">
        <v>0.98648648648648651</v>
      </c>
      <c r="AT835" s="52">
        <v>0.99590163934426235</v>
      </c>
      <c r="AU835" s="52">
        <v>1</v>
      </c>
      <c r="AV835" s="52">
        <v>0.98648648648648651</v>
      </c>
      <c r="AW835" s="52">
        <v>1</v>
      </c>
      <c r="AX835" s="52">
        <v>1</v>
      </c>
      <c r="AY835" s="52">
        <v>1</v>
      </c>
      <c r="AZ835" s="52">
        <v>4.7337278106508875E-2</v>
      </c>
      <c r="BA835" s="52">
        <v>50</v>
      </c>
      <c r="BB835" s="52">
        <v>50</v>
      </c>
      <c r="BC835" s="52">
        <v>5.1829268292682924E-2</v>
      </c>
      <c r="BD835" s="52">
        <v>49.634146341463413</v>
      </c>
      <c r="BE835" s="52">
        <v>50</v>
      </c>
      <c r="BF835" s="52"/>
      <c r="BG835" s="52"/>
      <c r="BH835" s="52"/>
      <c r="BI835" s="52"/>
      <c r="BJ835" s="52"/>
      <c r="BK835" s="52"/>
      <c r="BL835" s="52"/>
      <c r="BM835" s="52"/>
      <c r="BN835" s="52"/>
      <c r="BO835" s="52"/>
      <c r="BP835" s="52"/>
      <c r="BQ835" s="52"/>
      <c r="BR835" s="52"/>
      <c r="BS835" s="52"/>
      <c r="BT835" s="52"/>
      <c r="BU835" s="54"/>
      <c r="BV835" s="54"/>
      <c r="BW835" s="52"/>
      <c r="BX835" s="52"/>
      <c r="BY835" s="52"/>
      <c r="BZ835" s="55"/>
      <c r="CA835" s="55"/>
      <c r="CB835" s="52"/>
      <c r="CC835" s="52"/>
      <c r="CD835" s="52"/>
      <c r="CE835" s="52"/>
      <c r="CF835" s="52"/>
      <c r="CG835" s="52"/>
      <c r="CH835" s="52"/>
      <c r="CI835" s="52"/>
      <c r="CJ835" s="52"/>
      <c r="CK835" s="52">
        <v>83</v>
      </c>
      <c r="CL835" s="52">
        <v>37</v>
      </c>
      <c r="CM835" s="52">
        <v>89</v>
      </c>
      <c r="CN835" s="52">
        <v>0.44578313253012047</v>
      </c>
      <c r="CO835" s="52">
        <v>0.93258426966292129</v>
      </c>
      <c r="CP835" s="52">
        <v>29.718875502008029</v>
      </c>
      <c r="CQ835" s="52">
        <v>50</v>
      </c>
      <c r="CR835" s="52"/>
      <c r="CS835" s="52"/>
      <c r="CT835" s="52"/>
      <c r="CU835" s="52"/>
      <c r="CV835" s="52"/>
      <c r="CW835" s="52"/>
      <c r="CX835" s="52"/>
      <c r="CY835" s="52"/>
      <c r="CZ835" s="52">
        <v>16.823939048191338</v>
      </c>
      <c r="DA835" s="52">
        <v>19.496255895940152</v>
      </c>
      <c r="DB835" s="52">
        <v>17.335082511020332</v>
      </c>
      <c r="DC835" s="52"/>
      <c r="DD835" s="50" t="s">
        <v>354</v>
      </c>
      <c r="DE835" s="22"/>
      <c r="DF835" s="22"/>
    </row>
    <row r="836" spans="1:110" x14ac:dyDescent="0.25">
      <c r="A836" s="50" t="s">
        <v>3315</v>
      </c>
      <c r="B836" s="50" t="s">
        <v>2428</v>
      </c>
      <c r="C836" s="50" t="s">
        <v>106</v>
      </c>
      <c r="D836" s="50" t="s">
        <v>122</v>
      </c>
      <c r="E836" s="50" t="s">
        <v>123</v>
      </c>
      <c r="F836" s="50" t="s">
        <v>1453</v>
      </c>
      <c r="G836" s="50" t="s">
        <v>109</v>
      </c>
      <c r="H836" s="52">
        <v>920.24767145554904</v>
      </c>
      <c r="I836" s="52">
        <v>1250</v>
      </c>
      <c r="J836" s="52">
        <v>73.619813716443929</v>
      </c>
      <c r="K836" s="52">
        <v>0</v>
      </c>
      <c r="L836" s="52">
        <v>390</v>
      </c>
      <c r="M836" s="52">
        <v>63.011456897343983</v>
      </c>
      <c r="N836" s="52">
        <v>84.015275863125311</v>
      </c>
      <c r="O836" s="52">
        <v>100</v>
      </c>
      <c r="P836" s="52">
        <v>91</v>
      </c>
      <c r="Q836" s="52">
        <v>51.116541612509359</v>
      </c>
      <c r="R836" s="52">
        <v>61.939397073865941</v>
      </c>
      <c r="S836" s="52">
        <v>66.631648505771921</v>
      </c>
      <c r="T836" s="52">
        <v>68.155388816679135</v>
      </c>
      <c r="U836" s="52">
        <v>100</v>
      </c>
      <c r="V836" s="52">
        <v>389</v>
      </c>
      <c r="W836" s="52">
        <v>59.110751861765578</v>
      </c>
      <c r="X836" s="52">
        <v>78.814335815687443</v>
      </c>
      <c r="Y836" s="52">
        <v>100</v>
      </c>
      <c r="Z836" s="52">
        <v>90</v>
      </c>
      <c r="AA836" s="52">
        <v>49.713363879343248</v>
      </c>
      <c r="AB836" s="52">
        <v>66.284485172457664</v>
      </c>
      <c r="AC836" s="52">
        <v>100</v>
      </c>
      <c r="AD836" s="52">
        <v>392</v>
      </c>
      <c r="AE836" s="52">
        <v>59.197023809523756</v>
      </c>
      <c r="AF836" s="52">
        <v>78.929365079365013</v>
      </c>
      <c r="AG836" s="52">
        <v>100</v>
      </c>
      <c r="AH836" s="52">
        <v>113</v>
      </c>
      <c r="AI836" s="52">
        <v>50.119764011799418</v>
      </c>
      <c r="AJ836" s="52">
        <v>62.873476702508974</v>
      </c>
      <c r="AK836" s="52">
        <v>66.826352015732553</v>
      </c>
      <c r="AL836" s="52">
        <v>100</v>
      </c>
      <c r="AM836" s="53">
        <v>15.51</v>
      </c>
      <c r="AN836" s="53">
        <v>12.22</v>
      </c>
      <c r="AO836" s="53">
        <v>12.75</v>
      </c>
      <c r="AP836" s="52">
        <v>1</v>
      </c>
      <c r="AQ836" s="52">
        <v>0.97518610421836227</v>
      </c>
      <c r="AR836" s="52">
        <v>0.94845360824742264</v>
      </c>
      <c r="AS836" s="52">
        <v>0.9836601307189542</v>
      </c>
      <c r="AT836" s="52">
        <v>0.97755610972568574</v>
      </c>
      <c r="AU836" s="52">
        <v>0.95789473684210524</v>
      </c>
      <c r="AV836" s="52">
        <v>0.9836601307189542</v>
      </c>
      <c r="AW836" s="52">
        <v>0.9779411764705882</v>
      </c>
      <c r="AX836" s="52">
        <v>0.95934959349593496</v>
      </c>
      <c r="AY836" s="52">
        <v>0.98596491228070171</v>
      </c>
      <c r="AZ836" s="52">
        <v>0.21809895833333334</v>
      </c>
      <c r="BA836" s="52">
        <v>16.380208333333336</v>
      </c>
      <c r="BB836" s="52">
        <v>50</v>
      </c>
      <c r="BC836" s="52">
        <v>0.35784313725490197</v>
      </c>
      <c r="BD836" s="52">
        <v>0</v>
      </c>
      <c r="BE836" s="52">
        <v>50</v>
      </c>
      <c r="BF836" s="52">
        <v>669</v>
      </c>
      <c r="BG836" s="52">
        <v>784</v>
      </c>
      <c r="BH836" s="52">
        <v>0.85331632653061229</v>
      </c>
      <c r="BI836" s="52">
        <v>50</v>
      </c>
      <c r="BJ836" s="52">
        <v>50</v>
      </c>
      <c r="BK836" s="52">
        <v>342</v>
      </c>
      <c r="BL836" s="52">
        <v>784</v>
      </c>
      <c r="BM836" s="52">
        <v>0.43622448979591838</v>
      </c>
      <c r="BN836" s="52">
        <v>29.081632653061224</v>
      </c>
      <c r="BO836" s="52">
        <v>50</v>
      </c>
      <c r="BP836" s="52">
        <v>330</v>
      </c>
      <c r="BQ836" s="52">
        <v>349</v>
      </c>
      <c r="BR836" s="52">
        <v>0.94555873925501432</v>
      </c>
      <c r="BS836" s="52">
        <v>50</v>
      </c>
      <c r="BT836" s="52">
        <v>50</v>
      </c>
      <c r="BU836" s="54">
        <v>336</v>
      </c>
      <c r="BV836" s="54">
        <v>365</v>
      </c>
      <c r="BW836" s="52">
        <v>0.92054794520547945</v>
      </c>
      <c r="BX836" s="52">
        <v>97.930632468668037</v>
      </c>
      <c r="BY836" s="52">
        <v>100</v>
      </c>
      <c r="BZ836" s="55">
        <v>85</v>
      </c>
      <c r="CA836" s="55">
        <v>100</v>
      </c>
      <c r="CB836" s="52">
        <v>0.85</v>
      </c>
      <c r="CC836" s="52">
        <v>90.425531914893625</v>
      </c>
      <c r="CD836" s="52">
        <v>100</v>
      </c>
      <c r="CE836" s="52">
        <v>0</v>
      </c>
      <c r="CF836" s="52">
        <v>348</v>
      </c>
      <c r="CG836" s="52">
        <v>267</v>
      </c>
      <c r="CH836" s="52">
        <v>0.76724137931034486</v>
      </c>
      <c r="CI836" s="52">
        <v>100</v>
      </c>
      <c r="CJ836" s="52">
        <v>100</v>
      </c>
      <c r="CK836" s="52">
        <v>309</v>
      </c>
      <c r="CL836" s="52">
        <v>169</v>
      </c>
      <c r="CM836" s="52">
        <v>404</v>
      </c>
      <c r="CN836" s="52">
        <v>0.54692556634304212</v>
      </c>
      <c r="CO836" s="52">
        <v>0.76485148514851486</v>
      </c>
      <c r="CP836" s="52">
        <v>18.230852211434737</v>
      </c>
      <c r="CQ836" s="52">
        <v>50</v>
      </c>
      <c r="CR836" s="52">
        <v>464</v>
      </c>
      <c r="CS836" s="52">
        <v>1536</v>
      </c>
      <c r="CT836" s="52">
        <v>0.30208333333333331</v>
      </c>
      <c r="CU836" s="52">
        <v>25.173611111111111</v>
      </c>
      <c r="CV836" s="52">
        <v>50</v>
      </c>
      <c r="CW836" s="52">
        <v>0.85</v>
      </c>
      <c r="CX836" s="52">
        <v>0.94</v>
      </c>
      <c r="CY836" s="52">
        <v>0.09</v>
      </c>
      <c r="CZ836" s="52">
        <v>16.823939048191338</v>
      </c>
      <c r="DA836" s="52">
        <v>19.496255895940152</v>
      </c>
      <c r="DB836" s="52">
        <v>17.335082511020332</v>
      </c>
      <c r="DC836" s="52">
        <v>12.629206143265662</v>
      </c>
      <c r="DD836" s="50" t="s">
        <v>938</v>
      </c>
      <c r="DE836" s="22"/>
      <c r="DF836" s="22"/>
    </row>
    <row r="837" spans="1:110" x14ac:dyDescent="0.25">
      <c r="A837" s="50" t="s">
        <v>3261</v>
      </c>
      <c r="B837" s="50" t="s">
        <v>2429</v>
      </c>
      <c r="C837" s="50" t="s">
        <v>106</v>
      </c>
      <c r="D837" s="50" t="s">
        <v>107</v>
      </c>
      <c r="E837" s="50" t="s">
        <v>167</v>
      </c>
      <c r="F837" s="50" t="s">
        <v>1453</v>
      </c>
      <c r="G837" s="50" t="s">
        <v>109</v>
      </c>
      <c r="H837" s="52">
        <v>432.04834250078613</v>
      </c>
      <c r="I837" s="52">
        <v>500</v>
      </c>
      <c r="J837" s="52">
        <v>86.409668500157224</v>
      </c>
      <c r="K837" s="52">
        <v>0</v>
      </c>
      <c r="L837" s="52">
        <v>71</v>
      </c>
      <c r="M837" s="52">
        <v>73.793962201499752</v>
      </c>
      <c r="N837" s="52">
        <v>98.39194960199967</v>
      </c>
      <c r="O837" s="52">
        <v>100</v>
      </c>
      <c r="P837" s="52">
        <v>39</v>
      </c>
      <c r="Q837" s="52">
        <v>68.850435746309998</v>
      </c>
      <c r="R837" s="52">
        <v>70.818865740740733</v>
      </c>
      <c r="S837" s="52">
        <v>75</v>
      </c>
      <c r="T837" s="52">
        <v>91.800580995079997</v>
      </c>
      <c r="U837" s="52">
        <v>100</v>
      </c>
      <c r="V837" s="52">
        <v>71</v>
      </c>
      <c r="W837" s="52">
        <v>64.550404277516947</v>
      </c>
      <c r="X837" s="52">
        <v>86.067205703355938</v>
      </c>
      <c r="Y837" s="52">
        <v>100</v>
      </c>
      <c r="Z837" s="52">
        <v>39</v>
      </c>
      <c r="AA837" s="52">
        <v>59.407051282051285</v>
      </c>
      <c r="AB837" s="52">
        <v>79.209401709401718</v>
      </c>
      <c r="AC837" s="52">
        <v>100</v>
      </c>
      <c r="AD837" s="52"/>
      <c r="AE837" s="52"/>
      <c r="AF837" s="52"/>
      <c r="AG837" s="52">
        <v>0</v>
      </c>
      <c r="AH837" s="52"/>
      <c r="AI837" s="52"/>
      <c r="AJ837" s="52"/>
      <c r="AK837" s="52"/>
      <c r="AL837" s="52">
        <v>0</v>
      </c>
      <c r="AM837" s="53">
        <v>6.14</v>
      </c>
      <c r="AN837" s="53">
        <v>11.41</v>
      </c>
      <c r="AO837" s="53"/>
      <c r="AP837" s="52">
        <v>0</v>
      </c>
      <c r="AQ837" s="52">
        <v>0.98666666666666669</v>
      </c>
      <c r="AR837" s="52">
        <v>0.97619047619047616</v>
      </c>
      <c r="AS837" s="52">
        <v>1</v>
      </c>
      <c r="AT837" s="52">
        <v>0.98666666666666669</v>
      </c>
      <c r="AU837" s="52">
        <v>0.97619047619047616</v>
      </c>
      <c r="AV837" s="52">
        <v>1</v>
      </c>
      <c r="AW837" s="52"/>
      <c r="AX837" s="52"/>
      <c r="AY837" s="52"/>
      <c r="AZ837" s="52">
        <v>9.0032154340836015E-2</v>
      </c>
      <c r="BA837" s="52">
        <v>41.993569131832814</v>
      </c>
      <c r="BB837" s="52">
        <v>50</v>
      </c>
      <c r="BC837" s="52">
        <v>0.1270718232044199</v>
      </c>
      <c r="BD837" s="52">
        <v>34.585635359116026</v>
      </c>
      <c r="BE837" s="52">
        <v>50</v>
      </c>
      <c r="BF837" s="52"/>
      <c r="BG837" s="52"/>
      <c r="BH837" s="52"/>
      <c r="BI837" s="52"/>
      <c r="BJ837" s="52"/>
      <c r="BK837" s="52"/>
      <c r="BL837" s="52"/>
      <c r="BM837" s="52"/>
      <c r="BN837" s="52"/>
      <c r="BO837" s="52"/>
      <c r="BP837" s="52"/>
      <c r="BQ837" s="52"/>
      <c r="BR837" s="52"/>
      <c r="BS837" s="52"/>
      <c r="BT837" s="52"/>
      <c r="BU837" s="54"/>
      <c r="BV837" s="54"/>
      <c r="BW837" s="52"/>
      <c r="BX837" s="52"/>
      <c r="BY837" s="52"/>
      <c r="BZ837" s="55"/>
      <c r="CA837" s="55"/>
      <c r="CB837" s="52"/>
      <c r="CC837" s="52"/>
      <c r="CD837" s="52"/>
      <c r="CE837" s="52"/>
      <c r="CF837" s="52"/>
      <c r="CG837" s="52"/>
      <c r="CH837" s="52"/>
      <c r="CI837" s="52"/>
      <c r="CJ837" s="52"/>
      <c r="CK837" s="52"/>
      <c r="CL837" s="52"/>
      <c r="CM837" s="52"/>
      <c r="CN837" s="52"/>
      <c r="CO837" s="52"/>
      <c r="CP837" s="52"/>
      <c r="CQ837" s="52"/>
      <c r="CR837" s="52"/>
      <c r="CS837" s="52"/>
      <c r="CT837" s="52"/>
      <c r="CU837" s="52"/>
      <c r="CV837" s="52"/>
      <c r="CW837" s="52"/>
      <c r="CX837" s="52"/>
      <c r="CY837" s="52"/>
      <c r="CZ837" s="52">
        <v>16.823939048191338</v>
      </c>
      <c r="DA837" s="52">
        <v>19.496255895940152</v>
      </c>
      <c r="DB837" s="52">
        <v>17.335082511020332</v>
      </c>
      <c r="DC837" s="52"/>
      <c r="DD837" s="50" t="s">
        <v>871</v>
      </c>
      <c r="DE837" s="22"/>
      <c r="DF837" s="22"/>
    </row>
    <row r="838" spans="1:110" x14ac:dyDescent="0.25">
      <c r="A838" s="50" t="s">
        <v>3586</v>
      </c>
      <c r="B838" s="50" t="s">
        <v>2430</v>
      </c>
      <c r="C838" s="50" t="s">
        <v>1212</v>
      </c>
      <c r="D838" s="50" t="s">
        <v>108</v>
      </c>
      <c r="E838" s="50" t="s">
        <v>123</v>
      </c>
      <c r="F838" s="50" t="s">
        <v>1453</v>
      </c>
      <c r="G838" s="50" t="s">
        <v>109</v>
      </c>
      <c r="H838" s="52">
        <v>904.44031525771595</v>
      </c>
      <c r="I838" s="52">
        <v>1150</v>
      </c>
      <c r="J838" s="52">
        <v>78.646983935453562</v>
      </c>
      <c r="K838" s="52">
        <v>0</v>
      </c>
      <c r="L838" s="52">
        <v>260</v>
      </c>
      <c r="M838" s="52">
        <v>76.098933005938349</v>
      </c>
      <c r="N838" s="52">
        <v>100</v>
      </c>
      <c r="O838" s="52">
        <v>100</v>
      </c>
      <c r="P838" s="52">
        <v>57</v>
      </c>
      <c r="Q838" s="52">
        <v>60.985135932869682</v>
      </c>
      <c r="R838" s="52">
        <v>67.751286656382064</v>
      </c>
      <c r="S838" s="52">
        <v>75</v>
      </c>
      <c r="T838" s="52">
        <v>81.31351457715958</v>
      </c>
      <c r="U838" s="52">
        <v>100</v>
      </c>
      <c r="V838" s="52">
        <v>261</v>
      </c>
      <c r="W838" s="52">
        <v>63.867305611391636</v>
      </c>
      <c r="X838" s="52">
        <v>85.15640748185551</v>
      </c>
      <c r="Y838" s="52">
        <v>100</v>
      </c>
      <c r="Z838" s="52">
        <v>58</v>
      </c>
      <c r="AA838" s="52">
        <v>50.273371953925128</v>
      </c>
      <c r="AB838" s="52">
        <v>67.031162605233504</v>
      </c>
      <c r="AC838" s="52">
        <v>100</v>
      </c>
      <c r="AD838" s="52">
        <v>122</v>
      </c>
      <c r="AE838" s="52">
        <v>63.361202185792351</v>
      </c>
      <c r="AF838" s="52">
        <v>84.481602914389796</v>
      </c>
      <c r="AG838" s="52">
        <v>100</v>
      </c>
      <c r="AH838" s="52">
        <v>31</v>
      </c>
      <c r="AI838" s="52">
        <v>51.26236559139786</v>
      </c>
      <c r="AJ838" s="52">
        <v>67.482783882783906</v>
      </c>
      <c r="AK838" s="52">
        <v>68.349820788530479</v>
      </c>
      <c r="AL838" s="52">
        <v>100</v>
      </c>
      <c r="AM838" s="53">
        <v>14.01</v>
      </c>
      <c r="AN838" s="53">
        <v>17.47</v>
      </c>
      <c r="AO838" s="53">
        <v>16.22</v>
      </c>
      <c r="AP838" s="52">
        <v>0</v>
      </c>
      <c r="AQ838" s="52">
        <v>0.98513011152416352</v>
      </c>
      <c r="AR838" s="52">
        <v>1</v>
      </c>
      <c r="AS838" s="52">
        <v>0.98086124401913877</v>
      </c>
      <c r="AT838" s="52">
        <v>0.98154981549815501</v>
      </c>
      <c r="AU838" s="52">
        <v>1</v>
      </c>
      <c r="AV838" s="52">
        <v>0.97619047619047616</v>
      </c>
      <c r="AW838" s="52">
        <v>0.98412698412698407</v>
      </c>
      <c r="AX838" s="52">
        <v>0.96969696969696972</v>
      </c>
      <c r="AY838" s="52">
        <v>0.989247311827957</v>
      </c>
      <c r="AZ838" s="52">
        <v>0.1111111111111111</v>
      </c>
      <c r="BA838" s="52">
        <v>37.777777777777771</v>
      </c>
      <c r="BB838" s="52">
        <v>50</v>
      </c>
      <c r="BC838" s="52">
        <v>0.1553398058252427</v>
      </c>
      <c r="BD838" s="52">
        <v>28.932038834951477</v>
      </c>
      <c r="BE838" s="52">
        <v>50</v>
      </c>
      <c r="BF838" s="52">
        <v>45</v>
      </c>
      <c r="BG838" s="52">
        <v>149</v>
      </c>
      <c r="BH838" s="52">
        <v>0.30201342281879195</v>
      </c>
      <c r="BI838" s="52">
        <v>20.134228187919465</v>
      </c>
      <c r="BJ838" s="52">
        <v>50</v>
      </c>
      <c r="BK838" s="52">
        <v>78</v>
      </c>
      <c r="BL838" s="52">
        <v>149</v>
      </c>
      <c r="BM838" s="52">
        <v>0.52348993288590606</v>
      </c>
      <c r="BN838" s="52">
        <v>34.899328859060404</v>
      </c>
      <c r="BO838" s="52">
        <v>50</v>
      </c>
      <c r="BP838" s="52">
        <v>117</v>
      </c>
      <c r="BQ838" s="52">
        <v>123</v>
      </c>
      <c r="BR838" s="52">
        <v>0.95121951219512191</v>
      </c>
      <c r="BS838" s="52">
        <v>50</v>
      </c>
      <c r="BT838" s="52">
        <v>50</v>
      </c>
      <c r="BU838" s="54">
        <v>76</v>
      </c>
      <c r="BV838" s="54">
        <v>77</v>
      </c>
      <c r="BW838" s="52">
        <v>0.98701298701298701</v>
      </c>
      <c r="BX838" s="52">
        <v>100</v>
      </c>
      <c r="BY838" s="52">
        <v>100</v>
      </c>
      <c r="BZ838" s="55"/>
      <c r="CA838" s="55"/>
      <c r="CB838" s="52"/>
      <c r="CC838" s="52"/>
      <c r="CD838" s="52"/>
      <c r="CE838" s="52"/>
      <c r="CF838" s="52">
        <v>79</v>
      </c>
      <c r="CG838" s="52">
        <v>53</v>
      </c>
      <c r="CH838" s="52">
        <v>0.67088607594936711</v>
      </c>
      <c r="CI838" s="52">
        <v>89.451476793248958</v>
      </c>
      <c r="CJ838" s="52">
        <v>100</v>
      </c>
      <c r="CK838" s="52">
        <v>169</v>
      </c>
      <c r="CL838" s="52">
        <v>115</v>
      </c>
      <c r="CM838" s="52">
        <v>181</v>
      </c>
      <c r="CN838" s="52">
        <v>0.68047337278106512</v>
      </c>
      <c r="CO838" s="52">
        <v>0.93370165745856348</v>
      </c>
      <c r="CP838" s="52">
        <v>45.364891518737679</v>
      </c>
      <c r="CQ838" s="52">
        <v>50</v>
      </c>
      <c r="CR838" s="52">
        <v>37</v>
      </c>
      <c r="CS838" s="52">
        <v>267</v>
      </c>
      <c r="CT838" s="52">
        <v>0.13857677902621723</v>
      </c>
      <c r="CU838" s="52">
        <v>11.548064918851436</v>
      </c>
      <c r="CV838" s="52">
        <v>50</v>
      </c>
      <c r="CW838" s="52"/>
      <c r="CX838" s="52"/>
      <c r="CY838" s="52"/>
      <c r="CZ838" s="52">
        <v>16.823939048191338</v>
      </c>
      <c r="DA838" s="52">
        <v>19.496255895940152</v>
      </c>
      <c r="DB838" s="52">
        <v>17.335082511020332</v>
      </c>
      <c r="DC838" s="52"/>
      <c r="DD838" s="50" t="s">
        <v>1243</v>
      </c>
      <c r="DE838" s="22"/>
      <c r="DF838" s="22"/>
    </row>
    <row r="839" spans="1:110" x14ac:dyDescent="0.25">
      <c r="A839" s="50" t="s">
        <v>2958</v>
      </c>
      <c r="B839" s="50" t="s">
        <v>2431</v>
      </c>
      <c r="C839" s="50" t="s">
        <v>106</v>
      </c>
      <c r="D839" s="50" t="s">
        <v>114</v>
      </c>
      <c r="E839" s="50" t="s">
        <v>108</v>
      </c>
      <c r="F839" s="50" t="s">
        <v>1454</v>
      </c>
      <c r="G839" s="50" t="s">
        <v>109</v>
      </c>
      <c r="H839" s="52">
        <v>550.98881276487782</v>
      </c>
      <c r="I839" s="52">
        <v>750</v>
      </c>
      <c r="J839" s="52">
        <v>73.465175035317046</v>
      </c>
      <c r="K839" s="52">
        <v>0</v>
      </c>
      <c r="L839" s="52">
        <v>162</v>
      </c>
      <c r="M839" s="52">
        <v>66.363805262729784</v>
      </c>
      <c r="N839" s="52">
        <v>88.485073683639712</v>
      </c>
      <c r="O839" s="52">
        <v>100</v>
      </c>
      <c r="P839" s="52">
        <v>105</v>
      </c>
      <c r="Q839" s="52">
        <v>62.847357470504548</v>
      </c>
      <c r="R839" s="52">
        <v>68.382623870966441</v>
      </c>
      <c r="S839" s="52">
        <v>72.84147224840784</v>
      </c>
      <c r="T839" s="52">
        <v>83.796476627339402</v>
      </c>
      <c r="U839" s="52">
        <v>100</v>
      </c>
      <c r="V839" s="52">
        <v>162</v>
      </c>
      <c r="W839" s="52">
        <v>62.064714391468755</v>
      </c>
      <c r="X839" s="52">
        <v>82.752952521958349</v>
      </c>
      <c r="Y839" s="52">
        <v>100</v>
      </c>
      <c r="Z839" s="52">
        <v>105</v>
      </c>
      <c r="AA839" s="52">
        <v>58.634992102598595</v>
      </c>
      <c r="AB839" s="52">
        <v>78.17998947013146</v>
      </c>
      <c r="AC839" s="52">
        <v>100</v>
      </c>
      <c r="AD839" s="52">
        <v>37</v>
      </c>
      <c r="AE839" s="52">
        <v>51.392792792792783</v>
      </c>
      <c r="AF839" s="52">
        <v>68.523723723723705</v>
      </c>
      <c r="AG839" s="52">
        <v>100</v>
      </c>
      <c r="AH839" s="52">
        <v>23</v>
      </c>
      <c r="AI839" s="52">
        <v>48.942028985507243</v>
      </c>
      <c r="AJ839" s="52"/>
      <c r="AK839" s="52">
        <v>65.25603864734299</v>
      </c>
      <c r="AL839" s="52">
        <v>100</v>
      </c>
      <c r="AM839" s="53">
        <v>9.99</v>
      </c>
      <c r="AN839" s="53">
        <v>9.74</v>
      </c>
      <c r="AO839" s="53"/>
      <c r="AP839" s="52">
        <v>1</v>
      </c>
      <c r="AQ839" s="52">
        <v>0.93956043956043955</v>
      </c>
      <c r="AR839" s="52">
        <v>0.93333333333333335</v>
      </c>
      <c r="AS839" s="52">
        <v>0.95161290322580649</v>
      </c>
      <c r="AT839" s="52">
        <v>0.93989071038251371</v>
      </c>
      <c r="AU839" s="52">
        <v>0.93388429752066116</v>
      </c>
      <c r="AV839" s="52">
        <v>0.95161290322580649</v>
      </c>
      <c r="AW839" s="52">
        <v>1</v>
      </c>
      <c r="AX839" s="52">
        <v>1</v>
      </c>
      <c r="AY839" s="52"/>
      <c r="AZ839" s="52">
        <v>0.11290322580645161</v>
      </c>
      <c r="BA839" s="52">
        <v>37.419354838709687</v>
      </c>
      <c r="BB839" s="52">
        <v>50</v>
      </c>
      <c r="BC839" s="52">
        <v>0.13170731707317074</v>
      </c>
      <c r="BD839" s="52">
        <v>33.658536585365859</v>
      </c>
      <c r="BE839" s="52">
        <v>50</v>
      </c>
      <c r="BF839" s="52"/>
      <c r="BG839" s="52"/>
      <c r="BH839" s="52"/>
      <c r="BI839" s="52"/>
      <c r="BJ839" s="52"/>
      <c r="BK839" s="52"/>
      <c r="BL839" s="52"/>
      <c r="BM839" s="52"/>
      <c r="BN839" s="52"/>
      <c r="BO839" s="52"/>
      <c r="BP839" s="52"/>
      <c r="BQ839" s="52"/>
      <c r="BR839" s="52"/>
      <c r="BS839" s="52"/>
      <c r="BT839" s="52"/>
      <c r="BU839" s="54"/>
      <c r="BV839" s="54"/>
      <c r="BW839" s="52"/>
      <c r="BX839" s="52"/>
      <c r="BY839" s="52"/>
      <c r="BZ839" s="55"/>
      <c r="CA839" s="55"/>
      <c r="CB839" s="52"/>
      <c r="CC839" s="52"/>
      <c r="CD839" s="52"/>
      <c r="CE839" s="52"/>
      <c r="CF839" s="52"/>
      <c r="CG839" s="52"/>
      <c r="CH839" s="52"/>
      <c r="CI839" s="52"/>
      <c r="CJ839" s="52"/>
      <c r="CK839" s="52">
        <v>80</v>
      </c>
      <c r="CL839" s="52">
        <v>31</v>
      </c>
      <c r="CM839" s="52">
        <v>94</v>
      </c>
      <c r="CN839" s="52">
        <v>0.38750000000000001</v>
      </c>
      <c r="CO839" s="52">
        <v>0.85106382978723405</v>
      </c>
      <c r="CP839" s="52">
        <v>12.916666666666668</v>
      </c>
      <c r="CQ839" s="52">
        <v>50</v>
      </c>
      <c r="CR839" s="52"/>
      <c r="CS839" s="52"/>
      <c r="CT839" s="52"/>
      <c r="CU839" s="52"/>
      <c r="CV839" s="52"/>
      <c r="CW839" s="52"/>
      <c r="CX839" s="52"/>
      <c r="CY839" s="52"/>
      <c r="CZ839" s="52">
        <v>16.823939048191338</v>
      </c>
      <c r="DA839" s="52">
        <v>19.496255895940152</v>
      </c>
      <c r="DB839" s="52">
        <v>17.335082511020332</v>
      </c>
      <c r="DC839" s="52"/>
      <c r="DD839" s="50" t="s">
        <v>537</v>
      </c>
      <c r="DE839" s="22"/>
      <c r="DF839" s="22"/>
    </row>
    <row r="840" spans="1:110" x14ac:dyDescent="0.25">
      <c r="A840" s="50" t="s">
        <v>2890</v>
      </c>
      <c r="B840" s="50" t="s">
        <v>2432</v>
      </c>
      <c r="C840" s="50" t="s">
        <v>106</v>
      </c>
      <c r="D840" s="50" t="s">
        <v>114</v>
      </c>
      <c r="E840" s="50" t="s">
        <v>137</v>
      </c>
      <c r="F840" s="50" t="s">
        <v>2644</v>
      </c>
      <c r="G840" s="50" t="s">
        <v>109</v>
      </c>
      <c r="H840" s="52">
        <v>609.97468070588207</v>
      </c>
      <c r="I840" s="52">
        <v>650</v>
      </c>
      <c r="J840" s="52">
        <v>93.842258570135712</v>
      </c>
      <c r="K840" s="52">
        <v>0</v>
      </c>
      <c r="L840" s="52">
        <v>236</v>
      </c>
      <c r="M840" s="52">
        <v>82.865116127843038</v>
      </c>
      <c r="N840" s="52">
        <v>100</v>
      </c>
      <c r="O840" s="52">
        <v>100</v>
      </c>
      <c r="P840" s="52">
        <v>38</v>
      </c>
      <c r="Q840" s="52">
        <v>72.316392833840723</v>
      </c>
      <c r="R840" s="52">
        <v>75</v>
      </c>
      <c r="S840" s="52">
        <v>75</v>
      </c>
      <c r="T840" s="52">
        <v>96.421857111787631</v>
      </c>
      <c r="U840" s="52">
        <v>100</v>
      </c>
      <c r="V840" s="52">
        <v>236</v>
      </c>
      <c r="W840" s="52">
        <v>75.021776199742348</v>
      </c>
      <c r="X840" s="52">
        <v>100</v>
      </c>
      <c r="Y840" s="52">
        <v>100</v>
      </c>
      <c r="Z840" s="52">
        <v>38</v>
      </c>
      <c r="AA840" s="52">
        <v>64.760959158985457</v>
      </c>
      <c r="AB840" s="52">
        <v>86.347945545313948</v>
      </c>
      <c r="AC840" s="52">
        <v>100</v>
      </c>
      <c r="AD840" s="52">
        <v>82</v>
      </c>
      <c r="AE840" s="52">
        <v>66.236991869918711</v>
      </c>
      <c r="AF840" s="52">
        <v>88.315989159891615</v>
      </c>
      <c r="AG840" s="52">
        <v>100</v>
      </c>
      <c r="AH840" s="52">
        <v>17</v>
      </c>
      <c r="AI840" s="52"/>
      <c r="AJ840" s="52">
        <v>66.778461538461528</v>
      </c>
      <c r="AK840" s="52"/>
      <c r="AL840" s="52">
        <v>0</v>
      </c>
      <c r="AM840" s="53">
        <v>2.68</v>
      </c>
      <c r="AN840" s="53">
        <v>10.23</v>
      </c>
      <c r="AO840" s="53"/>
      <c r="AP840" s="52">
        <v>0</v>
      </c>
      <c r="AQ840" s="52">
        <v>0.99581589958159</v>
      </c>
      <c r="AR840" s="52">
        <v>1</v>
      </c>
      <c r="AS840" s="52">
        <v>0.99502487562189057</v>
      </c>
      <c r="AT840" s="52">
        <v>0.99581589958159</v>
      </c>
      <c r="AU840" s="52">
        <v>1</v>
      </c>
      <c r="AV840" s="52">
        <v>0.99502487562189057</v>
      </c>
      <c r="AW840" s="52">
        <v>1</v>
      </c>
      <c r="AX840" s="52"/>
      <c r="AY840" s="52">
        <v>1</v>
      </c>
      <c r="AZ840" s="52">
        <v>1.8907563025210083E-2</v>
      </c>
      <c r="BA840" s="52">
        <v>50</v>
      </c>
      <c r="BB840" s="52">
        <v>50</v>
      </c>
      <c r="BC840" s="52">
        <v>5.5555555555555552E-2</v>
      </c>
      <c r="BD840" s="52">
        <v>48.8888888888889</v>
      </c>
      <c r="BE840" s="52">
        <v>50</v>
      </c>
      <c r="BF840" s="52"/>
      <c r="BG840" s="52"/>
      <c r="BH840" s="52"/>
      <c r="BI840" s="52"/>
      <c r="BJ840" s="52"/>
      <c r="BK840" s="52"/>
      <c r="BL840" s="52"/>
      <c r="BM840" s="52"/>
      <c r="BN840" s="52"/>
      <c r="BO840" s="52"/>
      <c r="BP840" s="52"/>
      <c r="BQ840" s="52"/>
      <c r="BR840" s="52"/>
      <c r="BS840" s="52"/>
      <c r="BT840" s="52"/>
      <c r="BU840" s="54"/>
      <c r="BV840" s="54"/>
      <c r="BW840" s="52"/>
      <c r="BX840" s="52"/>
      <c r="BY840" s="52"/>
      <c r="BZ840" s="55"/>
      <c r="CA840" s="55"/>
      <c r="CB840" s="52"/>
      <c r="CC840" s="52"/>
      <c r="CD840" s="52"/>
      <c r="CE840" s="52"/>
      <c r="CF840" s="52"/>
      <c r="CG840" s="52"/>
      <c r="CH840" s="52"/>
      <c r="CI840" s="52"/>
      <c r="CJ840" s="52"/>
      <c r="CK840" s="52">
        <v>70</v>
      </c>
      <c r="CL840" s="52">
        <v>42</v>
      </c>
      <c r="CM840" s="52">
        <v>68</v>
      </c>
      <c r="CN840" s="52">
        <v>0.6</v>
      </c>
      <c r="CO840" s="52">
        <v>1.0294117647058822</v>
      </c>
      <c r="CP840" s="52">
        <v>40</v>
      </c>
      <c r="CQ840" s="52">
        <v>50</v>
      </c>
      <c r="CR840" s="52"/>
      <c r="CS840" s="52"/>
      <c r="CT840" s="52"/>
      <c r="CU840" s="52"/>
      <c r="CV840" s="52"/>
      <c r="CW840" s="52"/>
      <c r="CX840" s="52"/>
      <c r="CY840" s="52"/>
      <c r="CZ840" s="52">
        <v>16.823939048191338</v>
      </c>
      <c r="DA840" s="52">
        <v>19.496255895940152</v>
      </c>
      <c r="DB840" s="52">
        <v>17.335082511020332</v>
      </c>
      <c r="DC840" s="52"/>
      <c r="DD840" s="50" t="s">
        <v>460</v>
      </c>
      <c r="DE840" s="22"/>
      <c r="DF840" s="22"/>
    </row>
    <row r="841" spans="1:110" x14ac:dyDescent="0.25">
      <c r="A841" s="50" t="s">
        <v>3316</v>
      </c>
      <c r="B841" s="50" t="s">
        <v>2433</v>
      </c>
      <c r="C841" s="50" t="s">
        <v>106</v>
      </c>
      <c r="D841" s="50" t="s">
        <v>107</v>
      </c>
      <c r="E841" s="50" t="s">
        <v>119</v>
      </c>
      <c r="F841" s="50" t="s">
        <v>1453</v>
      </c>
      <c r="G841" s="50" t="s">
        <v>109</v>
      </c>
      <c r="H841" s="52">
        <v>591.44266052940281</v>
      </c>
      <c r="I841" s="52">
        <v>700</v>
      </c>
      <c r="J841" s="52">
        <v>84.491808647057539</v>
      </c>
      <c r="K841" s="52">
        <v>1</v>
      </c>
      <c r="L841" s="52">
        <v>119</v>
      </c>
      <c r="M841" s="52">
        <v>71.542450849137808</v>
      </c>
      <c r="N841" s="52">
        <v>95.389934465517072</v>
      </c>
      <c r="O841" s="52">
        <v>100</v>
      </c>
      <c r="P841" s="52">
        <v>29</v>
      </c>
      <c r="Q841" s="52">
        <v>55.494325951872945</v>
      </c>
      <c r="R841" s="52">
        <v>69.274303984190439</v>
      </c>
      <c r="S841" s="52">
        <v>75</v>
      </c>
      <c r="T841" s="52">
        <v>73.992434602497255</v>
      </c>
      <c r="U841" s="52">
        <v>100</v>
      </c>
      <c r="V841" s="52">
        <v>120</v>
      </c>
      <c r="W841" s="52">
        <v>65.150116131429513</v>
      </c>
      <c r="X841" s="52">
        <v>86.866821508572684</v>
      </c>
      <c r="Y841" s="52">
        <v>100</v>
      </c>
      <c r="Z841" s="52">
        <v>27</v>
      </c>
      <c r="AA841" s="52">
        <v>50.944580194141864</v>
      </c>
      <c r="AB841" s="52">
        <v>67.92610692552249</v>
      </c>
      <c r="AC841" s="52">
        <v>100</v>
      </c>
      <c r="AD841" s="52">
        <v>86</v>
      </c>
      <c r="AE841" s="52">
        <v>62.746899224806185</v>
      </c>
      <c r="AF841" s="52">
        <v>83.662532299741571</v>
      </c>
      <c r="AG841" s="52">
        <v>100</v>
      </c>
      <c r="AH841" s="52">
        <v>18</v>
      </c>
      <c r="AI841" s="52"/>
      <c r="AJ841" s="52">
        <v>64.889215686274511</v>
      </c>
      <c r="AK841" s="52"/>
      <c r="AL841" s="52">
        <v>0</v>
      </c>
      <c r="AM841" s="53">
        <v>19.5</v>
      </c>
      <c r="AN841" s="53">
        <v>18.32</v>
      </c>
      <c r="AO841" s="53"/>
      <c r="AP841" s="52">
        <v>1</v>
      </c>
      <c r="AQ841" s="52">
        <v>0.53125</v>
      </c>
      <c r="AR841" s="52">
        <v>0.54716981132075471</v>
      </c>
      <c r="AS841" s="52">
        <v>0.52631578947368418</v>
      </c>
      <c r="AT841" s="52">
        <v>0.5357142857142857</v>
      </c>
      <c r="AU841" s="52">
        <v>0.50943396226415094</v>
      </c>
      <c r="AV841" s="52">
        <v>0.54385964912280704</v>
      </c>
      <c r="AW841" s="52">
        <v>0.96666666666666667</v>
      </c>
      <c r="AX841" s="52"/>
      <c r="AY841" s="52">
        <v>0.971830985915493</v>
      </c>
      <c r="AZ841" s="52">
        <v>6.8535825545171333E-2</v>
      </c>
      <c r="BA841" s="52">
        <v>46.292834890965736</v>
      </c>
      <c r="BB841" s="52">
        <v>50</v>
      </c>
      <c r="BC841" s="52">
        <v>9.8360655737704916E-2</v>
      </c>
      <c r="BD841" s="52">
        <v>40.327868852459027</v>
      </c>
      <c r="BE841" s="52">
        <v>50</v>
      </c>
      <c r="BF841" s="52"/>
      <c r="BG841" s="52"/>
      <c r="BH841" s="52"/>
      <c r="BI841" s="52"/>
      <c r="BJ841" s="52"/>
      <c r="BK841" s="52"/>
      <c r="BL841" s="52"/>
      <c r="BM841" s="52"/>
      <c r="BN841" s="52"/>
      <c r="BO841" s="52"/>
      <c r="BP841" s="52">
        <v>46</v>
      </c>
      <c r="BQ841" s="52">
        <v>47</v>
      </c>
      <c r="BR841" s="52">
        <v>0.97872340425531912</v>
      </c>
      <c r="BS841" s="52">
        <v>50</v>
      </c>
      <c r="BT841" s="52">
        <v>50</v>
      </c>
      <c r="BU841" s="54"/>
      <c r="BV841" s="54"/>
      <c r="BW841" s="52"/>
      <c r="BX841" s="52"/>
      <c r="BY841" s="52"/>
      <c r="BZ841" s="55"/>
      <c r="CA841" s="55"/>
      <c r="CB841" s="52"/>
      <c r="CC841" s="52"/>
      <c r="CD841" s="52"/>
      <c r="CE841" s="52"/>
      <c r="CF841" s="52"/>
      <c r="CG841" s="52"/>
      <c r="CH841" s="52"/>
      <c r="CI841" s="52"/>
      <c r="CJ841" s="52"/>
      <c r="CK841" s="52">
        <v>105</v>
      </c>
      <c r="CL841" s="52">
        <v>74</v>
      </c>
      <c r="CM841" s="52">
        <v>109</v>
      </c>
      <c r="CN841" s="52">
        <v>0.70476190476190481</v>
      </c>
      <c r="CO841" s="52">
        <v>0.96330275229357798</v>
      </c>
      <c r="CP841" s="52">
        <v>46.984126984126988</v>
      </c>
      <c r="CQ841" s="52">
        <v>50</v>
      </c>
      <c r="CR841" s="52"/>
      <c r="CS841" s="52"/>
      <c r="CT841" s="52"/>
      <c r="CU841" s="52"/>
      <c r="CV841" s="52"/>
      <c r="CW841" s="52"/>
      <c r="CX841" s="52"/>
      <c r="CY841" s="52"/>
      <c r="CZ841" s="52">
        <v>16.823939048191338</v>
      </c>
      <c r="DA841" s="52">
        <v>19.496255895940152</v>
      </c>
      <c r="DB841" s="52">
        <v>17.335082511020332</v>
      </c>
      <c r="DC841" s="52"/>
      <c r="DD841" s="50" t="s">
        <v>460</v>
      </c>
      <c r="DE841" s="22"/>
      <c r="DF841" s="22"/>
    </row>
    <row r="842" spans="1:110" x14ac:dyDescent="0.25">
      <c r="A842" s="50" t="s">
        <v>3654</v>
      </c>
      <c r="B842" s="50" t="s">
        <v>2434</v>
      </c>
      <c r="C842" s="50" t="s">
        <v>1320</v>
      </c>
      <c r="D842" s="50" t="s">
        <v>107</v>
      </c>
      <c r="E842" s="50" t="s">
        <v>119</v>
      </c>
      <c r="F842" s="50" t="s">
        <v>1454</v>
      </c>
      <c r="G842" s="50" t="s">
        <v>109</v>
      </c>
      <c r="H842" s="52">
        <v>614.24376926554714</v>
      </c>
      <c r="I842" s="52">
        <v>750</v>
      </c>
      <c r="J842" s="52">
        <v>81.899169235406291</v>
      </c>
      <c r="K842" s="52">
        <v>0</v>
      </c>
      <c r="L842" s="52">
        <v>129</v>
      </c>
      <c r="M842" s="52">
        <v>72.928407792802247</v>
      </c>
      <c r="N842" s="52">
        <v>97.237877057069667</v>
      </c>
      <c r="O842" s="52">
        <v>100</v>
      </c>
      <c r="P842" s="52">
        <v>65</v>
      </c>
      <c r="Q842" s="52">
        <v>66.978269417470457</v>
      </c>
      <c r="R842" s="52">
        <v>67.711986419208927</v>
      </c>
      <c r="S842" s="52">
        <v>75</v>
      </c>
      <c r="T842" s="52">
        <v>89.304359223293943</v>
      </c>
      <c r="U842" s="52">
        <v>100</v>
      </c>
      <c r="V842" s="52">
        <v>129</v>
      </c>
      <c r="W842" s="52">
        <v>63.669195370064529</v>
      </c>
      <c r="X842" s="52">
        <v>84.892260493419371</v>
      </c>
      <c r="Y842" s="52">
        <v>100</v>
      </c>
      <c r="Z842" s="52">
        <v>65</v>
      </c>
      <c r="AA842" s="52">
        <v>59.6886011062916</v>
      </c>
      <c r="AB842" s="52">
        <v>79.584801475055471</v>
      </c>
      <c r="AC842" s="52">
        <v>100</v>
      </c>
      <c r="AD842" s="52">
        <v>39</v>
      </c>
      <c r="AE842" s="52">
        <v>52.931623931623925</v>
      </c>
      <c r="AF842" s="52">
        <v>70.575498575498557</v>
      </c>
      <c r="AG842" s="52">
        <v>100</v>
      </c>
      <c r="AH842" s="52">
        <v>20</v>
      </c>
      <c r="AI842" s="52">
        <v>46.383333333333333</v>
      </c>
      <c r="AJ842" s="52"/>
      <c r="AK842" s="52">
        <v>61.844444444444449</v>
      </c>
      <c r="AL842" s="52">
        <v>100</v>
      </c>
      <c r="AM842" s="53">
        <v>8.02</v>
      </c>
      <c r="AN842" s="53">
        <v>8.02</v>
      </c>
      <c r="AO842" s="53"/>
      <c r="AP842" s="52">
        <v>0</v>
      </c>
      <c r="AQ842" s="52">
        <v>1</v>
      </c>
      <c r="AR842" s="52">
        <v>1</v>
      </c>
      <c r="AS842" s="52">
        <v>1</v>
      </c>
      <c r="AT842" s="52">
        <v>1</v>
      </c>
      <c r="AU842" s="52">
        <v>1</v>
      </c>
      <c r="AV842" s="52">
        <v>1</v>
      </c>
      <c r="AW842" s="52">
        <v>1</v>
      </c>
      <c r="AX842" s="52">
        <v>1</v>
      </c>
      <c r="AY842" s="52"/>
      <c r="AZ842" s="52">
        <v>9.7938144329896906E-2</v>
      </c>
      <c r="BA842" s="52">
        <v>40.412371134020631</v>
      </c>
      <c r="BB842" s="52">
        <v>50</v>
      </c>
      <c r="BC842" s="52">
        <v>9.8039215686274508E-2</v>
      </c>
      <c r="BD842" s="52">
        <v>40.392156862745111</v>
      </c>
      <c r="BE842" s="52">
        <v>50</v>
      </c>
      <c r="BF842" s="52"/>
      <c r="BG842" s="52"/>
      <c r="BH842" s="52"/>
      <c r="BI842" s="52"/>
      <c r="BJ842" s="52"/>
      <c r="BK842" s="52"/>
      <c r="BL842" s="52"/>
      <c r="BM842" s="52"/>
      <c r="BN842" s="52"/>
      <c r="BO842" s="52"/>
      <c r="BP842" s="52"/>
      <c r="BQ842" s="52"/>
      <c r="BR842" s="52"/>
      <c r="BS842" s="52"/>
      <c r="BT842" s="52"/>
      <c r="BU842" s="54"/>
      <c r="BV842" s="54"/>
      <c r="BW842" s="52"/>
      <c r="BX842" s="52"/>
      <c r="BY842" s="52"/>
      <c r="BZ842" s="55"/>
      <c r="CA842" s="55"/>
      <c r="CB842" s="52"/>
      <c r="CC842" s="52"/>
      <c r="CD842" s="52"/>
      <c r="CE842" s="52"/>
      <c r="CF842" s="52"/>
      <c r="CG842" s="52"/>
      <c r="CH842" s="52"/>
      <c r="CI842" s="52"/>
      <c r="CJ842" s="52"/>
      <c r="CK842" s="52">
        <v>62</v>
      </c>
      <c r="CL842" s="52">
        <v>47</v>
      </c>
      <c r="CM842" s="52">
        <v>64</v>
      </c>
      <c r="CN842" s="52">
        <v>0.75806451612903225</v>
      </c>
      <c r="CO842" s="52">
        <v>0.96875</v>
      </c>
      <c r="CP842" s="52">
        <v>50</v>
      </c>
      <c r="CQ842" s="52">
        <v>50</v>
      </c>
      <c r="CR842" s="52"/>
      <c r="CS842" s="52"/>
      <c r="CT842" s="52"/>
      <c r="CU842" s="52"/>
      <c r="CV842" s="52"/>
      <c r="CW842" s="52"/>
      <c r="CX842" s="52"/>
      <c r="CY842" s="52"/>
      <c r="CZ842" s="52">
        <v>16.823939048191338</v>
      </c>
      <c r="DA842" s="52">
        <v>19.496255895940152</v>
      </c>
      <c r="DB842" s="52">
        <v>17.335082511020332</v>
      </c>
      <c r="DC842" s="52"/>
      <c r="DD842" s="50" t="s">
        <v>1332</v>
      </c>
      <c r="DE842" s="22"/>
      <c r="DF842" s="22"/>
    </row>
    <row r="843" spans="1:110" x14ac:dyDescent="0.25">
      <c r="A843" s="50" t="s">
        <v>3527</v>
      </c>
      <c r="B843" s="50" t="s">
        <v>2435</v>
      </c>
      <c r="C843" s="50" t="s">
        <v>106</v>
      </c>
      <c r="D843" s="50" t="s">
        <v>140</v>
      </c>
      <c r="E843" s="50" t="s">
        <v>119</v>
      </c>
      <c r="F843" s="50" t="s">
        <v>2644</v>
      </c>
      <c r="G843" s="50" t="s">
        <v>109</v>
      </c>
      <c r="H843" s="52">
        <v>612.9483920937621</v>
      </c>
      <c r="I843" s="52">
        <v>800</v>
      </c>
      <c r="J843" s="52">
        <v>76.618549011720262</v>
      </c>
      <c r="K843" s="52">
        <v>1</v>
      </c>
      <c r="L843" s="52">
        <v>538</v>
      </c>
      <c r="M843" s="52">
        <v>64.64751192078046</v>
      </c>
      <c r="N843" s="52">
        <v>86.196682561040618</v>
      </c>
      <c r="O843" s="52">
        <v>100</v>
      </c>
      <c r="P843" s="52">
        <v>170</v>
      </c>
      <c r="Q843" s="52">
        <v>51.196911053415448</v>
      </c>
      <c r="R843" s="52">
        <v>65.20547741579631</v>
      </c>
      <c r="S843" s="52">
        <v>70.861104712769716</v>
      </c>
      <c r="T843" s="52">
        <v>68.262548071220593</v>
      </c>
      <c r="U843" s="52">
        <v>100</v>
      </c>
      <c r="V843" s="52">
        <v>538</v>
      </c>
      <c r="W843" s="52">
        <v>59.535536645137192</v>
      </c>
      <c r="X843" s="52">
        <v>79.380715526849585</v>
      </c>
      <c r="Y843" s="52">
        <v>100</v>
      </c>
      <c r="Z843" s="52">
        <v>170</v>
      </c>
      <c r="AA843" s="52">
        <v>47.261782506298623</v>
      </c>
      <c r="AB843" s="52">
        <v>63.015710008398159</v>
      </c>
      <c r="AC843" s="52">
        <v>100</v>
      </c>
      <c r="AD843" s="52">
        <v>276</v>
      </c>
      <c r="AE843" s="52">
        <v>57.572977053140058</v>
      </c>
      <c r="AF843" s="52">
        <v>76.763969404186739</v>
      </c>
      <c r="AG843" s="52">
        <v>100</v>
      </c>
      <c r="AH843" s="52">
        <v>83</v>
      </c>
      <c r="AI843" s="52">
        <v>49.520983935742976</v>
      </c>
      <c r="AJ843" s="52">
        <v>61.035751295336738</v>
      </c>
      <c r="AK843" s="52">
        <v>66.027978580990634</v>
      </c>
      <c r="AL843" s="52">
        <v>100</v>
      </c>
      <c r="AM843" s="53">
        <v>19.66</v>
      </c>
      <c r="AN843" s="53">
        <v>17.940000000000001</v>
      </c>
      <c r="AO843" s="53">
        <v>11.51</v>
      </c>
      <c r="AP843" s="52">
        <v>0</v>
      </c>
      <c r="AQ843" s="52">
        <v>0.98381294964028776</v>
      </c>
      <c r="AR843" s="52">
        <v>0.98295454545454541</v>
      </c>
      <c r="AS843" s="52">
        <v>0.98421052631578942</v>
      </c>
      <c r="AT843" s="52">
        <v>0.98381294964028776</v>
      </c>
      <c r="AU843" s="52">
        <v>0.98295454545454541</v>
      </c>
      <c r="AV843" s="52">
        <v>0.98421052631578942</v>
      </c>
      <c r="AW843" s="52">
        <v>0.989247311827957</v>
      </c>
      <c r="AX843" s="52">
        <v>0.97647058823529409</v>
      </c>
      <c r="AY843" s="52">
        <v>0.99484536082474229</v>
      </c>
      <c r="AZ843" s="52">
        <v>3.783783783783784E-2</v>
      </c>
      <c r="BA843" s="52">
        <v>50</v>
      </c>
      <c r="BB843" s="52">
        <v>50</v>
      </c>
      <c r="BC843" s="52">
        <v>7.7380952380952384E-2</v>
      </c>
      <c r="BD843" s="52">
        <v>44.52380952380954</v>
      </c>
      <c r="BE843" s="52">
        <v>50</v>
      </c>
      <c r="BF843" s="52"/>
      <c r="BG843" s="52"/>
      <c r="BH843" s="52"/>
      <c r="BI843" s="52"/>
      <c r="BJ843" s="52"/>
      <c r="BK843" s="52"/>
      <c r="BL843" s="52"/>
      <c r="BM843" s="52"/>
      <c r="BN843" s="52"/>
      <c r="BO843" s="52"/>
      <c r="BP843" s="52">
        <v>277</v>
      </c>
      <c r="BQ843" s="52">
        <v>290</v>
      </c>
      <c r="BR843" s="52">
        <v>0.95517241379310347</v>
      </c>
      <c r="BS843" s="52">
        <v>50</v>
      </c>
      <c r="BT843" s="52">
        <v>50</v>
      </c>
      <c r="BU843" s="54"/>
      <c r="BV843" s="54"/>
      <c r="BW843" s="52"/>
      <c r="BX843" s="52"/>
      <c r="BY843" s="52"/>
      <c r="BZ843" s="55"/>
      <c r="CA843" s="55"/>
      <c r="CB843" s="52"/>
      <c r="CC843" s="52"/>
      <c r="CD843" s="52"/>
      <c r="CE843" s="52"/>
      <c r="CF843" s="52"/>
      <c r="CG843" s="52"/>
      <c r="CH843" s="52"/>
      <c r="CI843" s="52"/>
      <c r="CJ843" s="52"/>
      <c r="CK843" s="52">
        <v>278</v>
      </c>
      <c r="CL843" s="52">
        <v>120</v>
      </c>
      <c r="CM843" s="52">
        <v>280</v>
      </c>
      <c r="CN843" s="52">
        <v>0.43165467625899279</v>
      </c>
      <c r="CO843" s="52">
        <v>0.99285714285714288</v>
      </c>
      <c r="CP843" s="52">
        <v>28.776978417266186</v>
      </c>
      <c r="CQ843" s="52">
        <v>50</v>
      </c>
      <c r="CR843" s="52"/>
      <c r="CS843" s="52"/>
      <c r="CT843" s="52"/>
      <c r="CU843" s="52"/>
      <c r="CV843" s="52"/>
      <c r="CW843" s="52"/>
      <c r="CX843" s="52"/>
      <c r="CY843" s="52"/>
      <c r="CZ843" s="52">
        <v>16.823939048191338</v>
      </c>
      <c r="DA843" s="52">
        <v>19.496255895940152</v>
      </c>
      <c r="DB843" s="52">
        <v>17.335082511020332</v>
      </c>
      <c r="DC843" s="52"/>
      <c r="DD843" s="50" t="s">
        <v>1167</v>
      </c>
      <c r="DE843" s="22"/>
      <c r="DF843" s="22"/>
    </row>
    <row r="844" spans="1:110" x14ac:dyDescent="0.25">
      <c r="A844" s="50" t="s">
        <v>2839</v>
      </c>
      <c r="B844" s="50" t="s">
        <v>2436</v>
      </c>
      <c r="C844" s="50" t="s">
        <v>106</v>
      </c>
      <c r="D844" s="50" t="s">
        <v>107</v>
      </c>
      <c r="E844" s="50" t="s">
        <v>137</v>
      </c>
      <c r="F844" s="50" t="s">
        <v>1454</v>
      </c>
      <c r="G844" s="50" t="s">
        <v>109</v>
      </c>
      <c r="H844" s="52">
        <v>419.27490131769844</v>
      </c>
      <c r="I844" s="52">
        <v>750</v>
      </c>
      <c r="J844" s="52">
        <v>55.903320175693125</v>
      </c>
      <c r="K844" s="52">
        <v>0</v>
      </c>
      <c r="L844" s="52">
        <v>126</v>
      </c>
      <c r="M844" s="52">
        <v>53.979847842076893</v>
      </c>
      <c r="N844" s="52">
        <v>71.973130456102524</v>
      </c>
      <c r="O844" s="52">
        <v>100</v>
      </c>
      <c r="P844" s="52">
        <v>113</v>
      </c>
      <c r="Q844" s="52">
        <v>53.763988587355861</v>
      </c>
      <c r="R844" s="52"/>
      <c r="S844" s="52"/>
      <c r="T844" s="52">
        <v>71.685318116474477</v>
      </c>
      <c r="U844" s="52">
        <v>100</v>
      </c>
      <c r="V844" s="52">
        <v>123</v>
      </c>
      <c r="W844" s="52">
        <v>46.430315220965639</v>
      </c>
      <c r="X844" s="52">
        <v>61.907086961287519</v>
      </c>
      <c r="Y844" s="52">
        <v>100</v>
      </c>
      <c r="Z844" s="52">
        <v>110</v>
      </c>
      <c r="AA844" s="52">
        <v>45.407469007469011</v>
      </c>
      <c r="AB844" s="52">
        <v>60.543292009958684</v>
      </c>
      <c r="AC844" s="52">
        <v>100</v>
      </c>
      <c r="AD844" s="52">
        <v>44</v>
      </c>
      <c r="AE844" s="52">
        <v>39.600000000000016</v>
      </c>
      <c r="AF844" s="52">
        <v>52.800000000000026</v>
      </c>
      <c r="AG844" s="52">
        <v>100</v>
      </c>
      <c r="AH844" s="52">
        <v>36</v>
      </c>
      <c r="AI844" s="52">
        <v>37.715740740740749</v>
      </c>
      <c r="AJ844" s="52"/>
      <c r="AK844" s="52">
        <v>50.287654320987663</v>
      </c>
      <c r="AL844" s="52">
        <v>100</v>
      </c>
      <c r="AM844" s="53"/>
      <c r="AN844" s="53"/>
      <c r="AO844" s="53"/>
      <c r="AP844" s="52">
        <v>0</v>
      </c>
      <c r="AQ844" s="52">
        <v>0.99264705882352944</v>
      </c>
      <c r="AR844" s="52">
        <v>0.99180327868852458</v>
      </c>
      <c r="AS844" s="52"/>
      <c r="AT844" s="52">
        <v>1</v>
      </c>
      <c r="AU844" s="52">
        <v>1</v>
      </c>
      <c r="AV844" s="52"/>
      <c r="AW844" s="52">
        <v>1</v>
      </c>
      <c r="AX844" s="52">
        <v>1</v>
      </c>
      <c r="AY844" s="52"/>
      <c r="AZ844" s="52">
        <v>0.21071428571428572</v>
      </c>
      <c r="BA844" s="52">
        <v>17.857142857142861</v>
      </c>
      <c r="BB844" s="52">
        <v>50</v>
      </c>
      <c r="BC844" s="52">
        <v>0.224</v>
      </c>
      <c r="BD844" s="52">
        <v>15.200000000000014</v>
      </c>
      <c r="BE844" s="52">
        <v>50</v>
      </c>
      <c r="BF844" s="52"/>
      <c r="BG844" s="52"/>
      <c r="BH844" s="52"/>
      <c r="BI844" s="52"/>
      <c r="BJ844" s="52"/>
      <c r="BK844" s="52"/>
      <c r="BL844" s="52"/>
      <c r="BM844" s="52"/>
      <c r="BN844" s="52"/>
      <c r="BO844" s="52"/>
      <c r="BP844" s="52"/>
      <c r="BQ844" s="52"/>
      <c r="BR844" s="52"/>
      <c r="BS844" s="52"/>
      <c r="BT844" s="52"/>
      <c r="BU844" s="54"/>
      <c r="BV844" s="54"/>
      <c r="BW844" s="52"/>
      <c r="BX844" s="52"/>
      <c r="BY844" s="52"/>
      <c r="BZ844" s="55"/>
      <c r="CA844" s="55"/>
      <c r="CB844" s="52"/>
      <c r="CC844" s="52"/>
      <c r="CD844" s="52"/>
      <c r="CE844" s="52"/>
      <c r="CF844" s="52"/>
      <c r="CG844" s="52"/>
      <c r="CH844" s="52"/>
      <c r="CI844" s="52"/>
      <c r="CJ844" s="52"/>
      <c r="CK844" s="52">
        <v>47</v>
      </c>
      <c r="CL844" s="52">
        <v>12</v>
      </c>
      <c r="CM844" s="52">
        <v>44</v>
      </c>
      <c r="CN844" s="52">
        <v>0.25531914893617019</v>
      </c>
      <c r="CO844" s="52">
        <v>1.0681818181818181</v>
      </c>
      <c r="CP844" s="52">
        <v>17.021276595744681</v>
      </c>
      <c r="CQ844" s="52">
        <v>50</v>
      </c>
      <c r="CR844" s="52"/>
      <c r="CS844" s="52"/>
      <c r="CT844" s="52"/>
      <c r="CU844" s="52"/>
      <c r="CV844" s="52"/>
      <c r="CW844" s="52"/>
      <c r="CX844" s="52"/>
      <c r="CY844" s="52"/>
      <c r="CZ844" s="52">
        <v>16.823939048191338</v>
      </c>
      <c r="DA844" s="52">
        <v>19.496255895940152</v>
      </c>
      <c r="DB844" s="52">
        <v>17.335082511020332</v>
      </c>
      <c r="DC844" s="52"/>
      <c r="DD844" s="50" t="s">
        <v>402</v>
      </c>
      <c r="DE844" s="22"/>
      <c r="DF844" s="22"/>
    </row>
    <row r="845" spans="1:110" x14ac:dyDescent="0.25">
      <c r="A845" s="50" t="s">
        <v>3230</v>
      </c>
      <c r="B845" s="50" t="s">
        <v>2437</v>
      </c>
      <c r="C845" s="50" t="s">
        <v>106</v>
      </c>
      <c r="D845" s="50" t="s">
        <v>107</v>
      </c>
      <c r="E845" s="50" t="s">
        <v>137</v>
      </c>
      <c r="F845" s="50" t="s">
        <v>1453</v>
      </c>
      <c r="G845" s="50" t="s">
        <v>109</v>
      </c>
      <c r="H845" s="52">
        <v>581.17357654957175</v>
      </c>
      <c r="I845" s="52">
        <v>750</v>
      </c>
      <c r="J845" s="52">
        <v>77.489810206609562</v>
      </c>
      <c r="K845" s="52">
        <v>0</v>
      </c>
      <c r="L845" s="52">
        <v>202</v>
      </c>
      <c r="M845" s="52">
        <v>66.842569593370087</v>
      </c>
      <c r="N845" s="52">
        <v>89.123426124493449</v>
      </c>
      <c r="O845" s="52">
        <v>100</v>
      </c>
      <c r="P845" s="52">
        <v>162</v>
      </c>
      <c r="Q845" s="52">
        <v>63.711058239355182</v>
      </c>
      <c r="R845" s="52">
        <v>71.490711350086343</v>
      </c>
      <c r="S845" s="52">
        <v>75</v>
      </c>
      <c r="T845" s="52">
        <v>84.948077652473572</v>
      </c>
      <c r="U845" s="52">
        <v>100</v>
      </c>
      <c r="V845" s="52">
        <v>202</v>
      </c>
      <c r="W845" s="52">
        <v>59.450226461365077</v>
      </c>
      <c r="X845" s="52">
        <v>79.266968615153431</v>
      </c>
      <c r="Y845" s="52">
        <v>100</v>
      </c>
      <c r="Z845" s="52">
        <v>162</v>
      </c>
      <c r="AA845" s="52">
        <v>56.477267229582047</v>
      </c>
      <c r="AB845" s="52">
        <v>75.303022972776063</v>
      </c>
      <c r="AC845" s="52">
        <v>100</v>
      </c>
      <c r="AD845" s="52">
        <v>52</v>
      </c>
      <c r="AE845" s="52">
        <v>50.289743589743608</v>
      </c>
      <c r="AF845" s="52">
        <v>67.052991452991478</v>
      </c>
      <c r="AG845" s="52">
        <v>100</v>
      </c>
      <c r="AH845" s="52">
        <v>44</v>
      </c>
      <c r="AI845" s="52">
        <v>47.441666666666656</v>
      </c>
      <c r="AJ845" s="52"/>
      <c r="AK845" s="52">
        <v>63.255555555555546</v>
      </c>
      <c r="AL845" s="52">
        <v>100</v>
      </c>
      <c r="AM845" s="53">
        <v>11.28</v>
      </c>
      <c r="AN845" s="53">
        <v>15.01</v>
      </c>
      <c r="AO845" s="53"/>
      <c r="AP845" s="52">
        <v>0</v>
      </c>
      <c r="AQ845" s="52">
        <v>1</v>
      </c>
      <c r="AR845" s="52">
        <v>1</v>
      </c>
      <c r="AS845" s="52">
        <v>1</v>
      </c>
      <c r="AT845" s="52">
        <v>1</v>
      </c>
      <c r="AU845" s="52">
        <v>1</v>
      </c>
      <c r="AV845" s="52">
        <v>1</v>
      </c>
      <c r="AW845" s="52">
        <v>1</v>
      </c>
      <c r="AX845" s="52">
        <v>1</v>
      </c>
      <c r="AY845" s="52"/>
      <c r="AZ845" s="52">
        <v>0.10351966873706005</v>
      </c>
      <c r="BA845" s="52">
        <v>39.296066252587991</v>
      </c>
      <c r="BB845" s="52">
        <v>50</v>
      </c>
      <c r="BC845" s="52">
        <v>0.11343283582089553</v>
      </c>
      <c r="BD845" s="52">
        <v>37.31343283582089</v>
      </c>
      <c r="BE845" s="52">
        <v>50</v>
      </c>
      <c r="BF845" s="52"/>
      <c r="BG845" s="52"/>
      <c r="BH845" s="52"/>
      <c r="BI845" s="52"/>
      <c r="BJ845" s="52"/>
      <c r="BK845" s="52"/>
      <c r="BL845" s="52"/>
      <c r="BM845" s="52"/>
      <c r="BN845" s="52"/>
      <c r="BO845" s="52"/>
      <c r="BP845" s="52"/>
      <c r="BQ845" s="52"/>
      <c r="BR845" s="52"/>
      <c r="BS845" s="52"/>
      <c r="BT845" s="52"/>
      <c r="BU845" s="54"/>
      <c r="BV845" s="54"/>
      <c r="BW845" s="52"/>
      <c r="BX845" s="52"/>
      <c r="BY845" s="52"/>
      <c r="BZ845" s="55"/>
      <c r="CA845" s="55"/>
      <c r="CB845" s="52"/>
      <c r="CC845" s="52"/>
      <c r="CD845" s="52"/>
      <c r="CE845" s="52"/>
      <c r="CF845" s="52"/>
      <c r="CG845" s="52"/>
      <c r="CH845" s="52"/>
      <c r="CI845" s="52"/>
      <c r="CJ845" s="52"/>
      <c r="CK845" s="52">
        <v>76</v>
      </c>
      <c r="CL845" s="52">
        <v>52</v>
      </c>
      <c r="CM845" s="52">
        <v>77</v>
      </c>
      <c r="CN845" s="52">
        <v>0.68421052631578949</v>
      </c>
      <c r="CO845" s="52">
        <v>0.98701298701298701</v>
      </c>
      <c r="CP845" s="52">
        <v>45.614035087719301</v>
      </c>
      <c r="CQ845" s="52">
        <v>50</v>
      </c>
      <c r="CR845" s="52"/>
      <c r="CS845" s="52"/>
      <c r="CT845" s="52"/>
      <c r="CU845" s="52"/>
      <c r="CV845" s="52"/>
      <c r="CW845" s="52"/>
      <c r="CX845" s="52"/>
      <c r="CY845" s="52"/>
      <c r="CZ845" s="52">
        <v>16.823939048191338</v>
      </c>
      <c r="DA845" s="52">
        <v>19.496255895940152</v>
      </c>
      <c r="DB845" s="52">
        <v>17.335082511020332</v>
      </c>
      <c r="DC845" s="52"/>
      <c r="DD845" s="50" t="s">
        <v>838</v>
      </c>
      <c r="DE845" s="22"/>
      <c r="DF845" s="22"/>
    </row>
    <row r="846" spans="1:110" x14ac:dyDescent="0.25">
      <c r="A846" s="50" t="s">
        <v>2990</v>
      </c>
      <c r="B846" s="50" t="s">
        <v>2438</v>
      </c>
      <c r="C846" s="50" t="s">
        <v>106</v>
      </c>
      <c r="D846" s="50" t="s">
        <v>107</v>
      </c>
      <c r="E846" s="50" t="s">
        <v>119</v>
      </c>
      <c r="F846" s="50" t="s">
        <v>1454</v>
      </c>
      <c r="G846" s="50" t="s">
        <v>109</v>
      </c>
      <c r="H846" s="52">
        <v>399.42436900765551</v>
      </c>
      <c r="I846" s="52">
        <v>800</v>
      </c>
      <c r="J846" s="52">
        <v>49.928046125956939</v>
      </c>
      <c r="K846" s="52">
        <v>0</v>
      </c>
      <c r="L846" s="52">
        <v>144</v>
      </c>
      <c r="M846" s="52">
        <v>48.838257001756247</v>
      </c>
      <c r="N846" s="52">
        <v>65.117676002341668</v>
      </c>
      <c r="O846" s="52">
        <v>100</v>
      </c>
      <c r="P846" s="52">
        <v>143</v>
      </c>
      <c r="Q846" s="52">
        <v>48.769014043726571</v>
      </c>
      <c r="R846" s="52"/>
      <c r="S846" s="52"/>
      <c r="T846" s="52">
        <v>65.025352058302104</v>
      </c>
      <c r="U846" s="52">
        <v>100</v>
      </c>
      <c r="V846" s="52">
        <v>145</v>
      </c>
      <c r="W846" s="52">
        <v>38.988036855000665</v>
      </c>
      <c r="X846" s="52">
        <v>51.984049140000884</v>
      </c>
      <c r="Y846" s="52">
        <v>100</v>
      </c>
      <c r="Z846" s="52">
        <v>144</v>
      </c>
      <c r="AA846" s="52">
        <v>38.923692400843464</v>
      </c>
      <c r="AB846" s="52">
        <v>51.898256534457957</v>
      </c>
      <c r="AC846" s="52">
        <v>100</v>
      </c>
      <c r="AD846" s="52">
        <v>46</v>
      </c>
      <c r="AE846" s="52">
        <v>41.704347826086959</v>
      </c>
      <c r="AF846" s="52">
        <v>55.605797101449284</v>
      </c>
      <c r="AG846" s="52">
        <v>100</v>
      </c>
      <c r="AH846" s="52">
        <v>45</v>
      </c>
      <c r="AI846" s="52">
        <v>41.702222222222225</v>
      </c>
      <c r="AJ846" s="52"/>
      <c r="AK846" s="52">
        <v>55.602962962962962</v>
      </c>
      <c r="AL846" s="52">
        <v>100</v>
      </c>
      <c r="AM846" s="53"/>
      <c r="AN846" s="53"/>
      <c r="AO846" s="53"/>
      <c r="AP846" s="52">
        <v>0</v>
      </c>
      <c r="AQ846" s="52">
        <v>0.98224852071005919</v>
      </c>
      <c r="AR846" s="52">
        <v>0.98192771084337349</v>
      </c>
      <c r="AS846" s="52"/>
      <c r="AT846" s="52">
        <v>0.9942196531791907</v>
      </c>
      <c r="AU846" s="52">
        <v>0.99411764705882355</v>
      </c>
      <c r="AV846" s="52"/>
      <c r="AW846" s="52">
        <v>1</v>
      </c>
      <c r="AX846" s="52">
        <v>1</v>
      </c>
      <c r="AY846" s="52"/>
      <c r="AZ846" s="52">
        <v>0.35616438356164382</v>
      </c>
      <c r="BA846" s="52">
        <v>0</v>
      </c>
      <c r="BB846" s="52">
        <v>50</v>
      </c>
      <c r="BC846" s="52">
        <v>0.35815602836879434</v>
      </c>
      <c r="BD846" s="52">
        <v>0</v>
      </c>
      <c r="BE846" s="52">
        <v>50</v>
      </c>
      <c r="BF846" s="52"/>
      <c r="BG846" s="52"/>
      <c r="BH846" s="52"/>
      <c r="BI846" s="52"/>
      <c r="BJ846" s="52"/>
      <c r="BK846" s="52"/>
      <c r="BL846" s="52"/>
      <c r="BM846" s="52"/>
      <c r="BN846" s="52"/>
      <c r="BO846" s="52"/>
      <c r="BP846" s="52">
        <v>16</v>
      </c>
      <c r="BQ846" s="52">
        <v>23</v>
      </c>
      <c r="BR846" s="52">
        <v>0.69565217391304346</v>
      </c>
      <c r="BS846" s="52">
        <v>37.002775208140612</v>
      </c>
      <c r="BT846" s="52">
        <v>50</v>
      </c>
      <c r="BU846" s="54"/>
      <c r="BV846" s="54"/>
      <c r="BW846" s="52"/>
      <c r="BX846" s="52"/>
      <c r="BY846" s="52"/>
      <c r="BZ846" s="55"/>
      <c r="CA846" s="55"/>
      <c r="CB846" s="52"/>
      <c r="CC846" s="52"/>
      <c r="CD846" s="52"/>
      <c r="CE846" s="52"/>
      <c r="CF846" s="52"/>
      <c r="CG846" s="52"/>
      <c r="CH846" s="52"/>
      <c r="CI846" s="52"/>
      <c r="CJ846" s="52"/>
      <c r="CK846" s="52">
        <v>64</v>
      </c>
      <c r="CL846" s="52">
        <v>33</v>
      </c>
      <c r="CM846" s="52">
        <v>75</v>
      </c>
      <c r="CN846" s="52">
        <v>0.515625</v>
      </c>
      <c r="CO846" s="52">
        <v>0.85333333333333339</v>
      </c>
      <c r="CP846" s="52">
        <v>17.1875</v>
      </c>
      <c r="CQ846" s="52">
        <v>50</v>
      </c>
      <c r="CR846" s="52"/>
      <c r="CS846" s="52"/>
      <c r="CT846" s="52"/>
      <c r="CU846" s="52"/>
      <c r="CV846" s="52"/>
      <c r="CW846" s="52"/>
      <c r="CX846" s="52"/>
      <c r="CY846" s="52"/>
      <c r="CZ846" s="52">
        <v>16.823939048191338</v>
      </c>
      <c r="DA846" s="52">
        <v>19.496255895940152</v>
      </c>
      <c r="DB846" s="52">
        <v>17.335082511020332</v>
      </c>
      <c r="DC846" s="52"/>
      <c r="DD846" s="50" t="s">
        <v>571</v>
      </c>
      <c r="DE846" s="22"/>
      <c r="DF846" s="22"/>
    </row>
    <row r="847" spans="1:110" x14ac:dyDescent="0.25">
      <c r="A847" s="50" t="s">
        <v>3323</v>
      </c>
      <c r="B847" s="50" t="s">
        <v>2439</v>
      </c>
      <c r="C847" s="50" t="s">
        <v>106</v>
      </c>
      <c r="D847" s="50" t="s">
        <v>122</v>
      </c>
      <c r="E847" s="50" t="s">
        <v>123</v>
      </c>
      <c r="F847" s="50" t="s">
        <v>1453</v>
      </c>
      <c r="G847" s="50" t="s">
        <v>109</v>
      </c>
      <c r="H847" s="52">
        <v>1119.2659348336599</v>
      </c>
      <c r="I847" s="52">
        <v>1250</v>
      </c>
      <c r="J847" s="52">
        <v>89.541274786692796</v>
      </c>
      <c r="K847" s="52">
        <v>1</v>
      </c>
      <c r="L847" s="52">
        <v>340</v>
      </c>
      <c r="M847" s="52">
        <v>85.204224646848004</v>
      </c>
      <c r="N847" s="52">
        <v>100</v>
      </c>
      <c r="O847" s="52">
        <v>100</v>
      </c>
      <c r="P847" s="52">
        <v>48</v>
      </c>
      <c r="Q847" s="52">
        <v>63.112417861409789</v>
      </c>
      <c r="R847" s="52">
        <v>75</v>
      </c>
      <c r="S847" s="52">
        <v>75</v>
      </c>
      <c r="T847" s="52">
        <v>84.149890481879723</v>
      </c>
      <c r="U847" s="52">
        <v>100</v>
      </c>
      <c r="V847" s="52">
        <v>340</v>
      </c>
      <c r="W847" s="52">
        <v>75.720002021427163</v>
      </c>
      <c r="X847" s="52">
        <v>100</v>
      </c>
      <c r="Y847" s="52">
        <v>100</v>
      </c>
      <c r="Z847" s="52">
        <v>48</v>
      </c>
      <c r="AA847" s="52">
        <v>51.505011454753721</v>
      </c>
      <c r="AB847" s="52">
        <v>68.673348606338294</v>
      </c>
      <c r="AC847" s="52">
        <v>100</v>
      </c>
      <c r="AD847" s="52">
        <v>368</v>
      </c>
      <c r="AE847" s="52">
        <v>75.451630434782501</v>
      </c>
      <c r="AF847" s="52">
        <v>100</v>
      </c>
      <c r="AG847" s="52">
        <v>100</v>
      </c>
      <c r="AH847" s="52">
        <v>72</v>
      </c>
      <c r="AI847" s="52">
        <v>59.364351851851865</v>
      </c>
      <c r="AJ847" s="52">
        <v>75</v>
      </c>
      <c r="AK847" s="52">
        <v>79.152469135802477</v>
      </c>
      <c r="AL847" s="52">
        <v>100</v>
      </c>
      <c r="AM847" s="53">
        <v>11.88</v>
      </c>
      <c r="AN847" s="53">
        <v>23.49</v>
      </c>
      <c r="AO847" s="53">
        <v>15.63</v>
      </c>
      <c r="AP847" s="52">
        <v>1</v>
      </c>
      <c r="AQ847" s="52">
        <v>0.95290858725761773</v>
      </c>
      <c r="AR847" s="52">
        <v>0.9107142857142857</v>
      </c>
      <c r="AS847" s="52">
        <v>0.96065573770491808</v>
      </c>
      <c r="AT847" s="52">
        <v>0.95290858725761773</v>
      </c>
      <c r="AU847" s="52">
        <v>0.9107142857142857</v>
      </c>
      <c r="AV847" s="52">
        <v>0.96065573770491808</v>
      </c>
      <c r="AW847" s="52">
        <v>0.98670212765957444</v>
      </c>
      <c r="AX847" s="52">
        <v>0.96103896103896103</v>
      </c>
      <c r="AY847" s="52">
        <v>0.99331103678929766</v>
      </c>
      <c r="AZ847" s="52">
        <v>7.6495132127955487E-2</v>
      </c>
      <c r="BA847" s="52">
        <v>44.70097357440892</v>
      </c>
      <c r="BB847" s="52">
        <v>50</v>
      </c>
      <c r="BC847" s="52">
        <v>0.14979757085020243</v>
      </c>
      <c r="BD847" s="52">
        <v>30.040485829959529</v>
      </c>
      <c r="BE847" s="52">
        <v>50</v>
      </c>
      <c r="BF847" s="52">
        <v>594</v>
      </c>
      <c r="BG847" s="52">
        <v>728</v>
      </c>
      <c r="BH847" s="52">
        <v>0.81593406593406592</v>
      </c>
      <c r="BI847" s="52">
        <v>50</v>
      </c>
      <c r="BJ847" s="52">
        <v>50</v>
      </c>
      <c r="BK847" s="52">
        <v>529</v>
      </c>
      <c r="BL847" s="52">
        <v>728</v>
      </c>
      <c r="BM847" s="52">
        <v>0.72664835164835162</v>
      </c>
      <c r="BN847" s="52">
        <v>48.443223443223445</v>
      </c>
      <c r="BO847" s="52">
        <v>50</v>
      </c>
      <c r="BP847" s="52">
        <v>332</v>
      </c>
      <c r="BQ847" s="52">
        <v>337</v>
      </c>
      <c r="BR847" s="52">
        <v>0.98516320474777452</v>
      </c>
      <c r="BS847" s="52">
        <v>50</v>
      </c>
      <c r="BT847" s="52">
        <v>50</v>
      </c>
      <c r="BU847" s="54">
        <v>375</v>
      </c>
      <c r="BV847" s="54">
        <v>387</v>
      </c>
      <c r="BW847" s="52">
        <v>0.96899224806201545</v>
      </c>
      <c r="BX847" s="52">
        <v>100</v>
      </c>
      <c r="BY847" s="52">
        <v>100</v>
      </c>
      <c r="BZ847" s="55">
        <v>63</v>
      </c>
      <c r="CA847" s="55">
        <v>66</v>
      </c>
      <c r="CB847" s="52">
        <v>0.95454545454545459</v>
      </c>
      <c r="CC847" s="52">
        <v>100</v>
      </c>
      <c r="CD847" s="52">
        <v>100</v>
      </c>
      <c r="CE847" s="52">
        <v>0</v>
      </c>
      <c r="CF847" s="52">
        <v>380</v>
      </c>
      <c r="CG847" s="52">
        <v>329</v>
      </c>
      <c r="CH847" s="52">
        <v>0.86578947368421055</v>
      </c>
      <c r="CI847" s="52">
        <v>100</v>
      </c>
      <c r="CJ847" s="52">
        <v>100</v>
      </c>
      <c r="CK847" s="52">
        <v>304</v>
      </c>
      <c r="CL847" s="52">
        <v>202</v>
      </c>
      <c r="CM847" s="52">
        <v>373</v>
      </c>
      <c r="CN847" s="52">
        <v>0.66447368421052633</v>
      </c>
      <c r="CO847" s="52">
        <v>0.81501340482573725</v>
      </c>
      <c r="CP847" s="52">
        <v>22.149122807017545</v>
      </c>
      <c r="CQ847" s="52">
        <v>50</v>
      </c>
      <c r="CR847" s="52">
        <v>724</v>
      </c>
      <c r="CS847" s="52">
        <v>1438</v>
      </c>
      <c r="CT847" s="52">
        <v>0.50347705146036159</v>
      </c>
      <c r="CU847" s="52">
        <v>41.956420955030133</v>
      </c>
      <c r="CV847" s="52">
        <v>50</v>
      </c>
      <c r="CW847" s="52">
        <v>0.95454545454545459</v>
      </c>
      <c r="CX847" s="52">
        <v>0.94</v>
      </c>
      <c r="CY847" s="52">
        <v>-1.4545454545454533E-2</v>
      </c>
      <c r="CZ847" s="52">
        <v>16.823939048191338</v>
      </c>
      <c r="DA847" s="52">
        <v>19.496255895940152</v>
      </c>
      <c r="DB847" s="52">
        <v>17.335082511020332</v>
      </c>
      <c r="DC847" s="52">
        <v>12.629206143265662</v>
      </c>
      <c r="DD847" s="50" t="s">
        <v>947</v>
      </c>
      <c r="DE847" s="22"/>
      <c r="DF847" s="22"/>
    </row>
    <row r="848" spans="1:110" x14ac:dyDescent="0.25">
      <c r="A848" s="50" t="s">
        <v>3636</v>
      </c>
      <c r="B848" s="50" t="s">
        <v>2440</v>
      </c>
      <c r="C848" s="50" t="s">
        <v>1284</v>
      </c>
      <c r="D848" s="50" t="s">
        <v>107</v>
      </c>
      <c r="E848" s="50" t="s">
        <v>119</v>
      </c>
      <c r="F848" s="50" t="s">
        <v>1453</v>
      </c>
      <c r="G848" s="50" t="s">
        <v>109</v>
      </c>
      <c r="H848" s="52">
        <v>641.63145007197431</v>
      </c>
      <c r="I848" s="52">
        <v>800</v>
      </c>
      <c r="J848" s="52">
        <v>80.203931258996789</v>
      </c>
      <c r="K848" s="52">
        <v>0</v>
      </c>
      <c r="L848" s="52">
        <v>242</v>
      </c>
      <c r="M848" s="52">
        <v>68.838448759359835</v>
      </c>
      <c r="N848" s="52">
        <v>91.784598345813123</v>
      </c>
      <c r="O848" s="52">
        <v>100</v>
      </c>
      <c r="P848" s="52">
        <v>85</v>
      </c>
      <c r="Q848" s="52">
        <v>62.108100480120001</v>
      </c>
      <c r="R848" s="52">
        <v>65.737145461820162</v>
      </c>
      <c r="S848" s="52">
        <v>72.482267891432357</v>
      </c>
      <c r="T848" s="52">
        <v>82.810800640159997</v>
      </c>
      <c r="U848" s="52">
        <v>100</v>
      </c>
      <c r="V848" s="52">
        <v>243</v>
      </c>
      <c r="W848" s="52">
        <v>61.683964837092454</v>
      </c>
      <c r="X848" s="52">
        <v>82.2452864494566</v>
      </c>
      <c r="Y848" s="52">
        <v>100</v>
      </c>
      <c r="Z848" s="52">
        <v>86</v>
      </c>
      <c r="AA848" s="52">
        <v>54.284553696601165</v>
      </c>
      <c r="AB848" s="52">
        <v>72.379404928801549</v>
      </c>
      <c r="AC848" s="52">
        <v>100</v>
      </c>
      <c r="AD848" s="52">
        <v>88</v>
      </c>
      <c r="AE848" s="52">
        <v>56.529166666666697</v>
      </c>
      <c r="AF848" s="52">
        <v>75.372222222222263</v>
      </c>
      <c r="AG848" s="52">
        <v>100</v>
      </c>
      <c r="AH848" s="52">
        <v>35</v>
      </c>
      <c r="AI848" s="52">
        <v>51.626666666666665</v>
      </c>
      <c r="AJ848" s="52">
        <v>59.766666666666644</v>
      </c>
      <c r="AK848" s="52">
        <v>68.835555555555544</v>
      </c>
      <c r="AL848" s="52">
        <v>100</v>
      </c>
      <c r="AM848" s="53">
        <v>10.37</v>
      </c>
      <c r="AN848" s="53">
        <v>11.45</v>
      </c>
      <c r="AO848" s="53">
        <v>8.1300000000000008</v>
      </c>
      <c r="AP848" s="52">
        <v>0</v>
      </c>
      <c r="AQ848" s="52">
        <v>0.98785425101214575</v>
      </c>
      <c r="AR848" s="52">
        <v>0.9885057471264368</v>
      </c>
      <c r="AS848" s="52">
        <v>0.98750000000000004</v>
      </c>
      <c r="AT848" s="52">
        <v>0.9919028340080972</v>
      </c>
      <c r="AU848" s="52">
        <v>1</v>
      </c>
      <c r="AV848" s="52">
        <v>0.98750000000000004</v>
      </c>
      <c r="AW848" s="52">
        <v>1</v>
      </c>
      <c r="AX848" s="52">
        <v>1</v>
      </c>
      <c r="AY848" s="52">
        <v>1</v>
      </c>
      <c r="AZ848" s="52">
        <v>7.1999999999999995E-2</v>
      </c>
      <c r="BA848" s="52">
        <v>45.600000000000016</v>
      </c>
      <c r="BB848" s="52">
        <v>50</v>
      </c>
      <c r="BC848" s="52">
        <v>0.10077519379844961</v>
      </c>
      <c r="BD848" s="52">
        <v>39.844961240310091</v>
      </c>
      <c r="BE848" s="52">
        <v>50</v>
      </c>
      <c r="BF848" s="52"/>
      <c r="BG848" s="52"/>
      <c r="BH848" s="52"/>
      <c r="BI848" s="52"/>
      <c r="BJ848" s="52"/>
      <c r="BK848" s="52"/>
      <c r="BL848" s="52"/>
      <c r="BM848" s="52"/>
      <c r="BN848" s="52"/>
      <c r="BO848" s="52"/>
      <c r="BP848" s="52">
        <v>26</v>
      </c>
      <c r="BQ848" s="52">
        <v>27</v>
      </c>
      <c r="BR848" s="52">
        <v>0.96296296296296291</v>
      </c>
      <c r="BS848" s="52">
        <v>50</v>
      </c>
      <c r="BT848" s="52">
        <v>50</v>
      </c>
      <c r="BU848" s="54"/>
      <c r="BV848" s="54"/>
      <c r="BW848" s="52"/>
      <c r="BX848" s="52"/>
      <c r="BY848" s="52"/>
      <c r="BZ848" s="55"/>
      <c r="CA848" s="55"/>
      <c r="CB848" s="52"/>
      <c r="CC848" s="52"/>
      <c r="CD848" s="52"/>
      <c r="CE848" s="52"/>
      <c r="CF848" s="52"/>
      <c r="CG848" s="52"/>
      <c r="CH848" s="52"/>
      <c r="CI848" s="52"/>
      <c r="CJ848" s="52"/>
      <c r="CK848" s="52">
        <v>116</v>
      </c>
      <c r="CL848" s="52">
        <v>57</v>
      </c>
      <c r="CM848" s="52">
        <v>115</v>
      </c>
      <c r="CN848" s="52">
        <v>0.49137931034482757</v>
      </c>
      <c r="CO848" s="52">
        <v>1.008695652173913</v>
      </c>
      <c r="CP848" s="52">
        <v>32.758620689655174</v>
      </c>
      <c r="CQ848" s="52">
        <v>50</v>
      </c>
      <c r="CR848" s="52"/>
      <c r="CS848" s="52"/>
      <c r="CT848" s="52"/>
      <c r="CU848" s="52"/>
      <c r="CV848" s="52"/>
      <c r="CW848" s="52"/>
      <c r="CX848" s="52"/>
      <c r="CY848" s="52"/>
      <c r="CZ848" s="52">
        <v>16.823939048191338</v>
      </c>
      <c r="DA848" s="52">
        <v>19.496255895940152</v>
      </c>
      <c r="DB848" s="52">
        <v>17.335082511020332</v>
      </c>
      <c r="DC848" s="52"/>
      <c r="DD848" s="50" t="s">
        <v>1303</v>
      </c>
      <c r="DE848" s="22"/>
      <c r="DF848" s="22"/>
    </row>
    <row r="849" spans="1:110" x14ac:dyDescent="0.25">
      <c r="A849" s="50" t="s">
        <v>3426</v>
      </c>
      <c r="B849" s="50" t="s">
        <v>2441</v>
      </c>
      <c r="C849" s="50" t="s">
        <v>106</v>
      </c>
      <c r="D849" s="50" t="s">
        <v>107</v>
      </c>
      <c r="E849" s="50" t="s">
        <v>137</v>
      </c>
      <c r="F849" s="50" t="s">
        <v>1453</v>
      </c>
      <c r="G849" s="50" t="s">
        <v>109</v>
      </c>
      <c r="H849" s="52">
        <v>569.21348565180881</v>
      </c>
      <c r="I849" s="52">
        <v>750</v>
      </c>
      <c r="J849" s="52">
        <v>75.895131420241185</v>
      </c>
      <c r="K849" s="52">
        <v>0</v>
      </c>
      <c r="L849" s="52">
        <v>145</v>
      </c>
      <c r="M849" s="52">
        <v>65.096164010504992</v>
      </c>
      <c r="N849" s="52">
        <v>86.794885347339985</v>
      </c>
      <c r="O849" s="52">
        <v>100</v>
      </c>
      <c r="P849" s="52">
        <v>83</v>
      </c>
      <c r="Q849" s="52">
        <v>61.276046849752333</v>
      </c>
      <c r="R849" s="52">
        <v>60.201396992380594</v>
      </c>
      <c r="S849" s="52">
        <v>70.210191822480311</v>
      </c>
      <c r="T849" s="52">
        <v>81.701395799669768</v>
      </c>
      <c r="U849" s="52">
        <v>100</v>
      </c>
      <c r="V849" s="52">
        <v>144</v>
      </c>
      <c r="W849" s="52">
        <v>55.955289758241143</v>
      </c>
      <c r="X849" s="52">
        <v>74.607053010988196</v>
      </c>
      <c r="Y849" s="52">
        <v>100</v>
      </c>
      <c r="Z849" s="52">
        <v>83</v>
      </c>
      <c r="AA849" s="52">
        <v>52.834656730741067</v>
      </c>
      <c r="AB849" s="52">
        <v>70.446208974321422</v>
      </c>
      <c r="AC849" s="52">
        <v>100</v>
      </c>
      <c r="AD849" s="52">
        <v>59</v>
      </c>
      <c r="AE849" s="52">
        <v>52.793785310734478</v>
      </c>
      <c r="AF849" s="52">
        <v>70.391713747645966</v>
      </c>
      <c r="AG849" s="52">
        <v>100</v>
      </c>
      <c r="AH849" s="52">
        <v>29</v>
      </c>
      <c r="AI849" s="52">
        <v>50.650574712643667</v>
      </c>
      <c r="AJ849" s="52">
        <v>54.865555555555538</v>
      </c>
      <c r="AK849" s="52">
        <v>67.534099616858228</v>
      </c>
      <c r="AL849" s="52">
        <v>100</v>
      </c>
      <c r="AM849" s="53">
        <v>8.93</v>
      </c>
      <c r="AN849" s="53">
        <v>7.36</v>
      </c>
      <c r="AO849" s="53">
        <v>4.21</v>
      </c>
      <c r="AP849" s="52">
        <v>0</v>
      </c>
      <c r="AQ849" s="52">
        <v>0.98051948051948057</v>
      </c>
      <c r="AR849" s="52">
        <v>0.97777777777777775</v>
      </c>
      <c r="AS849" s="52">
        <v>0.984375</v>
      </c>
      <c r="AT849" s="52">
        <v>0.97402597402597402</v>
      </c>
      <c r="AU849" s="52">
        <v>0.97777777777777775</v>
      </c>
      <c r="AV849" s="52">
        <v>0.96875</v>
      </c>
      <c r="AW849" s="52">
        <v>1</v>
      </c>
      <c r="AX849" s="52">
        <v>1</v>
      </c>
      <c r="AY849" s="52">
        <v>1</v>
      </c>
      <c r="AZ849" s="52">
        <v>0.10299003322259136</v>
      </c>
      <c r="BA849" s="52">
        <v>39.401993355481736</v>
      </c>
      <c r="BB849" s="52">
        <v>50</v>
      </c>
      <c r="BC849" s="52">
        <v>0.15469613259668508</v>
      </c>
      <c r="BD849" s="52">
        <v>29.060773480662984</v>
      </c>
      <c r="BE849" s="52">
        <v>50</v>
      </c>
      <c r="BF849" s="52"/>
      <c r="BG849" s="52"/>
      <c r="BH849" s="52"/>
      <c r="BI849" s="52"/>
      <c r="BJ849" s="52"/>
      <c r="BK849" s="52"/>
      <c r="BL849" s="52"/>
      <c r="BM849" s="52"/>
      <c r="BN849" s="52"/>
      <c r="BO849" s="52"/>
      <c r="BP849" s="52"/>
      <c r="BQ849" s="52"/>
      <c r="BR849" s="52"/>
      <c r="BS849" s="52"/>
      <c r="BT849" s="52"/>
      <c r="BU849" s="54"/>
      <c r="BV849" s="54"/>
      <c r="BW849" s="52"/>
      <c r="BX849" s="52"/>
      <c r="BY849" s="52"/>
      <c r="BZ849" s="55"/>
      <c r="CA849" s="55"/>
      <c r="CB849" s="52"/>
      <c r="CC849" s="52"/>
      <c r="CD849" s="52"/>
      <c r="CE849" s="52"/>
      <c r="CF849" s="52"/>
      <c r="CG849" s="52"/>
      <c r="CH849" s="52"/>
      <c r="CI849" s="52"/>
      <c r="CJ849" s="52"/>
      <c r="CK849" s="52">
        <v>46</v>
      </c>
      <c r="CL849" s="52">
        <v>34</v>
      </c>
      <c r="CM849" s="52">
        <v>46</v>
      </c>
      <c r="CN849" s="52">
        <v>0.73913043478260865</v>
      </c>
      <c r="CO849" s="52">
        <v>1</v>
      </c>
      <c r="CP849" s="52">
        <v>49.275362318840578</v>
      </c>
      <c r="CQ849" s="52">
        <v>50</v>
      </c>
      <c r="CR849" s="52"/>
      <c r="CS849" s="52"/>
      <c r="CT849" s="52"/>
      <c r="CU849" s="52"/>
      <c r="CV849" s="52"/>
      <c r="CW849" s="52"/>
      <c r="CX849" s="52"/>
      <c r="CY849" s="52"/>
      <c r="CZ849" s="52">
        <v>16.823939048191338</v>
      </c>
      <c r="DA849" s="52">
        <v>19.496255895940152</v>
      </c>
      <c r="DB849" s="52">
        <v>17.335082511020332</v>
      </c>
      <c r="DC849" s="52"/>
      <c r="DD849" s="50" t="s">
        <v>1060</v>
      </c>
      <c r="DE849" s="22"/>
      <c r="DF849" s="22"/>
    </row>
    <row r="850" spans="1:110" x14ac:dyDescent="0.25">
      <c r="A850" s="50" t="s">
        <v>3124</v>
      </c>
      <c r="B850" s="50" t="s">
        <v>2442</v>
      </c>
      <c r="C850" s="50" t="s">
        <v>106</v>
      </c>
      <c r="D850" s="50" t="s">
        <v>108</v>
      </c>
      <c r="E850" s="50" t="s">
        <v>119</v>
      </c>
      <c r="F850" s="50" t="s">
        <v>1454</v>
      </c>
      <c r="G850" s="50" t="s">
        <v>109</v>
      </c>
      <c r="H850" s="52">
        <v>423.67007638474274</v>
      </c>
      <c r="I850" s="52">
        <v>800</v>
      </c>
      <c r="J850" s="52">
        <v>52.958759548092836</v>
      </c>
      <c r="K850" s="52">
        <v>0</v>
      </c>
      <c r="L850" s="52">
        <v>705</v>
      </c>
      <c r="M850" s="52">
        <v>46.531796115759704</v>
      </c>
      <c r="N850" s="52">
        <v>62.042394821012934</v>
      </c>
      <c r="O850" s="52">
        <v>100</v>
      </c>
      <c r="P850" s="52">
        <v>630</v>
      </c>
      <c r="Q850" s="52">
        <v>45.418805618430561</v>
      </c>
      <c r="R850" s="52">
        <v>48.525366268454064</v>
      </c>
      <c r="S850" s="52">
        <v>55.880916293324503</v>
      </c>
      <c r="T850" s="52">
        <v>60.55840749124075</v>
      </c>
      <c r="U850" s="52">
        <v>100</v>
      </c>
      <c r="V850" s="52">
        <v>704</v>
      </c>
      <c r="W850" s="52">
        <v>38.771364487844373</v>
      </c>
      <c r="X850" s="52">
        <v>51.695152650459164</v>
      </c>
      <c r="Y850" s="52">
        <v>100</v>
      </c>
      <c r="Z850" s="52">
        <v>629</v>
      </c>
      <c r="AA850" s="52">
        <v>37.608327709552277</v>
      </c>
      <c r="AB850" s="52">
        <v>50.144436946069703</v>
      </c>
      <c r="AC850" s="52">
        <v>100</v>
      </c>
      <c r="AD850" s="52">
        <v>245</v>
      </c>
      <c r="AE850" s="52">
        <v>40.404047619047638</v>
      </c>
      <c r="AF850" s="52">
        <v>53.872063492063518</v>
      </c>
      <c r="AG850" s="52">
        <v>100</v>
      </c>
      <c r="AH850" s="52">
        <v>215</v>
      </c>
      <c r="AI850" s="52">
        <v>39.474224806201562</v>
      </c>
      <c r="AJ850" s="52">
        <v>47.067777777777778</v>
      </c>
      <c r="AK850" s="52">
        <v>52.632299741602083</v>
      </c>
      <c r="AL850" s="52">
        <v>100</v>
      </c>
      <c r="AM850" s="53">
        <v>10.46</v>
      </c>
      <c r="AN850" s="53">
        <v>10.91</v>
      </c>
      <c r="AO850" s="53">
        <v>7.59</v>
      </c>
      <c r="AP850" s="52">
        <v>0</v>
      </c>
      <c r="AQ850" s="52">
        <v>0.99356499356499361</v>
      </c>
      <c r="AR850" s="52">
        <v>0.99283667621776506</v>
      </c>
      <c r="AS850" s="52">
        <v>1</v>
      </c>
      <c r="AT850" s="52">
        <v>0.99106002554278416</v>
      </c>
      <c r="AU850" s="52">
        <v>0.99005681818181823</v>
      </c>
      <c r="AV850" s="52">
        <v>1</v>
      </c>
      <c r="AW850" s="52">
        <v>0.98884758364312264</v>
      </c>
      <c r="AX850" s="52">
        <v>0.98734177215189878</v>
      </c>
      <c r="AY850" s="52">
        <v>1</v>
      </c>
      <c r="AZ850" s="52">
        <v>0.22038216560509555</v>
      </c>
      <c r="BA850" s="52">
        <v>15.92356687898091</v>
      </c>
      <c r="BB850" s="52">
        <v>50</v>
      </c>
      <c r="BC850" s="52">
        <v>0.23863636363636365</v>
      </c>
      <c r="BD850" s="52">
        <v>12.272727272727279</v>
      </c>
      <c r="BE850" s="52">
        <v>50</v>
      </c>
      <c r="BF850" s="52"/>
      <c r="BG850" s="52"/>
      <c r="BH850" s="52"/>
      <c r="BI850" s="52"/>
      <c r="BJ850" s="52"/>
      <c r="BK850" s="52"/>
      <c r="BL850" s="52"/>
      <c r="BM850" s="52"/>
      <c r="BN850" s="52"/>
      <c r="BO850" s="52"/>
      <c r="BP850" s="52">
        <v>165</v>
      </c>
      <c r="BQ850" s="52">
        <v>207</v>
      </c>
      <c r="BR850" s="52">
        <v>0.79710144927536231</v>
      </c>
      <c r="BS850" s="52">
        <v>42.399013259327781</v>
      </c>
      <c r="BT850" s="52">
        <v>50</v>
      </c>
      <c r="BU850" s="54"/>
      <c r="BV850" s="54"/>
      <c r="BW850" s="52"/>
      <c r="BX850" s="52"/>
      <c r="BY850" s="52"/>
      <c r="BZ850" s="55"/>
      <c r="CA850" s="55"/>
      <c r="CB850" s="52"/>
      <c r="CC850" s="52"/>
      <c r="CD850" s="52"/>
      <c r="CE850" s="52"/>
      <c r="CF850" s="52"/>
      <c r="CG850" s="52"/>
      <c r="CH850" s="52"/>
      <c r="CI850" s="52"/>
      <c r="CJ850" s="52"/>
      <c r="CK850" s="52">
        <v>482</v>
      </c>
      <c r="CL850" s="52">
        <v>160</v>
      </c>
      <c r="CM850" s="52">
        <v>535</v>
      </c>
      <c r="CN850" s="52">
        <v>0.33195020746887965</v>
      </c>
      <c r="CO850" s="52">
        <v>0.90093457943925237</v>
      </c>
      <c r="CP850" s="52">
        <v>22.130013831258644</v>
      </c>
      <c r="CQ850" s="52">
        <v>50</v>
      </c>
      <c r="CR850" s="52"/>
      <c r="CS850" s="52"/>
      <c r="CT850" s="52"/>
      <c r="CU850" s="52"/>
      <c r="CV850" s="52"/>
      <c r="CW850" s="52"/>
      <c r="CX850" s="52"/>
      <c r="CY850" s="52"/>
      <c r="CZ850" s="52">
        <v>16.823939048191338</v>
      </c>
      <c r="DA850" s="52">
        <v>19.496255895940152</v>
      </c>
      <c r="DB850" s="52">
        <v>17.335082511020332</v>
      </c>
      <c r="DC850" s="52"/>
      <c r="DD850" s="50" t="s">
        <v>721</v>
      </c>
      <c r="DE850" s="22"/>
      <c r="DF850" s="22"/>
    </row>
    <row r="851" spans="1:110" x14ac:dyDescent="0.25">
      <c r="A851" s="50" t="s">
        <v>3121</v>
      </c>
      <c r="B851" s="50" t="s">
        <v>2443</v>
      </c>
      <c r="C851" s="50" t="s">
        <v>106</v>
      </c>
      <c r="D851" s="50" t="s">
        <v>114</v>
      </c>
      <c r="E851" s="50" t="s">
        <v>137</v>
      </c>
      <c r="F851" s="50" t="s">
        <v>1454</v>
      </c>
      <c r="G851" s="50" t="s">
        <v>109</v>
      </c>
      <c r="H851" s="52">
        <v>418.88552939217095</v>
      </c>
      <c r="I851" s="52">
        <v>750</v>
      </c>
      <c r="J851" s="52">
        <v>55.851403918956123</v>
      </c>
      <c r="K851" s="52">
        <v>0</v>
      </c>
      <c r="L851" s="52">
        <v>262</v>
      </c>
      <c r="M851" s="52">
        <v>45.019237976563311</v>
      </c>
      <c r="N851" s="52">
        <v>60.025650635417747</v>
      </c>
      <c r="O851" s="52">
        <v>100</v>
      </c>
      <c r="P851" s="52">
        <v>254</v>
      </c>
      <c r="Q851" s="52">
        <v>44.959816503135642</v>
      </c>
      <c r="R851" s="52"/>
      <c r="S851" s="52"/>
      <c r="T851" s="52">
        <v>59.946422004180853</v>
      </c>
      <c r="U851" s="52">
        <v>100</v>
      </c>
      <c r="V851" s="52">
        <v>263</v>
      </c>
      <c r="W851" s="52">
        <v>40.408609843495775</v>
      </c>
      <c r="X851" s="52">
        <v>53.878146457994369</v>
      </c>
      <c r="Y851" s="52">
        <v>100</v>
      </c>
      <c r="Z851" s="52">
        <v>255</v>
      </c>
      <c r="AA851" s="52">
        <v>40.008170479248911</v>
      </c>
      <c r="AB851" s="52">
        <v>53.344227305665214</v>
      </c>
      <c r="AC851" s="52">
        <v>100</v>
      </c>
      <c r="AD851" s="52">
        <v>99</v>
      </c>
      <c r="AE851" s="52">
        <v>37.800000000000018</v>
      </c>
      <c r="AF851" s="52">
        <v>50.40000000000002</v>
      </c>
      <c r="AG851" s="52">
        <v>100</v>
      </c>
      <c r="AH851" s="52">
        <v>96</v>
      </c>
      <c r="AI851" s="52">
        <v>37.625347222222246</v>
      </c>
      <c r="AJ851" s="52"/>
      <c r="AK851" s="52">
        <v>50.167129629629656</v>
      </c>
      <c r="AL851" s="52">
        <v>100</v>
      </c>
      <c r="AM851" s="53"/>
      <c r="AN851" s="53"/>
      <c r="AO851" s="53"/>
      <c r="AP851" s="52">
        <v>0</v>
      </c>
      <c r="AQ851" s="52">
        <v>0.97682119205298013</v>
      </c>
      <c r="AR851" s="52">
        <v>0.97931034482758617</v>
      </c>
      <c r="AS851" s="52"/>
      <c r="AT851" s="52">
        <v>0.98427672955974843</v>
      </c>
      <c r="AU851" s="52">
        <v>0.9836601307189542</v>
      </c>
      <c r="AV851" s="52"/>
      <c r="AW851" s="52">
        <v>1</v>
      </c>
      <c r="AX851" s="52">
        <v>1</v>
      </c>
      <c r="AY851" s="52"/>
      <c r="AZ851" s="52">
        <v>0.16312056737588654</v>
      </c>
      <c r="BA851" s="52">
        <v>27.3758865248227</v>
      </c>
      <c r="BB851" s="52">
        <v>50</v>
      </c>
      <c r="BC851" s="52">
        <v>0.16493313521545319</v>
      </c>
      <c r="BD851" s="52">
        <v>27.013372956909379</v>
      </c>
      <c r="BE851" s="52">
        <v>50</v>
      </c>
      <c r="BF851" s="52"/>
      <c r="BG851" s="52"/>
      <c r="BH851" s="52"/>
      <c r="BI851" s="52"/>
      <c r="BJ851" s="52"/>
      <c r="BK851" s="52"/>
      <c r="BL851" s="52"/>
      <c r="BM851" s="52"/>
      <c r="BN851" s="52"/>
      <c r="BO851" s="52"/>
      <c r="BP851" s="52"/>
      <c r="BQ851" s="52"/>
      <c r="BR851" s="52"/>
      <c r="BS851" s="52"/>
      <c r="BT851" s="52"/>
      <c r="BU851" s="54"/>
      <c r="BV851" s="54"/>
      <c r="BW851" s="52"/>
      <c r="BX851" s="52"/>
      <c r="BY851" s="52"/>
      <c r="BZ851" s="55"/>
      <c r="CA851" s="55"/>
      <c r="CB851" s="52"/>
      <c r="CC851" s="52"/>
      <c r="CD851" s="52"/>
      <c r="CE851" s="52"/>
      <c r="CF851" s="52"/>
      <c r="CG851" s="52"/>
      <c r="CH851" s="52"/>
      <c r="CI851" s="52"/>
      <c r="CJ851" s="52"/>
      <c r="CK851" s="52">
        <v>98</v>
      </c>
      <c r="CL851" s="52">
        <v>54</v>
      </c>
      <c r="CM851" s="52">
        <v>98</v>
      </c>
      <c r="CN851" s="52">
        <v>0.55102040816326525</v>
      </c>
      <c r="CO851" s="52">
        <v>1</v>
      </c>
      <c r="CP851" s="52">
        <v>36.734693877551017</v>
      </c>
      <c r="CQ851" s="52">
        <v>50</v>
      </c>
      <c r="CR851" s="52"/>
      <c r="CS851" s="52"/>
      <c r="CT851" s="52"/>
      <c r="CU851" s="52"/>
      <c r="CV851" s="52"/>
      <c r="CW851" s="52"/>
      <c r="CX851" s="52"/>
      <c r="CY851" s="52"/>
      <c r="CZ851" s="52">
        <v>16.823939048191338</v>
      </c>
      <c r="DA851" s="52">
        <v>19.496255895940152</v>
      </c>
      <c r="DB851" s="52">
        <v>17.335082511020332</v>
      </c>
      <c r="DC851" s="52"/>
      <c r="DD851" s="50" t="s">
        <v>718</v>
      </c>
      <c r="DE851" s="22"/>
      <c r="DF851" s="22"/>
    </row>
    <row r="852" spans="1:110" x14ac:dyDescent="0.25">
      <c r="A852" s="50" t="s">
        <v>2915</v>
      </c>
      <c r="B852" s="50" t="s">
        <v>2444</v>
      </c>
      <c r="C852" s="50" t="s">
        <v>106</v>
      </c>
      <c r="D852" s="50" t="s">
        <v>140</v>
      </c>
      <c r="E852" s="50" t="s">
        <v>119</v>
      </c>
      <c r="F852" s="50" t="s">
        <v>2644</v>
      </c>
      <c r="G852" s="50" t="s">
        <v>109</v>
      </c>
      <c r="H852" s="52">
        <v>691.17901836847943</v>
      </c>
      <c r="I852" s="52">
        <v>800</v>
      </c>
      <c r="J852" s="52">
        <v>86.397377296059929</v>
      </c>
      <c r="K852" s="52">
        <v>1</v>
      </c>
      <c r="L852" s="52">
        <v>1024</v>
      </c>
      <c r="M852" s="52">
        <v>76.31061797216185</v>
      </c>
      <c r="N852" s="52">
        <v>100</v>
      </c>
      <c r="O852" s="52">
        <v>100</v>
      </c>
      <c r="P852" s="52">
        <v>172</v>
      </c>
      <c r="Q852" s="52">
        <v>59.073333246629645</v>
      </c>
      <c r="R852" s="52">
        <v>75</v>
      </c>
      <c r="S852" s="52">
        <v>75</v>
      </c>
      <c r="T852" s="52">
        <v>78.764444328839517</v>
      </c>
      <c r="U852" s="52">
        <v>100</v>
      </c>
      <c r="V852" s="52">
        <v>1024</v>
      </c>
      <c r="W852" s="52">
        <v>71.753743944221412</v>
      </c>
      <c r="X852" s="52">
        <v>95.671658592295216</v>
      </c>
      <c r="Y852" s="52">
        <v>100</v>
      </c>
      <c r="Z852" s="52">
        <v>172</v>
      </c>
      <c r="AA852" s="52">
        <v>53.428645088995729</v>
      </c>
      <c r="AB852" s="52">
        <v>71.238193451994306</v>
      </c>
      <c r="AC852" s="52">
        <v>100</v>
      </c>
      <c r="AD852" s="52">
        <v>519</v>
      </c>
      <c r="AE852" s="52">
        <v>66.977071290944167</v>
      </c>
      <c r="AF852" s="52">
        <v>89.302761721258889</v>
      </c>
      <c r="AG852" s="52">
        <v>100</v>
      </c>
      <c r="AH852" s="52">
        <v>84</v>
      </c>
      <c r="AI852" s="52">
        <v>53.555158730158738</v>
      </c>
      <c r="AJ852" s="52">
        <v>69.568888888888864</v>
      </c>
      <c r="AK852" s="52">
        <v>71.406878306878312</v>
      </c>
      <c r="AL852" s="52">
        <v>100</v>
      </c>
      <c r="AM852" s="53">
        <v>15.92</v>
      </c>
      <c r="AN852" s="53">
        <v>21.57</v>
      </c>
      <c r="AO852" s="53">
        <v>16.010000000000002</v>
      </c>
      <c r="AP852" s="52">
        <v>0</v>
      </c>
      <c r="AQ852" s="52">
        <v>0.99711260827718962</v>
      </c>
      <c r="AR852" s="52">
        <v>0.99447513812154698</v>
      </c>
      <c r="AS852" s="52">
        <v>0.99766899766899764</v>
      </c>
      <c r="AT852" s="52">
        <v>0.99711538461538463</v>
      </c>
      <c r="AU852" s="52">
        <v>0.99450549450549453</v>
      </c>
      <c r="AV852" s="52">
        <v>0.99766899766899764</v>
      </c>
      <c r="AW852" s="52">
        <v>1</v>
      </c>
      <c r="AX852" s="52">
        <v>1</v>
      </c>
      <c r="AY852" s="52">
        <v>1</v>
      </c>
      <c r="AZ852" s="52">
        <v>2.0270270270270271E-2</v>
      </c>
      <c r="BA852" s="52">
        <v>50</v>
      </c>
      <c r="BB852" s="52">
        <v>50</v>
      </c>
      <c r="BC852" s="52">
        <v>6.25E-2</v>
      </c>
      <c r="BD852" s="52">
        <v>47.500000000000007</v>
      </c>
      <c r="BE852" s="52">
        <v>50</v>
      </c>
      <c r="BF852" s="52"/>
      <c r="BG852" s="52"/>
      <c r="BH852" s="52"/>
      <c r="BI852" s="52"/>
      <c r="BJ852" s="52"/>
      <c r="BK852" s="52"/>
      <c r="BL852" s="52"/>
      <c r="BM852" s="52"/>
      <c r="BN852" s="52"/>
      <c r="BO852" s="52"/>
      <c r="BP852" s="52">
        <v>450</v>
      </c>
      <c r="BQ852" s="52">
        <v>460</v>
      </c>
      <c r="BR852" s="52">
        <v>0.97826086956521741</v>
      </c>
      <c r="BS852" s="52">
        <v>50</v>
      </c>
      <c r="BT852" s="52">
        <v>50</v>
      </c>
      <c r="BU852" s="54"/>
      <c r="BV852" s="54"/>
      <c r="BW852" s="52"/>
      <c r="BX852" s="52"/>
      <c r="BY852" s="52"/>
      <c r="BZ852" s="55"/>
      <c r="CA852" s="55"/>
      <c r="CB852" s="52"/>
      <c r="CC852" s="52"/>
      <c r="CD852" s="52"/>
      <c r="CE852" s="52"/>
      <c r="CF852" s="52"/>
      <c r="CG852" s="52"/>
      <c r="CH852" s="52"/>
      <c r="CI852" s="52"/>
      <c r="CJ852" s="52"/>
      <c r="CK852" s="52">
        <v>488</v>
      </c>
      <c r="CL852" s="52">
        <v>273</v>
      </c>
      <c r="CM852" s="52">
        <v>525</v>
      </c>
      <c r="CN852" s="52">
        <v>0.55942622950819676</v>
      </c>
      <c r="CO852" s="52">
        <v>0.92952380952380953</v>
      </c>
      <c r="CP852" s="52">
        <v>37.295081967213115</v>
      </c>
      <c r="CQ852" s="52">
        <v>50</v>
      </c>
      <c r="CR852" s="52"/>
      <c r="CS852" s="52"/>
      <c r="CT852" s="52"/>
      <c r="CU852" s="52"/>
      <c r="CV852" s="52"/>
      <c r="CW852" s="52"/>
      <c r="CX852" s="52"/>
      <c r="CY852" s="52"/>
      <c r="CZ852" s="52">
        <v>16.823939048191338</v>
      </c>
      <c r="DA852" s="52">
        <v>19.496255895940152</v>
      </c>
      <c r="DB852" s="52">
        <v>17.335082511020332</v>
      </c>
      <c r="DC852" s="52"/>
      <c r="DD852" s="50" t="s">
        <v>488</v>
      </c>
      <c r="DE852" s="22"/>
      <c r="DF852" s="22"/>
    </row>
    <row r="853" spans="1:110" x14ac:dyDescent="0.25">
      <c r="A853" s="50" t="s">
        <v>3122</v>
      </c>
      <c r="B853" s="50" t="s">
        <v>2445</v>
      </c>
      <c r="C853" s="50" t="s">
        <v>106</v>
      </c>
      <c r="D853" s="50" t="s">
        <v>107</v>
      </c>
      <c r="E853" s="50" t="s">
        <v>137</v>
      </c>
      <c r="F853" s="50" t="s">
        <v>1454</v>
      </c>
      <c r="G853" s="50" t="s">
        <v>109</v>
      </c>
      <c r="H853" s="52">
        <v>466.45637837746079</v>
      </c>
      <c r="I853" s="52">
        <v>750</v>
      </c>
      <c r="J853" s="52">
        <v>62.194183783661437</v>
      </c>
      <c r="K853" s="52">
        <v>0</v>
      </c>
      <c r="L853" s="52">
        <v>250</v>
      </c>
      <c r="M853" s="52">
        <v>56.383645149678408</v>
      </c>
      <c r="N853" s="52">
        <v>75.178193532904544</v>
      </c>
      <c r="O853" s="52">
        <v>100</v>
      </c>
      <c r="P853" s="52">
        <v>220</v>
      </c>
      <c r="Q853" s="52">
        <v>55.471970251430825</v>
      </c>
      <c r="R853" s="52">
        <v>59.648163685663683</v>
      </c>
      <c r="S853" s="52">
        <v>63.069261070160664</v>
      </c>
      <c r="T853" s="52">
        <v>73.962627001907762</v>
      </c>
      <c r="U853" s="52">
        <v>100</v>
      </c>
      <c r="V853" s="52">
        <v>250</v>
      </c>
      <c r="W853" s="52">
        <v>52.046501936001953</v>
      </c>
      <c r="X853" s="52">
        <v>69.395335914669261</v>
      </c>
      <c r="Y853" s="52">
        <v>100</v>
      </c>
      <c r="Z853" s="52">
        <v>220</v>
      </c>
      <c r="AA853" s="52">
        <v>51.009911697411709</v>
      </c>
      <c r="AB853" s="52">
        <v>68.013215596548946</v>
      </c>
      <c r="AC853" s="52">
        <v>100</v>
      </c>
      <c r="AD853" s="52">
        <v>75</v>
      </c>
      <c r="AE853" s="52">
        <v>39.076888888888895</v>
      </c>
      <c r="AF853" s="52">
        <v>52.102518518518522</v>
      </c>
      <c r="AG853" s="52">
        <v>100</v>
      </c>
      <c r="AH853" s="52">
        <v>64</v>
      </c>
      <c r="AI853" s="52">
        <v>37.566145833333344</v>
      </c>
      <c r="AJ853" s="52"/>
      <c r="AK853" s="52">
        <v>50.088194444444454</v>
      </c>
      <c r="AL853" s="52">
        <v>100</v>
      </c>
      <c r="AM853" s="53">
        <v>7.59</v>
      </c>
      <c r="AN853" s="53">
        <v>8.6300000000000008</v>
      </c>
      <c r="AO853" s="53"/>
      <c r="AP853" s="52">
        <v>0</v>
      </c>
      <c r="AQ853" s="52">
        <v>0.99285714285714288</v>
      </c>
      <c r="AR853" s="52">
        <v>0.99596774193548387</v>
      </c>
      <c r="AS853" s="52">
        <v>0.96875</v>
      </c>
      <c r="AT853" s="52">
        <v>0.99645390070921991</v>
      </c>
      <c r="AU853" s="52">
        <v>1</v>
      </c>
      <c r="AV853" s="52">
        <v>0.96875</v>
      </c>
      <c r="AW853" s="52">
        <v>1</v>
      </c>
      <c r="AX853" s="52">
        <v>1</v>
      </c>
      <c r="AY853" s="52"/>
      <c r="AZ853" s="52">
        <v>0.1111111111111111</v>
      </c>
      <c r="BA853" s="52">
        <v>37.777777777777771</v>
      </c>
      <c r="BB853" s="52">
        <v>50</v>
      </c>
      <c r="BC853" s="52">
        <v>0.1225296442687747</v>
      </c>
      <c r="BD853" s="52">
        <v>35.494071146245076</v>
      </c>
      <c r="BE853" s="52">
        <v>50</v>
      </c>
      <c r="BF853" s="52"/>
      <c r="BG853" s="52"/>
      <c r="BH853" s="52"/>
      <c r="BI853" s="52"/>
      <c r="BJ853" s="52"/>
      <c r="BK853" s="52"/>
      <c r="BL853" s="52"/>
      <c r="BM853" s="52"/>
      <c r="BN853" s="52"/>
      <c r="BO853" s="52"/>
      <c r="BP853" s="52"/>
      <c r="BQ853" s="52"/>
      <c r="BR853" s="52"/>
      <c r="BS853" s="52"/>
      <c r="BT853" s="52"/>
      <c r="BU853" s="54"/>
      <c r="BV853" s="54"/>
      <c r="BW853" s="52"/>
      <c r="BX853" s="52"/>
      <c r="BY853" s="52"/>
      <c r="BZ853" s="55"/>
      <c r="CA853" s="55"/>
      <c r="CB853" s="52"/>
      <c r="CC853" s="52"/>
      <c r="CD853" s="52"/>
      <c r="CE853" s="52"/>
      <c r="CF853" s="52"/>
      <c r="CG853" s="52"/>
      <c r="CH853" s="52"/>
      <c r="CI853" s="52"/>
      <c r="CJ853" s="52"/>
      <c r="CK853" s="52">
        <v>105</v>
      </c>
      <c r="CL853" s="52">
        <v>7</v>
      </c>
      <c r="CM853" s="52">
        <v>102</v>
      </c>
      <c r="CN853" s="52">
        <v>6.6666666666666666E-2</v>
      </c>
      <c r="CO853" s="52">
        <v>1.0294117647058822</v>
      </c>
      <c r="CP853" s="52">
        <v>4.4444444444444446</v>
      </c>
      <c r="CQ853" s="52">
        <v>50</v>
      </c>
      <c r="CR853" s="52"/>
      <c r="CS853" s="52"/>
      <c r="CT853" s="52"/>
      <c r="CU853" s="52"/>
      <c r="CV853" s="52"/>
      <c r="CW853" s="52"/>
      <c r="CX853" s="52"/>
      <c r="CY853" s="52"/>
      <c r="CZ853" s="52">
        <v>16.823939048191338</v>
      </c>
      <c r="DA853" s="52">
        <v>19.496255895940152</v>
      </c>
      <c r="DB853" s="52">
        <v>17.335082511020332</v>
      </c>
      <c r="DC853" s="52"/>
      <c r="DD853" s="50" t="s">
        <v>719</v>
      </c>
      <c r="DE853" s="22"/>
      <c r="DF853" s="22"/>
    </row>
    <row r="854" spans="1:110" x14ac:dyDescent="0.25">
      <c r="A854" s="50" t="s">
        <v>3495</v>
      </c>
      <c r="B854" s="50" t="s">
        <v>2446</v>
      </c>
      <c r="C854" s="50" t="s">
        <v>106</v>
      </c>
      <c r="D854" s="50" t="s">
        <v>107</v>
      </c>
      <c r="E854" s="50" t="s">
        <v>137</v>
      </c>
      <c r="F854" s="50" t="s">
        <v>1453</v>
      </c>
      <c r="G854" s="50" t="s">
        <v>109</v>
      </c>
      <c r="H854" s="52">
        <v>669.37733076674203</v>
      </c>
      <c r="I854" s="52">
        <v>750</v>
      </c>
      <c r="J854" s="52">
        <v>89.250310768898927</v>
      </c>
      <c r="K854" s="52">
        <v>0</v>
      </c>
      <c r="L854" s="52">
        <v>173</v>
      </c>
      <c r="M854" s="52">
        <v>78.688056059116946</v>
      </c>
      <c r="N854" s="52">
        <v>100</v>
      </c>
      <c r="O854" s="52">
        <v>100</v>
      </c>
      <c r="P854" s="52">
        <v>87</v>
      </c>
      <c r="Q854" s="52">
        <v>70.981111427863212</v>
      </c>
      <c r="R854" s="52">
        <v>75</v>
      </c>
      <c r="S854" s="52">
        <v>75</v>
      </c>
      <c r="T854" s="52">
        <v>94.64148190381762</v>
      </c>
      <c r="U854" s="52">
        <v>100</v>
      </c>
      <c r="V854" s="52">
        <v>173</v>
      </c>
      <c r="W854" s="52">
        <v>70.858834434701478</v>
      </c>
      <c r="X854" s="52">
        <v>94.4784459129353</v>
      </c>
      <c r="Y854" s="52">
        <v>100</v>
      </c>
      <c r="Z854" s="52">
        <v>87</v>
      </c>
      <c r="AA854" s="52">
        <v>61.960816206505868</v>
      </c>
      <c r="AB854" s="52">
        <v>82.61442160867449</v>
      </c>
      <c r="AC854" s="52">
        <v>100</v>
      </c>
      <c r="AD854" s="52">
        <v>56</v>
      </c>
      <c r="AE854" s="52">
        <v>67.001785714285731</v>
      </c>
      <c r="AF854" s="52">
        <v>89.335714285714303</v>
      </c>
      <c r="AG854" s="52">
        <v>100</v>
      </c>
      <c r="AH854" s="52">
        <v>27</v>
      </c>
      <c r="AI854" s="52">
        <v>58.612345679012343</v>
      </c>
      <c r="AJ854" s="52">
        <v>74.812643678160924</v>
      </c>
      <c r="AK854" s="52">
        <v>78.149794238683128</v>
      </c>
      <c r="AL854" s="52">
        <v>100</v>
      </c>
      <c r="AM854" s="53">
        <v>4.01</v>
      </c>
      <c r="AN854" s="53">
        <v>13.03</v>
      </c>
      <c r="AO854" s="53">
        <v>16.2</v>
      </c>
      <c r="AP854" s="52">
        <v>0</v>
      </c>
      <c r="AQ854" s="52">
        <v>0.99453551912568305</v>
      </c>
      <c r="AR854" s="52">
        <v>1</v>
      </c>
      <c r="AS854" s="52">
        <v>0.9885057471264368</v>
      </c>
      <c r="AT854" s="52">
        <v>0.9946236559139785</v>
      </c>
      <c r="AU854" s="52">
        <v>1</v>
      </c>
      <c r="AV854" s="52">
        <v>0.9885057471264368</v>
      </c>
      <c r="AW854" s="52">
        <v>1</v>
      </c>
      <c r="AX854" s="52">
        <v>1</v>
      </c>
      <c r="AY854" s="52">
        <v>1</v>
      </c>
      <c r="AZ854" s="52">
        <v>6.7796610169491525E-2</v>
      </c>
      <c r="BA854" s="52">
        <v>46.440677966101696</v>
      </c>
      <c r="BB854" s="52">
        <v>50</v>
      </c>
      <c r="BC854" s="52">
        <v>8.247422680412371E-2</v>
      </c>
      <c r="BD854" s="52">
        <v>43.505154639175259</v>
      </c>
      <c r="BE854" s="52">
        <v>50</v>
      </c>
      <c r="BF854" s="52"/>
      <c r="BG854" s="52"/>
      <c r="BH854" s="52"/>
      <c r="BI854" s="52"/>
      <c r="BJ854" s="52"/>
      <c r="BK854" s="52"/>
      <c r="BL854" s="52"/>
      <c r="BM854" s="52"/>
      <c r="BN854" s="52"/>
      <c r="BO854" s="52"/>
      <c r="BP854" s="52"/>
      <c r="BQ854" s="52"/>
      <c r="BR854" s="52"/>
      <c r="BS854" s="52"/>
      <c r="BT854" s="52"/>
      <c r="BU854" s="54"/>
      <c r="BV854" s="54"/>
      <c r="BW854" s="52"/>
      <c r="BX854" s="52"/>
      <c r="BY854" s="52"/>
      <c r="BZ854" s="55"/>
      <c r="CA854" s="55"/>
      <c r="CB854" s="52"/>
      <c r="CC854" s="52"/>
      <c r="CD854" s="52"/>
      <c r="CE854" s="52"/>
      <c r="CF854" s="52"/>
      <c r="CG854" s="52"/>
      <c r="CH854" s="52"/>
      <c r="CI854" s="52"/>
      <c r="CJ854" s="52"/>
      <c r="CK854" s="52">
        <v>63</v>
      </c>
      <c r="CL854" s="52">
        <v>38</v>
      </c>
      <c r="CM854" s="52">
        <v>64</v>
      </c>
      <c r="CN854" s="52">
        <v>0.60317460317460314</v>
      </c>
      <c r="CO854" s="52">
        <v>0.984375</v>
      </c>
      <c r="CP854" s="52">
        <v>40.211640211640209</v>
      </c>
      <c r="CQ854" s="52">
        <v>50</v>
      </c>
      <c r="CR854" s="52"/>
      <c r="CS854" s="52"/>
      <c r="CT854" s="52"/>
      <c r="CU854" s="52"/>
      <c r="CV854" s="52"/>
      <c r="CW854" s="52"/>
      <c r="CX854" s="52"/>
      <c r="CY854" s="52"/>
      <c r="CZ854" s="52">
        <v>16.823939048191338</v>
      </c>
      <c r="DA854" s="52">
        <v>19.496255895940152</v>
      </c>
      <c r="DB854" s="52">
        <v>17.335082511020332</v>
      </c>
      <c r="DC854" s="52"/>
      <c r="DD854" s="50" t="s">
        <v>719</v>
      </c>
      <c r="DE854" s="22"/>
      <c r="DF854" s="22"/>
    </row>
    <row r="855" spans="1:110" x14ac:dyDescent="0.25">
      <c r="A855" s="50" t="s">
        <v>3075</v>
      </c>
      <c r="B855" s="50" t="s">
        <v>2447</v>
      </c>
      <c r="C855" s="50" t="s">
        <v>106</v>
      </c>
      <c r="D855" s="50" t="s">
        <v>107</v>
      </c>
      <c r="E855" s="50" t="s">
        <v>137</v>
      </c>
      <c r="F855" s="50" t="s">
        <v>2644</v>
      </c>
      <c r="G855" s="50" t="s">
        <v>109</v>
      </c>
      <c r="H855" s="52">
        <v>569.71168086917567</v>
      </c>
      <c r="I855" s="52">
        <v>750</v>
      </c>
      <c r="J855" s="52">
        <v>75.96155744922342</v>
      </c>
      <c r="K855" s="52">
        <v>0</v>
      </c>
      <c r="L855" s="52">
        <v>132</v>
      </c>
      <c r="M855" s="52">
        <v>71.83754564593103</v>
      </c>
      <c r="N855" s="52">
        <v>95.783394194574711</v>
      </c>
      <c r="O855" s="52">
        <v>100</v>
      </c>
      <c r="P855" s="52">
        <v>73</v>
      </c>
      <c r="Q855" s="52">
        <v>62.725709348772725</v>
      </c>
      <c r="R855" s="52">
        <v>72.968249050876167</v>
      </c>
      <c r="S855" s="52">
        <v>75</v>
      </c>
      <c r="T855" s="52">
        <v>83.634279131696971</v>
      </c>
      <c r="U855" s="52">
        <v>100</v>
      </c>
      <c r="V855" s="52">
        <v>131</v>
      </c>
      <c r="W855" s="52">
        <v>63.117320134495706</v>
      </c>
      <c r="X855" s="52">
        <v>84.156426845994275</v>
      </c>
      <c r="Y855" s="52">
        <v>100</v>
      </c>
      <c r="Z855" s="52">
        <v>72</v>
      </c>
      <c r="AA855" s="52">
        <v>55.045031161350607</v>
      </c>
      <c r="AB855" s="52">
        <v>73.39337488180081</v>
      </c>
      <c r="AC855" s="52">
        <v>100</v>
      </c>
      <c r="AD855" s="52">
        <v>46</v>
      </c>
      <c r="AE855" s="52">
        <v>52.863768115942023</v>
      </c>
      <c r="AF855" s="52">
        <v>70.485024154589354</v>
      </c>
      <c r="AG855" s="52">
        <v>100</v>
      </c>
      <c r="AH855" s="52">
        <v>27</v>
      </c>
      <c r="AI855" s="52">
        <v>46.485185185185188</v>
      </c>
      <c r="AJ855" s="52"/>
      <c r="AK855" s="52">
        <v>61.980246913580253</v>
      </c>
      <c r="AL855" s="52">
        <v>100</v>
      </c>
      <c r="AM855" s="53">
        <v>12.27</v>
      </c>
      <c r="AN855" s="53">
        <v>17.920000000000002</v>
      </c>
      <c r="AO855" s="53"/>
      <c r="AP855" s="52">
        <v>0</v>
      </c>
      <c r="AQ855" s="52">
        <v>0.99259259259259258</v>
      </c>
      <c r="AR855" s="52">
        <v>0.98684210526315785</v>
      </c>
      <c r="AS855" s="52">
        <v>1</v>
      </c>
      <c r="AT855" s="52">
        <v>1</v>
      </c>
      <c r="AU855" s="52">
        <v>1</v>
      </c>
      <c r="AV855" s="52">
        <v>1</v>
      </c>
      <c r="AW855" s="52">
        <v>1</v>
      </c>
      <c r="AX855" s="52">
        <v>1</v>
      </c>
      <c r="AY855" s="52"/>
      <c r="AZ855" s="52">
        <v>5.0359712230215826E-2</v>
      </c>
      <c r="BA855" s="52">
        <v>49.92805755395684</v>
      </c>
      <c r="BB855" s="52">
        <v>50</v>
      </c>
      <c r="BC855" s="52">
        <v>8.3333333333333329E-2</v>
      </c>
      <c r="BD855" s="52">
        <v>43.333333333333329</v>
      </c>
      <c r="BE855" s="52">
        <v>50</v>
      </c>
      <c r="BF855" s="52"/>
      <c r="BG855" s="52"/>
      <c r="BH855" s="52"/>
      <c r="BI855" s="52"/>
      <c r="BJ855" s="52"/>
      <c r="BK855" s="52"/>
      <c r="BL855" s="52"/>
      <c r="BM855" s="52"/>
      <c r="BN855" s="52"/>
      <c r="BO855" s="52"/>
      <c r="BP855" s="52"/>
      <c r="BQ855" s="52"/>
      <c r="BR855" s="52"/>
      <c r="BS855" s="52"/>
      <c r="BT855" s="52"/>
      <c r="BU855" s="54"/>
      <c r="BV855" s="54"/>
      <c r="BW855" s="52"/>
      <c r="BX855" s="52"/>
      <c r="BY855" s="52"/>
      <c r="BZ855" s="55"/>
      <c r="CA855" s="55"/>
      <c r="CB855" s="52"/>
      <c r="CC855" s="52"/>
      <c r="CD855" s="52"/>
      <c r="CE855" s="52"/>
      <c r="CF855" s="52"/>
      <c r="CG855" s="52"/>
      <c r="CH855" s="52"/>
      <c r="CI855" s="52"/>
      <c r="CJ855" s="52"/>
      <c r="CK855" s="52">
        <v>38</v>
      </c>
      <c r="CL855" s="52">
        <v>4</v>
      </c>
      <c r="CM855" s="52">
        <v>36</v>
      </c>
      <c r="CN855" s="52">
        <v>0.10526315789473684</v>
      </c>
      <c r="CO855" s="52">
        <v>1.0555555555555556</v>
      </c>
      <c r="CP855" s="52">
        <v>7.0175438596491224</v>
      </c>
      <c r="CQ855" s="52">
        <v>50</v>
      </c>
      <c r="CR855" s="52"/>
      <c r="CS855" s="52"/>
      <c r="CT855" s="52"/>
      <c r="CU855" s="52"/>
      <c r="CV855" s="52"/>
      <c r="CW855" s="52"/>
      <c r="CX855" s="52"/>
      <c r="CY855" s="52"/>
      <c r="CZ855" s="52">
        <v>16.823939048191338</v>
      </c>
      <c r="DA855" s="52">
        <v>19.496255895940152</v>
      </c>
      <c r="DB855" s="52">
        <v>17.335082511020332</v>
      </c>
      <c r="DC855" s="52"/>
      <c r="DD855" s="50" t="s">
        <v>667</v>
      </c>
      <c r="DE855" s="22"/>
      <c r="DF855" s="22"/>
    </row>
    <row r="856" spans="1:110" x14ac:dyDescent="0.25">
      <c r="A856" s="50" t="s">
        <v>3324</v>
      </c>
      <c r="B856" s="50" t="s">
        <v>2448</v>
      </c>
      <c r="C856" s="50" t="s">
        <v>106</v>
      </c>
      <c r="D856" s="50" t="s">
        <v>107</v>
      </c>
      <c r="E856" s="50" t="s">
        <v>137</v>
      </c>
      <c r="F856" s="50" t="s">
        <v>1453</v>
      </c>
      <c r="G856" s="50" t="s">
        <v>109</v>
      </c>
      <c r="H856" s="52">
        <v>593.23330543380689</v>
      </c>
      <c r="I856" s="52">
        <v>750</v>
      </c>
      <c r="J856" s="52">
        <v>79.097774057840923</v>
      </c>
      <c r="K856" s="52">
        <v>1</v>
      </c>
      <c r="L856" s="52">
        <v>336</v>
      </c>
      <c r="M856" s="52">
        <v>74.821637831950042</v>
      </c>
      <c r="N856" s="52">
        <v>99.762183775933394</v>
      </c>
      <c r="O856" s="52">
        <v>100</v>
      </c>
      <c r="P856" s="52">
        <v>72</v>
      </c>
      <c r="Q856" s="52">
        <v>59.915974316931802</v>
      </c>
      <c r="R856" s="52">
        <v>70.94343129759794</v>
      </c>
      <c r="S856" s="52">
        <v>75</v>
      </c>
      <c r="T856" s="52">
        <v>79.887965755909079</v>
      </c>
      <c r="U856" s="52">
        <v>100</v>
      </c>
      <c r="V856" s="52">
        <v>336</v>
      </c>
      <c r="W856" s="52">
        <v>67.101372991253925</v>
      </c>
      <c r="X856" s="52">
        <v>89.468497321671904</v>
      </c>
      <c r="Y856" s="52">
        <v>100</v>
      </c>
      <c r="Z856" s="52">
        <v>72</v>
      </c>
      <c r="AA856" s="52">
        <v>53.013825867992509</v>
      </c>
      <c r="AB856" s="52">
        <v>70.685101157323345</v>
      </c>
      <c r="AC856" s="52">
        <v>100</v>
      </c>
      <c r="AD856" s="52">
        <v>120</v>
      </c>
      <c r="AE856" s="52">
        <v>64.899999999999963</v>
      </c>
      <c r="AF856" s="52">
        <v>86.533333333333289</v>
      </c>
      <c r="AG856" s="52">
        <v>100</v>
      </c>
      <c r="AH856" s="52">
        <v>25</v>
      </c>
      <c r="AI856" s="52">
        <v>50.585333333333331</v>
      </c>
      <c r="AJ856" s="52">
        <v>68.667017543859615</v>
      </c>
      <c r="AK856" s="52">
        <v>67.447111111111113</v>
      </c>
      <c r="AL856" s="52">
        <v>100</v>
      </c>
      <c r="AM856" s="53">
        <v>15.08</v>
      </c>
      <c r="AN856" s="53">
        <v>17.920000000000002</v>
      </c>
      <c r="AO856" s="53">
        <v>18.079999999999998</v>
      </c>
      <c r="AP856" s="52">
        <v>0</v>
      </c>
      <c r="AQ856" s="52">
        <v>0.99416909620991256</v>
      </c>
      <c r="AR856" s="52">
        <v>0.98666666666666669</v>
      </c>
      <c r="AS856" s="52">
        <v>0.99626865671641796</v>
      </c>
      <c r="AT856" s="52">
        <v>0.99416909620991256</v>
      </c>
      <c r="AU856" s="52">
        <v>0.98666666666666669</v>
      </c>
      <c r="AV856" s="52">
        <v>0.99626865671641796</v>
      </c>
      <c r="AW856" s="52">
        <v>0.9838709677419355</v>
      </c>
      <c r="AX856" s="52">
        <v>1</v>
      </c>
      <c r="AY856" s="52">
        <v>0.97959183673469385</v>
      </c>
      <c r="AZ856" s="52">
        <v>2.6446280991735537E-2</v>
      </c>
      <c r="BA856" s="52">
        <v>50</v>
      </c>
      <c r="BB856" s="52">
        <v>50</v>
      </c>
      <c r="BC856" s="52">
        <v>9.5238095238095233E-2</v>
      </c>
      <c r="BD856" s="52">
        <v>40.952380952380963</v>
      </c>
      <c r="BE856" s="52">
        <v>50</v>
      </c>
      <c r="BF856" s="52"/>
      <c r="BG856" s="52"/>
      <c r="BH856" s="52"/>
      <c r="BI856" s="52"/>
      <c r="BJ856" s="52"/>
      <c r="BK856" s="52"/>
      <c r="BL856" s="52"/>
      <c r="BM856" s="52"/>
      <c r="BN856" s="52"/>
      <c r="BO856" s="52"/>
      <c r="BP856" s="52"/>
      <c r="BQ856" s="52"/>
      <c r="BR856" s="52"/>
      <c r="BS856" s="52"/>
      <c r="BT856" s="52"/>
      <c r="BU856" s="54"/>
      <c r="BV856" s="54"/>
      <c r="BW856" s="52"/>
      <c r="BX856" s="52"/>
      <c r="BY856" s="52"/>
      <c r="BZ856" s="55"/>
      <c r="CA856" s="55"/>
      <c r="CB856" s="52"/>
      <c r="CC856" s="52"/>
      <c r="CD856" s="52"/>
      <c r="CE856" s="52"/>
      <c r="CF856" s="52"/>
      <c r="CG856" s="52"/>
      <c r="CH856" s="52"/>
      <c r="CI856" s="52"/>
      <c r="CJ856" s="52"/>
      <c r="CK856" s="52">
        <v>102</v>
      </c>
      <c r="CL856" s="52">
        <v>13</v>
      </c>
      <c r="CM856" s="52">
        <v>103</v>
      </c>
      <c r="CN856" s="52">
        <v>0.12745098039215685</v>
      </c>
      <c r="CO856" s="52">
        <v>0.99029126213592233</v>
      </c>
      <c r="CP856" s="52">
        <v>8.4967320261437891</v>
      </c>
      <c r="CQ856" s="52">
        <v>50</v>
      </c>
      <c r="CR856" s="52"/>
      <c r="CS856" s="52"/>
      <c r="CT856" s="52"/>
      <c r="CU856" s="52"/>
      <c r="CV856" s="52"/>
      <c r="CW856" s="52"/>
      <c r="CX856" s="52"/>
      <c r="CY856" s="52"/>
      <c r="CZ856" s="52">
        <v>16.823939048191338</v>
      </c>
      <c r="DA856" s="52">
        <v>19.496255895940152</v>
      </c>
      <c r="DB856" s="52">
        <v>17.335082511020332</v>
      </c>
      <c r="DC856" s="52"/>
      <c r="DD856" s="50" t="s">
        <v>949</v>
      </c>
      <c r="DE856" s="22"/>
      <c r="DF856" s="22"/>
    </row>
    <row r="857" spans="1:110" x14ac:dyDescent="0.25">
      <c r="A857" s="50" t="s">
        <v>3326</v>
      </c>
      <c r="B857" s="50" t="s">
        <v>2449</v>
      </c>
      <c r="C857" s="50" t="s">
        <v>106</v>
      </c>
      <c r="D857" s="50" t="s">
        <v>122</v>
      </c>
      <c r="E857" s="50" t="s">
        <v>123</v>
      </c>
      <c r="F857" s="50" t="s">
        <v>2644</v>
      </c>
      <c r="G857" s="50" t="s">
        <v>109</v>
      </c>
      <c r="H857" s="52">
        <v>794.85007312272603</v>
      </c>
      <c r="I857" s="52">
        <v>1050</v>
      </c>
      <c r="J857" s="52">
        <v>75.700006964069146</v>
      </c>
      <c r="K857" s="52">
        <v>1</v>
      </c>
      <c r="L857" s="52">
        <v>117</v>
      </c>
      <c r="M857" s="52">
        <v>62.884209478295489</v>
      </c>
      <c r="N857" s="52">
        <v>83.845612637727314</v>
      </c>
      <c r="O857" s="52">
        <v>100</v>
      </c>
      <c r="P857" s="52">
        <v>21</v>
      </c>
      <c r="Q857" s="52">
        <v>46.334144051885993</v>
      </c>
      <c r="R857" s="52">
        <v>63.746435621846878</v>
      </c>
      <c r="S857" s="52">
        <v>66.504536290322577</v>
      </c>
      <c r="T857" s="52">
        <v>61.778858735847983</v>
      </c>
      <c r="U857" s="52">
        <v>100</v>
      </c>
      <c r="V857" s="52">
        <v>115</v>
      </c>
      <c r="W857" s="52">
        <v>60.752278499925275</v>
      </c>
      <c r="X857" s="52">
        <v>81.003037999900357</v>
      </c>
      <c r="Y857" s="52">
        <v>100</v>
      </c>
      <c r="Z857" s="52">
        <v>21</v>
      </c>
      <c r="AA857" s="52">
        <v>47.349860906561936</v>
      </c>
      <c r="AB857" s="52">
        <v>63.133147875415915</v>
      </c>
      <c r="AC857" s="52">
        <v>100</v>
      </c>
      <c r="AD857" s="52">
        <v>102</v>
      </c>
      <c r="AE857" s="52">
        <v>67.455882352941188</v>
      </c>
      <c r="AF857" s="52">
        <v>89.941176470588246</v>
      </c>
      <c r="AG857" s="52">
        <v>100</v>
      </c>
      <c r="AH857" s="52">
        <v>12</v>
      </c>
      <c r="AI857" s="52"/>
      <c r="AJ857" s="52">
        <v>69.695185185185196</v>
      </c>
      <c r="AK857" s="52"/>
      <c r="AL857" s="52">
        <v>0</v>
      </c>
      <c r="AM857" s="53">
        <v>20.170000000000002</v>
      </c>
      <c r="AN857" s="53">
        <v>16.39</v>
      </c>
      <c r="AO857" s="53"/>
      <c r="AP857" s="52">
        <v>0</v>
      </c>
      <c r="AQ857" s="52">
        <v>0.99159663865546221</v>
      </c>
      <c r="AR857" s="52">
        <v>1</v>
      </c>
      <c r="AS857" s="52">
        <v>0.98979591836734693</v>
      </c>
      <c r="AT857" s="52">
        <v>0.99145299145299148</v>
      </c>
      <c r="AU857" s="52">
        <v>1</v>
      </c>
      <c r="AV857" s="52">
        <v>0.98958333333333337</v>
      </c>
      <c r="AW857" s="52">
        <v>0.98076923076923073</v>
      </c>
      <c r="AX857" s="52"/>
      <c r="AY857" s="52">
        <v>0.97826086956521741</v>
      </c>
      <c r="AZ857" s="52">
        <v>0.18123667377398719</v>
      </c>
      <c r="BA857" s="52">
        <v>23.752665245202561</v>
      </c>
      <c r="BB857" s="52">
        <v>50</v>
      </c>
      <c r="BC857" s="52">
        <v>0.22222222222222221</v>
      </c>
      <c r="BD857" s="52">
        <v>15.555555555555568</v>
      </c>
      <c r="BE857" s="52">
        <v>50</v>
      </c>
      <c r="BF857" s="52">
        <v>161</v>
      </c>
      <c r="BG857" s="52">
        <v>244</v>
      </c>
      <c r="BH857" s="52">
        <v>0.6598360655737705</v>
      </c>
      <c r="BI857" s="52">
        <v>43.989071038251367</v>
      </c>
      <c r="BJ857" s="52">
        <v>50</v>
      </c>
      <c r="BK857" s="52">
        <v>107</v>
      </c>
      <c r="BL857" s="52">
        <v>244</v>
      </c>
      <c r="BM857" s="52">
        <v>0.43852459016393441</v>
      </c>
      <c r="BN857" s="52">
        <v>29.234972677595628</v>
      </c>
      <c r="BO857" s="52">
        <v>50</v>
      </c>
      <c r="BP857" s="52">
        <v>6</v>
      </c>
      <c r="BQ857" s="52">
        <v>122</v>
      </c>
      <c r="BR857" s="52">
        <v>4.9180327868852458E-2</v>
      </c>
      <c r="BS857" s="52">
        <v>2.6159748866410886</v>
      </c>
      <c r="BT857" s="52">
        <v>50</v>
      </c>
      <c r="BU857" s="54">
        <v>126</v>
      </c>
      <c r="BV857" s="54">
        <v>130</v>
      </c>
      <c r="BW857" s="52">
        <v>0.96923076923076923</v>
      </c>
      <c r="BX857" s="52">
        <v>100</v>
      </c>
      <c r="BY857" s="52">
        <v>100</v>
      </c>
      <c r="BZ857" s="55"/>
      <c r="CA857" s="55"/>
      <c r="CB857" s="52"/>
      <c r="CC857" s="52"/>
      <c r="CD857" s="52"/>
      <c r="CE857" s="52">
        <v>0</v>
      </c>
      <c r="CF857" s="52">
        <v>129</v>
      </c>
      <c r="CG857" s="52">
        <v>105</v>
      </c>
      <c r="CH857" s="52">
        <v>0.81395348837209303</v>
      </c>
      <c r="CI857" s="52">
        <v>100</v>
      </c>
      <c r="CJ857" s="52">
        <v>100</v>
      </c>
      <c r="CK857" s="52">
        <v>95</v>
      </c>
      <c r="CL857" s="52">
        <v>79</v>
      </c>
      <c r="CM857" s="52">
        <v>103</v>
      </c>
      <c r="CN857" s="52">
        <v>0.83157894736842108</v>
      </c>
      <c r="CO857" s="52">
        <v>0.92233009708737868</v>
      </c>
      <c r="CP857" s="52">
        <v>50</v>
      </c>
      <c r="CQ857" s="52">
        <v>50</v>
      </c>
      <c r="CR857" s="52">
        <v>353</v>
      </c>
      <c r="CS857" s="52">
        <v>469</v>
      </c>
      <c r="CT857" s="52">
        <v>0.75266524520255862</v>
      </c>
      <c r="CU857" s="52">
        <v>50</v>
      </c>
      <c r="CV857" s="52">
        <v>50</v>
      </c>
      <c r="CW857" s="52"/>
      <c r="CX857" s="52"/>
      <c r="CY857" s="52"/>
      <c r="CZ857" s="52">
        <v>16.823939048191338</v>
      </c>
      <c r="DA857" s="52">
        <v>19.496255895940152</v>
      </c>
      <c r="DB857" s="52">
        <v>17.335082511020332</v>
      </c>
      <c r="DC857" s="52">
        <v>12.629206143265662</v>
      </c>
      <c r="DD857" s="50" t="s">
        <v>951</v>
      </c>
      <c r="DE857" s="22"/>
      <c r="DF857" s="22"/>
    </row>
    <row r="858" spans="1:110" x14ac:dyDescent="0.25">
      <c r="A858" s="50" t="s">
        <v>3177</v>
      </c>
      <c r="B858" s="50" t="s">
        <v>2450</v>
      </c>
      <c r="C858" s="50" t="s">
        <v>106</v>
      </c>
      <c r="D858" s="50" t="s">
        <v>122</v>
      </c>
      <c r="E858" s="50" t="s">
        <v>123</v>
      </c>
      <c r="F858" s="50" t="s">
        <v>2644</v>
      </c>
      <c r="G858" s="50" t="s">
        <v>109</v>
      </c>
      <c r="H858" s="52">
        <v>831.3305312423754</v>
      </c>
      <c r="I858" s="52">
        <v>1250</v>
      </c>
      <c r="J858" s="52">
        <v>66.506442499390033</v>
      </c>
      <c r="K858" s="52">
        <v>0</v>
      </c>
      <c r="L858" s="52">
        <v>67</v>
      </c>
      <c r="M858" s="52">
        <v>55.185363505055363</v>
      </c>
      <c r="N858" s="52">
        <v>73.580484673407156</v>
      </c>
      <c r="O858" s="52">
        <v>100</v>
      </c>
      <c r="P858" s="52">
        <v>35</v>
      </c>
      <c r="Q858" s="52">
        <v>53.352534562211986</v>
      </c>
      <c r="R858" s="52">
        <v>53.500572737686149</v>
      </c>
      <c r="S858" s="52">
        <v>57.190020161290313</v>
      </c>
      <c r="T858" s="52">
        <v>71.136712749615981</v>
      </c>
      <c r="U858" s="52">
        <v>100</v>
      </c>
      <c r="V858" s="52">
        <v>66</v>
      </c>
      <c r="W858" s="52">
        <v>48.310423825887746</v>
      </c>
      <c r="X858" s="52">
        <v>64.413898434516994</v>
      </c>
      <c r="Y858" s="52">
        <v>100</v>
      </c>
      <c r="Z858" s="52">
        <v>36</v>
      </c>
      <c r="AA858" s="52">
        <v>43.985299732722417</v>
      </c>
      <c r="AB858" s="52">
        <v>58.647066310296559</v>
      </c>
      <c r="AC858" s="52">
        <v>100</v>
      </c>
      <c r="AD858" s="52">
        <v>82</v>
      </c>
      <c r="AE858" s="52">
        <v>55.970325203252052</v>
      </c>
      <c r="AF858" s="52">
        <v>74.627100271002732</v>
      </c>
      <c r="AG858" s="52">
        <v>100</v>
      </c>
      <c r="AH858" s="52">
        <v>44</v>
      </c>
      <c r="AI858" s="52">
        <v>51.308333333333323</v>
      </c>
      <c r="AJ858" s="52">
        <v>61.368421052631589</v>
      </c>
      <c r="AK858" s="52">
        <v>68.411111111111097</v>
      </c>
      <c r="AL858" s="52">
        <v>100</v>
      </c>
      <c r="AM858" s="53">
        <v>3.83</v>
      </c>
      <c r="AN858" s="53">
        <v>9.51</v>
      </c>
      <c r="AO858" s="53">
        <v>10.06</v>
      </c>
      <c r="AP858" s="52">
        <v>1</v>
      </c>
      <c r="AQ858" s="52">
        <v>0.89473684210526316</v>
      </c>
      <c r="AR858" s="52">
        <v>0.85365853658536583</v>
      </c>
      <c r="AS858" s="52">
        <v>0.94285714285714284</v>
      </c>
      <c r="AT858" s="52">
        <v>0.88157894736842102</v>
      </c>
      <c r="AU858" s="52">
        <v>0.87804878048780488</v>
      </c>
      <c r="AV858" s="52">
        <v>0.88571428571428568</v>
      </c>
      <c r="AW858" s="52">
        <v>0.9555555555555556</v>
      </c>
      <c r="AX858" s="52">
        <v>0.95833333333333337</v>
      </c>
      <c r="AY858" s="52">
        <v>0.95238095238095233</v>
      </c>
      <c r="AZ858" s="52">
        <v>0.19266055045871561</v>
      </c>
      <c r="BA858" s="52">
        <v>21.4678899082569</v>
      </c>
      <c r="BB858" s="52">
        <v>50</v>
      </c>
      <c r="BC858" s="52">
        <v>0.23493975903614459</v>
      </c>
      <c r="BD858" s="52">
        <v>13.012048192771086</v>
      </c>
      <c r="BE858" s="52">
        <v>50</v>
      </c>
      <c r="BF858" s="52">
        <v>35</v>
      </c>
      <c r="BG858" s="52">
        <v>141</v>
      </c>
      <c r="BH858" s="52">
        <v>0.24822695035460993</v>
      </c>
      <c r="BI858" s="52">
        <v>16.548463356973993</v>
      </c>
      <c r="BJ858" s="52">
        <v>50</v>
      </c>
      <c r="BK858" s="52">
        <v>36</v>
      </c>
      <c r="BL858" s="52">
        <v>141</v>
      </c>
      <c r="BM858" s="52">
        <v>0.25531914893617019</v>
      </c>
      <c r="BN858" s="52">
        <v>17.021276595744681</v>
      </c>
      <c r="BO858" s="52">
        <v>50</v>
      </c>
      <c r="BP858" s="52">
        <v>91</v>
      </c>
      <c r="BQ858" s="52">
        <v>99</v>
      </c>
      <c r="BR858" s="52">
        <v>0.91919191919191923</v>
      </c>
      <c r="BS858" s="52">
        <v>48.893187191059532</v>
      </c>
      <c r="BT858" s="52">
        <v>50</v>
      </c>
      <c r="BU858" s="54">
        <v>79</v>
      </c>
      <c r="BV858" s="54">
        <v>85</v>
      </c>
      <c r="BW858" s="52">
        <v>0.92941176470588238</v>
      </c>
      <c r="BX858" s="52">
        <v>98.873591989987503</v>
      </c>
      <c r="BY858" s="52">
        <v>100</v>
      </c>
      <c r="BZ858" s="55">
        <v>59</v>
      </c>
      <c r="CA858" s="55">
        <v>64</v>
      </c>
      <c r="CB858" s="52">
        <v>0.921875</v>
      </c>
      <c r="CC858" s="52">
        <v>98.071808510638306</v>
      </c>
      <c r="CD858" s="52">
        <v>100</v>
      </c>
      <c r="CE858" s="52">
        <v>0</v>
      </c>
      <c r="CF858" s="52">
        <v>80</v>
      </c>
      <c r="CG858" s="52">
        <v>60</v>
      </c>
      <c r="CH858" s="52">
        <v>0.75</v>
      </c>
      <c r="CI858" s="52">
        <v>100</v>
      </c>
      <c r="CJ858" s="52">
        <v>100</v>
      </c>
      <c r="CK858" s="52">
        <v>0</v>
      </c>
      <c r="CL858" s="52"/>
      <c r="CM858" s="52">
        <v>88</v>
      </c>
      <c r="CN858" s="52"/>
      <c r="CO858" s="52">
        <v>0</v>
      </c>
      <c r="CP858" s="52">
        <v>0</v>
      </c>
      <c r="CQ858" s="52">
        <v>50</v>
      </c>
      <c r="CR858" s="52">
        <v>26</v>
      </c>
      <c r="CS858" s="52">
        <v>327</v>
      </c>
      <c r="CT858" s="52">
        <v>7.9510703363914373E-2</v>
      </c>
      <c r="CU858" s="52">
        <v>6.6258919469928648</v>
      </c>
      <c r="CV858" s="52">
        <v>50</v>
      </c>
      <c r="CW858" s="52">
        <v>0.921875</v>
      </c>
      <c r="CX858" s="52">
        <v>0.94</v>
      </c>
      <c r="CY858" s="52">
        <v>1.8124999999999999E-2</v>
      </c>
      <c r="CZ858" s="52">
        <v>16.823939048191338</v>
      </c>
      <c r="DA858" s="52">
        <v>19.496255895940152</v>
      </c>
      <c r="DB858" s="52">
        <v>17.335082511020332</v>
      </c>
      <c r="DC858" s="52">
        <v>12.629206143265662</v>
      </c>
      <c r="DD858" s="50" t="s">
        <v>776</v>
      </c>
      <c r="DE858" s="22"/>
      <c r="DF858" s="22"/>
    </row>
    <row r="859" spans="1:110" x14ac:dyDescent="0.25">
      <c r="A859" s="50" t="s">
        <v>3553</v>
      </c>
      <c r="B859" s="50" t="s">
        <v>2451</v>
      </c>
      <c r="C859" s="50" t="s">
        <v>106</v>
      </c>
      <c r="D859" s="50" t="s">
        <v>167</v>
      </c>
      <c r="E859" s="50" t="s">
        <v>137</v>
      </c>
      <c r="F859" s="50" t="s">
        <v>2644</v>
      </c>
      <c r="G859" s="50" t="s">
        <v>109</v>
      </c>
      <c r="H859" s="52">
        <v>565.24884309178299</v>
      </c>
      <c r="I859" s="52">
        <v>750</v>
      </c>
      <c r="J859" s="52">
        <v>75.366512412237725</v>
      </c>
      <c r="K859" s="52">
        <v>0</v>
      </c>
      <c r="L859" s="52">
        <v>363</v>
      </c>
      <c r="M859" s="52">
        <v>67.663846277995802</v>
      </c>
      <c r="N859" s="52">
        <v>90.218461703994407</v>
      </c>
      <c r="O859" s="52">
        <v>100</v>
      </c>
      <c r="P859" s="52">
        <v>180</v>
      </c>
      <c r="Q859" s="52">
        <v>62.279241563123428</v>
      </c>
      <c r="R859" s="52">
        <v>64.302952640384376</v>
      </c>
      <c r="S859" s="52">
        <v>72.96017878442764</v>
      </c>
      <c r="T859" s="52">
        <v>83.038988750831237</v>
      </c>
      <c r="U859" s="52">
        <v>100</v>
      </c>
      <c r="V859" s="52">
        <v>360</v>
      </c>
      <c r="W859" s="52">
        <v>58.819442973956896</v>
      </c>
      <c r="X859" s="52">
        <v>78.425923965275857</v>
      </c>
      <c r="Y859" s="52">
        <v>100</v>
      </c>
      <c r="Z859" s="52">
        <v>177</v>
      </c>
      <c r="AA859" s="52">
        <v>53.150051623921705</v>
      </c>
      <c r="AB859" s="52">
        <v>70.866735498562278</v>
      </c>
      <c r="AC859" s="52">
        <v>100</v>
      </c>
      <c r="AD859" s="52">
        <v>117</v>
      </c>
      <c r="AE859" s="52">
        <v>52.30484330484331</v>
      </c>
      <c r="AF859" s="52">
        <v>69.739791073124408</v>
      </c>
      <c r="AG859" s="52">
        <v>100</v>
      </c>
      <c r="AH859" s="52">
        <v>50</v>
      </c>
      <c r="AI859" s="52">
        <v>46.126666666666686</v>
      </c>
      <c r="AJ859" s="52">
        <v>56.915422885572163</v>
      </c>
      <c r="AK859" s="52">
        <v>61.502222222222244</v>
      </c>
      <c r="AL859" s="52">
        <v>100</v>
      </c>
      <c r="AM859" s="53">
        <v>10.68</v>
      </c>
      <c r="AN859" s="53">
        <v>11.15</v>
      </c>
      <c r="AO859" s="53">
        <v>10.78</v>
      </c>
      <c r="AP859" s="52">
        <v>0</v>
      </c>
      <c r="AQ859" s="52">
        <v>0.99210526315789471</v>
      </c>
      <c r="AR859" s="52">
        <v>0.99468085106382975</v>
      </c>
      <c r="AS859" s="52">
        <v>0.98958333333333337</v>
      </c>
      <c r="AT859" s="52">
        <v>0.98687664041994749</v>
      </c>
      <c r="AU859" s="52">
        <v>0.98412698412698407</v>
      </c>
      <c r="AV859" s="52">
        <v>0.98958333333333337</v>
      </c>
      <c r="AW859" s="52">
        <v>0.99173553719008267</v>
      </c>
      <c r="AX859" s="52">
        <v>0.98113207547169812</v>
      </c>
      <c r="AY859" s="52">
        <v>1</v>
      </c>
      <c r="AZ859" s="52">
        <v>5.8201058201058198E-2</v>
      </c>
      <c r="BA859" s="52">
        <v>48.359788359788375</v>
      </c>
      <c r="BB859" s="52">
        <v>50</v>
      </c>
      <c r="BC859" s="52">
        <v>9.7297297297297303E-2</v>
      </c>
      <c r="BD859" s="52">
        <v>40.540540540540555</v>
      </c>
      <c r="BE859" s="52">
        <v>50</v>
      </c>
      <c r="BF859" s="52"/>
      <c r="BG859" s="52"/>
      <c r="BH859" s="52"/>
      <c r="BI859" s="52"/>
      <c r="BJ859" s="52"/>
      <c r="BK859" s="52"/>
      <c r="BL859" s="52"/>
      <c r="BM859" s="52"/>
      <c r="BN859" s="52"/>
      <c r="BO859" s="52"/>
      <c r="BP859" s="52"/>
      <c r="BQ859" s="52"/>
      <c r="BR859" s="52"/>
      <c r="BS859" s="52"/>
      <c r="BT859" s="52"/>
      <c r="BU859" s="54"/>
      <c r="BV859" s="54"/>
      <c r="BW859" s="52"/>
      <c r="BX859" s="52"/>
      <c r="BY859" s="52"/>
      <c r="BZ859" s="55"/>
      <c r="CA859" s="55"/>
      <c r="CB859" s="52"/>
      <c r="CC859" s="52"/>
      <c r="CD859" s="52"/>
      <c r="CE859" s="52"/>
      <c r="CF859" s="52"/>
      <c r="CG859" s="52"/>
      <c r="CH859" s="52"/>
      <c r="CI859" s="52"/>
      <c r="CJ859" s="52"/>
      <c r="CK859" s="52">
        <v>133</v>
      </c>
      <c r="CL859" s="52">
        <v>45</v>
      </c>
      <c r="CM859" s="52">
        <v>132</v>
      </c>
      <c r="CN859" s="52">
        <v>0.33834586466165412</v>
      </c>
      <c r="CO859" s="52">
        <v>1.0075757575757576</v>
      </c>
      <c r="CP859" s="52">
        <v>22.556390977443609</v>
      </c>
      <c r="CQ859" s="52">
        <v>50</v>
      </c>
      <c r="CR859" s="52"/>
      <c r="CS859" s="52"/>
      <c r="CT859" s="52"/>
      <c r="CU859" s="52"/>
      <c r="CV859" s="52"/>
      <c r="CW859" s="52"/>
      <c r="CX859" s="52"/>
      <c r="CY859" s="52"/>
      <c r="CZ859" s="52">
        <v>16.823939048191338</v>
      </c>
      <c r="DA859" s="52">
        <v>19.496255895940152</v>
      </c>
      <c r="DB859" s="52">
        <v>17.335082511020332</v>
      </c>
      <c r="DC859" s="52"/>
      <c r="DD859" s="50" t="s">
        <v>1196</v>
      </c>
      <c r="DE859" s="22"/>
      <c r="DF859" s="22"/>
    </row>
    <row r="860" spans="1:110" x14ac:dyDescent="0.25">
      <c r="A860" s="50" t="s">
        <v>3329</v>
      </c>
      <c r="B860" s="50" t="s">
        <v>2452</v>
      </c>
      <c r="C860" s="50" t="s">
        <v>106</v>
      </c>
      <c r="D860" s="50" t="s">
        <v>107</v>
      </c>
      <c r="E860" s="50" t="s">
        <v>137</v>
      </c>
      <c r="F860" s="50" t="s">
        <v>2644</v>
      </c>
      <c r="G860" s="50" t="s">
        <v>109</v>
      </c>
      <c r="H860" s="52">
        <v>508.20813042847107</v>
      </c>
      <c r="I860" s="52">
        <v>650</v>
      </c>
      <c r="J860" s="52">
        <v>78.185866219764776</v>
      </c>
      <c r="K860" s="52">
        <v>1</v>
      </c>
      <c r="L860" s="52">
        <v>127</v>
      </c>
      <c r="M860" s="52">
        <v>70.465182798794771</v>
      </c>
      <c r="N860" s="52">
        <v>93.95357706505969</v>
      </c>
      <c r="O860" s="52">
        <v>100</v>
      </c>
      <c r="P860" s="52">
        <v>38</v>
      </c>
      <c r="Q860" s="52">
        <v>57.692232327449467</v>
      </c>
      <c r="R860" s="52">
        <v>73.250613096118741</v>
      </c>
      <c r="S860" s="52">
        <v>75</v>
      </c>
      <c r="T860" s="52">
        <v>76.922976436599285</v>
      </c>
      <c r="U860" s="52">
        <v>100</v>
      </c>
      <c r="V860" s="52">
        <v>127</v>
      </c>
      <c r="W860" s="52">
        <v>68.589081867625183</v>
      </c>
      <c r="X860" s="52">
        <v>91.452109156833572</v>
      </c>
      <c r="Y860" s="52">
        <v>100</v>
      </c>
      <c r="Z860" s="52">
        <v>38</v>
      </c>
      <c r="AA860" s="52">
        <v>57.671285042995557</v>
      </c>
      <c r="AB860" s="52">
        <v>76.895046723994071</v>
      </c>
      <c r="AC860" s="52">
        <v>100</v>
      </c>
      <c r="AD860" s="52">
        <v>48</v>
      </c>
      <c r="AE860" s="52">
        <v>60.584027777777777</v>
      </c>
      <c r="AF860" s="52">
        <v>80.778703703703698</v>
      </c>
      <c r="AG860" s="52">
        <v>100</v>
      </c>
      <c r="AH860" s="52">
        <v>14</v>
      </c>
      <c r="AI860" s="52"/>
      <c r="AJ860" s="52">
        <v>64.899999999999977</v>
      </c>
      <c r="AK860" s="52"/>
      <c r="AL860" s="52">
        <v>0</v>
      </c>
      <c r="AM860" s="53">
        <v>17.3</v>
      </c>
      <c r="AN860" s="53">
        <v>15.57</v>
      </c>
      <c r="AO860" s="53"/>
      <c r="AP860" s="52">
        <v>0</v>
      </c>
      <c r="AQ860" s="52">
        <v>1</v>
      </c>
      <c r="AR860" s="52">
        <v>1</v>
      </c>
      <c r="AS860" s="52">
        <v>1</v>
      </c>
      <c r="AT860" s="52">
        <v>1</v>
      </c>
      <c r="AU860" s="52">
        <v>1</v>
      </c>
      <c r="AV860" s="52">
        <v>1</v>
      </c>
      <c r="AW860" s="52">
        <v>1</v>
      </c>
      <c r="AX860" s="52"/>
      <c r="AY860" s="52">
        <v>1</v>
      </c>
      <c r="AZ860" s="52">
        <v>5.737704918032787E-2</v>
      </c>
      <c r="BA860" s="52">
        <v>48.524590163934448</v>
      </c>
      <c r="BB860" s="52">
        <v>50</v>
      </c>
      <c r="BC860" s="52">
        <v>0.19354838709677419</v>
      </c>
      <c r="BD860" s="52">
        <v>21.290322580645157</v>
      </c>
      <c r="BE860" s="52">
        <v>50</v>
      </c>
      <c r="BF860" s="52"/>
      <c r="BG860" s="52"/>
      <c r="BH860" s="52"/>
      <c r="BI860" s="52"/>
      <c r="BJ860" s="52"/>
      <c r="BK860" s="52"/>
      <c r="BL860" s="52"/>
      <c r="BM860" s="52"/>
      <c r="BN860" s="52"/>
      <c r="BO860" s="52"/>
      <c r="BP860" s="52"/>
      <c r="BQ860" s="52"/>
      <c r="BR860" s="52"/>
      <c r="BS860" s="52"/>
      <c r="BT860" s="52"/>
      <c r="BU860" s="54"/>
      <c r="BV860" s="54"/>
      <c r="BW860" s="52"/>
      <c r="BX860" s="52"/>
      <c r="BY860" s="52"/>
      <c r="BZ860" s="55"/>
      <c r="CA860" s="55"/>
      <c r="CB860" s="52"/>
      <c r="CC860" s="52"/>
      <c r="CD860" s="52"/>
      <c r="CE860" s="52"/>
      <c r="CF860" s="52"/>
      <c r="CG860" s="52"/>
      <c r="CH860" s="52"/>
      <c r="CI860" s="52"/>
      <c r="CJ860" s="52"/>
      <c r="CK860" s="52">
        <v>29</v>
      </c>
      <c r="CL860" s="52">
        <v>16</v>
      </c>
      <c r="CM860" s="52">
        <v>40</v>
      </c>
      <c r="CN860" s="52">
        <v>0.55172413793103448</v>
      </c>
      <c r="CO860" s="52">
        <v>0.72499999999999998</v>
      </c>
      <c r="CP860" s="52">
        <v>18.390804597701148</v>
      </c>
      <c r="CQ860" s="52">
        <v>50</v>
      </c>
      <c r="CR860" s="52"/>
      <c r="CS860" s="52"/>
      <c r="CT860" s="52"/>
      <c r="CU860" s="52"/>
      <c r="CV860" s="52"/>
      <c r="CW860" s="52"/>
      <c r="CX860" s="52"/>
      <c r="CY860" s="52"/>
      <c r="CZ860" s="52">
        <v>16.823939048191338</v>
      </c>
      <c r="DA860" s="52">
        <v>19.496255895940152</v>
      </c>
      <c r="DB860" s="52">
        <v>17.335082511020332</v>
      </c>
      <c r="DC860" s="52"/>
      <c r="DD860" s="50" t="s">
        <v>955</v>
      </c>
      <c r="DE860" s="22"/>
      <c r="DF860" s="22"/>
    </row>
    <row r="861" spans="1:110" x14ac:dyDescent="0.25">
      <c r="A861" s="50" t="s">
        <v>3128</v>
      </c>
      <c r="B861" s="50" t="s">
        <v>2453</v>
      </c>
      <c r="C861" s="50" t="s">
        <v>106</v>
      </c>
      <c r="D861" s="50" t="s">
        <v>114</v>
      </c>
      <c r="E861" s="50" t="s">
        <v>132</v>
      </c>
      <c r="F861" s="50" t="s">
        <v>2644</v>
      </c>
      <c r="G861" s="50" t="s">
        <v>109</v>
      </c>
      <c r="H861" s="52">
        <v>518.65522969312872</v>
      </c>
      <c r="I861" s="52">
        <v>550</v>
      </c>
      <c r="J861" s="52">
        <v>94.300950853296129</v>
      </c>
      <c r="K861" s="52">
        <v>0</v>
      </c>
      <c r="L861" s="52">
        <v>231</v>
      </c>
      <c r="M861" s="52">
        <v>85.838167549100092</v>
      </c>
      <c r="N861" s="52">
        <v>100</v>
      </c>
      <c r="O861" s="52">
        <v>100</v>
      </c>
      <c r="P861" s="52">
        <v>31</v>
      </c>
      <c r="Q861" s="52">
        <v>66.150121247093907</v>
      </c>
      <c r="R861" s="52">
        <v>75</v>
      </c>
      <c r="S861" s="52">
        <v>75</v>
      </c>
      <c r="T861" s="52">
        <v>88.200161662791871</v>
      </c>
      <c r="U861" s="52">
        <v>100</v>
      </c>
      <c r="V861" s="52">
        <v>231</v>
      </c>
      <c r="W861" s="52">
        <v>79.192721960579135</v>
      </c>
      <c r="X861" s="52">
        <v>100</v>
      </c>
      <c r="Y861" s="52">
        <v>100</v>
      </c>
      <c r="Z861" s="52">
        <v>31</v>
      </c>
      <c r="AA861" s="52">
        <v>60.341301022752639</v>
      </c>
      <c r="AB861" s="52">
        <v>80.455068030336847</v>
      </c>
      <c r="AC861" s="52">
        <v>100</v>
      </c>
      <c r="AD861" s="52"/>
      <c r="AE861" s="52"/>
      <c r="AF861" s="52"/>
      <c r="AG861" s="52">
        <v>0</v>
      </c>
      <c r="AH861" s="52"/>
      <c r="AI861" s="52"/>
      <c r="AJ861" s="52"/>
      <c r="AK861" s="52"/>
      <c r="AL861" s="52">
        <v>0</v>
      </c>
      <c r="AM861" s="53">
        <v>8.84</v>
      </c>
      <c r="AN861" s="53">
        <v>14.65</v>
      </c>
      <c r="AO861" s="53"/>
      <c r="AP861" s="52">
        <v>1</v>
      </c>
      <c r="AQ861" s="52">
        <v>0.95901639344262291</v>
      </c>
      <c r="AR861" s="52">
        <v>0.93939393939393945</v>
      </c>
      <c r="AS861" s="52">
        <v>0.96208530805687209</v>
      </c>
      <c r="AT861" s="52">
        <v>0.95918367346938771</v>
      </c>
      <c r="AU861" s="52">
        <v>0.94117647058823528</v>
      </c>
      <c r="AV861" s="52">
        <v>0.96208530805687209</v>
      </c>
      <c r="AW861" s="52"/>
      <c r="AX861" s="52"/>
      <c r="AY861" s="52"/>
      <c r="AZ861" s="52">
        <v>5.454545454545455E-3</v>
      </c>
      <c r="BA861" s="52">
        <v>50</v>
      </c>
      <c r="BB861" s="52">
        <v>50</v>
      </c>
      <c r="BC861" s="52">
        <v>0</v>
      </c>
      <c r="BD861" s="52">
        <v>50</v>
      </c>
      <c r="BE861" s="52">
        <v>50</v>
      </c>
      <c r="BF861" s="52"/>
      <c r="BG861" s="52"/>
      <c r="BH861" s="52"/>
      <c r="BI861" s="52"/>
      <c r="BJ861" s="52"/>
      <c r="BK861" s="52"/>
      <c r="BL861" s="52"/>
      <c r="BM861" s="52"/>
      <c r="BN861" s="52"/>
      <c r="BO861" s="52"/>
      <c r="BP861" s="52"/>
      <c r="BQ861" s="52"/>
      <c r="BR861" s="52"/>
      <c r="BS861" s="52"/>
      <c r="BT861" s="52"/>
      <c r="BU861" s="54"/>
      <c r="BV861" s="54"/>
      <c r="BW861" s="52"/>
      <c r="BX861" s="52"/>
      <c r="BY861" s="52"/>
      <c r="BZ861" s="55"/>
      <c r="CA861" s="55"/>
      <c r="CB861" s="52"/>
      <c r="CC861" s="52"/>
      <c r="CD861" s="52"/>
      <c r="CE861" s="52"/>
      <c r="CF861" s="52"/>
      <c r="CG861" s="52"/>
      <c r="CH861" s="52"/>
      <c r="CI861" s="52"/>
      <c r="CJ861" s="52"/>
      <c r="CK861" s="52">
        <v>116</v>
      </c>
      <c r="CL861" s="52">
        <v>112</v>
      </c>
      <c r="CM861" s="52">
        <v>117</v>
      </c>
      <c r="CN861" s="52">
        <v>0.96551724137931039</v>
      </c>
      <c r="CO861" s="52">
        <v>0.99145299145299148</v>
      </c>
      <c r="CP861" s="52">
        <v>50</v>
      </c>
      <c r="CQ861" s="52">
        <v>50</v>
      </c>
      <c r="CR861" s="52"/>
      <c r="CS861" s="52"/>
      <c r="CT861" s="52"/>
      <c r="CU861" s="52"/>
      <c r="CV861" s="52"/>
      <c r="CW861" s="52"/>
      <c r="CX861" s="52"/>
      <c r="CY861" s="52"/>
      <c r="CZ861" s="52">
        <v>16.823939048191338</v>
      </c>
      <c r="DA861" s="52">
        <v>19.496255895940152</v>
      </c>
      <c r="DB861" s="52">
        <v>17.335082511020332</v>
      </c>
      <c r="DC861" s="52"/>
      <c r="DD861" s="50" t="s">
        <v>726</v>
      </c>
      <c r="DE861" s="22"/>
      <c r="DF861" s="22"/>
    </row>
    <row r="862" spans="1:110" x14ac:dyDescent="0.25">
      <c r="A862" s="50" t="s">
        <v>2741</v>
      </c>
      <c r="B862" s="50" t="s">
        <v>2454</v>
      </c>
      <c r="C862" s="50" t="s">
        <v>106</v>
      </c>
      <c r="D862" s="50" t="s">
        <v>107</v>
      </c>
      <c r="E862" s="50" t="s">
        <v>137</v>
      </c>
      <c r="F862" s="50" t="s">
        <v>2644</v>
      </c>
      <c r="G862" s="50" t="s">
        <v>109</v>
      </c>
      <c r="H862" s="52">
        <v>590.71166651230544</v>
      </c>
      <c r="I862" s="52">
        <v>750</v>
      </c>
      <c r="J862" s="52">
        <v>78.761555534974065</v>
      </c>
      <c r="K862" s="52">
        <v>0</v>
      </c>
      <c r="L862" s="52">
        <v>224</v>
      </c>
      <c r="M862" s="52">
        <v>71.34910954501747</v>
      </c>
      <c r="N862" s="52">
        <v>95.132146060023288</v>
      </c>
      <c r="O862" s="52">
        <v>100</v>
      </c>
      <c r="P862" s="52">
        <v>114</v>
      </c>
      <c r="Q862" s="52">
        <v>62.819276729030051</v>
      </c>
      <c r="R862" s="52">
        <v>71.098814473814485</v>
      </c>
      <c r="S862" s="52">
        <v>75</v>
      </c>
      <c r="T862" s="52">
        <v>83.759035638706735</v>
      </c>
      <c r="U862" s="52">
        <v>100</v>
      </c>
      <c r="V862" s="52">
        <v>224</v>
      </c>
      <c r="W862" s="52">
        <v>62.061620066642391</v>
      </c>
      <c r="X862" s="52">
        <v>82.748826755523183</v>
      </c>
      <c r="Y862" s="52">
        <v>100</v>
      </c>
      <c r="Z862" s="52">
        <v>114</v>
      </c>
      <c r="AA862" s="52">
        <v>53.341520200072836</v>
      </c>
      <c r="AB862" s="52">
        <v>71.122026933430448</v>
      </c>
      <c r="AC862" s="52">
        <v>100</v>
      </c>
      <c r="AD862" s="52">
        <v>88</v>
      </c>
      <c r="AE862" s="52">
        <v>55.12083333333333</v>
      </c>
      <c r="AF862" s="52">
        <v>73.49444444444444</v>
      </c>
      <c r="AG862" s="52">
        <v>100</v>
      </c>
      <c r="AH862" s="52">
        <v>45</v>
      </c>
      <c r="AI862" s="52">
        <v>50.274074074074065</v>
      </c>
      <c r="AJ862" s="52">
        <v>60.193023255813934</v>
      </c>
      <c r="AK862" s="52">
        <v>67.032098765432096</v>
      </c>
      <c r="AL862" s="52">
        <v>100</v>
      </c>
      <c r="AM862" s="53">
        <v>12.18</v>
      </c>
      <c r="AN862" s="53">
        <v>17.75</v>
      </c>
      <c r="AO862" s="53">
        <v>9.91</v>
      </c>
      <c r="AP862" s="52">
        <v>0</v>
      </c>
      <c r="AQ862" s="52">
        <v>0.99586776859504134</v>
      </c>
      <c r="AR862" s="52">
        <v>0.99236641221374045</v>
      </c>
      <c r="AS862" s="52">
        <v>1</v>
      </c>
      <c r="AT862" s="52">
        <v>0.99586776859504134</v>
      </c>
      <c r="AU862" s="52">
        <v>0.99236641221374045</v>
      </c>
      <c r="AV862" s="52">
        <v>1</v>
      </c>
      <c r="AW862" s="52">
        <v>1</v>
      </c>
      <c r="AX862" s="52">
        <v>1</v>
      </c>
      <c r="AY862" s="52">
        <v>1</v>
      </c>
      <c r="AZ862" s="52">
        <v>8.6864406779661021E-2</v>
      </c>
      <c r="BA862" s="52">
        <v>42.627118644067814</v>
      </c>
      <c r="BB862" s="52">
        <v>50</v>
      </c>
      <c r="BC862" s="52">
        <v>0.14396887159533073</v>
      </c>
      <c r="BD862" s="52">
        <v>31.206225680933873</v>
      </c>
      <c r="BE862" s="52">
        <v>50</v>
      </c>
      <c r="BF862" s="52"/>
      <c r="BG862" s="52"/>
      <c r="BH862" s="52"/>
      <c r="BI862" s="52"/>
      <c r="BJ862" s="52"/>
      <c r="BK862" s="52"/>
      <c r="BL862" s="52"/>
      <c r="BM862" s="52"/>
      <c r="BN862" s="52"/>
      <c r="BO862" s="52"/>
      <c r="BP862" s="52"/>
      <c r="BQ862" s="52"/>
      <c r="BR862" s="52"/>
      <c r="BS862" s="52"/>
      <c r="BT862" s="52"/>
      <c r="BU862" s="54"/>
      <c r="BV862" s="54"/>
      <c r="BW862" s="52"/>
      <c r="BX862" s="52"/>
      <c r="BY862" s="52"/>
      <c r="BZ862" s="55"/>
      <c r="CA862" s="55"/>
      <c r="CB862" s="52"/>
      <c r="CC862" s="52"/>
      <c r="CD862" s="52"/>
      <c r="CE862" s="52"/>
      <c r="CF862" s="52"/>
      <c r="CG862" s="52"/>
      <c r="CH862" s="52"/>
      <c r="CI862" s="52"/>
      <c r="CJ862" s="52"/>
      <c r="CK862" s="52">
        <v>78</v>
      </c>
      <c r="CL862" s="52">
        <v>51</v>
      </c>
      <c r="CM862" s="52">
        <v>82</v>
      </c>
      <c r="CN862" s="52">
        <v>0.65384615384615385</v>
      </c>
      <c r="CO862" s="52">
        <v>0.95121951219512191</v>
      </c>
      <c r="CP862" s="52">
        <v>43.589743589743591</v>
      </c>
      <c r="CQ862" s="52">
        <v>50</v>
      </c>
      <c r="CR862" s="52"/>
      <c r="CS862" s="52"/>
      <c r="CT862" s="52"/>
      <c r="CU862" s="52"/>
      <c r="CV862" s="52"/>
      <c r="CW862" s="52"/>
      <c r="CX862" s="52"/>
      <c r="CY862" s="52"/>
      <c r="CZ862" s="52">
        <v>16.823939048191338</v>
      </c>
      <c r="DA862" s="52">
        <v>19.496255895940152</v>
      </c>
      <c r="DB862" s="52">
        <v>17.335082511020332</v>
      </c>
      <c r="DC862" s="52"/>
      <c r="DD862" s="50" t="s">
        <v>280</v>
      </c>
      <c r="DE862" s="22"/>
      <c r="DF862" s="22"/>
    </row>
    <row r="863" spans="1:110" x14ac:dyDescent="0.25">
      <c r="A863" s="50" t="s">
        <v>2797</v>
      </c>
      <c r="B863" s="50" t="s">
        <v>2455</v>
      </c>
      <c r="C863" s="50" t="s">
        <v>106</v>
      </c>
      <c r="D863" s="50" t="s">
        <v>114</v>
      </c>
      <c r="E863" s="50" t="s">
        <v>137</v>
      </c>
      <c r="F863" s="50" t="s">
        <v>1454</v>
      </c>
      <c r="G863" s="50" t="s">
        <v>109</v>
      </c>
      <c r="H863" s="52">
        <v>538.35498982245292</v>
      </c>
      <c r="I863" s="52">
        <v>750</v>
      </c>
      <c r="J863" s="52">
        <v>71.780665309660378</v>
      </c>
      <c r="K863" s="52">
        <v>0</v>
      </c>
      <c r="L863" s="52">
        <v>167</v>
      </c>
      <c r="M863" s="52">
        <v>64.090977510440425</v>
      </c>
      <c r="N863" s="52">
        <v>85.454636680587242</v>
      </c>
      <c r="O863" s="52">
        <v>100</v>
      </c>
      <c r="P863" s="52">
        <v>153</v>
      </c>
      <c r="Q863" s="52">
        <v>62.834009981187371</v>
      </c>
      <c r="R863" s="52"/>
      <c r="S863" s="52"/>
      <c r="T863" s="52">
        <v>83.778679974916486</v>
      </c>
      <c r="U863" s="52">
        <v>100</v>
      </c>
      <c r="V863" s="52">
        <v>167</v>
      </c>
      <c r="W863" s="52">
        <v>54.799882826828963</v>
      </c>
      <c r="X863" s="52">
        <v>73.066510435771946</v>
      </c>
      <c r="Y863" s="52">
        <v>100</v>
      </c>
      <c r="Z863" s="52">
        <v>153</v>
      </c>
      <c r="AA863" s="52">
        <v>53.501192952990365</v>
      </c>
      <c r="AB863" s="52">
        <v>71.334923937320482</v>
      </c>
      <c r="AC863" s="52">
        <v>100</v>
      </c>
      <c r="AD863" s="52">
        <v>55</v>
      </c>
      <c r="AE863" s="52">
        <v>44.70000000000001</v>
      </c>
      <c r="AF863" s="52">
        <v>59.600000000000009</v>
      </c>
      <c r="AG863" s="52">
        <v>100</v>
      </c>
      <c r="AH863" s="52">
        <v>51</v>
      </c>
      <c r="AI863" s="52">
        <v>43.532679738562095</v>
      </c>
      <c r="AJ863" s="52"/>
      <c r="AK863" s="52">
        <v>58.04357298474946</v>
      </c>
      <c r="AL863" s="52">
        <v>100</v>
      </c>
      <c r="AM863" s="53"/>
      <c r="AN863" s="53"/>
      <c r="AO863" s="53"/>
      <c r="AP863" s="52">
        <v>0</v>
      </c>
      <c r="AQ863" s="52">
        <v>1</v>
      </c>
      <c r="AR863" s="52">
        <v>1</v>
      </c>
      <c r="AS863" s="52"/>
      <c r="AT863" s="52">
        <v>1</v>
      </c>
      <c r="AU863" s="52">
        <v>1</v>
      </c>
      <c r="AV863" s="52"/>
      <c r="AW863" s="52">
        <v>1</v>
      </c>
      <c r="AX863" s="52">
        <v>1</v>
      </c>
      <c r="AY863" s="52"/>
      <c r="AZ863" s="52">
        <v>7.0652173913043473E-2</v>
      </c>
      <c r="BA863" s="52">
        <v>45.869565217391319</v>
      </c>
      <c r="BB863" s="52">
        <v>50</v>
      </c>
      <c r="BC863" s="52">
        <v>7.3964497041420121E-2</v>
      </c>
      <c r="BD863" s="52">
        <v>45.207100591715978</v>
      </c>
      <c r="BE863" s="52">
        <v>50</v>
      </c>
      <c r="BF863" s="52"/>
      <c r="BG863" s="52"/>
      <c r="BH863" s="52"/>
      <c r="BI863" s="52"/>
      <c r="BJ863" s="52"/>
      <c r="BK863" s="52"/>
      <c r="BL863" s="52"/>
      <c r="BM863" s="52"/>
      <c r="BN863" s="52"/>
      <c r="BO863" s="52"/>
      <c r="BP863" s="52"/>
      <c r="BQ863" s="52"/>
      <c r="BR863" s="52"/>
      <c r="BS863" s="52"/>
      <c r="BT863" s="52"/>
      <c r="BU863" s="54"/>
      <c r="BV863" s="54"/>
      <c r="BW863" s="52"/>
      <c r="BX863" s="52"/>
      <c r="BY863" s="52"/>
      <c r="BZ863" s="55"/>
      <c r="CA863" s="55"/>
      <c r="CB863" s="52"/>
      <c r="CC863" s="52"/>
      <c r="CD863" s="52"/>
      <c r="CE863" s="52"/>
      <c r="CF863" s="52"/>
      <c r="CG863" s="52"/>
      <c r="CH863" s="52"/>
      <c r="CI863" s="52"/>
      <c r="CJ863" s="52"/>
      <c r="CK863" s="52">
        <v>50</v>
      </c>
      <c r="CL863" s="52">
        <v>12</v>
      </c>
      <c r="CM863" s="52">
        <v>54</v>
      </c>
      <c r="CN863" s="52">
        <v>0.24</v>
      </c>
      <c r="CO863" s="52">
        <v>0.92592592592592593</v>
      </c>
      <c r="CP863" s="52">
        <v>16</v>
      </c>
      <c r="CQ863" s="52">
        <v>50</v>
      </c>
      <c r="CR863" s="52"/>
      <c r="CS863" s="52"/>
      <c r="CT863" s="52"/>
      <c r="CU863" s="52"/>
      <c r="CV863" s="52"/>
      <c r="CW863" s="52"/>
      <c r="CX863" s="52"/>
      <c r="CY863" s="52"/>
      <c r="CZ863" s="52">
        <v>16.823939048191338</v>
      </c>
      <c r="DA863" s="52">
        <v>19.496255895940152</v>
      </c>
      <c r="DB863" s="52">
        <v>17.335082511020332</v>
      </c>
      <c r="DC863" s="52"/>
      <c r="DD863" s="50" t="s">
        <v>352</v>
      </c>
      <c r="DE863" s="22"/>
      <c r="DF863" s="22"/>
    </row>
    <row r="864" spans="1:110" x14ac:dyDescent="0.25">
      <c r="A864" s="50" t="s">
        <v>3344</v>
      </c>
      <c r="B864" s="50" t="s">
        <v>2456</v>
      </c>
      <c r="C864" s="50" t="s">
        <v>106</v>
      </c>
      <c r="D864" s="50" t="s">
        <v>122</v>
      </c>
      <c r="E864" s="50" t="s">
        <v>123</v>
      </c>
      <c r="F864" s="50" t="s">
        <v>2644</v>
      </c>
      <c r="G864" s="50" t="s">
        <v>109</v>
      </c>
      <c r="H864" s="52">
        <v>1003.8725920696173</v>
      </c>
      <c r="I864" s="52">
        <v>1250</v>
      </c>
      <c r="J864" s="52">
        <v>80.309807365569384</v>
      </c>
      <c r="K864" s="52">
        <v>1</v>
      </c>
      <c r="L864" s="52">
        <v>154</v>
      </c>
      <c r="M864" s="52">
        <v>56.045890937019976</v>
      </c>
      <c r="N864" s="52">
        <v>74.727854582693297</v>
      </c>
      <c r="O864" s="52">
        <v>100</v>
      </c>
      <c r="P864" s="52">
        <v>30</v>
      </c>
      <c r="Q864" s="52">
        <v>38.62025089605735</v>
      </c>
      <c r="R864" s="52">
        <v>54.643332224808802</v>
      </c>
      <c r="S864" s="52">
        <v>60.26177159209157</v>
      </c>
      <c r="T864" s="52">
        <v>51.493667861409797</v>
      </c>
      <c r="U864" s="52">
        <v>100</v>
      </c>
      <c r="V864" s="52">
        <v>153</v>
      </c>
      <c r="W864" s="52">
        <v>51.457194408882323</v>
      </c>
      <c r="X864" s="52">
        <v>68.60959254517644</v>
      </c>
      <c r="Y864" s="52">
        <v>100</v>
      </c>
      <c r="Z864" s="52">
        <v>29</v>
      </c>
      <c r="AA864" s="52">
        <v>37.833708575265625</v>
      </c>
      <c r="AB864" s="52">
        <v>50.444944767020836</v>
      </c>
      <c r="AC864" s="52">
        <v>100</v>
      </c>
      <c r="AD864" s="52">
        <v>333</v>
      </c>
      <c r="AE864" s="52">
        <v>68.669069069068996</v>
      </c>
      <c r="AF864" s="52">
        <v>91.558758758758657</v>
      </c>
      <c r="AG864" s="52">
        <v>100</v>
      </c>
      <c r="AH864" s="52">
        <v>72</v>
      </c>
      <c r="AI864" s="52">
        <v>53.329629629629643</v>
      </c>
      <c r="AJ864" s="52">
        <v>72.900638569604027</v>
      </c>
      <c r="AK864" s="52">
        <v>71.106172839506186</v>
      </c>
      <c r="AL864" s="52">
        <v>100</v>
      </c>
      <c r="AM864" s="53">
        <v>21.64</v>
      </c>
      <c r="AN864" s="53">
        <v>16.8</v>
      </c>
      <c r="AO864" s="53">
        <v>19.57</v>
      </c>
      <c r="AP864" s="52">
        <v>1</v>
      </c>
      <c r="AQ864" s="52">
        <v>0.48742138364779874</v>
      </c>
      <c r="AR864" s="52">
        <v>0.58490566037735847</v>
      </c>
      <c r="AS864" s="52">
        <v>0.4679245283018868</v>
      </c>
      <c r="AT864" s="52">
        <v>0.48427672955974843</v>
      </c>
      <c r="AU864" s="52">
        <v>0.56603773584905659</v>
      </c>
      <c r="AV864" s="52">
        <v>0.4679245283018868</v>
      </c>
      <c r="AW864" s="52">
        <v>0.99704142011834318</v>
      </c>
      <c r="AX864" s="52">
        <v>0.98666666666666669</v>
      </c>
      <c r="AY864" s="52">
        <v>1</v>
      </c>
      <c r="AZ864" s="52">
        <v>1.1152416356877323E-2</v>
      </c>
      <c r="BA864" s="52">
        <v>50</v>
      </c>
      <c r="BB864" s="52">
        <v>50</v>
      </c>
      <c r="BC864" s="52">
        <v>3.71900826446281E-2</v>
      </c>
      <c r="BD864" s="52">
        <v>50</v>
      </c>
      <c r="BE864" s="52">
        <v>50</v>
      </c>
      <c r="BF864" s="52">
        <v>443</v>
      </c>
      <c r="BG864" s="52">
        <v>649</v>
      </c>
      <c r="BH864" s="52">
        <v>0.6825885978428351</v>
      </c>
      <c r="BI864" s="52">
        <v>45.505906522855675</v>
      </c>
      <c r="BJ864" s="52">
        <v>50</v>
      </c>
      <c r="BK864" s="52">
        <v>367</v>
      </c>
      <c r="BL864" s="52">
        <v>649</v>
      </c>
      <c r="BM864" s="52">
        <v>0.56548536209553157</v>
      </c>
      <c r="BN864" s="52">
        <v>37.699024139702104</v>
      </c>
      <c r="BO864" s="52">
        <v>50</v>
      </c>
      <c r="BP864" s="52">
        <v>351</v>
      </c>
      <c r="BQ864" s="52">
        <v>367</v>
      </c>
      <c r="BR864" s="52">
        <v>0.95640326975476841</v>
      </c>
      <c r="BS864" s="52">
        <v>50</v>
      </c>
      <c r="BT864" s="52">
        <v>50</v>
      </c>
      <c r="BU864" s="54">
        <v>322</v>
      </c>
      <c r="BV864" s="54">
        <v>332</v>
      </c>
      <c r="BW864" s="52">
        <v>0.96987951807228912</v>
      </c>
      <c r="BX864" s="52">
        <v>100</v>
      </c>
      <c r="BY864" s="52">
        <v>100</v>
      </c>
      <c r="BZ864" s="55">
        <v>70</v>
      </c>
      <c r="CA864" s="55">
        <v>75</v>
      </c>
      <c r="CB864" s="52">
        <v>0.93333333333333324</v>
      </c>
      <c r="CC864" s="52">
        <v>99.290780141843967</v>
      </c>
      <c r="CD864" s="52">
        <v>100</v>
      </c>
      <c r="CE864" s="52">
        <v>0</v>
      </c>
      <c r="CF864" s="52">
        <v>331</v>
      </c>
      <c r="CG864" s="52">
        <v>285</v>
      </c>
      <c r="CH864" s="52">
        <v>0.86102719033232633</v>
      </c>
      <c r="CI864" s="52">
        <v>100</v>
      </c>
      <c r="CJ864" s="52">
        <v>100</v>
      </c>
      <c r="CK864" s="52">
        <v>304</v>
      </c>
      <c r="CL864" s="52">
        <v>170</v>
      </c>
      <c r="CM864" s="52">
        <v>338</v>
      </c>
      <c r="CN864" s="52">
        <v>0.55921052631578949</v>
      </c>
      <c r="CO864" s="52">
        <v>0.89940828402366868</v>
      </c>
      <c r="CP864" s="52">
        <v>18.640350877192983</v>
      </c>
      <c r="CQ864" s="52">
        <v>50</v>
      </c>
      <c r="CR864" s="52">
        <v>723</v>
      </c>
      <c r="CS864" s="52">
        <v>1345</v>
      </c>
      <c r="CT864" s="52">
        <v>0.53754646840148701</v>
      </c>
      <c r="CU864" s="52">
        <v>44.795539033457253</v>
      </c>
      <c r="CV864" s="52">
        <v>50</v>
      </c>
      <c r="CW864" s="52">
        <v>0.93333333333333324</v>
      </c>
      <c r="CX864" s="52">
        <v>0.94</v>
      </c>
      <c r="CY864" s="52">
        <v>6.6666666666667139E-3</v>
      </c>
      <c r="CZ864" s="52">
        <v>16.823939048191338</v>
      </c>
      <c r="DA864" s="52">
        <v>19.496255895940152</v>
      </c>
      <c r="DB864" s="52">
        <v>17.335082511020332</v>
      </c>
      <c r="DC864" s="52">
        <v>12.629206143265662</v>
      </c>
      <c r="DD864" s="50" t="s">
        <v>969</v>
      </c>
      <c r="DE864" s="22"/>
      <c r="DF864" s="22"/>
    </row>
    <row r="865" spans="1:110" x14ac:dyDescent="0.25">
      <c r="A865" s="50" t="s">
        <v>3056</v>
      </c>
      <c r="B865" s="50" t="s">
        <v>2457</v>
      </c>
      <c r="C865" s="50" t="s">
        <v>106</v>
      </c>
      <c r="D865" s="50" t="s">
        <v>107</v>
      </c>
      <c r="E865" s="50" t="s">
        <v>132</v>
      </c>
      <c r="F865" s="50" t="s">
        <v>1453</v>
      </c>
      <c r="G865" s="50" t="s">
        <v>109</v>
      </c>
      <c r="H865" s="52">
        <v>508.15988454856108</v>
      </c>
      <c r="I865" s="52">
        <v>550</v>
      </c>
      <c r="J865" s="52">
        <v>92.392706281556556</v>
      </c>
      <c r="K865" s="52">
        <v>0</v>
      </c>
      <c r="L865" s="52">
        <v>93</v>
      </c>
      <c r="M865" s="52">
        <v>82.275250122263643</v>
      </c>
      <c r="N865" s="52">
        <v>100</v>
      </c>
      <c r="O865" s="52">
        <v>100</v>
      </c>
      <c r="P865" s="52">
        <v>36</v>
      </c>
      <c r="Q865" s="52">
        <v>70.986883137772395</v>
      </c>
      <c r="R865" s="52">
        <v>75</v>
      </c>
      <c r="S865" s="52">
        <v>75</v>
      </c>
      <c r="T865" s="52">
        <v>94.649177517029855</v>
      </c>
      <c r="U865" s="52">
        <v>100</v>
      </c>
      <c r="V865" s="52">
        <v>93</v>
      </c>
      <c r="W865" s="52">
        <v>73.802064870613279</v>
      </c>
      <c r="X865" s="52">
        <v>98.402753160817696</v>
      </c>
      <c r="Y865" s="52">
        <v>100</v>
      </c>
      <c r="Z865" s="52">
        <v>36</v>
      </c>
      <c r="AA865" s="52">
        <v>60.524732340704567</v>
      </c>
      <c r="AB865" s="52">
        <v>80.699643120939427</v>
      </c>
      <c r="AC865" s="52">
        <v>100</v>
      </c>
      <c r="AD865" s="52"/>
      <c r="AE865" s="52"/>
      <c r="AF865" s="52"/>
      <c r="AG865" s="52">
        <v>0</v>
      </c>
      <c r="AH865" s="52"/>
      <c r="AI865" s="52"/>
      <c r="AJ865" s="52"/>
      <c r="AK865" s="52"/>
      <c r="AL865" s="52">
        <v>0</v>
      </c>
      <c r="AM865" s="53">
        <v>4.01</v>
      </c>
      <c r="AN865" s="53">
        <v>14.47</v>
      </c>
      <c r="AO865" s="53"/>
      <c r="AP865" s="52">
        <v>0</v>
      </c>
      <c r="AQ865" s="52">
        <v>0.97979797979797978</v>
      </c>
      <c r="AR865" s="52">
        <v>1</v>
      </c>
      <c r="AS865" s="52">
        <v>0.96721311475409832</v>
      </c>
      <c r="AT865" s="52">
        <v>0.98019801980198018</v>
      </c>
      <c r="AU865" s="52">
        <v>1</v>
      </c>
      <c r="AV865" s="52">
        <v>0.96721311475409832</v>
      </c>
      <c r="AW865" s="52"/>
      <c r="AX865" s="52"/>
      <c r="AY865" s="52"/>
      <c r="AZ865" s="52">
        <v>4.4247787610619468E-2</v>
      </c>
      <c r="BA865" s="52">
        <v>50</v>
      </c>
      <c r="BB865" s="52">
        <v>50</v>
      </c>
      <c r="BC865" s="52">
        <v>8.5365853658536592E-2</v>
      </c>
      <c r="BD865" s="52">
        <v>42.926829268292693</v>
      </c>
      <c r="BE865" s="52">
        <v>50</v>
      </c>
      <c r="BF865" s="52"/>
      <c r="BG865" s="52"/>
      <c r="BH865" s="52"/>
      <c r="BI865" s="52"/>
      <c r="BJ865" s="52"/>
      <c r="BK865" s="52"/>
      <c r="BL865" s="52"/>
      <c r="BM865" s="52"/>
      <c r="BN865" s="52"/>
      <c r="BO865" s="52"/>
      <c r="BP865" s="52"/>
      <c r="BQ865" s="52"/>
      <c r="BR865" s="52"/>
      <c r="BS865" s="52"/>
      <c r="BT865" s="52"/>
      <c r="BU865" s="54"/>
      <c r="BV865" s="54"/>
      <c r="BW865" s="52"/>
      <c r="BX865" s="52"/>
      <c r="BY865" s="52"/>
      <c r="BZ865" s="55"/>
      <c r="CA865" s="55"/>
      <c r="CB865" s="52"/>
      <c r="CC865" s="52"/>
      <c r="CD865" s="52"/>
      <c r="CE865" s="52"/>
      <c r="CF865" s="52"/>
      <c r="CG865" s="52"/>
      <c r="CH865" s="52"/>
      <c r="CI865" s="52"/>
      <c r="CJ865" s="52"/>
      <c r="CK865" s="52">
        <v>45</v>
      </c>
      <c r="CL865" s="52">
        <v>28</v>
      </c>
      <c r="CM865" s="52">
        <v>47</v>
      </c>
      <c r="CN865" s="52">
        <v>0.62222222222222223</v>
      </c>
      <c r="CO865" s="52">
        <v>0.95744680851063835</v>
      </c>
      <c r="CP865" s="52">
        <v>41.481481481481481</v>
      </c>
      <c r="CQ865" s="52">
        <v>50</v>
      </c>
      <c r="CR865" s="52"/>
      <c r="CS865" s="52"/>
      <c r="CT865" s="52"/>
      <c r="CU865" s="52"/>
      <c r="CV865" s="52"/>
      <c r="CW865" s="52"/>
      <c r="CX865" s="52"/>
      <c r="CY865" s="52"/>
      <c r="CZ865" s="52">
        <v>16.823939048191338</v>
      </c>
      <c r="DA865" s="52">
        <v>19.496255895940152</v>
      </c>
      <c r="DB865" s="52">
        <v>17.335082511020332</v>
      </c>
      <c r="DC865" s="52"/>
      <c r="DD865" s="50" t="s">
        <v>646</v>
      </c>
      <c r="DE865" s="22"/>
      <c r="DF865" s="22"/>
    </row>
    <row r="866" spans="1:110" x14ac:dyDescent="0.25">
      <c r="A866" s="50" t="s">
        <v>3337</v>
      </c>
      <c r="B866" s="50" t="s">
        <v>2458</v>
      </c>
      <c r="C866" s="50" t="s">
        <v>106</v>
      </c>
      <c r="D866" s="50" t="s">
        <v>122</v>
      </c>
      <c r="E866" s="50" t="s">
        <v>123</v>
      </c>
      <c r="F866" s="50" t="s">
        <v>2644</v>
      </c>
      <c r="G866" s="50" t="s">
        <v>109</v>
      </c>
      <c r="H866" s="52">
        <v>1015.7695274323077</v>
      </c>
      <c r="I866" s="52">
        <v>1250</v>
      </c>
      <c r="J866" s="52">
        <v>81.261562194584613</v>
      </c>
      <c r="K866" s="52">
        <v>1</v>
      </c>
      <c r="L866" s="52">
        <v>458</v>
      </c>
      <c r="M866" s="52">
        <v>62.507255521121898</v>
      </c>
      <c r="N866" s="52">
        <v>83.343007361495864</v>
      </c>
      <c r="O866" s="52">
        <v>100</v>
      </c>
      <c r="P866" s="52">
        <v>96</v>
      </c>
      <c r="Q866" s="52">
        <v>50.508405204599768</v>
      </c>
      <c r="R866" s="52">
        <v>65.152930455089205</v>
      </c>
      <c r="S866" s="52">
        <v>65.689271074674721</v>
      </c>
      <c r="T866" s="52">
        <v>67.344540272799691</v>
      </c>
      <c r="U866" s="52">
        <v>100</v>
      </c>
      <c r="V866" s="52">
        <v>457</v>
      </c>
      <c r="W866" s="52">
        <v>62.074656420051134</v>
      </c>
      <c r="X866" s="52">
        <v>82.766208560068179</v>
      </c>
      <c r="Y866" s="52">
        <v>100</v>
      </c>
      <c r="Z866" s="52">
        <v>95</v>
      </c>
      <c r="AA866" s="52">
        <v>50.344812202327105</v>
      </c>
      <c r="AB866" s="52">
        <v>67.126416269769479</v>
      </c>
      <c r="AC866" s="52">
        <v>100</v>
      </c>
      <c r="AD866" s="52">
        <v>487</v>
      </c>
      <c r="AE866" s="52">
        <v>67.066872005475545</v>
      </c>
      <c r="AF866" s="52">
        <v>89.422496007300722</v>
      </c>
      <c r="AG866" s="52">
        <v>100</v>
      </c>
      <c r="AH866" s="52">
        <v>126</v>
      </c>
      <c r="AI866" s="52">
        <v>52.410052910052926</v>
      </c>
      <c r="AJ866" s="52">
        <v>72.182548476454173</v>
      </c>
      <c r="AK866" s="52">
        <v>69.880070546737244</v>
      </c>
      <c r="AL866" s="52">
        <v>100</v>
      </c>
      <c r="AM866" s="53">
        <v>15.18</v>
      </c>
      <c r="AN866" s="53">
        <v>14.8</v>
      </c>
      <c r="AO866" s="53">
        <v>19.77</v>
      </c>
      <c r="AP866" s="52">
        <v>1</v>
      </c>
      <c r="AQ866" s="52">
        <v>0.97664543524416136</v>
      </c>
      <c r="AR866" s="52">
        <v>0.92380952380952386</v>
      </c>
      <c r="AS866" s="52">
        <v>0.99180327868852458</v>
      </c>
      <c r="AT866" s="52">
        <v>0.97245762711864403</v>
      </c>
      <c r="AU866" s="52">
        <v>0.90566037735849059</v>
      </c>
      <c r="AV866" s="52">
        <v>0.99180327868852458</v>
      </c>
      <c r="AW866" s="52">
        <v>0.97795591182364727</v>
      </c>
      <c r="AX866" s="52">
        <v>0.95488721804511278</v>
      </c>
      <c r="AY866" s="52">
        <v>0.98633879781420764</v>
      </c>
      <c r="AZ866" s="52">
        <v>6.8548387096774188E-2</v>
      </c>
      <c r="BA866" s="52">
        <v>46.29032258064516</v>
      </c>
      <c r="BB866" s="52">
        <v>50</v>
      </c>
      <c r="BC866" s="52">
        <v>0.16629711751662971</v>
      </c>
      <c r="BD866" s="52">
        <v>26.740576496674073</v>
      </c>
      <c r="BE866" s="52">
        <v>50</v>
      </c>
      <c r="BF866" s="52">
        <v>944</v>
      </c>
      <c r="BG866" s="52">
        <v>963</v>
      </c>
      <c r="BH866" s="52">
        <v>0.98026998961578404</v>
      </c>
      <c r="BI866" s="52">
        <v>50</v>
      </c>
      <c r="BJ866" s="52">
        <v>50</v>
      </c>
      <c r="BK866" s="52">
        <v>474</v>
      </c>
      <c r="BL866" s="52">
        <v>963</v>
      </c>
      <c r="BM866" s="52">
        <v>0.49221183800623053</v>
      </c>
      <c r="BN866" s="52">
        <v>32.814122533748701</v>
      </c>
      <c r="BO866" s="52">
        <v>50</v>
      </c>
      <c r="BP866" s="52">
        <v>508</v>
      </c>
      <c r="BQ866" s="52">
        <v>541</v>
      </c>
      <c r="BR866" s="52">
        <v>0.93900184842883549</v>
      </c>
      <c r="BS866" s="52">
        <v>49.946906831321044</v>
      </c>
      <c r="BT866" s="52">
        <v>50</v>
      </c>
      <c r="BU866" s="54">
        <v>477</v>
      </c>
      <c r="BV866" s="54">
        <v>506</v>
      </c>
      <c r="BW866" s="52">
        <v>0.94268774703557312</v>
      </c>
      <c r="BX866" s="52">
        <v>100</v>
      </c>
      <c r="BY866" s="52">
        <v>100</v>
      </c>
      <c r="BZ866" s="55">
        <v>125</v>
      </c>
      <c r="CA866" s="55">
        <v>135</v>
      </c>
      <c r="CB866" s="52">
        <v>0.92592592592592593</v>
      </c>
      <c r="CC866" s="52">
        <v>98.502758077226176</v>
      </c>
      <c r="CD866" s="52">
        <v>100</v>
      </c>
      <c r="CE866" s="52">
        <v>0</v>
      </c>
      <c r="CF866" s="52">
        <v>505</v>
      </c>
      <c r="CG866" s="52">
        <v>397</v>
      </c>
      <c r="CH866" s="52">
        <v>0.78613861386138617</v>
      </c>
      <c r="CI866" s="52">
        <v>100</v>
      </c>
      <c r="CJ866" s="52">
        <v>100</v>
      </c>
      <c r="CK866" s="52">
        <v>420</v>
      </c>
      <c r="CL866" s="52">
        <v>305</v>
      </c>
      <c r="CM866" s="52">
        <v>481</v>
      </c>
      <c r="CN866" s="52">
        <v>0.72619047619047616</v>
      </c>
      <c r="CO866" s="52">
        <v>0.87318087318087323</v>
      </c>
      <c r="CP866" s="52">
        <v>24.206349206349206</v>
      </c>
      <c r="CQ866" s="52">
        <v>50</v>
      </c>
      <c r="CR866" s="52">
        <v>652</v>
      </c>
      <c r="CS866" s="52">
        <v>1984</v>
      </c>
      <c r="CT866" s="52">
        <v>0.3286290322580645</v>
      </c>
      <c r="CU866" s="52">
        <v>27.385752688172044</v>
      </c>
      <c r="CV866" s="52">
        <v>50</v>
      </c>
      <c r="CW866" s="52">
        <v>0.92592592592592593</v>
      </c>
      <c r="CX866" s="52">
        <v>0.94</v>
      </c>
      <c r="CY866" s="52">
        <v>1.4074074074074048E-2</v>
      </c>
      <c r="CZ866" s="52">
        <v>16.823939048191338</v>
      </c>
      <c r="DA866" s="52">
        <v>19.496255895940152</v>
      </c>
      <c r="DB866" s="52">
        <v>17.335082511020332</v>
      </c>
      <c r="DC866" s="52">
        <v>12.629206143265662</v>
      </c>
      <c r="DD866" s="50" t="s">
        <v>962</v>
      </c>
      <c r="DE866" s="22"/>
      <c r="DF866" s="22"/>
    </row>
    <row r="867" spans="1:110" x14ac:dyDescent="0.25">
      <c r="A867" s="50" t="s">
        <v>3408</v>
      </c>
      <c r="B867" s="50" t="s">
        <v>2459</v>
      </c>
      <c r="C867" s="50" t="s">
        <v>106</v>
      </c>
      <c r="D867" s="50" t="s">
        <v>107</v>
      </c>
      <c r="E867" s="50" t="s">
        <v>137</v>
      </c>
      <c r="F867" s="50" t="s">
        <v>1454</v>
      </c>
      <c r="G867" s="50" t="s">
        <v>109</v>
      </c>
      <c r="H867" s="52">
        <v>564.02052473233641</v>
      </c>
      <c r="I867" s="52">
        <v>750</v>
      </c>
      <c r="J867" s="52">
        <v>75.20273663097818</v>
      </c>
      <c r="K867" s="52">
        <v>0</v>
      </c>
      <c r="L867" s="52">
        <v>151</v>
      </c>
      <c r="M867" s="52">
        <v>67.122629228844389</v>
      </c>
      <c r="N867" s="52">
        <v>89.496838971792513</v>
      </c>
      <c r="O867" s="52">
        <v>100</v>
      </c>
      <c r="P867" s="52">
        <v>103</v>
      </c>
      <c r="Q867" s="52">
        <v>63.731133855391157</v>
      </c>
      <c r="R867" s="52">
        <v>64.379337613712622</v>
      </c>
      <c r="S867" s="52">
        <v>74.400213051046094</v>
      </c>
      <c r="T867" s="52">
        <v>84.974845140521538</v>
      </c>
      <c r="U867" s="52">
        <v>100</v>
      </c>
      <c r="V867" s="52">
        <v>151</v>
      </c>
      <c r="W867" s="52">
        <v>57.179592908897547</v>
      </c>
      <c r="X867" s="52">
        <v>76.239457211863396</v>
      </c>
      <c r="Y867" s="52">
        <v>100</v>
      </c>
      <c r="Z867" s="52">
        <v>103</v>
      </c>
      <c r="AA867" s="52">
        <v>53.824372075585664</v>
      </c>
      <c r="AB867" s="52">
        <v>71.76582943411421</v>
      </c>
      <c r="AC867" s="52">
        <v>100</v>
      </c>
      <c r="AD867" s="52">
        <v>59</v>
      </c>
      <c r="AE867" s="52">
        <v>48.953107344632755</v>
      </c>
      <c r="AF867" s="52">
        <v>65.270809792843679</v>
      </c>
      <c r="AG867" s="52">
        <v>100</v>
      </c>
      <c r="AH867" s="52">
        <v>40</v>
      </c>
      <c r="AI867" s="52">
        <v>44.632500000000007</v>
      </c>
      <c r="AJ867" s="52"/>
      <c r="AK867" s="52">
        <v>59.510000000000005</v>
      </c>
      <c r="AL867" s="52">
        <v>100</v>
      </c>
      <c r="AM867" s="53">
        <v>10.66</v>
      </c>
      <c r="AN867" s="53">
        <v>10.55</v>
      </c>
      <c r="AO867" s="53"/>
      <c r="AP867" s="52">
        <v>0</v>
      </c>
      <c r="AQ867" s="52">
        <v>0.99378881987577639</v>
      </c>
      <c r="AR867" s="52">
        <v>1</v>
      </c>
      <c r="AS867" s="52">
        <v>0.97959183673469385</v>
      </c>
      <c r="AT867" s="52">
        <v>0.99378881987577639</v>
      </c>
      <c r="AU867" s="52">
        <v>1</v>
      </c>
      <c r="AV867" s="52">
        <v>0.97959183673469385</v>
      </c>
      <c r="AW867" s="52">
        <v>1</v>
      </c>
      <c r="AX867" s="52">
        <v>1</v>
      </c>
      <c r="AY867" s="52"/>
      <c r="AZ867" s="52">
        <v>7.5528700906344406E-2</v>
      </c>
      <c r="BA867" s="52">
        <v>44.894259818731122</v>
      </c>
      <c r="BB867" s="52">
        <v>50</v>
      </c>
      <c r="BC867" s="52">
        <v>0.10344827586206896</v>
      </c>
      <c r="BD867" s="52">
        <v>39.310344827586221</v>
      </c>
      <c r="BE867" s="52">
        <v>50</v>
      </c>
      <c r="BF867" s="52"/>
      <c r="BG867" s="52"/>
      <c r="BH867" s="52"/>
      <c r="BI867" s="52"/>
      <c r="BJ867" s="52"/>
      <c r="BK867" s="52"/>
      <c r="BL867" s="52"/>
      <c r="BM867" s="52"/>
      <c r="BN867" s="52"/>
      <c r="BO867" s="52"/>
      <c r="BP867" s="52"/>
      <c r="BQ867" s="52"/>
      <c r="BR867" s="52"/>
      <c r="BS867" s="52"/>
      <c r="BT867" s="52"/>
      <c r="BU867" s="54"/>
      <c r="BV867" s="54"/>
      <c r="BW867" s="52"/>
      <c r="BX867" s="52"/>
      <c r="BY867" s="52"/>
      <c r="BZ867" s="55"/>
      <c r="CA867" s="55"/>
      <c r="CB867" s="52"/>
      <c r="CC867" s="52"/>
      <c r="CD867" s="52"/>
      <c r="CE867" s="52"/>
      <c r="CF867" s="52"/>
      <c r="CG867" s="52"/>
      <c r="CH867" s="52"/>
      <c r="CI867" s="52"/>
      <c r="CJ867" s="52"/>
      <c r="CK867" s="52">
        <v>43</v>
      </c>
      <c r="CL867" s="52">
        <v>21</v>
      </c>
      <c r="CM867" s="52">
        <v>44</v>
      </c>
      <c r="CN867" s="52">
        <v>0.48837209302325579</v>
      </c>
      <c r="CO867" s="52">
        <v>0.97727272727272729</v>
      </c>
      <c r="CP867" s="52">
        <v>32.558139534883715</v>
      </c>
      <c r="CQ867" s="52">
        <v>50</v>
      </c>
      <c r="CR867" s="52"/>
      <c r="CS867" s="52"/>
      <c r="CT867" s="52"/>
      <c r="CU867" s="52"/>
      <c r="CV867" s="52"/>
      <c r="CW867" s="52"/>
      <c r="CX867" s="52"/>
      <c r="CY867" s="52"/>
      <c r="CZ867" s="52">
        <v>16.823939048191338</v>
      </c>
      <c r="DA867" s="52">
        <v>19.496255895940152</v>
      </c>
      <c r="DB867" s="52">
        <v>17.335082511020332</v>
      </c>
      <c r="DC867" s="52"/>
      <c r="DD867" s="50" t="s">
        <v>1041</v>
      </c>
      <c r="DE867" s="22"/>
      <c r="DF867" s="22"/>
    </row>
    <row r="868" spans="1:110" x14ac:dyDescent="0.25">
      <c r="A868" s="50" t="s">
        <v>3071</v>
      </c>
      <c r="B868" s="50" t="s">
        <v>2460</v>
      </c>
      <c r="C868" s="50" t="s">
        <v>106</v>
      </c>
      <c r="D868" s="50" t="s">
        <v>114</v>
      </c>
      <c r="E868" s="50" t="s">
        <v>137</v>
      </c>
      <c r="F868" s="50" t="s">
        <v>1454</v>
      </c>
      <c r="G868" s="50" t="s">
        <v>109</v>
      </c>
      <c r="H868" s="52">
        <v>594.95517340333299</v>
      </c>
      <c r="I868" s="52">
        <v>750</v>
      </c>
      <c r="J868" s="52">
        <v>79.327356453777725</v>
      </c>
      <c r="K868" s="52">
        <v>0</v>
      </c>
      <c r="L868" s="52">
        <v>147</v>
      </c>
      <c r="M868" s="52">
        <v>69.257978599921884</v>
      </c>
      <c r="N868" s="52">
        <v>92.343971466562508</v>
      </c>
      <c r="O868" s="52">
        <v>100</v>
      </c>
      <c r="P868" s="52">
        <v>80</v>
      </c>
      <c r="Q868" s="52">
        <v>61.308793576524806</v>
      </c>
      <c r="R868" s="52">
        <v>73.238115267965995</v>
      </c>
      <c r="S868" s="52">
        <v>75</v>
      </c>
      <c r="T868" s="52">
        <v>81.74505810203307</v>
      </c>
      <c r="U868" s="52">
        <v>100</v>
      </c>
      <c r="V868" s="52">
        <v>147</v>
      </c>
      <c r="W868" s="52">
        <v>63.285099706868422</v>
      </c>
      <c r="X868" s="52">
        <v>84.38013294249123</v>
      </c>
      <c r="Y868" s="52">
        <v>100</v>
      </c>
      <c r="Z868" s="52">
        <v>80</v>
      </c>
      <c r="AA868" s="52">
        <v>54.949449174449192</v>
      </c>
      <c r="AB868" s="52">
        <v>73.265932232598914</v>
      </c>
      <c r="AC868" s="52">
        <v>100</v>
      </c>
      <c r="AD868" s="52">
        <v>49</v>
      </c>
      <c r="AE868" s="52">
        <v>53.061904761904771</v>
      </c>
      <c r="AF868" s="52">
        <v>70.749206349206361</v>
      </c>
      <c r="AG868" s="52">
        <v>100</v>
      </c>
      <c r="AH868" s="52">
        <v>31</v>
      </c>
      <c r="AI868" s="52">
        <v>46.992473118279563</v>
      </c>
      <c r="AJ868" s="52"/>
      <c r="AK868" s="52">
        <v>62.656630824372748</v>
      </c>
      <c r="AL868" s="52">
        <v>100</v>
      </c>
      <c r="AM868" s="53">
        <v>13.69</v>
      </c>
      <c r="AN868" s="53">
        <v>18.28</v>
      </c>
      <c r="AO868" s="53"/>
      <c r="AP868" s="52">
        <v>0</v>
      </c>
      <c r="AQ868" s="52">
        <v>0.98013245033112584</v>
      </c>
      <c r="AR868" s="52">
        <v>0.9642857142857143</v>
      </c>
      <c r="AS868" s="52">
        <v>1</v>
      </c>
      <c r="AT868" s="52">
        <v>0.98013245033112584</v>
      </c>
      <c r="AU868" s="52">
        <v>0.9642857142857143</v>
      </c>
      <c r="AV868" s="52">
        <v>1</v>
      </c>
      <c r="AW868" s="52">
        <v>1</v>
      </c>
      <c r="AX868" s="52">
        <v>1</v>
      </c>
      <c r="AY868" s="52"/>
      <c r="AZ868" s="52">
        <v>4.6666666666666669E-2</v>
      </c>
      <c r="BA868" s="52">
        <v>50</v>
      </c>
      <c r="BB868" s="52">
        <v>50</v>
      </c>
      <c r="BC868" s="52">
        <v>6.4327485380116955E-2</v>
      </c>
      <c r="BD868" s="52">
        <v>47.134502923976612</v>
      </c>
      <c r="BE868" s="52">
        <v>50</v>
      </c>
      <c r="BF868" s="52"/>
      <c r="BG868" s="52"/>
      <c r="BH868" s="52"/>
      <c r="BI868" s="52"/>
      <c r="BJ868" s="52"/>
      <c r="BK868" s="52"/>
      <c r="BL868" s="52"/>
      <c r="BM868" s="52"/>
      <c r="BN868" s="52"/>
      <c r="BO868" s="52"/>
      <c r="BP868" s="52"/>
      <c r="BQ868" s="52"/>
      <c r="BR868" s="52"/>
      <c r="BS868" s="52"/>
      <c r="BT868" s="52"/>
      <c r="BU868" s="54"/>
      <c r="BV868" s="54"/>
      <c r="BW868" s="52"/>
      <c r="BX868" s="52"/>
      <c r="BY868" s="52"/>
      <c r="BZ868" s="55"/>
      <c r="CA868" s="55"/>
      <c r="CB868" s="52"/>
      <c r="CC868" s="52"/>
      <c r="CD868" s="52"/>
      <c r="CE868" s="52"/>
      <c r="CF868" s="52"/>
      <c r="CG868" s="52"/>
      <c r="CH868" s="52"/>
      <c r="CI868" s="52"/>
      <c r="CJ868" s="52"/>
      <c r="CK868" s="52">
        <v>51</v>
      </c>
      <c r="CL868" s="52">
        <v>25</v>
      </c>
      <c r="CM868" s="52">
        <v>51</v>
      </c>
      <c r="CN868" s="52">
        <v>0.49019607843137253</v>
      </c>
      <c r="CO868" s="52">
        <v>1</v>
      </c>
      <c r="CP868" s="52">
        <v>32.679738562091501</v>
      </c>
      <c r="CQ868" s="52">
        <v>50</v>
      </c>
      <c r="CR868" s="52"/>
      <c r="CS868" s="52"/>
      <c r="CT868" s="52"/>
      <c r="CU868" s="52"/>
      <c r="CV868" s="52"/>
      <c r="CW868" s="52"/>
      <c r="CX868" s="52"/>
      <c r="CY868" s="52"/>
      <c r="CZ868" s="52">
        <v>16.823939048191338</v>
      </c>
      <c r="DA868" s="52">
        <v>19.496255895940152</v>
      </c>
      <c r="DB868" s="52">
        <v>17.335082511020332</v>
      </c>
      <c r="DC868" s="52"/>
      <c r="DD868" s="50" t="s">
        <v>663</v>
      </c>
      <c r="DE868" s="22"/>
      <c r="DF868" s="22"/>
    </row>
    <row r="869" spans="1:110" x14ac:dyDescent="0.25">
      <c r="A869" s="50" t="s">
        <v>3004</v>
      </c>
      <c r="B869" s="50" t="s">
        <v>2461</v>
      </c>
      <c r="C869" s="50" t="s">
        <v>106</v>
      </c>
      <c r="D869" s="50" t="s">
        <v>108</v>
      </c>
      <c r="E869" s="50" t="s">
        <v>123</v>
      </c>
      <c r="F869" s="50" t="s">
        <v>1454</v>
      </c>
      <c r="G869" s="50" t="s">
        <v>109</v>
      </c>
      <c r="H869" s="52">
        <v>933.09005874645197</v>
      </c>
      <c r="I869" s="52">
        <v>1250</v>
      </c>
      <c r="J869" s="52">
        <v>74.64720469971617</v>
      </c>
      <c r="K869" s="52">
        <v>0</v>
      </c>
      <c r="L869" s="52">
        <v>335</v>
      </c>
      <c r="M869" s="52">
        <v>55.605510211558872</v>
      </c>
      <c r="N869" s="52">
        <v>74.140680282078492</v>
      </c>
      <c r="O869" s="52">
        <v>100</v>
      </c>
      <c r="P869" s="52">
        <v>297</v>
      </c>
      <c r="Q869" s="52">
        <v>54.139940389649936</v>
      </c>
      <c r="R869" s="52">
        <v>62.455894641691607</v>
      </c>
      <c r="S869" s="52">
        <v>67.060095398583982</v>
      </c>
      <c r="T869" s="52">
        <v>72.186587186199915</v>
      </c>
      <c r="U869" s="52">
        <v>100</v>
      </c>
      <c r="V869" s="52">
        <v>334</v>
      </c>
      <c r="W869" s="52">
        <v>46.962035210262385</v>
      </c>
      <c r="X869" s="52">
        <v>62.616046947016514</v>
      </c>
      <c r="Y869" s="52">
        <v>100</v>
      </c>
      <c r="Z869" s="52">
        <v>296</v>
      </c>
      <c r="AA869" s="52">
        <v>44.972958661632958</v>
      </c>
      <c r="AB869" s="52">
        <v>59.96394488217728</v>
      </c>
      <c r="AC869" s="52">
        <v>100</v>
      </c>
      <c r="AD869" s="52">
        <v>207</v>
      </c>
      <c r="AE869" s="52">
        <v>54.608534621578087</v>
      </c>
      <c r="AF869" s="52">
        <v>72.81137949543745</v>
      </c>
      <c r="AG869" s="52">
        <v>100</v>
      </c>
      <c r="AH869" s="52">
        <v>196</v>
      </c>
      <c r="AI869" s="52">
        <v>53.976700680272103</v>
      </c>
      <c r="AJ869" s="52"/>
      <c r="AK869" s="52">
        <v>71.968934240362799</v>
      </c>
      <c r="AL869" s="52">
        <v>100</v>
      </c>
      <c r="AM869" s="53">
        <v>12.92</v>
      </c>
      <c r="AN869" s="53">
        <v>17.48</v>
      </c>
      <c r="AO869" s="53"/>
      <c r="AP869" s="52">
        <v>1</v>
      </c>
      <c r="AQ869" s="52">
        <v>0.94413407821229045</v>
      </c>
      <c r="AR869" s="52">
        <v>0.9375</v>
      </c>
      <c r="AS869" s="52">
        <v>1</v>
      </c>
      <c r="AT869" s="52">
        <v>0.94134078212290506</v>
      </c>
      <c r="AU869" s="52">
        <v>0.93437499999999996</v>
      </c>
      <c r="AV869" s="52">
        <v>1</v>
      </c>
      <c r="AW869" s="52">
        <v>0.99043062200956933</v>
      </c>
      <c r="AX869" s="52">
        <v>0.98989898989898994</v>
      </c>
      <c r="AY869" s="52"/>
      <c r="AZ869" s="52">
        <v>0.15429403202328967</v>
      </c>
      <c r="BA869" s="52">
        <v>29.141193595342063</v>
      </c>
      <c r="BB869" s="52">
        <v>50</v>
      </c>
      <c r="BC869" s="52">
        <v>0.16693418940609953</v>
      </c>
      <c r="BD869" s="52">
        <v>26.613162118780107</v>
      </c>
      <c r="BE869" s="52">
        <v>50</v>
      </c>
      <c r="BF869" s="52">
        <v>172</v>
      </c>
      <c r="BG869" s="52">
        <v>186</v>
      </c>
      <c r="BH869" s="52">
        <v>0.92473118279569888</v>
      </c>
      <c r="BI869" s="52">
        <v>50</v>
      </c>
      <c r="BJ869" s="52">
        <v>50</v>
      </c>
      <c r="BK869" s="52">
        <v>43</v>
      </c>
      <c r="BL869" s="52">
        <v>186</v>
      </c>
      <c r="BM869" s="52">
        <v>0.23118279569892472</v>
      </c>
      <c r="BN869" s="52">
        <v>15.412186379928313</v>
      </c>
      <c r="BO869" s="52">
        <v>50</v>
      </c>
      <c r="BP869" s="52">
        <v>189</v>
      </c>
      <c r="BQ869" s="52">
        <v>210</v>
      </c>
      <c r="BR869" s="52">
        <v>0.9</v>
      </c>
      <c r="BS869" s="52">
        <v>47.872340425531917</v>
      </c>
      <c r="BT869" s="52">
        <v>50</v>
      </c>
      <c r="BU869" s="54">
        <v>94</v>
      </c>
      <c r="BV869" s="54">
        <v>103</v>
      </c>
      <c r="BW869" s="52">
        <v>0.91262135922330101</v>
      </c>
      <c r="BX869" s="52">
        <v>97.087378640776706</v>
      </c>
      <c r="BY869" s="52">
        <v>100</v>
      </c>
      <c r="BZ869" s="55">
        <v>101</v>
      </c>
      <c r="CA869" s="55">
        <v>105</v>
      </c>
      <c r="CB869" s="52">
        <v>0.96190476190476193</v>
      </c>
      <c r="CC869" s="52">
        <v>100</v>
      </c>
      <c r="CD869" s="52">
        <v>100</v>
      </c>
      <c r="CE869" s="52">
        <v>0</v>
      </c>
      <c r="CF869" s="52">
        <v>94</v>
      </c>
      <c r="CG869" s="52">
        <v>71</v>
      </c>
      <c r="CH869" s="52">
        <v>0.75531914893617025</v>
      </c>
      <c r="CI869" s="52">
        <v>100</v>
      </c>
      <c r="CJ869" s="52">
        <v>100</v>
      </c>
      <c r="CK869" s="52">
        <v>259</v>
      </c>
      <c r="CL869" s="52">
        <v>192</v>
      </c>
      <c r="CM869" s="52">
        <v>292</v>
      </c>
      <c r="CN869" s="52">
        <v>0.74131274131274127</v>
      </c>
      <c r="CO869" s="52">
        <v>0.88698630136986301</v>
      </c>
      <c r="CP869" s="52">
        <v>24.710424710424707</v>
      </c>
      <c r="CQ869" s="52">
        <v>50</v>
      </c>
      <c r="CR869" s="52">
        <v>145</v>
      </c>
      <c r="CS869" s="52">
        <v>423</v>
      </c>
      <c r="CT869" s="52">
        <v>0.34278959810874704</v>
      </c>
      <c r="CU869" s="52">
        <v>28.565799842395588</v>
      </c>
      <c r="CV869" s="52">
        <v>50</v>
      </c>
      <c r="CW869" s="52">
        <v>0.96190476190476193</v>
      </c>
      <c r="CX869" s="52"/>
      <c r="CY869" s="52"/>
      <c r="CZ869" s="52">
        <v>16.823939048191338</v>
      </c>
      <c r="DA869" s="52">
        <v>19.496255895940152</v>
      </c>
      <c r="DB869" s="52">
        <v>17.335082511020332</v>
      </c>
      <c r="DC869" s="52">
        <v>12.629206143265662</v>
      </c>
      <c r="DD869" s="50" t="s">
        <v>584</v>
      </c>
      <c r="DE869" s="22"/>
      <c r="DF869" s="22"/>
    </row>
    <row r="870" spans="1:110" x14ac:dyDescent="0.25">
      <c r="A870" s="50" t="s">
        <v>3452</v>
      </c>
      <c r="B870" s="50" t="s">
        <v>2462</v>
      </c>
      <c r="C870" s="50" t="s">
        <v>106</v>
      </c>
      <c r="D870" s="50" t="s">
        <v>107</v>
      </c>
      <c r="E870" s="50" t="s">
        <v>137</v>
      </c>
      <c r="F870" s="50" t="s">
        <v>1454</v>
      </c>
      <c r="G870" s="50" t="s">
        <v>109</v>
      </c>
      <c r="H870" s="52">
        <v>442.7262254126062</v>
      </c>
      <c r="I870" s="52">
        <v>750</v>
      </c>
      <c r="J870" s="52">
        <v>59.030163388347489</v>
      </c>
      <c r="K870" s="52">
        <v>0</v>
      </c>
      <c r="L870" s="52">
        <v>172</v>
      </c>
      <c r="M870" s="52">
        <v>50.97721066994864</v>
      </c>
      <c r="N870" s="52">
        <v>67.969614226598182</v>
      </c>
      <c r="O870" s="52">
        <v>100</v>
      </c>
      <c r="P870" s="52">
        <v>161</v>
      </c>
      <c r="Q870" s="52">
        <v>50.302577611258144</v>
      </c>
      <c r="R870" s="52"/>
      <c r="S870" s="52"/>
      <c r="T870" s="52">
        <v>67.070103481677521</v>
      </c>
      <c r="U870" s="52">
        <v>100</v>
      </c>
      <c r="V870" s="52">
        <v>172</v>
      </c>
      <c r="W870" s="52">
        <v>43.568396525518615</v>
      </c>
      <c r="X870" s="52">
        <v>58.091195367358154</v>
      </c>
      <c r="Y870" s="52">
        <v>100</v>
      </c>
      <c r="Z870" s="52">
        <v>161</v>
      </c>
      <c r="AA870" s="52">
        <v>42.785349116094459</v>
      </c>
      <c r="AB870" s="52">
        <v>57.047132154792614</v>
      </c>
      <c r="AC870" s="52">
        <v>100</v>
      </c>
      <c r="AD870" s="52">
        <v>49</v>
      </c>
      <c r="AE870" s="52">
        <v>40.655102040816324</v>
      </c>
      <c r="AF870" s="52">
        <v>54.20680272108843</v>
      </c>
      <c r="AG870" s="52">
        <v>100</v>
      </c>
      <c r="AH870" s="52">
        <v>43</v>
      </c>
      <c r="AI870" s="52">
        <v>38.93488372093023</v>
      </c>
      <c r="AJ870" s="52"/>
      <c r="AK870" s="52">
        <v>51.913178294573633</v>
      </c>
      <c r="AL870" s="52">
        <v>100</v>
      </c>
      <c r="AM870" s="53"/>
      <c r="AN870" s="53"/>
      <c r="AO870" s="53"/>
      <c r="AP870" s="52">
        <v>0</v>
      </c>
      <c r="AQ870" s="52">
        <v>0.99479166666666663</v>
      </c>
      <c r="AR870" s="52">
        <v>0.99444444444444446</v>
      </c>
      <c r="AS870" s="52"/>
      <c r="AT870" s="52">
        <v>0.99481865284974091</v>
      </c>
      <c r="AU870" s="52">
        <v>0.99447513812154698</v>
      </c>
      <c r="AV870" s="52"/>
      <c r="AW870" s="52">
        <v>0.98181818181818181</v>
      </c>
      <c r="AX870" s="52">
        <v>0.97959183673469385</v>
      </c>
      <c r="AY870" s="52"/>
      <c r="AZ870" s="52">
        <v>0.15384615384615385</v>
      </c>
      <c r="BA870" s="52">
        <v>29.230769230769237</v>
      </c>
      <c r="BB870" s="52">
        <v>50</v>
      </c>
      <c r="BC870" s="52">
        <v>0.15829145728643215</v>
      </c>
      <c r="BD870" s="52">
        <v>28.341708542713587</v>
      </c>
      <c r="BE870" s="52">
        <v>50</v>
      </c>
      <c r="BF870" s="52"/>
      <c r="BG870" s="52"/>
      <c r="BH870" s="52"/>
      <c r="BI870" s="52"/>
      <c r="BJ870" s="52"/>
      <c r="BK870" s="52"/>
      <c r="BL870" s="52"/>
      <c r="BM870" s="52"/>
      <c r="BN870" s="52"/>
      <c r="BO870" s="52"/>
      <c r="BP870" s="52"/>
      <c r="BQ870" s="52"/>
      <c r="BR870" s="52"/>
      <c r="BS870" s="52"/>
      <c r="BT870" s="52"/>
      <c r="BU870" s="54"/>
      <c r="BV870" s="54"/>
      <c r="BW870" s="52"/>
      <c r="BX870" s="52"/>
      <c r="BY870" s="52"/>
      <c r="BZ870" s="55"/>
      <c r="CA870" s="55"/>
      <c r="CB870" s="52"/>
      <c r="CC870" s="52"/>
      <c r="CD870" s="52"/>
      <c r="CE870" s="52"/>
      <c r="CF870" s="52"/>
      <c r="CG870" s="52"/>
      <c r="CH870" s="52"/>
      <c r="CI870" s="52"/>
      <c r="CJ870" s="52"/>
      <c r="CK870" s="52">
        <v>67</v>
      </c>
      <c r="CL870" s="52">
        <v>29</v>
      </c>
      <c r="CM870" s="52">
        <v>66</v>
      </c>
      <c r="CN870" s="52">
        <v>0.43283582089552236</v>
      </c>
      <c r="CO870" s="52">
        <v>1.0151515151515151</v>
      </c>
      <c r="CP870" s="52">
        <v>28.855721393034823</v>
      </c>
      <c r="CQ870" s="52">
        <v>50</v>
      </c>
      <c r="CR870" s="52"/>
      <c r="CS870" s="52"/>
      <c r="CT870" s="52"/>
      <c r="CU870" s="52"/>
      <c r="CV870" s="52"/>
      <c r="CW870" s="52"/>
      <c r="CX870" s="52"/>
      <c r="CY870" s="52"/>
      <c r="CZ870" s="52">
        <v>16.823939048191338</v>
      </c>
      <c r="DA870" s="52">
        <v>19.496255895940152</v>
      </c>
      <c r="DB870" s="52">
        <v>17.335082511020332</v>
      </c>
      <c r="DC870" s="52"/>
      <c r="DD870" s="50" t="s">
        <v>1088</v>
      </c>
      <c r="DE870" s="22"/>
      <c r="DF870" s="22"/>
    </row>
    <row r="871" spans="1:110" x14ac:dyDescent="0.25">
      <c r="A871" s="50" t="s">
        <v>2962</v>
      </c>
      <c r="B871" s="50" t="s">
        <v>2463</v>
      </c>
      <c r="C871" s="50" t="s">
        <v>106</v>
      </c>
      <c r="D871" s="50" t="s">
        <v>114</v>
      </c>
      <c r="E871" s="50" t="s">
        <v>108</v>
      </c>
      <c r="F871" s="50" t="s">
        <v>2644</v>
      </c>
      <c r="G871" s="50" t="s">
        <v>109</v>
      </c>
      <c r="H871" s="52">
        <v>555.25286333663939</v>
      </c>
      <c r="I871" s="52">
        <v>650</v>
      </c>
      <c r="J871" s="52">
        <v>85.423517436406058</v>
      </c>
      <c r="K871" s="52">
        <v>1</v>
      </c>
      <c r="L871" s="52">
        <v>226</v>
      </c>
      <c r="M871" s="52">
        <v>77.956133292604605</v>
      </c>
      <c r="N871" s="52">
        <v>100</v>
      </c>
      <c r="O871" s="52">
        <v>100</v>
      </c>
      <c r="P871" s="52">
        <v>64</v>
      </c>
      <c r="Q871" s="52">
        <v>58.967687706067416</v>
      </c>
      <c r="R871" s="52">
        <v>75</v>
      </c>
      <c r="S871" s="52">
        <v>75</v>
      </c>
      <c r="T871" s="52">
        <v>78.623583608089888</v>
      </c>
      <c r="U871" s="52">
        <v>100</v>
      </c>
      <c r="V871" s="52">
        <v>226</v>
      </c>
      <c r="W871" s="52">
        <v>69.74576410973124</v>
      </c>
      <c r="X871" s="52">
        <v>92.99435214630833</v>
      </c>
      <c r="Y871" s="52">
        <v>100</v>
      </c>
      <c r="Z871" s="52">
        <v>64</v>
      </c>
      <c r="AA871" s="52">
        <v>52.712180535165736</v>
      </c>
      <c r="AB871" s="52">
        <v>70.282907380220976</v>
      </c>
      <c r="AC871" s="52">
        <v>100</v>
      </c>
      <c r="AD871" s="52">
        <v>56</v>
      </c>
      <c r="AE871" s="52">
        <v>59.44583333333334</v>
      </c>
      <c r="AF871" s="52">
        <v>79.26111111111112</v>
      </c>
      <c r="AG871" s="52">
        <v>100</v>
      </c>
      <c r="AH871" s="52">
        <v>17</v>
      </c>
      <c r="AI871" s="52"/>
      <c r="AJ871" s="52">
        <v>67.306837606837604</v>
      </c>
      <c r="AK871" s="52"/>
      <c r="AL871" s="52">
        <v>0</v>
      </c>
      <c r="AM871" s="53">
        <v>16.03</v>
      </c>
      <c r="AN871" s="53">
        <v>22.28</v>
      </c>
      <c r="AO871" s="53"/>
      <c r="AP871" s="52">
        <v>0</v>
      </c>
      <c r="AQ871" s="52">
        <v>0.97890295358649793</v>
      </c>
      <c r="AR871" s="52">
        <v>0.97142857142857142</v>
      </c>
      <c r="AS871" s="52">
        <v>0.98203592814371254</v>
      </c>
      <c r="AT871" s="52">
        <v>0.97890295358649793</v>
      </c>
      <c r="AU871" s="52">
        <v>0.97142857142857142</v>
      </c>
      <c r="AV871" s="52">
        <v>0.98203592814371254</v>
      </c>
      <c r="AW871" s="52">
        <v>1</v>
      </c>
      <c r="AX871" s="52"/>
      <c r="AY871" s="52">
        <v>1</v>
      </c>
      <c r="AZ871" s="52">
        <v>5.4545454545454543E-2</v>
      </c>
      <c r="BA871" s="52">
        <v>49.090909090909101</v>
      </c>
      <c r="BB871" s="52">
        <v>50</v>
      </c>
      <c r="BC871" s="52">
        <v>0.125</v>
      </c>
      <c r="BD871" s="52">
        <v>35.000000000000007</v>
      </c>
      <c r="BE871" s="52">
        <v>50</v>
      </c>
      <c r="BF871" s="52"/>
      <c r="BG871" s="52"/>
      <c r="BH871" s="52"/>
      <c r="BI871" s="52"/>
      <c r="BJ871" s="52"/>
      <c r="BK871" s="52"/>
      <c r="BL871" s="52"/>
      <c r="BM871" s="52"/>
      <c r="BN871" s="52"/>
      <c r="BO871" s="52"/>
      <c r="BP871" s="52"/>
      <c r="BQ871" s="52"/>
      <c r="BR871" s="52"/>
      <c r="BS871" s="52"/>
      <c r="BT871" s="52"/>
      <c r="BU871" s="54"/>
      <c r="BV871" s="54"/>
      <c r="BW871" s="52"/>
      <c r="BX871" s="52"/>
      <c r="BY871" s="52"/>
      <c r="BZ871" s="55"/>
      <c r="CA871" s="55"/>
      <c r="CB871" s="52"/>
      <c r="CC871" s="52"/>
      <c r="CD871" s="52"/>
      <c r="CE871" s="52"/>
      <c r="CF871" s="52"/>
      <c r="CG871" s="52"/>
      <c r="CH871" s="52"/>
      <c r="CI871" s="52"/>
      <c r="CJ871" s="52"/>
      <c r="CK871" s="52">
        <v>118</v>
      </c>
      <c r="CL871" s="52">
        <v>109</v>
      </c>
      <c r="CM871" s="52">
        <v>124</v>
      </c>
      <c r="CN871" s="52">
        <v>0.92372881355932202</v>
      </c>
      <c r="CO871" s="52">
        <v>0.95161290322580649</v>
      </c>
      <c r="CP871" s="52">
        <v>50</v>
      </c>
      <c r="CQ871" s="52">
        <v>50</v>
      </c>
      <c r="CR871" s="52"/>
      <c r="CS871" s="52"/>
      <c r="CT871" s="52"/>
      <c r="CU871" s="52"/>
      <c r="CV871" s="52"/>
      <c r="CW871" s="52"/>
      <c r="CX871" s="52"/>
      <c r="CY871" s="52"/>
      <c r="CZ871" s="52">
        <v>16.823939048191338</v>
      </c>
      <c r="DA871" s="52">
        <v>19.496255895940152</v>
      </c>
      <c r="DB871" s="52">
        <v>17.335082511020332</v>
      </c>
      <c r="DC871" s="52"/>
      <c r="DD871" s="50" t="s">
        <v>541</v>
      </c>
      <c r="DE871" s="22"/>
      <c r="DF871" s="22"/>
    </row>
    <row r="872" spans="1:110" x14ac:dyDescent="0.25">
      <c r="A872" s="50" t="s">
        <v>3355</v>
      </c>
      <c r="B872" s="50" t="s">
        <v>2464</v>
      </c>
      <c r="C872" s="50" t="s">
        <v>106</v>
      </c>
      <c r="D872" s="50" t="s">
        <v>114</v>
      </c>
      <c r="E872" s="50" t="s">
        <v>137</v>
      </c>
      <c r="F872" s="50" t="s">
        <v>1453</v>
      </c>
      <c r="G872" s="50" t="s">
        <v>109</v>
      </c>
      <c r="H872" s="52">
        <v>565.21868152827767</v>
      </c>
      <c r="I872" s="52">
        <v>750</v>
      </c>
      <c r="J872" s="52">
        <v>75.362490870437028</v>
      </c>
      <c r="K872" s="52">
        <v>0</v>
      </c>
      <c r="L872" s="52">
        <v>306</v>
      </c>
      <c r="M872" s="52">
        <v>64.895529823934893</v>
      </c>
      <c r="N872" s="52">
        <v>86.527373098579858</v>
      </c>
      <c r="O872" s="52">
        <v>100</v>
      </c>
      <c r="P872" s="52">
        <v>195</v>
      </c>
      <c r="Q872" s="52">
        <v>58.693436086985031</v>
      </c>
      <c r="R872" s="52">
        <v>70.894157980869707</v>
      </c>
      <c r="S872" s="52">
        <v>75</v>
      </c>
      <c r="T872" s="52">
        <v>78.257914782646708</v>
      </c>
      <c r="U872" s="52">
        <v>100</v>
      </c>
      <c r="V872" s="52">
        <v>306</v>
      </c>
      <c r="W872" s="52">
        <v>58.653508644930234</v>
      </c>
      <c r="X872" s="52">
        <v>78.204678193240312</v>
      </c>
      <c r="Y872" s="52">
        <v>100</v>
      </c>
      <c r="Z872" s="52">
        <v>195</v>
      </c>
      <c r="AA872" s="52">
        <v>51.685754407549297</v>
      </c>
      <c r="AB872" s="52">
        <v>68.914339210065734</v>
      </c>
      <c r="AC872" s="52">
        <v>100</v>
      </c>
      <c r="AD872" s="52">
        <v>81</v>
      </c>
      <c r="AE872" s="52">
        <v>53.524279835390978</v>
      </c>
      <c r="AF872" s="52">
        <v>71.365706447187975</v>
      </c>
      <c r="AG872" s="52">
        <v>100</v>
      </c>
      <c r="AH872" s="52">
        <v>48</v>
      </c>
      <c r="AI872" s="52">
        <v>47.544444444444444</v>
      </c>
      <c r="AJ872" s="52">
        <v>62.222222222222214</v>
      </c>
      <c r="AK872" s="52">
        <v>63.392592592592592</v>
      </c>
      <c r="AL872" s="52">
        <v>100</v>
      </c>
      <c r="AM872" s="53">
        <v>16.3</v>
      </c>
      <c r="AN872" s="53">
        <v>19.2</v>
      </c>
      <c r="AO872" s="53">
        <v>14.67</v>
      </c>
      <c r="AP872" s="52">
        <v>0</v>
      </c>
      <c r="AQ872" s="52">
        <v>0.99686520376175547</v>
      </c>
      <c r="AR872" s="52">
        <v>1</v>
      </c>
      <c r="AS872" s="52">
        <v>0.99130434782608701</v>
      </c>
      <c r="AT872" s="52">
        <v>0.99686520376175547</v>
      </c>
      <c r="AU872" s="52">
        <v>1</v>
      </c>
      <c r="AV872" s="52">
        <v>0.99130434782608701</v>
      </c>
      <c r="AW872" s="52">
        <v>1</v>
      </c>
      <c r="AX872" s="52">
        <v>1</v>
      </c>
      <c r="AY872" s="52">
        <v>1</v>
      </c>
      <c r="AZ872" s="52">
        <v>6.0740740740740741E-2</v>
      </c>
      <c r="BA872" s="52">
        <v>47.851851851851855</v>
      </c>
      <c r="BB872" s="52">
        <v>50</v>
      </c>
      <c r="BC872" s="52">
        <v>7.9812206572769953E-2</v>
      </c>
      <c r="BD872" s="52">
        <v>44.037558685446015</v>
      </c>
      <c r="BE872" s="52">
        <v>50</v>
      </c>
      <c r="BF872" s="52"/>
      <c r="BG872" s="52"/>
      <c r="BH872" s="52"/>
      <c r="BI872" s="52"/>
      <c r="BJ872" s="52"/>
      <c r="BK872" s="52"/>
      <c r="BL872" s="52"/>
      <c r="BM872" s="52"/>
      <c r="BN872" s="52"/>
      <c r="BO872" s="52"/>
      <c r="BP872" s="52"/>
      <c r="BQ872" s="52"/>
      <c r="BR872" s="52"/>
      <c r="BS872" s="52"/>
      <c r="BT872" s="52"/>
      <c r="BU872" s="54"/>
      <c r="BV872" s="54"/>
      <c r="BW872" s="52"/>
      <c r="BX872" s="52"/>
      <c r="BY872" s="52"/>
      <c r="BZ872" s="55"/>
      <c r="CA872" s="55"/>
      <c r="CB872" s="52"/>
      <c r="CC872" s="52"/>
      <c r="CD872" s="52"/>
      <c r="CE872" s="52"/>
      <c r="CF872" s="52"/>
      <c r="CG872" s="52"/>
      <c r="CH872" s="52"/>
      <c r="CI872" s="52"/>
      <c r="CJ872" s="52"/>
      <c r="CK872" s="52">
        <v>110</v>
      </c>
      <c r="CL872" s="52">
        <v>44</v>
      </c>
      <c r="CM872" s="52">
        <v>108</v>
      </c>
      <c r="CN872" s="52">
        <v>0.4</v>
      </c>
      <c r="CO872" s="52">
        <v>1.0185185185185186</v>
      </c>
      <c r="CP872" s="52">
        <v>26.666666666666668</v>
      </c>
      <c r="CQ872" s="52">
        <v>50</v>
      </c>
      <c r="CR872" s="52"/>
      <c r="CS872" s="52"/>
      <c r="CT872" s="52"/>
      <c r="CU872" s="52"/>
      <c r="CV872" s="52"/>
      <c r="CW872" s="52"/>
      <c r="CX872" s="52"/>
      <c r="CY872" s="52"/>
      <c r="CZ872" s="52">
        <v>16.823939048191338</v>
      </c>
      <c r="DA872" s="52">
        <v>19.496255895940152</v>
      </c>
      <c r="DB872" s="52">
        <v>17.335082511020332</v>
      </c>
      <c r="DC872" s="52"/>
      <c r="DD872" s="50" t="s">
        <v>983</v>
      </c>
      <c r="DE872" s="22"/>
      <c r="DF872" s="22"/>
    </row>
    <row r="873" spans="1:110" x14ac:dyDescent="0.25">
      <c r="A873" s="50" t="s">
        <v>3321</v>
      </c>
      <c r="B873" s="50" t="s">
        <v>2465</v>
      </c>
      <c r="C873" s="50" t="s">
        <v>106</v>
      </c>
      <c r="D873" s="50" t="s">
        <v>107</v>
      </c>
      <c r="E873" s="50" t="s">
        <v>108</v>
      </c>
      <c r="F873" s="50" t="s">
        <v>2644</v>
      </c>
      <c r="G873" s="50" t="s">
        <v>109</v>
      </c>
      <c r="H873" s="52">
        <v>626.66711848201271</v>
      </c>
      <c r="I873" s="52">
        <v>750</v>
      </c>
      <c r="J873" s="52">
        <v>83.555615797601689</v>
      </c>
      <c r="K873" s="52">
        <v>1</v>
      </c>
      <c r="L873" s="52">
        <v>381</v>
      </c>
      <c r="M873" s="52">
        <v>80.841773550718472</v>
      </c>
      <c r="N873" s="52">
        <v>100</v>
      </c>
      <c r="O873" s="52">
        <v>100</v>
      </c>
      <c r="P873" s="52">
        <v>81</v>
      </c>
      <c r="Q873" s="52">
        <v>64.104807951004233</v>
      </c>
      <c r="R873" s="52">
        <v>75</v>
      </c>
      <c r="S873" s="52">
        <v>75</v>
      </c>
      <c r="T873" s="52">
        <v>85.473077268005653</v>
      </c>
      <c r="U873" s="52">
        <v>100</v>
      </c>
      <c r="V873" s="52">
        <v>380</v>
      </c>
      <c r="W873" s="52">
        <v>72.105629895709541</v>
      </c>
      <c r="X873" s="52">
        <v>96.140839860946059</v>
      </c>
      <c r="Y873" s="52">
        <v>100</v>
      </c>
      <c r="Z873" s="52">
        <v>81</v>
      </c>
      <c r="AA873" s="52">
        <v>54.858300416211385</v>
      </c>
      <c r="AB873" s="52">
        <v>73.144400554948518</v>
      </c>
      <c r="AC873" s="52">
        <v>100</v>
      </c>
      <c r="AD873" s="52">
        <v>101</v>
      </c>
      <c r="AE873" s="52">
        <v>64.464356435643523</v>
      </c>
      <c r="AF873" s="52">
        <v>85.952475247524688</v>
      </c>
      <c r="AG873" s="52">
        <v>100</v>
      </c>
      <c r="AH873" s="52">
        <v>24</v>
      </c>
      <c r="AI873" s="52">
        <v>50.645833333333336</v>
      </c>
      <c r="AJ873" s="52">
        <v>68.771428571428544</v>
      </c>
      <c r="AK873" s="52">
        <v>67.527777777777771</v>
      </c>
      <c r="AL873" s="52">
        <v>100</v>
      </c>
      <c r="AM873" s="53">
        <v>10.89</v>
      </c>
      <c r="AN873" s="53">
        <v>20.14</v>
      </c>
      <c r="AO873" s="53">
        <v>18.12</v>
      </c>
      <c r="AP873" s="52">
        <v>0</v>
      </c>
      <c r="AQ873" s="52">
        <v>0.99226804123711343</v>
      </c>
      <c r="AR873" s="52">
        <v>0.96470588235294119</v>
      </c>
      <c r="AS873" s="52">
        <v>1</v>
      </c>
      <c r="AT873" s="52">
        <v>0.99224806201550386</v>
      </c>
      <c r="AU873" s="52">
        <v>0.96470588235294119</v>
      </c>
      <c r="AV873" s="52">
        <v>1</v>
      </c>
      <c r="AW873" s="52">
        <v>1</v>
      </c>
      <c r="AX873" s="52">
        <v>1</v>
      </c>
      <c r="AY873" s="52">
        <v>1</v>
      </c>
      <c r="AZ873" s="52">
        <v>0.05</v>
      </c>
      <c r="BA873" s="52">
        <v>50</v>
      </c>
      <c r="BB873" s="52">
        <v>50</v>
      </c>
      <c r="BC873" s="52">
        <v>0.13636363636363635</v>
      </c>
      <c r="BD873" s="52">
        <v>32.727272727272741</v>
      </c>
      <c r="BE873" s="52">
        <v>50</v>
      </c>
      <c r="BF873" s="52"/>
      <c r="BG873" s="52"/>
      <c r="BH873" s="52"/>
      <c r="BI873" s="52"/>
      <c r="BJ873" s="52"/>
      <c r="BK873" s="52"/>
      <c r="BL873" s="52"/>
      <c r="BM873" s="52"/>
      <c r="BN873" s="52"/>
      <c r="BO873" s="52"/>
      <c r="BP873" s="52"/>
      <c r="BQ873" s="52"/>
      <c r="BR873" s="52"/>
      <c r="BS873" s="52"/>
      <c r="BT873" s="52"/>
      <c r="BU873" s="54"/>
      <c r="BV873" s="54"/>
      <c r="BW873" s="52"/>
      <c r="BX873" s="52"/>
      <c r="BY873" s="52"/>
      <c r="BZ873" s="55"/>
      <c r="CA873" s="55"/>
      <c r="CB873" s="52"/>
      <c r="CC873" s="52"/>
      <c r="CD873" s="52"/>
      <c r="CE873" s="52"/>
      <c r="CF873" s="52"/>
      <c r="CG873" s="52"/>
      <c r="CH873" s="52"/>
      <c r="CI873" s="52"/>
      <c r="CJ873" s="52"/>
      <c r="CK873" s="52">
        <v>183</v>
      </c>
      <c r="CL873" s="52">
        <v>98</v>
      </c>
      <c r="CM873" s="52">
        <v>196</v>
      </c>
      <c r="CN873" s="52">
        <v>0.53551912568306015</v>
      </c>
      <c r="CO873" s="52">
        <v>0.93367346938775508</v>
      </c>
      <c r="CP873" s="52">
        <v>35.701275045537344</v>
      </c>
      <c r="CQ873" s="52">
        <v>50</v>
      </c>
      <c r="CR873" s="52"/>
      <c r="CS873" s="52"/>
      <c r="CT873" s="52"/>
      <c r="CU873" s="52"/>
      <c r="CV873" s="52"/>
      <c r="CW873" s="52"/>
      <c r="CX873" s="52"/>
      <c r="CY873" s="52"/>
      <c r="CZ873" s="52">
        <v>16.823939048191338</v>
      </c>
      <c r="DA873" s="52">
        <v>19.496255895940152</v>
      </c>
      <c r="DB873" s="52">
        <v>17.335082511020332</v>
      </c>
      <c r="DC873" s="52"/>
      <c r="DD873" s="50" t="s">
        <v>945</v>
      </c>
      <c r="DE873" s="22"/>
      <c r="DF873" s="22"/>
    </row>
    <row r="874" spans="1:110" x14ac:dyDescent="0.25">
      <c r="A874" s="50" t="s">
        <v>2803</v>
      </c>
      <c r="B874" s="50" t="s">
        <v>2466</v>
      </c>
      <c r="C874" s="50" t="s">
        <v>106</v>
      </c>
      <c r="D874" s="50" t="s">
        <v>114</v>
      </c>
      <c r="E874" s="50" t="s">
        <v>137</v>
      </c>
      <c r="F874" s="50" t="s">
        <v>1454</v>
      </c>
      <c r="G874" s="50" t="s">
        <v>109</v>
      </c>
      <c r="H874" s="52">
        <v>563.18427946335112</v>
      </c>
      <c r="I874" s="52">
        <v>750</v>
      </c>
      <c r="J874" s="52">
        <v>75.091237261780151</v>
      </c>
      <c r="K874" s="52">
        <v>0</v>
      </c>
      <c r="L874" s="52">
        <v>218</v>
      </c>
      <c r="M874" s="52">
        <v>68.424374077530828</v>
      </c>
      <c r="N874" s="52">
        <v>91.232498770041104</v>
      </c>
      <c r="O874" s="52">
        <v>100</v>
      </c>
      <c r="P874" s="52">
        <v>138</v>
      </c>
      <c r="Q874" s="52">
        <v>63.404273659291299</v>
      </c>
      <c r="R874" s="52">
        <v>66.615627957091363</v>
      </c>
      <c r="S874" s="52">
        <v>75</v>
      </c>
      <c r="T874" s="52">
        <v>84.539031545721727</v>
      </c>
      <c r="U874" s="52">
        <v>100</v>
      </c>
      <c r="V874" s="52">
        <v>221</v>
      </c>
      <c r="W874" s="52">
        <v>57.544404916576866</v>
      </c>
      <c r="X874" s="52">
        <v>76.725873222102493</v>
      </c>
      <c r="Y874" s="52">
        <v>100</v>
      </c>
      <c r="Z874" s="52">
        <v>139</v>
      </c>
      <c r="AA874" s="52">
        <v>52.193035928647447</v>
      </c>
      <c r="AB874" s="52">
        <v>69.590714571529929</v>
      </c>
      <c r="AC874" s="52">
        <v>100</v>
      </c>
      <c r="AD874" s="52">
        <v>66</v>
      </c>
      <c r="AE874" s="52">
        <v>48.138888888888907</v>
      </c>
      <c r="AF874" s="52">
        <v>64.185185185185219</v>
      </c>
      <c r="AG874" s="52">
        <v>100</v>
      </c>
      <c r="AH874" s="52">
        <v>47</v>
      </c>
      <c r="AI874" s="52">
        <v>43.992198581560281</v>
      </c>
      <c r="AJ874" s="52"/>
      <c r="AK874" s="52">
        <v>58.65626477541371</v>
      </c>
      <c r="AL874" s="52">
        <v>100</v>
      </c>
      <c r="AM874" s="53">
        <v>11.59</v>
      </c>
      <c r="AN874" s="53">
        <v>14.42</v>
      </c>
      <c r="AO874" s="53"/>
      <c r="AP874" s="52">
        <v>0</v>
      </c>
      <c r="AQ874" s="52">
        <v>0.97835497835497831</v>
      </c>
      <c r="AR874" s="52">
        <v>0.98620689655172411</v>
      </c>
      <c r="AS874" s="52">
        <v>0.96511627906976749</v>
      </c>
      <c r="AT874" s="52">
        <v>0.98723404255319147</v>
      </c>
      <c r="AU874" s="52">
        <v>0.98657718120805371</v>
      </c>
      <c r="AV874" s="52">
        <v>0.98837209302325579</v>
      </c>
      <c r="AW874" s="52">
        <v>1</v>
      </c>
      <c r="AX874" s="52">
        <v>1</v>
      </c>
      <c r="AY874" s="52"/>
      <c r="AZ874" s="52">
        <v>7.0212765957446813E-2</v>
      </c>
      <c r="BA874" s="52">
        <v>45.957446808510639</v>
      </c>
      <c r="BB874" s="52">
        <v>50</v>
      </c>
      <c r="BC874" s="52">
        <v>7.8431372549019607E-2</v>
      </c>
      <c r="BD874" s="52">
        <v>44.313725490196099</v>
      </c>
      <c r="BE874" s="52">
        <v>50</v>
      </c>
      <c r="BF874" s="52"/>
      <c r="BG874" s="52"/>
      <c r="BH874" s="52"/>
      <c r="BI874" s="52"/>
      <c r="BJ874" s="52"/>
      <c r="BK874" s="52"/>
      <c r="BL874" s="52"/>
      <c r="BM874" s="52"/>
      <c r="BN874" s="52"/>
      <c r="BO874" s="52"/>
      <c r="BP874" s="52"/>
      <c r="BQ874" s="52"/>
      <c r="BR874" s="52"/>
      <c r="BS874" s="52"/>
      <c r="BT874" s="52"/>
      <c r="BU874" s="54"/>
      <c r="BV874" s="54"/>
      <c r="BW874" s="52"/>
      <c r="BX874" s="52"/>
      <c r="BY874" s="52"/>
      <c r="BZ874" s="55"/>
      <c r="CA874" s="55"/>
      <c r="CB874" s="52"/>
      <c r="CC874" s="52"/>
      <c r="CD874" s="52"/>
      <c r="CE874" s="52"/>
      <c r="CF874" s="52"/>
      <c r="CG874" s="52"/>
      <c r="CH874" s="52"/>
      <c r="CI874" s="52"/>
      <c r="CJ874" s="52"/>
      <c r="CK874" s="52">
        <v>81</v>
      </c>
      <c r="CL874" s="52">
        <v>34</v>
      </c>
      <c r="CM874" s="52">
        <v>88</v>
      </c>
      <c r="CN874" s="52">
        <v>0.41975308641975306</v>
      </c>
      <c r="CO874" s="52">
        <v>0.92045454545454541</v>
      </c>
      <c r="CP874" s="52">
        <v>27.983539094650205</v>
      </c>
      <c r="CQ874" s="52">
        <v>50</v>
      </c>
      <c r="CR874" s="52"/>
      <c r="CS874" s="52"/>
      <c r="CT874" s="52"/>
      <c r="CU874" s="52"/>
      <c r="CV874" s="52"/>
      <c r="CW874" s="52"/>
      <c r="CX874" s="52"/>
      <c r="CY874" s="52"/>
      <c r="CZ874" s="52">
        <v>16.823939048191338</v>
      </c>
      <c r="DA874" s="52">
        <v>19.496255895940152</v>
      </c>
      <c r="DB874" s="52">
        <v>17.335082511020332</v>
      </c>
      <c r="DC874" s="52"/>
      <c r="DD874" s="50" t="s">
        <v>358</v>
      </c>
      <c r="DE874" s="22"/>
      <c r="DF874" s="22"/>
    </row>
    <row r="875" spans="1:110" x14ac:dyDescent="0.25">
      <c r="A875" s="50" t="s">
        <v>3348</v>
      </c>
      <c r="B875" s="50" t="s">
        <v>2467</v>
      </c>
      <c r="C875" s="50" t="s">
        <v>106</v>
      </c>
      <c r="D875" s="50" t="s">
        <v>182</v>
      </c>
      <c r="E875" s="50" t="s">
        <v>137</v>
      </c>
      <c r="F875" s="50" t="s">
        <v>1453</v>
      </c>
      <c r="G875" s="50" t="s">
        <v>109</v>
      </c>
      <c r="H875" s="52">
        <v>592.47295481776553</v>
      </c>
      <c r="I875" s="52">
        <v>750</v>
      </c>
      <c r="J875" s="52">
        <v>78.996393975702077</v>
      </c>
      <c r="K875" s="52">
        <v>0</v>
      </c>
      <c r="L875" s="52">
        <v>345</v>
      </c>
      <c r="M875" s="52">
        <v>71.10734004415859</v>
      </c>
      <c r="N875" s="52">
        <v>94.809786725544782</v>
      </c>
      <c r="O875" s="52">
        <v>100</v>
      </c>
      <c r="P875" s="52">
        <v>141</v>
      </c>
      <c r="Q875" s="52">
        <v>62.335039790300925</v>
      </c>
      <c r="R875" s="52">
        <v>71.250714987234545</v>
      </c>
      <c r="S875" s="52">
        <v>75</v>
      </c>
      <c r="T875" s="52">
        <v>83.113386387067905</v>
      </c>
      <c r="U875" s="52">
        <v>100</v>
      </c>
      <c r="V875" s="52">
        <v>345</v>
      </c>
      <c r="W875" s="52">
        <v>67.160878098196903</v>
      </c>
      <c r="X875" s="52">
        <v>89.547837464262543</v>
      </c>
      <c r="Y875" s="52">
        <v>100</v>
      </c>
      <c r="Z875" s="52">
        <v>141</v>
      </c>
      <c r="AA875" s="52">
        <v>61.243667280014776</v>
      </c>
      <c r="AB875" s="52">
        <v>81.658223040019706</v>
      </c>
      <c r="AC875" s="52">
        <v>100</v>
      </c>
      <c r="AD875" s="52">
        <v>102</v>
      </c>
      <c r="AE875" s="52">
        <v>57.552287581699353</v>
      </c>
      <c r="AF875" s="52">
        <v>76.736383442265804</v>
      </c>
      <c r="AG875" s="52">
        <v>100</v>
      </c>
      <c r="AH875" s="52">
        <v>51</v>
      </c>
      <c r="AI875" s="52">
        <v>54.137254901960794</v>
      </c>
      <c r="AJ875" s="52">
        <v>60.967320261437919</v>
      </c>
      <c r="AK875" s="52">
        <v>72.183006535947726</v>
      </c>
      <c r="AL875" s="52">
        <v>100</v>
      </c>
      <c r="AM875" s="53">
        <v>12.66</v>
      </c>
      <c r="AN875" s="53">
        <v>10</v>
      </c>
      <c r="AO875" s="53">
        <v>6.83</v>
      </c>
      <c r="AP875" s="52">
        <v>0</v>
      </c>
      <c r="AQ875" s="52">
        <v>0.98066298342541436</v>
      </c>
      <c r="AR875" s="52">
        <v>0.98039215686274506</v>
      </c>
      <c r="AS875" s="52">
        <v>0.98086124401913877</v>
      </c>
      <c r="AT875" s="52">
        <v>0.98342541436464093</v>
      </c>
      <c r="AU875" s="52">
        <v>0.98692810457516345</v>
      </c>
      <c r="AV875" s="52">
        <v>0.98086124401913877</v>
      </c>
      <c r="AW875" s="52">
        <v>1</v>
      </c>
      <c r="AX875" s="52">
        <v>1</v>
      </c>
      <c r="AY875" s="52">
        <v>1</v>
      </c>
      <c r="AZ875" s="52">
        <v>8.1720430107526887E-2</v>
      </c>
      <c r="BA875" s="52">
        <v>43.655913978494617</v>
      </c>
      <c r="BB875" s="52">
        <v>50</v>
      </c>
      <c r="BC875" s="52">
        <v>0.12807881773399016</v>
      </c>
      <c r="BD875" s="52">
        <v>34.384236453201964</v>
      </c>
      <c r="BE875" s="52">
        <v>50</v>
      </c>
      <c r="BF875" s="52"/>
      <c r="BG875" s="52"/>
      <c r="BH875" s="52"/>
      <c r="BI875" s="52"/>
      <c r="BJ875" s="52"/>
      <c r="BK875" s="52"/>
      <c r="BL875" s="52"/>
      <c r="BM875" s="52"/>
      <c r="BN875" s="52"/>
      <c r="BO875" s="52"/>
      <c r="BP875" s="52"/>
      <c r="BQ875" s="52"/>
      <c r="BR875" s="52"/>
      <c r="BS875" s="52"/>
      <c r="BT875" s="52"/>
      <c r="BU875" s="54"/>
      <c r="BV875" s="54"/>
      <c r="BW875" s="52"/>
      <c r="BX875" s="52"/>
      <c r="BY875" s="52"/>
      <c r="BZ875" s="55"/>
      <c r="CA875" s="55"/>
      <c r="CB875" s="52"/>
      <c r="CC875" s="52"/>
      <c r="CD875" s="52"/>
      <c r="CE875" s="52"/>
      <c r="CF875" s="52"/>
      <c r="CG875" s="52"/>
      <c r="CH875" s="52"/>
      <c r="CI875" s="52"/>
      <c r="CJ875" s="52"/>
      <c r="CK875" s="52">
        <v>118</v>
      </c>
      <c r="CL875" s="52">
        <v>29</v>
      </c>
      <c r="CM875" s="52">
        <v>116</v>
      </c>
      <c r="CN875" s="52">
        <v>0.24576271186440679</v>
      </c>
      <c r="CO875" s="52">
        <v>1.0172413793103448</v>
      </c>
      <c r="CP875" s="52">
        <v>16.384180790960453</v>
      </c>
      <c r="CQ875" s="52">
        <v>50</v>
      </c>
      <c r="CR875" s="52"/>
      <c r="CS875" s="52"/>
      <c r="CT875" s="52"/>
      <c r="CU875" s="52"/>
      <c r="CV875" s="52"/>
      <c r="CW875" s="52"/>
      <c r="CX875" s="52"/>
      <c r="CY875" s="52"/>
      <c r="CZ875" s="52">
        <v>16.823939048191338</v>
      </c>
      <c r="DA875" s="52">
        <v>19.496255895940152</v>
      </c>
      <c r="DB875" s="52">
        <v>17.335082511020332</v>
      </c>
      <c r="DC875" s="52"/>
      <c r="DD875" s="50" t="s">
        <v>975</v>
      </c>
      <c r="DE875" s="22"/>
      <c r="DF875" s="22"/>
    </row>
    <row r="876" spans="1:110" x14ac:dyDescent="0.25">
      <c r="A876" s="50" t="s">
        <v>3350</v>
      </c>
      <c r="B876" s="50" t="s">
        <v>2468</v>
      </c>
      <c r="C876" s="50" t="s">
        <v>106</v>
      </c>
      <c r="D876" s="50" t="s">
        <v>122</v>
      </c>
      <c r="E876" s="50" t="s">
        <v>123</v>
      </c>
      <c r="F876" s="50" t="s">
        <v>2644</v>
      </c>
      <c r="G876" s="50" t="s">
        <v>109</v>
      </c>
      <c r="H876" s="52">
        <v>896.25086280666881</v>
      </c>
      <c r="I876" s="52">
        <v>1250</v>
      </c>
      <c r="J876" s="52">
        <v>71.700069024533505</v>
      </c>
      <c r="K876" s="52">
        <v>1</v>
      </c>
      <c r="L876" s="52">
        <v>104</v>
      </c>
      <c r="M876" s="52">
        <v>70.197929590570709</v>
      </c>
      <c r="N876" s="52">
        <v>93.597239454094279</v>
      </c>
      <c r="O876" s="52">
        <v>100</v>
      </c>
      <c r="P876" s="52">
        <v>24</v>
      </c>
      <c r="Q876" s="52">
        <v>53.761760752688168</v>
      </c>
      <c r="R876" s="52">
        <v>63.94931271477666</v>
      </c>
      <c r="S876" s="52">
        <v>75</v>
      </c>
      <c r="T876" s="52">
        <v>71.682347670250891</v>
      </c>
      <c r="U876" s="52">
        <v>100</v>
      </c>
      <c r="V876" s="52">
        <v>104</v>
      </c>
      <c r="W876" s="52">
        <v>59.241673275178449</v>
      </c>
      <c r="X876" s="52">
        <v>78.988897700237942</v>
      </c>
      <c r="Y876" s="52">
        <v>100</v>
      </c>
      <c r="Z876" s="52">
        <v>24</v>
      </c>
      <c r="AA876" s="52">
        <v>43.549541809851085</v>
      </c>
      <c r="AB876" s="52">
        <v>58.066055746468116</v>
      </c>
      <c r="AC876" s="52">
        <v>100</v>
      </c>
      <c r="AD876" s="52">
        <v>112</v>
      </c>
      <c r="AE876" s="52">
        <v>62.012500000000024</v>
      </c>
      <c r="AF876" s="52">
        <v>82.683333333333366</v>
      </c>
      <c r="AG876" s="52">
        <v>100</v>
      </c>
      <c r="AH876" s="52">
        <v>41</v>
      </c>
      <c r="AI876" s="52">
        <v>52.576422764227651</v>
      </c>
      <c r="AJ876" s="52">
        <v>67.461502347417863</v>
      </c>
      <c r="AK876" s="52">
        <v>70.101897018970206</v>
      </c>
      <c r="AL876" s="52">
        <v>100</v>
      </c>
      <c r="AM876" s="53">
        <v>21.23</v>
      </c>
      <c r="AN876" s="53">
        <v>20.39</v>
      </c>
      <c r="AO876" s="53">
        <v>14.88</v>
      </c>
      <c r="AP876" s="52">
        <v>0</v>
      </c>
      <c r="AQ876" s="52">
        <v>0.97297297297297303</v>
      </c>
      <c r="AR876" s="52">
        <v>0.96296296296296291</v>
      </c>
      <c r="AS876" s="52">
        <v>0.97619047619047616</v>
      </c>
      <c r="AT876" s="52">
        <v>0.97297297297297303</v>
      </c>
      <c r="AU876" s="52">
        <v>0.96296296296296291</v>
      </c>
      <c r="AV876" s="52">
        <v>0.97619047619047616</v>
      </c>
      <c r="AW876" s="52">
        <v>1</v>
      </c>
      <c r="AX876" s="52">
        <v>1</v>
      </c>
      <c r="AY876" s="52">
        <v>1</v>
      </c>
      <c r="AZ876" s="52">
        <v>0.10361445783132531</v>
      </c>
      <c r="BA876" s="52">
        <v>39.277108433734952</v>
      </c>
      <c r="BB876" s="52">
        <v>50</v>
      </c>
      <c r="BC876" s="52">
        <v>0.25196850393700787</v>
      </c>
      <c r="BD876" s="52">
        <v>9.6062992125984348</v>
      </c>
      <c r="BE876" s="52">
        <v>50</v>
      </c>
      <c r="BF876" s="52">
        <v>59</v>
      </c>
      <c r="BG876" s="52">
        <v>199</v>
      </c>
      <c r="BH876" s="52">
        <v>0.29648241206030151</v>
      </c>
      <c r="BI876" s="52">
        <v>19.765494137353436</v>
      </c>
      <c r="BJ876" s="52">
        <v>50</v>
      </c>
      <c r="BK876" s="52">
        <v>81</v>
      </c>
      <c r="BL876" s="52">
        <v>199</v>
      </c>
      <c r="BM876" s="52">
        <v>0.40703517587939697</v>
      </c>
      <c r="BN876" s="52">
        <v>27.1356783919598</v>
      </c>
      <c r="BO876" s="52">
        <v>50</v>
      </c>
      <c r="BP876" s="52">
        <v>67</v>
      </c>
      <c r="BQ876" s="52">
        <v>101</v>
      </c>
      <c r="BR876" s="52">
        <v>0.6633663366336634</v>
      </c>
      <c r="BS876" s="52">
        <v>35.285443437960822</v>
      </c>
      <c r="BT876" s="52">
        <v>50</v>
      </c>
      <c r="BU876" s="54">
        <v>132</v>
      </c>
      <c r="BV876" s="54">
        <v>139</v>
      </c>
      <c r="BW876" s="52">
        <v>0.94964028776978415</v>
      </c>
      <c r="BX876" s="52">
        <v>100</v>
      </c>
      <c r="BY876" s="52">
        <v>100</v>
      </c>
      <c r="BZ876" s="55">
        <v>48</v>
      </c>
      <c r="CA876" s="55">
        <v>54</v>
      </c>
      <c r="CB876" s="52">
        <v>0.88888888888888884</v>
      </c>
      <c r="CC876" s="52">
        <v>94.562647754137117</v>
      </c>
      <c r="CD876" s="52">
        <v>100</v>
      </c>
      <c r="CE876" s="52">
        <v>0</v>
      </c>
      <c r="CF876" s="52">
        <v>137</v>
      </c>
      <c r="CG876" s="52">
        <v>83</v>
      </c>
      <c r="CH876" s="52">
        <v>0.6058394160583942</v>
      </c>
      <c r="CI876" s="52">
        <v>80.778588807785894</v>
      </c>
      <c r="CJ876" s="52">
        <v>100</v>
      </c>
      <c r="CK876" s="52">
        <v>84</v>
      </c>
      <c r="CL876" s="52">
        <v>46</v>
      </c>
      <c r="CM876" s="52">
        <v>119</v>
      </c>
      <c r="CN876" s="52">
        <v>0.54761904761904767</v>
      </c>
      <c r="CO876" s="52">
        <v>0.70588235294117652</v>
      </c>
      <c r="CP876" s="52">
        <v>18.253968253968257</v>
      </c>
      <c r="CQ876" s="52">
        <v>50</v>
      </c>
      <c r="CR876" s="52">
        <v>82</v>
      </c>
      <c r="CS876" s="52">
        <v>415</v>
      </c>
      <c r="CT876" s="52">
        <v>0.19759036144578312</v>
      </c>
      <c r="CU876" s="52">
        <v>16.46586345381526</v>
      </c>
      <c r="CV876" s="52">
        <v>50</v>
      </c>
      <c r="CW876" s="52">
        <v>0.88888888888888884</v>
      </c>
      <c r="CX876" s="52">
        <v>0.90588235294117647</v>
      </c>
      <c r="CY876" s="52">
        <v>1.6993464052287664E-2</v>
      </c>
      <c r="CZ876" s="52">
        <v>16.823939048191338</v>
      </c>
      <c r="DA876" s="52">
        <v>19.496255895940152</v>
      </c>
      <c r="DB876" s="52">
        <v>17.335082511020332</v>
      </c>
      <c r="DC876" s="52">
        <v>12.629206143265662</v>
      </c>
      <c r="DD876" s="50" t="s">
        <v>977</v>
      </c>
      <c r="DE876" s="22"/>
      <c r="DF876" s="22"/>
    </row>
    <row r="877" spans="1:110" x14ac:dyDescent="0.25">
      <c r="A877" s="50" t="s">
        <v>3349</v>
      </c>
      <c r="B877" s="50" t="s">
        <v>2469</v>
      </c>
      <c r="C877" s="50" t="s">
        <v>106</v>
      </c>
      <c r="D877" s="50" t="s">
        <v>108</v>
      </c>
      <c r="E877" s="50" t="s">
        <v>119</v>
      </c>
      <c r="F877" s="50" t="s">
        <v>2644</v>
      </c>
      <c r="G877" s="50" t="s">
        <v>109</v>
      </c>
      <c r="H877" s="52">
        <v>664.43694777866892</v>
      </c>
      <c r="I877" s="52">
        <v>800</v>
      </c>
      <c r="J877" s="52">
        <v>83.054618472333615</v>
      </c>
      <c r="K877" s="52">
        <v>0</v>
      </c>
      <c r="L877" s="52">
        <v>341</v>
      </c>
      <c r="M877" s="52">
        <v>75.334146650555013</v>
      </c>
      <c r="N877" s="52">
        <v>100</v>
      </c>
      <c r="O877" s="52">
        <v>100</v>
      </c>
      <c r="P877" s="52">
        <v>141</v>
      </c>
      <c r="Q877" s="52">
        <v>67.834734857489053</v>
      </c>
      <c r="R877" s="52">
        <v>68.562747646389383</v>
      </c>
      <c r="S877" s="52">
        <v>75</v>
      </c>
      <c r="T877" s="52">
        <v>90.446313143318733</v>
      </c>
      <c r="U877" s="52">
        <v>100</v>
      </c>
      <c r="V877" s="52">
        <v>339</v>
      </c>
      <c r="W877" s="52">
        <v>63.470836881833037</v>
      </c>
      <c r="X877" s="52">
        <v>84.627782509110716</v>
      </c>
      <c r="Y877" s="52">
        <v>100</v>
      </c>
      <c r="Z877" s="52">
        <v>139</v>
      </c>
      <c r="AA877" s="52">
        <v>56.144346573118845</v>
      </c>
      <c r="AB877" s="52">
        <v>74.859128764158456</v>
      </c>
      <c r="AC877" s="52">
        <v>100</v>
      </c>
      <c r="AD877" s="52">
        <v>112</v>
      </c>
      <c r="AE877" s="52">
        <v>61.904464285714305</v>
      </c>
      <c r="AF877" s="52">
        <v>82.539285714285739</v>
      </c>
      <c r="AG877" s="52">
        <v>100</v>
      </c>
      <c r="AH877" s="52">
        <v>45</v>
      </c>
      <c r="AI877" s="52">
        <v>53.90814814814815</v>
      </c>
      <c r="AJ877" s="52">
        <v>67.275124378109481</v>
      </c>
      <c r="AK877" s="52">
        <v>71.877530864197539</v>
      </c>
      <c r="AL877" s="52">
        <v>100</v>
      </c>
      <c r="AM877" s="53">
        <v>7.16</v>
      </c>
      <c r="AN877" s="53">
        <v>12.41</v>
      </c>
      <c r="AO877" s="53">
        <v>13.36</v>
      </c>
      <c r="AP877" s="52">
        <v>0</v>
      </c>
      <c r="AQ877" s="52">
        <v>0.98843930635838151</v>
      </c>
      <c r="AR877" s="52">
        <v>0.9726027397260274</v>
      </c>
      <c r="AS877" s="52">
        <v>1</v>
      </c>
      <c r="AT877" s="52">
        <v>0.98550724637681164</v>
      </c>
      <c r="AU877" s="52">
        <v>0.96551724137931039</v>
      </c>
      <c r="AV877" s="52">
        <v>1</v>
      </c>
      <c r="AW877" s="52">
        <v>0.99115044247787609</v>
      </c>
      <c r="AX877" s="52">
        <v>0.97826086956521741</v>
      </c>
      <c r="AY877" s="52">
        <v>1</v>
      </c>
      <c r="AZ877" s="52">
        <v>5.5718475073313782E-2</v>
      </c>
      <c r="BA877" s="52">
        <v>48.856304985337268</v>
      </c>
      <c r="BB877" s="52">
        <v>50</v>
      </c>
      <c r="BC877" s="52">
        <v>9.4890510948905105E-2</v>
      </c>
      <c r="BD877" s="52">
        <v>41.021897810218988</v>
      </c>
      <c r="BE877" s="52">
        <v>50</v>
      </c>
      <c r="BF877" s="52"/>
      <c r="BG877" s="52"/>
      <c r="BH877" s="52"/>
      <c r="BI877" s="52"/>
      <c r="BJ877" s="52"/>
      <c r="BK877" s="52"/>
      <c r="BL877" s="52"/>
      <c r="BM877" s="52"/>
      <c r="BN877" s="52"/>
      <c r="BO877" s="52"/>
      <c r="BP877" s="52">
        <v>74</v>
      </c>
      <c r="BQ877" s="52">
        <v>97</v>
      </c>
      <c r="BR877" s="52">
        <v>0.76288659793814428</v>
      </c>
      <c r="BS877" s="52">
        <v>40.57907435841193</v>
      </c>
      <c r="BT877" s="52">
        <v>50</v>
      </c>
      <c r="BU877" s="54"/>
      <c r="BV877" s="54"/>
      <c r="BW877" s="52"/>
      <c r="BX877" s="52"/>
      <c r="BY877" s="52"/>
      <c r="BZ877" s="55"/>
      <c r="CA877" s="55"/>
      <c r="CB877" s="52"/>
      <c r="CC877" s="52"/>
      <c r="CD877" s="52"/>
      <c r="CE877" s="52"/>
      <c r="CF877" s="52"/>
      <c r="CG877" s="52"/>
      <c r="CH877" s="52"/>
      <c r="CI877" s="52"/>
      <c r="CJ877" s="52"/>
      <c r="CK877" s="52">
        <v>207</v>
      </c>
      <c r="CL877" s="52">
        <v>92</v>
      </c>
      <c r="CM877" s="52">
        <v>226</v>
      </c>
      <c r="CN877" s="52">
        <v>0.44444444444444442</v>
      </c>
      <c r="CO877" s="52">
        <v>0.91592920353982299</v>
      </c>
      <c r="CP877" s="52">
        <v>29.629629629629626</v>
      </c>
      <c r="CQ877" s="52">
        <v>50</v>
      </c>
      <c r="CR877" s="52"/>
      <c r="CS877" s="52"/>
      <c r="CT877" s="52"/>
      <c r="CU877" s="52"/>
      <c r="CV877" s="52"/>
      <c r="CW877" s="52"/>
      <c r="CX877" s="52"/>
      <c r="CY877" s="52"/>
      <c r="CZ877" s="52">
        <v>16.823939048191338</v>
      </c>
      <c r="DA877" s="52">
        <v>19.496255895940152</v>
      </c>
      <c r="DB877" s="52">
        <v>17.335082511020332</v>
      </c>
      <c r="DC877" s="52"/>
      <c r="DD877" s="50" t="s">
        <v>976</v>
      </c>
      <c r="DE877" s="22"/>
      <c r="DF877" s="22"/>
    </row>
    <row r="878" spans="1:110" x14ac:dyDescent="0.25">
      <c r="A878" s="50" t="s">
        <v>2742</v>
      </c>
      <c r="B878" s="50" t="s">
        <v>2470</v>
      </c>
      <c r="C878" s="50" t="s">
        <v>106</v>
      </c>
      <c r="D878" s="50" t="s">
        <v>107</v>
      </c>
      <c r="E878" s="50" t="s">
        <v>137</v>
      </c>
      <c r="F878" s="50" t="s">
        <v>1454</v>
      </c>
      <c r="G878" s="50" t="s">
        <v>109</v>
      </c>
      <c r="H878" s="52">
        <v>533.78664377174243</v>
      </c>
      <c r="I878" s="52">
        <v>750</v>
      </c>
      <c r="J878" s="52">
        <v>71.17155250289899</v>
      </c>
      <c r="K878" s="52">
        <v>1</v>
      </c>
      <c r="L878" s="52">
        <v>195</v>
      </c>
      <c r="M878" s="52">
        <v>69.819503405635118</v>
      </c>
      <c r="N878" s="52">
        <v>93.09267120751349</v>
      </c>
      <c r="O878" s="52">
        <v>100</v>
      </c>
      <c r="P878" s="52">
        <v>121</v>
      </c>
      <c r="Q878" s="52">
        <v>63.713304067455645</v>
      </c>
      <c r="R878" s="52">
        <v>71.140160560768663</v>
      </c>
      <c r="S878" s="52">
        <v>75</v>
      </c>
      <c r="T878" s="52">
        <v>84.951072089940865</v>
      </c>
      <c r="U878" s="52">
        <v>100</v>
      </c>
      <c r="V878" s="52">
        <v>195</v>
      </c>
      <c r="W878" s="52">
        <v>61.387029858824725</v>
      </c>
      <c r="X878" s="52">
        <v>81.849373145099634</v>
      </c>
      <c r="Y878" s="52">
        <v>100</v>
      </c>
      <c r="Z878" s="52">
        <v>121</v>
      </c>
      <c r="AA878" s="52">
        <v>55.422305297305293</v>
      </c>
      <c r="AB878" s="52">
        <v>73.896407063073724</v>
      </c>
      <c r="AC878" s="52">
        <v>100</v>
      </c>
      <c r="AD878" s="52">
        <v>62</v>
      </c>
      <c r="AE878" s="52">
        <v>57.962903225806464</v>
      </c>
      <c r="AF878" s="52">
        <v>77.283870967741947</v>
      </c>
      <c r="AG878" s="52">
        <v>100</v>
      </c>
      <c r="AH878" s="52">
        <v>38</v>
      </c>
      <c r="AI878" s="52">
        <v>48.708771929824557</v>
      </c>
      <c r="AJ878" s="52">
        <v>72.615277777777763</v>
      </c>
      <c r="AK878" s="52">
        <v>64.945029239766072</v>
      </c>
      <c r="AL878" s="52">
        <v>100</v>
      </c>
      <c r="AM878" s="53">
        <v>11.28</v>
      </c>
      <c r="AN878" s="53">
        <v>15.71</v>
      </c>
      <c r="AO878" s="53">
        <v>23.9</v>
      </c>
      <c r="AP878" s="52">
        <v>0</v>
      </c>
      <c r="AQ878" s="52">
        <v>1</v>
      </c>
      <c r="AR878" s="52">
        <v>1</v>
      </c>
      <c r="AS878" s="52">
        <v>1</v>
      </c>
      <c r="AT878" s="52">
        <v>1</v>
      </c>
      <c r="AU878" s="52">
        <v>1</v>
      </c>
      <c r="AV878" s="52">
        <v>1</v>
      </c>
      <c r="AW878" s="52">
        <v>1</v>
      </c>
      <c r="AX878" s="52">
        <v>1</v>
      </c>
      <c r="AY878" s="52">
        <v>1</v>
      </c>
      <c r="AZ878" s="52">
        <v>0.18791946308724833</v>
      </c>
      <c r="BA878" s="52">
        <v>22.416107382550354</v>
      </c>
      <c r="BB878" s="52">
        <v>50</v>
      </c>
      <c r="BC878" s="52">
        <v>0.25</v>
      </c>
      <c r="BD878" s="52">
        <v>10.000000000000009</v>
      </c>
      <c r="BE878" s="52">
        <v>50</v>
      </c>
      <c r="BF878" s="52"/>
      <c r="BG878" s="52"/>
      <c r="BH878" s="52"/>
      <c r="BI878" s="52"/>
      <c r="BJ878" s="52"/>
      <c r="BK878" s="52"/>
      <c r="BL878" s="52"/>
      <c r="BM878" s="52"/>
      <c r="BN878" s="52"/>
      <c r="BO878" s="52"/>
      <c r="BP878" s="52"/>
      <c r="BQ878" s="52"/>
      <c r="BR878" s="52"/>
      <c r="BS878" s="52"/>
      <c r="BT878" s="52"/>
      <c r="BU878" s="54"/>
      <c r="BV878" s="54"/>
      <c r="BW878" s="52"/>
      <c r="BX878" s="52"/>
      <c r="BY878" s="52"/>
      <c r="BZ878" s="55"/>
      <c r="CA878" s="55"/>
      <c r="CB878" s="52"/>
      <c r="CC878" s="52"/>
      <c r="CD878" s="52"/>
      <c r="CE878" s="52"/>
      <c r="CF878" s="52"/>
      <c r="CG878" s="52"/>
      <c r="CH878" s="52"/>
      <c r="CI878" s="52"/>
      <c r="CJ878" s="52"/>
      <c r="CK878" s="52">
        <v>71</v>
      </c>
      <c r="CL878" s="52">
        <v>27</v>
      </c>
      <c r="CM878" s="52">
        <v>70</v>
      </c>
      <c r="CN878" s="52">
        <v>0.38028169014084506</v>
      </c>
      <c r="CO878" s="52">
        <v>1.0142857142857142</v>
      </c>
      <c r="CP878" s="52">
        <v>25.352112676056336</v>
      </c>
      <c r="CQ878" s="52">
        <v>50</v>
      </c>
      <c r="CR878" s="52"/>
      <c r="CS878" s="52"/>
      <c r="CT878" s="52"/>
      <c r="CU878" s="52"/>
      <c r="CV878" s="52"/>
      <c r="CW878" s="52"/>
      <c r="CX878" s="52"/>
      <c r="CY878" s="52"/>
      <c r="CZ878" s="52">
        <v>16.823939048191338</v>
      </c>
      <c r="DA878" s="52">
        <v>19.496255895940152</v>
      </c>
      <c r="DB878" s="52">
        <v>17.335082511020332</v>
      </c>
      <c r="DC878" s="52"/>
      <c r="DD878" s="50" t="s">
        <v>281</v>
      </c>
      <c r="DE878" s="22"/>
      <c r="DF878" s="22"/>
    </row>
    <row r="879" spans="1:110" x14ac:dyDescent="0.25">
      <c r="A879" s="50" t="s">
        <v>3346</v>
      </c>
      <c r="B879" s="50" t="s">
        <v>2471</v>
      </c>
      <c r="C879" s="50" t="s">
        <v>106</v>
      </c>
      <c r="D879" s="50" t="s">
        <v>107</v>
      </c>
      <c r="E879" s="50" t="s">
        <v>1693</v>
      </c>
      <c r="F879" s="50" t="s">
        <v>1453</v>
      </c>
      <c r="G879" s="50" t="s">
        <v>109</v>
      </c>
      <c r="H879" s="52">
        <v>68.530973451327441</v>
      </c>
      <c r="I879" s="52">
        <v>100</v>
      </c>
      <c r="J879" s="52">
        <v>68.530973451327441</v>
      </c>
      <c r="K879" s="52"/>
      <c r="L879" s="52"/>
      <c r="M879" s="52"/>
      <c r="N879" s="52"/>
      <c r="O879" s="52"/>
      <c r="P879" s="52"/>
      <c r="Q879" s="52"/>
      <c r="R879" s="52"/>
      <c r="S879" s="52"/>
      <c r="T879" s="52"/>
      <c r="U879" s="52"/>
      <c r="V879" s="52"/>
      <c r="W879" s="52"/>
      <c r="X879" s="52"/>
      <c r="Y879" s="52"/>
      <c r="Z879" s="52"/>
      <c r="AA879" s="52"/>
      <c r="AB879" s="52"/>
      <c r="AC879" s="52"/>
      <c r="AD879" s="52"/>
      <c r="AE879" s="52"/>
      <c r="AF879" s="52"/>
      <c r="AG879" s="52"/>
      <c r="AH879" s="52"/>
      <c r="AI879" s="52"/>
      <c r="AJ879" s="52"/>
      <c r="AK879" s="52"/>
      <c r="AL879" s="52"/>
      <c r="AM879" s="53"/>
      <c r="AN879" s="53"/>
      <c r="AO879" s="53"/>
      <c r="AP879" s="52"/>
      <c r="AQ879" s="52"/>
      <c r="AR879" s="52"/>
      <c r="AS879" s="52"/>
      <c r="AT879" s="52"/>
      <c r="AU879" s="52"/>
      <c r="AV879" s="52"/>
      <c r="AW879" s="52"/>
      <c r="AX879" s="52"/>
      <c r="AY879" s="52"/>
      <c r="AZ879" s="52">
        <v>9.7345132743362831E-2</v>
      </c>
      <c r="BA879" s="52">
        <v>40.530973451327441</v>
      </c>
      <c r="BB879" s="52">
        <v>50</v>
      </c>
      <c r="BC879" s="52">
        <v>0.16</v>
      </c>
      <c r="BD879" s="52">
        <v>28.000000000000004</v>
      </c>
      <c r="BE879" s="52">
        <v>50</v>
      </c>
      <c r="BF879" s="52"/>
      <c r="BG879" s="52"/>
      <c r="BH879" s="52"/>
      <c r="BI879" s="52"/>
      <c r="BJ879" s="52"/>
      <c r="BK879" s="52"/>
      <c r="BL879" s="52"/>
      <c r="BM879" s="52"/>
      <c r="BN879" s="52"/>
      <c r="BO879" s="52"/>
      <c r="BP879" s="52"/>
      <c r="BQ879" s="52"/>
      <c r="BR879" s="52"/>
      <c r="BS879" s="52"/>
      <c r="BT879" s="52"/>
      <c r="BU879" s="54"/>
      <c r="BV879" s="54"/>
      <c r="BW879" s="52"/>
      <c r="BX879" s="52"/>
      <c r="BY879" s="52"/>
      <c r="BZ879" s="55"/>
      <c r="CA879" s="55"/>
      <c r="CB879" s="52"/>
      <c r="CC879" s="52"/>
      <c r="CD879" s="52"/>
      <c r="CE879" s="52"/>
      <c r="CF879" s="52"/>
      <c r="CG879" s="52"/>
      <c r="CH879" s="52"/>
      <c r="CI879" s="52"/>
      <c r="CJ879" s="52"/>
      <c r="CK879" s="52"/>
      <c r="CL879" s="52"/>
      <c r="CM879" s="52"/>
      <c r="CN879" s="52"/>
      <c r="CO879" s="52"/>
      <c r="CP879" s="52"/>
      <c r="CQ879" s="52"/>
      <c r="CR879" s="52"/>
      <c r="CS879" s="52"/>
      <c r="CT879" s="52"/>
      <c r="CU879" s="52"/>
      <c r="CV879" s="52"/>
      <c r="CW879" s="52"/>
      <c r="CX879" s="52"/>
      <c r="CY879" s="52"/>
      <c r="CZ879" s="52"/>
      <c r="DA879" s="52"/>
      <c r="DB879" s="52"/>
      <c r="DC879" s="52"/>
      <c r="DD879" s="50" t="s">
        <v>973</v>
      </c>
      <c r="DE879" s="22"/>
      <c r="DF879" s="22"/>
    </row>
    <row r="880" spans="1:110" x14ac:dyDescent="0.25">
      <c r="A880" s="50" t="s">
        <v>3659</v>
      </c>
      <c r="B880" s="50" t="s">
        <v>2472</v>
      </c>
      <c r="C880" s="50" t="s">
        <v>1320</v>
      </c>
      <c r="D880" s="50" t="s">
        <v>122</v>
      </c>
      <c r="E880" s="50" t="s">
        <v>123</v>
      </c>
      <c r="F880" s="50" t="s">
        <v>1454</v>
      </c>
      <c r="G880" s="50" t="s">
        <v>109</v>
      </c>
      <c r="H880" s="52">
        <v>243.59486020014577</v>
      </c>
      <c r="I880" s="52">
        <v>850</v>
      </c>
      <c r="J880" s="52">
        <v>28.658218847075972</v>
      </c>
      <c r="K880" s="52">
        <v>0</v>
      </c>
      <c r="L880" s="52">
        <v>16</v>
      </c>
      <c r="M880" s="52"/>
      <c r="N880" s="52"/>
      <c r="O880" s="52">
        <v>0</v>
      </c>
      <c r="P880" s="52">
        <v>15</v>
      </c>
      <c r="Q880" s="52"/>
      <c r="R880" s="52"/>
      <c r="S880" s="52"/>
      <c r="T880" s="52"/>
      <c r="U880" s="52">
        <v>0</v>
      </c>
      <c r="V880" s="52">
        <v>18</v>
      </c>
      <c r="W880" s="52"/>
      <c r="X880" s="52"/>
      <c r="Y880" s="52">
        <v>0</v>
      </c>
      <c r="Z880" s="52">
        <v>17</v>
      </c>
      <c r="AA880" s="52"/>
      <c r="AB880" s="52"/>
      <c r="AC880" s="52">
        <v>0</v>
      </c>
      <c r="AD880" s="52">
        <v>20</v>
      </c>
      <c r="AE880" s="52">
        <v>21.468333333333337</v>
      </c>
      <c r="AF880" s="52">
        <v>28.624444444444453</v>
      </c>
      <c r="AG880" s="52">
        <v>100</v>
      </c>
      <c r="AH880" s="52">
        <v>20</v>
      </c>
      <c r="AI880" s="52">
        <v>21.468333333333337</v>
      </c>
      <c r="AJ880" s="52"/>
      <c r="AK880" s="52">
        <v>28.624444444444453</v>
      </c>
      <c r="AL880" s="52">
        <v>100</v>
      </c>
      <c r="AM880" s="53"/>
      <c r="AN880" s="53"/>
      <c r="AO880" s="53"/>
      <c r="AP880" s="52">
        <v>1</v>
      </c>
      <c r="AQ880" s="52">
        <v>0.55882352941176472</v>
      </c>
      <c r="AR880" s="52">
        <v>0.54545454545454541</v>
      </c>
      <c r="AS880" s="52"/>
      <c r="AT880" s="52">
        <v>0.61764705882352944</v>
      </c>
      <c r="AU880" s="52">
        <v>0.60606060606060608</v>
      </c>
      <c r="AV880" s="52"/>
      <c r="AW880" s="52">
        <v>1</v>
      </c>
      <c r="AX880" s="52">
        <v>1</v>
      </c>
      <c r="AY880" s="52"/>
      <c r="AZ880" s="52">
        <v>0.86923076923076925</v>
      </c>
      <c r="BA880" s="52">
        <v>0</v>
      </c>
      <c r="BB880" s="52">
        <v>50</v>
      </c>
      <c r="BC880" s="52">
        <v>0.86821705426356588</v>
      </c>
      <c r="BD880" s="52">
        <v>0</v>
      </c>
      <c r="BE880" s="52">
        <v>50</v>
      </c>
      <c r="BF880" s="52"/>
      <c r="BG880" s="52">
        <v>66</v>
      </c>
      <c r="BH880" s="52">
        <v>0</v>
      </c>
      <c r="BI880" s="52">
        <v>0</v>
      </c>
      <c r="BJ880" s="52">
        <v>50</v>
      </c>
      <c r="BK880" s="52"/>
      <c r="BL880" s="52">
        <v>66</v>
      </c>
      <c r="BM880" s="52"/>
      <c r="BN880" s="52"/>
      <c r="BO880" s="52">
        <v>50</v>
      </c>
      <c r="BP880" s="52"/>
      <c r="BQ880" s="52">
        <v>39</v>
      </c>
      <c r="BR880" s="52"/>
      <c r="BS880" s="52"/>
      <c r="BT880" s="52">
        <v>50</v>
      </c>
      <c r="BU880" s="54">
        <v>14</v>
      </c>
      <c r="BV880" s="54">
        <v>57</v>
      </c>
      <c r="BW880" s="52">
        <v>0.24561403508771928</v>
      </c>
      <c r="BX880" s="52">
        <v>26.129152668906308</v>
      </c>
      <c r="BY880" s="52">
        <v>100</v>
      </c>
      <c r="BZ880" s="55">
        <v>29</v>
      </c>
      <c r="CA880" s="55">
        <v>42</v>
      </c>
      <c r="CB880" s="52">
        <v>0.69047619047619047</v>
      </c>
      <c r="CC880" s="52">
        <v>73.454913880445787</v>
      </c>
      <c r="CD880" s="52">
        <v>100</v>
      </c>
      <c r="CE880" s="52">
        <v>0</v>
      </c>
      <c r="CF880" s="52">
        <v>25</v>
      </c>
      <c r="CG880" s="52">
        <v>6</v>
      </c>
      <c r="CH880" s="52">
        <v>0.24</v>
      </c>
      <c r="CI880" s="52">
        <v>32</v>
      </c>
      <c r="CJ880" s="52">
        <v>100</v>
      </c>
      <c r="CK880" s="52">
        <v>21</v>
      </c>
      <c r="CL880" s="52">
        <v>3</v>
      </c>
      <c r="CM880" s="52">
        <v>27</v>
      </c>
      <c r="CN880" s="52">
        <v>0.14285714285714285</v>
      </c>
      <c r="CO880" s="52">
        <v>0.77777777777777779</v>
      </c>
      <c r="CP880" s="52">
        <v>4.7619047619047619</v>
      </c>
      <c r="CQ880" s="52">
        <v>50</v>
      </c>
      <c r="CR880" s="52">
        <v>89</v>
      </c>
      <c r="CS880" s="52">
        <v>130</v>
      </c>
      <c r="CT880" s="52">
        <v>0.68461538461538463</v>
      </c>
      <c r="CU880" s="52">
        <v>50</v>
      </c>
      <c r="CV880" s="52">
        <v>50</v>
      </c>
      <c r="CW880" s="52">
        <v>0.69047619047619047</v>
      </c>
      <c r="CX880" s="52"/>
      <c r="CY880" s="52"/>
      <c r="CZ880" s="52">
        <v>16.823939048191338</v>
      </c>
      <c r="DA880" s="52">
        <v>19.496255895940152</v>
      </c>
      <c r="DB880" s="52">
        <v>17.335082511020332</v>
      </c>
      <c r="DC880" s="52">
        <v>12.629206143265662</v>
      </c>
      <c r="DD880" s="50" t="s">
        <v>1342</v>
      </c>
      <c r="DE880" s="22"/>
      <c r="DF880" s="22"/>
    </row>
    <row r="881" spans="1:110" x14ac:dyDescent="0.25">
      <c r="A881" s="50" t="s">
        <v>3368</v>
      </c>
      <c r="B881" s="50" t="s">
        <v>2473</v>
      </c>
      <c r="C881" s="50" t="s">
        <v>106</v>
      </c>
      <c r="D881" s="50" t="s">
        <v>122</v>
      </c>
      <c r="E881" s="50" t="s">
        <v>123</v>
      </c>
      <c r="F881" s="50" t="s">
        <v>2644</v>
      </c>
      <c r="G881" s="50" t="s">
        <v>109</v>
      </c>
      <c r="H881" s="52">
        <v>873.07422477921023</v>
      </c>
      <c r="I881" s="52">
        <v>1250</v>
      </c>
      <c r="J881" s="52">
        <v>69.845937982336821</v>
      </c>
      <c r="K881" s="52">
        <v>0</v>
      </c>
      <c r="L881" s="52">
        <v>405</v>
      </c>
      <c r="M881" s="52">
        <v>54.649213460772621</v>
      </c>
      <c r="N881" s="52">
        <v>72.865617947696819</v>
      </c>
      <c r="O881" s="52">
        <v>100</v>
      </c>
      <c r="P881" s="52">
        <v>220</v>
      </c>
      <c r="Q881" s="52">
        <v>49.257459677419384</v>
      </c>
      <c r="R881" s="52">
        <v>48.298969072164958</v>
      </c>
      <c r="S881" s="52">
        <v>61.061028770706201</v>
      </c>
      <c r="T881" s="52">
        <v>65.676612903225845</v>
      </c>
      <c r="U881" s="52">
        <v>100</v>
      </c>
      <c r="V881" s="52">
        <v>386</v>
      </c>
      <c r="W881" s="52">
        <v>41.492260622355182</v>
      </c>
      <c r="X881" s="52">
        <v>55.323014163140236</v>
      </c>
      <c r="Y881" s="52">
        <v>100</v>
      </c>
      <c r="Z881" s="52">
        <v>210</v>
      </c>
      <c r="AA881" s="52">
        <v>35.787590683466995</v>
      </c>
      <c r="AB881" s="52">
        <v>47.716787577955991</v>
      </c>
      <c r="AC881" s="52">
        <v>100</v>
      </c>
      <c r="AD881" s="52">
        <v>426</v>
      </c>
      <c r="AE881" s="52">
        <v>49.508607198747995</v>
      </c>
      <c r="AF881" s="52">
        <v>66.011476264997327</v>
      </c>
      <c r="AG881" s="52">
        <v>100</v>
      </c>
      <c r="AH881" s="52">
        <v>246</v>
      </c>
      <c r="AI881" s="52">
        <v>42.426016260162605</v>
      </c>
      <c r="AJ881" s="52">
        <v>59.18814814814813</v>
      </c>
      <c r="AK881" s="52">
        <v>56.568021680216809</v>
      </c>
      <c r="AL881" s="52">
        <v>100</v>
      </c>
      <c r="AM881" s="53">
        <v>11.8</v>
      </c>
      <c r="AN881" s="53">
        <v>12.51</v>
      </c>
      <c r="AO881" s="53">
        <v>16.760000000000002</v>
      </c>
      <c r="AP881" s="52">
        <v>1</v>
      </c>
      <c r="AQ881" s="52">
        <v>0.96330275229357798</v>
      </c>
      <c r="AR881" s="52">
        <v>0.95061728395061729</v>
      </c>
      <c r="AS881" s="52">
        <v>0.97927461139896377</v>
      </c>
      <c r="AT881" s="52">
        <v>0.90990990990990994</v>
      </c>
      <c r="AU881" s="52">
        <v>0.89243027888446214</v>
      </c>
      <c r="AV881" s="52">
        <v>0.93264248704663211</v>
      </c>
      <c r="AW881" s="52">
        <v>0.98194130925507905</v>
      </c>
      <c r="AX881" s="52">
        <v>0.97297297297297303</v>
      </c>
      <c r="AY881" s="52">
        <v>0.99456521739130432</v>
      </c>
      <c r="AZ881" s="52">
        <v>0.13172966781214204</v>
      </c>
      <c r="BA881" s="52">
        <v>33.654066437571608</v>
      </c>
      <c r="BB881" s="52">
        <v>50</v>
      </c>
      <c r="BC881" s="52">
        <v>0.16793893129770993</v>
      </c>
      <c r="BD881" s="52">
        <v>26.412213740458014</v>
      </c>
      <c r="BE881" s="52">
        <v>50</v>
      </c>
      <c r="BF881" s="52">
        <v>739</v>
      </c>
      <c r="BG881" s="52">
        <v>878</v>
      </c>
      <c r="BH881" s="52">
        <v>0.84168564920273348</v>
      </c>
      <c r="BI881" s="52">
        <v>50</v>
      </c>
      <c r="BJ881" s="52">
        <v>50</v>
      </c>
      <c r="BK881" s="52">
        <v>222</v>
      </c>
      <c r="BL881" s="52">
        <v>878</v>
      </c>
      <c r="BM881" s="52">
        <v>0.2528473804100228</v>
      </c>
      <c r="BN881" s="52">
        <v>16.856492027334856</v>
      </c>
      <c r="BO881" s="52">
        <v>50</v>
      </c>
      <c r="BP881" s="52">
        <v>372</v>
      </c>
      <c r="BQ881" s="52">
        <v>424</v>
      </c>
      <c r="BR881" s="52">
        <v>0.87735849056603776</v>
      </c>
      <c r="BS881" s="52">
        <v>46.668004817342435</v>
      </c>
      <c r="BT881" s="52">
        <v>50</v>
      </c>
      <c r="BU881" s="54">
        <v>430</v>
      </c>
      <c r="BV881" s="54">
        <v>472</v>
      </c>
      <c r="BW881" s="52">
        <v>0.91101694915254239</v>
      </c>
      <c r="BX881" s="52">
        <v>96.916696718355581</v>
      </c>
      <c r="BY881" s="52">
        <v>100</v>
      </c>
      <c r="BZ881" s="55">
        <v>199</v>
      </c>
      <c r="CA881" s="55">
        <v>230</v>
      </c>
      <c r="CB881" s="52">
        <v>0.86521739130434783</v>
      </c>
      <c r="CC881" s="52">
        <v>92.044403330249764</v>
      </c>
      <c r="CD881" s="52">
        <v>100</v>
      </c>
      <c r="CE881" s="52">
        <v>0</v>
      </c>
      <c r="CF881" s="52">
        <v>440</v>
      </c>
      <c r="CG881" s="52">
        <v>339</v>
      </c>
      <c r="CH881" s="52">
        <v>0.7704545454545455</v>
      </c>
      <c r="CI881" s="52">
        <v>100</v>
      </c>
      <c r="CJ881" s="52">
        <v>100</v>
      </c>
      <c r="CK881" s="52">
        <v>353</v>
      </c>
      <c r="CL881" s="52">
        <v>123</v>
      </c>
      <c r="CM881" s="52">
        <v>445</v>
      </c>
      <c r="CN881" s="52">
        <v>0.34844192634560905</v>
      </c>
      <c r="CO881" s="52">
        <v>0.79325842696629212</v>
      </c>
      <c r="CP881" s="52">
        <v>11.614730878186968</v>
      </c>
      <c r="CQ881" s="52">
        <v>50</v>
      </c>
      <c r="CR881" s="52">
        <v>728</v>
      </c>
      <c r="CS881" s="52">
        <v>1746</v>
      </c>
      <c r="CT881" s="52">
        <v>0.41695303550973656</v>
      </c>
      <c r="CU881" s="52">
        <v>34.746086292478047</v>
      </c>
      <c r="CV881" s="52">
        <v>50</v>
      </c>
      <c r="CW881" s="52">
        <v>0.86521739130434783</v>
      </c>
      <c r="CX881" s="52">
        <v>0.94</v>
      </c>
      <c r="CY881" s="52">
        <v>7.4782608695652189E-2</v>
      </c>
      <c r="CZ881" s="52">
        <v>16.823939048191338</v>
      </c>
      <c r="DA881" s="52">
        <v>19.496255895940152</v>
      </c>
      <c r="DB881" s="52">
        <v>17.335082511020332</v>
      </c>
      <c r="DC881" s="52">
        <v>12.629206143265662</v>
      </c>
      <c r="DD881" s="50" t="s">
        <v>996</v>
      </c>
      <c r="DE881" s="22"/>
      <c r="DF881" s="22"/>
    </row>
    <row r="882" spans="1:110" x14ac:dyDescent="0.25">
      <c r="A882" s="50" t="s">
        <v>3521</v>
      </c>
      <c r="B882" s="50" t="s">
        <v>2474</v>
      </c>
      <c r="C882" s="50" t="s">
        <v>106</v>
      </c>
      <c r="D882" s="50" t="s">
        <v>122</v>
      </c>
      <c r="E882" s="50" t="s">
        <v>123</v>
      </c>
      <c r="F882" s="50" t="s">
        <v>1453</v>
      </c>
      <c r="G882" s="50" t="s">
        <v>109</v>
      </c>
      <c r="H882" s="52">
        <v>1107.9323335422857</v>
      </c>
      <c r="I882" s="52">
        <v>1250</v>
      </c>
      <c r="J882" s="52">
        <v>88.63458668338285</v>
      </c>
      <c r="K882" s="52">
        <v>1</v>
      </c>
      <c r="L882" s="52">
        <v>136</v>
      </c>
      <c r="M882" s="52">
        <v>70.528215923466135</v>
      </c>
      <c r="N882" s="52">
        <v>94.037621231288185</v>
      </c>
      <c r="O882" s="52">
        <v>100</v>
      </c>
      <c r="P882" s="52">
        <v>33</v>
      </c>
      <c r="Q882" s="52">
        <v>50.332437275985654</v>
      </c>
      <c r="R882" s="52">
        <v>73.971453846415613</v>
      </c>
      <c r="S882" s="52">
        <v>75</v>
      </c>
      <c r="T882" s="52">
        <v>67.109916367980873</v>
      </c>
      <c r="U882" s="52">
        <v>100</v>
      </c>
      <c r="V882" s="52">
        <v>133</v>
      </c>
      <c r="W882" s="52">
        <v>66.734792307228588</v>
      </c>
      <c r="X882" s="52">
        <v>88.979723076304779</v>
      </c>
      <c r="Y882" s="52">
        <v>100</v>
      </c>
      <c r="Z882" s="52">
        <v>32</v>
      </c>
      <c r="AA882" s="52">
        <v>43.89407932416951</v>
      </c>
      <c r="AB882" s="52">
        <v>58.525439098892683</v>
      </c>
      <c r="AC882" s="52">
        <v>100</v>
      </c>
      <c r="AD882" s="52">
        <v>432</v>
      </c>
      <c r="AE882" s="52">
        <v>72.685725308641906</v>
      </c>
      <c r="AF882" s="52">
        <v>96.914300411522547</v>
      </c>
      <c r="AG882" s="52">
        <v>100</v>
      </c>
      <c r="AH882" s="52">
        <v>69</v>
      </c>
      <c r="AI882" s="52">
        <v>58.496618357487939</v>
      </c>
      <c r="AJ882" s="52">
        <v>75</v>
      </c>
      <c r="AK882" s="52">
        <v>77.995491143317253</v>
      </c>
      <c r="AL882" s="52">
        <v>100</v>
      </c>
      <c r="AM882" s="53">
        <v>24.66</v>
      </c>
      <c r="AN882" s="53">
        <v>30.07</v>
      </c>
      <c r="AO882" s="53">
        <v>16.5</v>
      </c>
      <c r="AP882" s="52">
        <v>1</v>
      </c>
      <c r="AQ882" s="52">
        <v>0.28691983122362869</v>
      </c>
      <c r="AR882" s="52">
        <v>0.41772151898734178</v>
      </c>
      <c r="AS882" s="52">
        <v>0.26075949367088608</v>
      </c>
      <c r="AT882" s="52">
        <v>0.28059071729957807</v>
      </c>
      <c r="AU882" s="52">
        <v>0.4050632911392405</v>
      </c>
      <c r="AV882" s="52">
        <v>0.25569620253164554</v>
      </c>
      <c r="AW882" s="52">
        <v>0.98863636363636365</v>
      </c>
      <c r="AX882" s="52">
        <v>1</v>
      </c>
      <c r="AY882" s="52">
        <v>0.98641304347826086</v>
      </c>
      <c r="AZ882" s="52">
        <v>1.4061654948620876E-2</v>
      </c>
      <c r="BA882" s="52">
        <v>50</v>
      </c>
      <c r="BB882" s="52">
        <v>50</v>
      </c>
      <c r="BC882" s="52">
        <v>3.2653061224489799E-2</v>
      </c>
      <c r="BD882" s="52">
        <v>50</v>
      </c>
      <c r="BE882" s="52">
        <v>50</v>
      </c>
      <c r="BF882" s="52">
        <v>579</v>
      </c>
      <c r="BG882" s="52">
        <v>935</v>
      </c>
      <c r="BH882" s="52">
        <v>0.61925133689839573</v>
      </c>
      <c r="BI882" s="52">
        <v>41.283422459893046</v>
      </c>
      <c r="BJ882" s="52">
        <v>50</v>
      </c>
      <c r="BK882" s="52">
        <v>782</v>
      </c>
      <c r="BL882" s="52">
        <v>935</v>
      </c>
      <c r="BM882" s="52">
        <v>0.83636363636363631</v>
      </c>
      <c r="BN882" s="52">
        <v>50</v>
      </c>
      <c r="BO882" s="52">
        <v>50</v>
      </c>
      <c r="BP882" s="52">
        <v>474</v>
      </c>
      <c r="BQ882" s="52">
        <v>476</v>
      </c>
      <c r="BR882" s="52">
        <v>0.99579831932773111</v>
      </c>
      <c r="BS882" s="52">
        <v>50</v>
      </c>
      <c r="BT882" s="52">
        <v>50</v>
      </c>
      <c r="BU882" s="54">
        <v>441</v>
      </c>
      <c r="BV882" s="54">
        <v>447</v>
      </c>
      <c r="BW882" s="52">
        <v>0.98657718120805371</v>
      </c>
      <c r="BX882" s="52">
        <v>100</v>
      </c>
      <c r="BY882" s="52">
        <v>100</v>
      </c>
      <c r="BZ882" s="55">
        <v>72</v>
      </c>
      <c r="CA882" s="55">
        <v>76</v>
      </c>
      <c r="CB882" s="52">
        <v>0.94736842105263153</v>
      </c>
      <c r="CC882" s="52">
        <v>100</v>
      </c>
      <c r="CD882" s="52">
        <v>100</v>
      </c>
      <c r="CE882" s="52">
        <v>0</v>
      </c>
      <c r="CF882" s="52">
        <v>444</v>
      </c>
      <c r="CG882" s="52">
        <v>407</v>
      </c>
      <c r="CH882" s="52">
        <v>0.91666666666666663</v>
      </c>
      <c r="CI882" s="52">
        <v>100</v>
      </c>
      <c r="CJ882" s="52">
        <v>100</v>
      </c>
      <c r="CK882" s="52">
        <v>405</v>
      </c>
      <c r="CL882" s="52">
        <v>201</v>
      </c>
      <c r="CM882" s="52">
        <v>438</v>
      </c>
      <c r="CN882" s="52">
        <v>0.49629629629629629</v>
      </c>
      <c r="CO882" s="52">
        <v>0.92465753424657537</v>
      </c>
      <c r="CP882" s="52">
        <v>33.086419753086425</v>
      </c>
      <c r="CQ882" s="52">
        <v>50</v>
      </c>
      <c r="CR882" s="52">
        <v>1156</v>
      </c>
      <c r="CS882" s="52">
        <v>1849</v>
      </c>
      <c r="CT882" s="52">
        <v>0.62520281233098973</v>
      </c>
      <c r="CU882" s="52">
        <v>50</v>
      </c>
      <c r="CV882" s="52">
        <v>50</v>
      </c>
      <c r="CW882" s="52">
        <v>0.94736842105263153</v>
      </c>
      <c r="CX882" s="52">
        <v>0.94</v>
      </c>
      <c r="CY882" s="52">
        <v>-7.3684210526315042E-3</v>
      </c>
      <c r="CZ882" s="52">
        <v>16.823939048191338</v>
      </c>
      <c r="DA882" s="52">
        <v>19.496255895940152</v>
      </c>
      <c r="DB882" s="52">
        <v>17.335082511020332</v>
      </c>
      <c r="DC882" s="52">
        <v>12.629206143265662</v>
      </c>
      <c r="DD882" s="50" t="s">
        <v>1160</v>
      </c>
      <c r="DE882" s="22"/>
      <c r="DF882" s="22"/>
    </row>
    <row r="883" spans="1:110" x14ac:dyDescent="0.25">
      <c r="A883" s="50" t="s">
        <v>2989</v>
      </c>
      <c r="B883" s="50" t="s">
        <v>2475</v>
      </c>
      <c r="C883" s="50" t="s">
        <v>106</v>
      </c>
      <c r="D883" s="50" t="s">
        <v>114</v>
      </c>
      <c r="E883" s="50" t="s">
        <v>119</v>
      </c>
      <c r="F883" s="50" t="s">
        <v>1454</v>
      </c>
      <c r="G883" s="50" t="s">
        <v>109</v>
      </c>
      <c r="H883" s="52">
        <v>668.08519947551395</v>
      </c>
      <c r="I883" s="52">
        <v>800</v>
      </c>
      <c r="J883" s="52">
        <v>83.510649934439243</v>
      </c>
      <c r="K883" s="52">
        <v>1</v>
      </c>
      <c r="L883" s="52">
        <v>237</v>
      </c>
      <c r="M883" s="52">
        <v>70.057746822517942</v>
      </c>
      <c r="N883" s="52">
        <v>93.410329096690589</v>
      </c>
      <c r="O883" s="52">
        <v>100</v>
      </c>
      <c r="P883" s="52">
        <v>136</v>
      </c>
      <c r="Q883" s="52">
        <v>61.630175049501361</v>
      </c>
      <c r="R883" s="52">
        <v>75</v>
      </c>
      <c r="S883" s="52">
        <v>75</v>
      </c>
      <c r="T883" s="52">
        <v>82.173566732668476</v>
      </c>
      <c r="U883" s="52">
        <v>100</v>
      </c>
      <c r="V883" s="52">
        <v>237</v>
      </c>
      <c r="W883" s="52">
        <v>63.350549444349248</v>
      </c>
      <c r="X883" s="52">
        <v>84.467399259132321</v>
      </c>
      <c r="Y883" s="52">
        <v>100</v>
      </c>
      <c r="Z883" s="52">
        <v>136</v>
      </c>
      <c r="AA883" s="52">
        <v>53.210906550784678</v>
      </c>
      <c r="AB883" s="52">
        <v>70.947875401046232</v>
      </c>
      <c r="AC883" s="52">
        <v>100</v>
      </c>
      <c r="AD883" s="52">
        <v>80</v>
      </c>
      <c r="AE883" s="52">
        <v>61.586249999999993</v>
      </c>
      <c r="AF883" s="52">
        <v>82.114999999999995</v>
      </c>
      <c r="AG883" s="52">
        <v>100</v>
      </c>
      <c r="AH883" s="52">
        <v>44</v>
      </c>
      <c r="AI883" s="52">
        <v>56.16666666666665</v>
      </c>
      <c r="AJ883" s="52">
        <v>68.210185185185196</v>
      </c>
      <c r="AK883" s="52">
        <v>74.888888888888872</v>
      </c>
      <c r="AL883" s="52">
        <v>100</v>
      </c>
      <c r="AM883" s="53">
        <v>13.36</v>
      </c>
      <c r="AN883" s="53">
        <v>21.78</v>
      </c>
      <c r="AO883" s="53">
        <v>12.04</v>
      </c>
      <c r="AP883" s="52">
        <v>0</v>
      </c>
      <c r="AQ883" s="52">
        <v>0.99170124481327804</v>
      </c>
      <c r="AR883" s="52">
        <v>0.99275362318840576</v>
      </c>
      <c r="AS883" s="52">
        <v>0.99029126213592233</v>
      </c>
      <c r="AT883" s="52">
        <v>0.99170124481327804</v>
      </c>
      <c r="AU883" s="52">
        <v>0.99275362318840576</v>
      </c>
      <c r="AV883" s="52">
        <v>0.99029126213592233</v>
      </c>
      <c r="AW883" s="52">
        <v>1</v>
      </c>
      <c r="AX883" s="52">
        <v>1</v>
      </c>
      <c r="AY883" s="52">
        <v>1</v>
      </c>
      <c r="AZ883" s="52">
        <v>7.909604519774012E-2</v>
      </c>
      <c r="BA883" s="52">
        <v>44.180790960451979</v>
      </c>
      <c r="BB883" s="52">
        <v>50</v>
      </c>
      <c r="BC883" s="52">
        <v>9.2391304347826081E-2</v>
      </c>
      <c r="BD883" s="52">
        <v>41.521739130434796</v>
      </c>
      <c r="BE883" s="52">
        <v>50</v>
      </c>
      <c r="BF883" s="52"/>
      <c r="BG883" s="52"/>
      <c r="BH883" s="52"/>
      <c r="BI883" s="52"/>
      <c r="BJ883" s="52"/>
      <c r="BK883" s="52"/>
      <c r="BL883" s="52"/>
      <c r="BM883" s="52"/>
      <c r="BN883" s="52"/>
      <c r="BO883" s="52"/>
      <c r="BP883" s="52">
        <v>32</v>
      </c>
      <c r="BQ883" s="52">
        <v>38</v>
      </c>
      <c r="BR883" s="52">
        <v>0.84210526315789469</v>
      </c>
      <c r="BS883" s="52">
        <v>44.79283314669653</v>
      </c>
      <c r="BT883" s="52">
        <v>50</v>
      </c>
      <c r="BU883" s="54"/>
      <c r="BV883" s="54"/>
      <c r="BW883" s="52"/>
      <c r="BX883" s="52"/>
      <c r="BY883" s="52"/>
      <c r="BZ883" s="55"/>
      <c r="CA883" s="55"/>
      <c r="CB883" s="52"/>
      <c r="CC883" s="52"/>
      <c r="CD883" s="52"/>
      <c r="CE883" s="52"/>
      <c r="CF883" s="52"/>
      <c r="CG883" s="52"/>
      <c r="CH883" s="52"/>
      <c r="CI883" s="52"/>
      <c r="CJ883" s="52"/>
      <c r="CK883" s="52">
        <v>121</v>
      </c>
      <c r="CL883" s="52">
        <v>90</v>
      </c>
      <c r="CM883" s="52">
        <v>118</v>
      </c>
      <c r="CN883" s="52">
        <v>0.74380165289256195</v>
      </c>
      <c r="CO883" s="52">
        <v>1.0254237288135593</v>
      </c>
      <c r="CP883" s="52">
        <v>49.586776859504127</v>
      </c>
      <c r="CQ883" s="52">
        <v>50</v>
      </c>
      <c r="CR883" s="52"/>
      <c r="CS883" s="52"/>
      <c r="CT883" s="52"/>
      <c r="CU883" s="52"/>
      <c r="CV883" s="52"/>
      <c r="CW883" s="52"/>
      <c r="CX883" s="52"/>
      <c r="CY883" s="52"/>
      <c r="CZ883" s="52">
        <v>16.823939048191338</v>
      </c>
      <c r="DA883" s="52">
        <v>19.496255895940152</v>
      </c>
      <c r="DB883" s="52">
        <v>17.335082511020332</v>
      </c>
      <c r="DC883" s="52"/>
      <c r="DD883" s="50" t="s">
        <v>570</v>
      </c>
      <c r="DE883" s="22"/>
      <c r="DF883" s="22"/>
    </row>
    <row r="884" spans="1:110" x14ac:dyDescent="0.25">
      <c r="A884" s="50" t="s">
        <v>3725</v>
      </c>
      <c r="B884" s="50" t="s">
        <v>2476</v>
      </c>
      <c r="C884" s="50" t="s">
        <v>106</v>
      </c>
      <c r="D884" s="50" t="s">
        <v>107</v>
      </c>
      <c r="E884" s="50" t="s">
        <v>167</v>
      </c>
      <c r="F884" s="50" t="s">
        <v>2644</v>
      </c>
      <c r="G884" s="50" t="s">
        <v>109</v>
      </c>
      <c r="H884" s="52">
        <v>317.33119678566322</v>
      </c>
      <c r="I884" s="52">
        <v>500</v>
      </c>
      <c r="J884" s="52">
        <v>63.46623935713265</v>
      </c>
      <c r="K884" s="52">
        <v>0</v>
      </c>
      <c r="L884" s="52">
        <v>55</v>
      </c>
      <c r="M884" s="52">
        <v>54.314341846758346</v>
      </c>
      <c r="N884" s="52">
        <v>72.419122462344461</v>
      </c>
      <c r="O884" s="52">
        <v>100</v>
      </c>
      <c r="P884" s="52">
        <v>50</v>
      </c>
      <c r="Q884" s="52">
        <v>52.942632612966598</v>
      </c>
      <c r="R884" s="52"/>
      <c r="S884" s="52"/>
      <c r="T884" s="52">
        <v>70.590176817288793</v>
      </c>
      <c r="U884" s="52">
        <v>100</v>
      </c>
      <c r="V884" s="52">
        <v>55</v>
      </c>
      <c r="W884" s="52">
        <v>45.171296296296291</v>
      </c>
      <c r="X884" s="52">
        <v>60.228395061728392</v>
      </c>
      <c r="Y884" s="52">
        <v>100</v>
      </c>
      <c r="Z884" s="52">
        <v>50</v>
      </c>
      <c r="AA884" s="52">
        <v>43.801388888888887</v>
      </c>
      <c r="AB884" s="52">
        <v>58.401851851851852</v>
      </c>
      <c r="AC884" s="52">
        <v>100</v>
      </c>
      <c r="AD884" s="52"/>
      <c r="AE884" s="52"/>
      <c r="AF884" s="52"/>
      <c r="AG884" s="52">
        <v>0</v>
      </c>
      <c r="AH884" s="52"/>
      <c r="AI884" s="52"/>
      <c r="AJ884" s="52"/>
      <c r="AK884" s="52"/>
      <c r="AL884" s="52">
        <v>0</v>
      </c>
      <c r="AM884" s="53"/>
      <c r="AN884" s="53"/>
      <c r="AO884" s="53"/>
      <c r="AP884" s="52">
        <v>0</v>
      </c>
      <c r="AQ884" s="52">
        <v>1</v>
      </c>
      <c r="AR884" s="52">
        <v>1</v>
      </c>
      <c r="AS884" s="52"/>
      <c r="AT884" s="52">
        <v>1</v>
      </c>
      <c r="AU884" s="52">
        <v>1</v>
      </c>
      <c r="AV884" s="52"/>
      <c r="AW884" s="52"/>
      <c r="AX884" s="52"/>
      <c r="AY884" s="52"/>
      <c r="AZ884" s="52">
        <v>0.15706806282722513</v>
      </c>
      <c r="BA884" s="52">
        <v>28.586387434554968</v>
      </c>
      <c r="BB884" s="52">
        <v>50</v>
      </c>
      <c r="BC884" s="52">
        <v>0.16447368421052633</v>
      </c>
      <c r="BD884" s="52">
        <v>27.105263157894743</v>
      </c>
      <c r="BE884" s="52">
        <v>50</v>
      </c>
      <c r="BF884" s="52"/>
      <c r="BG884" s="52"/>
      <c r="BH884" s="52"/>
      <c r="BI884" s="52"/>
      <c r="BJ884" s="52"/>
      <c r="BK884" s="52"/>
      <c r="BL884" s="52"/>
      <c r="BM884" s="52"/>
      <c r="BN884" s="52"/>
      <c r="BO884" s="52"/>
      <c r="BP884" s="52"/>
      <c r="BQ884" s="52"/>
      <c r="BR884" s="52"/>
      <c r="BS884" s="52"/>
      <c r="BT884" s="52"/>
      <c r="BU884" s="54"/>
      <c r="BV884" s="54"/>
      <c r="BW884" s="52"/>
      <c r="BX884" s="52"/>
      <c r="BY884" s="52"/>
      <c r="BZ884" s="55"/>
      <c r="CA884" s="55"/>
      <c r="CB884" s="52"/>
      <c r="CC884" s="52"/>
      <c r="CD884" s="52"/>
      <c r="CE884" s="52"/>
      <c r="CF884" s="52"/>
      <c r="CG884" s="52"/>
      <c r="CH884" s="52"/>
      <c r="CI884" s="52"/>
      <c r="CJ884" s="52"/>
      <c r="CK884" s="52"/>
      <c r="CL884" s="52"/>
      <c r="CM884" s="52"/>
      <c r="CN884" s="52"/>
      <c r="CO884" s="52"/>
      <c r="CP884" s="52"/>
      <c r="CQ884" s="52"/>
      <c r="CR884" s="52"/>
      <c r="CS884" s="52"/>
      <c r="CT884" s="52"/>
      <c r="CU884" s="52"/>
      <c r="CV884" s="52"/>
      <c r="CW884" s="52"/>
      <c r="CX884" s="52"/>
      <c r="CY884" s="52"/>
      <c r="CZ884" s="52">
        <v>16.823939048191338</v>
      </c>
      <c r="DA884" s="52">
        <v>19.496255895940152</v>
      </c>
      <c r="DB884" s="52">
        <v>17.335082511020332</v>
      </c>
      <c r="DC884" s="52"/>
      <c r="DD884" s="50" t="s">
        <v>3728</v>
      </c>
      <c r="DE884" s="22"/>
      <c r="DF884" s="22"/>
    </row>
    <row r="885" spans="1:110" x14ac:dyDescent="0.25">
      <c r="A885" s="50" t="s">
        <v>2997</v>
      </c>
      <c r="B885" s="50" t="s">
        <v>2477</v>
      </c>
      <c r="C885" s="50" t="s">
        <v>106</v>
      </c>
      <c r="D885" s="50" t="s">
        <v>132</v>
      </c>
      <c r="E885" s="50" t="s">
        <v>140</v>
      </c>
      <c r="F885" s="50" t="s">
        <v>1454</v>
      </c>
      <c r="G885" s="50" t="s">
        <v>109</v>
      </c>
      <c r="H885" s="52">
        <v>528.95285949541415</v>
      </c>
      <c r="I885" s="52">
        <v>750</v>
      </c>
      <c r="J885" s="52">
        <v>70.527047932721885</v>
      </c>
      <c r="K885" s="52">
        <v>1</v>
      </c>
      <c r="L885" s="52">
        <v>237</v>
      </c>
      <c r="M885" s="52">
        <v>62.58882355126844</v>
      </c>
      <c r="N885" s="52">
        <v>83.451764735024597</v>
      </c>
      <c r="O885" s="52">
        <v>100</v>
      </c>
      <c r="P885" s="52">
        <v>165</v>
      </c>
      <c r="Q885" s="52">
        <v>57.285069405030065</v>
      </c>
      <c r="R885" s="52">
        <v>65.880688573671037</v>
      </c>
      <c r="S885" s="52">
        <v>74.74326013639805</v>
      </c>
      <c r="T885" s="52">
        <v>76.380092540040096</v>
      </c>
      <c r="U885" s="52">
        <v>100</v>
      </c>
      <c r="V885" s="52">
        <v>237</v>
      </c>
      <c r="W885" s="52">
        <v>52.743770881012736</v>
      </c>
      <c r="X885" s="52">
        <v>70.32502784135032</v>
      </c>
      <c r="Y885" s="52">
        <v>100</v>
      </c>
      <c r="Z885" s="52">
        <v>165</v>
      </c>
      <c r="AA885" s="52">
        <v>47.011297706034561</v>
      </c>
      <c r="AB885" s="52">
        <v>62.681730274712741</v>
      </c>
      <c r="AC885" s="52">
        <v>100</v>
      </c>
      <c r="AD885" s="52">
        <v>92</v>
      </c>
      <c r="AE885" s="52">
        <v>52.636594202898529</v>
      </c>
      <c r="AF885" s="52">
        <v>70.182125603864705</v>
      </c>
      <c r="AG885" s="52">
        <v>100</v>
      </c>
      <c r="AH885" s="52">
        <v>57</v>
      </c>
      <c r="AI885" s="52">
        <v>43.890643274853815</v>
      </c>
      <c r="AJ885" s="52">
        <v>66.88000000000001</v>
      </c>
      <c r="AK885" s="52">
        <v>58.520857699805084</v>
      </c>
      <c r="AL885" s="52">
        <v>100</v>
      </c>
      <c r="AM885" s="53">
        <v>17.45</v>
      </c>
      <c r="AN885" s="53">
        <v>18.86</v>
      </c>
      <c r="AO885" s="53">
        <v>22.98</v>
      </c>
      <c r="AP885" s="52">
        <v>0</v>
      </c>
      <c r="AQ885" s="52">
        <v>1</v>
      </c>
      <c r="AR885" s="52">
        <v>1</v>
      </c>
      <c r="AS885" s="52">
        <v>1</v>
      </c>
      <c r="AT885" s="52">
        <v>1</v>
      </c>
      <c r="AU885" s="52">
        <v>1</v>
      </c>
      <c r="AV885" s="52">
        <v>1</v>
      </c>
      <c r="AW885" s="52">
        <v>1</v>
      </c>
      <c r="AX885" s="52">
        <v>1</v>
      </c>
      <c r="AY885" s="52">
        <v>1</v>
      </c>
      <c r="AZ885" s="52">
        <v>6.7226890756302518E-2</v>
      </c>
      <c r="BA885" s="52">
        <v>46.554621848739515</v>
      </c>
      <c r="BB885" s="52">
        <v>50</v>
      </c>
      <c r="BC885" s="52">
        <v>8.6419753086419748E-2</v>
      </c>
      <c r="BD885" s="52">
        <v>42.716049382716072</v>
      </c>
      <c r="BE885" s="52">
        <v>50</v>
      </c>
      <c r="BF885" s="52"/>
      <c r="BG885" s="52"/>
      <c r="BH885" s="52"/>
      <c r="BI885" s="52"/>
      <c r="BJ885" s="52"/>
      <c r="BK885" s="52"/>
      <c r="BL885" s="52"/>
      <c r="BM885" s="52"/>
      <c r="BN885" s="52"/>
      <c r="BO885" s="52"/>
      <c r="BP885" s="52"/>
      <c r="BQ885" s="52"/>
      <c r="BR885" s="52"/>
      <c r="BS885" s="52"/>
      <c r="BT885" s="52"/>
      <c r="BU885" s="54"/>
      <c r="BV885" s="54"/>
      <c r="BW885" s="52"/>
      <c r="BX885" s="52"/>
      <c r="BY885" s="52"/>
      <c r="BZ885" s="55"/>
      <c r="CA885" s="55"/>
      <c r="CB885" s="52"/>
      <c r="CC885" s="52"/>
      <c r="CD885" s="52"/>
      <c r="CE885" s="52"/>
      <c r="CF885" s="52"/>
      <c r="CG885" s="52"/>
      <c r="CH885" s="52"/>
      <c r="CI885" s="52"/>
      <c r="CJ885" s="52"/>
      <c r="CK885" s="52">
        <v>147</v>
      </c>
      <c r="CL885" s="52">
        <v>40</v>
      </c>
      <c r="CM885" s="52">
        <v>146</v>
      </c>
      <c r="CN885" s="52">
        <v>0.27210884353741499</v>
      </c>
      <c r="CO885" s="52">
        <v>1.0068493150684932</v>
      </c>
      <c r="CP885" s="52">
        <v>18.140589569161001</v>
      </c>
      <c r="CQ885" s="52">
        <v>50</v>
      </c>
      <c r="CR885" s="52"/>
      <c r="CS885" s="52"/>
      <c r="CT885" s="52"/>
      <c r="CU885" s="52"/>
      <c r="CV885" s="52"/>
      <c r="CW885" s="52"/>
      <c r="CX885" s="52"/>
      <c r="CY885" s="52"/>
      <c r="CZ885" s="52">
        <v>16.823939048191338</v>
      </c>
      <c r="DA885" s="52">
        <v>19.496255895940152</v>
      </c>
      <c r="DB885" s="52">
        <v>17.335082511020332</v>
      </c>
      <c r="DC885" s="52"/>
      <c r="DD885" s="50" t="s">
        <v>1457</v>
      </c>
      <c r="DE885" s="22"/>
      <c r="DF885" s="22"/>
    </row>
    <row r="886" spans="1:110" x14ac:dyDescent="0.25">
      <c r="A886" s="50" t="s">
        <v>3096</v>
      </c>
      <c r="B886" s="50" t="s">
        <v>2478</v>
      </c>
      <c r="C886" s="50" t="s">
        <v>106</v>
      </c>
      <c r="D886" s="50" t="s">
        <v>114</v>
      </c>
      <c r="E886" s="50" t="s">
        <v>137</v>
      </c>
      <c r="F886" s="50" t="s">
        <v>2644</v>
      </c>
      <c r="G886" s="50" t="s">
        <v>109</v>
      </c>
      <c r="H886" s="52">
        <v>573.33512198239407</v>
      </c>
      <c r="I886" s="52">
        <v>650</v>
      </c>
      <c r="J886" s="52">
        <v>88.205403381906777</v>
      </c>
      <c r="K886" s="52">
        <v>0</v>
      </c>
      <c r="L886" s="52">
        <v>236</v>
      </c>
      <c r="M886" s="52">
        <v>85.179851069517198</v>
      </c>
      <c r="N886" s="52">
        <v>100</v>
      </c>
      <c r="O886" s="52">
        <v>100</v>
      </c>
      <c r="P886" s="52">
        <v>48</v>
      </c>
      <c r="Q886" s="52">
        <v>76.489454115806865</v>
      </c>
      <c r="R886" s="52">
        <v>75</v>
      </c>
      <c r="S886" s="52">
        <v>75</v>
      </c>
      <c r="T886" s="52">
        <v>100</v>
      </c>
      <c r="U886" s="52">
        <v>100</v>
      </c>
      <c r="V886" s="52">
        <v>236</v>
      </c>
      <c r="W886" s="52">
        <v>72.727542510381497</v>
      </c>
      <c r="X886" s="52">
        <v>96.970056680508662</v>
      </c>
      <c r="Y886" s="52">
        <v>100</v>
      </c>
      <c r="Z886" s="52">
        <v>48</v>
      </c>
      <c r="AA886" s="52">
        <v>59.149746730475876</v>
      </c>
      <c r="AB886" s="52">
        <v>78.866328973967839</v>
      </c>
      <c r="AC886" s="52">
        <v>100</v>
      </c>
      <c r="AD886" s="52">
        <v>86</v>
      </c>
      <c r="AE886" s="52">
        <v>70.041860465116258</v>
      </c>
      <c r="AF886" s="52">
        <v>93.389147286821668</v>
      </c>
      <c r="AG886" s="52">
        <v>100</v>
      </c>
      <c r="AH886" s="52">
        <v>17</v>
      </c>
      <c r="AI886" s="52"/>
      <c r="AJ886" s="52">
        <v>73.684057971014468</v>
      </c>
      <c r="AK886" s="52"/>
      <c r="AL886" s="52">
        <v>0</v>
      </c>
      <c r="AM886" s="53">
        <v>-1.48</v>
      </c>
      <c r="AN886" s="53">
        <v>15.85</v>
      </c>
      <c r="AO886" s="53"/>
      <c r="AP886" s="52">
        <v>0</v>
      </c>
      <c r="AQ886" s="52">
        <v>0.98760330578512401</v>
      </c>
      <c r="AR886" s="52">
        <v>1</v>
      </c>
      <c r="AS886" s="52">
        <v>0.984375</v>
      </c>
      <c r="AT886" s="52">
        <v>0.98760330578512401</v>
      </c>
      <c r="AU886" s="52">
        <v>1</v>
      </c>
      <c r="AV886" s="52">
        <v>0.984375</v>
      </c>
      <c r="AW886" s="52">
        <v>1</v>
      </c>
      <c r="AX886" s="52"/>
      <c r="AY886" s="52">
        <v>1</v>
      </c>
      <c r="AZ886" s="52">
        <v>2.813852813852814E-2</v>
      </c>
      <c r="BA886" s="52">
        <v>50</v>
      </c>
      <c r="BB886" s="52">
        <v>50</v>
      </c>
      <c r="BC886" s="52">
        <v>4.4444444444444446E-2</v>
      </c>
      <c r="BD886" s="52">
        <v>50</v>
      </c>
      <c r="BE886" s="52">
        <v>50</v>
      </c>
      <c r="BF886" s="52"/>
      <c r="BG886" s="52"/>
      <c r="BH886" s="52"/>
      <c r="BI886" s="52"/>
      <c r="BJ886" s="52"/>
      <c r="BK886" s="52"/>
      <c r="BL886" s="52"/>
      <c r="BM886" s="52"/>
      <c r="BN886" s="52"/>
      <c r="BO886" s="52"/>
      <c r="BP886" s="52"/>
      <c r="BQ886" s="52"/>
      <c r="BR886" s="52"/>
      <c r="BS886" s="52"/>
      <c r="BT886" s="52"/>
      <c r="BU886" s="54"/>
      <c r="BV886" s="54"/>
      <c r="BW886" s="52"/>
      <c r="BX886" s="52"/>
      <c r="BY886" s="52"/>
      <c r="BZ886" s="55"/>
      <c r="CA886" s="55"/>
      <c r="CB886" s="52"/>
      <c r="CC886" s="52"/>
      <c r="CD886" s="52"/>
      <c r="CE886" s="52"/>
      <c r="CF886" s="52"/>
      <c r="CG886" s="52"/>
      <c r="CH886" s="52"/>
      <c r="CI886" s="52"/>
      <c r="CJ886" s="52"/>
      <c r="CK886" s="52">
        <v>73</v>
      </c>
      <c r="CL886" s="52">
        <v>9</v>
      </c>
      <c r="CM886" s="52">
        <v>82</v>
      </c>
      <c r="CN886" s="52">
        <v>0.12328767123287671</v>
      </c>
      <c r="CO886" s="52">
        <v>0.8902439024390244</v>
      </c>
      <c r="CP886" s="52">
        <v>4.10958904109589</v>
      </c>
      <c r="CQ886" s="52">
        <v>50</v>
      </c>
      <c r="CR886" s="52"/>
      <c r="CS886" s="52"/>
      <c r="CT886" s="52"/>
      <c r="CU886" s="52"/>
      <c r="CV886" s="52"/>
      <c r="CW886" s="52"/>
      <c r="CX886" s="52"/>
      <c r="CY886" s="52"/>
      <c r="CZ886" s="52">
        <v>16.823939048191338</v>
      </c>
      <c r="DA886" s="52">
        <v>19.496255895940152</v>
      </c>
      <c r="DB886" s="52">
        <v>17.335082511020332</v>
      </c>
      <c r="DC886" s="52"/>
      <c r="DD886" s="50" t="s">
        <v>690</v>
      </c>
      <c r="DE886" s="22"/>
      <c r="DF886" s="22"/>
    </row>
    <row r="887" spans="1:110" x14ac:dyDescent="0.25">
      <c r="A887" s="50" t="s">
        <v>3371</v>
      </c>
      <c r="B887" s="50" t="s">
        <v>2479</v>
      </c>
      <c r="C887" s="50" t="s">
        <v>106</v>
      </c>
      <c r="D887" s="50" t="s">
        <v>107</v>
      </c>
      <c r="E887" s="50" t="s">
        <v>119</v>
      </c>
      <c r="F887" s="50" t="s">
        <v>1453</v>
      </c>
      <c r="G887" s="50" t="s">
        <v>109</v>
      </c>
      <c r="H887" s="52">
        <v>593.30786920766502</v>
      </c>
      <c r="I887" s="52">
        <v>800</v>
      </c>
      <c r="J887" s="52">
        <v>74.163483650958128</v>
      </c>
      <c r="K887" s="52">
        <v>0</v>
      </c>
      <c r="L887" s="52">
        <v>304</v>
      </c>
      <c r="M887" s="52">
        <v>65.204729965707671</v>
      </c>
      <c r="N887" s="52">
        <v>86.939639954276899</v>
      </c>
      <c r="O887" s="52">
        <v>100</v>
      </c>
      <c r="P887" s="52">
        <v>126</v>
      </c>
      <c r="Q887" s="52">
        <v>55.393054878939807</v>
      </c>
      <c r="R887" s="52">
        <v>59.201400758080432</v>
      </c>
      <c r="S887" s="52">
        <v>72.150073004655709</v>
      </c>
      <c r="T887" s="52">
        <v>73.857406505253081</v>
      </c>
      <c r="U887" s="52">
        <v>100</v>
      </c>
      <c r="V887" s="52">
        <v>304</v>
      </c>
      <c r="W887" s="52">
        <v>53.396515557738461</v>
      </c>
      <c r="X887" s="52">
        <v>71.195354076984614</v>
      </c>
      <c r="Y887" s="52">
        <v>100</v>
      </c>
      <c r="Z887" s="52">
        <v>126</v>
      </c>
      <c r="AA887" s="52">
        <v>45.195963449318853</v>
      </c>
      <c r="AB887" s="52">
        <v>60.261284599091802</v>
      </c>
      <c r="AC887" s="52">
        <v>100</v>
      </c>
      <c r="AD887" s="52">
        <v>97</v>
      </c>
      <c r="AE887" s="52">
        <v>52.13281786941581</v>
      </c>
      <c r="AF887" s="52">
        <v>69.510423825887742</v>
      </c>
      <c r="AG887" s="52">
        <v>100</v>
      </c>
      <c r="AH887" s="52">
        <v>44</v>
      </c>
      <c r="AI887" s="52">
        <v>45.054166666666646</v>
      </c>
      <c r="AJ887" s="52">
        <v>58.009433962264161</v>
      </c>
      <c r="AK887" s="52">
        <v>60.072222222222194</v>
      </c>
      <c r="AL887" s="52">
        <v>100</v>
      </c>
      <c r="AM887" s="53">
        <v>16.75</v>
      </c>
      <c r="AN887" s="53">
        <v>14</v>
      </c>
      <c r="AO887" s="53">
        <v>12.95</v>
      </c>
      <c r="AP887" s="52">
        <v>0</v>
      </c>
      <c r="AQ887" s="52">
        <v>0.99367088607594933</v>
      </c>
      <c r="AR887" s="52">
        <v>0.99264705882352944</v>
      </c>
      <c r="AS887" s="52">
        <v>0.99444444444444446</v>
      </c>
      <c r="AT887" s="52">
        <v>0.99367088607594933</v>
      </c>
      <c r="AU887" s="52">
        <v>0.99264705882352944</v>
      </c>
      <c r="AV887" s="52">
        <v>0.99444444444444446</v>
      </c>
      <c r="AW887" s="52">
        <v>1</v>
      </c>
      <c r="AX887" s="52">
        <v>1</v>
      </c>
      <c r="AY887" s="52">
        <v>1</v>
      </c>
      <c r="AZ887" s="52">
        <v>6.8493150684931503E-2</v>
      </c>
      <c r="BA887" s="52">
        <v>46.301369863013697</v>
      </c>
      <c r="BB887" s="52">
        <v>50</v>
      </c>
      <c r="BC887" s="52">
        <v>0.11702127659574468</v>
      </c>
      <c r="BD887" s="52">
        <v>36.59574468085107</v>
      </c>
      <c r="BE887" s="52">
        <v>50</v>
      </c>
      <c r="BF887" s="52"/>
      <c r="BG887" s="52"/>
      <c r="BH887" s="52"/>
      <c r="BI887" s="52"/>
      <c r="BJ887" s="52"/>
      <c r="BK887" s="52"/>
      <c r="BL887" s="52"/>
      <c r="BM887" s="52"/>
      <c r="BN887" s="52"/>
      <c r="BO887" s="52"/>
      <c r="BP887" s="52">
        <v>43</v>
      </c>
      <c r="BQ887" s="52">
        <v>44</v>
      </c>
      <c r="BR887" s="52">
        <v>0.97727272727272729</v>
      </c>
      <c r="BS887" s="52">
        <v>50</v>
      </c>
      <c r="BT887" s="52">
        <v>50</v>
      </c>
      <c r="BU887" s="54"/>
      <c r="BV887" s="54"/>
      <c r="BW887" s="52"/>
      <c r="BX887" s="52"/>
      <c r="BY887" s="52"/>
      <c r="BZ887" s="55"/>
      <c r="CA887" s="55"/>
      <c r="CB887" s="52"/>
      <c r="CC887" s="52"/>
      <c r="CD887" s="52"/>
      <c r="CE887" s="52"/>
      <c r="CF887" s="52"/>
      <c r="CG887" s="52"/>
      <c r="CH887" s="52"/>
      <c r="CI887" s="52"/>
      <c r="CJ887" s="52"/>
      <c r="CK887" s="52">
        <v>159</v>
      </c>
      <c r="CL887" s="52">
        <v>92</v>
      </c>
      <c r="CM887" s="52">
        <v>170</v>
      </c>
      <c r="CN887" s="52">
        <v>0.57861635220125784</v>
      </c>
      <c r="CO887" s="52">
        <v>0.93529411764705883</v>
      </c>
      <c r="CP887" s="52">
        <v>38.574423480083858</v>
      </c>
      <c r="CQ887" s="52">
        <v>50</v>
      </c>
      <c r="CR887" s="52"/>
      <c r="CS887" s="52"/>
      <c r="CT887" s="52"/>
      <c r="CU887" s="52"/>
      <c r="CV887" s="52"/>
      <c r="CW887" s="52"/>
      <c r="CX887" s="52"/>
      <c r="CY887" s="52"/>
      <c r="CZ887" s="52">
        <v>16.823939048191338</v>
      </c>
      <c r="DA887" s="52">
        <v>19.496255895940152</v>
      </c>
      <c r="DB887" s="52">
        <v>17.335082511020332</v>
      </c>
      <c r="DC887" s="52"/>
      <c r="DD887" s="50" t="s">
        <v>1000</v>
      </c>
      <c r="DE887" s="22"/>
      <c r="DF887" s="22"/>
    </row>
    <row r="888" spans="1:110" x14ac:dyDescent="0.25">
      <c r="A888" s="50" t="s">
        <v>2847</v>
      </c>
      <c r="B888" s="50" t="s">
        <v>2480</v>
      </c>
      <c r="C888" s="50" t="s">
        <v>106</v>
      </c>
      <c r="D888" s="50" t="s">
        <v>122</v>
      </c>
      <c r="E888" s="50" t="s">
        <v>123</v>
      </c>
      <c r="F888" s="50" t="s">
        <v>2644</v>
      </c>
      <c r="G888" s="50" t="s">
        <v>109</v>
      </c>
      <c r="H888" s="52">
        <v>144.85796028992769</v>
      </c>
      <c r="I888" s="52">
        <v>500</v>
      </c>
      <c r="J888" s="52">
        <v>28.971592057985539</v>
      </c>
      <c r="K888" s="52"/>
      <c r="L888" s="52">
        <v>10</v>
      </c>
      <c r="M888" s="52"/>
      <c r="N888" s="52"/>
      <c r="O888" s="52">
        <v>0</v>
      </c>
      <c r="P888" s="52">
        <v>8</v>
      </c>
      <c r="Q888" s="52"/>
      <c r="R888" s="52"/>
      <c r="S888" s="52"/>
      <c r="T888" s="52"/>
      <c r="U888" s="52">
        <v>0</v>
      </c>
      <c r="V888" s="52">
        <v>12</v>
      </c>
      <c r="W888" s="52"/>
      <c r="X888" s="52"/>
      <c r="Y888" s="52">
        <v>0</v>
      </c>
      <c r="Z888" s="52">
        <v>10</v>
      </c>
      <c r="AA888" s="52"/>
      <c r="AB888" s="52"/>
      <c r="AC888" s="52">
        <v>0</v>
      </c>
      <c r="AD888" s="52">
        <v>19</v>
      </c>
      <c r="AE888" s="52"/>
      <c r="AF888" s="52"/>
      <c r="AG888" s="52">
        <v>0</v>
      </c>
      <c r="AH888" s="52">
        <v>18</v>
      </c>
      <c r="AI888" s="52"/>
      <c r="AJ888" s="52"/>
      <c r="AK888" s="52"/>
      <c r="AL888" s="52">
        <v>0</v>
      </c>
      <c r="AM888" s="53"/>
      <c r="AN888" s="53"/>
      <c r="AO888" s="53"/>
      <c r="AP888" s="52">
        <v>1</v>
      </c>
      <c r="AQ888" s="52">
        <v>0.48484848484848486</v>
      </c>
      <c r="AR888" s="52">
        <v>0.42857142857142855</v>
      </c>
      <c r="AS888" s="52"/>
      <c r="AT888" s="52">
        <v>0.54545454545454541</v>
      </c>
      <c r="AU888" s="52">
        <v>0.5</v>
      </c>
      <c r="AV888" s="52"/>
      <c r="AW888" s="52">
        <v>0.95454545454545459</v>
      </c>
      <c r="AX888" s="52">
        <v>0.95</v>
      </c>
      <c r="AY888" s="52"/>
      <c r="AZ888" s="52">
        <v>0.88495575221238942</v>
      </c>
      <c r="BA888" s="52">
        <v>0</v>
      </c>
      <c r="BB888" s="52">
        <v>50</v>
      </c>
      <c r="BC888" s="52">
        <v>0.92553191489361697</v>
      </c>
      <c r="BD888" s="52">
        <v>0</v>
      </c>
      <c r="BE888" s="52">
        <v>50</v>
      </c>
      <c r="BF888" s="52">
        <v>25</v>
      </c>
      <c r="BG888" s="52">
        <v>81</v>
      </c>
      <c r="BH888" s="52">
        <v>0.30864197530864196</v>
      </c>
      <c r="BI888" s="52">
        <v>20.576131687242796</v>
      </c>
      <c r="BJ888" s="52">
        <v>50</v>
      </c>
      <c r="BK888" s="52"/>
      <c r="BL888" s="52">
        <v>81</v>
      </c>
      <c r="BM888" s="52"/>
      <c r="BN888" s="52"/>
      <c r="BO888" s="52">
        <v>50</v>
      </c>
      <c r="BP888" s="52"/>
      <c r="BQ888" s="52"/>
      <c r="BR888" s="52"/>
      <c r="BS888" s="52"/>
      <c r="BT888" s="52"/>
      <c r="BU888" s="54">
        <v>34</v>
      </c>
      <c r="BV888" s="54">
        <v>83</v>
      </c>
      <c r="BW888" s="52">
        <v>0.40963855421686746</v>
      </c>
      <c r="BX888" s="52">
        <v>43.578569597539094</v>
      </c>
      <c r="BY888" s="52">
        <v>100</v>
      </c>
      <c r="BZ888" s="55"/>
      <c r="CA888" s="55"/>
      <c r="CB888" s="52"/>
      <c r="CC888" s="52"/>
      <c r="CD888" s="52"/>
      <c r="CE888" s="52"/>
      <c r="CF888" s="52">
        <v>53</v>
      </c>
      <c r="CG888" s="52">
        <v>11</v>
      </c>
      <c r="CH888" s="52">
        <v>0.20754716981132076</v>
      </c>
      <c r="CI888" s="52">
        <v>27.672955974842768</v>
      </c>
      <c r="CJ888" s="52">
        <v>100</v>
      </c>
      <c r="CK888" s="52">
        <v>11</v>
      </c>
      <c r="CL888" s="52">
        <v>2</v>
      </c>
      <c r="CM888" s="52">
        <v>21</v>
      </c>
      <c r="CN888" s="52">
        <v>0.18181818181818182</v>
      </c>
      <c r="CO888" s="52">
        <v>0.52380952380952384</v>
      </c>
      <c r="CP888" s="52">
        <v>3.0303030303030303</v>
      </c>
      <c r="CQ888" s="52">
        <v>50</v>
      </c>
      <c r="CR888" s="52">
        <v>86</v>
      </c>
      <c r="CS888" s="52">
        <v>113</v>
      </c>
      <c r="CT888" s="52">
        <v>0.76106194690265483</v>
      </c>
      <c r="CU888" s="52">
        <v>50</v>
      </c>
      <c r="CV888" s="52">
        <v>50</v>
      </c>
      <c r="CW888" s="52"/>
      <c r="CX888" s="52"/>
      <c r="CY888" s="52"/>
      <c r="CZ888" s="52"/>
      <c r="DA888" s="52"/>
      <c r="DB888" s="52"/>
      <c r="DC888" s="52"/>
      <c r="DD888" s="50" t="s">
        <v>410</v>
      </c>
      <c r="DE888" s="22"/>
      <c r="DF888" s="22"/>
    </row>
    <row r="889" spans="1:110" x14ac:dyDescent="0.25">
      <c r="A889" s="50" t="s">
        <v>3361</v>
      </c>
      <c r="B889" s="50" t="s">
        <v>2481</v>
      </c>
      <c r="C889" s="50" t="s">
        <v>106</v>
      </c>
      <c r="D889" s="50" t="s">
        <v>107</v>
      </c>
      <c r="E889" s="50" t="s">
        <v>137</v>
      </c>
      <c r="F889" s="50" t="s">
        <v>1453</v>
      </c>
      <c r="G889" s="50" t="s">
        <v>109</v>
      </c>
      <c r="H889" s="52">
        <v>579.28520007508246</v>
      </c>
      <c r="I889" s="52">
        <v>750</v>
      </c>
      <c r="J889" s="52">
        <v>77.238026676677663</v>
      </c>
      <c r="K889" s="52">
        <v>1</v>
      </c>
      <c r="L889" s="52">
        <v>294</v>
      </c>
      <c r="M889" s="52">
        <v>64.498286717444032</v>
      </c>
      <c r="N889" s="52">
        <v>85.997715623258713</v>
      </c>
      <c r="O889" s="52">
        <v>100</v>
      </c>
      <c r="P889" s="52">
        <v>184</v>
      </c>
      <c r="Q889" s="52">
        <v>58.507463666248292</v>
      </c>
      <c r="R889" s="52">
        <v>69.542339458623857</v>
      </c>
      <c r="S889" s="52">
        <v>74.519299821262393</v>
      </c>
      <c r="T889" s="52">
        <v>78.009951554997727</v>
      </c>
      <c r="U889" s="52">
        <v>100</v>
      </c>
      <c r="V889" s="52">
        <v>292</v>
      </c>
      <c r="W889" s="52">
        <v>58.900838988167756</v>
      </c>
      <c r="X889" s="52">
        <v>78.534451984223679</v>
      </c>
      <c r="Y889" s="52">
        <v>100</v>
      </c>
      <c r="Z889" s="52">
        <v>183</v>
      </c>
      <c r="AA889" s="52">
        <v>52.562458926529963</v>
      </c>
      <c r="AB889" s="52">
        <v>70.083278568706618</v>
      </c>
      <c r="AC889" s="52">
        <v>100</v>
      </c>
      <c r="AD889" s="52">
        <v>61</v>
      </c>
      <c r="AE889" s="52">
        <v>54.873770491803299</v>
      </c>
      <c r="AF889" s="52">
        <v>73.165027322404399</v>
      </c>
      <c r="AG889" s="52">
        <v>100</v>
      </c>
      <c r="AH889" s="52">
        <v>41</v>
      </c>
      <c r="AI889" s="52">
        <v>48.748780487804865</v>
      </c>
      <c r="AJ889" s="52">
        <v>67.429999999999993</v>
      </c>
      <c r="AK889" s="52">
        <v>64.998373983739825</v>
      </c>
      <c r="AL889" s="52">
        <v>100</v>
      </c>
      <c r="AM889" s="53">
        <v>16.010000000000002</v>
      </c>
      <c r="AN889" s="53">
        <v>16.97</v>
      </c>
      <c r="AO889" s="53">
        <v>18.68</v>
      </c>
      <c r="AP889" s="52">
        <v>0</v>
      </c>
      <c r="AQ889" s="52">
        <v>1</v>
      </c>
      <c r="AR889" s="52">
        <v>1</v>
      </c>
      <c r="AS889" s="52">
        <v>1</v>
      </c>
      <c r="AT889" s="52">
        <v>0.99344262295081964</v>
      </c>
      <c r="AU889" s="52">
        <v>0.99487179487179489</v>
      </c>
      <c r="AV889" s="52">
        <v>0.99090909090909096</v>
      </c>
      <c r="AW889" s="52">
        <v>1</v>
      </c>
      <c r="AX889" s="52">
        <v>1</v>
      </c>
      <c r="AY889" s="52">
        <v>1</v>
      </c>
      <c r="AZ889" s="52">
        <v>8.4569732937685466E-2</v>
      </c>
      <c r="BA889" s="52">
        <v>43.086053412462917</v>
      </c>
      <c r="BB889" s="52">
        <v>50</v>
      </c>
      <c r="BC889" s="52">
        <v>9.4036697247706427E-2</v>
      </c>
      <c r="BD889" s="52">
        <v>41.192660550458712</v>
      </c>
      <c r="BE889" s="52">
        <v>50</v>
      </c>
      <c r="BF889" s="52"/>
      <c r="BG889" s="52"/>
      <c r="BH889" s="52"/>
      <c r="BI889" s="52"/>
      <c r="BJ889" s="52"/>
      <c r="BK889" s="52"/>
      <c r="BL889" s="52"/>
      <c r="BM889" s="52"/>
      <c r="BN889" s="52"/>
      <c r="BO889" s="52"/>
      <c r="BP889" s="52"/>
      <c r="BQ889" s="52"/>
      <c r="BR889" s="52"/>
      <c r="BS889" s="52"/>
      <c r="BT889" s="52"/>
      <c r="BU889" s="54"/>
      <c r="BV889" s="54"/>
      <c r="BW889" s="52"/>
      <c r="BX889" s="52"/>
      <c r="BY889" s="52"/>
      <c r="BZ889" s="55"/>
      <c r="CA889" s="55"/>
      <c r="CB889" s="52"/>
      <c r="CC889" s="52"/>
      <c r="CD889" s="52"/>
      <c r="CE889" s="52"/>
      <c r="CF889" s="52"/>
      <c r="CG889" s="52"/>
      <c r="CH889" s="52"/>
      <c r="CI889" s="52"/>
      <c r="CJ889" s="52"/>
      <c r="CK889" s="52">
        <v>98</v>
      </c>
      <c r="CL889" s="52">
        <v>65</v>
      </c>
      <c r="CM889" s="52">
        <v>100</v>
      </c>
      <c r="CN889" s="52">
        <v>0.66326530612244894</v>
      </c>
      <c r="CO889" s="52">
        <v>0.98</v>
      </c>
      <c r="CP889" s="52">
        <v>44.217687074829932</v>
      </c>
      <c r="CQ889" s="52">
        <v>50</v>
      </c>
      <c r="CR889" s="52"/>
      <c r="CS889" s="52"/>
      <c r="CT889" s="52"/>
      <c r="CU889" s="52"/>
      <c r="CV889" s="52"/>
      <c r="CW889" s="52"/>
      <c r="CX889" s="52"/>
      <c r="CY889" s="52"/>
      <c r="CZ889" s="52">
        <v>16.823939048191338</v>
      </c>
      <c r="DA889" s="52">
        <v>19.496255895940152</v>
      </c>
      <c r="DB889" s="52">
        <v>17.335082511020332</v>
      </c>
      <c r="DC889" s="52"/>
      <c r="DD889" s="50" t="s">
        <v>989</v>
      </c>
      <c r="DE889" s="22"/>
      <c r="DF889" s="22"/>
    </row>
    <row r="890" spans="1:110" x14ac:dyDescent="0.25">
      <c r="A890" s="50" t="s">
        <v>3377</v>
      </c>
      <c r="B890" s="50" t="s">
        <v>2482</v>
      </c>
      <c r="C890" s="50" t="s">
        <v>106</v>
      </c>
      <c r="D890" s="50" t="s">
        <v>122</v>
      </c>
      <c r="E890" s="50" t="s">
        <v>123</v>
      </c>
      <c r="F890" s="50" t="s">
        <v>2644</v>
      </c>
      <c r="G890" s="50" t="s">
        <v>109</v>
      </c>
      <c r="H890" s="52">
        <v>840.66662456824838</v>
      </c>
      <c r="I890" s="52">
        <v>1050</v>
      </c>
      <c r="J890" s="52">
        <v>80.063488054118892</v>
      </c>
      <c r="K890" s="52">
        <v>0</v>
      </c>
      <c r="L890" s="52">
        <v>49</v>
      </c>
      <c r="M890" s="52">
        <v>61.284406773462067</v>
      </c>
      <c r="N890" s="52">
        <v>81.712542364616098</v>
      </c>
      <c r="O890" s="52">
        <v>100</v>
      </c>
      <c r="P890" s="52">
        <v>17</v>
      </c>
      <c r="Q890" s="52"/>
      <c r="R890" s="52">
        <v>59.11757486499755</v>
      </c>
      <c r="S890" s="52">
        <v>67.828251008064498</v>
      </c>
      <c r="T890" s="52"/>
      <c r="U890" s="52">
        <v>0</v>
      </c>
      <c r="V890" s="52">
        <v>42</v>
      </c>
      <c r="W890" s="52">
        <v>56.172121311296571</v>
      </c>
      <c r="X890" s="52">
        <v>74.896161748395429</v>
      </c>
      <c r="Y890" s="52">
        <v>100</v>
      </c>
      <c r="Z890" s="52">
        <v>14</v>
      </c>
      <c r="AA890" s="52"/>
      <c r="AB890" s="52"/>
      <c r="AC890" s="52">
        <v>0</v>
      </c>
      <c r="AD890" s="52">
        <v>182</v>
      </c>
      <c r="AE890" s="52">
        <v>60.767948717948734</v>
      </c>
      <c r="AF890" s="52">
        <v>81.023931623931645</v>
      </c>
      <c r="AG890" s="52">
        <v>100</v>
      </c>
      <c r="AH890" s="52">
        <v>65</v>
      </c>
      <c r="AI890" s="52">
        <v>50.447692307692328</v>
      </c>
      <c r="AJ890" s="52">
        <v>66.501424501424466</v>
      </c>
      <c r="AK890" s="52">
        <v>67.263589743589762</v>
      </c>
      <c r="AL890" s="52">
        <v>100</v>
      </c>
      <c r="AM890" s="53"/>
      <c r="AN890" s="53"/>
      <c r="AO890" s="53">
        <v>16.05</v>
      </c>
      <c r="AP890" s="52">
        <v>1</v>
      </c>
      <c r="AQ890" s="52">
        <v>0.26178010471204188</v>
      </c>
      <c r="AR890" s="52">
        <v>0.36170212765957449</v>
      </c>
      <c r="AS890" s="52">
        <v>0.22916666666666666</v>
      </c>
      <c r="AT890" s="52">
        <v>0.22513089005235601</v>
      </c>
      <c r="AU890" s="52">
        <v>0.2978723404255319</v>
      </c>
      <c r="AV890" s="52">
        <v>0.2013888888888889</v>
      </c>
      <c r="AW890" s="52">
        <v>0.98918918918918919</v>
      </c>
      <c r="AX890" s="52">
        <v>0.97058823529411764</v>
      </c>
      <c r="AY890" s="52">
        <v>1</v>
      </c>
      <c r="AZ890" s="52">
        <v>4.0595399188092018E-2</v>
      </c>
      <c r="BA890" s="52">
        <v>50</v>
      </c>
      <c r="BB890" s="52">
        <v>50</v>
      </c>
      <c r="BC890" s="52">
        <v>9.375E-2</v>
      </c>
      <c r="BD890" s="52">
        <v>41.250000000000007</v>
      </c>
      <c r="BE890" s="52">
        <v>50</v>
      </c>
      <c r="BF890" s="52">
        <v>209</v>
      </c>
      <c r="BG890" s="52">
        <v>378</v>
      </c>
      <c r="BH890" s="52">
        <v>0.55291005291005291</v>
      </c>
      <c r="BI890" s="52">
        <v>36.860670194003525</v>
      </c>
      <c r="BJ890" s="52">
        <v>50</v>
      </c>
      <c r="BK890" s="52">
        <v>170</v>
      </c>
      <c r="BL890" s="52">
        <v>378</v>
      </c>
      <c r="BM890" s="52">
        <v>0.44973544973544971</v>
      </c>
      <c r="BN890" s="52">
        <v>29.982363315696649</v>
      </c>
      <c r="BO890" s="52">
        <v>50</v>
      </c>
      <c r="BP890" s="52">
        <v>176</v>
      </c>
      <c r="BQ890" s="52">
        <v>180</v>
      </c>
      <c r="BR890" s="52">
        <v>0.97777777777777775</v>
      </c>
      <c r="BS890" s="52">
        <v>50</v>
      </c>
      <c r="BT890" s="52">
        <v>50</v>
      </c>
      <c r="BU890" s="54">
        <v>165</v>
      </c>
      <c r="BV890" s="54">
        <v>174</v>
      </c>
      <c r="BW890" s="52">
        <v>0.94827586206896552</v>
      </c>
      <c r="BX890" s="52">
        <v>100</v>
      </c>
      <c r="BY890" s="52">
        <v>100</v>
      </c>
      <c r="BZ890" s="55">
        <v>38</v>
      </c>
      <c r="CA890" s="55">
        <v>42</v>
      </c>
      <c r="CB890" s="52">
        <v>0.90476190476190477</v>
      </c>
      <c r="CC890" s="52">
        <v>96.251266464032426</v>
      </c>
      <c r="CD890" s="52">
        <v>100</v>
      </c>
      <c r="CE890" s="52">
        <v>0</v>
      </c>
      <c r="CF890" s="52">
        <v>169</v>
      </c>
      <c r="CG890" s="52">
        <v>123</v>
      </c>
      <c r="CH890" s="52">
        <v>0.72781065088757402</v>
      </c>
      <c r="CI890" s="52">
        <v>97.041420118343197</v>
      </c>
      <c r="CJ890" s="52">
        <v>100</v>
      </c>
      <c r="CK890" s="52">
        <v>120</v>
      </c>
      <c r="CL890" s="52">
        <v>86</v>
      </c>
      <c r="CM890" s="52">
        <v>182</v>
      </c>
      <c r="CN890" s="52">
        <v>0.71666666666666667</v>
      </c>
      <c r="CO890" s="52">
        <v>0.65934065934065933</v>
      </c>
      <c r="CP890" s="52">
        <v>11.944444444444445</v>
      </c>
      <c r="CQ890" s="52">
        <v>50</v>
      </c>
      <c r="CR890" s="52">
        <v>199</v>
      </c>
      <c r="CS890" s="52">
        <v>739</v>
      </c>
      <c r="CT890" s="52">
        <v>0.26928281461434372</v>
      </c>
      <c r="CU890" s="52">
        <v>22.440234551195314</v>
      </c>
      <c r="CV890" s="52">
        <v>50</v>
      </c>
      <c r="CW890" s="52">
        <v>0.90476190476190477</v>
      </c>
      <c r="CX890" s="52">
        <v>0.94</v>
      </c>
      <c r="CY890" s="52">
        <v>3.5238095238095186E-2</v>
      </c>
      <c r="CZ890" s="52">
        <v>16.823939048191338</v>
      </c>
      <c r="DA890" s="52">
        <v>19.496255895940152</v>
      </c>
      <c r="DB890" s="52">
        <v>17.335082511020332</v>
      </c>
      <c r="DC890" s="52">
        <v>12.629206143265662</v>
      </c>
      <c r="DD890" s="50" t="s">
        <v>1007</v>
      </c>
      <c r="DE890" s="22"/>
      <c r="DF890" s="22"/>
    </row>
    <row r="891" spans="1:110" x14ac:dyDescent="0.25">
      <c r="A891" s="50" t="s">
        <v>2891</v>
      </c>
      <c r="B891" s="50" t="s">
        <v>2483</v>
      </c>
      <c r="C891" s="50" t="s">
        <v>106</v>
      </c>
      <c r="D891" s="50" t="s">
        <v>114</v>
      </c>
      <c r="E891" s="50" t="s">
        <v>137</v>
      </c>
      <c r="F891" s="50" t="s">
        <v>2644</v>
      </c>
      <c r="G891" s="50" t="s">
        <v>109</v>
      </c>
      <c r="H891" s="52">
        <v>560.72223454693687</v>
      </c>
      <c r="I891" s="52">
        <v>650</v>
      </c>
      <c r="J891" s="52">
        <v>86.26495916106721</v>
      </c>
      <c r="K891" s="52">
        <v>1</v>
      </c>
      <c r="L891" s="52">
        <v>241</v>
      </c>
      <c r="M891" s="52">
        <v>76.351708763058667</v>
      </c>
      <c r="N891" s="52">
        <v>100</v>
      </c>
      <c r="O891" s="52">
        <v>100</v>
      </c>
      <c r="P891" s="52">
        <v>37</v>
      </c>
      <c r="Q891" s="52">
        <v>61.208017968779018</v>
      </c>
      <c r="R891" s="52">
        <v>73.115726256044923</v>
      </c>
      <c r="S891" s="52">
        <v>75</v>
      </c>
      <c r="T891" s="52">
        <v>81.6106906250387</v>
      </c>
      <c r="U891" s="52">
        <v>100</v>
      </c>
      <c r="V891" s="52">
        <v>241</v>
      </c>
      <c r="W891" s="52">
        <v>69.797277448211091</v>
      </c>
      <c r="X891" s="52">
        <v>93.063036597614797</v>
      </c>
      <c r="Y891" s="52">
        <v>100</v>
      </c>
      <c r="Z891" s="52">
        <v>37</v>
      </c>
      <c r="AA891" s="52">
        <v>51.500965102316442</v>
      </c>
      <c r="AB891" s="52">
        <v>68.667953469755261</v>
      </c>
      <c r="AC891" s="52">
        <v>100</v>
      </c>
      <c r="AD891" s="52">
        <v>71</v>
      </c>
      <c r="AE891" s="52">
        <v>60.861502347417854</v>
      </c>
      <c r="AF891" s="52">
        <v>81.148669796557144</v>
      </c>
      <c r="AG891" s="52">
        <v>100</v>
      </c>
      <c r="AH891" s="52">
        <v>10</v>
      </c>
      <c r="AI891" s="52"/>
      <c r="AJ891" s="52">
        <v>63.307103825136643</v>
      </c>
      <c r="AK891" s="52"/>
      <c r="AL891" s="52">
        <v>0</v>
      </c>
      <c r="AM891" s="53">
        <v>13.79</v>
      </c>
      <c r="AN891" s="53">
        <v>21.61</v>
      </c>
      <c r="AO891" s="53"/>
      <c r="AP891" s="52">
        <v>0</v>
      </c>
      <c r="AQ891" s="52">
        <v>0.99586776859504134</v>
      </c>
      <c r="AR891" s="52">
        <v>1</v>
      </c>
      <c r="AS891" s="52">
        <v>0.99512195121951219</v>
      </c>
      <c r="AT891" s="52">
        <v>0.99586776859504134</v>
      </c>
      <c r="AU891" s="52">
        <v>1</v>
      </c>
      <c r="AV891" s="52">
        <v>0.99512195121951219</v>
      </c>
      <c r="AW891" s="52">
        <v>1</v>
      </c>
      <c r="AX891" s="52"/>
      <c r="AY891" s="52">
        <v>1</v>
      </c>
      <c r="AZ891" s="52">
        <v>2.4498886414253896E-2</v>
      </c>
      <c r="BA891" s="52">
        <v>50</v>
      </c>
      <c r="BB891" s="52">
        <v>50</v>
      </c>
      <c r="BC891" s="52">
        <v>0</v>
      </c>
      <c r="BD891" s="52">
        <v>50</v>
      </c>
      <c r="BE891" s="52">
        <v>50</v>
      </c>
      <c r="BF891" s="52"/>
      <c r="BG891" s="52"/>
      <c r="BH891" s="52"/>
      <c r="BI891" s="52"/>
      <c r="BJ891" s="52"/>
      <c r="BK891" s="52"/>
      <c r="BL891" s="52"/>
      <c r="BM891" s="52"/>
      <c r="BN891" s="52"/>
      <c r="BO891" s="52"/>
      <c r="BP891" s="52"/>
      <c r="BQ891" s="52"/>
      <c r="BR891" s="52"/>
      <c r="BS891" s="52"/>
      <c r="BT891" s="52"/>
      <c r="BU891" s="54"/>
      <c r="BV891" s="54"/>
      <c r="BW891" s="52"/>
      <c r="BX891" s="52"/>
      <c r="BY891" s="52"/>
      <c r="BZ891" s="55"/>
      <c r="CA891" s="55"/>
      <c r="CB891" s="52"/>
      <c r="CC891" s="52"/>
      <c r="CD891" s="52"/>
      <c r="CE891" s="52"/>
      <c r="CF891" s="52"/>
      <c r="CG891" s="52"/>
      <c r="CH891" s="52"/>
      <c r="CI891" s="52"/>
      <c r="CJ891" s="52"/>
      <c r="CK891" s="52">
        <v>92</v>
      </c>
      <c r="CL891" s="52">
        <v>50</v>
      </c>
      <c r="CM891" s="52">
        <v>90</v>
      </c>
      <c r="CN891" s="52">
        <v>0.54347826086956519</v>
      </c>
      <c r="CO891" s="52">
        <v>1.0222222222222221</v>
      </c>
      <c r="CP891" s="52">
        <v>36.231884057971016</v>
      </c>
      <c r="CQ891" s="52">
        <v>50</v>
      </c>
      <c r="CR891" s="52"/>
      <c r="CS891" s="52"/>
      <c r="CT891" s="52"/>
      <c r="CU891" s="52"/>
      <c r="CV891" s="52"/>
      <c r="CW891" s="52"/>
      <c r="CX891" s="52"/>
      <c r="CY891" s="52"/>
      <c r="CZ891" s="52">
        <v>16.823939048191338</v>
      </c>
      <c r="DA891" s="52">
        <v>19.496255895940152</v>
      </c>
      <c r="DB891" s="52">
        <v>17.335082511020332</v>
      </c>
      <c r="DC891" s="52"/>
      <c r="DD891" s="50" t="s">
        <v>461</v>
      </c>
      <c r="DE891" s="22"/>
      <c r="DF891" s="22"/>
    </row>
    <row r="892" spans="1:110" x14ac:dyDescent="0.25">
      <c r="A892" s="50" t="s">
        <v>3385</v>
      </c>
      <c r="B892" s="50" t="s">
        <v>2484</v>
      </c>
      <c r="C892" s="50" t="s">
        <v>106</v>
      </c>
      <c r="D892" s="50" t="s">
        <v>107</v>
      </c>
      <c r="E892" s="50" t="s">
        <v>108</v>
      </c>
      <c r="F892" s="50" t="s">
        <v>1454</v>
      </c>
      <c r="G892" s="50" t="s">
        <v>109</v>
      </c>
      <c r="H892" s="52">
        <v>614.24330668793175</v>
      </c>
      <c r="I892" s="52">
        <v>750</v>
      </c>
      <c r="J892" s="52">
        <v>81.899107558390909</v>
      </c>
      <c r="K892" s="52">
        <v>0</v>
      </c>
      <c r="L892" s="52">
        <v>382</v>
      </c>
      <c r="M892" s="52">
        <v>74.763764326461882</v>
      </c>
      <c r="N892" s="52">
        <v>99.68501910194918</v>
      </c>
      <c r="O892" s="52">
        <v>100</v>
      </c>
      <c r="P892" s="52">
        <v>132</v>
      </c>
      <c r="Q892" s="52">
        <v>64.719447441925141</v>
      </c>
      <c r="R892" s="52">
        <v>65.523501948702716</v>
      </c>
      <c r="S892" s="52">
        <v>75</v>
      </c>
      <c r="T892" s="52">
        <v>86.292596589233511</v>
      </c>
      <c r="U892" s="52">
        <v>100</v>
      </c>
      <c r="V892" s="52">
        <v>380</v>
      </c>
      <c r="W892" s="52">
        <v>59.899167884780745</v>
      </c>
      <c r="X892" s="52">
        <v>79.865557179707665</v>
      </c>
      <c r="Y892" s="52">
        <v>100</v>
      </c>
      <c r="Z892" s="52">
        <v>131</v>
      </c>
      <c r="AA892" s="52">
        <v>49.208639778547386</v>
      </c>
      <c r="AB892" s="52">
        <v>65.611519704729844</v>
      </c>
      <c r="AC892" s="52">
        <v>100</v>
      </c>
      <c r="AD892" s="52">
        <v>105</v>
      </c>
      <c r="AE892" s="52">
        <v>61.009841269841289</v>
      </c>
      <c r="AF892" s="52">
        <v>81.346455026455061</v>
      </c>
      <c r="AG892" s="52">
        <v>100</v>
      </c>
      <c r="AH892" s="52">
        <v>33</v>
      </c>
      <c r="AI892" s="52">
        <v>51.47777777777776</v>
      </c>
      <c r="AJ892" s="52">
        <v>65.378703703703692</v>
      </c>
      <c r="AK892" s="52">
        <v>68.637037037037018</v>
      </c>
      <c r="AL892" s="52">
        <v>100</v>
      </c>
      <c r="AM892" s="53">
        <v>10.28</v>
      </c>
      <c r="AN892" s="53">
        <v>16.309999999999999</v>
      </c>
      <c r="AO892" s="53">
        <v>13.9</v>
      </c>
      <c r="AP892" s="52">
        <v>0</v>
      </c>
      <c r="AQ892" s="52">
        <v>0.98984771573604058</v>
      </c>
      <c r="AR892" s="52">
        <v>0.9928057553956835</v>
      </c>
      <c r="AS892" s="52">
        <v>0.9882352941176471</v>
      </c>
      <c r="AT892" s="52">
        <v>0.98473282442748089</v>
      </c>
      <c r="AU892" s="52">
        <v>0.98561151079136688</v>
      </c>
      <c r="AV892" s="52">
        <v>0.98425196850393704</v>
      </c>
      <c r="AW892" s="52">
        <v>1</v>
      </c>
      <c r="AX892" s="52">
        <v>1</v>
      </c>
      <c r="AY892" s="52">
        <v>1</v>
      </c>
      <c r="AZ892" s="52">
        <v>6.3775510204081634E-2</v>
      </c>
      <c r="BA892" s="52">
        <v>47.244897959183675</v>
      </c>
      <c r="BB892" s="52">
        <v>50</v>
      </c>
      <c r="BC892" s="52">
        <v>0.11029411764705882</v>
      </c>
      <c r="BD892" s="52">
        <v>37.941176470588232</v>
      </c>
      <c r="BE892" s="52">
        <v>50</v>
      </c>
      <c r="BF892" s="52"/>
      <c r="BG892" s="52"/>
      <c r="BH892" s="52"/>
      <c r="BI892" s="52"/>
      <c r="BJ892" s="52"/>
      <c r="BK892" s="52"/>
      <c r="BL892" s="52"/>
      <c r="BM892" s="52"/>
      <c r="BN892" s="52"/>
      <c r="BO892" s="52"/>
      <c r="BP892" s="52"/>
      <c r="BQ892" s="52"/>
      <c r="BR892" s="52"/>
      <c r="BS892" s="52"/>
      <c r="BT892" s="52"/>
      <c r="BU892" s="54"/>
      <c r="BV892" s="54"/>
      <c r="BW892" s="52"/>
      <c r="BX892" s="52"/>
      <c r="BY892" s="52"/>
      <c r="BZ892" s="55"/>
      <c r="CA892" s="55"/>
      <c r="CB892" s="52"/>
      <c r="CC892" s="52"/>
      <c r="CD892" s="52"/>
      <c r="CE892" s="52"/>
      <c r="CF892" s="52"/>
      <c r="CG892" s="52"/>
      <c r="CH892" s="52"/>
      <c r="CI892" s="52"/>
      <c r="CJ892" s="52"/>
      <c r="CK892" s="52">
        <v>210</v>
      </c>
      <c r="CL892" s="52">
        <v>150</v>
      </c>
      <c r="CM892" s="52">
        <v>210</v>
      </c>
      <c r="CN892" s="52">
        <v>0.7142857142857143</v>
      </c>
      <c r="CO892" s="52">
        <v>1</v>
      </c>
      <c r="CP892" s="52">
        <v>47.61904761904762</v>
      </c>
      <c r="CQ892" s="52">
        <v>50</v>
      </c>
      <c r="CR892" s="52"/>
      <c r="CS892" s="52"/>
      <c r="CT892" s="52"/>
      <c r="CU892" s="52"/>
      <c r="CV892" s="52"/>
      <c r="CW892" s="52"/>
      <c r="CX892" s="52"/>
      <c r="CY892" s="52"/>
      <c r="CZ892" s="52">
        <v>16.823939048191338</v>
      </c>
      <c r="DA892" s="52">
        <v>19.496255895940152</v>
      </c>
      <c r="DB892" s="52">
        <v>17.335082511020332</v>
      </c>
      <c r="DC892" s="52"/>
      <c r="DD892" s="50" t="s">
        <v>1015</v>
      </c>
      <c r="DE892" s="22"/>
      <c r="DF892" s="22"/>
    </row>
    <row r="893" spans="1:110" x14ac:dyDescent="0.25">
      <c r="A893" s="50" t="s">
        <v>3389</v>
      </c>
      <c r="B893" s="50" t="s">
        <v>2485</v>
      </c>
      <c r="C893" s="50" t="s">
        <v>106</v>
      </c>
      <c r="D893" s="50" t="s">
        <v>122</v>
      </c>
      <c r="E893" s="50" t="s">
        <v>123</v>
      </c>
      <c r="F893" s="50" t="s">
        <v>2644</v>
      </c>
      <c r="G893" s="50" t="s">
        <v>109</v>
      </c>
      <c r="H893" s="52">
        <v>930.85504673382491</v>
      </c>
      <c r="I893" s="52">
        <v>1250</v>
      </c>
      <c r="J893" s="52">
        <v>74.468403738705987</v>
      </c>
      <c r="K893" s="52">
        <v>1</v>
      </c>
      <c r="L893" s="52">
        <v>195</v>
      </c>
      <c r="M893" s="52">
        <v>68.518874643874639</v>
      </c>
      <c r="N893" s="52">
        <v>91.358499525166181</v>
      </c>
      <c r="O893" s="52">
        <v>100</v>
      </c>
      <c r="P893" s="52">
        <v>89</v>
      </c>
      <c r="Q893" s="52">
        <v>59.265484676412548</v>
      </c>
      <c r="R893" s="52">
        <v>64.505446411204048</v>
      </c>
      <c r="S893" s="52">
        <v>75</v>
      </c>
      <c r="T893" s="52">
        <v>79.020646235216731</v>
      </c>
      <c r="U893" s="52">
        <v>100</v>
      </c>
      <c r="V893" s="52">
        <v>196</v>
      </c>
      <c r="W893" s="52">
        <v>55.411436052084071</v>
      </c>
      <c r="X893" s="52">
        <v>73.881914736112094</v>
      </c>
      <c r="Y893" s="52">
        <v>100</v>
      </c>
      <c r="Z893" s="52">
        <v>90</v>
      </c>
      <c r="AA893" s="52">
        <v>44.700712740231651</v>
      </c>
      <c r="AB893" s="52">
        <v>59.600950320308868</v>
      </c>
      <c r="AC893" s="52">
        <v>100</v>
      </c>
      <c r="AD893" s="52">
        <v>237</v>
      </c>
      <c r="AE893" s="52">
        <v>54.056258790435983</v>
      </c>
      <c r="AF893" s="52">
        <v>72.075011720581301</v>
      </c>
      <c r="AG893" s="52">
        <v>100</v>
      </c>
      <c r="AH893" s="52">
        <v>101</v>
      </c>
      <c r="AI893" s="52">
        <v>45.829702970297049</v>
      </c>
      <c r="AJ893" s="52">
        <v>60.16568627450981</v>
      </c>
      <c r="AK893" s="52">
        <v>61.106270627062727</v>
      </c>
      <c r="AL893" s="52">
        <v>100</v>
      </c>
      <c r="AM893" s="53">
        <v>15.73</v>
      </c>
      <c r="AN893" s="53">
        <v>19.8</v>
      </c>
      <c r="AO893" s="53">
        <v>14.33</v>
      </c>
      <c r="AP893" s="52">
        <v>1</v>
      </c>
      <c r="AQ893" s="52">
        <v>0.8923766816143498</v>
      </c>
      <c r="AR893" s="52">
        <v>0.89215686274509809</v>
      </c>
      <c r="AS893" s="52">
        <v>0.8925619834710744</v>
      </c>
      <c r="AT893" s="52">
        <v>0.89777777777777779</v>
      </c>
      <c r="AU893" s="52">
        <v>0.90384615384615385</v>
      </c>
      <c r="AV893" s="52">
        <v>0.8925619834710744</v>
      </c>
      <c r="AW893" s="52">
        <v>1</v>
      </c>
      <c r="AX893" s="52">
        <v>1</v>
      </c>
      <c r="AY893" s="52">
        <v>1</v>
      </c>
      <c r="AZ893" s="52">
        <v>0.17677286742034942</v>
      </c>
      <c r="BA893" s="52">
        <v>24.645426515930115</v>
      </c>
      <c r="BB893" s="52">
        <v>50</v>
      </c>
      <c r="BC893" s="52">
        <v>0.24312896405919662</v>
      </c>
      <c r="BD893" s="52">
        <v>11.374207188160691</v>
      </c>
      <c r="BE893" s="52">
        <v>50</v>
      </c>
      <c r="BF893" s="52">
        <v>272</v>
      </c>
      <c r="BG893" s="52">
        <v>474</v>
      </c>
      <c r="BH893" s="52">
        <v>0.57383966244725737</v>
      </c>
      <c r="BI893" s="52">
        <v>38.255977496483823</v>
      </c>
      <c r="BJ893" s="52">
        <v>50</v>
      </c>
      <c r="BK893" s="52">
        <v>123</v>
      </c>
      <c r="BL893" s="52">
        <v>474</v>
      </c>
      <c r="BM893" s="52">
        <v>0.25949367088607594</v>
      </c>
      <c r="BN893" s="52">
        <v>17.299578059071731</v>
      </c>
      <c r="BO893" s="52">
        <v>50</v>
      </c>
      <c r="BP893" s="52">
        <v>221</v>
      </c>
      <c r="BQ893" s="52">
        <v>248</v>
      </c>
      <c r="BR893" s="52">
        <v>0.8911290322580645</v>
      </c>
      <c r="BS893" s="52">
        <v>47.40048043925875</v>
      </c>
      <c r="BT893" s="52">
        <v>50</v>
      </c>
      <c r="BU893" s="54">
        <v>265</v>
      </c>
      <c r="BV893" s="54">
        <v>285</v>
      </c>
      <c r="BW893" s="52">
        <v>0.92982456140350878</v>
      </c>
      <c r="BX893" s="52">
        <v>98.917506532288172</v>
      </c>
      <c r="BY893" s="52">
        <v>100</v>
      </c>
      <c r="BZ893" s="55">
        <v>132</v>
      </c>
      <c r="CA893" s="55">
        <v>146</v>
      </c>
      <c r="CB893" s="52">
        <v>0.90410958904109573</v>
      </c>
      <c r="CC893" s="52">
        <v>96.181871174584657</v>
      </c>
      <c r="CD893" s="52">
        <v>100</v>
      </c>
      <c r="CE893" s="52">
        <v>0</v>
      </c>
      <c r="CF893" s="52">
        <v>271</v>
      </c>
      <c r="CG893" s="52">
        <v>194</v>
      </c>
      <c r="CH893" s="52">
        <v>0.71586715867158668</v>
      </c>
      <c r="CI893" s="52">
        <v>95.448954489544889</v>
      </c>
      <c r="CJ893" s="52">
        <v>100</v>
      </c>
      <c r="CK893" s="52">
        <v>227</v>
      </c>
      <c r="CL893" s="52">
        <v>104</v>
      </c>
      <c r="CM893" s="52">
        <v>251</v>
      </c>
      <c r="CN893" s="52">
        <v>0.45814977973568283</v>
      </c>
      <c r="CO893" s="52">
        <v>0.90438247011952189</v>
      </c>
      <c r="CP893" s="52">
        <v>30.543318649045521</v>
      </c>
      <c r="CQ893" s="52">
        <v>50</v>
      </c>
      <c r="CR893" s="52">
        <v>394</v>
      </c>
      <c r="CS893" s="52">
        <v>973</v>
      </c>
      <c r="CT893" s="52">
        <v>0.40493319630010277</v>
      </c>
      <c r="CU893" s="52">
        <v>33.744433025008561</v>
      </c>
      <c r="CV893" s="52">
        <v>50</v>
      </c>
      <c r="CW893" s="52">
        <v>0.90410958904109573</v>
      </c>
      <c r="CX893" s="52">
        <v>0.94</v>
      </c>
      <c r="CY893" s="52">
        <v>3.5890410958904224E-2</v>
      </c>
      <c r="CZ893" s="52">
        <v>16.823939048191338</v>
      </c>
      <c r="DA893" s="52">
        <v>19.496255895940152</v>
      </c>
      <c r="DB893" s="52">
        <v>17.335082511020332</v>
      </c>
      <c r="DC893" s="52">
        <v>12.629206143265662</v>
      </c>
      <c r="DD893" s="50" t="s">
        <v>1019</v>
      </c>
      <c r="DE893" s="22"/>
      <c r="DF893" s="22"/>
    </row>
    <row r="894" spans="1:110" x14ac:dyDescent="0.25">
      <c r="A894" s="50" t="s">
        <v>3157</v>
      </c>
      <c r="B894" s="50" t="s">
        <v>2486</v>
      </c>
      <c r="C894" s="50" t="s">
        <v>106</v>
      </c>
      <c r="D894" s="50" t="s">
        <v>114</v>
      </c>
      <c r="E894" s="50" t="s">
        <v>132</v>
      </c>
      <c r="F894" s="50" t="s">
        <v>1454</v>
      </c>
      <c r="G894" s="50" t="s">
        <v>109</v>
      </c>
      <c r="H894" s="52">
        <v>270.67707526157153</v>
      </c>
      <c r="I894" s="52">
        <v>550</v>
      </c>
      <c r="J894" s="52">
        <v>49.214013683922097</v>
      </c>
      <c r="K894" s="52">
        <v>0</v>
      </c>
      <c r="L894" s="52">
        <v>131</v>
      </c>
      <c r="M894" s="52">
        <v>51.995290326176878</v>
      </c>
      <c r="N894" s="52">
        <v>69.327053768235842</v>
      </c>
      <c r="O894" s="52">
        <v>100</v>
      </c>
      <c r="P894" s="52">
        <v>117</v>
      </c>
      <c r="Q894" s="52">
        <v>50.987404997641789</v>
      </c>
      <c r="R894" s="52"/>
      <c r="S894" s="52"/>
      <c r="T894" s="52">
        <v>67.983206663522395</v>
      </c>
      <c r="U894" s="52">
        <v>100</v>
      </c>
      <c r="V894" s="52">
        <v>132</v>
      </c>
      <c r="W894" s="52">
        <v>44.298394892144877</v>
      </c>
      <c r="X894" s="52">
        <v>59.064526522859836</v>
      </c>
      <c r="Y894" s="52">
        <v>100</v>
      </c>
      <c r="Z894" s="52">
        <v>118</v>
      </c>
      <c r="AA894" s="52">
        <v>43.147448400626345</v>
      </c>
      <c r="AB894" s="52">
        <v>57.529931200835129</v>
      </c>
      <c r="AC894" s="52">
        <v>100</v>
      </c>
      <c r="AD894" s="52"/>
      <c r="AE894" s="52"/>
      <c r="AF894" s="52"/>
      <c r="AG894" s="52">
        <v>0</v>
      </c>
      <c r="AH894" s="52"/>
      <c r="AI894" s="52"/>
      <c r="AJ894" s="52"/>
      <c r="AK894" s="52"/>
      <c r="AL894" s="52">
        <v>0</v>
      </c>
      <c r="AM894" s="53"/>
      <c r="AN894" s="53"/>
      <c r="AO894" s="53"/>
      <c r="AP894" s="52">
        <v>0</v>
      </c>
      <c r="AQ894" s="52">
        <v>0.99259259259259258</v>
      </c>
      <c r="AR894" s="52">
        <v>0.9916666666666667</v>
      </c>
      <c r="AS894" s="52"/>
      <c r="AT894" s="52">
        <v>1</v>
      </c>
      <c r="AU894" s="52">
        <v>1</v>
      </c>
      <c r="AV894" s="52"/>
      <c r="AW894" s="52"/>
      <c r="AX894" s="52"/>
      <c r="AY894" s="52"/>
      <c r="AZ894" s="52">
        <v>0.28468899521531099</v>
      </c>
      <c r="BA894" s="52">
        <v>3.062200956937811</v>
      </c>
      <c r="BB894" s="52">
        <v>50</v>
      </c>
      <c r="BC894" s="52">
        <v>0.28835978835978837</v>
      </c>
      <c r="BD894" s="52">
        <v>2.3280423280423346</v>
      </c>
      <c r="BE894" s="52">
        <v>50</v>
      </c>
      <c r="BF894" s="52"/>
      <c r="BG894" s="52"/>
      <c r="BH894" s="52"/>
      <c r="BI894" s="52"/>
      <c r="BJ894" s="52"/>
      <c r="BK894" s="52"/>
      <c r="BL894" s="52"/>
      <c r="BM894" s="52"/>
      <c r="BN894" s="52"/>
      <c r="BO894" s="52"/>
      <c r="BP894" s="52"/>
      <c r="BQ894" s="52"/>
      <c r="BR894" s="52"/>
      <c r="BS894" s="52"/>
      <c r="BT894" s="52"/>
      <c r="BU894" s="54"/>
      <c r="BV894" s="54"/>
      <c r="BW894" s="52"/>
      <c r="BX894" s="52"/>
      <c r="BY894" s="52"/>
      <c r="BZ894" s="55"/>
      <c r="CA894" s="55"/>
      <c r="CB894" s="52"/>
      <c r="CC894" s="52"/>
      <c r="CD894" s="52"/>
      <c r="CE894" s="52"/>
      <c r="CF894" s="52"/>
      <c r="CG894" s="52"/>
      <c r="CH894" s="52"/>
      <c r="CI894" s="52"/>
      <c r="CJ894" s="52"/>
      <c r="CK894" s="52">
        <v>41</v>
      </c>
      <c r="CL894" s="52">
        <v>7</v>
      </c>
      <c r="CM894" s="52">
        <v>45</v>
      </c>
      <c r="CN894" s="52">
        <v>0.17073170731707318</v>
      </c>
      <c r="CO894" s="52">
        <v>0.91111111111111109</v>
      </c>
      <c r="CP894" s="52">
        <v>11.382113821138212</v>
      </c>
      <c r="CQ894" s="52">
        <v>50</v>
      </c>
      <c r="CR894" s="52"/>
      <c r="CS894" s="52"/>
      <c r="CT894" s="52"/>
      <c r="CU894" s="52"/>
      <c r="CV894" s="52"/>
      <c r="CW894" s="52"/>
      <c r="CX894" s="52"/>
      <c r="CY894" s="52"/>
      <c r="CZ894" s="52">
        <v>16.823939048191338</v>
      </c>
      <c r="DA894" s="52">
        <v>19.496255895940152</v>
      </c>
      <c r="DB894" s="52">
        <v>17.335082511020332</v>
      </c>
      <c r="DC894" s="52"/>
      <c r="DD894" s="50" t="s">
        <v>756</v>
      </c>
      <c r="DE894" s="22"/>
      <c r="DF894" s="22"/>
    </row>
    <row r="895" spans="1:110" x14ac:dyDescent="0.25">
      <c r="A895" s="50" t="s">
        <v>3330</v>
      </c>
      <c r="B895" s="50" t="s">
        <v>2487</v>
      </c>
      <c r="C895" s="50" t="s">
        <v>106</v>
      </c>
      <c r="D895" s="50" t="s">
        <v>114</v>
      </c>
      <c r="E895" s="50" t="s">
        <v>137</v>
      </c>
      <c r="F895" s="50" t="s">
        <v>2644</v>
      </c>
      <c r="G895" s="50" t="s">
        <v>109</v>
      </c>
      <c r="H895" s="52">
        <v>570.55599922240503</v>
      </c>
      <c r="I895" s="52">
        <v>650</v>
      </c>
      <c r="J895" s="52">
        <v>87.777846034216154</v>
      </c>
      <c r="K895" s="52">
        <v>0</v>
      </c>
      <c r="L895" s="52">
        <v>166</v>
      </c>
      <c r="M895" s="52">
        <v>78.926951216736526</v>
      </c>
      <c r="N895" s="52">
        <v>100</v>
      </c>
      <c r="O895" s="52">
        <v>100</v>
      </c>
      <c r="P895" s="52">
        <v>56</v>
      </c>
      <c r="Q895" s="52">
        <v>68.8247703269775</v>
      </c>
      <c r="R895" s="52">
        <v>75</v>
      </c>
      <c r="S895" s="52">
        <v>75</v>
      </c>
      <c r="T895" s="52">
        <v>91.76636043597</v>
      </c>
      <c r="U895" s="52">
        <v>100</v>
      </c>
      <c r="V895" s="52">
        <v>166</v>
      </c>
      <c r="W895" s="52">
        <v>71.350249138652771</v>
      </c>
      <c r="X895" s="52">
        <v>95.133665518203685</v>
      </c>
      <c r="Y895" s="52">
        <v>100</v>
      </c>
      <c r="Z895" s="52">
        <v>56</v>
      </c>
      <c r="AA895" s="52">
        <v>61.18224351706494</v>
      </c>
      <c r="AB895" s="52">
        <v>81.57632468941992</v>
      </c>
      <c r="AC895" s="52">
        <v>100</v>
      </c>
      <c r="AD895" s="52">
        <v>50</v>
      </c>
      <c r="AE895" s="52">
        <v>62.780666666666683</v>
      </c>
      <c r="AF895" s="52">
        <v>83.707555555555587</v>
      </c>
      <c r="AG895" s="52">
        <v>100</v>
      </c>
      <c r="AH895" s="52">
        <v>17</v>
      </c>
      <c r="AI895" s="52"/>
      <c r="AJ895" s="52">
        <v>66.922222222222217</v>
      </c>
      <c r="AK895" s="52"/>
      <c r="AL895" s="52">
        <v>0</v>
      </c>
      <c r="AM895" s="53">
        <v>6.17</v>
      </c>
      <c r="AN895" s="53">
        <v>13.81</v>
      </c>
      <c r="AO895" s="53"/>
      <c r="AP895" s="52">
        <v>0</v>
      </c>
      <c r="AQ895" s="52">
        <v>0.98255813953488369</v>
      </c>
      <c r="AR895" s="52">
        <v>0.96551724137931039</v>
      </c>
      <c r="AS895" s="52">
        <v>0.99122807017543857</v>
      </c>
      <c r="AT895" s="52">
        <v>0.98255813953488369</v>
      </c>
      <c r="AU895" s="52">
        <v>0.96551724137931039</v>
      </c>
      <c r="AV895" s="52">
        <v>0.99122807017543857</v>
      </c>
      <c r="AW895" s="52">
        <v>1</v>
      </c>
      <c r="AX895" s="52"/>
      <c r="AY895" s="52">
        <v>1</v>
      </c>
      <c r="AZ895" s="52">
        <v>2.9411764705882353E-2</v>
      </c>
      <c r="BA895" s="52">
        <v>50</v>
      </c>
      <c r="BB895" s="52">
        <v>50</v>
      </c>
      <c r="BC895" s="52">
        <v>5.8139534883720929E-2</v>
      </c>
      <c r="BD895" s="52">
        <v>48.372093023255822</v>
      </c>
      <c r="BE895" s="52">
        <v>50</v>
      </c>
      <c r="BF895" s="52"/>
      <c r="BG895" s="52"/>
      <c r="BH895" s="52"/>
      <c r="BI895" s="52"/>
      <c r="BJ895" s="52"/>
      <c r="BK895" s="52"/>
      <c r="BL895" s="52"/>
      <c r="BM895" s="52"/>
      <c r="BN895" s="52"/>
      <c r="BO895" s="52"/>
      <c r="BP895" s="52"/>
      <c r="BQ895" s="52"/>
      <c r="BR895" s="52"/>
      <c r="BS895" s="52"/>
      <c r="BT895" s="52"/>
      <c r="BU895" s="54"/>
      <c r="BV895" s="54"/>
      <c r="BW895" s="52"/>
      <c r="BX895" s="52"/>
      <c r="BY895" s="52"/>
      <c r="BZ895" s="55"/>
      <c r="CA895" s="55"/>
      <c r="CB895" s="52"/>
      <c r="CC895" s="52"/>
      <c r="CD895" s="52"/>
      <c r="CE895" s="52"/>
      <c r="CF895" s="52"/>
      <c r="CG895" s="52"/>
      <c r="CH895" s="52"/>
      <c r="CI895" s="52"/>
      <c r="CJ895" s="52"/>
      <c r="CK895" s="52">
        <v>50</v>
      </c>
      <c r="CL895" s="52">
        <v>30</v>
      </c>
      <c r="CM895" s="52">
        <v>56</v>
      </c>
      <c r="CN895" s="52">
        <v>0.6</v>
      </c>
      <c r="CO895" s="52">
        <v>0.8928571428571429</v>
      </c>
      <c r="CP895" s="52">
        <v>20</v>
      </c>
      <c r="CQ895" s="52">
        <v>50</v>
      </c>
      <c r="CR895" s="52"/>
      <c r="CS895" s="52"/>
      <c r="CT895" s="52"/>
      <c r="CU895" s="52"/>
      <c r="CV895" s="52"/>
      <c r="CW895" s="52"/>
      <c r="CX895" s="52"/>
      <c r="CY895" s="52"/>
      <c r="CZ895" s="52">
        <v>16.823939048191338</v>
      </c>
      <c r="DA895" s="52">
        <v>19.496255895940152</v>
      </c>
      <c r="DB895" s="52">
        <v>17.335082511020332</v>
      </c>
      <c r="DC895" s="52"/>
      <c r="DD895" s="50" t="s">
        <v>956</v>
      </c>
      <c r="DE895" s="22"/>
      <c r="DF895" s="22"/>
    </row>
    <row r="896" spans="1:110" x14ac:dyDescent="0.25">
      <c r="A896" s="50" t="s">
        <v>3394</v>
      </c>
      <c r="B896" s="50" t="s">
        <v>2488</v>
      </c>
      <c r="C896" s="50" t="s">
        <v>106</v>
      </c>
      <c r="D896" s="50" t="s">
        <v>122</v>
      </c>
      <c r="E896" s="50" t="s">
        <v>123</v>
      </c>
      <c r="F896" s="50" t="s">
        <v>2644</v>
      </c>
      <c r="G896" s="50" t="s">
        <v>109</v>
      </c>
      <c r="H896" s="52">
        <v>985.96365952514316</v>
      </c>
      <c r="I896" s="52">
        <v>1250</v>
      </c>
      <c r="J896" s="52">
        <v>78.877092762011443</v>
      </c>
      <c r="K896" s="52">
        <v>1</v>
      </c>
      <c r="L896" s="52">
        <v>191</v>
      </c>
      <c r="M896" s="52">
        <v>67.87799780442495</v>
      </c>
      <c r="N896" s="52">
        <v>90.503997072566605</v>
      </c>
      <c r="O896" s="52">
        <v>100</v>
      </c>
      <c r="P896" s="52">
        <v>27</v>
      </c>
      <c r="Q896" s="52">
        <v>46.515083632019113</v>
      </c>
      <c r="R896" s="52">
        <v>65.591149621571489</v>
      </c>
      <c r="S896" s="52">
        <v>71.395062942564948</v>
      </c>
      <c r="T896" s="52">
        <v>62.02011150935882</v>
      </c>
      <c r="U896" s="52">
        <v>100</v>
      </c>
      <c r="V896" s="52">
        <v>190</v>
      </c>
      <c r="W896" s="52">
        <v>62.291553626333879</v>
      </c>
      <c r="X896" s="52">
        <v>83.05540483511183</v>
      </c>
      <c r="Y896" s="52">
        <v>100</v>
      </c>
      <c r="Z896" s="52">
        <v>27</v>
      </c>
      <c r="AA896" s="52">
        <v>42.371770395825379</v>
      </c>
      <c r="AB896" s="52">
        <v>56.495693861100506</v>
      </c>
      <c r="AC896" s="52">
        <v>100</v>
      </c>
      <c r="AD896" s="52">
        <v>189</v>
      </c>
      <c r="AE896" s="52">
        <v>66.719753086419686</v>
      </c>
      <c r="AF896" s="52">
        <v>88.959670781892925</v>
      </c>
      <c r="AG896" s="52">
        <v>100</v>
      </c>
      <c r="AH896" s="52">
        <v>45</v>
      </c>
      <c r="AI896" s="52">
        <v>51.4962962962963</v>
      </c>
      <c r="AJ896" s="52">
        <v>71.477083333333326</v>
      </c>
      <c r="AK896" s="52">
        <v>68.661728395061743</v>
      </c>
      <c r="AL896" s="52">
        <v>100</v>
      </c>
      <c r="AM896" s="53">
        <v>24.87</v>
      </c>
      <c r="AN896" s="53">
        <v>23.21</v>
      </c>
      <c r="AO896" s="53">
        <v>19.98</v>
      </c>
      <c r="AP896" s="52">
        <v>1</v>
      </c>
      <c r="AQ896" s="52">
        <v>0.93627450980392157</v>
      </c>
      <c r="AR896" s="52">
        <v>0.79411764705882348</v>
      </c>
      <c r="AS896" s="52">
        <v>0.96470588235294119</v>
      </c>
      <c r="AT896" s="52">
        <v>0.93137254901960786</v>
      </c>
      <c r="AU896" s="52">
        <v>0.79411764705882348</v>
      </c>
      <c r="AV896" s="52">
        <v>0.95882352941176474</v>
      </c>
      <c r="AW896" s="52">
        <v>1</v>
      </c>
      <c r="AX896" s="52">
        <v>1</v>
      </c>
      <c r="AY896" s="52">
        <v>1</v>
      </c>
      <c r="AZ896" s="52">
        <v>3.366583541147132E-2</v>
      </c>
      <c r="BA896" s="52">
        <v>50</v>
      </c>
      <c r="BB896" s="52">
        <v>50</v>
      </c>
      <c r="BC896" s="52">
        <v>5.4421768707482991E-2</v>
      </c>
      <c r="BD896" s="52">
        <v>49.115646258503425</v>
      </c>
      <c r="BE896" s="52">
        <v>50</v>
      </c>
      <c r="BF896" s="52">
        <v>187</v>
      </c>
      <c r="BG896" s="52">
        <v>408</v>
      </c>
      <c r="BH896" s="52">
        <v>0.45833333333333331</v>
      </c>
      <c r="BI896" s="52">
        <v>30.555555555555554</v>
      </c>
      <c r="BJ896" s="52">
        <v>50</v>
      </c>
      <c r="BK896" s="52">
        <v>218</v>
      </c>
      <c r="BL896" s="52">
        <v>408</v>
      </c>
      <c r="BM896" s="52">
        <v>0.53431372549019607</v>
      </c>
      <c r="BN896" s="52">
        <v>35.62091503267974</v>
      </c>
      <c r="BO896" s="52">
        <v>50</v>
      </c>
      <c r="BP896" s="52">
        <v>187</v>
      </c>
      <c r="BQ896" s="52">
        <v>202</v>
      </c>
      <c r="BR896" s="52">
        <v>0.92574257425742579</v>
      </c>
      <c r="BS896" s="52">
        <v>49.241626290288607</v>
      </c>
      <c r="BT896" s="52">
        <v>50</v>
      </c>
      <c r="BU896" s="54">
        <v>203</v>
      </c>
      <c r="BV896" s="54">
        <v>213</v>
      </c>
      <c r="BW896" s="52">
        <v>0.95305164319248825</v>
      </c>
      <c r="BX896" s="52">
        <v>100</v>
      </c>
      <c r="BY896" s="52">
        <v>100</v>
      </c>
      <c r="BZ896" s="55">
        <v>30</v>
      </c>
      <c r="CA896" s="55">
        <v>39</v>
      </c>
      <c r="CB896" s="52">
        <v>0.76923076923076938</v>
      </c>
      <c r="CC896" s="52">
        <v>81.833060556464829</v>
      </c>
      <c r="CD896" s="52">
        <v>100</v>
      </c>
      <c r="CE896" s="52">
        <v>1</v>
      </c>
      <c r="CF896" s="52">
        <v>207</v>
      </c>
      <c r="CG896" s="52">
        <v>171</v>
      </c>
      <c r="CH896" s="52">
        <v>0.82608695652173914</v>
      </c>
      <c r="CI896" s="52">
        <v>100</v>
      </c>
      <c r="CJ896" s="52">
        <v>100</v>
      </c>
      <c r="CK896" s="52">
        <v>72</v>
      </c>
      <c r="CL896" s="52">
        <v>46</v>
      </c>
      <c r="CM896" s="52">
        <v>192</v>
      </c>
      <c r="CN896" s="52">
        <v>0.63888888888888884</v>
      </c>
      <c r="CO896" s="52">
        <v>0.375</v>
      </c>
      <c r="CP896" s="52">
        <v>0</v>
      </c>
      <c r="CQ896" s="52">
        <v>50</v>
      </c>
      <c r="CR896" s="52">
        <v>384</v>
      </c>
      <c r="CS896" s="52">
        <v>802</v>
      </c>
      <c r="CT896" s="52">
        <v>0.47880299251870323</v>
      </c>
      <c r="CU896" s="52">
        <v>39.900249376558605</v>
      </c>
      <c r="CV896" s="52">
        <v>50</v>
      </c>
      <c r="CW896" s="52">
        <v>0.76923076923076938</v>
      </c>
      <c r="CX896" s="52">
        <v>0.94</v>
      </c>
      <c r="CY896" s="52">
        <v>0.17076923076923067</v>
      </c>
      <c r="CZ896" s="52">
        <v>16.823939048191338</v>
      </c>
      <c r="DA896" s="52">
        <v>19.496255895940152</v>
      </c>
      <c r="DB896" s="52">
        <v>17.335082511020332</v>
      </c>
      <c r="DC896" s="52">
        <v>12.629206143265662</v>
      </c>
      <c r="DD896" s="50" t="s">
        <v>1025</v>
      </c>
      <c r="DE896" s="22"/>
      <c r="DF896" s="22"/>
    </row>
    <row r="897" spans="1:110" x14ac:dyDescent="0.25">
      <c r="A897" s="50" t="s">
        <v>3393</v>
      </c>
      <c r="B897" s="50" t="s">
        <v>2489</v>
      </c>
      <c r="C897" s="50" t="s">
        <v>106</v>
      </c>
      <c r="D897" s="50" t="s">
        <v>108</v>
      </c>
      <c r="E897" s="50" t="s">
        <v>119</v>
      </c>
      <c r="F897" s="50" t="s">
        <v>2644</v>
      </c>
      <c r="G897" s="50" t="s">
        <v>109</v>
      </c>
      <c r="H897" s="52">
        <v>668.05795258027445</v>
      </c>
      <c r="I897" s="52">
        <v>800</v>
      </c>
      <c r="J897" s="52">
        <v>83.507244072534306</v>
      </c>
      <c r="K897" s="52">
        <v>0</v>
      </c>
      <c r="L897" s="52">
        <v>548</v>
      </c>
      <c r="M897" s="52">
        <v>77.064059181068203</v>
      </c>
      <c r="N897" s="52">
        <v>100</v>
      </c>
      <c r="O897" s="52">
        <v>100</v>
      </c>
      <c r="P897" s="52">
        <v>101</v>
      </c>
      <c r="Q897" s="52">
        <v>60.953154343932688</v>
      </c>
      <c r="R897" s="52">
        <v>68.836123417471796</v>
      </c>
      <c r="S897" s="52">
        <v>75</v>
      </c>
      <c r="T897" s="52">
        <v>81.270872458576918</v>
      </c>
      <c r="U897" s="52">
        <v>100</v>
      </c>
      <c r="V897" s="52">
        <v>546</v>
      </c>
      <c r="W897" s="52">
        <v>65.454233129837149</v>
      </c>
      <c r="X897" s="52">
        <v>87.272310839782861</v>
      </c>
      <c r="Y897" s="52">
        <v>100</v>
      </c>
      <c r="Z897" s="52">
        <v>101</v>
      </c>
      <c r="AA897" s="52">
        <v>50.553825426892409</v>
      </c>
      <c r="AB897" s="52">
        <v>67.405100569189884</v>
      </c>
      <c r="AC897" s="52">
        <v>100</v>
      </c>
      <c r="AD897" s="52">
        <v>209</v>
      </c>
      <c r="AE897" s="52">
        <v>61.778508771929836</v>
      </c>
      <c r="AF897" s="52">
        <v>82.371345029239791</v>
      </c>
      <c r="AG897" s="52">
        <v>100</v>
      </c>
      <c r="AH897" s="52">
        <v>39</v>
      </c>
      <c r="AI897" s="52">
        <v>51.819871794871794</v>
      </c>
      <c r="AJ897" s="52">
        <v>64.063137254901989</v>
      </c>
      <c r="AK897" s="52">
        <v>69.093162393162388</v>
      </c>
      <c r="AL897" s="52">
        <v>100</v>
      </c>
      <c r="AM897" s="53">
        <v>14.04</v>
      </c>
      <c r="AN897" s="53">
        <v>18.28</v>
      </c>
      <c r="AO897" s="53">
        <v>12.24</v>
      </c>
      <c r="AP897" s="52">
        <v>1</v>
      </c>
      <c r="AQ897" s="52">
        <v>0.97349823321554774</v>
      </c>
      <c r="AR897" s="52">
        <v>0.92660550458715596</v>
      </c>
      <c r="AS897" s="52">
        <v>0.98468271334792123</v>
      </c>
      <c r="AT897" s="52">
        <v>0.96996466431095407</v>
      </c>
      <c r="AU897" s="52">
        <v>0.92660550458715596</v>
      </c>
      <c r="AV897" s="52">
        <v>0.98030634573304154</v>
      </c>
      <c r="AW897" s="52">
        <v>0.99526066350710896</v>
      </c>
      <c r="AX897" s="52">
        <v>0.97499999999999998</v>
      </c>
      <c r="AY897" s="52">
        <v>1</v>
      </c>
      <c r="AZ897" s="52">
        <v>0</v>
      </c>
      <c r="BA897" s="52">
        <v>50</v>
      </c>
      <c r="BB897" s="52">
        <v>50</v>
      </c>
      <c r="BC897" s="52">
        <v>0</v>
      </c>
      <c r="BD897" s="52">
        <v>50</v>
      </c>
      <c r="BE897" s="52">
        <v>50</v>
      </c>
      <c r="BF897" s="52"/>
      <c r="BG897" s="52"/>
      <c r="BH897" s="52"/>
      <c r="BI897" s="52"/>
      <c r="BJ897" s="52"/>
      <c r="BK897" s="52"/>
      <c r="BL897" s="52"/>
      <c r="BM897" s="52"/>
      <c r="BN897" s="52"/>
      <c r="BO897" s="52"/>
      <c r="BP897" s="52">
        <v>160</v>
      </c>
      <c r="BQ897" s="52">
        <v>170</v>
      </c>
      <c r="BR897" s="52">
        <v>0.94117647058823528</v>
      </c>
      <c r="BS897" s="52">
        <v>50</v>
      </c>
      <c r="BT897" s="52">
        <v>50</v>
      </c>
      <c r="BU897" s="54"/>
      <c r="BV897" s="54"/>
      <c r="BW897" s="52"/>
      <c r="BX897" s="52"/>
      <c r="BY897" s="52"/>
      <c r="BZ897" s="55"/>
      <c r="CA897" s="55"/>
      <c r="CB897" s="52"/>
      <c r="CC897" s="52"/>
      <c r="CD897" s="52"/>
      <c r="CE897" s="52"/>
      <c r="CF897" s="52"/>
      <c r="CG897" s="52"/>
      <c r="CH897" s="52"/>
      <c r="CI897" s="52"/>
      <c r="CJ897" s="52"/>
      <c r="CK897" s="52">
        <v>372</v>
      </c>
      <c r="CL897" s="52">
        <v>171</v>
      </c>
      <c r="CM897" s="52">
        <v>383</v>
      </c>
      <c r="CN897" s="52">
        <v>0.45967741935483869</v>
      </c>
      <c r="CO897" s="52">
        <v>0.97127937336814618</v>
      </c>
      <c r="CP897" s="52">
        <v>30.64516129032258</v>
      </c>
      <c r="CQ897" s="52">
        <v>50</v>
      </c>
      <c r="CR897" s="52"/>
      <c r="CS897" s="52"/>
      <c r="CT897" s="52"/>
      <c r="CU897" s="52"/>
      <c r="CV897" s="52"/>
      <c r="CW897" s="52"/>
      <c r="CX897" s="52"/>
      <c r="CY897" s="52"/>
      <c r="CZ897" s="52">
        <v>16.823939048191338</v>
      </c>
      <c r="DA897" s="52">
        <v>19.496255895940152</v>
      </c>
      <c r="DB897" s="52">
        <v>17.335082511020332</v>
      </c>
      <c r="DC897" s="52"/>
      <c r="DD897" s="50" t="s">
        <v>1024</v>
      </c>
      <c r="DE897" s="22"/>
      <c r="DF897" s="22"/>
    </row>
    <row r="898" spans="1:110" x14ac:dyDescent="0.25">
      <c r="A898" s="50" t="s">
        <v>3309</v>
      </c>
      <c r="B898" s="50" t="s">
        <v>2490</v>
      </c>
      <c r="C898" s="50" t="s">
        <v>106</v>
      </c>
      <c r="D898" s="50" t="s">
        <v>107</v>
      </c>
      <c r="E898" s="50" t="s">
        <v>132</v>
      </c>
      <c r="F898" s="50" t="s">
        <v>1453</v>
      </c>
      <c r="G898" s="50" t="s">
        <v>109</v>
      </c>
      <c r="H898" s="52">
        <v>440.23138307207063</v>
      </c>
      <c r="I898" s="52">
        <v>550</v>
      </c>
      <c r="J898" s="52">
        <v>80.042069649467379</v>
      </c>
      <c r="K898" s="52">
        <v>0</v>
      </c>
      <c r="L898" s="52">
        <v>103</v>
      </c>
      <c r="M898" s="52">
        <v>75.148930679264581</v>
      </c>
      <c r="N898" s="52">
        <v>100</v>
      </c>
      <c r="O898" s="52">
        <v>100</v>
      </c>
      <c r="P898" s="52">
        <v>46</v>
      </c>
      <c r="Q898" s="52">
        <v>64.49124969252378</v>
      </c>
      <c r="R898" s="52">
        <v>71.094350013209663</v>
      </c>
      <c r="S898" s="52">
        <v>75</v>
      </c>
      <c r="T898" s="52">
        <v>85.988332923365036</v>
      </c>
      <c r="U898" s="52">
        <v>100</v>
      </c>
      <c r="V898" s="52">
        <v>104</v>
      </c>
      <c r="W898" s="52">
        <v>64.817182950596418</v>
      </c>
      <c r="X898" s="52">
        <v>86.42291060079522</v>
      </c>
      <c r="Y898" s="52">
        <v>100</v>
      </c>
      <c r="Z898" s="52">
        <v>47</v>
      </c>
      <c r="AA898" s="52">
        <v>57.204448427852675</v>
      </c>
      <c r="AB898" s="52">
        <v>76.272597903803558</v>
      </c>
      <c r="AC898" s="52">
        <v>100</v>
      </c>
      <c r="AD898" s="52"/>
      <c r="AE898" s="52"/>
      <c r="AF898" s="52"/>
      <c r="AG898" s="52">
        <v>0</v>
      </c>
      <c r="AH898" s="52"/>
      <c r="AI898" s="52"/>
      <c r="AJ898" s="52"/>
      <c r="AK898" s="52"/>
      <c r="AL898" s="52">
        <v>0</v>
      </c>
      <c r="AM898" s="53">
        <v>10.5</v>
      </c>
      <c r="AN898" s="53">
        <v>13.88</v>
      </c>
      <c r="AO898" s="53"/>
      <c r="AP898" s="52">
        <v>0</v>
      </c>
      <c r="AQ898" s="52">
        <v>0.98130841121495327</v>
      </c>
      <c r="AR898" s="52">
        <v>0.95833333333333337</v>
      </c>
      <c r="AS898" s="52">
        <v>1</v>
      </c>
      <c r="AT898" s="52">
        <v>0.99065420560747663</v>
      </c>
      <c r="AU898" s="52">
        <v>0.97916666666666663</v>
      </c>
      <c r="AV898" s="52">
        <v>1</v>
      </c>
      <c r="AW898" s="52"/>
      <c r="AX898" s="52"/>
      <c r="AY898" s="52"/>
      <c r="AZ898" s="52">
        <v>0.14096916299559473</v>
      </c>
      <c r="BA898" s="52">
        <v>31.806167400881069</v>
      </c>
      <c r="BB898" s="52">
        <v>50</v>
      </c>
      <c r="BC898" s="52">
        <v>0.19626168224299065</v>
      </c>
      <c r="BD898" s="52">
        <v>20.747663551401871</v>
      </c>
      <c r="BE898" s="52">
        <v>50</v>
      </c>
      <c r="BF898" s="52"/>
      <c r="BG898" s="52"/>
      <c r="BH898" s="52"/>
      <c r="BI898" s="52"/>
      <c r="BJ898" s="52"/>
      <c r="BK898" s="52"/>
      <c r="BL898" s="52"/>
      <c r="BM898" s="52"/>
      <c r="BN898" s="52"/>
      <c r="BO898" s="52"/>
      <c r="BP898" s="52"/>
      <c r="BQ898" s="52"/>
      <c r="BR898" s="52"/>
      <c r="BS898" s="52"/>
      <c r="BT898" s="52"/>
      <c r="BU898" s="54"/>
      <c r="BV898" s="54"/>
      <c r="BW898" s="52"/>
      <c r="BX898" s="52"/>
      <c r="BY898" s="52"/>
      <c r="BZ898" s="55"/>
      <c r="CA898" s="55"/>
      <c r="CB898" s="52"/>
      <c r="CC898" s="52"/>
      <c r="CD898" s="52"/>
      <c r="CE898" s="52"/>
      <c r="CF898" s="52"/>
      <c r="CG898" s="52"/>
      <c r="CH898" s="52"/>
      <c r="CI898" s="52"/>
      <c r="CJ898" s="52"/>
      <c r="CK898" s="52">
        <v>53</v>
      </c>
      <c r="CL898" s="52">
        <v>31</v>
      </c>
      <c r="CM898" s="52">
        <v>58</v>
      </c>
      <c r="CN898" s="52">
        <v>0.58490566037735847</v>
      </c>
      <c r="CO898" s="52">
        <v>0.91379310344827591</v>
      </c>
      <c r="CP898" s="52">
        <v>38.9937106918239</v>
      </c>
      <c r="CQ898" s="52">
        <v>50</v>
      </c>
      <c r="CR898" s="52"/>
      <c r="CS898" s="52"/>
      <c r="CT898" s="52"/>
      <c r="CU898" s="52"/>
      <c r="CV898" s="52"/>
      <c r="CW898" s="52"/>
      <c r="CX898" s="52"/>
      <c r="CY898" s="52"/>
      <c r="CZ898" s="52">
        <v>16.823939048191338</v>
      </c>
      <c r="DA898" s="52">
        <v>19.496255895940152</v>
      </c>
      <c r="DB898" s="52">
        <v>17.335082511020332</v>
      </c>
      <c r="DC898" s="52"/>
      <c r="DD898" s="50" t="s">
        <v>933</v>
      </c>
      <c r="DE898" s="22"/>
      <c r="DF898" s="22"/>
    </row>
    <row r="899" spans="1:110" x14ac:dyDescent="0.25">
      <c r="A899" s="50" t="s">
        <v>2843</v>
      </c>
      <c r="B899" s="50" t="s">
        <v>2491</v>
      </c>
      <c r="C899" s="50" t="s">
        <v>106</v>
      </c>
      <c r="D899" s="50" t="s">
        <v>137</v>
      </c>
      <c r="E899" s="50" t="s">
        <v>140</v>
      </c>
      <c r="F899" s="50" t="s">
        <v>1454</v>
      </c>
      <c r="G899" s="50" t="s">
        <v>109</v>
      </c>
      <c r="H899" s="52">
        <v>528.00092250941111</v>
      </c>
      <c r="I899" s="52">
        <v>750</v>
      </c>
      <c r="J899" s="52">
        <v>70.400123001254812</v>
      </c>
      <c r="K899" s="52">
        <v>0</v>
      </c>
      <c r="L899" s="52">
        <v>140</v>
      </c>
      <c r="M899" s="52">
        <v>60.664639244024485</v>
      </c>
      <c r="N899" s="52">
        <v>80.886185658699318</v>
      </c>
      <c r="O899" s="52">
        <v>100</v>
      </c>
      <c r="P899" s="52">
        <v>110</v>
      </c>
      <c r="Q899" s="52">
        <v>57.798972762645938</v>
      </c>
      <c r="R899" s="52">
        <v>58.131659324641795</v>
      </c>
      <c r="S899" s="52">
        <v>71.172083009079117</v>
      </c>
      <c r="T899" s="52">
        <v>77.065297016861251</v>
      </c>
      <c r="U899" s="52">
        <v>100</v>
      </c>
      <c r="V899" s="52">
        <v>139</v>
      </c>
      <c r="W899" s="52">
        <v>48.287078911842272</v>
      </c>
      <c r="X899" s="52">
        <v>64.382771882456353</v>
      </c>
      <c r="Y899" s="52">
        <v>100</v>
      </c>
      <c r="Z899" s="52">
        <v>109</v>
      </c>
      <c r="AA899" s="52">
        <v>45.577561367035059</v>
      </c>
      <c r="AB899" s="52">
        <v>60.770081822713415</v>
      </c>
      <c r="AC899" s="52">
        <v>100</v>
      </c>
      <c r="AD899" s="52">
        <v>61</v>
      </c>
      <c r="AE899" s="52">
        <v>47.384153005464491</v>
      </c>
      <c r="AF899" s="52">
        <v>63.178870673952659</v>
      </c>
      <c r="AG899" s="52">
        <v>100</v>
      </c>
      <c r="AH899" s="52">
        <v>50</v>
      </c>
      <c r="AI899" s="52">
        <v>45.224666666666664</v>
      </c>
      <c r="AJ899" s="52"/>
      <c r="AK899" s="52">
        <v>60.29955555555555</v>
      </c>
      <c r="AL899" s="52">
        <v>100</v>
      </c>
      <c r="AM899" s="53">
        <v>13.37</v>
      </c>
      <c r="AN899" s="53">
        <v>12.55</v>
      </c>
      <c r="AO899" s="53"/>
      <c r="AP899" s="52">
        <v>0</v>
      </c>
      <c r="AQ899" s="52">
        <v>1</v>
      </c>
      <c r="AR899" s="52">
        <v>1</v>
      </c>
      <c r="AS899" s="52">
        <v>1</v>
      </c>
      <c r="AT899" s="52">
        <v>1</v>
      </c>
      <c r="AU899" s="52">
        <v>1</v>
      </c>
      <c r="AV899" s="52">
        <v>1</v>
      </c>
      <c r="AW899" s="52">
        <v>1</v>
      </c>
      <c r="AX899" s="52">
        <v>1</v>
      </c>
      <c r="AY899" s="52"/>
      <c r="AZ899" s="52">
        <v>7.1428571428571425E-2</v>
      </c>
      <c r="BA899" s="52">
        <v>45.71428571428573</v>
      </c>
      <c r="BB899" s="52">
        <v>50</v>
      </c>
      <c r="BC899" s="52">
        <v>8.1818181818181818E-2</v>
      </c>
      <c r="BD899" s="52">
        <v>43.636363636363647</v>
      </c>
      <c r="BE899" s="52">
        <v>50</v>
      </c>
      <c r="BF899" s="52"/>
      <c r="BG899" s="52"/>
      <c r="BH899" s="52"/>
      <c r="BI899" s="52"/>
      <c r="BJ899" s="52"/>
      <c r="BK899" s="52"/>
      <c r="BL899" s="52"/>
      <c r="BM899" s="52"/>
      <c r="BN899" s="52"/>
      <c r="BO899" s="52"/>
      <c r="BP899" s="52"/>
      <c r="BQ899" s="52"/>
      <c r="BR899" s="52"/>
      <c r="BS899" s="52"/>
      <c r="BT899" s="52"/>
      <c r="BU899" s="54"/>
      <c r="BV899" s="54"/>
      <c r="BW899" s="52"/>
      <c r="BX899" s="52"/>
      <c r="BY899" s="52"/>
      <c r="BZ899" s="55"/>
      <c r="CA899" s="55"/>
      <c r="CB899" s="52"/>
      <c r="CC899" s="52"/>
      <c r="CD899" s="52"/>
      <c r="CE899" s="52"/>
      <c r="CF899" s="52"/>
      <c r="CG899" s="52"/>
      <c r="CH899" s="52"/>
      <c r="CI899" s="52"/>
      <c r="CJ899" s="52"/>
      <c r="CK899" s="52">
        <v>79</v>
      </c>
      <c r="CL899" s="52">
        <v>38</v>
      </c>
      <c r="CM899" s="52">
        <v>80</v>
      </c>
      <c r="CN899" s="52">
        <v>0.48101265822784811</v>
      </c>
      <c r="CO899" s="52">
        <v>0.98750000000000004</v>
      </c>
      <c r="CP899" s="52">
        <v>32.067510548523209</v>
      </c>
      <c r="CQ899" s="52">
        <v>50</v>
      </c>
      <c r="CR899" s="52"/>
      <c r="CS899" s="52"/>
      <c r="CT899" s="52"/>
      <c r="CU899" s="52"/>
      <c r="CV899" s="52"/>
      <c r="CW899" s="52"/>
      <c r="CX899" s="52"/>
      <c r="CY899" s="52"/>
      <c r="CZ899" s="52">
        <v>16.823939048191338</v>
      </c>
      <c r="DA899" s="52">
        <v>19.496255895940152</v>
      </c>
      <c r="DB899" s="52">
        <v>17.335082511020332</v>
      </c>
      <c r="DC899" s="52"/>
      <c r="DD899" s="50" t="s">
        <v>406</v>
      </c>
      <c r="DE899" s="22"/>
      <c r="DF899" s="22"/>
    </row>
    <row r="900" spans="1:110" x14ac:dyDescent="0.25">
      <c r="A900" s="50" t="s">
        <v>3480</v>
      </c>
      <c r="B900" s="50" t="s">
        <v>2492</v>
      </c>
      <c r="C900" s="50" t="s">
        <v>106</v>
      </c>
      <c r="D900" s="50" t="s">
        <v>108</v>
      </c>
      <c r="E900" s="50" t="s">
        <v>119</v>
      </c>
      <c r="F900" s="50" t="s">
        <v>1453</v>
      </c>
      <c r="G900" s="50" t="s">
        <v>109</v>
      </c>
      <c r="H900" s="52">
        <v>639.9600066959506</v>
      </c>
      <c r="I900" s="52">
        <v>800</v>
      </c>
      <c r="J900" s="52">
        <v>79.995000836993825</v>
      </c>
      <c r="K900" s="52">
        <v>0</v>
      </c>
      <c r="L900" s="52">
        <v>664</v>
      </c>
      <c r="M900" s="52">
        <v>69.728327313251128</v>
      </c>
      <c r="N900" s="52">
        <v>92.971103084334842</v>
      </c>
      <c r="O900" s="52">
        <v>100</v>
      </c>
      <c r="P900" s="52">
        <v>228</v>
      </c>
      <c r="Q900" s="52">
        <v>60.488451703572686</v>
      </c>
      <c r="R900" s="52">
        <v>62.805611282729089</v>
      </c>
      <c r="S900" s="52">
        <v>74.560188870605913</v>
      </c>
      <c r="T900" s="52">
        <v>80.651268938096905</v>
      </c>
      <c r="U900" s="52">
        <v>100</v>
      </c>
      <c r="V900" s="52">
        <v>663</v>
      </c>
      <c r="W900" s="52">
        <v>57.785732340460271</v>
      </c>
      <c r="X900" s="52">
        <v>77.047643120613699</v>
      </c>
      <c r="Y900" s="52">
        <v>100</v>
      </c>
      <c r="Z900" s="52">
        <v>227</v>
      </c>
      <c r="AA900" s="52">
        <v>48.144026530639984</v>
      </c>
      <c r="AB900" s="52">
        <v>64.192035374186645</v>
      </c>
      <c r="AC900" s="52">
        <v>100</v>
      </c>
      <c r="AD900" s="52">
        <v>249</v>
      </c>
      <c r="AE900" s="52">
        <v>59.942269076305195</v>
      </c>
      <c r="AF900" s="52">
        <v>79.923025435073598</v>
      </c>
      <c r="AG900" s="52">
        <v>100</v>
      </c>
      <c r="AH900" s="52">
        <v>87</v>
      </c>
      <c r="AI900" s="52">
        <v>53.075000000000003</v>
      </c>
      <c r="AJ900" s="52">
        <v>63.630246913580194</v>
      </c>
      <c r="AK900" s="52">
        <v>70.766666666666666</v>
      </c>
      <c r="AL900" s="52">
        <v>100</v>
      </c>
      <c r="AM900" s="53">
        <v>14.07</v>
      </c>
      <c r="AN900" s="53">
        <v>14.66</v>
      </c>
      <c r="AO900" s="53">
        <v>10.55</v>
      </c>
      <c r="AP900" s="52">
        <v>0</v>
      </c>
      <c r="AQ900" s="52">
        <v>0.99259259259259258</v>
      </c>
      <c r="AR900" s="52">
        <v>0.99145299145299148</v>
      </c>
      <c r="AS900" s="52">
        <v>0.99319727891156462</v>
      </c>
      <c r="AT900" s="52">
        <v>0.99258160237388726</v>
      </c>
      <c r="AU900" s="52">
        <v>0.99141630901287559</v>
      </c>
      <c r="AV900" s="52">
        <v>0.99319727891156462</v>
      </c>
      <c r="AW900" s="52">
        <v>0.99206349206349209</v>
      </c>
      <c r="AX900" s="52">
        <v>0.9887640449438202</v>
      </c>
      <c r="AY900" s="52">
        <v>0.99386503067484666</v>
      </c>
      <c r="AZ900" s="52">
        <v>4.7477744807121663E-2</v>
      </c>
      <c r="BA900" s="52">
        <v>50</v>
      </c>
      <c r="BB900" s="52">
        <v>50</v>
      </c>
      <c r="BC900" s="52">
        <v>9.1743119266055051E-2</v>
      </c>
      <c r="BD900" s="52">
        <v>41.651376146788998</v>
      </c>
      <c r="BE900" s="52">
        <v>50</v>
      </c>
      <c r="BF900" s="52"/>
      <c r="BG900" s="52"/>
      <c r="BH900" s="52"/>
      <c r="BI900" s="52"/>
      <c r="BJ900" s="52"/>
      <c r="BK900" s="52"/>
      <c r="BL900" s="52"/>
      <c r="BM900" s="52"/>
      <c r="BN900" s="52"/>
      <c r="BO900" s="52"/>
      <c r="BP900" s="52">
        <v>229</v>
      </c>
      <c r="BQ900" s="52">
        <v>248</v>
      </c>
      <c r="BR900" s="52">
        <v>0.92338709677419351</v>
      </c>
      <c r="BS900" s="52">
        <v>49.116334934797528</v>
      </c>
      <c r="BT900" s="52">
        <v>50</v>
      </c>
      <c r="BU900" s="54"/>
      <c r="BV900" s="54"/>
      <c r="BW900" s="52"/>
      <c r="BX900" s="52"/>
      <c r="BY900" s="52"/>
      <c r="BZ900" s="55"/>
      <c r="CA900" s="55"/>
      <c r="CB900" s="52"/>
      <c r="CC900" s="52"/>
      <c r="CD900" s="52"/>
      <c r="CE900" s="52"/>
      <c r="CF900" s="52"/>
      <c r="CG900" s="52"/>
      <c r="CH900" s="52"/>
      <c r="CI900" s="52"/>
      <c r="CJ900" s="52"/>
      <c r="CK900" s="52">
        <v>434</v>
      </c>
      <c r="CL900" s="52">
        <v>219</v>
      </c>
      <c r="CM900" s="52">
        <v>454</v>
      </c>
      <c r="CN900" s="52">
        <v>0.50460829493087556</v>
      </c>
      <c r="CO900" s="52">
        <v>0.95594713656387664</v>
      </c>
      <c r="CP900" s="52">
        <v>33.640552995391701</v>
      </c>
      <c r="CQ900" s="52">
        <v>50</v>
      </c>
      <c r="CR900" s="52"/>
      <c r="CS900" s="52"/>
      <c r="CT900" s="52"/>
      <c r="CU900" s="52"/>
      <c r="CV900" s="52"/>
      <c r="CW900" s="52"/>
      <c r="CX900" s="52"/>
      <c r="CY900" s="52"/>
      <c r="CZ900" s="52">
        <v>16.823939048191338</v>
      </c>
      <c r="DA900" s="52">
        <v>19.496255895940152</v>
      </c>
      <c r="DB900" s="52">
        <v>17.335082511020332</v>
      </c>
      <c r="DC900" s="52"/>
      <c r="DD900" s="50" t="s">
        <v>1116</v>
      </c>
      <c r="DE900" s="22"/>
      <c r="DF900" s="22"/>
    </row>
    <row r="901" spans="1:110" x14ac:dyDescent="0.25">
      <c r="A901" s="50" t="s">
        <v>3318</v>
      </c>
      <c r="B901" s="50" t="s">
        <v>2493</v>
      </c>
      <c r="C901" s="50" t="s">
        <v>106</v>
      </c>
      <c r="D901" s="50" t="s">
        <v>114</v>
      </c>
      <c r="E901" s="50" t="s">
        <v>108</v>
      </c>
      <c r="F901" s="50" t="s">
        <v>1453</v>
      </c>
      <c r="G901" s="50" t="s">
        <v>109</v>
      </c>
      <c r="H901" s="52">
        <v>592.83802994453185</v>
      </c>
      <c r="I901" s="52">
        <v>650</v>
      </c>
      <c r="J901" s="52">
        <v>91.205850760697203</v>
      </c>
      <c r="K901" s="52">
        <v>0</v>
      </c>
      <c r="L901" s="52">
        <v>169</v>
      </c>
      <c r="M901" s="52">
        <v>82.928734496184092</v>
      </c>
      <c r="N901" s="52">
        <v>100</v>
      </c>
      <c r="O901" s="52">
        <v>100</v>
      </c>
      <c r="P901" s="52">
        <v>54</v>
      </c>
      <c r="Q901" s="52">
        <v>70.112355809937085</v>
      </c>
      <c r="R901" s="52">
        <v>75</v>
      </c>
      <c r="S901" s="52">
        <v>75</v>
      </c>
      <c r="T901" s="52">
        <v>93.483141079916109</v>
      </c>
      <c r="U901" s="52">
        <v>100</v>
      </c>
      <c r="V901" s="52">
        <v>169</v>
      </c>
      <c r="W901" s="52">
        <v>72.536151817917641</v>
      </c>
      <c r="X901" s="52">
        <v>96.71486909055686</v>
      </c>
      <c r="Y901" s="52">
        <v>100</v>
      </c>
      <c r="Z901" s="52">
        <v>54</v>
      </c>
      <c r="AA901" s="52">
        <v>62.629890256717744</v>
      </c>
      <c r="AB901" s="52">
        <v>83.506520342290329</v>
      </c>
      <c r="AC901" s="52">
        <v>100</v>
      </c>
      <c r="AD901" s="52">
        <v>44</v>
      </c>
      <c r="AE901" s="52">
        <v>65.091666666666683</v>
      </c>
      <c r="AF901" s="52">
        <v>86.78888888888892</v>
      </c>
      <c r="AG901" s="52">
        <v>100</v>
      </c>
      <c r="AH901" s="52">
        <v>17</v>
      </c>
      <c r="AI901" s="52"/>
      <c r="AJ901" s="52">
        <v>73.876543209876516</v>
      </c>
      <c r="AK901" s="52"/>
      <c r="AL901" s="52">
        <v>0</v>
      </c>
      <c r="AM901" s="53">
        <v>4.88</v>
      </c>
      <c r="AN901" s="53">
        <v>12.37</v>
      </c>
      <c r="AO901" s="53"/>
      <c r="AP901" s="52">
        <v>0</v>
      </c>
      <c r="AQ901" s="52">
        <v>0.9941860465116279</v>
      </c>
      <c r="AR901" s="52">
        <v>1</v>
      </c>
      <c r="AS901" s="52">
        <v>0.99137931034482762</v>
      </c>
      <c r="AT901" s="52">
        <v>0.9941860465116279</v>
      </c>
      <c r="AU901" s="52">
        <v>1</v>
      </c>
      <c r="AV901" s="52">
        <v>0.99137931034482762</v>
      </c>
      <c r="AW901" s="52">
        <v>1</v>
      </c>
      <c r="AX901" s="52"/>
      <c r="AY901" s="52">
        <v>1</v>
      </c>
      <c r="AZ901" s="52">
        <v>4.5454545454545456E-2</v>
      </c>
      <c r="BA901" s="52">
        <v>50</v>
      </c>
      <c r="BB901" s="52">
        <v>50</v>
      </c>
      <c r="BC901" s="52">
        <v>7.5268817204301078E-2</v>
      </c>
      <c r="BD901" s="52">
        <v>44.946236559139784</v>
      </c>
      <c r="BE901" s="52">
        <v>50</v>
      </c>
      <c r="BF901" s="52"/>
      <c r="BG901" s="52"/>
      <c r="BH901" s="52"/>
      <c r="BI901" s="52"/>
      <c r="BJ901" s="52"/>
      <c r="BK901" s="52"/>
      <c r="BL901" s="52"/>
      <c r="BM901" s="52"/>
      <c r="BN901" s="52"/>
      <c r="BO901" s="52"/>
      <c r="BP901" s="52"/>
      <c r="BQ901" s="52"/>
      <c r="BR901" s="52"/>
      <c r="BS901" s="52"/>
      <c r="BT901" s="52"/>
      <c r="BU901" s="54"/>
      <c r="BV901" s="54"/>
      <c r="BW901" s="52"/>
      <c r="BX901" s="52"/>
      <c r="BY901" s="52"/>
      <c r="BZ901" s="55"/>
      <c r="CA901" s="55"/>
      <c r="CB901" s="52"/>
      <c r="CC901" s="52"/>
      <c r="CD901" s="52"/>
      <c r="CE901" s="52"/>
      <c r="CF901" s="52"/>
      <c r="CG901" s="52"/>
      <c r="CH901" s="52"/>
      <c r="CI901" s="52"/>
      <c r="CJ901" s="52"/>
      <c r="CK901" s="52">
        <v>82</v>
      </c>
      <c r="CL901" s="52">
        <v>46</v>
      </c>
      <c r="CM901" s="52">
        <v>82</v>
      </c>
      <c r="CN901" s="52">
        <v>0.56097560975609762</v>
      </c>
      <c r="CO901" s="52">
        <v>1</v>
      </c>
      <c r="CP901" s="52">
        <v>37.398373983739845</v>
      </c>
      <c r="CQ901" s="52">
        <v>50</v>
      </c>
      <c r="CR901" s="52"/>
      <c r="CS901" s="52"/>
      <c r="CT901" s="52"/>
      <c r="CU901" s="52"/>
      <c r="CV901" s="52"/>
      <c r="CW901" s="52"/>
      <c r="CX901" s="52"/>
      <c r="CY901" s="52"/>
      <c r="CZ901" s="52">
        <v>16.823939048191338</v>
      </c>
      <c r="DA901" s="52">
        <v>19.496255895940152</v>
      </c>
      <c r="DB901" s="52">
        <v>17.335082511020332</v>
      </c>
      <c r="DC901" s="52"/>
      <c r="DD901" s="50" t="s">
        <v>942</v>
      </c>
      <c r="DE901" s="22"/>
      <c r="DF901" s="22"/>
    </row>
    <row r="902" spans="1:110" x14ac:dyDescent="0.25">
      <c r="A902" s="50" t="s">
        <v>3417</v>
      </c>
      <c r="B902" s="50" t="s">
        <v>2494</v>
      </c>
      <c r="C902" s="50" t="s">
        <v>106</v>
      </c>
      <c r="D902" s="50" t="s">
        <v>114</v>
      </c>
      <c r="E902" s="50" t="s">
        <v>137</v>
      </c>
      <c r="F902" s="50" t="s">
        <v>2644</v>
      </c>
      <c r="G902" s="50" t="s">
        <v>109</v>
      </c>
      <c r="H902" s="52">
        <v>573.63283714690829</v>
      </c>
      <c r="I902" s="52">
        <v>650</v>
      </c>
      <c r="J902" s="52">
        <v>88.251205714908963</v>
      </c>
      <c r="K902" s="52">
        <v>0</v>
      </c>
      <c r="L902" s="52">
        <v>188</v>
      </c>
      <c r="M902" s="52">
        <v>79.26393940043161</v>
      </c>
      <c r="N902" s="52">
        <v>100</v>
      </c>
      <c r="O902" s="52">
        <v>100</v>
      </c>
      <c r="P902" s="52">
        <v>37</v>
      </c>
      <c r="Q902" s="52">
        <v>60.172994999223917</v>
      </c>
      <c r="R902" s="52">
        <v>75</v>
      </c>
      <c r="S902" s="52">
        <v>75</v>
      </c>
      <c r="T902" s="52">
        <v>80.230659998965223</v>
      </c>
      <c r="U902" s="52">
        <v>100</v>
      </c>
      <c r="V902" s="52">
        <v>187</v>
      </c>
      <c r="W902" s="52">
        <v>75.381422793187454</v>
      </c>
      <c r="X902" s="52">
        <v>100</v>
      </c>
      <c r="Y902" s="52">
        <v>100</v>
      </c>
      <c r="Z902" s="52">
        <v>37</v>
      </c>
      <c r="AA902" s="52">
        <v>56.5215229708473</v>
      </c>
      <c r="AB902" s="52">
        <v>75.3620306277964</v>
      </c>
      <c r="AC902" s="52">
        <v>100</v>
      </c>
      <c r="AD902" s="52">
        <v>60</v>
      </c>
      <c r="AE902" s="52">
        <v>65.584444444444472</v>
      </c>
      <c r="AF902" s="52">
        <v>87.445925925925962</v>
      </c>
      <c r="AG902" s="52">
        <v>100</v>
      </c>
      <c r="AH902" s="52">
        <v>10</v>
      </c>
      <c r="AI902" s="52"/>
      <c r="AJ902" s="52">
        <v>68.77200000000002</v>
      </c>
      <c r="AK902" s="52"/>
      <c r="AL902" s="52">
        <v>0</v>
      </c>
      <c r="AM902" s="53">
        <v>14.82</v>
      </c>
      <c r="AN902" s="53">
        <v>18.47</v>
      </c>
      <c r="AO902" s="53"/>
      <c r="AP902" s="52">
        <v>0</v>
      </c>
      <c r="AQ902" s="52">
        <v>0.99479166666666663</v>
      </c>
      <c r="AR902" s="52">
        <v>1</v>
      </c>
      <c r="AS902" s="52">
        <v>0.99350649350649356</v>
      </c>
      <c r="AT902" s="52">
        <v>0.99476439790575921</v>
      </c>
      <c r="AU902" s="52">
        <v>1</v>
      </c>
      <c r="AV902" s="52">
        <v>0.99346405228758172</v>
      </c>
      <c r="AW902" s="52">
        <v>1</v>
      </c>
      <c r="AX902" s="52"/>
      <c r="AY902" s="52">
        <v>1</v>
      </c>
      <c r="AZ902" s="52">
        <v>3.3854166666666664E-2</v>
      </c>
      <c r="BA902" s="52">
        <v>50</v>
      </c>
      <c r="BB902" s="52">
        <v>50</v>
      </c>
      <c r="BC902" s="52">
        <v>7.6923076923076927E-2</v>
      </c>
      <c r="BD902" s="52">
        <v>44.615384615384642</v>
      </c>
      <c r="BE902" s="52">
        <v>50</v>
      </c>
      <c r="BF902" s="52"/>
      <c r="BG902" s="52"/>
      <c r="BH902" s="52"/>
      <c r="BI902" s="52"/>
      <c r="BJ902" s="52"/>
      <c r="BK902" s="52"/>
      <c r="BL902" s="52"/>
      <c r="BM902" s="52"/>
      <c r="BN902" s="52"/>
      <c r="BO902" s="52"/>
      <c r="BP902" s="52"/>
      <c r="BQ902" s="52"/>
      <c r="BR902" s="52"/>
      <c r="BS902" s="52"/>
      <c r="BT902" s="52"/>
      <c r="BU902" s="54"/>
      <c r="BV902" s="54"/>
      <c r="BW902" s="52"/>
      <c r="BX902" s="52"/>
      <c r="BY902" s="52"/>
      <c r="BZ902" s="55"/>
      <c r="CA902" s="55"/>
      <c r="CB902" s="52"/>
      <c r="CC902" s="52"/>
      <c r="CD902" s="52"/>
      <c r="CE902" s="52"/>
      <c r="CF902" s="52"/>
      <c r="CG902" s="52"/>
      <c r="CH902" s="52"/>
      <c r="CI902" s="52"/>
      <c r="CJ902" s="52"/>
      <c r="CK902" s="52">
        <v>63</v>
      </c>
      <c r="CL902" s="52">
        <v>34</v>
      </c>
      <c r="CM902" s="52">
        <v>64</v>
      </c>
      <c r="CN902" s="52">
        <v>0.53968253968253965</v>
      </c>
      <c r="CO902" s="52">
        <v>0.984375</v>
      </c>
      <c r="CP902" s="52">
        <v>35.978835978835974</v>
      </c>
      <c r="CQ902" s="52">
        <v>50</v>
      </c>
      <c r="CR902" s="52"/>
      <c r="CS902" s="52"/>
      <c r="CT902" s="52"/>
      <c r="CU902" s="52"/>
      <c r="CV902" s="52"/>
      <c r="CW902" s="52"/>
      <c r="CX902" s="52"/>
      <c r="CY902" s="52"/>
      <c r="CZ902" s="52">
        <v>16.823939048191338</v>
      </c>
      <c r="DA902" s="52">
        <v>19.496255895940152</v>
      </c>
      <c r="DB902" s="52">
        <v>17.335082511020332</v>
      </c>
      <c r="DC902" s="52"/>
      <c r="DD902" s="50" t="s">
        <v>1050</v>
      </c>
      <c r="DE902" s="22"/>
      <c r="DF902" s="22"/>
    </row>
    <row r="903" spans="1:110" x14ac:dyDescent="0.25">
      <c r="A903" s="50" t="s">
        <v>3247</v>
      </c>
      <c r="B903" s="50" t="s">
        <v>2495</v>
      </c>
      <c r="C903" s="50" t="s">
        <v>106</v>
      </c>
      <c r="D903" s="50" t="s">
        <v>108</v>
      </c>
      <c r="E903" s="50" t="s">
        <v>119</v>
      </c>
      <c r="F903" s="50" t="s">
        <v>1454</v>
      </c>
      <c r="G903" s="50" t="s">
        <v>109</v>
      </c>
      <c r="H903" s="52">
        <v>539.45655332859985</v>
      </c>
      <c r="I903" s="52">
        <v>800</v>
      </c>
      <c r="J903" s="52">
        <v>67.432069166074982</v>
      </c>
      <c r="K903" s="52">
        <v>0</v>
      </c>
      <c r="L903" s="52">
        <v>460</v>
      </c>
      <c r="M903" s="52">
        <v>56.961019346345033</v>
      </c>
      <c r="N903" s="52">
        <v>75.948025795126711</v>
      </c>
      <c r="O903" s="52">
        <v>100</v>
      </c>
      <c r="P903" s="52">
        <v>379</v>
      </c>
      <c r="Q903" s="52">
        <v>54.78659461431802</v>
      </c>
      <c r="R903" s="52">
        <v>60.195693572736822</v>
      </c>
      <c r="S903" s="52">
        <v>67.135179512249209</v>
      </c>
      <c r="T903" s="52">
        <v>73.048792819090693</v>
      </c>
      <c r="U903" s="52">
        <v>100</v>
      </c>
      <c r="V903" s="52">
        <v>460</v>
      </c>
      <c r="W903" s="52">
        <v>48.744801096319577</v>
      </c>
      <c r="X903" s="52">
        <v>64.993068128426103</v>
      </c>
      <c r="Y903" s="52">
        <v>100</v>
      </c>
      <c r="Z903" s="52">
        <v>379</v>
      </c>
      <c r="AA903" s="52">
        <v>46.297512730647291</v>
      </c>
      <c r="AB903" s="52">
        <v>61.730016974196388</v>
      </c>
      <c r="AC903" s="52">
        <v>100</v>
      </c>
      <c r="AD903" s="52">
        <v>170</v>
      </c>
      <c r="AE903" s="52">
        <v>49.247107843137279</v>
      </c>
      <c r="AF903" s="52">
        <v>65.662810457516372</v>
      </c>
      <c r="AG903" s="52">
        <v>100</v>
      </c>
      <c r="AH903" s="52">
        <v>133</v>
      </c>
      <c r="AI903" s="52">
        <v>46.896804511278198</v>
      </c>
      <c r="AJ903" s="52">
        <v>57.695495495495493</v>
      </c>
      <c r="AK903" s="52">
        <v>62.529072681704264</v>
      </c>
      <c r="AL903" s="52">
        <v>100</v>
      </c>
      <c r="AM903" s="53">
        <v>12.34</v>
      </c>
      <c r="AN903" s="53">
        <v>13.89</v>
      </c>
      <c r="AO903" s="53">
        <v>10.79</v>
      </c>
      <c r="AP903" s="52">
        <v>0</v>
      </c>
      <c r="AQ903" s="52">
        <v>1</v>
      </c>
      <c r="AR903" s="52">
        <v>1</v>
      </c>
      <c r="AS903" s="52">
        <v>1</v>
      </c>
      <c r="AT903" s="52">
        <v>1</v>
      </c>
      <c r="AU903" s="52">
        <v>1</v>
      </c>
      <c r="AV903" s="52">
        <v>1</v>
      </c>
      <c r="AW903" s="52">
        <v>0.99415204678362568</v>
      </c>
      <c r="AX903" s="52">
        <v>0.9925373134328358</v>
      </c>
      <c r="AY903" s="52">
        <v>1</v>
      </c>
      <c r="AZ903" s="52">
        <v>0.128099173553719</v>
      </c>
      <c r="BA903" s="52">
        <v>34.380165289256205</v>
      </c>
      <c r="BB903" s="52">
        <v>50</v>
      </c>
      <c r="BC903" s="52">
        <v>0.14000000000000001</v>
      </c>
      <c r="BD903" s="52">
        <v>32.000000000000007</v>
      </c>
      <c r="BE903" s="52">
        <v>50</v>
      </c>
      <c r="BF903" s="52"/>
      <c r="BG903" s="52"/>
      <c r="BH903" s="52"/>
      <c r="BI903" s="52"/>
      <c r="BJ903" s="52"/>
      <c r="BK903" s="52"/>
      <c r="BL903" s="52"/>
      <c r="BM903" s="52"/>
      <c r="BN903" s="52"/>
      <c r="BO903" s="52"/>
      <c r="BP903" s="52">
        <v>116</v>
      </c>
      <c r="BQ903" s="52">
        <v>143</v>
      </c>
      <c r="BR903" s="52">
        <v>0.81118881118881114</v>
      </c>
      <c r="BS903" s="52">
        <v>43.14834102068145</v>
      </c>
      <c r="BT903" s="52">
        <v>50</v>
      </c>
      <c r="BU903" s="54"/>
      <c r="BV903" s="54"/>
      <c r="BW903" s="52"/>
      <c r="BX903" s="52"/>
      <c r="BY903" s="52"/>
      <c r="BZ903" s="55"/>
      <c r="CA903" s="55"/>
      <c r="CB903" s="52"/>
      <c r="CC903" s="52"/>
      <c r="CD903" s="52"/>
      <c r="CE903" s="52"/>
      <c r="CF903" s="52"/>
      <c r="CG903" s="52"/>
      <c r="CH903" s="52"/>
      <c r="CI903" s="52"/>
      <c r="CJ903" s="52"/>
      <c r="CK903" s="52">
        <v>328</v>
      </c>
      <c r="CL903" s="52">
        <v>128</v>
      </c>
      <c r="CM903" s="52">
        <v>338</v>
      </c>
      <c r="CN903" s="52">
        <v>0.3902439024390244</v>
      </c>
      <c r="CO903" s="52">
        <v>0.97041420118343191</v>
      </c>
      <c r="CP903" s="52">
        <v>26.016260162601629</v>
      </c>
      <c r="CQ903" s="52">
        <v>50</v>
      </c>
      <c r="CR903" s="52"/>
      <c r="CS903" s="52"/>
      <c r="CT903" s="52"/>
      <c r="CU903" s="52"/>
      <c r="CV903" s="52"/>
      <c r="CW903" s="52"/>
      <c r="CX903" s="52"/>
      <c r="CY903" s="52"/>
      <c r="CZ903" s="52">
        <v>16.823939048191338</v>
      </c>
      <c r="DA903" s="52">
        <v>19.496255895940152</v>
      </c>
      <c r="DB903" s="52">
        <v>17.335082511020332</v>
      </c>
      <c r="DC903" s="52"/>
      <c r="DD903" s="50" t="s">
        <v>853</v>
      </c>
      <c r="DE903" s="22"/>
      <c r="DF903" s="22"/>
    </row>
    <row r="904" spans="1:110" x14ac:dyDescent="0.25">
      <c r="A904" s="50" t="s">
        <v>3272</v>
      </c>
      <c r="B904" s="50" t="s">
        <v>2496</v>
      </c>
      <c r="C904" s="50" t="s">
        <v>106</v>
      </c>
      <c r="D904" s="50" t="s">
        <v>122</v>
      </c>
      <c r="E904" s="50" t="s">
        <v>123</v>
      </c>
      <c r="F904" s="50" t="s">
        <v>1453</v>
      </c>
      <c r="G904" s="50" t="s">
        <v>109</v>
      </c>
      <c r="H904" s="52">
        <v>899.42253551863257</v>
      </c>
      <c r="I904" s="52">
        <v>1250</v>
      </c>
      <c r="J904" s="52">
        <v>71.953802841490614</v>
      </c>
      <c r="K904" s="52">
        <v>1</v>
      </c>
      <c r="L904" s="52">
        <v>92</v>
      </c>
      <c r="M904" s="52">
        <v>65.345926834969617</v>
      </c>
      <c r="N904" s="52">
        <v>87.127902446626166</v>
      </c>
      <c r="O904" s="52">
        <v>100</v>
      </c>
      <c r="P904" s="52">
        <v>38</v>
      </c>
      <c r="Q904" s="52">
        <v>50.266093661573279</v>
      </c>
      <c r="R904" s="52">
        <v>57.198039964362984</v>
      </c>
      <c r="S904" s="52">
        <v>75</v>
      </c>
      <c r="T904" s="52">
        <v>67.021458215431039</v>
      </c>
      <c r="U904" s="52">
        <v>100</v>
      </c>
      <c r="V904" s="52">
        <v>91</v>
      </c>
      <c r="W904" s="52">
        <v>50.281006507810631</v>
      </c>
      <c r="X904" s="52">
        <v>67.041342010414169</v>
      </c>
      <c r="Y904" s="52">
        <v>100</v>
      </c>
      <c r="Z904" s="52">
        <v>37</v>
      </c>
      <c r="AA904" s="52">
        <v>40.185876598247738</v>
      </c>
      <c r="AB904" s="52">
        <v>53.581168797663651</v>
      </c>
      <c r="AC904" s="52">
        <v>100</v>
      </c>
      <c r="AD904" s="52">
        <v>118</v>
      </c>
      <c r="AE904" s="52">
        <v>54.813559322033896</v>
      </c>
      <c r="AF904" s="52">
        <v>73.084745762711862</v>
      </c>
      <c r="AG904" s="52">
        <v>100</v>
      </c>
      <c r="AH904" s="52">
        <v>37</v>
      </c>
      <c r="AI904" s="52">
        <v>43.831531531531539</v>
      </c>
      <c r="AJ904" s="52">
        <v>59.830041152263398</v>
      </c>
      <c r="AK904" s="52">
        <v>58.442042042042054</v>
      </c>
      <c r="AL904" s="52">
        <v>100</v>
      </c>
      <c r="AM904" s="53">
        <v>24.73</v>
      </c>
      <c r="AN904" s="53">
        <v>17.010000000000002</v>
      </c>
      <c r="AO904" s="53">
        <v>15.99</v>
      </c>
      <c r="AP904" s="52">
        <v>1</v>
      </c>
      <c r="AQ904" s="52">
        <v>0.95145631067961167</v>
      </c>
      <c r="AR904" s="52">
        <v>0.91111111111111109</v>
      </c>
      <c r="AS904" s="52">
        <v>0.98275862068965514</v>
      </c>
      <c r="AT904" s="52">
        <v>0.93203883495145634</v>
      </c>
      <c r="AU904" s="52">
        <v>0.8666666666666667</v>
      </c>
      <c r="AV904" s="52">
        <v>0.98275862068965514</v>
      </c>
      <c r="AW904" s="52">
        <v>0.96875</v>
      </c>
      <c r="AX904" s="52">
        <v>0.90909090909090906</v>
      </c>
      <c r="AY904" s="52">
        <v>1</v>
      </c>
      <c r="AZ904" s="52">
        <v>0.17796610169491525</v>
      </c>
      <c r="BA904" s="52">
        <v>24.406779661016966</v>
      </c>
      <c r="BB904" s="52">
        <v>50</v>
      </c>
      <c r="BC904" s="52">
        <v>0.31764705882352939</v>
      </c>
      <c r="BD904" s="52">
        <v>0</v>
      </c>
      <c r="BE904" s="52">
        <v>50</v>
      </c>
      <c r="BF904" s="52">
        <v>193</v>
      </c>
      <c r="BG904" s="52">
        <v>215</v>
      </c>
      <c r="BH904" s="52">
        <v>0.89767441860465114</v>
      </c>
      <c r="BI904" s="52">
        <v>50</v>
      </c>
      <c r="BJ904" s="52">
        <v>50</v>
      </c>
      <c r="BK904" s="52">
        <v>67</v>
      </c>
      <c r="BL904" s="52">
        <v>215</v>
      </c>
      <c r="BM904" s="52">
        <v>0.3116279069767442</v>
      </c>
      <c r="BN904" s="52">
        <v>20.775193798449614</v>
      </c>
      <c r="BO904" s="52">
        <v>50</v>
      </c>
      <c r="BP904" s="52">
        <v>119</v>
      </c>
      <c r="BQ904" s="52">
        <v>135</v>
      </c>
      <c r="BR904" s="52">
        <v>0.88148148148148153</v>
      </c>
      <c r="BS904" s="52">
        <v>46.887312844759663</v>
      </c>
      <c r="BT904" s="52">
        <v>50</v>
      </c>
      <c r="BU904" s="54">
        <v>117</v>
      </c>
      <c r="BV904" s="54">
        <v>127</v>
      </c>
      <c r="BW904" s="52">
        <v>0.92125984251968507</v>
      </c>
      <c r="BX904" s="52">
        <v>98.006366225498425</v>
      </c>
      <c r="BY904" s="52">
        <v>100</v>
      </c>
      <c r="BZ904" s="55">
        <v>43</v>
      </c>
      <c r="CA904" s="55">
        <v>52</v>
      </c>
      <c r="CB904" s="52">
        <v>0.82692307692307698</v>
      </c>
      <c r="CC904" s="52">
        <v>87.970540098199677</v>
      </c>
      <c r="CD904" s="52">
        <v>100</v>
      </c>
      <c r="CE904" s="52">
        <v>0</v>
      </c>
      <c r="CF904" s="52">
        <v>122</v>
      </c>
      <c r="CG904" s="52">
        <v>92</v>
      </c>
      <c r="CH904" s="52">
        <v>0.75409836065573765</v>
      </c>
      <c r="CI904" s="52">
        <v>100</v>
      </c>
      <c r="CJ904" s="52">
        <v>100</v>
      </c>
      <c r="CK904" s="52">
        <v>113</v>
      </c>
      <c r="CL904" s="52">
        <v>95</v>
      </c>
      <c r="CM904" s="52">
        <v>129</v>
      </c>
      <c r="CN904" s="52">
        <v>0.84070796460176989</v>
      </c>
      <c r="CO904" s="52">
        <v>0.87596899224806202</v>
      </c>
      <c r="CP904" s="52">
        <v>25</v>
      </c>
      <c r="CQ904" s="52">
        <v>50</v>
      </c>
      <c r="CR904" s="52">
        <v>227</v>
      </c>
      <c r="CS904" s="52">
        <v>472</v>
      </c>
      <c r="CT904" s="52">
        <v>0.4809322033898305</v>
      </c>
      <c r="CU904" s="52">
        <v>40.077683615819211</v>
      </c>
      <c r="CV904" s="52">
        <v>50</v>
      </c>
      <c r="CW904" s="52">
        <v>0.82692307692307698</v>
      </c>
      <c r="CX904" s="52">
        <v>0.94</v>
      </c>
      <c r="CY904" s="52">
        <v>0.11307692307692306</v>
      </c>
      <c r="CZ904" s="52">
        <v>16.823939048191338</v>
      </c>
      <c r="DA904" s="52">
        <v>19.496255895940152</v>
      </c>
      <c r="DB904" s="52">
        <v>17.335082511020332</v>
      </c>
      <c r="DC904" s="52">
        <v>12.629206143265662</v>
      </c>
      <c r="DD904" s="50" t="s">
        <v>884</v>
      </c>
      <c r="DE904" s="22"/>
      <c r="DF904" s="22"/>
    </row>
    <row r="905" spans="1:110" x14ac:dyDescent="0.25">
      <c r="A905" s="50" t="s">
        <v>3331</v>
      </c>
      <c r="B905" s="50" t="s">
        <v>2497</v>
      </c>
      <c r="C905" s="50" t="s">
        <v>106</v>
      </c>
      <c r="D905" s="50" t="s">
        <v>114</v>
      </c>
      <c r="E905" s="50" t="s">
        <v>137</v>
      </c>
      <c r="F905" s="50" t="s">
        <v>2644</v>
      </c>
      <c r="G905" s="50" t="s">
        <v>109</v>
      </c>
      <c r="H905" s="52">
        <v>575.88245079706849</v>
      </c>
      <c r="I905" s="52">
        <v>650</v>
      </c>
      <c r="J905" s="52">
        <v>88.597300122625924</v>
      </c>
      <c r="K905" s="52">
        <v>0</v>
      </c>
      <c r="L905" s="52">
        <v>209</v>
      </c>
      <c r="M905" s="52">
        <v>75.567584060278264</v>
      </c>
      <c r="N905" s="52">
        <v>100</v>
      </c>
      <c r="O905" s="52">
        <v>100</v>
      </c>
      <c r="P905" s="52">
        <v>54</v>
      </c>
      <c r="Q905" s="52">
        <v>64.917749560785012</v>
      </c>
      <c r="R905" s="52">
        <v>75</v>
      </c>
      <c r="S905" s="52">
        <v>75</v>
      </c>
      <c r="T905" s="52">
        <v>86.556999414380016</v>
      </c>
      <c r="U905" s="52">
        <v>100</v>
      </c>
      <c r="V905" s="52">
        <v>209</v>
      </c>
      <c r="W905" s="52">
        <v>72.210998085998099</v>
      </c>
      <c r="X905" s="52">
        <v>96.281330781330794</v>
      </c>
      <c r="Y905" s="52">
        <v>100</v>
      </c>
      <c r="Z905" s="52">
        <v>54</v>
      </c>
      <c r="AA905" s="52">
        <v>62.086315227518938</v>
      </c>
      <c r="AB905" s="52">
        <v>82.781753636691917</v>
      </c>
      <c r="AC905" s="52">
        <v>100</v>
      </c>
      <c r="AD905" s="52">
        <v>72</v>
      </c>
      <c r="AE905" s="52">
        <v>68.515740740740725</v>
      </c>
      <c r="AF905" s="52">
        <v>91.354320987654305</v>
      </c>
      <c r="AG905" s="52">
        <v>100</v>
      </c>
      <c r="AH905" s="52">
        <v>17</v>
      </c>
      <c r="AI905" s="52"/>
      <c r="AJ905" s="52">
        <v>71.013333333333321</v>
      </c>
      <c r="AK905" s="52"/>
      <c r="AL905" s="52">
        <v>0</v>
      </c>
      <c r="AM905" s="53">
        <v>10.08</v>
      </c>
      <c r="AN905" s="53">
        <v>12.91</v>
      </c>
      <c r="AO905" s="53"/>
      <c r="AP905" s="52">
        <v>0</v>
      </c>
      <c r="AQ905" s="52">
        <v>0.99065420560747663</v>
      </c>
      <c r="AR905" s="52">
        <v>0.98245614035087714</v>
      </c>
      <c r="AS905" s="52">
        <v>0.99363057324840764</v>
      </c>
      <c r="AT905" s="52">
        <v>0.99065420560747663</v>
      </c>
      <c r="AU905" s="52">
        <v>0.98245614035087714</v>
      </c>
      <c r="AV905" s="52">
        <v>0.99363057324840764</v>
      </c>
      <c r="AW905" s="52">
        <v>1</v>
      </c>
      <c r="AX905" s="52"/>
      <c r="AY905" s="52">
        <v>1</v>
      </c>
      <c r="AZ905" s="52">
        <v>3.7296037296037296E-2</v>
      </c>
      <c r="BA905" s="52">
        <v>50</v>
      </c>
      <c r="BB905" s="52">
        <v>50</v>
      </c>
      <c r="BC905" s="52">
        <v>8.0459770114942528E-2</v>
      </c>
      <c r="BD905" s="52">
        <v>43.908045977011497</v>
      </c>
      <c r="BE905" s="52">
        <v>50</v>
      </c>
      <c r="BF905" s="52"/>
      <c r="BG905" s="52"/>
      <c r="BH905" s="52"/>
      <c r="BI905" s="52"/>
      <c r="BJ905" s="52"/>
      <c r="BK905" s="52"/>
      <c r="BL905" s="52"/>
      <c r="BM905" s="52"/>
      <c r="BN905" s="52"/>
      <c r="BO905" s="52"/>
      <c r="BP905" s="52"/>
      <c r="BQ905" s="52"/>
      <c r="BR905" s="52"/>
      <c r="BS905" s="52"/>
      <c r="BT905" s="52"/>
      <c r="BU905" s="54"/>
      <c r="BV905" s="54"/>
      <c r="BW905" s="52"/>
      <c r="BX905" s="52"/>
      <c r="BY905" s="52"/>
      <c r="BZ905" s="55"/>
      <c r="CA905" s="55"/>
      <c r="CB905" s="52"/>
      <c r="CC905" s="52"/>
      <c r="CD905" s="52"/>
      <c r="CE905" s="52"/>
      <c r="CF905" s="52"/>
      <c r="CG905" s="52"/>
      <c r="CH905" s="52"/>
      <c r="CI905" s="52"/>
      <c r="CJ905" s="52"/>
      <c r="CK905" s="52">
        <v>64</v>
      </c>
      <c r="CL905" s="52">
        <v>48</v>
      </c>
      <c r="CM905" s="52">
        <v>83</v>
      </c>
      <c r="CN905" s="52">
        <v>0.75</v>
      </c>
      <c r="CO905" s="52">
        <v>0.77108433734939763</v>
      </c>
      <c r="CP905" s="52">
        <v>25</v>
      </c>
      <c r="CQ905" s="52">
        <v>50</v>
      </c>
      <c r="CR905" s="52"/>
      <c r="CS905" s="52"/>
      <c r="CT905" s="52"/>
      <c r="CU905" s="52"/>
      <c r="CV905" s="52"/>
      <c r="CW905" s="52"/>
      <c r="CX905" s="52"/>
      <c r="CY905" s="52"/>
      <c r="CZ905" s="52">
        <v>16.823939048191338</v>
      </c>
      <c r="DA905" s="52">
        <v>19.496255895940152</v>
      </c>
      <c r="DB905" s="52">
        <v>17.335082511020332</v>
      </c>
      <c r="DC905" s="52"/>
      <c r="DD905" s="50" t="s">
        <v>957</v>
      </c>
      <c r="DE905" s="22"/>
      <c r="DF905" s="22"/>
    </row>
    <row r="906" spans="1:110" x14ac:dyDescent="0.25">
      <c r="A906" s="50" t="s">
        <v>3370</v>
      </c>
      <c r="B906" s="50" t="s">
        <v>2498</v>
      </c>
      <c r="C906" s="50" t="s">
        <v>106</v>
      </c>
      <c r="D906" s="50" t="s">
        <v>122</v>
      </c>
      <c r="E906" s="50" t="s">
        <v>123</v>
      </c>
      <c r="F906" s="50" t="s">
        <v>2644</v>
      </c>
      <c r="G906" s="50" t="s">
        <v>109</v>
      </c>
      <c r="H906" s="52">
        <v>1017.7708850130003</v>
      </c>
      <c r="I906" s="52">
        <v>1250</v>
      </c>
      <c r="J906" s="52">
        <v>81.421670801040023</v>
      </c>
      <c r="K906" s="52">
        <v>0</v>
      </c>
      <c r="L906" s="52">
        <v>159</v>
      </c>
      <c r="M906" s="52">
        <v>68.289713937918393</v>
      </c>
      <c r="N906" s="52">
        <v>91.052951917224519</v>
      </c>
      <c r="O906" s="52">
        <v>100</v>
      </c>
      <c r="P906" s="52">
        <v>55</v>
      </c>
      <c r="Q906" s="52">
        <v>60.250000000000007</v>
      </c>
      <c r="R906" s="52">
        <v>61.526177481301787</v>
      </c>
      <c r="S906" s="52">
        <v>72.54148573200986</v>
      </c>
      <c r="T906" s="52">
        <v>80.333333333333343</v>
      </c>
      <c r="U906" s="52">
        <v>100</v>
      </c>
      <c r="V906" s="52">
        <v>158</v>
      </c>
      <c r="W906" s="52">
        <v>56.166318674148492</v>
      </c>
      <c r="X906" s="52">
        <v>74.888424898864656</v>
      </c>
      <c r="Y906" s="52">
        <v>100</v>
      </c>
      <c r="Z906" s="52">
        <v>56</v>
      </c>
      <c r="AA906" s="52">
        <v>46.403718703976423</v>
      </c>
      <c r="AB906" s="52">
        <v>61.871624938635229</v>
      </c>
      <c r="AC906" s="52">
        <v>100</v>
      </c>
      <c r="AD906" s="52">
        <v>178</v>
      </c>
      <c r="AE906" s="52">
        <v>58.82940074906368</v>
      </c>
      <c r="AF906" s="52">
        <v>78.439200998751573</v>
      </c>
      <c r="AG906" s="52">
        <v>100</v>
      </c>
      <c r="AH906" s="52">
        <v>88</v>
      </c>
      <c r="AI906" s="52">
        <v>53.641666666666673</v>
      </c>
      <c r="AJ906" s="52">
        <v>63.901851851851845</v>
      </c>
      <c r="AK906" s="52">
        <v>71.522222222222226</v>
      </c>
      <c r="AL906" s="52">
        <v>100</v>
      </c>
      <c r="AM906" s="53">
        <v>12.29</v>
      </c>
      <c r="AN906" s="53">
        <v>15.12</v>
      </c>
      <c r="AO906" s="53">
        <v>10.26</v>
      </c>
      <c r="AP906" s="52">
        <v>1</v>
      </c>
      <c r="AQ906" s="52">
        <v>0.91907514450867056</v>
      </c>
      <c r="AR906" s="52">
        <v>0.87301587301587302</v>
      </c>
      <c r="AS906" s="52">
        <v>0.94545454545454544</v>
      </c>
      <c r="AT906" s="52">
        <v>0.91329479768786126</v>
      </c>
      <c r="AU906" s="52">
        <v>0.88888888888888884</v>
      </c>
      <c r="AV906" s="52">
        <v>0.92727272727272725</v>
      </c>
      <c r="AW906" s="52">
        <v>1</v>
      </c>
      <c r="AX906" s="52">
        <v>1</v>
      </c>
      <c r="AY906" s="52">
        <v>1</v>
      </c>
      <c r="AZ906" s="52">
        <v>7.1637426900584791E-2</v>
      </c>
      <c r="BA906" s="52">
        <v>45.672514619883039</v>
      </c>
      <c r="BB906" s="52">
        <v>50</v>
      </c>
      <c r="BC906" s="52">
        <v>0.10726643598615918</v>
      </c>
      <c r="BD906" s="52">
        <v>38.546712802768177</v>
      </c>
      <c r="BE906" s="52">
        <v>50</v>
      </c>
      <c r="BF906" s="52">
        <v>287</v>
      </c>
      <c r="BG906" s="52">
        <v>330</v>
      </c>
      <c r="BH906" s="52">
        <v>0.86969696969696975</v>
      </c>
      <c r="BI906" s="52">
        <v>50</v>
      </c>
      <c r="BJ906" s="52">
        <v>50</v>
      </c>
      <c r="BK906" s="52">
        <v>161</v>
      </c>
      <c r="BL906" s="52">
        <v>330</v>
      </c>
      <c r="BM906" s="52">
        <v>0.48787878787878786</v>
      </c>
      <c r="BN906" s="52">
        <v>32.525252525252526</v>
      </c>
      <c r="BO906" s="52">
        <v>50</v>
      </c>
      <c r="BP906" s="52">
        <v>165</v>
      </c>
      <c r="BQ906" s="52">
        <v>176</v>
      </c>
      <c r="BR906" s="52">
        <v>0.9375</v>
      </c>
      <c r="BS906" s="52">
        <v>49.86702127659575</v>
      </c>
      <c r="BT906" s="52">
        <v>50</v>
      </c>
      <c r="BU906" s="54">
        <v>164</v>
      </c>
      <c r="BV906" s="54">
        <v>166</v>
      </c>
      <c r="BW906" s="52">
        <v>0.98795180722891562</v>
      </c>
      <c r="BX906" s="52">
        <v>100</v>
      </c>
      <c r="BY906" s="52">
        <v>100</v>
      </c>
      <c r="BZ906" s="55">
        <v>76</v>
      </c>
      <c r="CA906" s="55">
        <v>77</v>
      </c>
      <c r="CB906" s="52">
        <v>0.98701298701298701</v>
      </c>
      <c r="CC906" s="52">
        <v>100</v>
      </c>
      <c r="CD906" s="52">
        <v>100</v>
      </c>
      <c r="CE906" s="52">
        <v>0</v>
      </c>
      <c r="CF906" s="52">
        <v>164</v>
      </c>
      <c r="CG906" s="52">
        <v>139</v>
      </c>
      <c r="CH906" s="52">
        <v>0.84756097560975607</v>
      </c>
      <c r="CI906" s="52">
        <v>100</v>
      </c>
      <c r="CJ906" s="52">
        <v>100</v>
      </c>
      <c r="CK906" s="52">
        <v>124</v>
      </c>
      <c r="CL906" s="52">
        <v>52</v>
      </c>
      <c r="CM906" s="52">
        <v>178</v>
      </c>
      <c r="CN906" s="52">
        <v>0.41935483870967744</v>
      </c>
      <c r="CO906" s="52">
        <v>0.6966292134831461</v>
      </c>
      <c r="CP906" s="52">
        <v>6.9892473118279579</v>
      </c>
      <c r="CQ906" s="52">
        <v>50</v>
      </c>
      <c r="CR906" s="52">
        <v>296</v>
      </c>
      <c r="CS906" s="52">
        <v>684</v>
      </c>
      <c r="CT906" s="52">
        <v>0.43274853801169588</v>
      </c>
      <c r="CU906" s="52">
        <v>36.06237816764132</v>
      </c>
      <c r="CV906" s="52">
        <v>50</v>
      </c>
      <c r="CW906" s="52">
        <v>0.98701298701298701</v>
      </c>
      <c r="CX906" s="52">
        <v>0.94</v>
      </c>
      <c r="CY906" s="52">
        <v>-4.7012987012986972E-2</v>
      </c>
      <c r="CZ906" s="52">
        <v>16.823939048191338</v>
      </c>
      <c r="DA906" s="52">
        <v>19.496255895940152</v>
      </c>
      <c r="DB906" s="52">
        <v>17.335082511020332</v>
      </c>
      <c r="DC906" s="52">
        <v>12.629206143265662</v>
      </c>
      <c r="DD906" s="50" t="s">
        <v>998</v>
      </c>
      <c r="DE906" s="22"/>
      <c r="DF906" s="22"/>
    </row>
    <row r="907" spans="1:110" x14ac:dyDescent="0.25">
      <c r="A907" s="50" t="s">
        <v>3653</v>
      </c>
      <c r="B907" s="50" t="s">
        <v>2499</v>
      </c>
      <c r="C907" s="50" t="s">
        <v>1320</v>
      </c>
      <c r="D907" s="50" t="s">
        <v>140</v>
      </c>
      <c r="E907" s="50" t="s">
        <v>123</v>
      </c>
      <c r="F907" s="50" t="s">
        <v>1453</v>
      </c>
      <c r="G907" s="50" t="s">
        <v>109</v>
      </c>
      <c r="H907" s="52">
        <v>877.12410733598927</v>
      </c>
      <c r="I907" s="52">
        <v>1250</v>
      </c>
      <c r="J907" s="52">
        <v>70.169928586879138</v>
      </c>
      <c r="K907" s="52">
        <v>0</v>
      </c>
      <c r="L907" s="52">
        <v>135</v>
      </c>
      <c r="M907" s="52">
        <v>55.511747229571974</v>
      </c>
      <c r="N907" s="52">
        <v>74.015662972762627</v>
      </c>
      <c r="O907" s="52">
        <v>100</v>
      </c>
      <c r="P907" s="52">
        <v>114</v>
      </c>
      <c r="Q907" s="52">
        <v>54.178026553380853</v>
      </c>
      <c r="R907" s="52">
        <v>50.707253336551261</v>
      </c>
      <c r="S907" s="52">
        <v>62.751945186038064</v>
      </c>
      <c r="T907" s="52">
        <v>72.237368737841138</v>
      </c>
      <c r="U907" s="52">
        <v>100</v>
      </c>
      <c r="V907" s="52">
        <v>135</v>
      </c>
      <c r="W907" s="52">
        <v>45.927566902943191</v>
      </c>
      <c r="X907" s="52">
        <v>61.236755870590919</v>
      </c>
      <c r="Y907" s="52">
        <v>100</v>
      </c>
      <c r="Z907" s="52">
        <v>114</v>
      </c>
      <c r="AA907" s="52">
        <v>45.047098349383809</v>
      </c>
      <c r="AB907" s="52">
        <v>60.062797799178412</v>
      </c>
      <c r="AC907" s="52">
        <v>100</v>
      </c>
      <c r="AD907" s="52">
        <v>91</v>
      </c>
      <c r="AE907" s="52">
        <v>46.627106227106246</v>
      </c>
      <c r="AF907" s="52">
        <v>62.16947496947499</v>
      </c>
      <c r="AG907" s="52">
        <v>100</v>
      </c>
      <c r="AH907" s="52">
        <v>78</v>
      </c>
      <c r="AI907" s="52">
        <v>44.747435897435892</v>
      </c>
      <c r="AJ907" s="52"/>
      <c r="AK907" s="52">
        <v>59.663247863247861</v>
      </c>
      <c r="AL907" s="52">
        <v>100</v>
      </c>
      <c r="AM907" s="53">
        <v>8.57</v>
      </c>
      <c r="AN907" s="53">
        <v>5.66</v>
      </c>
      <c r="AO907" s="53"/>
      <c r="AP907" s="52">
        <v>0</v>
      </c>
      <c r="AQ907" s="52">
        <v>0.99264705882352944</v>
      </c>
      <c r="AR907" s="52">
        <v>1</v>
      </c>
      <c r="AS907" s="52">
        <v>0.95454545454545459</v>
      </c>
      <c r="AT907" s="52">
        <v>0.99264705882352944</v>
      </c>
      <c r="AU907" s="52">
        <v>1</v>
      </c>
      <c r="AV907" s="52">
        <v>0.95454545454545459</v>
      </c>
      <c r="AW907" s="52">
        <v>1</v>
      </c>
      <c r="AX907" s="52">
        <v>1</v>
      </c>
      <c r="AY907" s="52"/>
      <c r="AZ907" s="52">
        <v>7.662835249042145E-2</v>
      </c>
      <c r="BA907" s="52">
        <v>44.674329501915722</v>
      </c>
      <c r="BB907" s="52">
        <v>50</v>
      </c>
      <c r="BC907" s="52">
        <v>7.8602620087336247E-2</v>
      </c>
      <c r="BD907" s="52">
        <v>44.279475982532766</v>
      </c>
      <c r="BE907" s="52">
        <v>50</v>
      </c>
      <c r="BF907" s="52"/>
      <c r="BG907" s="52">
        <v>71</v>
      </c>
      <c r="BH907" s="52">
        <v>0</v>
      </c>
      <c r="BI907" s="52">
        <v>0</v>
      </c>
      <c r="BJ907" s="52">
        <v>50</v>
      </c>
      <c r="BK907" s="52">
        <v>5</v>
      </c>
      <c r="BL907" s="52">
        <v>71</v>
      </c>
      <c r="BM907" s="52">
        <v>7.0422535211267609E-2</v>
      </c>
      <c r="BN907" s="52">
        <v>4.694835680751174</v>
      </c>
      <c r="BO907" s="52">
        <v>50</v>
      </c>
      <c r="BP907" s="52">
        <v>79</v>
      </c>
      <c r="BQ907" s="52">
        <v>97</v>
      </c>
      <c r="BR907" s="52">
        <v>0.81443298969072164</v>
      </c>
      <c r="BS907" s="52">
        <v>43.320903706953281</v>
      </c>
      <c r="BT907" s="52">
        <v>50</v>
      </c>
      <c r="BU907" s="54">
        <v>30</v>
      </c>
      <c r="BV907" s="54">
        <v>34</v>
      </c>
      <c r="BW907" s="52">
        <v>0.88235294117647056</v>
      </c>
      <c r="BX907" s="52">
        <v>93.867334167709643</v>
      </c>
      <c r="BY907" s="52">
        <v>100</v>
      </c>
      <c r="BZ907" s="55">
        <v>33</v>
      </c>
      <c r="CA907" s="55">
        <v>41</v>
      </c>
      <c r="CB907" s="52">
        <v>0.80487804878048796</v>
      </c>
      <c r="CC907" s="52">
        <v>85.625324338349785</v>
      </c>
      <c r="CD907" s="52">
        <v>100</v>
      </c>
      <c r="CE907" s="52">
        <v>0</v>
      </c>
      <c r="CF907" s="52">
        <v>32</v>
      </c>
      <c r="CG907" s="52">
        <v>28</v>
      </c>
      <c r="CH907" s="52">
        <v>0.875</v>
      </c>
      <c r="CI907" s="52">
        <v>100</v>
      </c>
      <c r="CJ907" s="52">
        <v>100</v>
      </c>
      <c r="CK907" s="52">
        <v>94</v>
      </c>
      <c r="CL907" s="52">
        <v>30</v>
      </c>
      <c r="CM907" s="52">
        <v>92</v>
      </c>
      <c r="CN907" s="52">
        <v>0.31914893617021278</v>
      </c>
      <c r="CO907" s="52">
        <v>1.0217391304347827</v>
      </c>
      <c r="CP907" s="52">
        <v>21.276595744680851</v>
      </c>
      <c r="CQ907" s="52">
        <v>50</v>
      </c>
      <c r="CR907" s="52">
        <v>113</v>
      </c>
      <c r="CS907" s="52">
        <v>165</v>
      </c>
      <c r="CT907" s="52">
        <v>0.68484848484848482</v>
      </c>
      <c r="CU907" s="52">
        <v>50</v>
      </c>
      <c r="CV907" s="52">
        <v>50</v>
      </c>
      <c r="CW907" s="52">
        <v>0.80487804878048796</v>
      </c>
      <c r="CX907" s="52"/>
      <c r="CY907" s="52"/>
      <c r="CZ907" s="52">
        <v>16.823939048191338</v>
      </c>
      <c r="DA907" s="52">
        <v>19.496255895940152</v>
      </c>
      <c r="DB907" s="52">
        <v>17.335082511020332</v>
      </c>
      <c r="DC907" s="52">
        <v>12.629206143265662</v>
      </c>
      <c r="DD907" s="50" t="s">
        <v>1330</v>
      </c>
      <c r="DE907" s="22"/>
      <c r="DF907" s="22"/>
    </row>
    <row r="908" spans="1:110" x14ac:dyDescent="0.25">
      <c r="A908" s="50" t="s">
        <v>3584</v>
      </c>
      <c r="B908" s="50" t="s">
        <v>2500</v>
      </c>
      <c r="C908" s="50" t="s">
        <v>1212</v>
      </c>
      <c r="D908" s="50" t="s">
        <v>114</v>
      </c>
      <c r="E908" s="50" t="s">
        <v>137</v>
      </c>
      <c r="F908" s="50" t="s">
        <v>1453</v>
      </c>
      <c r="G908" s="50" t="s">
        <v>109</v>
      </c>
      <c r="H908" s="52">
        <v>247.21214443610276</v>
      </c>
      <c r="I908" s="52">
        <v>250</v>
      </c>
      <c r="J908" s="52">
        <v>98.884857774441102</v>
      </c>
      <c r="K908" s="52">
        <v>0</v>
      </c>
      <c r="L908" s="52">
        <v>32</v>
      </c>
      <c r="M908" s="52">
        <v>79.803386893067653</v>
      </c>
      <c r="N908" s="52">
        <v>100</v>
      </c>
      <c r="O908" s="52">
        <v>100</v>
      </c>
      <c r="P908" s="52">
        <v>9</v>
      </c>
      <c r="Q908" s="52"/>
      <c r="R908" s="52">
        <v>75</v>
      </c>
      <c r="S908" s="52">
        <v>75</v>
      </c>
      <c r="T908" s="52"/>
      <c r="U908" s="52">
        <v>0</v>
      </c>
      <c r="V908" s="52">
        <v>32</v>
      </c>
      <c r="W908" s="52">
        <v>72.909108327077078</v>
      </c>
      <c r="X908" s="52">
        <v>97.212144436102761</v>
      </c>
      <c r="Y908" s="52">
        <v>100</v>
      </c>
      <c r="Z908" s="52">
        <v>9</v>
      </c>
      <c r="AA908" s="52"/>
      <c r="AB908" s="52"/>
      <c r="AC908" s="52">
        <v>0</v>
      </c>
      <c r="AD908" s="52">
        <v>9</v>
      </c>
      <c r="AE908" s="52"/>
      <c r="AF908" s="52"/>
      <c r="AG908" s="52">
        <v>0</v>
      </c>
      <c r="AH908" s="52">
        <v>3</v>
      </c>
      <c r="AI908" s="52"/>
      <c r="AJ908" s="52"/>
      <c r="AK908" s="52"/>
      <c r="AL908" s="52">
        <v>0</v>
      </c>
      <c r="AM908" s="53"/>
      <c r="AN908" s="53"/>
      <c r="AO908" s="53"/>
      <c r="AP908" s="52">
        <v>0</v>
      </c>
      <c r="AQ908" s="52">
        <v>0.96969696969696972</v>
      </c>
      <c r="AR908" s="52"/>
      <c r="AS908" s="52">
        <v>0.95833333333333337</v>
      </c>
      <c r="AT908" s="52">
        <v>0.96969696969696972</v>
      </c>
      <c r="AU908" s="52"/>
      <c r="AV908" s="52">
        <v>0.95833333333333337</v>
      </c>
      <c r="AW908" s="52"/>
      <c r="AX908" s="52"/>
      <c r="AY908" s="52"/>
      <c r="AZ908" s="52">
        <v>0</v>
      </c>
      <c r="BA908" s="52">
        <v>50</v>
      </c>
      <c r="BB908" s="52">
        <v>50</v>
      </c>
      <c r="BC908" s="52"/>
      <c r="BD908" s="52"/>
      <c r="BE908" s="52"/>
      <c r="BF908" s="52"/>
      <c r="BG908" s="52"/>
      <c r="BH908" s="52"/>
      <c r="BI908" s="52"/>
      <c r="BJ908" s="52"/>
      <c r="BK908" s="52"/>
      <c r="BL908" s="52"/>
      <c r="BM908" s="52"/>
      <c r="BN908" s="52"/>
      <c r="BO908" s="52"/>
      <c r="BP908" s="52"/>
      <c r="BQ908" s="52"/>
      <c r="BR908" s="52"/>
      <c r="BS908" s="52"/>
      <c r="BT908" s="52"/>
      <c r="BU908" s="54"/>
      <c r="BV908" s="54"/>
      <c r="BW908" s="52"/>
      <c r="BX908" s="52"/>
      <c r="BY908" s="52"/>
      <c r="BZ908" s="55"/>
      <c r="CA908" s="55"/>
      <c r="CB908" s="52"/>
      <c r="CC908" s="52"/>
      <c r="CD908" s="52"/>
      <c r="CE908" s="52"/>
      <c r="CF908" s="52"/>
      <c r="CG908" s="52"/>
      <c r="CH908" s="52"/>
      <c r="CI908" s="52"/>
      <c r="CJ908" s="52"/>
      <c r="CK908" s="52">
        <v>9</v>
      </c>
      <c r="CL908" s="52">
        <v>6</v>
      </c>
      <c r="CM908" s="52">
        <v>9</v>
      </c>
      <c r="CN908" s="52"/>
      <c r="CO908" s="52"/>
      <c r="CP908" s="52">
        <v>0</v>
      </c>
      <c r="CQ908" s="52">
        <v>0</v>
      </c>
      <c r="CR908" s="52"/>
      <c r="CS908" s="52"/>
      <c r="CT908" s="52"/>
      <c r="CU908" s="52"/>
      <c r="CV908" s="52"/>
      <c r="CW908" s="52"/>
      <c r="CX908" s="52"/>
      <c r="CY908" s="52"/>
      <c r="CZ908" s="52">
        <v>16.823939048191338</v>
      </c>
      <c r="DA908" s="52">
        <v>19.496255895940152</v>
      </c>
      <c r="DB908" s="52">
        <v>17.335082511020332</v>
      </c>
      <c r="DC908" s="52"/>
      <c r="DD908" s="50" t="s">
        <v>1241</v>
      </c>
      <c r="DE908" s="22"/>
      <c r="DF908" s="22"/>
    </row>
    <row r="909" spans="1:110" x14ac:dyDescent="0.25">
      <c r="A909" s="50" t="s">
        <v>3640</v>
      </c>
      <c r="B909" s="50" t="s">
        <v>2501</v>
      </c>
      <c r="C909" s="50" t="s">
        <v>1284</v>
      </c>
      <c r="D909" s="50" t="s">
        <v>107</v>
      </c>
      <c r="E909" s="50" t="s">
        <v>114</v>
      </c>
      <c r="F909" s="50" t="s">
        <v>1454</v>
      </c>
      <c r="G909" s="50" t="s">
        <v>109</v>
      </c>
      <c r="H909" s="52">
        <v>37.023445463812465</v>
      </c>
      <c r="I909" s="52">
        <v>100</v>
      </c>
      <c r="J909" s="52">
        <v>37.023445463812465</v>
      </c>
      <c r="K909" s="52"/>
      <c r="L909" s="52"/>
      <c r="M909" s="52"/>
      <c r="N909" s="52"/>
      <c r="O909" s="52"/>
      <c r="P909" s="52"/>
      <c r="Q909" s="52"/>
      <c r="R909" s="52"/>
      <c r="S909" s="52"/>
      <c r="T909" s="52"/>
      <c r="U909" s="52"/>
      <c r="V909" s="52"/>
      <c r="W909" s="52"/>
      <c r="X909" s="52"/>
      <c r="Y909" s="52"/>
      <c r="Z909" s="52"/>
      <c r="AA909" s="52"/>
      <c r="AB909" s="52"/>
      <c r="AC909" s="52"/>
      <c r="AD909" s="52"/>
      <c r="AE909" s="52"/>
      <c r="AF909" s="52"/>
      <c r="AG909" s="52"/>
      <c r="AH909" s="52"/>
      <c r="AI909" s="52"/>
      <c r="AJ909" s="52"/>
      <c r="AK909" s="52"/>
      <c r="AL909" s="52"/>
      <c r="AM909" s="53"/>
      <c r="AN909" s="53"/>
      <c r="AO909" s="53"/>
      <c r="AP909" s="52"/>
      <c r="AQ909" s="52"/>
      <c r="AR909" s="52"/>
      <c r="AS909" s="52"/>
      <c r="AT909" s="52"/>
      <c r="AU909" s="52"/>
      <c r="AV909" s="52"/>
      <c r="AW909" s="52"/>
      <c r="AX909" s="52"/>
      <c r="AY909" s="52"/>
      <c r="AZ909" s="52">
        <v>0.19266055045871561</v>
      </c>
      <c r="BA909" s="52">
        <v>21.4678899082569</v>
      </c>
      <c r="BB909" s="52">
        <v>50</v>
      </c>
      <c r="BC909" s="52">
        <v>0.22222222222222221</v>
      </c>
      <c r="BD909" s="52">
        <v>15.555555555555568</v>
      </c>
      <c r="BE909" s="52">
        <v>50</v>
      </c>
      <c r="BF909" s="52"/>
      <c r="BG909" s="52"/>
      <c r="BH909" s="52"/>
      <c r="BI909" s="52"/>
      <c r="BJ909" s="52"/>
      <c r="BK909" s="52"/>
      <c r="BL909" s="52"/>
      <c r="BM909" s="52"/>
      <c r="BN909" s="52"/>
      <c r="BO909" s="52"/>
      <c r="BP909" s="52"/>
      <c r="BQ909" s="52"/>
      <c r="BR909" s="52"/>
      <c r="BS909" s="52"/>
      <c r="BT909" s="52"/>
      <c r="BU909" s="54"/>
      <c r="BV909" s="54"/>
      <c r="BW909" s="52"/>
      <c r="BX909" s="52"/>
      <c r="BY909" s="52"/>
      <c r="BZ909" s="55"/>
      <c r="CA909" s="55"/>
      <c r="CB909" s="52"/>
      <c r="CC909" s="52"/>
      <c r="CD909" s="52"/>
      <c r="CE909" s="52"/>
      <c r="CF909" s="52"/>
      <c r="CG909" s="52"/>
      <c r="CH909" s="52"/>
      <c r="CI909" s="52"/>
      <c r="CJ909" s="52"/>
      <c r="CK909" s="52"/>
      <c r="CL909" s="52"/>
      <c r="CM909" s="52"/>
      <c r="CN909" s="52"/>
      <c r="CO909" s="52"/>
      <c r="CP909" s="52"/>
      <c r="CQ909" s="52"/>
      <c r="CR909" s="52"/>
      <c r="CS909" s="52"/>
      <c r="CT909" s="52"/>
      <c r="CU909" s="52"/>
      <c r="CV909" s="52"/>
      <c r="CW909" s="52"/>
      <c r="CX909" s="52"/>
      <c r="CY909" s="52"/>
      <c r="CZ909" s="52"/>
      <c r="DA909" s="52"/>
      <c r="DB909" s="52"/>
      <c r="DC909" s="52"/>
      <c r="DD909" s="50" t="s">
        <v>1309</v>
      </c>
      <c r="DE909" s="22"/>
      <c r="DF909" s="22"/>
    </row>
    <row r="910" spans="1:110" x14ac:dyDescent="0.25">
      <c r="A910" s="50" t="s">
        <v>3708</v>
      </c>
      <c r="B910" s="50" t="s">
        <v>2502</v>
      </c>
      <c r="C910" s="50" t="s">
        <v>1408</v>
      </c>
      <c r="D910" s="50" t="s">
        <v>140</v>
      </c>
      <c r="E910" s="50" t="s">
        <v>123</v>
      </c>
      <c r="F910" s="50" t="s">
        <v>2644</v>
      </c>
      <c r="G910" s="50" t="s">
        <v>109</v>
      </c>
      <c r="H910" s="52">
        <v>807.50368589138509</v>
      </c>
      <c r="I910" s="52">
        <v>1250</v>
      </c>
      <c r="J910" s="52">
        <v>64.600294871310808</v>
      </c>
      <c r="K910" s="52">
        <v>0</v>
      </c>
      <c r="L910" s="52">
        <v>227</v>
      </c>
      <c r="M910" s="52">
        <v>54.503237962452879</v>
      </c>
      <c r="N910" s="52">
        <v>72.670983949937167</v>
      </c>
      <c r="O910" s="52">
        <v>100</v>
      </c>
      <c r="P910" s="52">
        <v>119</v>
      </c>
      <c r="Q910" s="52">
        <v>52.821102697308142</v>
      </c>
      <c r="R910" s="52">
        <v>53.477736324990531</v>
      </c>
      <c r="S910" s="52">
        <v>56.356701819417921</v>
      </c>
      <c r="T910" s="52">
        <v>70.428136929744184</v>
      </c>
      <c r="U910" s="52">
        <v>100</v>
      </c>
      <c r="V910" s="52">
        <v>233</v>
      </c>
      <c r="W910" s="52">
        <v>47.811383282013949</v>
      </c>
      <c r="X910" s="52">
        <v>63.748511042685266</v>
      </c>
      <c r="Y910" s="52">
        <v>100</v>
      </c>
      <c r="Z910" s="52">
        <v>122</v>
      </c>
      <c r="AA910" s="52">
        <v>42.655930923240177</v>
      </c>
      <c r="AB910" s="52">
        <v>56.874574564320234</v>
      </c>
      <c r="AC910" s="52">
        <v>100</v>
      </c>
      <c r="AD910" s="52">
        <v>192</v>
      </c>
      <c r="AE910" s="52">
        <v>51.851345486111079</v>
      </c>
      <c r="AF910" s="52">
        <v>69.135127314814767</v>
      </c>
      <c r="AG910" s="52">
        <v>100</v>
      </c>
      <c r="AH910" s="52">
        <v>94</v>
      </c>
      <c r="AI910" s="52">
        <v>47.780762411347524</v>
      </c>
      <c r="AJ910" s="52">
        <v>55.755782312925163</v>
      </c>
      <c r="AK910" s="52">
        <v>63.707683215130032</v>
      </c>
      <c r="AL910" s="52">
        <v>100</v>
      </c>
      <c r="AM910" s="53">
        <v>3.53</v>
      </c>
      <c r="AN910" s="53">
        <v>10.82</v>
      </c>
      <c r="AO910" s="53">
        <v>7.97</v>
      </c>
      <c r="AP910" s="52">
        <v>1</v>
      </c>
      <c r="AQ910" s="52">
        <v>0.8125</v>
      </c>
      <c r="AR910" s="52">
        <v>0.82781456953642385</v>
      </c>
      <c r="AS910" s="52">
        <v>0.79562043795620441</v>
      </c>
      <c r="AT910" s="52">
        <v>0.83391003460207613</v>
      </c>
      <c r="AU910" s="52">
        <v>0.84868421052631582</v>
      </c>
      <c r="AV910" s="52">
        <v>0.81751824817518248</v>
      </c>
      <c r="AW910" s="52">
        <v>0.98536585365853657</v>
      </c>
      <c r="AX910" s="52">
        <v>0.98969072164948457</v>
      </c>
      <c r="AY910" s="52">
        <v>0.98148148148148151</v>
      </c>
      <c r="AZ910" s="52">
        <v>0.23454545454545456</v>
      </c>
      <c r="BA910" s="52">
        <v>13.090909090909086</v>
      </c>
      <c r="BB910" s="52">
        <v>50</v>
      </c>
      <c r="BC910" s="52">
        <v>0.3</v>
      </c>
      <c r="BD910" s="52">
        <v>0</v>
      </c>
      <c r="BE910" s="52">
        <v>50</v>
      </c>
      <c r="BF910" s="52">
        <v>60</v>
      </c>
      <c r="BG910" s="52">
        <v>181</v>
      </c>
      <c r="BH910" s="52">
        <v>0.33149171270718231</v>
      </c>
      <c r="BI910" s="52">
        <v>22.099447513812155</v>
      </c>
      <c r="BJ910" s="52">
        <v>50</v>
      </c>
      <c r="BK910" s="52">
        <v>47</v>
      </c>
      <c r="BL910" s="52">
        <v>181</v>
      </c>
      <c r="BM910" s="52">
        <v>0.25966850828729282</v>
      </c>
      <c r="BN910" s="52">
        <v>17.311233885819522</v>
      </c>
      <c r="BO910" s="52">
        <v>50</v>
      </c>
      <c r="BP910" s="52">
        <v>118</v>
      </c>
      <c r="BQ910" s="52">
        <v>151</v>
      </c>
      <c r="BR910" s="52">
        <v>0.7814569536423841</v>
      </c>
      <c r="BS910" s="52">
        <v>41.566859236297027</v>
      </c>
      <c r="BT910" s="52">
        <v>50</v>
      </c>
      <c r="BU910" s="54">
        <v>76</v>
      </c>
      <c r="BV910" s="54">
        <v>83</v>
      </c>
      <c r="BW910" s="52">
        <v>0.91566265060240959</v>
      </c>
      <c r="BX910" s="52">
        <v>97.410920276852082</v>
      </c>
      <c r="BY910" s="52">
        <v>100</v>
      </c>
      <c r="BZ910" s="55">
        <v>35</v>
      </c>
      <c r="CA910" s="55">
        <v>37</v>
      </c>
      <c r="CB910" s="52">
        <v>0.94594594594594594</v>
      </c>
      <c r="CC910" s="52">
        <v>100</v>
      </c>
      <c r="CD910" s="52">
        <v>100</v>
      </c>
      <c r="CE910" s="52">
        <v>0</v>
      </c>
      <c r="CF910" s="52">
        <v>77</v>
      </c>
      <c r="CG910" s="52">
        <v>51</v>
      </c>
      <c r="CH910" s="52">
        <v>0.66233766233766234</v>
      </c>
      <c r="CI910" s="52">
        <v>88.311688311688314</v>
      </c>
      <c r="CJ910" s="52">
        <v>100</v>
      </c>
      <c r="CK910" s="52">
        <v>176</v>
      </c>
      <c r="CL910" s="52">
        <v>56</v>
      </c>
      <c r="CM910" s="52">
        <v>207</v>
      </c>
      <c r="CN910" s="52">
        <v>0.31818181818181818</v>
      </c>
      <c r="CO910" s="52">
        <v>0.85024154589371981</v>
      </c>
      <c r="CP910" s="52">
        <v>10.606060606060606</v>
      </c>
      <c r="CQ910" s="52">
        <v>50</v>
      </c>
      <c r="CR910" s="52">
        <v>88</v>
      </c>
      <c r="CS910" s="52">
        <v>357</v>
      </c>
      <c r="CT910" s="52">
        <v>0.24649859943977592</v>
      </c>
      <c r="CU910" s="52">
        <v>20.541549953314661</v>
      </c>
      <c r="CV910" s="52">
        <v>50</v>
      </c>
      <c r="CW910" s="52">
        <v>0.94594594594594594</v>
      </c>
      <c r="CX910" s="52">
        <v>0.94</v>
      </c>
      <c r="CY910" s="52">
        <v>-5.945945945945965E-3</v>
      </c>
      <c r="CZ910" s="52">
        <v>16.823939048191338</v>
      </c>
      <c r="DA910" s="52">
        <v>19.496255895940152</v>
      </c>
      <c r="DB910" s="52">
        <v>17.335082511020332</v>
      </c>
      <c r="DC910" s="52">
        <v>12.629206143265662</v>
      </c>
      <c r="DD910" s="50" t="s">
        <v>1410</v>
      </c>
      <c r="DE910" s="22"/>
      <c r="DF910" s="22"/>
    </row>
    <row r="911" spans="1:110" x14ac:dyDescent="0.25">
      <c r="A911" s="50" t="s">
        <v>2776</v>
      </c>
      <c r="B911" s="50" t="s">
        <v>2503</v>
      </c>
      <c r="C911" s="50" t="s">
        <v>106</v>
      </c>
      <c r="D911" s="50" t="s">
        <v>122</v>
      </c>
      <c r="E911" s="50" t="s">
        <v>123</v>
      </c>
      <c r="F911" s="50" t="s">
        <v>2644</v>
      </c>
      <c r="G911" s="50" t="s">
        <v>109</v>
      </c>
      <c r="H911" s="52">
        <v>902.71448305680383</v>
      </c>
      <c r="I911" s="52">
        <v>1250</v>
      </c>
      <c r="J911" s="52">
        <v>72.217158644544313</v>
      </c>
      <c r="K911" s="52">
        <v>1</v>
      </c>
      <c r="L911" s="52">
        <v>126</v>
      </c>
      <c r="M911" s="52">
        <v>62.05805171530978</v>
      </c>
      <c r="N911" s="52">
        <v>82.744068953746378</v>
      </c>
      <c r="O911" s="52">
        <v>100</v>
      </c>
      <c r="P911" s="52">
        <v>36</v>
      </c>
      <c r="Q911" s="52">
        <v>42.605286738351253</v>
      </c>
      <c r="R911" s="52">
        <v>51.111625931503163</v>
      </c>
      <c r="S911" s="52">
        <v>69.839157706093189</v>
      </c>
      <c r="T911" s="52">
        <v>56.807048984468331</v>
      </c>
      <c r="U911" s="52">
        <v>100</v>
      </c>
      <c r="V911" s="52">
        <v>125</v>
      </c>
      <c r="W911" s="52">
        <v>44.996426116838499</v>
      </c>
      <c r="X911" s="52">
        <v>59.995234822451337</v>
      </c>
      <c r="Y911" s="52">
        <v>100</v>
      </c>
      <c r="Z911" s="52">
        <v>36</v>
      </c>
      <c r="AA911" s="52">
        <v>29.878293241695303</v>
      </c>
      <c r="AB911" s="52">
        <v>39.837724322260406</v>
      </c>
      <c r="AC911" s="52">
        <v>100</v>
      </c>
      <c r="AD911" s="52">
        <v>125</v>
      </c>
      <c r="AE911" s="52">
        <v>60.106933333333352</v>
      </c>
      <c r="AF911" s="52">
        <v>80.142577777777802</v>
      </c>
      <c r="AG911" s="52">
        <v>100</v>
      </c>
      <c r="AH911" s="52">
        <v>36</v>
      </c>
      <c r="AI911" s="52">
        <v>50.640740740740746</v>
      </c>
      <c r="AJ911" s="52">
        <v>63.935955056179807</v>
      </c>
      <c r="AK911" s="52">
        <v>67.52098765432099</v>
      </c>
      <c r="AL911" s="52">
        <v>100</v>
      </c>
      <c r="AM911" s="53">
        <v>27.23</v>
      </c>
      <c r="AN911" s="53">
        <v>21.23</v>
      </c>
      <c r="AO911" s="53">
        <v>13.29</v>
      </c>
      <c r="AP911" s="52">
        <v>1</v>
      </c>
      <c r="AQ911" s="52">
        <v>0.96240601503759393</v>
      </c>
      <c r="AR911" s="52">
        <v>0.94871794871794868</v>
      </c>
      <c r="AS911" s="52">
        <v>0.96808510638297873</v>
      </c>
      <c r="AT911" s="52">
        <v>0.96240601503759393</v>
      </c>
      <c r="AU911" s="52">
        <v>0.95</v>
      </c>
      <c r="AV911" s="52">
        <v>0.967741935483871</v>
      </c>
      <c r="AW911" s="52">
        <v>0.98425196850393704</v>
      </c>
      <c r="AX911" s="52">
        <v>0.94736842105263153</v>
      </c>
      <c r="AY911" s="52">
        <v>1</v>
      </c>
      <c r="AZ911" s="52">
        <v>0.14711359404096835</v>
      </c>
      <c r="BA911" s="52">
        <v>30.577281191806335</v>
      </c>
      <c r="BB911" s="52">
        <v>50</v>
      </c>
      <c r="BC911" s="52">
        <v>0.25</v>
      </c>
      <c r="BD911" s="52">
        <v>10.000000000000009</v>
      </c>
      <c r="BE911" s="52">
        <v>50</v>
      </c>
      <c r="BF911" s="52">
        <v>260</v>
      </c>
      <c r="BG911" s="52">
        <v>273</v>
      </c>
      <c r="BH911" s="52">
        <v>0.95238095238095233</v>
      </c>
      <c r="BI911" s="52">
        <v>50</v>
      </c>
      <c r="BJ911" s="52">
        <v>50</v>
      </c>
      <c r="BK911" s="52">
        <v>110</v>
      </c>
      <c r="BL911" s="52">
        <v>273</v>
      </c>
      <c r="BM911" s="52">
        <v>0.40293040293040294</v>
      </c>
      <c r="BN911" s="52">
        <v>26.862026862026863</v>
      </c>
      <c r="BO911" s="52">
        <v>50</v>
      </c>
      <c r="BP911" s="52">
        <v>119</v>
      </c>
      <c r="BQ911" s="52">
        <v>136</v>
      </c>
      <c r="BR911" s="52">
        <v>0.875</v>
      </c>
      <c r="BS911" s="52">
        <v>46.542553191489368</v>
      </c>
      <c r="BT911" s="52">
        <v>50</v>
      </c>
      <c r="BU911" s="54">
        <v>121</v>
      </c>
      <c r="BV911" s="54">
        <v>128</v>
      </c>
      <c r="BW911" s="52">
        <v>0.9453125</v>
      </c>
      <c r="BX911" s="52">
        <v>100</v>
      </c>
      <c r="BY911" s="52">
        <v>100</v>
      </c>
      <c r="BZ911" s="55">
        <v>28</v>
      </c>
      <c r="CA911" s="55">
        <v>31</v>
      </c>
      <c r="CB911" s="52">
        <v>0.90322580645161277</v>
      </c>
      <c r="CC911" s="52">
        <v>96.087851750171566</v>
      </c>
      <c r="CD911" s="52">
        <v>100</v>
      </c>
      <c r="CE911" s="52">
        <v>0</v>
      </c>
      <c r="CF911" s="52">
        <v>128</v>
      </c>
      <c r="CG911" s="52">
        <v>97</v>
      </c>
      <c r="CH911" s="52">
        <v>0.7578125</v>
      </c>
      <c r="CI911" s="52">
        <v>100</v>
      </c>
      <c r="CJ911" s="52">
        <v>100</v>
      </c>
      <c r="CK911" s="52">
        <v>109</v>
      </c>
      <c r="CL911" s="52">
        <v>59</v>
      </c>
      <c r="CM911" s="52">
        <v>128</v>
      </c>
      <c r="CN911" s="52">
        <v>0.54128440366972475</v>
      </c>
      <c r="CO911" s="52">
        <v>0.8515625</v>
      </c>
      <c r="CP911" s="52">
        <v>18.042813455657491</v>
      </c>
      <c r="CQ911" s="52">
        <v>50</v>
      </c>
      <c r="CR911" s="52">
        <v>242</v>
      </c>
      <c r="CS911" s="52">
        <v>537</v>
      </c>
      <c r="CT911" s="52">
        <v>0.4506517690875233</v>
      </c>
      <c r="CU911" s="52">
        <v>37.554314090626946</v>
      </c>
      <c r="CV911" s="52">
        <v>50</v>
      </c>
      <c r="CW911" s="52">
        <v>0.90322580645161277</v>
      </c>
      <c r="CX911" s="52">
        <v>0.94</v>
      </c>
      <c r="CY911" s="52">
        <v>3.6774193548387187E-2</v>
      </c>
      <c r="CZ911" s="52">
        <v>16.823939048191338</v>
      </c>
      <c r="DA911" s="52">
        <v>19.496255895940152</v>
      </c>
      <c r="DB911" s="52">
        <v>17.335082511020332</v>
      </c>
      <c r="DC911" s="52">
        <v>12.629206143265662</v>
      </c>
      <c r="DD911" s="50" t="s">
        <v>324</v>
      </c>
      <c r="DE911" s="22"/>
      <c r="DF911" s="22"/>
    </row>
    <row r="912" spans="1:110" x14ac:dyDescent="0.25">
      <c r="A912" s="50" t="s">
        <v>3638</v>
      </c>
      <c r="B912" s="50" t="s">
        <v>2504</v>
      </c>
      <c r="C912" s="50" t="s">
        <v>1284</v>
      </c>
      <c r="D912" s="50" t="s">
        <v>108</v>
      </c>
      <c r="E912" s="50" t="s">
        <v>119</v>
      </c>
      <c r="F912" s="50" t="s">
        <v>1454</v>
      </c>
      <c r="G912" s="50" t="s">
        <v>109</v>
      </c>
      <c r="H912" s="52">
        <v>548.08455196494538</v>
      </c>
      <c r="I912" s="52">
        <v>800</v>
      </c>
      <c r="J912" s="52">
        <v>68.510568995618172</v>
      </c>
      <c r="K912" s="52">
        <v>0</v>
      </c>
      <c r="L912" s="52">
        <v>697</v>
      </c>
      <c r="M912" s="52">
        <v>61.137738060194629</v>
      </c>
      <c r="N912" s="52">
        <v>81.516984080259505</v>
      </c>
      <c r="O912" s="52">
        <v>100</v>
      </c>
      <c r="P912" s="52">
        <v>431</v>
      </c>
      <c r="Q912" s="52">
        <v>55.883523502240315</v>
      </c>
      <c r="R912" s="52">
        <v>62.622120816399807</v>
      </c>
      <c r="S912" s="52">
        <v>69.651145858985259</v>
      </c>
      <c r="T912" s="52">
        <v>74.511364669653759</v>
      </c>
      <c r="U912" s="52">
        <v>100</v>
      </c>
      <c r="V912" s="52">
        <v>696</v>
      </c>
      <c r="W912" s="52">
        <v>52.019232041270392</v>
      </c>
      <c r="X912" s="52">
        <v>69.358976055027185</v>
      </c>
      <c r="Y912" s="52">
        <v>100</v>
      </c>
      <c r="Z912" s="52">
        <v>431</v>
      </c>
      <c r="AA912" s="52">
        <v>45.500054488116568</v>
      </c>
      <c r="AB912" s="52">
        <v>60.666739317488762</v>
      </c>
      <c r="AC912" s="52">
        <v>100</v>
      </c>
      <c r="AD912" s="52">
        <v>226</v>
      </c>
      <c r="AE912" s="52">
        <v>51.334955752212373</v>
      </c>
      <c r="AF912" s="52">
        <v>68.446607669616498</v>
      </c>
      <c r="AG912" s="52">
        <v>100</v>
      </c>
      <c r="AH912" s="52">
        <v>124</v>
      </c>
      <c r="AI912" s="52">
        <v>45.23897849462368</v>
      </c>
      <c r="AJ912" s="52">
        <v>58.745751633986934</v>
      </c>
      <c r="AK912" s="52">
        <v>60.318637992831569</v>
      </c>
      <c r="AL912" s="52">
        <v>100</v>
      </c>
      <c r="AM912" s="53">
        <v>13.76</v>
      </c>
      <c r="AN912" s="53">
        <v>17.12</v>
      </c>
      <c r="AO912" s="53">
        <v>13.5</v>
      </c>
      <c r="AP912" s="52">
        <v>0</v>
      </c>
      <c r="AQ912" s="52">
        <v>0.99858356940509918</v>
      </c>
      <c r="AR912" s="52">
        <v>0.99769053117782913</v>
      </c>
      <c r="AS912" s="52">
        <v>1</v>
      </c>
      <c r="AT912" s="52">
        <v>0.99716713881019825</v>
      </c>
      <c r="AU912" s="52">
        <v>0.99769053117782913</v>
      </c>
      <c r="AV912" s="52">
        <v>0.99633699633699635</v>
      </c>
      <c r="AW912" s="52">
        <v>1</v>
      </c>
      <c r="AX912" s="52">
        <v>1</v>
      </c>
      <c r="AY912" s="52">
        <v>1</v>
      </c>
      <c r="AZ912" s="52">
        <v>0.13352272727272727</v>
      </c>
      <c r="BA912" s="52">
        <v>33.295454545454547</v>
      </c>
      <c r="BB912" s="52">
        <v>50</v>
      </c>
      <c r="BC912" s="52">
        <v>0.17410714285714285</v>
      </c>
      <c r="BD912" s="52">
        <v>25.178571428571452</v>
      </c>
      <c r="BE912" s="52">
        <v>50</v>
      </c>
      <c r="BF912" s="52"/>
      <c r="BG912" s="52"/>
      <c r="BH912" s="52"/>
      <c r="BI912" s="52"/>
      <c r="BJ912" s="52"/>
      <c r="BK912" s="52"/>
      <c r="BL912" s="52"/>
      <c r="BM912" s="52"/>
      <c r="BN912" s="52"/>
      <c r="BO912" s="52"/>
      <c r="BP912" s="52">
        <v>194</v>
      </c>
      <c r="BQ912" s="52">
        <v>222</v>
      </c>
      <c r="BR912" s="52">
        <v>0.87387387387387383</v>
      </c>
      <c r="BS912" s="52">
        <v>46.482652865631593</v>
      </c>
      <c r="BT912" s="52">
        <v>50</v>
      </c>
      <c r="BU912" s="54"/>
      <c r="BV912" s="54"/>
      <c r="BW912" s="52"/>
      <c r="BX912" s="52"/>
      <c r="BY912" s="52"/>
      <c r="BZ912" s="55"/>
      <c r="CA912" s="55"/>
      <c r="CB912" s="52"/>
      <c r="CC912" s="52"/>
      <c r="CD912" s="52"/>
      <c r="CE912" s="52"/>
      <c r="CF912" s="52"/>
      <c r="CG912" s="52"/>
      <c r="CH912" s="52"/>
      <c r="CI912" s="52"/>
      <c r="CJ912" s="52"/>
      <c r="CK912" s="52">
        <v>471</v>
      </c>
      <c r="CL912" s="52">
        <v>200</v>
      </c>
      <c r="CM912" s="52">
        <v>472</v>
      </c>
      <c r="CN912" s="52">
        <v>0.42462845010615713</v>
      </c>
      <c r="CO912" s="52">
        <v>0.9978813559322034</v>
      </c>
      <c r="CP912" s="52">
        <v>28.308563340410476</v>
      </c>
      <c r="CQ912" s="52">
        <v>50</v>
      </c>
      <c r="CR912" s="52"/>
      <c r="CS912" s="52"/>
      <c r="CT912" s="52"/>
      <c r="CU912" s="52"/>
      <c r="CV912" s="52"/>
      <c r="CW912" s="52"/>
      <c r="CX912" s="52"/>
      <c r="CY912" s="52"/>
      <c r="CZ912" s="52">
        <v>16.823939048191338</v>
      </c>
      <c r="DA912" s="52">
        <v>19.496255895940152</v>
      </c>
      <c r="DB912" s="52">
        <v>17.335082511020332</v>
      </c>
      <c r="DC912" s="52"/>
      <c r="DD912" s="50" t="s">
        <v>1306</v>
      </c>
      <c r="DE912" s="22"/>
      <c r="DF912" s="22"/>
    </row>
    <row r="913" spans="1:110" x14ac:dyDescent="0.25">
      <c r="A913" s="50" t="s">
        <v>3065</v>
      </c>
      <c r="B913" s="50" t="s">
        <v>2505</v>
      </c>
      <c r="C913" s="50" t="s">
        <v>106</v>
      </c>
      <c r="D913" s="50" t="s">
        <v>114</v>
      </c>
      <c r="E913" s="50" t="s">
        <v>137</v>
      </c>
      <c r="F913" s="50" t="s">
        <v>2644</v>
      </c>
      <c r="G913" s="50" t="s">
        <v>109</v>
      </c>
      <c r="H913" s="52">
        <v>618.95576533671351</v>
      </c>
      <c r="I913" s="52">
        <v>750</v>
      </c>
      <c r="J913" s="52">
        <v>82.527435378228461</v>
      </c>
      <c r="K913" s="52">
        <v>0</v>
      </c>
      <c r="L913" s="52">
        <v>156</v>
      </c>
      <c r="M913" s="52">
        <v>74.841487395002559</v>
      </c>
      <c r="N913" s="52">
        <v>99.788649860003403</v>
      </c>
      <c r="O913" s="52">
        <v>100</v>
      </c>
      <c r="P913" s="52">
        <v>73</v>
      </c>
      <c r="Q913" s="52">
        <v>67.391593694789506</v>
      </c>
      <c r="R913" s="52">
        <v>70.963402913704101</v>
      </c>
      <c r="S913" s="52">
        <v>75</v>
      </c>
      <c r="T913" s="52">
        <v>89.855458259719342</v>
      </c>
      <c r="U913" s="52">
        <v>100</v>
      </c>
      <c r="V913" s="52">
        <v>156</v>
      </c>
      <c r="W913" s="52">
        <v>63.859739873361669</v>
      </c>
      <c r="X913" s="52">
        <v>85.146319831148887</v>
      </c>
      <c r="Y913" s="52">
        <v>100</v>
      </c>
      <c r="Z913" s="52">
        <v>73</v>
      </c>
      <c r="AA913" s="52">
        <v>55.782972306944913</v>
      </c>
      <c r="AB913" s="52">
        <v>74.377296409259884</v>
      </c>
      <c r="AC913" s="52">
        <v>100</v>
      </c>
      <c r="AD913" s="52">
        <v>61</v>
      </c>
      <c r="AE913" s="52">
        <v>61.780327868852467</v>
      </c>
      <c r="AF913" s="52">
        <v>82.373770491803285</v>
      </c>
      <c r="AG913" s="52">
        <v>100</v>
      </c>
      <c r="AH913" s="52">
        <v>25</v>
      </c>
      <c r="AI913" s="52">
        <v>54.35466666666666</v>
      </c>
      <c r="AJ913" s="52">
        <v>66.937037037037015</v>
      </c>
      <c r="AK913" s="52">
        <v>72.472888888888875</v>
      </c>
      <c r="AL913" s="52">
        <v>100</v>
      </c>
      <c r="AM913" s="53">
        <v>7.6</v>
      </c>
      <c r="AN913" s="53">
        <v>15.18</v>
      </c>
      <c r="AO913" s="53">
        <v>12.58</v>
      </c>
      <c r="AP913" s="52">
        <v>0</v>
      </c>
      <c r="AQ913" s="52">
        <v>0.99367088607594933</v>
      </c>
      <c r="AR913" s="52">
        <v>0.98666666666666669</v>
      </c>
      <c r="AS913" s="52">
        <v>1</v>
      </c>
      <c r="AT913" s="52">
        <v>0.99367088607594933</v>
      </c>
      <c r="AU913" s="52">
        <v>0.98666666666666669</v>
      </c>
      <c r="AV913" s="52">
        <v>1</v>
      </c>
      <c r="AW913" s="52">
        <v>1</v>
      </c>
      <c r="AX913" s="52">
        <v>1</v>
      </c>
      <c r="AY913" s="52">
        <v>1</v>
      </c>
      <c r="AZ913" s="52">
        <v>7.0967741935483872E-2</v>
      </c>
      <c r="BA913" s="52">
        <v>45.806451612903246</v>
      </c>
      <c r="BB913" s="52">
        <v>50</v>
      </c>
      <c r="BC913" s="52">
        <v>0.10247349823321555</v>
      </c>
      <c r="BD913" s="52">
        <v>39.505300353356894</v>
      </c>
      <c r="BE913" s="52">
        <v>50</v>
      </c>
      <c r="BF913" s="52"/>
      <c r="BG913" s="52"/>
      <c r="BH913" s="52"/>
      <c r="BI913" s="52"/>
      <c r="BJ913" s="52"/>
      <c r="BK913" s="52"/>
      <c r="BL913" s="52"/>
      <c r="BM913" s="52"/>
      <c r="BN913" s="52"/>
      <c r="BO913" s="52"/>
      <c r="BP913" s="52"/>
      <c r="BQ913" s="52"/>
      <c r="BR913" s="52"/>
      <c r="BS913" s="52"/>
      <c r="BT913" s="52"/>
      <c r="BU913" s="54"/>
      <c r="BV913" s="54"/>
      <c r="BW913" s="52"/>
      <c r="BX913" s="52"/>
      <c r="BY913" s="52"/>
      <c r="BZ913" s="55"/>
      <c r="CA913" s="55"/>
      <c r="CB913" s="52"/>
      <c r="CC913" s="52"/>
      <c r="CD913" s="52"/>
      <c r="CE913" s="52"/>
      <c r="CF913" s="52"/>
      <c r="CG913" s="52"/>
      <c r="CH913" s="52"/>
      <c r="CI913" s="52"/>
      <c r="CJ913" s="52"/>
      <c r="CK913" s="52">
        <v>45</v>
      </c>
      <c r="CL913" s="52">
        <v>20</v>
      </c>
      <c r="CM913" s="52">
        <v>49</v>
      </c>
      <c r="CN913" s="52">
        <v>0.44444444444444442</v>
      </c>
      <c r="CO913" s="52">
        <v>0.91836734693877553</v>
      </c>
      <c r="CP913" s="52">
        <v>29.629629629629626</v>
      </c>
      <c r="CQ913" s="52">
        <v>50</v>
      </c>
      <c r="CR913" s="52"/>
      <c r="CS913" s="52"/>
      <c r="CT913" s="52"/>
      <c r="CU913" s="52"/>
      <c r="CV913" s="52"/>
      <c r="CW913" s="52"/>
      <c r="CX913" s="52"/>
      <c r="CY913" s="52"/>
      <c r="CZ913" s="52">
        <v>16.823939048191338</v>
      </c>
      <c r="DA913" s="52">
        <v>19.496255895940152</v>
      </c>
      <c r="DB913" s="52">
        <v>17.335082511020332</v>
      </c>
      <c r="DC913" s="52"/>
      <c r="DD913" s="50" t="s">
        <v>656</v>
      </c>
      <c r="DE913" s="22"/>
      <c r="DF913" s="22"/>
    </row>
    <row r="914" spans="1:110" x14ac:dyDescent="0.25">
      <c r="A914" s="50" t="s">
        <v>3242</v>
      </c>
      <c r="B914" s="50" t="s">
        <v>2506</v>
      </c>
      <c r="C914" s="50" t="s">
        <v>106</v>
      </c>
      <c r="D914" s="50" t="s">
        <v>107</v>
      </c>
      <c r="E914" s="50" t="s">
        <v>137</v>
      </c>
      <c r="F914" s="50" t="s">
        <v>1454</v>
      </c>
      <c r="G914" s="50" t="s">
        <v>109</v>
      </c>
      <c r="H914" s="52">
        <v>504.94671858445213</v>
      </c>
      <c r="I914" s="52">
        <v>750</v>
      </c>
      <c r="J914" s="52">
        <v>67.326229144593626</v>
      </c>
      <c r="K914" s="52">
        <v>0</v>
      </c>
      <c r="L914" s="52">
        <v>128</v>
      </c>
      <c r="M914" s="52">
        <v>58.35622554872775</v>
      </c>
      <c r="N914" s="52">
        <v>77.808300731637004</v>
      </c>
      <c r="O914" s="52">
        <v>100</v>
      </c>
      <c r="P914" s="52">
        <v>99</v>
      </c>
      <c r="Q914" s="52">
        <v>56.080336043484976</v>
      </c>
      <c r="R914" s="52">
        <v>59.957084452774097</v>
      </c>
      <c r="S914" s="52">
        <v>66.125641445935827</v>
      </c>
      <c r="T914" s="52">
        <v>74.773781391313292</v>
      </c>
      <c r="U914" s="52">
        <v>100</v>
      </c>
      <c r="V914" s="52">
        <v>127</v>
      </c>
      <c r="W914" s="52">
        <v>48.406540366186022</v>
      </c>
      <c r="X914" s="52">
        <v>64.542053821581362</v>
      </c>
      <c r="Y914" s="52">
        <v>100</v>
      </c>
      <c r="Z914" s="52">
        <v>98</v>
      </c>
      <c r="AA914" s="52">
        <v>44.988522218114035</v>
      </c>
      <c r="AB914" s="52">
        <v>59.984696290818718</v>
      </c>
      <c r="AC914" s="52">
        <v>100</v>
      </c>
      <c r="AD914" s="52">
        <v>39</v>
      </c>
      <c r="AE914" s="52">
        <v>50.186324786324768</v>
      </c>
      <c r="AF914" s="52">
        <v>66.915099715099686</v>
      </c>
      <c r="AG914" s="52">
        <v>100</v>
      </c>
      <c r="AH914" s="52">
        <v>30</v>
      </c>
      <c r="AI914" s="52">
        <v>47.849999999999994</v>
      </c>
      <c r="AJ914" s="52"/>
      <c r="AK914" s="52">
        <v>63.79999999999999</v>
      </c>
      <c r="AL914" s="52">
        <v>100</v>
      </c>
      <c r="AM914" s="53">
        <v>10.039999999999999</v>
      </c>
      <c r="AN914" s="53">
        <v>14.96</v>
      </c>
      <c r="AO914" s="53"/>
      <c r="AP914" s="52">
        <v>0</v>
      </c>
      <c r="AQ914" s="52">
        <v>1</v>
      </c>
      <c r="AR914" s="52">
        <v>1</v>
      </c>
      <c r="AS914" s="52">
        <v>1</v>
      </c>
      <c r="AT914" s="52">
        <v>0.99319727891156462</v>
      </c>
      <c r="AU914" s="52">
        <v>0.99137931034482762</v>
      </c>
      <c r="AV914" s="52">
        <v>1</v>
      </c>
      <c r="AW914" s="52">
        <v>1</v>
      </c>
      <c r="AX914" s="52">
        <v>1</v>
      </c>
      <c r="AY914" s="52"/>
      <c r="AZ914" s="52">
        <v>8.191126279863481E-2</v>
      </c>
      <c r="BA914" s="52">
        <v>43.61774744027305</v>
      </c>
      <c r="BB914" s="52">
        <v>50</v>
      </c>
      <c r="BC914" s="52">
        <v>8.5106382978723402E-2</v>
      </c>
      <c r="BD914" s="52">
        <v>42.978723404255327</v>
      </c>
      <c r="BE914" s="52">
        <v>50</v>
      </c>
      <c r="BF914" s="52"/>
      <c r="BG914" s="52"/>
      <c r="BH914" s="52"/>
      <c r="BI914" s="52"/>
      <c r="BJ914" s="52"/>
      <c r="BK914" s="52"/>
      <c r="BL914" s="52"/>
      <c r="BM914" s="52"/>
      <c r="BN914" s="52"/>
      <c r="BO914" s="52"/>
      <c r="BP914" s="52"/>
      <c r="BQ914" s="52"/>
      <c r="BR914" s="52"/>
      <c r="BS914" s="52"/>
      <c r="BT914" s="52"/>
      <c r="BU914" s="54"/>
      <c r="BV914" s="54"/>
      <c r="BW914" s="52"/>
      <c r="BX914" s="52"/>
      <c r="BY914" s="52"/>
      <c r="BZ914" s="55"/>
      <c r="CA914" s="55"/>
      <c r="CB914" s="52"/>
      <c r="CC914" s="52"/>
      <c r="CD914" s="52"/>
      <c r="CE914" s="52"/>
      <c r="CF914" s="52"/>
      <c r="CG914" s="52"/>
      <c r="CH914" s="52"/>
      <c r="CI914" s="52"/>
      <c r="CJ914" s="52"/>
      <c r="CK914" s="52">
        <v>38</v>
      </c>
      <c r="CL914" s="52">
        <v>12</v>
      </c>
      <c r="CM914" s="52">
        <v>45</v>
      </c>
      <c r="CN914" s="52">
        <v>0.31578947368421051</v>
      </c>
      <c r="CO914" s="52">
        <v>0.84444444444444444</v>
      </c>
      <c r="CP914" s="52">
        <v>10.526315789473683</v>
      </c>
      <c r="CQ914" s="52">
        <v>50</v>
      </c>
      <c r="CR914" s="52"/>
      <c r="CS914" s="52"/>
      <c r="CT914" s="52"/>
      <c r="CU914" s="52"/>
      <c r="CV914" s="52"/>
      <c r="CW914" s="52"/>
      <c r="CX914" s="52"/>
      <c r="CY914" s="52"/>
      <c r="CZ914" s="52">
        <v>16.823939048191338</v>
      </c>
      <c r="DA914" s="52">
        <v>19.496255895940152</v>
      </c>
      <c r="DB914" s="52">
        <v>17.335082511020332</v>
      </c>
      <c r="DC914" s="52"/>
      <c r="DD914" s="50" t="s">
        <v>849</v>
      </c>
      <c r="DE914" s="22"/>
      <c r="DF914" s="22"/>
    </row>
    <row r="915" spans="1:110" x14ac:dyDescent="0.25">
      <c r="A915" s="50" t="s">
        <v>3396</v>
      </c>
      <c r="B915" s="50" t="s">
        <v>2507</v>
      </c>
      <c r="C915" s="50" t="s">
        <v>106</v>
      </c>
      <c r="D915" s="50" t="s">
        <v>132</v>
      </c>
      <c r="E915" s="50" t="s">
        <v>108</v>
      </c>
      <c r="F915" s="50" t="s">
        <v>1453</v>
      </c>
      <c r="G915" s="50" t="s">
        <v>109</v>
      </c>
      <c r="H915" s="52">
        <v>602.71106181965058</v>
      </c>
      <c r="I915" s="52">
        <v>750</v>
      </c>
      <c r="J915" s="52">
        <v>80.361474909286741</v>
      </c>
      <c r="K915" s="52">
        <v>0</v>
      </c>
      <c r="L915" s="52">
        <v>237</v>
      </c>
      <c r="M915" s="52">
        <v>68.707378037545965</v>
      </c>
      <c r="N915" s="52">
        <v>91.60983738339462</v>
      </c>
      <c r="O915" s="52">
        <v>100</v>
      </c>
      <c r="P915" s="52">
        <v>81</v>
      </c>
      <c r="Q915" s="52">
        <v>60.503612729121471</v>
      </c>
      <c r="R915" s="52">
        <v>71.109908673336477</v>
      </c>
      <c r="S915" s="52">
        <v>72.967025409227915</v>
      </c>
      <c r="T915" s="52">
        <v>80.671483638828619</v>
      </c>
      <c r="U915" s="52">
        <v>100</v>
      </c>
      <c r="V915" s="52">
        <v>237</v>
      </c>
      <c r="W915" s="52">
        <v>66.195304083822862</v>
      </c>
      <c r="X915" s="52">
        <v>88.260405445097149</v>
      </c>
      <c r="Y915" s="52">
        <v>100</v>
      </c>
      <c r="Z915" s="52">
        <v>81</v>
      </c>
      <c r="AA915" s="52">
        <v>56.730139689204023</v>
      </c>
      <c r="AB915" s="52">
        <v>75.640186252272031</v>
      </c>
      <c r="AC915" s="52">
        <v>100</v>
      </c>
      <c r="AD915" s="52">
        <v>70</v>
      </c>
      <c r="AE915" s="52">
        <v>60.101904761904763</v>
      </c>
      <c r="AF915" s="52">
        <v>80.135873015873017</v>
      </c>
      <c r="AG915" s="52">
        <v>100</v>
      </c>
      <c r="AH915" s="52">
        <v>26</v>
      </c>
      <c r="AI915" s="52">
        <v>53.011538461538457</v>
      </c>
      <c r="AJ915" s="52">
        <v>64.291666666666671</v>
      </c>
      <c r="AK915" s="52">
        <v>70.682051282051276</v>
      </c>
      <c r="AL915" s="52">
        <v>100</v>
      </c>
      <c r="AM915" s="53">
        <v>12.46</v>
      </c>
      <c r="AN915" s="53">
        <v>14.37</v>
      </c>
      <c r="AO915" s="53">
        <v>11.28</v>
      </c>
      <c r="AP915" s="52">
        <v>0</v>
      </c>
      <c r="AQ915" s="52">
        <v>1</v>
      </c>
      <c r="AR915" s="52">
        <v>1</v>
      </c>
      <c r="AS915" s="52">
        <v>1</v>
      </c>
      <c r="AT915" s="52">
        <v>1</v>
      </c>
      <c r="AU915" s="52">
        <v>1</v>
      </c>
      <c r="AV915" s="52">
        <v>1</v>
      </c>
      <c r="AW915" s="52">
        <v>1</v>
      </c>
      <c r="AX915" s="52">
        <v>1</v>
      </c>
      <c r="AY915" s="52">
        <v>1</v>
      </c>
      <c r="AZ915" s="52">
        <v>5.3719008264462811E-2</v>
      </c>
      <c r="BA915" s="52">
        <v>49.256198347107443</v>
      </c>
      <c r="BB915" s="52">
        <v>50</v>
      </c>
      <c r="BC915" s="52">
        <v>7.1428571428571425E-2</v>
      </c>
      <c r="BD915" s="52">
        <v>45.71428571428573</v>
      </c>
      <c r="BE915" s="52">
        <v>50</v>
      </c>
      <c r="BF915" s="52"/>
      <c r="BG915" s="52"/>
      <c r="BH915" s="52"/>
      <c r="BI915" s="52"/>
      <c r="BJ915" s="52"/>
      <c r="BK915" s="52"/>
      <c r="BL915" s="52"/>
      <c r="BM915" s="52"/>
      <c r="BN915" s="52"/>
      <c r="BO915" s="52"/>
      <c r="BP915" s="52"/>
      <c r="BQ915" s="52"/>
      <c r="BR915" s="52"/>
      <c r="BS915" s="52"/>
      <c r="BT915" s="52"/>
      <c r="BU915" s="54"/>
      <c r="BV915" s="54"/>
      <c r="BW915" s="52"/>
      <c r="BX915" s="52"/>
      <c r="BY915" s="52"/>
      <c r="BZ915" s="55"/>
      <c r="CA915" s="55"/>
      <c r="CB915" s="52"/>
      <c r="CC915" s="52"/>
      <c r="CD915" s="52"/>
      <c r="CE915" s="52"/>
      <c r="CF915" s="52"/>
      <c r="CG915" s="52"/>
      <c r="CH915" s="52"/>
      <c r="CI915" s="52"/>
      <c r="CJ915" s="52"/>
      <c r="CK915" s="52">
        <v>180</v>
      </c>
      <c r="CL915" s="52">
        <v>56</v>
      </c>
      <c r="CM915" s="52">
        <v>170</v>
      </c>
      <c r="CN915" s="52">
        <v>0.31111111111111112</v>
      </c>
      <c r="CO915" s="52">
        <v>1.0588235294117647</v>
      </c>
      <c r="CP915" s="52">
        <v>20.74074074074074</v>
      </c>
      <c r="CQ915" s="52">
        <v>50</v>
      </c>
      <c r="CR915" s="52"/>
      <c r="CS915" s="52"/>
      <c r="CT915" s="52"/>
      <c r="CU915" s="52"/>
      <c r="CV915" s="52"/>
      <c r="CW915" s="52"/>
      <c r="CX915" s="52"/>
      <c r="CY915" s="52"/>
      <c r="CZ915" s="52">
        <v>16.823939048191338</v>
      </c>
      <c r="DA915" s="52">
        <v>19.496255895940152</v>
      </c>
      <c r="DB915" s="52">
        <v>17.335082511020332</v>
      </c>
      <c r="DC915" s="52"/>
      <c r="DD915" s="50" t="s">
        <v>1027</v>
      </c>
      <c r="DE915" s="22"/>
      <c r="DF915" s="22"/>
    </row>
    <row r="916" spans="1:110" x14ac:dyDescent="0.25">
      <c r="A916" s="50" t="s">
        <v>3397</v>
      </c>
      <c r="B916" s="50" t="s">
        <v>2508</v>
      </c>
      <c r="C916" s="50" t="s">
        <v>106</v>
      </c>
      <c r="D916" s="50" t="s">
        <v>140</v>
      </c>
      <c r="E916" s="50" t="s">
        <v>123</v>
      </c>
      <c r="F916" s="50" t="s">
        <v>2644</v>
      </c>
      <c r="G916" s="50" t="s">
        <v>109</v>
      </c>
      <c r="H916" s="52">
        <v>963.75920058291103</v>
      </c>
      <c r="I916" s="52">
        <v>1250</v>
      </c>
      <c r="J916" s="52">
        <v>77.100736046632875</v>
      </c>
      <c r="K916" s="52">
        <v>0</v>
      </c>
      <c r="L916" s="52">
        <v>196</v>
      </c>
      <c r="M916" s="52">
        <v>69.963203452566006</v>
      </c>
      <c r="N916" s="52">
        <v>93.284271270087999</v>
      </c>
      <c r="O916" s="52">
        <v>100</v>
      </c>
      <c r="P916" s="52">
        <v>67</v>
      </c>
      <c r="Q916" s="52">
        <v>60.785717067764182</v>
      </c>
      <c r="R916" s="52">
        <v>63.921017116414667</v>
      </c>
      <c r="S916" s="52">
        <v>74.729804908238265</v>
      </c>
      <c r="T916" s="52">
        <v>81.047622757018914</v>
      </c>
      <c r="U916" s="52">
        <v>100</v>
      </c>
      <c r="V916" s="52">
        <v>197</v>
      </c>
      <c r="W916" s="52">
        <v>58.704306961250339</v>
      </c>
      <c r="X916" s="52">
        <v>78.272409281667123</v>
      </c>
      <c r="Y916" s="52">
        <v>100</v>
      </c>
      <c r="Z916" s="52">
        <v>67</v>
      </c>
      <c r="AA916" s="52">
        <v>48.582332033319538</v>
      </c>
      <c r="AB916" s="52">
        <v>64.776442711092713</v>
      </c>
      <c r="AC916" s="52">
        <v>100</v>
      </c>
      <c r="AD916" s="52">
        <v>147</v>
      </c>
      <c r="AE916" s="52">
        <v>56.232199546485248</v>
      </c>
      <c r="AF916" s="52">
        <v>74.97626606198034</v>
      </c>
      <c r="AG916" s="52">
        <v>100</v>
      </c>
      <c r="AH916" s="52">
        <v>47</v>
      </c>
      <c r="AI916" s="52">
        <v>49.4063829787234</v>
      </c>
      <c r="AJ916" s="52">
        <v>59.440333333333321</v>
      </c>
      <c r="AK916" s="52">
        <v>65.875177304964538</v>
      </c>
      <c r="AL916" s="52">
        <v>100</v>
      </c>
      <c r="AM916" s="53">
        <v>13.94</v>
      </c>
      <c r="AN916" s="53">
        <v>15.33</v>
      </c>
      <c r="AO916" s="53">
        <v>10.029999999999999</v>
      </c>
      <c r="AP916" s="52">
        <v>0</v>
      </c>
      <c r="AQ916" s="52">
        <v>0.98029556650246308</v>
      </c>
      <c r="AR916" s="52">
        <v>0.97142857142857142</v>
      </c>
      <c r="AS916" s="52">
        <v>0.98496240601503759</v>
      </c>
      <c r="AT916" s="52">
        <v>0.98522167487684731</v>
      </c>
      <c r="AU916" s="52">
        <v>0.97142857142857142</v>
      </c>
      <c r="AV916" s="52">
        <v>0.99248120300751874</v>
      </c>
      <c r="AW916" s="52">
        <v>1</v>
      </c>
      <c r="AX916" s="52">
        <v>1</v>
      </c>
      <c r="AY916" s="52">
        <v>1</v>
      </c>
      <c r="AZ916" s="52">
        <v>8.3550913838120106E-2</v>
      </c>
      <c r="BA916" s="52">
        <v>43.289817232375988</v>
      </c>
      <c r="BB916" s="52">
        <v>50</v>
      </c>
      <c r="BC916" s="52">
        <v>0.15517241379310345</v>
      </c>
      <c r="BD916" s="52">
        <v>28.965517241379327</v>
      </c>
      <c r="BE916" s="52">
        <v>50</v>
      </c>
      <c r="BF916" s="52">
        <v>39</v>
      </c>
      <c r="BG916" s="52">
        <v>116</v>
      </c>
      <c r="BH916" s="52">
        <v>0.33620689655172414</v>
      </c>
      <c r="BI916" s="52">
        <v>22.413793103448278</v>
      </c>
      <c r="BJ916" s="52">
        <v>50</v>
      </c>
      <c r="BK916" s="52">
        <v>35</v>
      </c>
      <c r="BL916" s="52">
        <v>116</v>
      </c>
      <c r="BM916" s="52">
        <v>0.30172413793103448</v>
      </c>
      <c r="BN916" s="52">
        <v>20.114942528735632</v>
      </c>
      <c r="BO916" s="52">
        <v>50</v>
      </c>
      <c r="BP916" s="52">
        <v>101</v>
      </c>
      <c r="BQ916" s="52">
        <v>126</v>
      </c>
      <c r="BR916" s="52">
        <v>0.80158730158730163</v>
      </c>
      <c r="BS916" s="52">
        <v>42.637622424856467</v>
      </c>
      <c r="BT916" s="52">
        <v>50</v>
      </c>
      <c r="BU916" s="54">
        <v>66</v>
      </c>
      <c r="BV916" s="54">
        <v>71</v>
      </c>
      <c r="BW916" s="52">
        <v>0.92957746478873238</v>
      </c>
      <c r="BX916" s="52">
        <v>98.891219658375789</v>
      </c>
      <c r="BY916" s="52">
        <v>100</v>
      </c>
      <c r="BZ916" s="55">
        <v>32</v>
      </c>
      <c r="CA916" s="55">
        <v>36</v>
      </c>
      <c r="CB916" s="52">
        <v>0.88888888888888884</v>
      </c>
      <c r="CC916" s="52">
        <v>94.562647754137117</v>
      </c>
      <c r="CD916" s="52">
        <v>100</v>
      </c>
      <c r="CE916" s="52">
        <v>0</v>
      </c>
      <c r="CF916" s="52">
        <v>70</v>
      </c>
      <c r="CG916" s="52">
        <v>56</v>
      </c>
      <c r="CH916" s="52">
        <v>0.8</v>
      </c>
      <c r="CI916" s="52">
        <v>100</v>
      </c>
      <c r="CJ916" s="52">
        <v>100</v>
      </c>
      <c r="CK916" s="52">
        <v>139</v>
      </c>
      <c r="CL916" s="52">
        <v>78</v>
      </c>
      <c r="CM916" s="52">
        <v>146</v>
      </c>
      <c r="CN916" s="52">
        <v>0.5611510791366906</v>
      </c>
      <c r="CO916" s="52">
        <v>0.95205479452054798</v>
      </c>
      <c r="CP916" s="52">
        <v>37.410071942446038</v>
      </c>
      <c r="CQ916" s="52">
        <v>50</v>
      </c>
      <c r="CR916" s="52">
        <v>48</v>
      </c>
      <c r="CS916" s="52">
        <v>232</v>
      </c>
      <c r="CT916" s="52">
        <v>0.20689655172413793</v>
      </c>
      <c r="CU916" s="52">
        <v>17.241379310344829</v>
      </c>
      <c r="CV916" s="52">
        <v>50</v>
      </c>
      <c r="CW916" s="52">
        <v>0.88888888888888884</v>
      </c>
      <c r="CX916" s="52">
        <v>0.94</v>
      </c>
      <c r="CY916" s="52">
        <v>5.1111111111111142E-2</v>
      </c>
      <c r="CZ916" s="52">
        <v>16.823939048191338</v>
      </c>
      <c r="DA916" s="52">
        <v>19.496255895940152</v>
      </c>
      <c r="DB916" s="52">
        <v>17.335082511020332</v>
      </c>
      <c r="DC916" s="52">
        <v>12.629206143265662</v>
      </c>
      <c r="DD916" s="50" t="s">
        <v>1028</v>
      </c>
      <c r="DE916" s="22"/>
      <c r="DF916" s="22"/>
    </row>
    <row r="917" spans="1:110" x14ac:dyDescent="0.25">
      <c r="A917" s="50" t="s">
        <v>2674</v>
      </c>
      <c r="B917" s="50" t="s">
        <v>135</v>
      </c>
      <c r="C917" s="50" t="s">
        <v>106</v>
      </c>
      <c r="D917" s="50" t="s">
        <v>137</v>
      </c>
      <c r="E917" s="50" t="s">
        <v>108</v>
      </c>
      <c r="F917" s="50" t="s">
        <v>1453</v>
      </c>
      <c r="G917" s="50" t="s">
        <v>109</v>
      </c>
      <c r="H917" s="52">
        <v>632.69184189820589</v>
      </c>
      <c r="I917" s="52">
        <v>750</v>
      </c>
      <c r="J917" s="52">
        <v>84.358912253094118</v>
      </c>
      <c r="K917" s="52">
        <v>0</v>
      </c>
      <c r="L917" s="52">
        <v>543</v>
      </c>
      <c r="M917" s="52">
        <v>82.188918603234598</v>
      </c>
      <c r="N917" s="52">
        <v>100</v>
      </c>
      <c r="O917" s="52">
        <v>100</v>
      </c>
      <c r="P917" s="52">
        <v>91</v>
      </c>
      <c r="Q917" s="52">
        <v>63.684971992987563</v>
      </c>
      <c r="R917" s="52">
        <v>75</v>
      </c>
      <c r="S917" s="52">
        <v>75</v>
      </c>
      <c r="T917" s="52">
        <v>84.913295990650084</v>
      </c>
      <c r="U917" s="52">
        <v>100</v>
      </c>
      <c r="V917" s="52">
        <v>543</v>
      </c>
      <c r="W917" s="52">
        <v>75.676131518818366</v>
      </c>
      <c r="X917" s="52">
        <v>100</v>
      </c>
      <c r="Y917" s="52">
        <v>100</v>
      </c>
      <c r="Z917" s="52">
        <v>91</v>
      </c>
      <c r="AA917" s="52">
        <v>56.504811391451057</v>
      </c>
      <c r="AB917" s="52">
        <v>75.339748521934752</v>
      </c>
      <c r="AC917" s="52">
        <v>100</v>
      </c>
      <c r="AD917" s="52">
        <v>275</v>
      </c>
      <c r="AE917" s="52">
        <v>63.734666666666733</v>
      </c>
      <c r="AF917" s="52">
        <v>84.979555555555635</v>
      </c>
      <c r="AG917" s="52">
        <v>100</v>
      </c>
      <c r="AH917" s="52">
        <v>50</v>
      </c>
      <c r="AI917" s="52">
        <v>49.932666666666648</v>
      </c>
      <c r="AJ917" s="52">
        <v>66.801777777777843</v>
      </c>
      <c r="AK917" s="52">
        <v>66.57688888888886</v>
      </c>
      <c r="AL917" s="52">
        <v>100</v>
      </c>
      <c r="AM917" s="53">
        <v>11.31</v>
      </c>
      <c r="AN917" s="53">
        <v>18.489999999999998</v>
      </c>
      <c r="AO917" s="53">
        <v>16.86</v>
      </c>
      <c r="AP917" s="52">
        <v>0</v>
      </c>
      <c r="AQ917" s="52">
        <v>0.99464285714285716</v>
      </c>
      <c r="AR917" s="52">
        <v>0.98947368421052628</v>
      </c>
      <c r="AS917" s="52">
        <v>0.99569892473118282</v>
      </c>
      <c r="AT917" s="52">
        <v>0.99466192170818502</v>
      </c>
      <c r="AU917" s="52">
        <v>0.98969072164948457</v>
      </c>
      <c r="AV917" s="52">
        <v>0.99569892473118282</v>
      </c>
      <c r="AW917" s="52">
        <v>1</v>
      </c>
      <c r="AX917" s="52">
        <v>1</v>
      </c>
      <c r="AY917" s="52">
        <v>1</v>
      </c>
      <c r="AZ917" s="52">
        <v>4.4722719141323794E-2</v>
      </c>
      <c r="BA917" s="52">
        <v>50</v>
      </c>
      <c r="BB917" s="52">
        <v>50</v>
      </c>
      <c r="BC917" s="52">
        <v>7.0588235294117646E-2</v>
      </c>
      <c r="BD917" s="52">
        <v>45.882352941176485</v>
      </c>
      <c r="BE917" s="52">
        <v>50</v>
      </c>
      <c r="BF917" s="52"/>
      <c r="BG917" s="52"/>
      <c r="BH917" s="52"/>
      <c r="BI917" s="52"/>
      <c r="BJ917" s="52"/>
      <c r="BK917" s="52"/>
      <c r="BL917" s="52"/>
      <c r="BM917" s="52"/>
      <c r="BN917" s="52"/>
      <c r="BO917" s="52"/>
      <c r="BP917" s="52"/>
      <c r="BQ917" s="52"/>
      <c r="BR917" s="52"/>
      <c r="BS917" s="52"/>
      <c r="BT917" s="52"/>
      <c r="BU917" s="54"/>
      <c r="BV917" s="54"/>
      <c r="BW917" s="52"/>
      <c r="BX917" s="52"/>
      <c r="BY917" s="52"/>
      <c r="BZ917" s="55"/>
      <c r="CA917" s="55"/>
      <c r="CB917" s="52"/>
      <c r="CC917" s="52"/>
      <c r="CD917" s="52"/>
      <c r="CE917" s="52"/>
      <c r="CF917" s="52"/>
      <c r="CG917" s="52"/>
      <c r="CH917" s="52"/>
      <c r="CI917" s="52"/>
      <c r="CJ917" s="52"/>
      <c r="CK917" s="52">
        <v>225</v>
      </c>
      <c r="CL917" s="52">
        <v>173</v>
      </c>
      <c r="CM917" s="52">
        <v>278</v>
      </c>
      <c r="CN917" s="52">
        <v>0.76888888888888884</v>
      </c>
      <c r="CO917" s="52">
        <v>0.80935251798561147</v>
      </c>
      <c r="CP917" s="52">
        <v>25</v>
      </c>
      <c r="CQ917" s="52">
        <v>50</v>
      </c>
      <c r="CR917" s="52"/>
      <c r="CS917" s="52"/>
      <c r="CT917" s="52"/>
      <c r="CU917" s="52"/>
      <c r="CV917" s="52"/>
      <c r="CW917" s="52"/>
      <c r="CX917" s="52"/>
      <c r="CY917" s="52"/>
      <c r="CZ917" s="52">
        <v>16.823939048191338</v>
      </c>
      <c r="DA917" s="52">
        <v>19.496255895940152</v>
      </c>
      <c r="DB917" s="52">
        <v>17.335082511020332</v>
      </c>
      <c r="DC917" s="52"/>
      <c r="DD917" s="50" t="s">
        <v>136</v>
      </c>
      <c r="DE917" s="22"/>
      <c r="DF917" s="22"/>
    </row>
    <row r="918" spans="1:110" x14ac:dyDescent="0.25">
      <c r="A918" s="50" t="s">
        <v>3399</v>
      </c>
      <c r="B918" s="50" t="s">
        <v>2509</v>
      </c>
      <c r="C918" s="50" t="s">
        <v>106</v>
      </c>
      <c r="D918" s="50" t="s">
        <v>137</v>
      </c>
      <c r="E918" s="50" t="s">
        <v>119</v>
      </c>
      <c r="F918" s="50" t="s">
        <v>2644</v>
      </c>
      <c r="G918" s="50" t="s">
        <v>109</v>
      </c>
      <c r="H918" s="52">
        <v>566.29525424732662</v>
      </c>
      <c r="I918" s="52">
        <v>800</v>
      </c>
      <c r="J918" s="52">
        <v>70.786906780915828</v>
      </c>
      <c r="K918" s="52">
        <v>0</v>
      </c>
      <c r="L918" s="52">
        <v>316</v>
      </c>
      <c r="M918" s="52">
        <v>66.751629733563306</v>
      </c>
      <c r="N918" s="52">
        <v>89.002172978084403</v>
      </c>
      <c r="O918" s="52">
        <v>100</v>
      </c>
      <c r="P918" s="52">
        <v>122</v>
      </c>
      <c r="Q918" s="52">
        <v>58.897886232871855</v>
      </c>
      <c r="R918" s="52">
        <v>58.590810016226541</v>
      </c>
      <c r="S918" s="52">
        <v>71.690581831936285</v>
      </c>
      <c r="T918" s="52">
        <v>78.530514977162468</v>
      </c>
      <c r="U918" s="52">
        <v>100</v>
      </c>
      <c r="V918" s="52">
        <v>316</v>
      </c>
      <c r="W918" s="52">
        <v>53.92749015690044</v>
      </c>
      <c r="X918" s="52">
        <v>71.903320209200587</v>
      </c>
      <c r="Y918" s="52">
        <v>100</v>
      </c>
      <c r="Z918" s="52">
        <v>122</v>
      </c>
      <c r="AA918" s="52">
        <v>46.512047101906489</v>
      </c>
      <c r="AB918" s="52">
        <v>62.016062802541981</v>
      </c>
      <c r="AC918" s="52">
        <v>100</v>
      </c>
      <c r="AD918" s="52">
        <v>181</v>
      </c>
      <c r="AE918" s="52">
        <v>54.64042357274402</v>
      </c>
      <c r="AF918" s="52">
        <v>72.853898096992026</v>
      </c>
      <c r="AG918" s="52">
        <v>100</v>
      </c>
      <c r="AH918" s="52">
        <v>68</v>
      </c>
      <c r="AI918" s="52">
        <v>48.17083333333332</v>
      </c>
      <c r="AJ918" s="52">
        <v>58.533628318584064</v>
      </c>
      <c r="AK918" s="52">
        <v>64.22777777777776</v>
      </c>
      <c r="AL918" s="52">
        <v>100</v>
      </c>
      <c r="AM918" s="53">
        <v>12.79</v>
      </c>
      <c r="AN918" s="53">
        <v>12.07</v>
      </c>
      <c r="AO918" s="53">
        <v>10.36</v>
      </c>
      <c r="AP918" s="52">
        <v>0</v>
      </c>
      <c r="AQ918" s="52">
        <v>0.96153846153846156</v>
      </c>
      <c r="AR918" s="52">
        <v>0.96946564885496178</v>
      </c>
      <c r="AS918" s="52">
        <v>0.95652173913043481</v>
      </c>
      <c r="AT918" s="52">
        <v>0.95870206489675514</v>
      </c>
      <c r="AU918" s="52">
        <v>0.96946564885496178</v>
      </c>
      <c r="AV918" s="52">
        <v>0.95192307692307687</v>
      </c>
      <c r="AW918" s="52">
        <v>1</v>
      </c>
      <c r="AX918" s="52">
        <v>1</v>
      </c>
      <c r="AY918" s="52">
        <v>1</v>
      </c>
      <c r="AZ918" s="52">
        <v>5.5718475073313782E-2</v>
      </c>
      <c r="BA918" s="52">
        <v>48.856304985337268</v>
      </c>
      <c r="BB918" s="52">
        <v>50</v>
      </c>
      <c r="BC918" s="52">
        <v>9.6774193548387094E-2</v>
      </c>
      <c r="BD918" s="52">
        <v>40.645161290322584</v>
      </c>
      <c r="BE918" s="52">
        <v>50</v>
      </c>
      <c r="BF918" s="52"/>
      <c r="BG918" s="52"/>
      <c r="BH918" s="52"/>
      <c r="BI918" s="52"/>
      <c r="BJ918" s="52"/>
      <c r="BK918" s="52"/>
      <c r="BL918" s="52"/>
      <c r="BM918" s="52"/>
      <c r="BN918" s="52"/>
      <c r="BO918" s="52"/>
      <c r="BP918" s="52">
        <v>40</v>
      </c>
      <c r="BQ918" s="52">
        <v>86</v>
      </c>
      <c r="BR918" s="52">
        <v>0.46511627906976744</v>
      </c>
      <c r="BS918" s="52">
        <v>24.740227610094013</v>
      </c>
      <c r="BT918" s="52">
        <v>50</v>
      </c>
      <c r="BU918" s="54"/>
      <c r="BV918" s="54"/>
      <c r="BW918" s="52"/>
      <c r="BX918" s="52"/>
      <c r="BY918" s="52"/>
      <c r="BZ918" s="55"/>
      <c r="CA918" s="55"/>
      <c r="CB918" s="52"/>
      <c r="CC918" s="52"/>
      <c r="CD918" s="52"/>
      <c r="CE918" s="52"/>
      <c r="CF918" s="52"/>
      <c r="CG918" s="52"/>
      <c r="CH918" s="52"/>
      <c r="CI918" s="52"/>
      <c r="CJ918" s="52"/>
      <c r="CK918" s="52">
        <v>143</v>
      </c>
      <c r="CL918" s="52">
        <v>58</v>
      </c>
      <c r="CM918" s="52">
        <v>180</v>
      </c>
      <c r="CN918" s="52">
        <v>0.40559440559440557</v>
      </c>
      <c r="CO918" s="52">
        <v>0.7944444444444444</v>
      </c>
      <c r="CP918" s="52">
        <v>13.519813519813519</v>
      </c>
      <c r="CQ918" s="52">
        <v>50</v>
      </c>
      <c r="CR918" s="52"/>
      <c r="CS918" s="52"/>
      <c r="CT918" s="52"/>
      <c r="CU918" s="52"/>
      <c r="CV918" s="52"/>
      <c r="CW918" s="52"/>
      <c r="CX918" s="52"/>
      <c r="CY918" s="52"/>
      <c r="CZ918" s="52">
        <v>16.823939048191338</v>
      </c>
      <c r="DA918" s="52">
        <v>19.496255895940152</v>
      </c>
      <c r="DB918" s="52">
        <v>17.335082511020332</v>
      </c>
      <c r="DC918" s="52"/>
      <c r="DD918" s="50" t="s">
        <v>1031</v>
      </c>
      <c r="DE918" s="22"/>
      <c r="DF918" s="22"/>
    </row>
    <row r="919" spans="1:110" x14ac:dyDescent="0.25">
      <c r="A919" s="50" t="s">
        <v>3645</v>
      </c>
      <c r="B919" s="50" t="s">
        <v>2510</v>
      </c>
      <c r="C919" s="50" t="s">
        <v>1284</v>
      </c>
      <c r="D919" s="50" t="s">
        <v>231</v>
      </c>
      <c r="E919" s="50" t="s">
        <v>123</v>
      </c>
      <c r="F919" s="50" t="s">
        <v>1454</v>
      </c>
      <c r="G919" s="50" t="s">
        <v>109</v>
      </c>
      <c r="H919" s="52">
        <v>454.03098042047833</v>
      </c>
      <c r="I919" s="52">
        <v>650</v>
      </c>
      <c r="J919" s="52">
        <v>69.850920064688964</v>
      </c>
      <c r="K919" s="52">
        <v>0</v>
      </c>
      <c r="L919" s="52">
        <v>33</v>
      </c>
      <c r="M919" s="52">
        <v>68.548387096774192</v>
      </c>
      <c r="N919" s="52">
        <v>91.397849462365585</v>
      </c>
      <c r="O919" s="52">
        <v>100</v>
      </c>
      <c r="P919" s="52">
        <v>11</v>
      </c>
      <c r="Q919" s="52"/>
      <c r="R919" s="52">
        <v>53.36769759450172</v>
      </c>
      <c r="S919" s="52">
        <v>68.961693548387089</v>
      </c>
      <c r="T919" s="52"/>
      <c r="U919" s="52">
        <v>0</v>
      </c>
      <c r="V919" s="52">
        <v>33</v>
      </c>
      <c r="W919" s="52">
        <v>52.548682703321887</v>
      </c>
      <c r="X919" s="52">
        <v>70.064910271095854</v>
      </c>
      <c r="Y919" s="52">
        <v>100</v>
      </c>
      <c r="Z919" s="52">
        <v>11</v>
      </c>
      <c r="AA919" s="52"/>
      <c r="AB919" s="52"/>
      <c r="AC919" s="52">
        <v>0</v>
      </c>
      <c r="AD919" s="52"/>
      <c r="AE919" s="52"/>
      <c r="AF919" s="52"/>
      <c r="AG919" s="52">
        <v>0</v>
      </c>
      <c r="AH919" s="52"/>
      <c r="AI919" s="52"/>
      <c r="AJ919" s="52"/>
      <c r="AK919" s="52"/>
      <c r="AL919" s="52">
        <v>0</v>
      </c>
      <c r="AM919" s="53"/>
      <c r="AN919" s="53"/>
      <c r="AO919" s="53"/>
      <c r="AP919" s="52">
        <v>0</v>
      </c>
      <c r="AQ919" s="52">
        <v>1</v>
      </c>
      <c r="AR919" s="52"/>
      <c r="AS919" s="52">
        <v>1</v>
      </c>
      <c r="AT919" s="52">
        <v>1</v>
      </c>
      <c r="AU919" s="52"/>
      <c r="AV919" s="52">
        <v>1</v>
      </c>
      <c r="AW919" s="52"/>
      <c r="AX919" s="52"/>
      <c r="AY919" s="52"/>
      <c r="AZ919" s="52">
        <v>8.1967213114754092E-2</v>
      </c>
      <c r="BA919" s="52">
        <v>43.606557377049192</v>
      </c>
      <c r="BB919" s="52">
        <v>50</v>
      </c>
      <c r="BC919" s="52">
        <v>0.12</v>
      </c>
      <c r="BD919" s="52">
        <v>36.000000000000007</v>
      </c>
      <c r="BE919" s="52">
        <v>50</v>
      </c>
      <c r="BF919" s="52">
        <v>7</v>
      </c>
      <c r="BG919" s="52">
        <v>61</v>
      </c>
      <c r="BH919" s="52">
        <v>0.11475409836065574</v>
      </c>
      <c r="BI919" s="52">
        <v>7.6502732240437163</v>
      </c>
      <c r="BJ919" s="52">
        <v>50</v>
      </c>
      <c r="BK919" s="52">
        <v>17</v>
      </c>
      <c r="BL919" s="52">
        <v>61</v>
      </c>
      <c r="BM919" s="52">
        <v>0.27868852459016391</v>
      </c>
      <c r="BN919" s="52">
        <v>18.579234972677593</v>
      </c>
      <c r="BO919" s="52">
        <v>50</v>
      </c>
      <c r="BP919" s="52"/>
      <c r="BQ919" s="52"/>
      <c r="BR919" s="52"/>
      <c r="BS919" s="52"/>
      <c r="BT919" s="52"/>
      <c r="BU919" s="54">
        <v>29</v>
      </c>
      <c r="BV919" s="54">
        <v>32</v>
      </c>
      <c r="BW919" s="52">
        <v>0.90625</v>
      </c>
      <c r="BX919" s="52">
        <v>96.409574468085111</v>
      </c>
      <c r="BY919" s="52">
        <v>100</v>
      </c>
      <c r="BZ919" s="55"/>
      <c r="CA919" s="55"/>
      <c r="CB919" s="52"/>
      <c r="CC919" s="52"/>
      <c r="CD919" s="52"/>
      <c r="CE919" s="52"/>
      <c r="CF919" s="52">
        <v>31</v>
      </c>
      <c r="CG919" s="52">
        <v>21</v>
      </c>
      <c r="CH919" s="52">
        <v>0.67741935483870963</v>
      </c>
      <c r="CI919" s="52">
        <v>90.322580645161281</v>
      </c>
      <c r="CJ919" s="52">
        <v>100</v>
      </c>
      <c r="CK919" s="52"/>
      <c r="CL919" s="52"/>
      <c r="CM919" s="52"/>
      <c r="CN919" s="52"/>
      <c r="CO919" s="52"/>
      <c r="CP919" s="52"/>
      <c r="CQ919" s="52"/>
      <c r="CR919" s="52"/>
      <c r="CS919" s="52">
        <v>61</v>
      </c>
      <c r="CT919" s="52">
        <v>0</v>
      </c>
      <c r="CU919" s="52">
        <v>0</v>
      </c>
      <c r="CV919" s="52">
        <v>50</v>
      </c>
      <c r="CW919" s="52"/>
      <c r="CX919" s="52"/>
      <c r="CY919" s="52"/>
      <c r="CZ919" s="52">
        <v>16.823939048191338</v>
      </c>
      <c r="DA919" s="52">
        <v>19.496255895940152</v>
      </c>
      <c r="DB919" s="52">
        <v>17.335082511020332</v>
      </c>
      <c r="DC919" s="52"/>
      <c r="DD919" s="50" t="s">
        <v>1314</v>
      </c>
      <c r="DE919" s="22"/>
      <c r="DF919" s="22"/>
    </row>
    <row r="920" spans="1:110" x14ac:dyDescent="0.25">
      <c r="A920" s="50" t="s">
        <v>3343</v>
      </c>
      <c r="B920" s="50" t="s">
        <v>2511</v>
      </c>
      <c r="C920" s="50" t="s">
        <v>106</v>
      </c>
      <c r="D920" s="50" t="s">
        <v>108</v>
      </c>
      <c r="E920" s="50" t="s">
        <v>119</v>
      </c>
      <c r="F920" s="50" t="s">
        <v>2644</v>
      </c>
      <c r="G920" s="50" t="s">
        <v>109</v>
      </c>
      <c r="H920" s="52">
        <v>699.68394049867663</v>
      </c>
      <c r="I920" s="52">
        <v>800</v>
      </c>
      <c r="J920" s="52">
        <v>87.460492562334579</v>
      </c>
      <c r="K920" s="52">
        <v>0</v>
      </c>
      <c r="L920" s="52">
        <v>959</v>
      </c>
      <c r="M920" s="52">
        <v>77.890485789301493</v>
      </c>
      <c r="N920" s="52">
        <v>100</v>
      </c>
      <c r="O920" s="52">
        <v>100</v>
      </c>
      <c r="P920" s="52">
        <v>248</v>
      </c>
      <c r="Q920" s="52">
        <v>65.376355079444807</v>
      </c>
      <c r="R920" s="52">
        <v>75</v>
      </c>
      <c r="S920" s="52">
        <v>75</v>
      </c>
      <c r="T920" s="52">
        <v>87.168473439259742</v>
      </c>
      <c r="U920" s="52">
        <v>100</v>
      </c>
      <c r="V920" s="52">
        <v>957</v>
      </c>
      <c r="W920" s="52">
        <v>71.060836290571871</v>
      </c>
      <c r="X920" s="52">
        <v>94.747781720762489</v>
      </c>
      <c r="Y920" s="52">
        <v>100</v>
      </c>
      <c r="Z920" s="52">
        <v>247</v>
      </c>
      <c r="AA920" s="52">
        <v>57.393351690330938</v>
      </c>
      <c r="AB920" s="52">
        <v>76.524468920441251</v>
      </c>
      <c r="AC920" s="52">
        <v>100</v>
      </c>
      <c r="AD920" s="52">
        <v>319</v>
      </c>
      <c r="AE920" s="52">
        <v>65.456609195402322</v>
      </c>
      <c r="AF920" s="52">
        <v>87.275478927203096</v>
      </c>
      <c r="AG920" s="52">
        <v>100</v>
      </c>
      <c r="AH920" s="52">
        <v>82</v>
      </c>
      <c r="AI920" s="52">
        <v>56.387296747967476</v>
      </c>
      <c r="AJ920" s="52">
        <v>68.594514767932438</v>
      </c>
      <c r="AK920" s="52">
        <v>75.183062330623301</v>
      </c>
      <c r="AL920" s="52">
        <v>100</v>
      </c>
      <c r="AM920" s="53">
        <v>9.6199999999999992</v>
      </c>
      <c r="AN920" s="53">
        <v>17.600000000000001</v>
      </c>
      <c r="AO920" s="53">
        <v>12.2</v>
      </c>
      <c r="AP920" s="52">
        <v>0</v>
      </c>
      <c r="AQ920" s="52">
        <v>0.98773006134969321</v>
      </c>
      <c r="AR920" s="52">
        <v>0.97683397683397688</v>
      </c>
      <c r="AS920" s="52">
        <v>0.99165507649513218</v>
      </c>
      <c r="AT920" s="52">
        <v>0.98568507157464214</v>
      </c>
      <c r="AU920" s="52">
        <v>0.97297297297297303</v>
      </c>
      <c r="AV920" s="52">
        <v>0.99026425591098743</v>
      </c>
      <c r="AW920" s="52">
        <v>1</v>
      </c>
      <c r="AX920" s="52">
        <v>1</v>
      </c>
      <c r="AY920" s="52">
        <v>1</v>
      </c>
      <c r="AZ920" s="52">
        <v>3.5787321063394682E-2</v>
      </c>
      <c r="BA920" s="52">
        <v>50</v>
      </c>
      <c r="BB920" s="52">
        <v>50</v>
      </c>
      <c r="BC920" s="52">
        <v>8.4033613445378158E-2</v>
      </c>
      <c r="BD920" s="52">
        <v>43.193277310924373</v>
      </c>
      <c r="BE920" s="52">
        <v>50</v>
      </c>
      <c r="BF920" s="52"/>
      <c r="BG920" s="52"/>
      <c r="BH920" s="52"/>
      <c r="BI920" s="52"/>
      <c r="BJ920" s="52"/>
      <c r="BK920" s="52"/>
      <c r="BL920" s="52"/>
      <c r="BM920" s="52"/>
      <c r="BN920" s="52"/>
      <c r="BO920" s="52"/>
      <c r="BP920" s="52">
        <v>337</v>
      </c>
      <c r="BQ920" s="52">
        <v>350</v>
      </c>
      <c r="BR920" s="52">
        <v>0.96285714285714286</v>
      </c>
      <c r="BS920" s="52">
        <v>50</v>
      </c>
      <c r="BT920" s="52">
        <v>50</v>
      </c>
      <c r="BU920" s="54"/>
      <c r="BV920" s="54"/>
      <c r="BW920" s="52"/>
      <c r="BX920" s="52"/>
      <c r="BY920" s="52"/>
      <c r="BZ920" s="55"/>
      <c r="CA920" s="55"/>
      <c r="CB920" s="52"/>
      <c r="CC920" s="52"/>
      <c r="CD920" s="52"/>
      <c r="CE920" s="52"/>
      <c r="CF920" s="52"/>
      <c r="CG920" s="52"/>
      <c r="CH920" s="52"/>
      <c r="CI920" s="52"/>
      <c r="CJ920" s="52"/>
      <c r="CK920" s="52">
        <v>620</v>
      </c>
      <c r="CL920" s="52">
        <v>331</v>
      </c>
      <c r="CM920" s="52">
        <v>635</v>
      </c>
      <c r="CN920" s="52">
        <v>0.53387096774193543</v>
      </c>
      <c r="CO920" s="52">
        <v>0.97637795275590555</v>
      </c>
      <c r="CP920" s="52">
        <v>35.591397849462361</v>
      </c>
      <c r="CQ920" s="52">
        <v>50</v>
      </c>
      <c r="CR920" s="52"/>
      <c r="CS920" s="52"/>
      <c r="CT920" s="52"/>
      <c r="CU920" s="52"/>
      <c r="CV920" s="52"/>
      <c r="CW920" s="52"/>
      <c r="CX920" s="52"/>
      <c r="CY920" s="52"/>
      <c r="CZ920" s="52">
        <v>16.823939048191338</v>
      </c>
      <c r="DA920" s="52">
        <v>19.496255895940152</v>
      </c>
      <c r="DB920" s="52">
        <v>17.335082511020332</v>
      </c>
      <c r="DC920" s="52"/>
      <c r="DD920" s="50" t="s">
        <v>968</v>
      </c>
      <c r="DE920" s="22"/>
      <c r="DF920" s="22"/>
    </row>
    <row r="921" spans="1:110" x14ac:dyDescent="0.25">
      <c r="A921" s="50" t="s">
        <v>2812</v>
      </c>
      <c r="B921" s="50" t="s">
        <v>2512</v>
      </c>
      <c r="C921" s="50" t="s">
        <v>106</v>
      </c>
      <c r="D921" s="50" t="s">
        <v>107</v>
      </c>
      <c r="E921" s="50" t="s">
        <v>137</v>
      </c>
      <c r="F921" s="50" t="s">
        <v>1453</v>
      </c>
      <c r="G921" s="50" t="s">
        <v>109</v>
      </c>
      <c r="H921" s="52">
        <v>590.37409710262204</v>
      </c>
      <c r="I921" s="52">
        <v>650</v>
      </c>
      <c r="J921" s="52">
        <v>90.826784169634152</v>
      </c>
      <c r="K921" s="52">
        <v>0</v>
      </c>
      <c r="L921" s="52">
        <v>214</v>
      </c>
      <c r="M921" s="52">
        <v>87.014634274944285</v>
      </c>
      <c r="N921" s="52">
        <v>100</v>
      </c>
      <c r="O921" s="52">
        <v>100</v>
      </c>
      <c r="P921" s="52">
        <v>27</v>
      </c>
      <c r="Q921" s="52">
        <v>75.216356725328566</v>
      </c>
      <c r="R921" s="52">
        <v>75</v>
      </c>
      <c r="S921" s="52">
        <v>75</v>
      </c>
      <c r="T921" s="52">
        <v>100</v>
      </c>
      <c r="U921" s="52">
        <v>100</v>
      </c>
      <c r="V921" s="52">
        <v>214</v>
      </c>
      <c r="W921" s="52">
        <v>78.741249838212468</v>
      </c>
      <c r="X921" s="52">
        <v>100</v>
      </c>
      <c r="Y921" s="52">
        <v>100</v>
      </c>
      <c r="Z921" s="52">
        <v>27</v>
      </c>
      <c r="AA921" s="52">
        <v>64.022176836991648</v>
      </c>
      <c r="AB921" s="52">
        <v>85.362902449322192</v>
      </c>
      <c r="AC921" s="52">
        <v>100</v>
      </c>
      <c r="AD921" s="52">
        <v>70</v>
      </c>
      <c r="AE921" s="52">
        <v>65.161904761904751</v>
      </c>
      <c r="AF921" s="52">
        <v>86.882539682539672</v>
      </c>
      <c r="AG921" s="52">
        <v>100</v>
      </c>
      <c r="AH921" s="52">
        <v>11</v>
      </c>
      <c r="AI921" s="52"/>
      <c r="AJ921" s="52">
        <v>67.528813559322046</v>
      </c>
      <c r="AK921" s="52"/>
      <c r="AL921" s="52">
        <v>0</v>
      </c>
      <c r="AM921" s="53">
        <v>-0.21</v>
      </c>
      <c r="AN921" s="53">
        <v>10.97</v>
      </c>
      <c r="AO921" s="53"/>
      <c r="AP921" s="52">
        <v>0</v>
      </c>
      <c r="AQ921" s="52">
        <v>0.99541284403669728</v>
      </c>
      <c r="AR921" s="52">
        <v>1</v>
      </c>
      <c r="AS921" s="52">
        <v>0.99476439790575921</v>
      </c>
      <c r="AT921" s="52">
        <v>0.99541284403669728</v>
      </c>
      <c r="AU921" s="52">
        <v>1</v>
      </c>
      <c r="AV921" s="52">
        <v>0.99476439790575921</v>
      </c>
      <c r="AW921" s="52">
        <v>1</v>
      </c>
      <c r="AX921" s="52"/>
      <c r="AY921" s="52">
        <v>1</v>
      </c>
      <c r="AZ921" s="52">
        <v>1.5521064301552107E-2</v>
      </c>
      <c r="BA921" s="52">
        <v>50</v>
      </c>
      <c r="BB921" s="52">
        <v>50</v>
      </c>
      <c r="BC921" s="52">
        <v>0.02</v>
      </c>
      <c r="BD921" s="52">
        <v>50</v>
      </c>
      <c r="BE921" s="52">
        <v>50</v>
      </c>
      <c r="BF921" s="52"/>
      <c r="BG921" s="52"/>
      <c r="BH921" s="52"/>
      <c r="BI921" s="52"/>
      <c r="BJ921" s="52"/>
      <c r="BK921" s="52"/>
      <c r="BL921" s="52"/>
      <c r="BM921" s="52"/>
      <c r="BN921" s="52"/>
      <c r="BO921" s="52"/>
      <c r="BP921" s="52"/>
      <c r="BQ921" s="52"/>
      <c r="BR921" s="52"/>
      <c r="BS921" s="52"/>
      <c r="BT921" s="52"/>
      <c r="BU921" s="54"/>
      <c r="BV921" s="54"/>
      <c r="BW921" s="52"/>
      <c r="BX921" s="52"/>
      <c r="BY921" s="52"/>
      <c r="BZ921" s="55"/>
      <c r="CA921" s="55"/>
      <c r="CB921" s="52"/>
      <c r="CC921" s="52"/>
      <c r="CD921" s="52"/>
      <c r="CE921" s="52"/>
      <c r="CF921" s="52"/>
      <c r="CG921" s="52"/>
      <c r="CH921" s="52"/>
      <c r="CI921" s="52"/>
      <c r="CJ921" s="52"/>
      <c r="CK921" s="52">
        <v>57</v>
      </c>
      <c r="CL921" s="52">
        <v>31</v>
      </c>
      <c r="CM921" s="52">
        <v>65</v>
      </c>
      <c r="CN921" s="52">
        <v>0.54385964912280704</v>
      </c>
      <c r="CO921" s="52">
        <v>0.87692307692307692</v>
      </c>
      <c r="CP921" s="52">
        <v>18.128654970760234</v>
      </c>
      <c r="CQ921" s="52">
        <v>50</v>
      </c>
      <c r="CR921" s="52"/>
      <c r="CS921" s="52"/>
      <c r="CT921" s="52"/>
      <c r="CU921" s="52"/>
      <c r="CV921" s="52"/>
      <c r="CW921" s="52"/>
      <c r="CX921" s="52"/>
      <c r="CY921" s="52"/>
      <c r="CZ921" s="52">
        <v>16.823939048191338</v>
      </c>
      <c r="DA921" s="52">
        <v>19.496255895940152</v>
      </c>
      <c r="DB921" s="52">
        <v>17.335082511020332</v>
      </c>
      <c r="DC921" s="52"/>
      <c r="DD921" s="50" t="s">
        <v>368</v>
      </c>
      <c r="DE921" s="22"/>
      <c r="DF921" s="22"/>
    </row>
    <row r="922" spans="1:110" x14ac:dyDescent="0.25">
      <c r="A922" s="50" t="s">
        <v>3405</v>
      </c>
      <c r="B922" s="50" t="s">
        <v>2513</v>
      </c>
      <c r="C922" s="50" t="s">
        <v>106</v>
      </c>
      <c r="D922" s="50" t="s">
        <v>122</v>
      </c>
      <c r="E922" s="50" t="s">
        <v>123</v>
      </c>
      <c r="F922" s="50" t="s">
        <v>2644</v>
      </c>
      <c r="G922" s="50" t="s">
        <v>109</v>
      </c>
      <c r="H922" s="52">
        <v>1014.4674616724866</v>
      </c>
      <c r="I922" s="52">
        <v>1250</v>
      </c>
      <c r="J922" s="52">
        <v>81.157396933798935</v>
      </c>
      <c r="K922" s="52">
        <v>1</v>
      </c>
      <c r="L922" s="52">
        <v>167</v>
      </c>
      <c r="M922" s="52">
        <v>56.594915008692283</v>
      </c>
      <c r="N922" s="52">
        <v>75.459886678256368</v>
      </c>
      <c r="O922" s="52">
        <v>100</v>
      </c>
      <c r="P922" s="52">
        <v>28</v>
      </c>
      <c r="Q922" s="52">
        <v>43.269729262672804</v>
      </c>
      <c r="R922" s="52">
        <v>68.357142857142875</v>
      </c>
      <c r="S922" s="52">
        <v>59.27912508702714</v>
      </c>
      <c r="T922" s="52">
        <v>57.692972350230406</v>
      </c>
      <c r="U922" s="52">
        <v>100</v>
      </c>
      <c r="V922" s="52">
        <v>169</v>
      </c>
      <c r="W922" s="52">
        <v>63.97486732141769</v>
      </c>
      <c r="X922" s="52">
        <v>85.299823095223587</v>
      </c>
      <c r="Y922" s="52">
        <v>100</v>
      </c>
      <c r="Z922" s="52">
        <v>29</v>
      </c>
      <c r="AA922" s="52">
        <v>42.819054390330621</v>
      </c>
      <c r="AB922" s="52">
        <v>57.09207252044083</v>
      </c>
      <c r="AC922" s="52">
        <v>100</v>
      </c>
      <c r="AD922" s="52">
        <v>207</v>
      </c>
      <c r="AE922" s="52">
        <v>69.656038647342982</v>
      </c>
      <c r="AF922" s="52">
        <v>92.874718196457309</v>
      </c>
      <c r="AG922" s="52">
        <v>100</v>
      </c>
      <c r="AH922" s="52">
        <v>34</v>
      </c>
      <c r="AI922" s="52">
        <v>55.808823529411761</v>
      </c>
      <c r="AJ922" s="52">
        <v>72.37745664739883</v>
      </c>
      <c r="AK922" s="52">
        <v>74.411764705882348</v>
      </c>
      <c r="AL922" s="52">
        <v>100</v>
      </c>
      <c r="AM922" s="53">
        <v>16</v>
      </c>
      <c r="AN922" s="53">
        <v>25.53</v>
      </c>
      <c r="AO922" s="53">
        <v>16.559999999999999</v>
      </c>
      <c r="AP922" s="52">
        <v>1</v>
      </c>
      <c r="AQ922" s="52">
        <v>0.80382775119617222</v>
      </c>
      <c r="AR922" s="52">
        <v>0.7567567567567568</v>
      </c>
      <c r="AS922" s="52">
        <v>0.81395348837209303</v>
      </c>
      <c r="AT922" s="52">
        <v>0.81730769230769229</v>
      </c>
      <c r="AU922" s="52">
        <v>0.78378378378378377</v>
      </c>
      <c r="AV922" s="52">
        <v>0.82456140350877194</v>
      </c>
      <c r="AW922" s="52">
        <v>1</v>
      </c>
      <c r="AX922" s="52">
        <v>1</v>
      </c>
      <c r="AY922" s="52">
        <v>1</v>
      </c>
      <c r="AZ922" s="52">
        <v>7.785888077858881E-2</v>
      </c>
      <c r="BA922" s="52">
        <v>44.428223844282243</v>
      </c>
      <c r="BB922" s="52">
        <v>50</v>
      </c>
      <c r="BC922" s="52">
        <v>0.16101694915254236</v>
      </c>
      <c r="BD922" s="52">
        <v>27.79661016949153</v>
      </c>
      <c r="BE922" s="52">
        <v>50</v>
      </c>
      <c r="BF922" s="52">
        <v>295</v>
      </c>
      <c r="BG922" s="52">
        <v>405</v>
      </c>
      <c r="BH922" s="52">
        <v>0.72839506172839508</v>
      </c>
      <c r="BI922" s="52">
        <v>48.559670781893004</v>
      </c>
      <c r="BJ922" s="52">
        <v>50</v>
      </c>
      <c r="BK922" s="52">
        <v>241</v>
      </c>
      <c r="BL922" s="52">
        <v>405</v>
      </c>
      <c r="BM922" s="52">
        <v>0.59506172839506177</v>
      </c>
      <c r="BN922" s="52">
        <v>39.670781893004119</v>
      </c>
      <c r="BO922" s="52">
        <v>50</v>
      </c>
      <c r="BP922" s="52">
        <v>214</v>
      </c>
      <c r="BQ922" s="52">
        <v>215</v>
      </c>
      <c r="BR922" s="52">
        <v>0.99534883720930234</v>
      </c>
      <c r="BS922" s="52">
        <v>50</v>
      </c>
      <c r="BT922" s="52">
        <v>50</v>
      </c>
      <c r="BU922" s="54">
        <v>208</v>
      </c>
      <c r="BV922" s="54">
        <v>226</v>
      </c>
      <c r="BW922" s="52">
        <v>0.92035398230088494</v>
      </c>
      <c r="BX922" s="52">
        <v>97.909998117115421</v>
      </c>
      <c r="BY922" s="52">
        <v>100</v>
      </c>
      <c r="BZ922" s="55">
        <v>29</v>
      </c>
      <c r="CA922" s="55">
        <v>30</v>
      </c>
      <c r="CB922" s="52">
        <v>0.96666666666666667</v>
      </c>
      <c r="CC922" s="52">
        <v>100</v>
      </c>
      <c r="CD922" s="52">
        <v>100</v>
      </c>
      <c r="CE922" s="52">
        <v>0</v>
      </c>
      <c r="CF922" s="52">
        <v>216</v>
      </c>
      <c r="CG922" s="52">
        <v>191</v>
      </c>
      <c r="CH922" s="52">
        <v>0.8842592592592593</v>
      </c>
      <c r="CI922" s="52">
        <v>100</v>
      </c>
      <c r="CJ922" s="52">
        <v>100</v>
      </c>
      <c r="CK922" s="52">
        <v>176</v>
      </c>
      <c r="CL922" s="52">
        <v>113</v>
      </c>
      <c r="CM922" s="52">
        <v>203</v>
      </c>
      <c r="CN922" s="52">
        <v>0.64204545454545459</v>
      </c>
      <c r="CO922" s="52">
        <v>0.86699507389162567</v>
      </c>
      <c r="CP922" s="52">
        <v>21.401515151515152</v>
      </c>
      <c r="CQ922" s="52">
        <v>50</v>
      </c>
      <c r="CR922" s="52">
        <v>413</v>
      </c>
      <c r="CS922" s="52">
        <v>822</v>
      </c>
      <c r="CT922" s="52">
        <v>0.5024330900243309</v>
      </c>
      <c r="CU922" s="52">
        <v>41.869424168694245</v>
      </c>
      <c r="CV922" s="52">
        <v>50</v>
      </c>
      <c r="CW922" s="52">
        <v>0.96666666666666667</v>
      </c>
      <c r="CX922" s="52">
        <v>0.94</v>
      </c>
      <c r="CY922" s="52">
        <v>-2.6666666666666713E-2</v>
      </c>
      <c r="CZ922" s="52">
        <v>16.823939048191338</v>
      </c>
      <c r="DA922" s="52">
        <v>19.496255895940152</v>
      </c>
      <c r="DB922" s="52">
        <v>17.335082511020332</v>
      </c>
      <c r="DC922" s="52">
        <v>12.629206143265662</v>
      </c>
      <c r="DD922" s="50" t="s">
        <v>1038</v>
      </c>
      <c r="DE922" s="22"/>
      <c r="DF922" s="22"/>
    </row>
    <row r="923" spans="1:110" x14ac:dyDescent="0.25">
      <c r="A923" s="50" t="s">
        <v>3403</v>
      </c>
      <c r="B923" s="50" t="s">
        <v>2514</v>
      </c>
      <c r="C923" s="50" t="s">
        <v>106</v>
      </c>
      <c r="D923" s="50" t="s">
        <v>167</v>
      </c>
      <c r="E923" s="50" t="s">
        <v>137</v>
      </c>
      <c r="F923" s="50" t="s">
        <v>1453</v>
      </c>
      <c r="G923" s="50" t="s">
        <v>109</v>
      </c>
      <c r="H923" s="52">
        <v>647.82470330065598</v>
      </c>
      <c r="I923" s="52">
        <v>750</v>
      </c>
      <c r="J923" s="52">
        <v>86.376627106754128</v>
      </c>
      <c r="K923" s="52">
        <v>0</v>
      </c>
      <c r="L923" s="52">
        <v>568</v>
      </c>
      <c r="M923" s="52">
        <v>80.102721904272258</v>
      </c>
      <c r="N923" s="52">
        <v>100</v>
      </c>
      <c r="O923" s="52">
        <v>100</v>
      </c>
      <c r="P923" s="52">
        <v>121</v>
      </c>
      <c r="Q923" s="52">
        <v>65.545614617003309</v>
      </c>
      <c r="R923" s="52">
        <v>75</v>
      </c>
      <c r="S923" s="52">
        <v>75</v>
      </c>
      <c r="T923" s="52">
        <v>87.394152822671074</v>
      </c>
      <c r="U923" s="52">
        <v>100</v>
      </c>
      <c r="V923" s="52">
        <v>568</v>
      </c>
      <c r="W923" s="52">
        <v>74.150385292330682</v>
      </c>
      <c r="X923" s="52">
        <v>98.867180389774248</v>
      </c>
      <c r="Y923" s="52">
        <v>100</v>
      </c>
      <c r="Z923" s="52">
        <v>121</v>
      </c>
      <c r="AA923" s="52">
        <v>60.309046684046706</v>
      </c>
      <c r="AB923" s="52">
        <v>80.412062245395617</v>
      </c>
      <c r="AC923" s="52">
        <v>100</v>
      </c>
      <c r="AD923" s="52">
        <v>201</v>
      </c>
      <c r="AE923" s="52">
        <v>66.842786069651808</v>
      </c>
      <c r="AF923" s="52">
        <v>89.123714759535744</v>
      </c>
      <c r="AG923" s="52">
        <v>100</v>
      </c>
      <c r="AH923" s="52">
        <v>45</v>
      </c>
      <c r="AI923" s="52">
        <v>55.749629629629624</v>
      </c>
      <c r="AJ923" s="52">
        <v>70.042735042735103</v>
      </c>
      <c r="AK923" s="52">
        <v>74.332839506172832</v>
      </c>
      <c r="AL923" s="52">
        <v>100</v>
      </c>
      <c r="AM923" s="53">
        <v>9.4499999999999993</v>
      </c>
      <c r="AN923" s="53">
        <v>14.69</v>
      </c>
      <c r="AO923" s="53">
        <v>14.29</v>
      </c>
      <c r="AP923" s="52">
        <v>0</v>
      </c>
      <c r="AQ923" s="52">
        <v>0.99652173913043474</v>
      </c>
      <c r="AR923" s="52">
        <v>1</v>
      </c>
      <c r="AS923" s="52">
        <v>0.99558498896247238</v>
      </c>
      <c r="AT923" s="52">
        <v>0.99652173913043474</v>
      </c>
      <c r="AU923" s="52">
        <v>1</v>
      </c>
      <c r="AV923" s="52">
        <v>0.99558498896247238</v>
      </c>
      <c r="AW923" s="52">
        <v>1</v>
      </c>
      <c r="AX923" s="52">
        <v>1</v>
      </c>
      <c r="AY923" s="52">
        <v>1</v>
      </c>
      <c r="AZ923" s="52">
        <v>2.2648083623693381E-2</v>
      </c>
      <c r="BA923" s="52">
        <v>50</v>
      </c>
      <c r="BB923" s="52">
        <v>50</v>
      </c>
      <c r="BC923" s="52">
        <v>5.8823529411764705E-2</v>
      </c>
      <c r="BD923" s="52">
        <v>48.235294117647065</v>
      </c>
      <c r="BE923" s="52">
        <v>50</v>
      </c>
      <c r="BF923" s="52"/>
      <c r="BG923" s="52"/>
      <c r="BH923" s="52"/>
      <c r="BI923" s="52"/>
      <c r="BJ923" s="52"/>
      <c r="BK923" s="52"/>
      <c r="BL923" s="52"/>
      <c r="BM923" s="52"/>
      <c r="BN923" s="52"/>
      <c r="BO923" s="52"/>
      <c r="BP923" s="52"/>
      <c r="BQ923" s="52"/>
      <c r="BR923" s="52"/>
      <c r="BS923" s="52"/>
      <c r="BT923" s="52"/>
      <c r="BU923" s="54"/>
      <c r="BV923" s="54"/>
      <c r="BW923" s="52"/>
      <c r="BX923" s="52"/>
      <c r="BY923" s="52"/>
      <c r="BZ923" s="55"/>
      <c r="CA923" s="55"/>
      <c r="CB923" s="52"/>
      <c r="CC923" s="52"/>
      <c r="CD923" s="52"/>
      <c r="CE923" s="52"/>
      <c r="CF923" s="52"/>
      <c r="CG923" s="52"/>
      <c r="CH923" s="52"/>
      <c r="CI923" s="52"/>
      <c r="CJ923" s="52"/>
      <c r="CK923" s="52">
        <v>185</v>
      </c>
      <c r="CL923" s="52">
        <v>54</v>
      </c>
      <c r="CM923" s="52">
        <v>185</v>
      </c>
      <c r="CN923" s="52">
        <v>0.29189189189189191</v>
      </c>
      <c r="CO923" s="52">
        <v>1</v>
      </c>
      <c r="CP923" s="52">
        <v>19.45945945945946</v>
      </c>
      <c r="CQ923" s="52">
        <v>50</v>
      </c>
      <c r="CR923" s="52"/>
      <c r="CS923" s="52"/>
      <c r="CT923" s="52"/>
      <c r="CU923" s="52"/>
      <c r="CV923" s="52"/>
      <c r="CW923" s="52"/>
      <c r="CX923" s="52"/>
      <c r="CY923" s="52"/>
      <c r="CZ923" s="52">
        <v>16.823939048191338</v>
      </c>
      <c r="DA923" s="52">
        <v>19.496255895940152</v>
      </c>
      <c r="DB923" s="52">
        <v>17.335082511020332</v>
      </c>
      <c r="DC923" s="52"/>
      <c r="DD923" s="50" t="s">
        <v>1036</v>
      </c>
      <c r="DE923" s="22"/>
      <c r="DF923" s="22"/>
    </row>
    <row r="924" spans="1:110" x14ac:dyDescent="0.25">
      <c r="A924" s="50" t="s">
        <v>3404</v>
      </c>
      <c r="B924" s="50" t="s">
        <v>2515</v>
      </c>
      <c r="C924" s="50" t="s">
        <v>106</v>
      </c>
      <c r="D924" s="50" t="s">
        <v>108</v>
      </c>
      <c r="E924" s="50" t="s">
        <v>119</v>
      </c>
      <c r="F924" s="50" t="s">
        <v>2644</v>
      </c>
      <c r="G924" s="50" t="s">
        <v>109</v>
      </c>
      <c r="H924" s="52">
        <v>707.5199100840457</v>
      </c>
      <c r="I924" s="52">
        <v>800</v>
      </c>
      <c r="J924" s="52">
        <v>88.439988760505713</v>
      </c>
      <c r="K924" s="52">
        <v>0</v>
      </c>
      <c r="L924" s="52">
        <v>670</v>
      </c>
      <c r="M924" s="52">
        <v>75.718023135540591</v>
      </c>
      <c r="N924" s="52">
        <v>100</v>
      </c>
      <c r="O924" s="52">
        <v>100</v>
      </c>
      <c r="P924" s="52">
        <v>120</v>
      </c>
      <c r="Q924" s="52">
        <v>60.528647614227161</v>
      </c>
      <c r="R924" s="52">
        <v>72.570064733075071</v>
      </c>
      <c r="S924" s="52">
        <v>75</v>
      </c>
      <c r="T924" s="52">
        <v>80.70486348563621</v>
      </c>
      <c r="U924" s="52">
        <v>100</v>
      </c>
      <c r="V924" s="52">
        <v>670</v>
      </c>
      <c r="W924" s="52">
        <v>69.377946780683828</v>
      </c>
      <c r="X924" s="52">
        <v>92.503929040911771</v>
      </c>
      <c r="Y924" s="52">
        <v>100</v>
      </c>
      <c r="Z924" s="52">
        <v>121</v>
      </c>
      <c r="AA924" s="52">
        <v>54.894700864462415</v>
      </c>
      <c r="AB924" s="52">
        <v>73.192934485949891</v>
      </c>
      <c r="AC924" s="52">
        <v>100</v>
      </c>
      <c r="AD924" s="52">
        <v>219</v>
      </c>
      <c r="AE924" s="52">
        <v>67.864307458143017</v>
      </c>
      <c r="AF924" s="52">
        <v>90.485743277524023</v>
      </c>
      <c r="AG924" s="52">
        <v>100</v>
      </c>
      <c r="AH924" s="52">
        <v>41</v>
      </c>
      <c r="AI924" s="52">
        <v>56.909349593495925</v>
      </c>
      <c r="AJ924" s="52">
        <v>70.387640449438138</v>
      </c>
      <c r="AK924" s="52">
        <v>75.879132791327891</v>
      </c>
      <c r="AL924" s="52">
        <v>100</v>
      </c>
      <c r="AM924" s="53">
        <v>14.47</v>
      </c>
      <c r="AN924" s="53">
        <v>17.670000000000002</v>
      </c>
      <c r="AO924" s="53">
        <v>13.47</v>
      </c>
      <c r="AP924" s="52">
        <v>0</v>
      </c>
      <c r="AQ924" s="52">
        <v>0.99557522123893805</v>
      </c>
      <c r="AR924" s="52">
        <v>0.98373983739837401</v>
      </c>
      <c r="AS924" s="52">
        <v>0.99819819819819822</v>
      </c>
      <c r="AT924" s="52">
        <v>0.9955817378497791</v>
      </c>
      <c r="AU924" s="52">
        <v>0.99193548387096775</v>
      </c>
      <c r="AV924" s="52">
        <v>0.99639639639639643</v>
      </c>
      <c r="AW924" s="52">
        <v>1</v>
      </c>
      <c r="AX924" s="52">
        <v>1</v>
      </c>
      <c r="AY924" s="52">
        <v>1</v>
      </c>
      <c r="AZ924" s="52">
        <v>3.0927835051546393E-2</v>
      </c>
      <c r="BA924" s="52">
        <v>50</v>
      </c>
      <c r="BB924" s="52">
        <v>50</v>
      </c>
      <c r="BC924" s="52">
        <v>5.7692307692307696E-2</v>
      </c>
      <c r="BD924" s="52">
        <v>48.461538461538467</v>
      </c>
      <c r="BE924" s="52">
        <v>50</v>
      </c>
      <c r="BF924" s="52"/>
      <c r="BG924" s="52"/>
      <c r="BH924" s="52"/>
      <c r="BI924" s="52"/>
      <c r="BJ924" s="52"/>
      <c r="BK924" s="52"/>
      <c r="BL924" s="52"/>
      <c r="BM924" s="52"/>
      <c r="BN924" s="52"/>
      <c r="BO924" s="52"/>
      <c r="BP924" s="52">
        <v>218</v>
      </c>
      <c r="BQ924" s="52">
        <v>221</v>
      </c>
      <c r="BR924" s="52">
        <v>0.98642533936651589</v>
      </c>
      <c r="BS924" s="52">
        <v>50</v>
      </c>
      <c r="BT924" s="52">
        <v>50</v>
      </c>
      <c r="BU924" s="54"/>
      <c r="BV924" s="54"/>
      <c r="BW924" s="52"/>
      <c r="BX924" s="52"/>
      <c r="BY924" s="52"/>
      <c r="BZ924" s="55"/>
      <c r="CA924" s="55"/>
      <c r="CB924" s="52"/>
      <c r="CC924" s="52"/>
      <c r="CD924" s="52"/>
      <c r="CE924" s="52"/>
      <c r="CF924" s="52"/>
      <c r="CG924" s="52"/>
      <c r="CH924" s="52"/>
      <c r="CI924" s="52"/>
      <c r="CJ924" s="52"/>
      <c r="CK924" s="52">
        <v>409</v>
      </c>
      <c r="CL924" s="52">
        <v>284</v>
      </c>
      <c r="CM924" s="52">
        <v>442</v>
      </c>
      <c r="CN924" s="52">
        <v>0.69437652811735939</v>
      </c>
      <c r="CO924" s="52">
        <v>0.92533936651583715</v>
      </c>
      <c r="CP924" s="52">
        <v>46.291768541157289</v>
      </c>
      <c r="CQ924" s="52">
        <v>50</v>
      </c>
      <c r="CR924" s="52"/>
      <c r="CS924" s="52"/>
      <c r="CT924" s="52"/>
      <c r="CU924" s="52"/>
      <c r="CV924" s="52"/>
      <c r="CW924" s="52"/>
      <c r="CX924" s="52"/>
      <c r="CY924" s="52"/>
      <c r="CZ924" s="52">
        <v>16.823939048191338</v>
      </c>
      <c r="DA924" s="52">
        <v>19.496255895940152</v>
      </c>
      <c r="DB924" s="52">
        <v>17.335082511020332</v>
      </c>
      <c r="DC924" s="52"/>
      <c r="DD924" s="50" t="s">
        <v>1037</v>
      </c>
      <c r="DE924" s="22"/>
      <c r="DF924" s="22"/>
    </row>
    <row r="925" spans="1:110" x14ac:dyDescent="0.25">
      <c r="A925" s="50" t="s">
        <v>2895</v>
      </c>
      <c r="B925" s="50" t="s">
        <v>2516</v>
      </c>
      <c r="C925" s="50" t="s">
        <v>106</v>
      </c>
      <c r="D925" s="50" t="s">
        <v>108</v>
      </c>
      <c r="E925" s="50" t="s">
        <v>119</v>
      </c>
      <c r="F925" s="50" t="s">
        <v>2644</v>
      </c>
      <c r="G925" s="50" t="s">
        <v>109</v>
      </c>
      <c r="H925" s="52">
        <v>642.58931457411495</v>
      </c>
      <c r="I925" s="52">
        <v>800</v>
      </c>
      <c r="J925" s="52">
        <v>80.323664321764369</v>
      </c>
      <c r="K925" s="52">
        <v>1</v>
      </c>
      <c r="L925" s="52">
        <v>698</v>
      </c>
      <c r="M925" s="52">
        <v>74.142205820187655</v>
      </c>
      <c r="N925" s="52">
        <v>98.856274426916883</v>
      </c>
      <c r="O925" s="52">
        <v>100</v>
      </c>
      <c r="P925" s="52">
        <v>201</v>
      </c>
      <c r="Q925" s="52">
        <v>57.285995755976558</v>
      </c>
      <c r="R925" s="52">
        <v>72.140284808374247</v>
      </c>
      <c r="S925" s="52">
        <v>75</v>
      </c>
      <c r="T925" s="52">
        <v>76.381327674635415</v>
      </c>
      <c r="U925" s="52">
        <v>100</v>
      </c>
      <c r="V925" s="52">
        <v>696</v>
      </c>
      <c r="W925" s="52">
        <v>65.395201067358727</v>
      </c>
      <c r="X925" s="52">
        <v>87.193601423144969</v>
      </c>
      <c r="Y925" s="52">
        <v>100</v>
      </c>
      <c r="Z925" s="52">
        <v>199</v>
      </c>
      <c r="AA925" s="52">
        <v>48.549439161405402</v>
      </c>
      <c r="AB925" s="52">
        <v>64.732585548540527</v>
      </c>
      <c r="AC925" s="52">
        <v>100</v>
      </c>
      <c r="AD925" s="52">
        <v>239</v>
      </c>
      <c r="AE925" s="52">
        <v>61.229114365411448</v>
      </c>
      <c r="AF925" s="52">
        <v>81.638819153881926</v>
      </c>
      <c r="AG925" s="52">
        <v>100</v>
      </c>
      <c r="AH925" s="52">
        <v>72</v>
      </c>
      <c r="AI925" s="52">
        <v>48.156828703703681</v>
      </c>
      <c r="AJ925" s="52">
        <v>66.865069860279434</v>
      </c>
      <c r="AK925" s="52">
        <v>64.209104938271579</v>
      </c>
      <c r="AL925" s="52">
        <v>100</v>
      </c>
      <c r="AM925" s="53">
        <v>17.71</v>
      </c>
      <c r="AN925" s="53">
        <v>23.59</v>
      </c>
      <c r="AO925" s="53">
        <v>18.7</v>
      </c>
      <c r="AP925" s="52">
        <v>0</v>
      </c>
      <c r="AQ925" s="52">
        <v>0.98326359832635979</v>
      </c>
      <c r="AR925" s="52">
        <v>0.98095238095238091</v>
      </c>
      <c r="AS925" s="52">
        <v>0.98422090729783041</v>
      </c>
      <c r="AT925" s="52">
        <v>0.98184357541899436</v>
      </c>
      <c r="AU925" s="52">
        <v>0.97607655502392343</v>
      </c>
      <c r="AV925" s="52">
        <v>0.98422090729783041</v>
      </c>
      <c r="AW925" s="52">
        <v>1</v>
      </c>
      <c r="AX925" s="52">
        <v>1</v>
      </c>
      <c r="AY925" s="52">
        <v>1</v>
      </c>
      <c r="AZ925" s="52">
        <v>4.0559440559440559E-2</v>
      </c>
      <c r="BA925" s="52">
        <v>50</v>
      </c>
      <c r="BB925" s="52">
        <v>50</v>
      </c>
      <c r="BC925" s="52">
        <v>8.8541666666666671E-2</v>
      </c>
      <c r="BD925" s="52">
        <v>42.291666666666686</v>
      </c>
      <c r="BE925" s="52">
        <v>50</v>
      </c>
      <c r="BF925" s="52"/>
      <c r="BG925" s="52"/>
      <c r="BH925" s="52"/>
      <c r="BI925" s="52"/>
      <c r="BJ925" s="52"/>
      <c r="BK925" s="52"/>
      <c r="BL925" s="52"/>
      <c r="BM925" s="52"/>
      <c r="BN925" s="52"/>
      <c r="BO925" s="52"/>
      <c r="BP925" s="52">
        <v>116</v>
      </c>
      <c r="BQ925" s="52">
        <v>217</v>
      </c>
      <c r="BR925" s="52">
        <v>0.53456221198156684</v>
      </c>
      <c r="BS925" s="52">
        <v>28.434160211785471</v>
      </c>
      <c r="BT925" s="52">
        <v>50</v>
      </c>
      <c r="BU925" s="54"/>
      <c r="BV925" s="54"/>
      <c r="BW925" s="52"/>
      <c r="BX925" s="52"/>
      <c r="BY925" s="52"/>
      <c r="BZ925" s="55"/>
      <c r="CA925" s="55"/>
      <c r="CB925" s="52"/>
      <c r="CC925" s="52"/>
      <c r="CD925" s="52"/>
      <c r="CE925" s="52"/>
      <c r="CF925" s="52"/>
      <c r="CG925" s="52"/>
      <c r="CH925" s="52"/>
      <c r="CI925" s="52"/>
      <c r="CJ925" s="52"/>
      <c r="CK925" s="52">
        <v>479</v>
      </c>
      <c r="CL925" s="52">
        <v>351</v>
      </c>
      <c r="CM925" s="52">
        <v>492</v>
      </c>
      <c r="CN925" s="52">
        <v>0.73277661795407101</v>
      </c>
      <c r="CO925" s="52">
        <v>0.97357723577235777</v>
      </c>
      <c r="CP925" s="52">
        <v>48.851774530271399</v>
      </c>
      <c r="CQ925" s="52">
        <v>50</v>
      </c>
      <c r="CR925" s="52"/>
      <c r="CS925" s="52"/>
      <c r="CT925" s="52"/>
      <c r="CU925" s="52"/>
      <c r="CV925" s="52"/>
      <c r="CW925" s="52"/>
      <c r="CX925" s="52"/>
      <c r="CY925" s="52"/>
      <c r="CZ925" s="52">
        <v>16.823939048191338</v>
      </c>
      <c r="DA925" s="52">
        <v>19.496255895940152</v>
      </c>
      <c r="DB925" s="52">
        <v>17.335082511020332</v>
      </c>
      <c r="DC925" s="52"/>
      <c r="DD925" s="50" t="s">
        <v>465</v>
      </c>
      <c r="DE925" s="22"/>
      <c r="DF925" s="22"/>
    </row>
    <row r="926" spans="1:110" x14ac:dyDescent="0.25">
      <c r="A926" s="50" t="s">
        <v>3319</v>
      </c>
      <c r="B926" s="50" t="s">
        <v>2517</v>
      </c>
      <c r="C926" s="50" t="s">
        <v>106</v>
      </c>
      <c r="D926" s="50" t="s">
        <v>114</v>
      </c>
      <c r="E926" s="50" t="s">
        <v>108</v>
      </c>
      <c r="F926" s="50" t="s">
        <v>1453</v>
      </c>
      <c r="G926" s="50" t="s">
        <v>109</v>
      </c>
      <c r="H926" s="52">
        <v>578.74213467323034</v>
      </c>
      <c r="I926" s="52">
        <v>650</v>
      </c>
      <c r="J926" s="52">
        <v>89.037251488189284</v>
      </c>
      <c r="K926" s="52">
        <v>0</v>
      </c>
      <c r="L926" s="52">
        <v>226</v>
      </c>
      <c r="M926" s="52">
        <v>84.310097802850947</v>
      </c>
      <c r="N926" s="52">
        <v>100</v>
      </c>
      <c r="O926" s="52">
        <v>100</v>
      </c>
      <c r="P926" s="52">
        <v>52</v>
      </c>
      <c r="Q926" s="52">
        <v>69.406452867449076</v>
      </c>
      <c r="R926" s="52">
        <v>75</v>
      </c>
      <c r="S926" s="52">
        <v>75</v>
      </c>
      <c r="T926" s="52">
        <v>92.541937156598763</v>
      </c>
      <c r="U926" s="52">
        <v>100</v>
      </c>
      <c r="V926" s="52">
        <v>226</v>
      </c>
      <c r="W926" s="52">
        <v>72.872435041886632</v>
      </c>
      <c r="X926" s="52">
        <v>97.16324672251551</v>
      </c>
      <c r="Y926" s="52">
        <v>100</v>
      </c>
      <c r="Z926" s="52">
        <v>52</v>
      </c>
      <c r="AA926" s="52">
        <v>57.66295322633885</v>
      </c>
      <c r="AB926" s="52">
        <v>76.883937635118471</v>
      </c>
      <c r="AC926" s="52">
        <v>100</v>
      </c>
      <c r="AD926" s="52">
        <v>66</v>
      </c>
      <c r="AE926" s="52">
        <v>69.700000000000017</v>
      </c>
      <c r="AF926" s="52">
        <v>92.933333333333351</v>
      </c>
      <c r="AG926" s="52">
        <v>100</v>
      </c>
      <c r="AH926" s="52">
        <v>17</v>
      </c>
      <c r="AI926" s="52"/>
      <c r="AJ926" s="52">
        <v>75</v>
      </c>
      <c r="AK926" s="52"/>
      <c r="AL926" s="52">
        <v>0</v>
      </c>
      <c r="AM926" s="53">
        <v>5.59</v>
      </c>
      <c r="AN926" s="53">
        <v>17.329999999999998</v>
      </c>
      <c r="AO926" s="53"/>
      <c r="AP926" s="52">
        <v>0</v>
      </c>
      <c r="AQ926" s="52">
        <v>1</v>
      </c>
      <c r="AR926" s="52">
        <v>1</v>
      </c>
      <c r="AS926" s="52">
        <v>1</v>
      </c>
      <c r="AT926" s="52">
        <v>1</v>
      </c>
      <c r="AU926" s="52">
        <v>1</v>
      </c>
      <c r="AV926" s="52">
        <v>1</v>
      </c>
      <c r="AW926" s="52">
        <v>1</v>
      </c>
      <c r="AX926" s="52"/>
      <c r="AY926" s="52">
        <v>1</v>
      </c>
      <c r="AZ926" s="52">
        <v>4.7619047619047616E-2</v>
      </c>
      <c r="BA926" s="52">
        <v>50</v>
      </c>
      <c r="BB926" s="52">
        <v>50</v>
      </c>
      <c r="BC926" s="52">
        <v>0.14634146341463414</v>
      </c>
      <c r="BD926" s="52">
        <v>30.731707317073177</v>
      </c>
      <c r="BE926" s="52">
        <v>50</v>
      </c>
      <c r="BF926" s="52"/>
      <c r="BG926" s="52"/>
      <c r="BH926" s="52"/>
      <c r="BI926" s="52"/>
      <c r="BJ926" s="52"/>
      <c r="BK926" s="52"/>
      <c r="BL926" s="52"/>
      <c r="BM926" s="52"/>
      <c r="BN926" s="52"/>
      <c r="BO926" s="52"/>
      <c r="BP926" s="52"/>
      <c r="BQ926" s="52"/>
      <c r="BR926" s="52"/>
      <c r="BS926" s="52"/>
      <c r="BT926" s="52"/>
      <c r="BU926" s="54"/>
      <c r="BV926" s="54"/>
      <c r="BW926" s="52"/>
      <c r="BX926" s="52"/>
      <c r="BY926" s="52"/>
      <c r="BZ926" s="55"/>
      <c r="CA926" s="55"/>
      <c r="CB926" s="52"/>
      <c r="CC926" s="52"/>
      <c r="CD926" s="52"/>
      <c r="CE926" s="52"/>
      <c r="CF926" s="52"/>
      <c r="CG926" s="52"/>
      <c r="CH926" s="52"/>
      <c r="CI926" s="52"/>
      <c r="CJ926" s="52"/>
      <c r="CK926" s="52">
        <v>97</v>
      </c>
      <c r="CL926" s="52">
        <v>56</v>
      </c>
      <c r="CM926" s="52">
        <v>107</v>
      </c>
      <c r="CN926" s="52">
        <v>0.57731958762886593</v>
      </c>
      <c r="CO926" s="52">
        <v>0.90654205607476634</v>
      </c>
      <c r="CP926" s="52">
        <v>38.487972508591064</v>
      </c>
      <c r="CQ926" s="52">
        <v>50</v>
      </c>
      <c r="CR926" s="52"/>
      <c r="CS926" s="52"/>
      <c r="CT926" s="52"/>
      <c r="CU926" s="52"/>
      <c r="CV926" s="52"/>
      <c r="CW926" s="52"/>
      <c r="CX926" s="52"/>
      <c r="CY926" s="52"/>
      <c r="CZ926" s="52">
        <v>16.823939048191338</v>
      </c>
      <c r="DA926" s="52">
        <v>19.496255895940152</v>
      </c>
      <c r="DB926" s="52">
        <v>17.335082511020332</v>
      </c>
      <c r="DC926" s="52"/>
      <c r="DD926" s="50" t="s">
        <v>943</v>
      </c>
      <c r="DE926" s="22"/>
      <c r="DF926" s="22"/>
    </row>
    <row r="927" spans="1:110" x14ac:dyDescent="0.25">
      <c r="A927" s="50" t="s">
        <v>3359</v>
      </c>
      <c r="B927" s="50" t="s">
        <v>2518</v>
      </c>
      <c r="C927" s="50" t="s">
        <v>106</v>
      </c>
      <c r="D927" s="50" t="s">
        <v>114</v>
      </c>
      <c r="E927" s="50" t="s">
        <v>137</v>
      </c>
      <c r="F927" s="50" t="s">
        <v>1453</v>
      </c>
      <c r="G927" s="50" t="s">
        <v>109</v>
      </c>
      <c r="H927" s="52">
        <v>563.61922715836192</v>
      </c>
      <c r="I927" s="52">
        <v>750</v>
      </c>
      <c r="J927" s="52">
        <v>75.149230287781592</v>
      </c>
      <c r="K927" s="52">
        <v>1</v>
      </c>
      <c r="L927" s="52">
        <v>308</v>
      </c>
      <c r="M927" s="52">
        <v>63.852732501334742</v>
      </c>
      <c r="N927" s="52">
        <v>85.136976668446323</v>
      </c>
      <c r="O927" s="52">
        <v>100</v>
      </c>
      <c r="P927" s="52">
        <v>227</v>
      </c>
      <c r="Q927" s="52">
        <v>60.042323172462133</v>
      </c>
      <c r="R927" s="52">
        <v>71.491012193172651</v>
      </c>
      <c r="S927" s="52">
        <v>74.531287040274037</v>
      </c>
      <c r="T927" s="52">
        <v>80.056430896616178</v>
      </c>
      <c r="U927" s="52">
        <v>100</v>
      </c>
      <c r="V927" s="52">
        <v>307</v>
      </c>
      <c r="W927" s="52">
        <v>59.601984447668514</v>
      </c>
      <c r="X927" s="52">
        <v>79.469312596891356</v>
      </c>
      <c r="Y927" s="52">
        <v>100</v>
      </c>
      <c r="Z927" s="52">
        <v>226</v>
      </c>
      <c r="AA927" s="52">
        <v>55.340872733571892</v>
      </c>
      <c r="AB927" s="52">
        <v>73.78783031142919</v>
      </c>
      <c r="AC927" s="52">
        <v>100</v>
      </c>
      <c r="AD927" s="52">
        <v>111</v>
      </c>
      <c r="AE927" s="52">
        <v>50.603303303303299</v>
      </c>
      <c r="AF927" s="52">
        <v>67.471071071071066</v>
      </c>
      <c r="AG927" s="52">
        <v>100</v>
      </c>
      <c r="AH927" s="52">
        <v>80</v>
      </c>
      <c r="AI927" s="52">
        <v>45.741666666666688</v>
      </c>
      <c r="AJ927" s="52">
        <v>63.149462365591397</v>
      </c>
      <c r="AK927" s="52">
        <v>60.988888888888916</v>
      </c>
      <c r="AL927" s="52">
        <v>100</v>
      </c>
      <c r="AM927" s="53">
        <v>14.48</v>
      </c>
      <c r="AN927" s="53">
        <v>16.149999999999999</v>
      </c>
      <c r="AO927" s="53">
        <v>17.399999999999999</v>
      </c>
      <c r="AP927" s="52">
        <v>0</v>
      </c>
      <c r="AQ927" s="52">
        <v>0.99375000000000002</v>
      </c>
      <c r="AR927" s="52">
        <v>0.99159663865546221</v>
      </c>
      <c r="AS927" s="52">
        <v>1</v>
      </c>
      <c r="AT927" s="52">
        <v>0.99076923076923074</v>
      </c>
      <c r="AU927" s="52">
        <v>0.98765432098765427</v>
      </c>
      <c r="AV927" s="52">
        <v>1</v>
      </c>
      <c r="AW927" s="52">
        <v>1</v>
      </c>
      <c r="AX927" s="52">
        <v>1</v>
      </c>
      <c r="AY927" s="52">
        <v>1</v>
      </c>
      <c r="AZ927" s="52">
        <v>9.3484419263456089E-2</v>
      </c>
      <c r="BA927" s="52">
        <v>41.303116147308792</v>
      </c>
      <c r="BB927" s="52">
        <v>50</v>
      </c>
      <c r="BC927" s="52">
        <v>0.10743801652892562</v>
      </c>
      <c r="BD927" s="52">
        <v>38.512396694214893</v>
      </c>
      <c r="BE927" s="52">
        <v>50</v>
      </c>
      <c r="BF927" s="52"/>
      <c r="BG927" s="52"/>
      <c r="BH927" s="52"/>
      <c r="BI927" s="52"/>
      <c r="BJ927" s="52"/>
      <c r="BK927" s="52"/>
      <c r="BL927" s="52"/>
      <c r="BM927" s="52"/>
      <c r="BN927" s="52"/>
      <c r="BO927" s="52"/>
      <c r="BP927" s="52"/>
      <c r="BQ927" s="52"/>
      <c r="BR927" s="52"/>
      <c r="BS927" s="52"/>
      <c r="BT927" s="52"/>
      <c r="BU927" s="54"/>
      <c r="BV927" s="54"/>
      <c r="BW927" s="52"/>
      <c r="BX927" s="52"/>
      <c r="BY927" s="52"/>
      <c r="BZ927" s="55"/>
      <c r="CA927" s="55"/>
      <c r="CB927" s="52"/>
      <c r="CC927" s="52"/>
      <c r="CD927" s="52"/>
      <c r="CE927" s="52"/>
      <c r="CF927" s="52"/>
      <c r="CG927" s="52"/>
      <c r="CH927" s="52"/>
      <c r="CI927" s="52"/>
      <c r="CJ927" s="52"/>
      <c r="CK927" s="52">
        <v>103</v>
      </c>
      <c r="CL927" s="52">
        <v>57</v>
      </c>
      <c r="CM927" s="52">
        <v>104</v>
      </c>
      <c r="CN927" s="52">
        <v>0.55339805825242716</v>
      </c>
      <c r="CO927" s="52">
        <v>0.99038461538461542</v>
      </c>
      <c r="CP927" s="52">
        <v>36.893203883495147</v>
      </c>
      <c r="CQ927" s="52">
        <v>50</v>
      </c>
      <c r="CR927" s="52"/>
      <c r="CS927" s="52"/>
      <c r="CT927" s="52"/>
      <c r="CU927" s="52"/>
      <c r="CV927" s="52"/>
      <c r="CW927" s="52"/>
      <c r="CX927" s="52"/>
      <c r="CY927" s="52"/>
      <c r="CZ927" s="52">
        <v>16.823939048191338</v>
      </c>
      <c r="DA927" s="52">
        <v>19.496255895940152</v>
      </c>
      <c r="DB927" s="52">
        <v>17.335082511020332</v>
      </c>
      <c r="DC927" s="52"/>
      <c r="DD927" s="50" t="s">
        <v>987</v>
      </c>
      <c r="DE927" s="22"/>
      <c r="DF927" s="22"/>
    </row>
    <row r="928" spans="1:110" x14ac:dyDescent="0.25">
      <c r="A928" s="50" t="s">
        <v>3409</v>
      </c>
      <c r="B928" s="50" t="s">
        <v>2519</v>
      </c>
      <c r="C928" s="50" t="s">
        <v>106</v>
      </c>
      <c r="D928" s="50" t="s">
        <v>107</v>
      </c>
      <c r="E928" s="50" t="s">
        <v>137</v>
      </c>
      <c r="F928" s="50" t="s">
        <v>2644</v>
      </c>
      <c r="G928" s="50" t="s">
        <v>109</v>
      </c>
      <c r="H928" s="52">
        <v>603.42708431014387</v>
      </c>
      <c r="I928" s="52">
        <v>750</v>
      </c>
      <c r="J928" s="52">
        <v>80.456944574685849</v>
      </c>
      <c r="K928" s="52">
        <v>0</v>
      </c>
      <c r="L928" s="52">
        <v>319</v>
      </c>
      <c r="M928" s="52">
        <v>71.651462068671222</v>
      </c>
      <c r="N928" s="52">
        <v>95.535282758228306</v>
      </c>
      <c r="O928" s="52">
        <v>100</v>
      </c>
      <c r="P928" s="52">
        <v>149</v>
      </c>
      <c r="Q928" s="52">
        <v>65.58743846117757</v>
      </c>
      <c r="R928" s="52">
        <v>63.91509727245024</v>
      </c>
      <c r="S928" s="52">
        <v>75</v>
      </c>
      <c r="T928" s="52">
        <v>87.449917948236759</v>
      </c>
      <c r="U928" s="52">
        <v>100</v>
      </c>
      <c r="V928" s="52">
        <v>319</v>
      </c>
      <c r="W928" s="52">
        <v>60.068634947945299</v>
      </c>
      <c r="X928" s="52">
        <v>80.091513263927055</v>
      </c>
      <c r="Y928" s="52">
        <v>100</v>
      </c>
      <c r="Z928" s="52">
        <v>149</v>
      </c>
      <c r="AA928" s="52">
        <v>55.680053772335633</v>
      </c>
      <c r="AB928" s="52">
        <v>74.240071696447501</v>
      </c>
      <c r="AC928" s="52">
        <v>100</v>
      </c>
      <c r="AD928" s="52">
        <v>89</v>
      </c>
      <c r="AE928" s="52">
        <v>54.794007490636695</v>
      </c>
      <c r="AF928" s="52">
        <v>73.058676654182264</v>
      </c>
      <c r="AG928" s="52">
        <v>100</v>
      </c>
      <c r="AH928" s="52">
        <v>44</v>
      </c>
      <c r="AI928" s="52">
        <v>50.666666666666679</v>
      </c>
      <c r="AJ928" s="52">
        <v>58.829629629629622</v>
      </c>
      <c r="AK928" s="52">
        <v>67.555555555555571</v>
      </c>
      <c r="AL928" s="52">
        <v>100</v>
      </c>
      <c r="AM928" s="53">
        <v>9.41</v>
      </c>
      <c r="AN928" s="53">
        <v>8.23</v>
      </c>
      <c r="AO928" s="53">
        <v>8.16</v>
      </c>
      <c r="AP928" s="52">
        <v>0</v>
      </c>
      <c r="AQ928" s="52">
        <v>0.99093655589123864</v>
      </c>
      <c r="AR928" s="52">
        <v>0.98113207547169812</v>
      </c>
      <c r="AS928" s="52">
        <v>1</v>
      </c>
      <c r="AT928" s="52">
        <v>0.99093655589123864</v>
      </c>
      <c r="AU928" s="52">
        <v>0.98113207547169812</v>
      </c>
      <c r="AV928" s="52">
        <v>1</v>
      </c>
      <c r="AW928" s="52">
        <v>0.98913043478260865</v>
      </c>
      <c r="AX928" s="52">
        <v>0.97826086956521741</v>
      </c>
      <c r="AY928" s="52">
        <v>1</v>
      </c>
      <c r="AZ928" s="52">
        <v>5.6089743589743592E-2</v>
      </c>
      <c r="BA928" s="52">
        <v>48.782051282051292</v>
      </c>
      <c r="BB928" s="52">
        <v>50</v>
      </c>
      <c r="BC928" s="52">
        <v>9.0909090909090912E-2</v>
      </c>
      <c r="BD928" s="52">
        <v>41.818181818181827</v>
      </c>
      <c r="BE928" s="52">
        <v>50</v>
      </c>
      <c r="BF928" s="52"/>
      <c r="BG928" s="52"/>
      <c r="BH928" s="52"/>
      <c r="BI928" s="52"/>
      <c r="BJ928" s="52"/>
      <c r="BK928" s="52"/>
      <c r="BL928" s="52"/>
      <c r="BM928" s="52"/>
      <c r="BN928" s="52"/>
      <c r="BO928" s="52"/>
      <c r="BP928" s="52"/>
      <c r="BQ928" s="52"/>
      <c r="BR928" s="52"/>
      <c r="BS928" s="52"/>
      <c r="BT928" s="52"/>
      <c r="BU928" s="54"/>
      <c r="BV928" s="54"/>
      <c r="BW928" s="52"/>
      <c r="BX928" s="52"/>
      <c r="BY928" s="52"/>
      <c r="BZ928" s="55"/>
      <c r="CA928" s="55"/>
      <c r="CB928" s="52"/>
      <c r="CC928" s="52"/>
      <c r="CD928" s="52"/>
      <c r="CE928" s="52"/>
      <c r="CF928" s="52"/>
      <c r="CG928" s="52"/>
      <c r="CH928" s="52"/>
      <c r="CI928" s="52"/>
      <c r="CJ928" s="52"/>
      <c r="CK928" s="52">
        <v>128</v>
      </c>
      <c r="CL928" s="52">
        <v>67</v>
      </c>
      <c r="CM928" s="52">
        <v>131</v>
      </c>
      <c r="CN928" s="52">
        <v>0.5234375</v>
      </c>
      <c r="CO928" s="52">
        <v>0.97709923664122134</v>
      </c>
      <c r="CP928" s="52">
        <v>34.895833333333329</v>
      </c>
      <c r="CQ928" s="52">
        <v>50</v>
      </c>
      <c r="CR928" s="52"/>
      <c r="CS928" s="52"/>
      <c r="CT928" s="52"/>
      <c r="CU928" s="52"/>
      <c r="CV928" s="52"/>
      <c r="CW928" s="52"/>
      <c r="CX928" s="52"/>
      <c r="CY928" s="52"/>
      <c r="CZ928" s="52">
        <v>16.823939048191338</v>
      </c>
      <c r="DA928" s="52">
        <v>19.496255895940152</v>
      </c>
      <c r="DB928" s="52">
        <v>17.335082511020332</v>
      </c>
      <c r="DC928" s="52"/>
      <c r="DD928" s="50" t="s">
        <v>1042</v>
      </c>
      <c r="DE928" s="22"/>
      <c r="DF928" s="22"/>
    </row>
    <row r="929" spans="1:108" x14ac:dyDescent="0.25">
      <c r="A929" s="50" t="s">
        <v>3412</v>
      </c>
      <c r="B929" s="50" t="s">
        <v>2520</v>
      </c>
      <c r="C929" s="50" t="s">
        <v>106</v>
      </c>
      <c r="D929" s="50" t="s">
        <v>122</v>
      </c>
      <c r="E929" s="50" t="s">
        <v>123</v>
      </c>
      <c r="F929" s="50" t="s">
        <v>2644</v>
      </c>
      <c r="G929" s="50" t="s">
        <v>109</v>
      </c>
      <c r="H929" s="52">
        <v>859.30657279789227</v>
      </c>
      <c r="I929" s="52">
        <v>1250</v>
      </c>
      <c r="J929" s="52">
        <v>68.744525823831381</v>
      </c>
      <c r="K929" s="52">
        <v>0</v>
      </c>
      <c r="L929" s="52">
        <v>193</v>
      </c>
      <c r="M929" s="52">
        <v>54.793393782383426</v>
      </c>
      <c r="N929" s="52">
        <v>73.057858376511234</v>
      </c>
      <c r="O929" s="52">
        <v>100</v>
      </c>
      <c r="P929" s="52">
        <v>82</v>
      </c>
      <c r="Q929" s="52">
        <v>47.141079858379221</v>
      </c>
      <c r="R929" s="52">
        <v>51.521966174786066</v>
      </c>
      <c r="S929" s="52">
        <v>60.446454519035186</v>
      </c>
      <c r="T929" s="52">
        <v>62.854773144505629</v>
      </c>
      <c r="U929" s="52">
        <v>100</v>
      </c>
      <c r="V929" s="52">
        <v>183</v>
      </c>
      <c r="W929" s="52">
        <v>43.858849892650802</v>
      </c>
      <c r="X929" s="52">
        <v>58.478466523534401</v>
      </c>
      <c r="Y929" s="52">
        <v>100</v>
      </c>
      <c r="Z929" s="52">
        <v>81</v>
      </c>
      <c r="AA929" s="52">
        <v>34.208999759591578</v>
      </c>
      <c r="AB929" s="52">
        <v>45.611999679455437</v>
      </c>
      <c r="AC929" s="52">
        <v>100</v>
      </c>
      <c r="AD929" s="52">
        <v>193</v>
      </c>
      <c r="AE929" s="52">
        <v>52.712607944732298</v>
      </c>
      <c r="AF929" s="52">
        <v>70.283477259643064</v>
      </c>
      <c r="AG929" s="52">
        <v>100</v>
      </c>
      <c r="AH929" s="52">
        <v>90</v>
      </c>
      <c r="AI929" s="52">
        <v>46.827407407407456</v>
      </c>
      <c r="AJ929" s="52">
        <v>57.855016181229772</v>
      </c>
      <c r="AK929" s="52">
        <v>62.436543209876604</v>
      </c>
      <c r="AL929" s="52">
        <v>100</v>
      </c>
      <c r="AM929" s="53">
        <v>13.3</v>
      </c>
      <c r="AN929" s="53">
        <v>17.309999999999999</v>
      </c>
      <c r="AO929" s="53">
        <v>11.02</v>
      </c>
      <c r="AP929" s="52">
        <v>1</v>
      </c>
      <c r="AQ929" s="52">
        <v>0.81742738589211617</v>
      </c>
      <c r="AR929" s="52">
        <v>0.83333333333333337</v>
      </c>
      <c r="AS929" s="52">
        <v>0.80575539568345322</v>
      </c>
      <c r="AT929" s="52">
        <v>0.77593360995850624</v>
      </c>
      <c r="AU929" s="52">
        <v>0.82352941176470584</v>
      </c>
      <c r="AV929" s="52">
        <v>0.74100719424460426</v>
      </c>
      <c r="AW929" s="52">
        <v>0.87892376681614348</v>
      </c>
      <c r="AX929" s="52">
        <v>0.85981308411214952</v>
      </c>
      <c r="AY929" s="52">
        <v>0.89655172413793105</v>
      </c>
      <c r="AZ929" s="52">
        <v>0.16975308641975309</v>
      </c>
      <c r="BA929" s="52">
        <v>26.049382716049397</v>
      </c>
      <c r="BB929" s="52">
        <v>50</v>
      </c>
      <c r="BC929" s="52">
        <v>0.23725055432372505</v>
      </c>
      <c r="BD929" s="52">
        <v>12.549889135254988</v>
      </c>
      <c r="BE929" s="52">
        <v>50</v>
      </c>
      <c r="BF929" s="52">
        <v>443</v>
      </c>
      <c r="BG929" s="52">
        <v>482</v>
      </c>
      <c r="BH929" s="52">
        <v>0.91908713692946054</v>
      </c>
      <c r="BI929" s="52">
        <v>50</v>
      </c>
      <c r="BJ929" s="52">
        <v>50</v>
      </c>
      <c r="BK929" s="52">
        <v>112</v>
      </c>
      <c r="BL929" s="52">
        <v>482</v>
      </c>
      <c r="BM929" s="52">
        <v>0.23236514522821577</v>
      </c>
      <c r="BN929" s="52">
        <v>15.491009681881051</v>
      </c>
      <c r="BO929" s="52">
        <v>50</v>
      </c>
      <c r="BP929" s="52">
        <v>194</v>
      </c>
      <c r="BQ929" s="52">
        <v>283</v>
      </c>
      <c r="BR929" s="52">
        <v>0.68551236749116606</v>
      </c>
      <c r="BS929" s="52">
        <v>36.4634238027216</v>
      </c>
      <c r="BT929" s="52">
        <v>50</v>
      </c>
      <c r="BU929" s="54">
        <v>225</v>
      </c>
      <c r="BV929" s="54">
        <v>257</v>
      </c>
      <c r="BW929" s="52">
        <v>0.8754863813229572</v>
      </c>
      <c r="BX929" s="52">
        <v>93.136849076910337</v>
      </c>
      <c r="BY929" s="52">
        <v>100</v>
      </c>
      <c r="BZ929" s="55">
        <v>100</v>
      </c>
      <c r="CA929" s="55">
        <v>139</v>
      </c>
      <c r="CB929" s="52">
        <v>0.71942446043165464</v>
      </c>
      <c r="CC929" s="52">
        <v>76.534517067197299</v>
      </c>
      <c r="CD929" s="52">
        <v>100</v>
      </c>
      <c r="CE929" s="52">
        <v>1</v>
      </c>
      <c r="CF929" s="52">
        <v>233</v>
      </c>
      <c r="CG929" s="52">
        <v>146</v>
      </c>
      <c r="CH929" s="52">
        <v>0.62660944206008584</v>
      </c>
      <c r="CI929" s="52">
        <v>83.54792560801144</v>
      </c>
      <c r="CJ929" s="52">
        <v>100</v>
      </c>
      <c r="CK929" s="52">
        <v>204</v>
      </c>
      <c r="CL929" s="52">
        <v>131</v>
      </c>
      <c r="CM929" s="52">
        <v>218</v>
      </c>
      <c r="CN929" s="52">
        <v>0.64215686274509809</v>
      </c>
      <c r="CO929" s="52">
        <v>0.93577981651376152</v>
      </c>
      <c r="CP929" s="52">
        <v>42.810457516339874</v>
      </c>
      <c r="CQ929" s="52">
        <v>50</v>
      </c>
      <c r="CR929" s="52">
        <v>619</v>
      </c>
      <c r="CS929" s="52">
        <v>972</v>
      </c>
      <c r="CT929" s="52">
        <v>0.63683127572016462</v>
      </c>
      <c r="CU929" s="52">
        <v>50</v>
      </c>
      <c r="CV929" s="52">
        <v>50</v>
      </c>
      <c r="CW929" s="52">
        <v>0.71942446043165464</v>
      </c>
      <c r="CX929" s="52">
        <v>0.94</v>
      </c>
      <c r="CY929" s="52">
        <v>0.22057553956834539</v>
      </c>
      <c r="CZ929" s="52">
        <v>16.823939048191338</v>
      </c>
      <c r="DA929" s="52">
        <v>19.496255895940152</v>
      </c>
      <c r="DB929" s="52">
        <v>17.335082511020332</v>
      </c>
      <c r="DC929" s="52">
        <v>12.629206143265662</v>
      </c>
      <c r="DD929" s="50" t="s">
        <v>1045</v>
      </c>
    </row>
    <row r="930" spans="1:108" x14ac:dyDescent="0.25">
      <c r="A930" s="50" t="s">
        <v>3411</v>
      </c>
      <c r="B930" s="50" t="s">
        <v>2521</v>
      </c>
      <c r="C930" s="50" t="s">
        <v>106</v>
      </c>
      <c r="D930" s="50" t="s">
        <v>108</v>
      </c>
      <c r="E930" s="50" t="s">
        <v>119</v>
      </c>
      <c r="F930" s="50" t="s">
        <v>2644</v>
      </c>
      <c r="G930" s="50" t="s">
        <v>109</v>
      </c>
      <c r="H930" s="52">
        <v>522.51011926334104</v>
      </c>
      <c r="I930" s="52">
        <v>800</v>
      </c>
      <c r="J930" s="52">
        <v>65.31376490791763</v>
      </c>
      <c r="K930" s="52">
        <v>0</v>
      </c>
      <c r="L930" s="52">
        <v>930</v>
      </c>
      <c r="M930" s="52">
        <v>61.306870310698429</v>
      </c>
      <c r="N930" s="52">
        <v>81.742493747597905</v>
      </c>
      <c r="O930" s="52">
        <v>100</v>
      </c>
      <c r="P930" s="52">
        <v>521</v>
      </c>
      <c r="Q930" s="52">
        <v>55.67320868501848</v>
      </c>
      <c r="R930" s="52">
        <v>57.422700692767705</v>
      </c>
      <c r="S930" s="52">
        <v>68.483246122383648</v>
      </c>
      <c r="T930" s="52">
        <v>74.230944913357973</v>
      </c>
      <c r="U930" s="52">
        <v>100</v>
      </c>
      <c r="V930" s="52">
        <v>914</v>
      </c>
      <c r="W930" s="52">
        <v>50.343206956645425</v>
      </c>
      <c r="X930" s="52">
        <v>67.124275942193904</v>
      </c>
      <c r="Y930" s="52">
        <v>100</v>
      </c>
      <c r="Z930" s="52">
        <v>508</v>
      </c>
      <c r="AA930" s="52">
        <v>44.685186372264234</v>
      </c>
      <c r="AB930" s="52">
        <v>59.580248496352304</v>
      </c>
      <c r="AC930" s="52">
        <v>100</v>
      </c>
      <c r="AD930" s="52">
        <v>339</v>
      </c>
      <c r="AE930" s="52">
        <v>51.585078662733565</v>
      </c>
      <c r="AF930" s="52">
        <v>68.780104883644753</v>
      </c>
      <c r="AG930" s="52">
        <v>100</v>
      </c>
      <c r="AH930" s="52">
        <v>186</v>
      </c>
      <c r="AI930" s="52">
        <v>46.727822580645132</v>
      </c>
      <c r="AJ930" s="52">
        <v>57.489978213507619</v>
      </c>
      <c r="AK930" s="52">
        <v>62.303763440860173</v>
      </c>
      <c r="AL930" s="52">
        <v>100</v>
      </c>
      <c r="AM930" s="53">
        <v>12.81</v>
      </c>
      <c r="AN930" s="53">
        <v>12.73</v>
      </c>
      <c r="AO930" s="53">
        <v>10.76</v>
      </c>
      <c r="AP930" s="52">
        <v>1</v>
      </c>
      <c r="AQ930" s="52">
        <v>0.94339622641509435</v>
      </c>
      <c r="AR930" s="52">
        <v>0.94200351493848855</v>
      </c>
      <c r="AS930" s="52">
        <v>0.9452054794520548</v>
      </c>
      <c r="AT930" s="52">
        <v>0.92793682132280353</v>
      </c>
      <c r="AU930" s="52">
        <v>0.92</v>
      </c>
      <c r="AV930" s="52">
        <v>0.93835616438356162</v>
      </c>
      <c r="AW930" s="52">
        <v>0.98275862068965514</v>
      </c>
      <c r="AX930" s="52">
        <v>0.97916666666666663</v>
      </c>
      <c r="AY930" s="52">
        <v>0.98717948717948723</v>
      </c>
      <c r="AZ930" s="52">
        <v>0.1306930693069307</v>
      </c>
      <c r="BA930" s="52">
        <v>33.861386138613867</v>
      </c>
      <c r="BB930" s="52">
        <v>50</v>
      </c>
      <c r="BC930" s="52">
        <v>0.16756756756756758</v>
      </c>
      <c r="BD930" s="52">
        <v>26.486486486486481</v>
      </c>
      <c r="BE930" s="52">
        <v>50</v>
      </c>
      <c r="BF930" s="52"/>
      <c r="BG930" s="52"/>
      <c r="BH930" s="52"/>
      <c r="BI930" s="52"/>
      <c r="BJ930" s="52"/>
      <c r="BK930" s="52"/>
      <c r="BL930" s="52"/>
      <c r="BM930" s="52"/>
      <c r="BN930" s="52"/>
      <c r="BO930" s="52"/>
      <c r="BP930" s="52">
        <v>295</v>
      </c>
      <c r="BQ930" s="52">
        <v>346</v>
      </c>
      <c r="BR930" s="52">
        <v>0.85260115606936415</v>
      </c>
      <c r="BS930" s="52">
        <v>45.35112532283852</v>
      </c>
      <c r="BT930" s="52">
        <v>50</v>
      </c>
      <c r="BU930" s="54"/>
      <c r="BV930" s="54"/>
      <c r="BW930" s="52"/>
      <c r="BX930" s="52"/>
      <c r="BY930" s="52"/>
      <c r="BZ930" s="55"/>
      <c r="CA930" s="55"/>
      <c r="CB930" s="52"/>
      <c r="CC930" s="52"/>
      <c r="CD930" s="52"/>
      <c r="CE930" s="52"/>
      <c r="CF930" s="52"/>
      <c r="CG930" s="52"/>
      <c r="CH930" s="52"/>
      <c r="CI930" s="52"/>
      <c r="CJ930" s="52"/>
      <c r="CK930" s="52">
        <v>399</v>
      </c>
      <c r="CL930" s="52">
        <v>73</v>
      </c>
      <c r="CM930" s="52">
        <v>673</v>
      </c>
      <c r="CN930" s="52">
        <v>0.18295739348370926</v>
      </c>
      <c r="CO930" s="52">
        <v>0.59286775631500743</v>
      </c>
      <c r="CP930" s="52">
        <v>3.0492898913951545</v>
      </c>
      <c r="CQ930" s="52">
        <v>50</v>
      </c>
      <c r="CR930" s="52"/>
      <c r="CS930" s="52"/>
      <c r="CT930" s="52"/>
      <c r="CU930" s="52"/>
      <c r="CV930" s="52"/>
      <c r="CW930" s="52"/>
      <c r="CX930" s="52"/>
      <c r="CY930" s="52"/>
      <c r="CZ930" s="52">
        <v>16.823939048191338</v>
      </c>
      <c r="DA930" s="52">
        <v>19.496255895940152</v>
      </c>
      <c r="DB930" s="52">
        <v>17.335082511020332</v>
      </c>
      <c r="DC930" s="52"/>
      <c r="DD930" s="50" t="s">
        <v>1044</v>
      </c>
    </row>
    <row r="931" spans="1:108" x14ac:dyDescent="0.25">
      <c r="A931" s="50" t="s">
        <v>3207</v>
      </c>
      <c r="B931" s="50" t="s">
        <v>2522</v>
      </c>
      <c r="C931" s="50" t="s">
        <v>106</v>
      </c>
      <c r="D931" s="50" t="s">
        <v>167</v>
      </c>
      <c r="E931" s="50" t="s">
        <v>137</v>
      </c>
      <c r="F931" s="50" t="s">
        <v>1453</v>
      </c>
      <c r="G931" s="50" t="s">
        <v>109</v>
      </c>
      <c r="H931" s="52">
        <v>636.16886216519526</v>
      </c>
      <c r="I931" s="52">
        <v>750</v>
      </c>
      <c r="J931" s="52">
        <v>84.822514955359367</v>
      </c>
      <c r="K931" s="52">
        <v>0</v>
      </c>
      <c r="L931" s="52">
        <v>419</v>
      </c>
      <c r="M931" s="52">
        <v>75.185236970496888</v>
      </c>
      <c r="N931" s="52">
        <v>100</v>
      </c>
      <c r="O931" s="52">
        <v>100</v>
      </c>
      <c r="P931" s="52">
        <v>120</v>
      </c>
      <c r="Q931" s="52">
        <v>65.512044735282842</v>
      </c>
      <c r="R931" s="52">
        <v>69.558783019485318</v>
      </c>
      <c r="S931" s="52">
        <v>75</v>
      </c>
      <c r="T931" s="52">
        <v>87.349392980377132</v>
      </c>
      <c r="U931" s="52">
        <v>100</v>
      </c>
      <c r="V931" s="52">
        <v>419</v>
      </c>
      <c r="W931" s="52">
        <v>65.569201449869666</v>
      </c>
      <c r="X931" s="52">
        <v>87.425601933159555</v>
      </c>
      <c r="Y931" s="52">
        <v>100</v>
      </c>
      <c r="Z931" s="52">
        <v>120</v>
      </c>
      <c r="AA931" s="52">
        <v>55.628494038910688</v>
      </c>
      <c r="AB931" s="52">
        <v>74.171325385214246</v>
      </c>
      <c r="AC931" s="52">
        <v>100</v>
      </c>
      <c r="AD931" s="52">
        <v>143</v>
      </c>
      <c r="AE931" s="52">
        <v>56.507692307692281</v>
      </c>
      <c r="AF931" s="52">
        <v>75.343589743589718</v>
      </c>
      <c r="AG931" s="52">
        <v>100</v>
      </c>
      <c r="AH931" s="52">
        <v>41</v>
      </c>
      <c r="AI931" s="52">
        <v>49.186991869918693</v>
      </c>
      <c r="AJ931" s="52">
        <v>59.450326797385607</v>
      </c>
      <c r="AK931" s="52">
        <v>65.582655826558252</v>
      </c>
      <c r="AL931" s="52">
        <v>100</v>
      </c>
      <c r="AM931" s="53">
        <v>9.48</v>
      </c>
      <c r="AN931" s="53">
        <v>13.93</v>
      </c>
      <c r="AO931" s="53">
        <v>10.26</v>
      </c>
      <c r="AP931" s="52">
        <v>0</v>
      </c>
      <c r="AQ931" s="52">
        <v>0.97025171624713957</v>
      </c>
      <c r="AR931" s="52">
        <v>0.97619047619047616</v>
      </c>
      <c r="AS931" s="52">
        <v>0.96784565916398713</v>
      </c>
      <c r="AT931" s="52">
        <v>0.97025171624713957</v>
      </c>
      <c r="AU931" s="52">
        <v>0.97619047619047616</v>
      </c>
      <c r="AV931" s="52">
        <v>0.96784565916398713</v>
      </c>
      <c r="AW931" s="52">
        <v>1</v>
      </c>
      <c r="AX931" s="52">
        <v>1</v>
      </c>
      <c r="AY931" s="52">
        <v>1</v>
      </c>
      <c r="AZ931" s="52">
        <v>2.9816513761467892E-2</v>
      </c>
      <c r="BA931" s="52">
        <v>50</v>
      </c>
      <c r="BB931" s="52">
        <v>50</v>
      </c>
      <c r="BC931" s="52">
        <v>4.9586776859504134E-2</v>
      </c>
      <c r="BD931" s="52">
        <v>50</v>
      </c>
      <c r="BE931" s="52">
        <v>50</v>
      </c>
      <c r="BF931" s="52"/>
      <c r="BG931" s="52"/>
      <c r="BH931" s="52"/>
      <c r="BI931" s="52"/>
      <c r="BJ931" s="52"/>
      <c r="BK931" s="52"/>
      <c r="BL931" s="52"/>
      <c r="BM931" s="52"/>
      <c r="BN931" s="52"/>
      <c r="BO931" s="52"/>
      <c r="BP931" s="52"/>
      <c r="BQ931" s="52"/>
      <c r="BR931" s="52"/>
      <c r="BS931" s="52"/>
      <c r="BT931" s="52"/>
      <c r="BU931" s="54"/>
      <c r="BV931" s="54"/>
      <c r="BW931" s="52"/>
      <c r="BX931" s="52"/>
      <c r="BY931" s="52"/>
      <c r="BZ931" s="55"/>
      <c r="CA931" s="55"/>
      <c r="CB931" s="52"/>
      <c r="CC931" s="52"/>
      <c r="CD931" s="52"/>
      <c r="CE931" s="52"/>
      <c r="CF931" s="52"/>
      <c r="CG931" s="52"/>
      <c r="CH931" s="52"/>
      <c r="CI931" s="52"/>
      <c r="CJ931" s="52"/>
      <c r="CK931" s="52">
        <v>144</v>
      </c>
      <c r="CL931" s="52">
        <v>100</v>
      </c>
      <c r="CM931" s="52">
        <v>145</v>
      </c>
      <c r="CN931" s="52">
        <v>0.69444444444444442</v>
      </c>
      <c r="CO931" s="52">
        <v>0.99310344827586206</v>
      </c>
      <c r="CP931" s="52">
        <v>46.296296296296298</v>
      </c>
      <c r="CQ931" s="52">
        <v>50</v>
      </c>
      <c r="CR931" s="52"/>
      <c r="CS931" s="52"/>
      <c r="CT931" s="52"/>
      <c r="CU931" s="52"/>
      <c r="CV931" s="52"/>
      <c r="CW931" s="52"/>
      <c r="CX931" s="52"/>
      <c r="CY931" s="52"/>
      <c r="CZ931" s="52">
        <v>16.823939048191338</v>
      </c>
      <c r="DA931" s="52">
        <v>19.496255895940152</v>
      </c>
      <c r="DB931" s="52">
        <v>17.335082511020332</v>
      </c>
      <c r="DC931" s="52"/>
      <c r="DD931" s="50" t="s">
        <v>811</v>
      </c>
    </row>
    <row r="932" spans="1:108" x14ac:dyDescent="0.25">
      <c r="A932" s="50" t="s">
        <v>3400</v>
      </c>
      <c r="B932" s="50" t="s">
        <v>2523</v>
      </c>
      <c r="C932" s="50" t="s">
        <v>106</v>
      </c>
      <c r="D932" s="50" t="s">
        <v>122</v>
      </c>
      <c r="E932" s="50" t="s">
        <v>123</v>
      </c>
      <c r="F932" s="50" t="s">
        <v>2644</v>
      </c>
      <c r="G932" s="50" t="s">
        <v>109</v>
      </c>
      <c r="H932" s="52">
        <v>862.86669503913129</v>
      </c>
      <c r="I932" s="52">
        <v>1250</v>
      </c>
      <c r="J932" s="52">
        <v>69.029335603130505</v>
      </c>
      <c r="K932" s="52">
        <v>0</v>
      </c>
      <c r="L932" s="52">
        <v>67</v>
      </c>
      <c r="M932" s="52">
        <v>66.965876263842077</v>
      </c>
      <c r="N932" s="52">
        <v>89.287835018456107</v>
      </c>
      <c r="O932" s="52">
        <v>100</v>
      </c>
      <c r="P932" s="52">
        <v>24</v>
      </c>
      <c r="Q932" s="52">
        <v>62.475638440860223</v>
      </c>
      <c r="R932" s="52">
        <v>52.819867337968503</v>
      </c>
      <c r="S932" s="52">
        <v>69.472055513878473</v>
      </c>
      <c r="T932" s="52">
        <v>83.300851254480307</v>
      </c>
      <c r="U932" s="52">
        <v>100</v>
      </c>
      <c r="V932" s="52">
        <v>67</v>
      </c>
      <c r="W932" s="52">
        <v>51.107093398984453</v>
      </c>
      <c r="X932" s="52">
        <v>68.142791198645938</v>
      </c>
      <c r="Y932" s="52">
        <v>100</v>
      </c>
      <c r="Z932" s="52">
        <v>24</v>
      </c>
      <c r="AA932" s="52">
        <v>48.038373424971354</v>
      </c>
      <c r="AB932" s="52">
        <v>64.051164566628472</v>
      </c>
      <c r="AC932" s="52">
        <v>100</v>
      </c>
      <c r="AD932" s="52">
        <v>49</v>
      </c>
      <c r="AE932" s="52">
        <v>50.44285714285715</v>
      </c>
      <c r="AF932" s="52">
        <v>67.257142857142867</v>
      </c>
      <c r="AG932" s="52">
        <v>100</v>
      </c>
      <c r="AH932" s="52">
        <v>20</v>
      </c>
      <c r="AI932" s="52">
        <v>45.906666666666666</v>
      </c>
      <c r="AJ932" s="52">
        <v>53.571264367816084</v>
      </c>
      <c r="AK932" s="52">
        <v>61.208888888888893</v>
      </c>
      <c r="AL932" s="52">
        <v>100</v>
      </c>
      <c r="AM932" s="53">
        <v>6.99</v>
      </c>
      <c r="AN932" s="53">
        <v>4.78</v>
      </c>
      <c r="AO932" s="53">
        <v>7.66</v>
      </c>
      <c r="AP932" s="52">
        <v>1</v>
      </c>
      <c r="AQ932" s="52">
        <v>0.93421052631578949</v>
      </c>
      <c r="AR932" s="52">
        <v>0.84375</v>
      </c>
      <c r="AS932" s="52">
        <v>1</v>
      </c>
      <c r="AT932" s="52">
        <v>0.93421052631578949</v>
      </c>
      <c r="AU932" s="52">
        <v>0.84375</v>
      </c>
      <c r="AV932" s="52">
        <v>1</v>
      </c>
      <c r="AW932" s="52">
        <v>1</v>
      </c>
      <c r="AX932" s="52">
        <v>1</v>
      </c>
      <c r="AY932" s="52">
        <v>1</v>
      </c>
      <c r="AZ932" s="52">
        <v>0.10038610038610038</v>
      </c>
      <c r="BA932" s="52">
        <v>39.922779922779931</v>
      </c>
      <c r="BB932" s="52">
        <v>50</v>
      </c>
      <c r="BC932" s="52">
        <v>0.18367346938775511</v>
      </c>
      <c r="BD932" s="52">
        <v>23.26530612244899</v>
      </c>
      <c r="BE932" s="52">
        <v>50</v>
      </c>
      <c r="BF932" s="52">
        <v>53</v>
      </c>
      <c r="BG932" s="52">
        <v>136</v>
      </c>
      <c r="BH932" s="52">
        <v>0.38970588235294118</v>
      </c>
      <c r="BI932" s="52">
        <v>25.980392156862749</v>
      </c>
      <c r="BJ932" s="52">
        <v>50</v>
      </c>
      <c r="BK932" s="52">
        <v>34</v>
      </c>
      <c r="BL932" s="52">
        <v>136</v>
      </c>
      <c r="BM932" s="52">
        <v>0.25</v>
      </c>
      <c r="BN932" s="52">
        <v>16.666666666666664</v>
      </c>
      <c r="BO932" s="52">
        <v>50</v>
      </c>
      <c r="BP932" s="52">
        <v>20</v>
      </c>
      <c r="BQ932" s="52">
        <v>75</v>
      </c>
      <c r="BR932" s="52">
        <v>0.26666666666666666</v>
      </c>
      <c r="BS932" s="52">
        <v>14.184397163120568</v>
      </c>
      <c r="BT932" s="52">
        <v>50</v>
      </c>
      <c r="BU932" s="54">
        <v>77</v>
      </c>
      <c r="BV932" s="54">
        <v>84</v>
      </c>
      <c r="BW932" s="52">
        <v>0.91666666666666663</v>
      </c>
      <c r="BX932" s="52">
        <v>97.517730496453908</v>
      </c>
      <c r="BY932" s="52">
        <v>100</v>
      </c>
      <c r="BZ932" s="55">
        <v>27</v>
      </c>
      <c r="CA932" s="55">
        <v>35</v>
      </c>
      <c r="CB932" s="52">
        <v>0.77142857142857157</v>
      </c>
      <c r="CC932" s="52">
        <v>82.066869300911875</v>
      </c>
      <c r="CD932" s="52">
        <v>100</v>
      </c>
      <c r="CE932" s="52">
        <v>1</v>
      </c>
      <c r="CF932" s="52">
        <v>80</v>
      </c>
      <c r="CG932" s="52">
        <v>48</v>
      </c>
      <c r="CH932" s="52">
        <v>0.6</v>
      </c>
      <c r="CI932" s="52">
        <v>80</v>
      </c>
      <c r="CJ932" s="52">
        <v>100</v>
      </c>
      <c r="CK932" s="52">
        <v>51</v>
      </c>
      <c r="CL932" s="52">
        <v>23</v>
      </c>
      <c r="CM932" s="52">
        <v>51</v>
      </c>
      <c r="CN932" s="52">
        <v>0.45098039215686275</v>
      </c>
      <c r="CO932" s="52">
        <v>1</v>
      </c>
      <c r="CP932" s="52">
        <v>30.065359477124183</v>
      </c>
      <c r="CQ932" s="52">
        <v>50</v>
      </c>
      <c r="CR932" s="52">
        <v>62</v>
      </c>
      <c r="CS932" s="52">
        <v>259</v>
      </c>
      <c r="CT932" s="52">
        <v>0.23938223938223938</v>
      </c>
      <c r="CU932" s="52">
        <v>19.948519948519948</v>
      </c>
      <c r="CV932" s="52">
        <v>50</v>
      </c>
      <c r="CW932" s="52">
        <v>0.77142857142857157</v>
      </c>
      <c r="CX932" s="52">
        <v>0.94</v>
      </c>
      <c r="CY932" s="52">
        <v>0.16857142857142848</v>
      </c>
      <c r="CZ932" s="52">
        <v>16.823939048191338</v>
      </c>
      <c r="DA932" s="52">
        <v>19.496255895940152</v>
      </c>
      <c r="DB932" s="52">
        <v>17.335082511020332</v>
      </c>
      <c r="DC932" s="52">
        <v>12.629206143265662</v>
      </c>
      <c r="DD932" s="50" t="s">
        <v>1032</v>
      </c>
    </row>
    <row r="933" spans="1:108" x14ac:dyDescent="0.25">
      <c r="A933" s="50" t="s">
        <v>3226</v>
      </c>
      <c r="B933" s="50" t="s">
        <v>2524</v>
      </c>
      <c r="C933" s="50" t="s">
        <v>106</v>
      </c>
      <c r="D933" s="50" t="s">
        <v>107</v>
      </c>
      <c r="E933" s="50" t="s">
        <v>137</v>
      </c>
      <c r="F933" s="50" t="s">
        <v>1453</v>
      </c>
      <c r="G933" s="50" t="s">
        <v>109</v>
      </c>
      <c r="H933" s="52">
        <v>577.35094981996849</v>
      </c>
      <c r="I933" s="52">
        <v>750</v>
      </c>
      <c r="J933" s="52">
        <v>76.980126642662455</v>
      </c>
      <c r="K933" s="52">
        <v>0</v>
      </c>
      <c r="L933" s="52">
        <v>188</v>
      </c>
      <c r="M933" s="52">
        <v>68.56723324722094</v>
      </c>
      <c r="N933" s="52">
        <v>91.422977662961259</v>
      </c>
      <c r="O933" s="52">
        <v>100</v>
      </c>
      <c r="P933" s="52">
        <v>137</v>
      </c>
      <c r="Q933" s="52">
        <v>63.765268292169829</v>
      </c>
      <c r="R933" s="52">
        <v>71.749667734961861</v>
      </c>
      <c r="S933" s="52">
        <v>75</v>
      </c>
      <c r="T933" s="52">
        <v>85.02035772289311</v>
      </c>
      <c r="U933" s="52">
        <v>100</v>
      </c>
      <c r="V933" s="52">
        <v>187</v>
      </c>
      <c r="W933" s="52">
        <v>59.376406221994465</v>
      </c>
      <c r="X933" s="52">
        <v>79.168541629325944</v>
      </c>
      <c r="Y933" s="52">
        <v>100</v>
      </c>
      <c r="Z933" s="52">
        <v>136</v>
      </c>
      <c r="AA933" s="52">
        <v>54.736433154631698</v>
      </c>
      <c r="AB933" s="52">
        <v>72.981910872842263</v>
      </c>
      <c r="AC933" s="52">
        <v>100</v>
      </c>
      <c r="AD933" s="52">
        <v>69</v>
      </c>
      <c r="AE933" s="52">
        <v>50.302415458937205</v>
      </c>
      <c r="AF933" s="52">
        <v>67.069887278582939</v>
      </c>
      <c r="AG933" s="52">
        <v>100</v>
      </c>
      <c r="AH933" s="52">
        <v>52</v>
      </c>
      <c r="AI933" s="52">
        <v>47.624358974358991</v>
      </c>
      <c r="AJ933" s="52"/>
      <c r="AK933" s="52">
        <v>63.499145299145319</v>
      </c>
      <c r="AL933" s="52">
        <v>100</v>
      </c>
      <c r="AM933" s="53">
        <v>11.23</v>
      </c>
      <c r="AN933" s="53">
        <v>17.010000000000002</v>
      </c>
      <c r="AO933" s="53"/>
      <c r="AP933" s="52">
        <v>0</v>
      </c>
      <c r="AQ933" s="52">
        <v>0.98984771573604058</v>
      </c>
      <c r="AR933" s="52">
        <v>0.98611111111111116</v>
      </c>
      <c r="AS933" s="52">
        <v>1</v>
      </c>
      <c r="AT933" s="52">
        <v>0.98989898989898994</v>
      </c>
      <c r="AU933" s="52">
        <v>0.98620689655172411</v>
      </c>
      <c r="AV933" s="52">
        <v>1</v>
      </c>
      <c r="AW933" s="52">
        <v>1</v>
      </c>
      <c r="AX933" s="52">
        <v>1</v>
      </c>
      <c r="AY933" s="52">
        <v>1</v>
      </c>
      <c r="AZ933" s="52">
        <v>9.0206185567010308E-2</v>
      </c>
      <c r="BA933" s="52">
        <v>41.958762886597945</v>
      </c>
      <c r="BB933" s="52">
        <v>50</v>
      </c>
      <c r="BC933" s="52">
        <v>9.9644128113879002E-2</v>
      </c>
      <c r="BD933" s="52">
        <v>40.07117437722421</v>
      </c>
      <c r="BE933" s="52">
        <v>50</v>
      </c>
      <c r="BF933" s="52"/>
      <c r="BG933" s="52"/>
      <c r="BH933" s="52"/>
      <c r="BI933" s="52"/>
      <c r="BJ933" s="52"/>
      <c r="BK933" s="52"/>
      <c r="BL933" s="52"/>
      <c r="BM933" s="52"/>
      <c r="BN933" s="52"/>
      <c r="BO933" s="52"/>
      <c r="BP933" s="52"/>
      <c r="BQ933" s="52"/>
      <c r="BR933" s="52"/>
      <c r="BS933" s="52"/>
      <c r="BT933" s="52"/>
      <c r="BU933" s="54"/>
      <c r="BV933" s="54"/>
      <c r="BW933" s="52"/>
      <c r="BX933" s="52"/>
      <c r="BY933" s="52"/>
      <c r="BZ933" s="55"/>
      <c r="CA933" s="55"/>
      <c r="CB933" s="52"/>
      <c r="CC933" s="52"/>
      <c r="CD933" s="52"/>
      <c r="CE933" s="52"/>
      <c r="CF933" s="52"/>
      <c r="CG933" s="52"/>
      <c r="CH933" s="52"/>
      <c r="CI933" s="52"/>
      <c r="CJ933" s="52"/>
      <c r="CK933" s="52">
        <v>59</v>
      </c>
      <c r="CL933" s="52">
        <v>32</v>
      </c>
      <c r="CM933" s="52">
        <v>60</v>
      </c>
      <c r="CN933" s="52">
        <v>0.5423728813559322</v>
      </c>
      <c r="CO933" s="52">
        <v>0.98333333333333328</v>
      </c>
      <c r="CP933" s="52">
        <v>36.158192090395481</v>
      </c>
      <c r="CQ933" s="52">
        <v>50</v>
      </c>
      <c r="CR933" s="52"/>
      <c r="CS933" s="52"/>
      <c r="CT933" s="52"/>
      <c r="CU933" s="52"/>
      <c r="CV933" s="52"/>
      <c r="CW933" s="52"/>
      <c r="CX933" s="52"/>
      <c r="CY933" s="52"/>
      <c r="CZ933" s="52">
        <v>16.823939048191338</v>
      </c>
      <c r="DA933" s="52">
        <v>19.496255895940152</v>
      </c>
      <c r="DB933" s="52">
        <v>17.335082511020332</v>
      </c>
      <c r="DC933" s="52"/>
      <c r="DD933" s="50" t="s">
        <v>834</v>
      </c>
    </row>
    <row r="934" spans="1:108" x14ac:dyDescent="0.25">
      <c r="A934" s="50" t="s">
        <v>3656</v>
      </c>
      <c r="B934" s="50" t="s">
        <v>2525</v>
      </c>
      <c r="C934" s="50" t="s">
        <v>1320</v>
      </c>
      <c r="D934" s="50" t="s">
        <v>108</v>
      </c>
      <c r="E934" s="50" t="s">
        <v>119</v>
      </c>
      <c r="F934" s="50" t="s">
        <v>1454</v>
      </c>
      <c r="G934" s="50" t="s">
        <v>109</v>
      </c>
      <c r="H934" s="52">
        <v>370.87248794531746</v>
      </c>
      <c r="I934" s="52">
        <v>800</v>
      </c>
      <c r="J934" s="52">
        <v>46.359060993164682</v>
      </c>
      <c r="K934" s="52">
        <v>0</v>
      </c>
      <c r="L934" s="52">
        <v>109</v>
      </c>
      <c r="M934" s="52">
        <v>46.732775004969454</v>
      </c>
      <c r="N934" s="52">
        <v>62.310366673292606</v>
      </c>
      <c r="O934" s="52">
        <v>100</v>
      </c>
      <c r="P934" s="52">
        <v>107</v>
      </c>
      <c r="Q934" s="52">
        <v>46.63624954413649</v>
      </c>
      <c r="R934" s="52"/>
      <c r="S934" s="52"/>
      <c r="T934" s="52">
        <v>62.181666058848649</v>
      </c>
      <c r="U934" s="52">
        <v>100</v>
      </c>
      <c r="V934" s="52">
        <v>108</v>
      </c>
      <c r="W934" s="52">
        <v>34.616400369817782</v>
      </c>
      <c r="X934" s="52">
        <v>46.155200493090376</v>
      </c>
      <c r="Y934" s="52">
        <v>100</v>
      </c>
      <c r="Z934" s="52">
        <v>106</v>
      </c>
      <c r="AA934" s="52">
        <v>34.573670346268429</v>
      </c>
      <c r="AB934" s="52">
        <v>46.098227128357905</v>
      </c>
      <c r="AC934" s="52">
        <v>100</v>
      </c>
      <c r="AD934" s="52">
        <v>53</v>
      </c>
      <c r="AE934" s="52">
        <v>37.199371069182391</v>
      </c>
      <c r="AF934" s="52">
        <v>49.599161425576519</v>
      </c>
      <c r="AG934" s="52">
        <v>100</v>
      </c>
      <c r="AH934" s="52">
        <v>53</v>
      </c>
      <c r="AI934" s="52">
        <v>37.199371069182391</v>
      </c>
      <c r="AJ934" s="52"/>
      <c r="AK934" s="52">
        <v>49.599161425576519</v>
      </c>
      <c r="AL934" s="52">
        <v>100</v>
      </c>
      <c r="AM934" s="53"/>
      <c r="AN934" s="53"/>
      <c r="AO934" s="53"/>
      <c r="AP934" s="52">
        <v>0</v>
      </c>
      <c r="AQ934" s="52">
        <v>0.99248120300751874</v>
      </c>
      <c r="AR934" s="52">
        <v>0.99236641221374045</v>
      </c>
      <c r="AS934" s="52"/>
      <c r="AT934" s="52">
        <v>0.98496240601503759</v>
      </c>
      <c r="AU934" s="52">
        <v>0.98473282442748089</v>
      </c>
      <c r="AV934" s="52"/>
      <c r="AW934" s="52">
        <v>1</v>
      </c>
      <c r="AX934" s="52">
        <v>1</v>
      </c>
      <c r="AY934" s="52"/>
      <c r="AZ934" s="52">
        <v>0.65925925925925921</v>
      </c>
      <c r="BA934" s="52">
        <v>0</v>
      </c>
      <c r="BB934" s="52">
        <v>50</v>
      </c>
      <c r="BC934" s="52">
        <v>0.65413533834586468</v>
      </c>
      <c r="BD934" s="52">
        <v>0</v>
      </c>
      <c r="BE934" s="52">
        <v>50</v>
      </c>
      <c r="BF934" s="52"/>
      <c r="BG934" s="52"/>
      <c r="BH934" s="52"/>
      <c r="BI934" s="52"/>
      <c r="BJ934" s="52"/>
      <c r="BK934" s="52"/>
      <c r="BL934" s="52"/>
      <c r="BM934" s="52"/>
      <c r="BN934" s="52"/>
      <c r="BO934" s="52"/>
      <c r="BP934" s="52">
        <v>31</v>
      </c>
      <c r="BQ934" s="52">
        <v>57</v>
      </c>
      <c r="BR934" s="52">
        <v>0.54385964912280704</v>
      </c>
      <c r="BS934" s="52">
        <v>28.928704740574844</v>
      </c>
      <c r="BT934" s="52">
        <v>50</v>
      </c>
      <c r="BU934" s="54"/>
      <c r="BV934" s="54"/>
      <c r="BW934" s="52"/>
      <c r="BX934" s="52"/>
      <c r="BY934" s="52"/>
      <c r="BZ934" s="55"/>
      <c r="CA934" s="55"/>
      <c r="CB934" s="52"/>
      <c r="CC934" s="52"/>
      <c r="CD934" s="52"/>
      <c r="CE934" s="52"/>
      <c r="CF934" s="52"/>
      <c r="CG934" s="52"/>
      <c r="CH934" s="52"/>
      <c r="CI934" s="52"/>
      <c r="CJ934" s="52"/>
      <c r="CK934" s="52">
        <v>100</v>
      </c>
      <c r="CL934" s="52">
        <v>39</v>
      </c>
      <c r="CM934" s="52">
        <v>93</v>
      </c>
      <c r="CN934" s="52">
        <v>0.39</v>
      </c>
      <c r="CO934" s="52">
        <v>1.075268817204301</v>
      </c>
      <c r="CP934" s="52">
        <v>26</v>
      </c>
      <c r="CQ934" s="52">
        <v>50</v>
      </c>
      <c r="CR934" s="52"/>
      <c r="CS934" s="52"/>
      <c r="CT934" s="52"/>
      <c r="CU934" s="52"/>
      <c r="CV934" s="52"/>
      <c r="CW934" s="52"/>
      <c r="CX934" s="52"/>
      <c r="CY934" s="52"/>
      <c r="CZ934" s="52">
        <v>16.823939048191338</v>
      </c>
      <c r="DA934" s="52">
        <v>19.496255895940152</v>
      </c>
      <c r="DB934" s="52">
        <v>17.335082511020332</v>
      </c>
      <c r="DC934" s="52"/>
      <c r="DD934" s="50" t="s">
        <v>1336</v>
      </c>
    </row>
    <row r="935" spans="1:108" x14ac:dyDescent="0.25">
      <c r="A935" s="50" t="s">
        <v>3158</v>
      </c>
      <c r="B935" s="50" t="s">
        <v>2526</v>
      </c>
      <c r="C935" s="50" t="s">
        <v>106</v>
      </c>
      <c r="D935" s="50" t="s">
        <v>107</v>
      </c>
      <c r="E935" s="50" t="s">
        <v>119</v>
      </c>
      <c r="F935" s="50" t="s">
        <v>1454</v>
      </c>
      <c r="G935" s="50" t="s">
        <v>109</v>
      </c>
      <c r="H935" s="52">
        <v>443.76646758740401</v>
      </c>
      <c r="I935" s="52">
        <v>800</v>
      </c>
      <c r="J935" s="52">
        <v>55.470808448425501</v>
      </c>
      <c r="K935" s="52">
        <v>0</v>
      </c>
      <c r="L935" s="52">
        <v>266</v>
      </c>
      <c r="M935" s="52">
        <v>48.821194636776063</v>
      </c>
      <c r="N935" s="52">
        <v>65.094926182368084</v>
      </c>
      <c r="O935" s="52">
        <v>100</v>
      </c>
      <c r="P935" s="52">
        <v>248</v>
      </c>
      <c r="Q935" s="52">
        <v>49.028558264182578</v>
      </c>
      <c r="R935" s="52"/>
      <c r="S935" s="52"/>
      <c r="T935" s="52">
        <v>65.371411018910109</v>
      </c>
      <c r="U935" s="52">
        <v>100</v>
      </c>
      <c r="V935" s="52">
        <v>264</v>
      </c>
      <c r="W935" s="52">
        <v>40.158508877457955</v>
      </c>
      <c r="X935" s="52">
        <v>53.544678503277275</v>
      </c>
      <c r="Y935" s="52">
        <v>100</v>
      </c>
      <c r="Z935" s="52">
        <v>246</v>
      </c>
      <c r="AA935" s="52">
        <v>40.151174500393431</v>
      </c>
      <c r="AB935" s="52">
        <v>53.534899333857908</v>
      </c>
      <c r="AC935" s="52">
        <v>100</v>
      </c>
      <c r="AD935" s="52">
        <v>90</v>
      </c>
      <c r="AE935" s="52">
        <v>39.004166666666677</v>
      </c>
      <c r="AF935" s="52">
        <v>52.005555555555574</v>
      </c>
      <c r="AG935" s="52">
        <v>100</v>
      </c>
      <c r="AH935" s="52">
        <v>82</v>
      </c>
      <c r="AI935" s="52">
        <v>38.95050813008131</v>
      </c>
      <c r="AJ935" s="52"/>
      <c r="AK935" s="52">
        <v>51.934010840108414</v>
      </c>
      <c r="AL935" s="52">
        <v>100</v>
      </c>
      <c r="AM935" s="53"/>
      <c r="AN935" s="53"/>
      <c r="AO935" s="53"/>
      <c r="AP935" s="52">
        <v>0</v>
      </c>
      <c r="AQ935" s="52">
        <v>0.97627118644067801</v>
      </c>
      <c r="AR935" s="52">
        <v>0.98134328358208955</v>
      </c>
      <c r="AS935" s="52">
        <v>0.92592592592592593</v>
      </c>
      <c r="AT935" s="52">
        <v>0.97342192691029905</v>
      </c>
      <c r="AU935" s="52">
        <v>0.97810218978102192</v>
      </c>
      <c r="AV935" s="52">
        <v>0.92592592592592593</v>
      </c>
      <c r="AW935" s="52">
        <v>0.98936170212765961</v>
      </c>
      <c r="AX935" s="52">
        <v>0.98837209302325579</v>
      </c>
      <c r="AY935" s="52"/>
      <c r="AZ935" s="52">
        <v>0.20535714285714285</v>
      </c>
      <c r="BA935" s="52">
        <v>18.928571428571448</v>
      </c>
      <c r="BB935" s="52">
        <v>50</v>
      </c>
      <c r="BC935" s="52">
        <v>0.2175</v>
      </c>
      <c r="BD935" s="52">
        <v>16.500000000000004</v>
      </c>
      <c r="BE935" s="52">
        <v>50</v>
      </c>
      <c r="BF935" s="52"/>
      <c r="BG935" s="52"/>
      <c r="BH935" s="52"/>
      <c r="BI935" s="52"/>
      <c r="BJ935" s="52"/>
      <c r="BK935" s="52"/>
      <c r="BL935" s="52"/>
      <c r="BM935" s="52"/>
      <c r="BN935" s="52"/>
      <c r="BO935" s="52"/>
      <c r="BP935" s="52">
        <v>33</v>
      </c>
      <c r="BQ935" s="52">
        <v>42</v>
      </c>
      <c r="BR935" s="52">
        <v>0.7857142857142857</v>
      </c>
      <c r="BS935" s="52">
        <v>41.79331306990882</v>
      </c>
      <c r="BT935" s="52">
        <v>50</v>
      </c>
      <c r="BU935" s="54"/>
      <c r="BV935" s="54"/>
      <c r="BW935" s="52"/>
      <c r="BX935" s="52"/>
      <c r="BY935" s="52"/>
      <c r="BZ935" s="55"/>
      <c r="CA935" s="55"/>
      <c r="CB935" s="52"/>
      <c r="CC935" s="52"/>
      <c r="CD935" s="52"/>
      <c r="CE935" s="52"/>
      <c r="CF935" s="52"/>
      <c r="CG935" s="52"/>
      <c r="CH935" s="52"/>
      <c r="CI935" s="52"/>
      <c r="CJ935" s="52"/>
      <c r="CK935" s="52">
        <v>141</v>
      </c>
      <c r="CL935" s="52">
        <v>53</v>
      </c>
      <c r="CM935" s="52">
        <v>148</v>
      </c>
      <c r="CN935" s="52">
        <v>0.37588652482269502</v>
      </c>
      <c r="CO935" s="52">
        <v>0.95270270270270274</v>
      </c>
      <c r="CP935" s="52">
        <v>25.059101654846334</v>
      </c>
      <c r="CQ935" s="52">
        <v>50</v>
      </c>
      <c r="CR935" s="52"/>
      <c r="CS935" s="52"/>
      <c r="CT935" s="52"/>
      <c r="CU935" s="52"/>
      <c r="CV935" s="52"/>
      <c r="CW935" s="52"/>
      <c r="CX935" s="52"/>
      <c r="CY935" s="52"/>
      <c r="CZ935" s="52">
        <v>16.823939048191338</v>
      </c>
      <c r="DA935" s="52">
        <v>19.496255895940152</v>
      </c>
      <c r="DB935" s="52">
        <v>17.335082511020332</v>
      </c>
      <c r="DC935" s="52"/>
      <c r="DD935" s="50" t="s">
        <v>757</v>
      </c>
    </row>
    <row r="936" spans="1:108" x14ac:dyDescent="0.25">
      <c r="A936" s="50" t="s">
        <v>3421</v>
      </c>
      <c r="B936" s="50" t="s">
        <v>2527</v>
      </c>
      <c r="C936" s="50" t="s">
        <v>106</v>
      </c>
      <c r="D936" s="50" t="s">
        <v>122</v>
      </c>
      <c r="E936" s="50" t="s">
        <v>123</v>
      </c>
      <c r="F936" s="50" t="s">
        <v>2644</v>
      </c>
      <c r="G936" s="50" t="s">
        <v>109</v>
      </c>
      <c r="H936" s="52">
        <v>1086.4425757532761</v>
      </c>
      <c r="I936" s="52">
        <v>1250</v>
      </c>
      <c r="J936" s="52">
        <v>86.915406060262086</v>
      </c>
      <c r="K936" s="52">
        <v>1</v>
      </c>
      <c r="L936" s="52">
        <v>257</v>
      </c>
      <c r="M936" s="52">
        <v>74.34009037278777</v>
      </c>
      <c r="N936" s="52">
        <v>99.120120497050351</v>
      </c>
      <c r="O936" s="52">
        <v>100</v>
      </c>
      <c r="P936" s="52">
        <v>41</v>
      </c>
      <c r="Q936" s="52">
        <v>59.359756097560989</v>
      </c>
      <c r="R936" s="52">
        <v>68.263898696041053</v>
      </c>
      <c r="S936" s="52">
        <v>75</v>
      </c>
      <c r="T936" s="52">
        <v>79.146341463414643</v>
      </c>
      <c r="U936" s="52">
        <v>100</v>
      </c>
      <c r="V936" s="52">
        <v>256</v>
      </c>
      <c r="W936" s="52">
        <v>65.19732603092784</v>
      </c>
      <c r="X936" s="52">
        <v>86.929768041237125</v>
      </c>
      <c r="Y936" s="52">
        <v>100</v>
      </c>
      <c r="Z936" s="52">
        <v>37</v>
      </c>
      <c r="AA936" s="52">
        <v>47.046531067149623</v>
      </c>
      <c r="AB936" s="52">
        <v>62.728708089532823</v>
      </c>
      <c r="AC936" s="52">
        <v>100</v>
      </c>
      <c r="AD936" s="52">
        <v>491</v>
      </c>
      <c r="AE936" s="52">
        <v>72.307264086897518</v>
      </c>
      <c r="AF936" s="52">
        <v>96.409685449196687</v>
      </c>
      <c r="AG936" s="52">
        <v>100</v>
      </c>
      <c r="AH936" s="52">
        <v>88</v>
      </c>
      <c r="AI936" s="52">
        <v>57.887499999999996</v>
      </c>
      <c r="AJ936" s="52">
        <v>75</v>
      </c>
      <c r="AK936" s="52">
        <v>77.183333333333323</v>
      </c>
      <c r="AL936" s="52">
        <v>100</v>
      </c>
      <c r="AM936" s="53">
        <v>15.64</v>
      </c>
      <c r="AN936" s="53">
        <v>21.21</v>
      </c>
      <c r="AO936" s="53">
        <v>17.11</v>
      </c>
      <c r="AP936" s="52">
        <v>1</v>
      </c>
      <c r="AQ936" s="52">
        <v>0.48587570621468928</v>
      </c>
      <c r="AR936" s="52">
        <v>0.47126436781609193</v>
      </c>
      <c r="AS936" s="52">
        <v>0.48873873873873874</v>
      </c>
      <c r="AT936" s="52">
        <v>0.48587570621468928</v>
      </c>
      <c r="AU936" s="52">
        <v>0.42528735632183906</v>
      </c>
      <c r="AV936" s="52">
        <v>0.49774774774774777</v>
      </c>
      <c r="AW936" s="52">
        <v>0.99404761904761907</v>
      </c>
      <c r="AX936" s="52">
        <v>0.98936170212765961</v>
      </c>
      <c r="AY936" s="52">
        <v>0.99512195121951219</v>
      </c>
      <c r="AZ936" s="52">
        <v>2.3463162834350071E-2</v>
      </c>
      <c r="BA936" s="52">
        <v>50</v>
      </c>
      <c r="BB936" s="52">
        <v>50</v>
      </c>
      <c r="BC936" s="52">
        <v>5.4054054054054057E-2</v>
      </c>
      <c r="BD936" s="52">
        <v>49.1891891891892</v>
      </c>
      <c r="BE936" s="52">
        <v>50</v>
      </c>
      <c r="BF936" s="52">
        <v>968</v>
      </c>
      <c r="BG936" s="52">
        <v>1060</v>
      </c>
      <c r="BH936" s="52">
        <v>0.91320754716981134</v>
      </c>
      <c r="BI936" s="52">
        <v>50</v>
      </c>
      <c r="BJ936" s="52">
        <v>50</v>
      </c>
      <c r="BK936" s="52">
        <v>562</v>
      </c>
      <c r="BL936" s="52">
        <v>1060</v>
      </c>
      <c r="BM936" s="52">
        <v>0.53018867924528301</v>
      </c>
      <c r="BN936" s="52">
        <v>35.345911949685529</v>
      </c>
      <c r="BO936" s="52">
        <v>50</v>
      </c>
      <c r="BP936" s="52">
        <v>550</v>
      </c>
      <c r="BQ936" s="52">
        <v>563</v>
      </c>
      <c r="BR936" s="52">
        <v>0.9769094138543517</v>
      </c>
      <c r="BS936" s="52">
        <v>50</v>
      </c>
      <c r="BT936" s="52">
        <v>50</v>
      </c>
      <c r="BU936" s="54">
        <v>533</v>
      </c>
      <c r="BV936" s="54">
        <v>548</v>
      </c>
      <c r="BW936" s="52">
        <v>0.97262773722627738</v>
      </c>
      <c r="BX936" s="52">
        <v>100</v>
      </c>
      <c r="BY936" s="52">
        <v>100</v>
      </c>
      <c r="BZ936" s="55">
        <v>88</v>
      </c>
      <c r="CA936" s="55">
        <v>93</v>
      </c>
      <c r="CB936" s="52">
        <v>0.94623655913978499</v>
      </c>
      <c r="CC936" s="52">
        <v>100</v>
      </c>
      <c r="CD936" s="52">
        <v>100</v>
      </c>
      <c r="CE936" s="52">
        <v>0</v>
      </c>
      <c r="CF936" s="52">
        <v>538</v>
      </c>
      <c r="CG936" s="52">
        <v>467</v>
      </c>
      <c r="CH936" s="52">
        <v>0.86802973977695164</v>
      </c>
      <c r="CI936" s="52">
        <v>100</v>
      </c>
      <c r="CJ936" s="52">
        <v>100</v>
      </c>
      <c r="CK936" s="52">
        <v>428</v>
      </c>
      <c r="CL936" s="52">
        <v>290</v>
      </c>
      <c r="CM936" s="52">
        <v>509</v>
      </c>
      <c r="CN936" s="52">
        <v>0.67757009345794394</v>
      </c>
      <c r="CO936" s="52">
        <v>0.84086444007858541</v>
      </c>
      <c r="CP936" s="52">
        <v>22.585669781931465</v>
      </c>
      <c r="CQ936" s="52">
        <v>50</v>
      </c>
      <c r="CR936" s="52">
        <v>711</v>
      </c>
      <c r="CS936" s="52">
        <v>2131</v>
      </c>
      <c r="CT936" s="52">
        <v>0.33364617550445802</v>
      </c>
      <c r="CU936" s="52">
        <v>27.803847958704836</v>
      </c>
      <c r="CV936" s="52">
        <v>50</v>
      </c>
      <c r="CW936" s="52">
        <v>0.94623655913978499</v>
      </c>
      <c r="CX936" s="52">
        <v>0.94</v>
      </c>
      <c r="CY936" s="52">
        <v>-6.2365591397849588E-3</v>
      </c>
      <c r="CZ936" s="52">
        <v>16.823939048191338</v>
      </c>
      <c r="DA936" s="52">
        <v>19.496255895940152</v>
      </c>
      <c r="DB936" s="52">
        <v>17.335082511020332</v>
      </c>
      <c r="DC936" s="52">
        <v>12.629206143265662</v>
      </c>
      <c r="DD936" s="50" t="s">
        <v>1054</v>
      </c>
    </row>
    <row r="937" spans="1:108" x14ac:dyDescent="0.25">
      <c r="A937" s="50" t="s">
        <v>3253</v>
      </c>
      <c r="B937" s="50" t="s">
        <v>2528</v>
      </c>
      <c r="C937" s="50" t="s">
        <v>106</v>
      </c>
      <c r="D937" s="50" t="s">
        <v>1693</v>
      </c>
      <c r="E937" s="50" t="s">
        <v>108</v>
      </c>
      <c r="F937" s="50" t="s">
        <v>2644</v>
      </c>
      <c r="G937" s="50" t="s">
        <v>109</v>
      </c>
      <c r="H937" s="52">
        <v>595.44571117035719</v>
      </c>
      <c r="I937" s="52">
        <v>650</v>
      </c>
      <c r="J937" s="52">
        <v>91.607032487747261</v>
      </c>
      <c r="K937" s="52">
        <v>0</v>
      </c>
      <c r="L937" s="52">
        <v>200</v>
      </c>
      <c r="M937" s="52">
        <v>82.486884049606701</v>
      </c>
      <c r="N937" s="52">
        <v>100</v>
      </c>
      <c r="O937" s="52">
        <v>100</v>
      </c>
      <c r="P937" s="52">
        <v>34</v>
      </c>
      <c r="Q937" s="52">
        <v>65.765374872307504</v>
      </c>
      <c r="R937" s="52">
        <v>75</v>
      </c>
      <c r="S937" s="52">
        <v>75</v>
      </c>
      <c r="T937" s="52">
        <v>87.687166496410001</v>
      </c>
      <c r="U937" s="52">
        <v>100</v>
      </c>
      <c r="V937" s="52">
        <v>200</v>
      </c>
      <c r="W937" s="52">
        <v>75.646748195564001</v>
      </c>
      <c r="X937" s="52">
        <v>100</v>
      </c>
      <c r="Y937" s="52">
        <v>100</v>
      </c>
      <c r="Z937" s="52">
        <v>34</v>
      </c>
      <c r="AA937" s="52">
        <v>58.418304248606091</v>
      </c>
      <c r="AB937" s="52">
        <v>77.891072331474788</v>
      </c>
      <c r="AC937" s="52">
        <v>100</v>
      </c>
      <c r="AD937" s="52">
        <v>48</v>
      </c>
      <c r="AE937" s="52">
        <v>65.365972222222226</v>
      </c>
      <c r="AF937" s="52">
        <v>87.154629629629625</v>
      </c>
      <c r="AG937" s="52">
        <v>100</v>
      </c>
      <c r="AH937" s="52">
        <v>8</v>
      </c>
      <c r="AI937" s="52"/>
      <c r="AJ937" s="52">
        <v>65.935833333333321</v>
      </c>
      <c r="AK937" s="52"/>
      <c r="AL937" s="52">
        <v>0</v>
      </c>
      <c r="AM937" s="53">
        <v>9.23</v>
      </c>
      <c r="AN937" s="53">
        <v>16.579999999999998</v>
      </c>
      <c r="AO937" s="53"/>
      <c r="AP937" s="52">
        <v>1</v>
      </c>
      <c r="AQ937" s="52">
        <v>0.96682464454976302</v>
      </c>
      <c r="AR937" s="52">
        <v>0.89743589743589747</v>
      </c>
      <c r="AS937" s="52">
        <v>0.98255813953488369</v>
      </c>
      <c r="AT937" s="52">
        <v>0.96682464454976302</v>
      </c>
      <c r="AU937" s="52">
        <v>0.89743589743589747</v>
      </c>
      <c r="AV937" s="52">
        <v>0.98255813953488369</v>
      </c>
      <c r="AW937" s="52">
        <v>1</v>
      </c>
      <c r="AX937" s="52"/>
      <c r="AY937" s="52">
        <v>1</v>
      </c>
      <c r="AZ937" s="52">
        <v>3.0716723549488054E-2</v>
      </c>
      <c r="BA937" s="52">
        <v>50</v>
      </c>
      <c r="BB937" s="52">
        <v>50</v>
      </c>
      <c r="BC937" s="52">
        <v>6.8181818181818177E-2</v>
      </c>
      <c r="BD937" s="52">
        <v>46.363636363636381</v>
      </c>
      <c r="BE937" s="52">
        <v>50</v>
      </c>
      <c r="BF937" s="52"/>
      <c r="BG937" s="52"/>
      <c r="BH937" s="52"/>
      <c r="BI937" s="52"/>
      <c r="BJ937" s="52"/>
      <c r="BK937" s="52"/>
      <c r="BL937" s="52"/>
      <c r="BM937" s="52"/>
      <c r="BN937" s="52"/>
      <c r="BO937" s="52"/>
      <c r="BP937" s="52"/>
      <c r="BQ937" s="52"/>
      <c r="BR937" s="52"/>
      <c r="BS937" s="52"/>
      <c r="BT937" s="52"/>
      <c r="BU937" s="54"/>
      <c r="BV937" s="54"/>
      <c r="BW937" s="52"/>
      <c r="BX937" s="52"/>
      <c r="BY937" s="52"/>
      <c r="BZ937" s="55"/>
      <c r="CA937" s="55"/>
      <c r="CB937" s="52"/>
      <c r="CC937" s="52"/>
      <c r="CD937" s="52"/>
      <c r="CE937" s="52"/>
      <c r="CF937" s="52"/>
      <c r="CG937" s="52"/>
      <c r="CH937" s="52"/>
      <c r="CI937" s="52"/>
      <c r="CJ937" s="52"/>
      <c r="CK937" s="52">
        <v>105</v>
      </c>
      <c r="CL937" s="52">
        <v>73</v>
      </c>
      <c r="CM937" s="52">
        <v>107</v>
      </c>
      <c r="CN937" s="52">
        <v>0.69523809523809521</v>
      </c>
      <c r="CO937" s="52">
        <v>0.98130841121495327</v>
      </c>
      <c r="CP937" s="52">
        <v>46.349206349206348</v>
      </c>
      <c r="CQ937" s="52">
        <v>50</v>
      </c>
      <c r="CR937" s="52"/>
      <c r="CS937" s="52"/>
      <c r="CT937" s="52"/>
      <c r="CU937" s="52"/>
      <c r="CV937" s="52"/>
      <c r="CW937" s="52"/>
      <c r="CX937" s="52"/>
      <c r="CY937" s="52"/>
      <c r="CZ937" s="52">
        <v>16.823939048191338</v>
      </c>
      <c r="DA937" s="52">
        <v>19.496255895940152</v>
      </c>
      <c r="DB937" s="52">
        <v>17.335082511020332</v>
      </c>
      <c r="DC937" s="52"/>
      <c r="DD937" s="50" t="s">
        <v>861</v>
      </c>
    </row>
    <row r="938" spans="1:108" x14ac:dyDescent="0.25">
      <c r="A938" s="50" t="s">
        <v>3364</v>
      </c>
      <c r="B938" s="50" t="s">
        <v>2529</v>
      </c>
      <c r="C938" s="50" t="s">
        <v>106</v>
      </c>
      <c r="D938" s="50" t="s">
        <v>108</v>
      </c>
      <c r="E938" s="50" t="s">
        <v>119</v>
      </c>
      <c r="F938" s="50" t="s">
        <v>2644</v>
      </c>
      <c r="G938" s="50" t="s">
        <v>109</v>
      </c>
      <c r="H938" s="52">
        <v>500.66334329354106</v>
      </c>
      <c r="I938" s="52">
        <v>800</v>
      </c>
      <c r="J938" s="52">
        <v>62.58291791169264</v>
      </c>
      <c r="K938" s="52">
        <v>1</v>
      </c>
      <c r="L938" s="52">
        <v>541</v>
      </c>
      <c r="M938" s="52">
        <v>65.854742716941857</v>
      </c>
      <c r="N938" s="52">
        <v>87.806323622589147</v>
      </c>
      <c r="O938" s="52">
        <v>100</v>
      </c>
      <c r="P938" s="52">
        <v>280</v>
      </c>
      <c r="Q938" s="52">
        <v>53.895096819197562</v>
      </c>
      <c r="R938" s="52">
        <v>70.403313220550075</v>
      </c>
      <c r="S938" s="52">
        <v>75</v>
      </c>
      <c r="T938" s="52">
        <v>71.860129092263421</v>
      </c>
      <c r="U938" s="52">
        <v>100</v>
      </c>
      <c r="V938" s="52">
        <v>541</v>
      </c>
      <c r="W938" s="52">
        <v>57.180222601541971</v>
      </c>
      <c r="X938" s="52">
        <v>76.240296802055965</v>
      </c>
      <c r="Y938" s="52">
        <v>100</v>
      </c>
      <c r="Z938" s="52">
        <v>280</v>
      </c>
      <c r="AA938" s="52">
        <v>44.854413131680843</v>
      </c>
      <c r="AB938" s="52">
        <v>59.805884175574455</v>
      </c>
      <c r="AC938" s="52">
        <v>100</v>
      </c>
      <c r="AD938" s="52">
        <v>204</v>
      </c>
      <c r="AE938" s="52">
        <v>49.758823529411764</v>
      </c>
      <c r="AF938" s="52">
        <v>66.345098039215685</v>
      </c>
      <c r="AG938" s="52">
        <v>100</v>
      </c>
      <c r="AH938" s="52">
        <v>115</v>
      </c>
      <c r="AI938" s="52">
        <v>40.671304347826087</v>
      </c>
      <c r="AJ938" s="52">
        <v>61.501123595505611</v>
      </c>
      <c r="AK938" s="52">
        <v>54.228405797101452</v>
      </c>
      <c r="AL938" s="52">
        <v>100</v>
      </c>
      <c r="AM938" s="53">
        <v>21.1</v>
      </c>
      <c r="AN938" s="53">
        <v>25.54</v>
      </c>
      <c r="AO938" s="53">
        <v>20.82</v>
      </c>
      <c r="AP938" s="52">
        <v>0</v>
      </c>
      <c r="AQ938" s="52">
        <v>0.97560975609756095</v>
      </c>
      <c r="AR938" s="52">
        <v>0.9673202614379085</v>
      </c>
      <c r="AS938" s="52">
        <v>0.9850746268656716</v>
      </c>
      <c r="AT938" s="52">
        <v>0.99030694668820674</v>
      </c>
      <c r="AU938" s="52">
        <v>0.9971509971509972</v>
      </c>
      <c r="AV938" s="52">
        <v>0.98134328358208955</v>
      </c>
      <c r="AW938" s="52">
        <v>1</v>
      </c>
      <c r="AX938" s="52">
        <v>1</v>
      </c>
      <c r="AY938" s="52">
        <v>1</v>
      </c>
      <c r="AZ938" s="52">
        <v>0.3073170731707317</v>
      </c>
      <c r="BA938" s="52">
        <v>0</v>
      </c>
      <c r="BB938" s="52">
        <v>50</v>
      </c>
      <c r="BC938" s="52">
        <v>0.36151603498542273</v>
      </c>
      <c r="BD938" s="52">
        <v>0</v>
      </c>
      <c r="BE938" s="52">
        <v>50</v>
      </c>
      <c r="BF938" s="52"/>
      <c r="BG938" s="52"/>
      <c r="BH938" s="52"/>
      <c r="BI938" s="52"/>
      <c r="BJ938" s="52"/>
      <c r="BK938" s="52"/>
      <c r="BL938" s="52"/>
      <c r="BM938" s="52"/>
      <c r="BN938" s="52"/>
      <c r="BO938" s="52"/>
      <c r="BP938" s="52">
        <v>151</v>
      </c>
      <c r="BQ938" s="52">
        <v>179</v>
      </c>
      <c r="BR938" s="52">
        <v>0.84357541899441346</v>
      </c>
      <c r="BS938" s="52">
        <v>44.871032925234758</v>
      </c>
      <c r="BT938" s="52">
        <v>50</v>
      </c>
      <c r="BU938" s="54"/>
      <c r="BV938" s="54"/>
      <c r="BW938" s="52"/>
      <c r="BX938" s="52"/>
      <c r="BY938" s="52"/>
      <c r="BZ938" s="55"/>
      <c r="CA938" s="55"/>
      <c r="CB938" s="52"/>
      <c r="CC938" s="52"/>
      <c r="CD938" s="52"/>
      <c r="CE938" s="52"/>
      <c r="CF938" s="52"/>
      <c r="CG938" s="52"/>
      <c r="CH938" s="52"/>
      <c r="CI938" s="52"/>
      <c r="CJ938" s="52"/>
      <c r="CK938" s="52">
        <v>405</v>
      </c>
      <c r="CL938" s="52">
        <v>240</v>
      </c>
      <c r="CM938" s="52">
        <v>426</v>
      </c>
      <c r="CN938" s="52">
        <v>0.59259259259259256</v>
      </c>
      <c r="CO938" s="52">
        <v>0.95070422535211263</v>
      </c>
      <c r="CP938" s="52">
        <v>39.506172839506171</v>
      </c>
      <c r="CQ938" s="52">
        <v>50</v>
      </c>
      <c r="CR938" s="52"/>
      <c r="CS938" s="52"/>
      <c r="CT938" s="52"/>
      <c r="CU938" s="52"/>
      <c r="CV938" s="52"/>
      <c r="CW938" s="52"/>
      <c r="CX938" s="52"/>
      <c r="CY938" s="52"/>
      <c r="CZ938" s="52">
        <v>16.823939048191338</v>
      </c>
      <c r="DA938" s="52">
        <v>19.496255895940152</v>
      </c>
      <c r="DB938" s="52">
        <v>17.335082511020332</v>
      </c>
      <c r="DC938" s="52"/>
      <c r="DD938" s="50" t="s">
        <v>992</v>
      </c>
    </row>
    <row r="939" spans="1:108" x14ac:dyDescent="0.25">
      <c r="A939" s="50" t="s">
        <v>3634</v>
      </c>
      <c r="B939" s="50" t="s">
        <v>2530</v>
      </c>
      <c r="C939" s="50" t="s">
        <v>1284</v>
      </c>
      <c r="D939" s="50" t="s">
        <v>122</v>
      </c>
      <c r="E939" s="50" t="s">
        <v>123</v>
      </c>
      <c r="F939" s="50" t="s">
        <v>1454</v>
      </c>
      <c r="G939" s="50" t="s">
        <v>109</v>
      </c>
      <c r="H939" s="52">
        <v>657.8942768201191</v>
      </c>
      <c r="I939" s="52">
        <v>950</v>
      </c>
      <c r="J939" s="52">
        <v>69.252029138959898</v>
      </c>
      <c r="K939" s="52">
        <v>0</v>
      </c>
      <c r="L939" s="52">
        <v>78</v>
      </c>
      <c r="M939" s="52">
        <v>58.937913564929694</v>
      </c>
      <c r="N939" s="52">
        <v>78.583884753239602</v>
      </c>
      <c r="O939" s="52">
        <v>100</v>
      </c>
      <c r="P939" s="52">
        <v>54</v>
      </c>
      <c r="Q939" s="52">
        <v>54.9260752688172</v>
      </c>
      <c r="R939" s="52">
        <v>38.887457044673532</v>
      </c>
      <c r="S939" s="52">
        <v>67.964549731182814</v>
      </c>
      <c r="T939" s="52">
        <v>73.234767025089596</v>
      </c>
      <c r="U939" s="52">
        <v>100</v>
      </c>
      <c r="V939" s="52">
        <v>78</v>
      </c>
      <c r="W939" s="52">
        <v>37.345140541016818</v>
      </c>
      <c r="X939" s="52">
        <v>49.793520721355755</v>
      </c>
      <c r="Y939" s="52">
        <v>100</v>
      </c>
      <c r="Z939" s="52">
        <v>54</v>
      </c>
      <c r="AA939" s="52">
        <v>36.659666539391615</v>
      </c>
      <c r="AB939" s="52">
        <v>48.87955538585549</v>
      </c>
      <c r="AC939" s="52">
        <v>100</v>
      </c>
      <c r="AD939" s="52">
        <v>102</v>
      </c>
      <c r="AE939" s="52">
        <v>56.696732026143799</v>
      </c>
      <c r="AF939" s="52">
        <v>75.595642701525065</v>
      </c>
      <c r="AG939" s="52">
        <v>100</v>
      </c>
      <c r="AH939" s="52">
        <v>58</v>
      </c>
      <c r="AI939" s="52">
        <v>49.32931034482759</v>
      </c>
      <c r="AJ939" s="52">
        <v>66.40833333333336</v>
      </c>
      <c r="AK939" s="52">
        <v>65.772413793103453</v>
      </c>
      <c r="AL939" s="52">
        <v>100</v>
      </c>
      <c r="AM939" s="53">
        <v>13.03</v>
      </c>
      <c r="AN939" s="53">
        <v>2.2200000000000002</v>
      </c>
      <c r="AO939" s="53">
        <v>17.07</v>
      </c>
      <c r="AP939" s="52">
        <v>0</v>
      </c>
      <c r="AQ939" s="52">
        <v>0.97499999999999998</v>
      </c>
      <c r="AR939" s="52">
        <v>0.98181818181818181</v>
      </c>
      <c r="AS939" s="52">
        <v>0.96</v>
      </c>
      <c r="AT939" s="52">
        <v>0.97499999999999998</v>
      </c>
      <c r="AU939" s="52">
        <v>0.98181818181818181</v>
      </c>
      <c r="AV939" s="52">
        <v>0.96</v>
      </c>
      <c r="AW939" s="52">
        <v>0.99029126213592233</v>
      </c>
      <c r="AX939" s="52">
        <v>0.98305084745762716</v>
      </c>
      <c r="AY939" s="52">
        <v>1</v>
      </c>
      <c r="AZ939" s="52">
        <v>8.5616438356164379E-2</v>
      </c>
      <c r="BA939" s="52">
        <v>42.876712328767134</v>
      </c>
      <c r="BB939" s="52">
        <v>50</v>
      </c>
      <c r="BC939" s="52">
        <v>0.11170212765957446</v>
      </c>
      <c r="BD939" s="52">
        <v>37.659574468085125</v>
      </c>
      <c r="BE939" s="52">
        <v>50</v>
      </c>
      <c r="BF939" s="52">
        <v>80</v>
      </c>
      <c r="BG939" s="52">
        <v>81</v>
      </c>
      <c r="BH939" s="52">
        <v>0.98765432098765427</v>
      </c>
      <c r="BI939" s="52">
        <v>50</v>
      </c>
      <c r="BJ939" s="52">
        <v>50</v>
      </c>
      <c r="BK939" s="52">
        <v>7</v>
      </c>
      <c r="BL939" s="52">
        <v>81</v>
      </c>
      <c r="BM939" s="52">
        <v>8.6419753086419748E-2</v>
      </c>
      <c r="BN939" s="52">
        <v>5.7613168724279831</v>
      </c>
      <c r="BO939" s="52">
        <v>50</v>
      </c>
      <c r="BP939" s="52">
        <v>106</v>
      </c>
      <c r="BQ939" s="52">
        <v>110</v>
      </c>
      <c r="BR939" s="52">
        <v>0.96363636363636362</v>
      </c>
      <c r="BS939" s="52">
        <v>50</v>
      </c>
      <c r="BT939" s="52">
        <v>50</v>
      </c>
      <c r="BU939" s="54"/>
      <c r="BV939" s="54"/>
      <c r="BW939" s="52"/>
      <c r="BX939" s="52"/>
      <c r="BY939" s="52"/>
      <c r="BZ939" s="55"/>
      <c r="CA939" s="55"/>
      <c r="CB939" s="52"/>
      <c r="CC939" s="52"/>
      <c r="CD939" s="52"/>
      <c r="CE939" s="52"/>
      <c r="CF939" s="52"/>
      <c r="CG939" s="52"/>
      <c r="CH939" s="52"/>
      <c r="CI939" s="52"/>
      <c r="CJ939" s="52"/>
      <c r="CK939" s="52">
        <v>103</v>
      </c>
      <c r="CL939" s="52">
        <v>50</v>
      </c>
      <c r="CM939" s="52">
        <v>101</v>
      </c>
      <c r="CN939" s="52">
        <v>0.4854368932038835</v>
      </c>
      <c r="CO939" s="52">
        <v>1.0198019801980198</v>
      </c>
      <c r="CP939" s="52">
        <v>32.362459546925564</v>
      </c>
      <c r="CQ939" s="52">
        <v>50</v>
      </c>
      <c r="CR939" s="52">
        <v>166</v>
      </c>
      <c r="CS939" s="52">
        <v>292</v>
      </c>
      <c r="CT939" s="52">
        <v>0.56849315068493156</v>
      </c>
      <c r="CU939" s="52">
        <v>47.374429223744293</v>
      </c>
      <c r="CV939" s="52">
        <v>50</v>
      </c>
      <c r="CW939" s="52"/>
      <c r="CX939" s="52"/>
      <c r="CY939" s="52"/>
      <c r="CZ939" s="52">
        <v>16.823939048191338</v>
      </c>
      <c r="DA939" s="52">
        <v>19.496255895940152</v>
      </c>
      <c r="DB939" s="52">
        <v>17.335082511020332</v>
      </c>
      <c r="DC939" s="52"/>
      <c r="DD939" s="50" t="s">
        <v>1299</v>
      </c>
    </row>
    <row r="940" spans="1:108" x14ac:dyDescent="0.25">
      <c r="A940" s="50" t="s">
        <v>3627</v>
      </c>
      <c r="B940" s="50" t="s">
        <v>2531</v>
      </c>
      <c r="C940" s="50" t="s">
        <v>1284</v>
      </c>
      <c r="D940" s="50" t="s">
        <v>108</v>
      </c>
      <c r="E940" s="50" t="s">
        <v>119</v>
      </c>
      <c r="F940" s="50" t="s">
        <v>1454</v>
      </c>
      <c r="G940" s="50" t="s">
        <v>109</v>
      </c>
      <c r="H940" s="52">
        <v>604.09745946916439</v>
      </c>
      <c r="I940" s="52">
        <v>800</v>
      </c>
      <c r="J940" s="52">
        <v>75.512182433645549</v>
      </c>
      <c r="K940" s="52">
        <v>0</v>
      </c>
      <c r="L940" s="52">
        <v>639</v>
      </c>
      <c r="M940" s="52">
        <v>68.727908848548026</v>
      </c>
      <c r="N940" s="52">
        <v>91.63721179806403</v>
      </c>
      <c r="O940" s="52">
        <v>100</v>
      </c>
      <c r="P940" s="52">
        <v>339</v>
      </c>
      <c r="Q940" s="52">
        <v>60.387995280311323</v>
      </c>
      <c r="R940" s="52">
        <v>67.73089837322388</v>
      </c>
      <c r="S940" s="52">
        <v>75</v>
      </c>
      <c r="T940" s="52">
        <v>80.517327040415097</v>
      </c>
      <c r="U940" s="52">
        <v>100</v>
      </c>
      <c r="V940" s="52">
        <v>649</v>
      </c>
      <c r="W940" s="52">
        <v>58.290030290848193</v>
      </c>
      <c r="X940" s="52">
        <v>77.720040387797596</v>
      </c>
      <c r="Y940" s="52">
        <v>100</v>
      </c>
      <c r="Z940" s="52">
        <v>344</v>
      </c>
      <c r="AA940" s="52">
        <v>49.919493182927887</v>
      </c>
      <c r="AB940" s="52">
        <v>66.559324243903845</v>
      </c>
      <c r="AC940" s="52">
        <v>100</v>
      </c>
      <c r="AD940" s="52">
        <v>216</v>
      </c>
      <c r="AE940" s="52">
        <v>60.186381172839504</v>
      </c>
      <c r="AF940" s="52">
        <v>80.248508230452671</v>
      </c>
      <c r="AG940" s="52">
        <v>100</v>
      </c>
      <c r="AH940" s="52">
        <v>106</v>
      </c>
      <c r="AI940" s="52">
        <v>52.648663522012569</v>
      </c>
      <c r="AJ940" s="52">
        <v>67.45</v>
      </c>
      <c r="AK940" s="52">
        <v>70.198218029350087</v>
      </c>
      <c r="AL940" s="52">
        <v>100</v>
      </c>
      <c r="AM940" s="53">
        <v>14.61</v>
      </c>
      <c r="AN940" s="53">
        <v>17.809999999999999</v>
      </c>
      <c r="AO940" s="53">
        <v>14.8</v>
      </c>
      <c r="AP940" s="52">
        <v>0</v>
      </c>
      <c r="AQ940" s="52">
        <v>0.97856049004594181</v>
      </c>
      <c r="AR940" s="52">
        <v>0.97413793103448276</v>
      </c>
      <c r="AS940" s="52">
        <v>0.98360655737704916</v>
      </c>
      <c r="AT940" s="52">
        <v>0.99388379204892963</v>
      </c>
      <c r="AU940" s="52">
        <v>0.98853868194842409</v>
      </c>
      <c r="AV940" s="52">
        <v>1</v>
      </c>
      <c r="AW940" s="52">
        <v>0.99539170506912444</v>
      </c>
      <c r="AX940" s="52">
        <v>0.99065420560747663</v>
      </c>
      <c r="AY940" s="52">
        <v>1</v>
      </c>
      <c r="AZ940" s="52">
        <v>8.8685015290519878E-2</v>
      </c>
      <c r="BA940" s="52">
        <v>42.262996941896034</v>
      </c>
      <c r="BB940" s="52">
        <v>50</v>
      </c>
      <c r="BC940" s="52">
        <v>0.14285714285714285</v>
      </c>
      <c r="BD940" s="52">
        <v>31.428571428571452</v>
      </c>
      <c r="BE940" s="52">
        <v>50</v>
      </c>
      <c r="BF940" s="52"/>
      <c r="BG940" s="52"/>
      <c r="BH940" s="52"/>
      <c r="BI940" s="52"/>
      <c r="BJ940" s="52"/>
      <c r="BK940" s="52"/>
      <c r="BL940" s="52"/>
      <c r="BM940" s="52"/>
      <c r="BN940" s="52"/>
      <c r="BO940" s="52"/>
      <c r="BP940" s="52">
        <v>160</v>
      </c>
      <c r="BQ940" s="52">
        <v>188</v>
      </c>
      <c r="BR940" s="52">
        <v>0.85106382978723405</v>
      </c>
      <c r="BS940" s="52">
        <v>45.269352648257133</v>
      </c>
      <c r="BT940" s="52">
        <v>50</v>
      </c>
      <c r="BU940" s="54"/>
      <c r="BV940" s="54"/>
      <c r="BW940" s="52"/>
      <c r="BX940" s="52"/>
      <c r="BY940" s="52"/>
      <c r="BZ940" s="55"/>
      <c r="CA940" s="55"/>
      <c r="CB940" s="52"/>
      <c r="CC940" s="52"/>
      <c r="CD940" s="52"/>
      <c r="CE940" s="52"/>
      <c r="CF940" s="52"/>
      <c r="CG940" s="52"/>
      <c r="CH940" s="52"/>
      <c r="CI940" s="52"/>
      <c r="CJ940" s="52"/>
      <c r="CK940" s="52">
        <v>409</v>
      </c>
      <c r="CL940" s="52">
        <v>112</v>
      </c>
      <c r="CM940" s="52">
        <v>442</v>
      </c>
      <c r="CN940" s="52">
        <v>0.27383863080684595</v>
      </c>
      <c r="CO940" s="52">
        <v>0.92533936651583715</v>
      </c>
      <c r="CP940" s="52">
        <v>18.255908720456397</v>
      </c>
      <c r="CQ940" s="52">
        <v>50</v>
      </c>
      <c r="CR940" s="52"/>
      <c r="CS940" s="52"/>
      <c r="CT940" s="52"/>
      <c r="CU940" s="52"/>
      <c r="CV940" s="52"/>
      <c r="CW940" s="52"/>
      <c r="CX940" s="52"/>
      <c r="CY940" s="52"/>
      <c r="CZ940" s="52">
        <v>16.823939048191338</v>
      </c>
      <c r="DA940" s="52">
        <v>19.496255895940152</v>
      </c>
      <c r="DB940" s="52">
        <v>17.335082511020332</v>
      </c>
      <c r="DC940" s="52"/>
      <c r="DD940" s="50" t="s">
        <v>1292</v>
      </c>
    </row>
    <row r="941" spans="1:108" x14ac:dyDescent="0.25">
      <c r="A941" s="50" t="s">
        <v>3559</v>
      </c>
      <c r="B941" s="50" t="s">
        <v>2532</v>
      </c>
      <c r="C941" s="50" t="s">
        <v>106</v>
      </c>
      <c r="D941" s="50" t="s">
        <v>108</v>
      </c>
      <c r="E941" s="50" t="s">
        <v>119</v>
      </c>
      <c r="F941" s="50" t="s">
        <v>2644</v>
      </c>
      <c r="G941" s="50" t="s">
        <v>109</v>
      </c>
      <c r="H941" s="52">
        <v>675.3285368461153</v>
      </c>
      <c r="I941" s="52">
        <v>800</v>
      </c>
      <c r="J941" s="52">
        <v>84.416067105764412</v>
      </c>
      <c r="K941" s="52">
        <v>0</v>
      </c>
      <c r="L941" s="52">
        <v>632</v>
      </c>
      <c r="M941" s="52">
        <v>70.52150226990679</v>
      </c>
      <c r="N941" s="52">
        <v>94.028669693209054</v>
      </c>
      <c r="O941" s="52">
        <v>100</v>
      </c>
      <c r="P941" s="52">
        <v>168</v>
      </c>
      <c r="Q941" s="52">
        <v>60.294189011017224</v>
      </c>
      <c r="R941" s="52">
        <v>65.733499815455971</v>
      </c>
      <c r="S941" s="52">
        <v>74.2244950015737</v>
      </c>
      <c r="T941" s="52">
        <v>80.392252014689632</v>
      </c>
      <c r="U941" s="52">
        <v>100</v>
      </c>
      <c r="V941" s="52">
        <v>632</v>
      </c>
      <c r="W941" s="52">
        <v>62.191576587313385</v>
      </c>
      <c r="X941" s="52">
        <v>82.922102116417847</v>
      </c>
      <c r="Y941" s="52">
        <v>100</v>
      </c>
      <c r="Z941" s="52">
        <v>168</v>
      </c>
      <c r="AA941" s="52">
        <v>52.409121957205244</v>
      </c>
      <c r="AB941" s="52">
        <v>69.878829276273663</v>
      </c>
      <c r="AC941" s="52">
        <v>100</v>
      </c>
      <c r="AD941" s="52">
        <v>221</v>
      </c>
      <c r="AE941" s="52">
        <v>60.758823529411735</v>
      </c>
      <c r="AF941" s="52">
        <v>81.011764705882314</v>
      </c>
      <c r="AG941" s="52">
        <v>100</v>
      </c>
      <c r="AH941" s="52">
        <v>66</v>
      </c>
      <c r="AI941" s="52">
        <v>56.916666666666686</v>
      </c>
      <c r="AJ941" s="52">
        <v>62.394838709677416</v>
      </c>
      <c r="AK941" s="52">
        <v>75.888888888888914</v>
      </c>
      <c r="AL941" s="52">
        <v>100</v>
      </c>
      <c r="AM941" s="53">
        <v>13.93</v>
      </c>
      <c r="AN941" s="53">
        <v>13.32</v>
      </c>
      <c r="AO941" s="53">
        <v>5.47</v>
      </c>
      <c r="AP941" s="52">
        <v>0</v>
      </c>
      <c r="AQ941" s="52">
        <v>0.99687010954616584</v>
      </c>
      <c r="AR941" s="52">
        <v>0.9942196531791907</v>
      </c>
      <c r="AS941" s="52">
        <v>0.99785407725321884</v>
      </c>
      <c r="AT941" s="52">
        <v>0.99687010954616584</v>
      </c>
      <c r="AU941" s="52">
        <v>0.9942196531791907</v>
      </c>
      <c r="AV941" s="52">
        <v>0.99785407725321884</v>
      </c>
      <c r="AW941" s="52">
        <v>1</v>
      </c>
      <c r="AX941" s="52">
        <v>1</v>
      </c>
      <c r="AY941" s="52">
        <v>1</v>
      </c>
      <c r="AZ941" s="52">
        <v>1.5649452269170579E-2</v>
      </c>
      <c r="BA941" s="52">
        <v>50</v>
      </c>
      <c r="BB941" s="52">
        <v>50</v>
      </c>
      <c r="BC941" s="52">
        <v>2.9239766081871343E-2</v>
      </c>
      <c r="BD941" s="52">
        <v>50</v>
      </c>
      <c r="BE941" s="52">
        <v>50</v>
      </c>
      <c r="BF941" s="52"/>
      <c r="BG941" s="52"/>
      <c r="BH941" s="52"/>
      <c r="BI941" s="52"/>
      <c r="BJ941" s="52"/>
      <c r="BK941" s="52"/>
      <c r="BL941" s="52"/>
      <c r="BM941" s="52"/>
      <c r="BN941" s="52"/>
      <c r="BO941" s="52"/>
      <c r="BP941" s="52">
        <v>176</v>
      </c>
      <c r="BQ941" s="52">
        <v>187</v>
      </c>
      <c r="BR941" s="52">
        <v>0.94117647058823528</v>
      </c>
      <c r="BS941" s="52">
        <v>50</v>
      </c>
      <c r="BT941" s="52">
        <v>50</v>
      </c>
      <c r="BU941" s="54"/>
      <c r="BV941" s="54"/>
      <c r="BW941" s="52"/>
      <c r="BX941" s="52"/>
      <c r="BY941" s="52"/>
      <c r="BZ941" s="55"/>
      <c r="CA941" s="55"/>
      <c r="CB941" s="52"/>
      <c r="CC941" s="52"/>
      <c r="CD941" s="52"/>
      <c r="CE941" s="52"/>
      <c r="CF941" s="52"/>
      <c r="CG941" s="52"/>
      <c r="CH941" s="52"/>
      <c r="CI941" s="52"/>
      <c r="CJ941" s="52"/>
      <c r="CK941" s="52">
        <v>398</v>
      </c>
      <c r="CL941" s="52">
        <v>246</v>
      </c>
      <c r="CM941" s="52">
        <v>408</v>
      </c>
      <c r="CN941" s="52">
        <v>0.61809045226130654</v>
      </c>
      <c r="CO941" s="52">
        <v>0.97549019607843135</v>
      </c>
      <c r="CP941" s="52">
        <v>41.206030150753769</v>
      </c>
      <c r="CQ941" s="52">
        <v>50</v>
      </c>
      <c r="CR941" s="52"/>
      <c r="CS941" s="52"/>
      <c r="CT941" s="52"/>
      <c r="CU941" s="52"/>
      <c r="CV941" s="52"/>
      <c r="CW941" s="52"/>
      <c r="CX941" s="52"/>
      <c r="CY941" s="52"/>
      <c r="CZ941" s="52">
        <v>16.823939048191338</v>
      </c>
      <c r="DA941" s="52">
        <v>19.496255895940152</v>
      </c>
      <c r="DB941" s="52">
        <v>17.335082511020332</v>
      </c>
      <c r="DC941" s="52"/>
      <c r="DD941" s="50" t="s">
        <v>1203</v>
      </c>
    </row>
    <row r="942" spans="1:108" x14ac:dyDescent="0.25">
      <c r="A942" s="50" t="s">
        <v>3244</v>
      </c>
      <c r="B942" s="50" t="s">
        <v>2533</v>
      </c>
      <c r="C942" s="50" t="s">
        <v>106</v>
      </c>
      <c r="D942" s="50" t="s">
        <v>114</v>
      </c>
      <c r="E942" s="50" t="s">
        <v>137</v>
      </c>
      <c r="F942" s="50" t="s">
        <v>1454</v>
      </c>
      <c r="G942" s="50" t="s">
        <v>109</v>
      </c>
      <c r="H942" s="52">
        <v>469.90145023050263</v>
      </c>
      <c r="I942" s="52">
        <v>750</v>
      </c>
      <c r="J942" s="52">
        <v>62.653526697400352</v>
      </c>
      <c r="K942" s="52">
        <v>0</v>
      </c>
      <c r="L942" s="52">
        <v>109</v>
      </c>
      <c r="M942" s="52">
        <v>54.799474564941335</v>
      </c>
      <c r="N942" s="52">
        <v>73.065966086588446</v>
      </c>
      <c r="O942" s="52">
        <v>100</v>
      </c>
      <c r="P942" s="52">
        <v>97</v>
      </c>
      <c r="Q942" s="52">
        <v>53.684356916772238</v>
      </c>
      <c r="R942" s="52"/>
      <c r="S942" s="52"/>
      <c r="T942" s="52">
        <v>71.579142555696322</v>
      </c>
      <c r="U942" s="52">
        <v>100</v>
      </c>
      <c r="V942" s="52">
        <v>109</v>
      </c>
      <c r="W942" s="52">
        <v>46.867013361279398</v>
      </c>
      <c r="X942" s="52">
        <v>62.489351148372528</v>
      </c>
      <c r="Y942" s="52">
        <v>100</v>
      </c>
      <c r="Z942" s="52">
        <v>97</v>
      </c>
      <c r="AA942" s="52">
        <v>45.583131434935538</v>
      </c>
      <c r="AB942" s="52">
        <v>60.777508579914056</v>
      </c>
      <c r="AC942" s="52">
        <v>100</v>
      </c>
      <c r="AD942" s="52">
        <v>40</v>
      </c>
      <c r="AE942" s="52">
        <v>45.044999999999995</v>
      </c>
      <c r="AF942" s="52">
        <v>60.059999999999988</v>
      </c>
      <c r="AG942" s="52">
        <v>100</v>
      </c>
      <c r="AH942" s="52">
        <v>36</v>
      </c>
      <c r="AI942" s="52">
        <v>43.612962962962953</v>
      </c>
      <c r="AJ942" s="52"/>
      <c r="AK942" s="52">
        <v>58.150617283950602</v>
      </c>
      <c r="AL942" s="52">
        <v>100</v>
      </c>
      <c r="AM942" s="53"/>
      <c r="AN942" s="53"/>
      <c r="AO942" s="53"/>
      <c r="AP942" s="52">
        <v>0</v>
      </c>
      <c r="AQ942" s="52">
        <v>1</v>
      </c>
      <c r="AR942" s="52">
        <v>1</v>
      </c>
      <c r="AS942" s="52"/>
      <c r="AT942" s="52">
        <v>1</v>
      </c>
      <c r="AU942" s="52">
        <v>1</v>
      </c>
      <c r="AV942" s="52"/>
      <c r="AW942" s="52">
        <v>1</v>
      </c>
      <c r="AX942" s="52">
        <v>1</v>
      </c>
      <c r="AY942" s="52"/>
      <c r="AZ942" s="52">
        <v>0.12340425531914893</v>
      </c>
      <c r="BA942" s="52">
        <v>35.31914893617023</v>
      </c>
      <c r="BB942" s="52">
        <v>50</v>
      </c>
      <c r="BC942" s="52">
        <v>0.13270142180094788</v>
      </c>
      <c r="BD942" s="52">
        <v>33.459715639810426</v>
      </c>
      <c r="BE942" s="52">
        <v>50</v>
      </c>
      <c r="BF942" s="52"/>
      <c r="BG942" s="52"/>
      <c r="BH942" s="52"/>
      <c r="BI942" s="52"/>
      <c r="BJ942" s="52"/>
      <c r="BK942" s="52"/>
      <c r="BL942" s="52"/>
      <c r="BM942" s="52"/>
      <c r="BN942" s="52"/>
      <c r="BO942" s="52"/>
      <c r="BP942" s="52"/>
      <c r="BQ942" s="52"/>
      <c r="BR942" s="52"/>
      <c r="BS942" s="52"/>
      <c r="BT942" s="52"/>
      <c r="BU942" s="54"/>
      <c r="BV942" s="54"/>
      <c r="BW942" s="52"/>
      <c r="BX942" s="52"/>
      <c r="BY942" s="52"/>
      <c r="BZ942" s="55"/>
      <c r="CA942" s="55"/>
      <c r="CB942" s="52"/>
      <c r="CC942" s="52"/>
      <c r="CD942" s="52"/>
      <c r="CE942" s="52"/>
      <c r="CF942" s="52"/>
      <c r="CG942" s="52"/>
      <c r="CH942" s="52"/>
      <c r="CI942" s="52"/>
      <c r="CJ942" s="52"/>
      <c r="CK942" s="52">
        <v>40</v>
      </c>
      <c r="CL942" s="52">
        <v>9</v>
      </c>
      <c r="CM942" s="52">
        <v>40</v>
      </c>
      <c r="CN942" s="52">
        <v>0.22500000000000001</v>
      </c>
      <c r="CO942" s="52">
        <v>1</v>
      </c>
      <c r="CP942" s="52">
        <v>15</v>
      </c>
      <c r="CQ942" s="52">
        <v>50</v>
      </c>
      <c r="CR942" s="52"/>
      <c r="CS942" s="52"/>
      <c r="CT942" s="52"/>
      <c r="CU942" s="52"/>
      <c r="CV942" s="52"/>
      <c r="CW942" s="52"/>
      <c r="CX942" s="52"/>
      <c r="CY942" s="52"/>
      <c r="CZ942" s="52">
        <v>16.823939048191338</v>
      </c>
      <c r="DA942" s="52">
        <v>19.496255895940152</v>
      </c>
      <c r="DB942" s="52">
        <v>17.335082511020332</v>
      </c>
      <c r="DC942" s="52"/>
      <c r="DD942" s="50" t="s">
        <v>1460</v>
      </c>
    </row>
    <row r="943" spans="1:108" x14ac:dyDescent="0.25">
      <c r="A943" s="50" t="s">
        <v>3422</v>
      </c>
      <c r="B943" s="50" t="s">
        <v>2534</v>
      </c>
      <c r="C943" s="50" t="s">
        <v>106</v>
      </c>
      <c r="D943" s="50" t="s">
        <v>107</v>
      </c>
      <c r="E943" s="50" t="s">
        <v>119</v>
      </c>
      <c r="F943" s="50" t="s">
        <v>2644</v>
      </c>
      <c r="G943" s="50" t="s">
        <v>109</v>
      </c>
      <c r="H943" s="52">
        <v>284.38284530227946</v>
      </c>
      <c r="I943" s="52">
        <v>300</v>
      </c>
      <c r="J943" s="52">
        <v>94.794281767426497</v>
      </c>
      <c r="K943" s="52">
        <v>0</v>
      </c>
      <c r="L943" s="52">
        <v>54</v>
      </c>
      <c r="M943" s="52">
        <v>74.274798585885335</v>
      </c>
      <c r="N943" s="52">
        <v>99.033064781180443</v>
      </c>
      <c r="O943" s="52">
        <v>100</v>
      </c>
      <c r="P943" s="52">
        <v>9</v>
      </c>
      <c r="Q943" s="52"/>
      <c r="R943" s="52">
        <v>70.759325313464615</v>
      </c>
      <c r="S943" s="52">
        <v>75</v>
      </c>
      <c r="T943" s="52"/>
      <c r="U943" s="52">
        <v>0</v>
      </c>
      <c r="V943" s="52">
        <v>54</v>
      </c>
      <c r="W943" s="52">
        <v>68.200647079135976</v>
      </c>
      <c r="X943" s="52">
        <v>90.93419610551463</v>
      </c>
      <c r="Y943" s="52">
        <v>100</v>
      </c>
      <c r="Z943" s="52">
        <v>9</v>
      </c>
      <c r="AA943" s="52"/>
      <c r="AB943" s="52"/>
      <c r="AC943" s="52">
        <v>0</v>
      </c>
      <c r="AD943" s="52">
        <v>18</v>
      </c>
      <c r="AE943" s="52"/>
      <c r="AF943" s="52"/>
      <c r="AG943" s="52">
        <v>0</v>
      </c>
      <c r="AH943" s="52">
        <v>1</v>
      </c>
      <c r="AI943" s="52"/>
      <c r="AJ943" s="52"/>
      <c r="AK943" s="52"/>
      <c r="AL943" s="52">
        <v>0</v>
      </c>
      <c r="AM943" s="53"/>
      <c r="AN943" s="53"/>
      <c r="AO943" s="53"/>
      <c r="AP943" s="52">
        <v>0</v>
      </c>
      <c r="AQ943" s="52">
        <v>1</v>
      </c>
      <c r="AR943" s="52"/>
      <c r="AS943" s="52">
        <v>1</v>
      </c>
      <c r="AT943" s="52">
        <v>1</v>
      </c>
      <c r="AU943" s="52"/>
      <c r="AV943" s="52">
        <v>1</v>
      </c>
      <c r="AW943" s="52"/>
      <c r="AX943" s="52"/>
      <c r="AY943" s="52"/>
      <c r="AZ943" s="52">
        <v>7.792207792207792E-2</v>
      </c>
      <c r="BA943" s="52">
        <v>44.415584415584419</v>
      </c>
      <c r="BB943" s="52">
        <v>50</v>
      </c>
      <c r="BC943" s="52"/>
      <c r="BD943" s="52"/>
      <c r="BE943" s="52"/>
      <c r="BF943" s="52"/>
      <c r="BG943" s="52"/>
      <c r="BH943" s="52"/>
      <c r="BI943" s="52"/>
      <c r="BJ943" s="52"/>
      <c r="BK943" s="52"/>
      <c r="BL943" s="52"/>
      <c r="BM943" s="52"/>
      <c r="BN943" s="52"/>
      <c r="BO943" s="52"/>
      <c r="BP943" s="52"/>
      <c r="BQ943" s="52"/>
      <c r="BR943" s="52"/>
      <c r="BS943" s="52"/>
      <c r="BT943" s="52"/>
      <c r="BU943" s="54"/>
      <c r="BV943" s="54"/>
      <c r="BW943" s="52"/>
      <c r="BX943" s="52"/>
      <c r="BY943" s="52"/>
      <c r="BZ943" s="55"/>
      <c r="CA943" s="55"/>
      <c r="CB943" s="52"/>
      <c r="CC943" s="52"/>
      <c r="CD943" s="52"/>
      <c r="CE943" s="52"/>
      <c r="CF943" s="52"/>
      <c r="CG943" s="52"/>
      <c r="CH943" s="52"/>
      <c r="CI943" s="52"/>
      <c r="CJ943" s="52"/>
      <c r="CK943" s="52">
        <v>35</v>
      </c>
      <c r="CL943" s="52">
        <v>32</v>
      </c>
      <c r="CM943" s="52">
        <v>35</v>
      </c>
      <c r="CN943" s="52">
        <v>0.91428571428571426</v>
      </c>
      <c r="CO943" s="52">
        <v>1</v>
      </c>
      <c r="CP943" s="52">
        <v>50</v>
      </c>
      <c r="CQ943" s="52">
        <v>50</v>
      </c>
      <c r="CR943" s="52"/>
      <c r="CS943" s="52"/>
      <c r="CT943" s="52"/>
      <c r="CU943" s="52"/>
      <c r="CV943" s="52"/>
      <c r="CW943" s="52"/>
      <c r="CX943" s="52"/>
      <c r="CY943" s="52"/>
      <c r="CZ943" s="52">
        <v>16.823939048191338</v>
      </c>
      <c r="DA943" s="52">
        <v>19.496255895940152</v>
      </c>
      <c r="DB943" s="52">
        <v>17.335082511020332</v>
      </c>
      <c r="DC943" s="52"/>
      <c r="DD943" s="50" t="s">
        <v>1056</v>
      </c>
    </row>
    <row r="944" spans="1:108" x14ac:dyDescent="0.25">
      <c r="A944" s="50" t="s">
        <v>2900</v>
      </c>
      <c r="B944" s="50" t="s">
        <v>2535</v>
      </c>
      <c r="C944" s="50" t="s">
        <v>106</v>
      </c>
      <c r="D944" s="50" t="s">
        <v>114</v>
      </c>
      <c r="E944" s="50" t="s">
        <v>132</v>
      </c>
      <c r="F944" s="50" t="s">
        <v>1453</v>
      </c>
      <c r="G944" s="50" t="s">
        <v>109</v>
      </c>
      <c r="H944" s="52">
        <v>473.41265446855107</v>
      </c>
      <c r="I944" s="52">
        <v>550</v>
      </c>
      <c r="J944" s="52">
        <v>86.075028085191107</v>
      </c>
      <c r="K944" s="52">
        <v>0</v>
      </c>
      <c r="L944" s="52">
        <v>131</v>
      </c>
      <c r="M944" s="52">
        <v>79.15305459216863</v>
      </c>
      <c r="N944" s="52">
        <v>100</v>
      </c>
      <c r="O944" s="52">
        <v>100</v>
      </c>
      <c r="P944" s="52">
        <v>33</v>
      </c>
      <c r="Q944" s="52">
        <v>62.939704642527516</v>
      </c>
      <c r="R944" s="52">
        <v>75</v>
      </c>
      <c r="S944" s="52">
        <v>75</v>
      </c>
      <c r="T944" s="52">
        <v>83.919606190036689</v>
      </c>
      <c r="U944" s="52">
        <v>100</v>
      </c>
      <c r="V944" s="52">
        <v>131</v>
      </c>
      <c r="W944" s="52">
        <v>71.055973430019264</v>
      </c>
      <c r="X944" s="52">
        <v>94.741297906692353</v>
      </c>
      <c r="Y944" s="52">
        <v>100</v>
      </c>
      <c r="Z944" s="52">
        <v>33</v>
      </c>
      <c r="AA944" s="52">
        <v>57.177587844254525</v>
      </c>
      <c r="AB944" s="52">
        <v>76.236783792339367</v>
      </c>
      <c r="AC944" s="52">
        <v>100</v>
      </c>
      <c r="AD944" s="52"/>
      <c r="AE944" s="52"/>
      <c r="AF944" s="52"/>
      <c r="AG944" s="52">
        <v>0</v>
      </c>
      <c r="AH944" s="52"/>
      <c r="AI944" s="52"/>
      <c r="AJ944" s="52"/>
      <c r="AK944" s="52"/>
      <c r="AL944" s="52">
        <v>0</v>
      </c>
      <c r="AM944" s="53">
        <v>12.06</v>
      </c>
      <c r="AN944" s="53">
        <v>17.82</v>
      </c>
      <c r="AO944" s="53"/>
      <c r="AP944" s="52">
        <v>0</v>
      </c>
      <c r="AQ944" s="52">
        <v>1</v>
      </c>
      <c r="AR944" s="52">
        <v>1</v>
      </c>
      <c r="AS944" s="52">
        <v>1</v>
      </c>
      <c r="AT944" s="52">
        <v>1</v>
      </c>
      <c r="AU944" s="52">
        <v>1</v>
      </c>
      <c r="AV944" s="52">
        <v>1</v>
      </c>
      <c r="AW944" s="52"/>
      <c r="AX944" s="52"/>
      <c r="AY944" s="52"/>
      <c r="AZ944" s="52">
        <v>2.9508196721311476E-2</v>
      </c>
      <c r="BA944" s="52">
        <v>50</v>
      </c>
      <c r="BB944" s="52">
        <v>50</v>
      </c>
      <c r="BC944" s="52">
        <v>8.1081081081081086E-2</v>
      </c>
      <c r="BD944" s="52">
        <v>43.783783783783775</v>
      </c>
      <c r="BE944" s="52">
        <v>50</v>
      </c>
      <c r="BF944" s="52"/>
      <c r="BG944" s="52"/>
      <c r="BH944" s="52"/>
      <c r="BI944" s="52"/>
      <c r="BJ944" s="52"/>
      <c r="BK944" s="52"/>
      <c r="BL944" s="52"/>
      <c r="BM944" s="52"/>
      <c r="BN944" s="52"/>
      <c r="BO944" s="52"/>
      <c r="BP944" s="52"/>
      <c r="BQ944" s="52"/>
      <c r="BR944" s="52"/>
      <c r="BS944" s="52"/>
      <c r="BT944" s="52"/>
      <c r="BU944" s="54"/>
      <c r="BV944" s="54"/>
      <c r="BW944" s="52"/>
      <c r="BX944" s="52"/>
      <c r="BY944" s="52"/>
      <c r="BZ944" s="55"/>
      <c r="CA944" s="55"/>
      <c r="CB944" s="52"/>
      <c r="CC944" s="52"/>
      <c r="CD944" s="52"/>
      <c r="CE944" s="52"/>
      <c r="CF944" s="52"/>
      <c r="CG944" s="52"/>
      <c r="CH944" s="52"/>
      <c r="CI944" s="52"/>
      <c r="CJ944" s="52"/>
      <c r="CK944" s="52">
        <v>62</v>
      </c>
      <c r="CL944" s="52">
        <v>23</v>
      </c>
      <c r="CM944" s="52">
        <v>61</v>
      </c>
      <c r="CN944" s="52">
        <v>0.37096774193548387</v>
      </c>
      <c r="CO944" s="52">
        <v>1.0163934426229508</v>
      </c>
      <c r="CP944" s="52">
        <v>24.731182795698924</v>
      </c>
      <c r="CQ944" s="52">
        <v>50</v>
      </c>
      <c r="CR944" s="52"/>
      <c r="CS944" s="52"/>
      <c r="CT944" s="52"/>
      <c r="CU944" s="52"/>
      <c r="CV944" s="52"/>
      <c r="CW944" s="52"/>
      <c r="CX944" s="52"/>
      <c r="CY944" s="52"/>
      <c r="CZ944" s="52">
        <v>16.823939048191338</v>
      </c>
      <c r="DA944" s="52">
        <v>19.496255895940152</v>
      </c>
      <c r="DB944" s="52">
        <v>17.335082511020332</v>
      </c>
      <c r="DC944" s="52"/>
      <c r="DD944" s="50" t="s">
        <v>471</v>
      </c>
    </row>
    <row r="945" spans="1:110" x14ac:dyDescent="0.25">
      <c r="A945" s="50" t="s">
        <v>3006</v>
      </c>
      <c r="B945" s="50" t="s">
        <v>2536</v>
      </c>
      <c r="C945" s="50" t="s">
        <v>106</v>
      </c>
      <c r="D945" s="50" t="s">
        <v>122</v>
      </c>
      <c r="E945" s="50" t="s">
        <v>123</v>
      </c>
      <c r="F945" s="50" t="s">
        <v>1454</v>
      </c>
      <c r="G945" s="50" t="s">
        <v>109</v>
      </c>
      <c r="H945" s="52">
        <v>963.89855858704186</v>
      </c>
      <c r="I945" s="52">
        <v>1250</v>
      </c>
      <c r="J945" s="52">
        <v>77.11188468696335</v>
      </c>
      <c r="K945" s="52">
        <v>1</v>
      </c>
      <c r="L945" s="52">
        <v>97</v>
      </c>
      <c r="M945" s="52">
        <v>65.834926837379456</v>
      </c>
      <c r="N945" s="52">
        <v>87.77990244983927</v>
      </c>
      <c r="O945" s="52">
        <v>100</v>
      </c>
      <c r="P945" s="52">
        <v>38</v>
      </c>
      <c r="Q945" s="52">
        <v>52.245331069609513</v>
      </c>
      <c r="R945" s="52">
        <v>68.768419826431355</v>
      </c>
      <c r="S945" s="52">
        <v>74.587547840349913</v>
      </c>
      <c r="T945" s="52">
        <v>69.660441426146008</v>
      </c>
      <c r="U945" s="52">
        <v>100</v>
      </c>
      <c r="V945" s="52">
        <v>97</v>
      </c>
      <c r="W945" s="52">
        <v>58.85605980089985</v>
      </c>
      <c r="X945" s="52">
        <v>78.474746401199809</v>
      </c>
      <c r="Y945" s="52">
        <v>100</v>
      </c>
      <c r="Z945" s="52">
        <v>38</v>
      </c>
      <c r="AA945" s="52">
        <v>43.465816603364075</v>
      </c>
      <c r="AB945" s="52">
        <v>57.95442213781876</v>
      </c>
      <c r="AC945" s="52">
        <v>100</v>
      </c>
      <c r="AD945" s="52">
        <v>101</v>
      </c>
      <c r="AE945" s="52">
        <v>64.656765676567659</v>
      </c>
      <c r="AF945" s="52">
        <v>86.209020902090217</v>
      </c>
      <c r="AG945" s="52">
        <v>100</v>
      </c>
      <c r="AH945" s="52">
        <v>46</v>
      </c>
      <c r="AI945" s="52">
        <v>50.376811594202913</v>
      </c>
      <c r="AJ945" s="52">
        <v>75</v>
      </c>
      <c r="AK945" s="52">
        <v>67.169082125603879</v>
      </c>
      <c r="AL945" s="52">
        <v>100</v>
      </c>
      <c r="AM945" s="53">
        <v>22.34</v>
      </c>
      <c r="AN945" s="53">
        <v>25.3</v>
      </c>
      <c r="AO945" s="53">
        <v>24.62</v>
      </c>
      <c r="AP945" s="52">
        <v>0</v>
      </c>
      <c r="AQ945" s="52">
        <v>0.98979591836734693</v>
      </c>
      <c r="AR945" s="52">
        <v>0.97435897435897434</v>
      </c>
      <c r="AS945" s="52">
        <v>1</v>
      </c>
      <c r="AT945" s="52">
        <v>0.98979591836734693</v>
      </c>
      <c r="AU945" s="52">
        <v>0.97435897435897434</v>
      </c>
      <c r="AV945" s="52">
        <v>1</v>
      </c>
      <c r="AW945" s="52">
        <v>1</v>
      </c>
      <c r="AX945" s="52">
        <v>1</v>
      </c>
      <c r="AY945" s="52">
        <v>1</v>
      </c>
      <c r="AZ945" s="52">
        <v>9.1787439613526575E-2</v>
      </c>
      <c r="BA945" s="52">
        <v>41.642512077294697</v>
      </c>
      <c r="BB945" s="52">
        <v>50</v>
      </c>
      <c r="BC945" s="52">
        <v>0.15343915343915343</v>
      </c>
      <c r="BD945" s="52">
        <v>29.312169312169313</v>
      </c>
      <c r="BE945" s="52">
        <v>50</v>
      </c>
      <c r="BF945" s="52">
        <v>177</v>
      </c>
      <c r="BG945" s="52">
        <v>191</v>
      </c>
      <c r="BH945" s="52">
        <v>0.92670157068062831</v>
      </c>
      <c r="BI945" s="52">
        <v>50</v>
      </c>
      <c r="BJ945" s="52">
        <v>50</v>
      </c>
      <c r="BK945" s="52">
        <v>78</v>
      </c>
      <c r="BL945" s="52">
        <v>191</v>
      </c>
      <c r="BM945" s="52">
        <v>0.40837696335078533</v>
      </c>
      <c r="BN945" s="52">
        <v>27.225130890052355</v>
      </c>
      <c r="BO945" s="52">
        <v>50</v>
      </c>
      <c r="BP945" s="52">
        <v>103</v>
      </c>
      <c r="BQ945" s="52">
        <v>125</v>
      </c>
      <c r="BR945" s="52">
        <v>0.82399999999999995</v>
      </c>
      <c r="BS945" s="52">
        <v>43.829787234042556</v>
      </c>
      <c r="BT945" s="52">
        <v>50</v>
      </c>
      <c r="BU945" s="54">
        <v>74</v>
      </c>
      <c r="BV945" s="54">
        <v>80</v>
      </c>
      <c r="BW945" s="52">
        <v>0.92500000000000004</v>
      </c>
      <c r="BX945" s="52">
        <v>98.404255319148945</v>
      </c>
      <c r="BY945" s="52">
        <v>100</v>
      </c>
      <c r="BZ945" s="55">
        <v>48</v>
      </c>
      <c r="CA945" s="55">
        <v>54</v>
      </c>
      <c r="CB945" s="52">
        <v>0.88888888888888884</v>
      </c>
      <c r="CC945" s="52">
        <v>94.562647754137117</v>
      </c>
      <c r="CD945" s="52">
        <v>100</v>
      </c>
      <c r="CE945" s="52">
        <v>0</v>
      </c>
      <c r="CF945" s="52">
        <v>76</v>
      </c>
      <c r="CG945" s="52">
        <v>65</v>
      </c>
      <c r="CH945" s="52">
        <v>0.85526315789473684</v>
      </c>
      <c r="CI945" s="52">
        <v>100</v>
      </c>
      <c r="CJ945" s="52">
        <v>100</v>
      </c>
      <c r="CK945" s="52">
        <v>87</v>
      </c>
      <c r="CL945" s="52">
        <v>17</v>
      </c>
      <c r="CM945" s="52">
        <v>100</v>
      </c>
      <c r="CN945" s="52">
        <v>0.19540229885057472</v>
      </c>
      <c r="CO945" s="52">
        <v>0.87</v>
      </c>
      <c r="CP945" s="52">
        <v>6.5134099616858245</v>
      </c>
      <c r="CQ945" s="52">
        <v>50</v>
      </c>
      <c r="CR945" s="52">
        <v>125</v>
      </c>
      <c r="CS945" s="52">
        <v>414</v>
      </c>
      <c r="CT945" s="52">
        <v>0.30193236714975846</v>
      </c>
      <c r="CU945" s="52">
        <v>25.161030595813205</v>
      </c>
      <c r="CV945" s="52">
        <v>50</v>
      </c>
      <c r="CW945" s="52">
        <v>0.88888888888888884</v>
      </c>
      <c r="CX945" s="52">
        <v>0.94</v>
      </c>
      <c r="CY945" s="52">
        <v>5.1111111111111142E-2</v>
      </c>
      <c r="CZ945" s="52">
        <v>16.823939048191338</v>
      </c>
      <c r="DA945" s="52">
        <v>19.496255895940152</v>
      </c>
      <c r="DB945" s="52">
        <v>17.335082511020332</v>
      </c>
      <c r="DC945" s="52">
        <v>12.629206143265662</v>
      </c>
      <c r="DD945" s="50" t="s">
        <v>586</v>
      </c>
      <c r="DE945" s="22"/>
      <c r="DF945" s="22"/>
    </row>
    <row r="946" spans="1:110" x14ac:dyDescent="0.25">
      <c r="A946" s="50" t="s">
        <v>3620</v>
      </c>
      <c r="B946" s="50" t="s">
        <v>2537</v>
      </c>
      <c r="C946" s="50" t="s">
        <v>1284</v>
      </c>
      <c r="D946" s="50" t="s">
        <v>107</v>
      </c>
      <c r="E946" s="50" t="s">
        <v>137</v>
      </c>
      <c r="F946" s="50" t="s">
        <v>1454</v>
      </c>
      <c r="G946" s="50" t="s">
        <v>109</v>
      </c>
      <c r="H946" s="52">
        <v>575.71844940048959</v>
      </c>
      <c r="I946" s="52">
        <v>750</v>
      </c>
      <c r="J946" s="52">
        <v>76.762459920065268</v>
      </c>
      <c r="K946" s="52">
        <v>0</v>
      </c>
      <c r="L946" s="52">
        <v>171</v>
      </c>
      <c r="M946" s="52">
        <v>66.819976515007326</v>
      </c>
      <c r="N946" s="52">
        <v>89.093302020009773</v>
      </c>
      <c r="O946" s="52">
        <v>100</v>
      </c>
      <c r="P946" s="52">
        <v>115</v>
      </c>
      <c r="Q946" s="52">
        <v>60.58387969068481</v>
      </c>
      <c r="R946" s="52">
        <v>70.752158482069191</v>
      </c>
      <c r="S946" s="52">
        <v>75</v>
      </c>
      <c r="T946" s="52">
        <v>80.778506254246423</v>
      </c>
      <c r="U946" s="52">
        <v>100</v>
      </c>
      <c r="V946" s="52">
        <v>171</v>
      </c>
      <c r="W946" s="52">
        <v>59.769922595945992</v>
      </c>
      <c r="X946" s="52">
        <v>79.69323012792799</v>
      </c>
      <c r="Y946" s="52">
        <v>100</v>
      </c>
      <c r="Z946" s="52">
        <v>115</v>
      </c>
      <c r="AA946" s="52">
        <v>54.422051207920788</v>
      </c>
      <c r="AB946" s="52">
        <v>72.562734943894384</v>
      </c>
      <c r="AC946" s="52">
        <v>100</v>
      </c>
      <c r="AD946" s="52">
        <v>53</v>
      </c>
      <c r="AE946" s="52">
        <v>58.265408805031456</v>
      </c>
      <c r="AF946" s="52">
        <v>77.687211740041946</v>
      </c>
      <c r="AG946" s="52">
        <v>100</v>
      </c>
      <c r="AH946" s="52">
        <v>35</v>
      </c>
      <c r="AI946" s="52">
        <v>52.066666666666663</v>
      </c>
      <c r="AJ946" s="52"/>
      <c r="AK946" s="52">
        <v>69.422222222222217</v>
      </c>
      <c r="AL946" s="52">
        <v>100</v>
      </c>
      <c r="AM946" s="53">
        <v>14.41</v>
      </c>
      <c r="AN946" s="53">
        <v>16.329999999999998</v>
      </c>
      <c r="AO946" s="53"/>
      <c r="AP946" s="52">
        <v>0</v>
      </c>
      <c r="AQ946" s="52">
        <v>0.9885057471264368</v>
      </c>
      <c r="AR946" s="52">
        <v>1</v>
      </c>
      <c r="AS946" s="52">
        <v>0.96551724137931039</v>
      </c>
      <c r="AT946" s="52">
        <v>0.9885057471264368</v>
      </c>
      <c r="AU946" s="52">
        <v>1</v>
      </c>
      <c r="AV946" s="52">
        <v>0.96551724137931039</v>
      </c>
      <c r="AW946" s="52">
        <v>1</v>
      </c>
      <c r="AX946" s="52">
        <v>1</v>
      </c>
      <c r="AY946" s="52"/>
      <c r="AZ946" s="52">
        <v>9.3922651933701654E-2</v>
      </c>
      <c r="BA946" s="52">
        <v>41.215469613259678</v>
      </c>
      <c r="BB946" s="52">
        <v>50</v>
      </c>
      <c r="BC946" s="52">
        <v>0.12121212121212122</v>
      </c>
      <c r="BD946" s="52">
        <v>35.757575757575765</v>
      </c>
      <c r="BE946" s="52">
        <v>50</v>
      </c>
      <c r="BF946" s="52"/>
      <c r="BG946" s="52"/>
      <c r="BH946" s="52"/>
      <c r="BI946" s="52"/>
      <c r="BJ946" s="52"/>
      <c r="BK946" s="52"/>
      <c r="BL946" s="52"/>
      <c r="BM946" s="52"/>
      <c r="BN946" s="52"/>
      <c r="BO946" s="52"/>
      <c r="BP946" s="52"/>
      <c r="BQ946" s="52"/>
      <c r="BR946" s="52"/>
      <c r="BS946" s="52"/>
      <c r="BT946" s="52"/>
      <c r="BU946" s="54"/>
      <c r="BV946" s="54"/>
      <c r="BW946" s="52"/>
      <c r="BX946" s="52"/>
      <c r="BY946" s="52"/>
      <c r="BZ946" s="55"/>
      <c r="CA946" s="55"/>
      <c r="CB946" s="52"/>
      <c r="CC946" s="52"/>
      <c r="CD946" s="52"/>
      <c r="CE946" s="52"/>
      <c r="CF946" s="52"/>
      <c r="CG946" s="52"/>
      <c r="CH946" s="52"/>
      <c r="CI946" s="52"/>
      <c r="CJ946" s="52"/>
      <c r="CK946" s="52">
        <v>61</v>
      </c>
      <c r="CL946" s="52">
        <v>27</v>
      </c>
      <c r="CM946" s="52">
        <v>59</v>
      </c>
      <c r="CN946" s="52">
        <v>0.44262295081967212</v>
      </c>
      <c r="CO946" s="52">
        <v>1.0338983050847457</v>
      </c>
      <c r="CP946" s="52">
        <v>29.508196721311474</v>
      </c>
      <c r="CQ946" s="52">
        <v>50</v>
      </c>
      <c r="CR946" s="52"/>
      <c r="CS946" s="52"/>
      <c r="CT946" s="52"/>
      <c r="CU946" s="52"/>
      <c r="CV946" s="52"/>
      <c r="CW946" s="52"/>
      <c r="CX946" s="52"/>
      <c r="CY946" s="52"/>
      <c r="CZ946" s="52">
        <v>16.823939048191338</v>
      </c>
      <c r="DA946" s="52">
        <v>19.496255895940152</v>
      </c>
      <c r="DB946" s="52">
        <v>17.335082511020332</v>
      </c>
      <c r="DC946" s="52"/>
      <c r="DD946" s="50" t="s">
        <v>1285</v>
      </c>
      <c r="DE946" s="22"/>
      <c r="DF946" s="22"/>
    </row>
    <row r="947" spans="1:110" x14ac:dyDescent="0.25">
      <c r="A947" s="50" t="s">
        <v>3333</v>
      </c>
      <c r="B947" s="50" t="s">
        <v>2538</v>
      </c>
      <c r="C947" s="50" t="s">
        <v>106</v>
      </c>
      <c r="D947" s="50" t="s">
        <v>114</v>
      </c>
      <c r="E947" s="50" t="s">
        <v>137</v>
      </c>
      <c r="F947" s="50" t="s">
        <v>2644</v>
      </c>
      <c r="G947" s="50" t="s">
        <v>109</v>
      </c>
      <c r="H947" s="52">
        <v>573.25792624589292</v>
      </c>
      <c r="I947" s="52">
        <v>650</v>
      </c>
      <c r="J947" s="52">
        <v>88.193527114752754</v>
      </c>
      <c r="K947" s="52">
        <v>0</v>
      </c>
      <c r="L947" s="52">
        <v>180</v>
      </c>
      <c r="M947" s="52">
        <v>78.348319439725714</v>
      </c>
      <c r="N947" s="52">
        <v>100</v>
      </c>
      <c r="O947" s="52">
        <v>100</v>
      </c>
      <c r="P947" s="52">
        <v>35</v>
      </c>
      <c r="Q947" s="52">
        <v>62.018654922459113</v>
      </c>
      <c r="R947" s="52">
        <v>75</v>
      </c>
      <c r="S947" s="52">
        <v>75</v>
      </c>
      <c r="T947" s="52">
        <v>82.691539896612156</v>
      </c>
      <c r="U947" s="52">
        <v>100</v>
      </c>
      <c r="V947" s="52">
        <v>179</v>
      </c>
      <c r="W947" s="52">
        <v>73.156763061790983</v>
      </c>
      <c r="X947" s="52">
        <v>97.542350749054634</v>
      </c>
      <c r="Y947" s="52">
        <v>100</v>
      </c>
      <c r="Z947" s="52">
        <v>35</v>
      </c>
      <c r="AA947" s="52">
        <v>59.463325845468717</v>
      </c>
      <c r="AB947" s="52">
        <v>79.284434460624951</v>
      </c>
      <c r="AC947" s="52">
        <v>100</v>
      </c>
      <c r="AD947" s="52">
        <v>66</v>
      </c>
      <c r="AE947" s="52">
        <v>65.561111111111131</v>
      </c>
      <c r="AF947" s="52">
        <v>87.414814814814846</v>
      </c>
      <c r="AG947" s="52">
        <v>100</v>
      </c>
      <c r="AH947" s="52">
        <v>14</v>
      </c>
      <c r="AI947" s="52"/>
      <c r="AJ947" s="52">
        <v>67.664102564102592</v>
      </c>
      <c r="AK947" s="52"/>
      <c r="AL947" s="52">
        <v>0</v>
      </c>
      <c r="AM947" s="53">
        <v>12.98</v>
      </c>
      <c r="AN947" s="53">
        <v>15.53</v>
      </c>
      <c r="AO947" s="53"/>
      <c r="AP947" s="52">
        <v>0</v>
      </c>
      <c r="AQ947" s="52">
        <v>0.99447513812154698</v>
      </c>
      <c r="AR947" s="52">
        <v>1</v>
      </c>
      <c r="AS947" s="52">
        <v>0.99315068493150682</v>
      </c>
      <c r="AT947" s="52">
        <v>0.98895027624309395</v>
      </c>
      <c r="AU947" s="52">
        <v>1</v>
      </c>
      <c r="AV947" s="52">
        <v>0.98630136986301364</v>
      </c>
      <c r="AW947" s="52">
        <v>1</v>
      </c>
      <c r="AX947" s="52"/>
      <c r="AY947" s="52">
        <v>1</v>
      </c>
      <c r="AZ947" s="52">
        <v>2.0289855072463767E-2</v>
      </c>
      <c r="BA947" s="52">
        <v>50</v>
      </c>
      <c r="BB947" s="52">
        <v>50</v>
      </c>
      <c r="BC947" s="52">
        <v>9.6153846153846159E-2</v>
      </c>
      <c r="BD947" s="52">
        <v>40.769230769230781</v>
      </c>
      <c r="BE947" s="52">
        <v>50</v>
      </c>
      <c r="BF947" s="52"/>
      <c r="BG947" s="52"/>
      <c r="BH947" s="52"/>
      <c r="BI947" s="52"/>
      <c r="BJ947" s="52"/>
      <c r="BK947" s="52"/>
      <c r="BL947" s="52"/>
      <c r="BM947" s="52"/>
      <c r="BN947" s="52"/>
      <c r="BO947" s="52"/>
      <c r="BP947" s="52"/>
      <c r="BQ947" s="52"/>
      <c r="BR947" s="52"/>
      <c r="BS947" s="52"/>
      <c r="BT947" s="52"/>
      <c r="BU947" s="54"/>
      <c r="BV947" s="54"/>
      <c r="BW947" s="52"/>
      <c r="BX947" s="52"/>
      <c r="BY947" s="52"/>
      <c r="BZ947" s="55"/>
      <c r="CA947" s="55"/>
      <c r="CB947" s="52"/>
      <c r="CC947" s="52"/>
      <c r="CD947" s="52"/>
      <c r="CE947" s="52"/>
      <c r="CF947" s="52"/>
      <c r="CG947" s="52"/>
      <c r="CH947" s="52"/>
      <c r="CI947" s="52"/>
      <c r="CJ947" s="52"/>
      <c r="CK947" s="52">
        <v>60</v>
      </c>
      <c r="CL947" s="52">
        <v>32</v>
      </c>
      <c r="CM947" s="52">
        <v>64</v>
      </c>
      <c r="CN947" s="52">
        <v>0.53333333333333333</v>
      </c>
      <c r="CO947" s="52">
        <v>0.9375</v>
      </c>
      <c r="CP947" s="52">
        <v>35.555555555555557</v>
      </c>
      <c r="CQ947" s="52">
        <v>50</v>
      </c>
      <c r="CR947" s="52"/>
      <c r="CS947" s="52"/>
      <c r="CT947" s="52"/>
      <c r="CU947" s="52"/>
      <c r="CV947" s="52"/>
      <c r="CW947" s="52"/>
      <c r="CX947" s="52"/>
      <c r="CY947" s="52"/>
      <c r="CZ947" s="52">
        <v>16.823939048191338</v>
      </c>
      <c r="DA947" s="52">
        <v>19.496255895940152</v>
      </c>
      <c r="DB947" s="52">
        <v>17.335082511020332</v>
      </c>
      <c r="DC947" s="52"/>
      <c r="DD947" s="50" t="s">
        <v>959</v>
      </c>
      <c r="DE947" s="22"/>
      <c r="DF947" s="22"/>
    </row>
    <row r="948" spans="1:110" x14ac:dyDescent="0.25">
      <c r="A948" s="50" t="s">
        <v>3566</v>
      </c>
      <c r="B948" s="50" t="s">
        <v>2539</v>
      </c>
      <c r="C948" s="50" t="s">
        <v>1212</v>
      </c>
      <c r="D948" s="50" t="s">
        <v>122</v>
      </c>
      <c r="E948" s="50" t="s">
        <v>123</v>
      </c>
      <c r="F948" s="50" t="s">
        <v>1453</v>
      </c>
      <c r="G948" s="50" t="s">
        <v>109</v>
      </c>
      <c r="H948" s="52">
        <v>1055.8531327403723</v>
      </c>
      <c r="I948" s="52">
        <v>1250</v>
      </c>
      <c r="J948" s="52">
        <v>84.468250619229778</v>
      </c>
      <c r="K948" s="52">
        <v>1</v>
      </c>
      <c r="L948" s="52">
        <v>140</v>
      </c>
      <c r="M948" s="52">
        <v>78.447868663594463</v>
      </c>
      <c r="N948" s="52">
        <v>100</v>
      </c>
      <c r="O948" s="52">
        <v>100</v>
      </c>
      <c r="P948" s="52">
        <v>31</v>
      </c>
      <c r="Q948" s="52">
        <v>57.639828303850159</v>
      </c>
      <c r="R948" s="52">
        <v>66.352570896361243</v>
      </c>
      <c r="S948" s="52">
        <v>75</v>
      </c>
      <c r="T948" s="52">
        <v>76.85310440513355</v>
      </c>
      <c r="U948" s="52">
        <v>100</v>
      </c>
      <c r="V948" s="52">
        <v>140</v>
      </c>
      <c r="W948" s="52">
        <v>60.104442808051054</v>
      </c>
      <c r="X948" s="52">
        <v>80.13925707740141</v>
      </c>
      <c r="Y948" s="52">
        <v>100</v>
      </c>
      <c r="Z948" s="52">
        <v>33</v>
      </c>
      <c r="AA948" s="52">
        <v>39.845360824742272</v>
      </c>
      <c r="AB948" s="52">
        <v>53.127147766323027</v>
      </c>
      <c r="AC948" s="52">
        <v>100</v>
      </c>
      <c r="AD948" s="52">
        <v>151</v>
      </c>
      <c r="AE948" s="52">
        <v>68.386975717439299</v>
      </c>
      <c r="AF948" s="52">
        <v>91.182634289919065</v>
      </c>
      <c r="AG948" s="52">
        <v>100</v>
      </c>
      <c r="AH948" s="52">
        <v>32</v>
      </c>
      <c r="AI948" s="52">
        <v>52.318750000000001</v>
      </c>
      <c r="AJ948" s="52">
        <v>72.707843137254926</v>
      </c>
      <c r="AK948" s="52">
        <v>69.75833333333334</v>
      </c>
      <c r="AL948" s="52">
        <v>100</v>
      </c>
      <c r="AM948" s="53">
        <v>17.36</v>
      </c>
      <c r="AN948" s="53">
        <v>26.5</v>
      </c>
      <c r="AO948" s="53">
        <v>20.38</v>
      </c>
      <c r="AP948" s="52">
        <v>1</v>
      </c>
      <c r="AQ948" s="52">
        <v>0.95973154362416102</v>
      </c>
      <c r="AR948" s="52">
        <v>0.86842105263157898</v>
      </c>
      <c r="AS948" s="52">
        <v>0.99099099099099097</v>
      </c>
      <c r="AT948" s="52">
        <v>0.95302013422818788</v>
      </c>
      <c r="AU948" s="52">
        <v>0.89473684210526316</v>
      </c>
      <c r="AV948" s="52">
        <v>0.97297297297297303</v>
      </c>
      <c r="AW948" s="52">
        <v>1</v>
      </c>
      <c r="AX948" s="52">
        <v>1</v>
      </c>
      <c r="AY948" s="52">
        <v>1</v>
      </c>
      <c r="AZ948" s="52">
        <v>8.4639498432601878E-2</v>
      </c>
      <c r="BA948" s="52">
        <v>43.072100313479631</v>
      </c>
      <c r="BB948" s="52">
        <v>50</v>
      </c>
      <c r="BC948" s="52">
        <v>0.17117117117117117</v>
      </c>
      <c r="BD948" s="52">
        <v>25.765765765765771</v>
      </c>
      <c r="BE948" s="52">
        <v>50</v>
      </c>
      <c r="BF948" s="52">
        <v>270</v>
      </c>
      <c r="BG948" s="52">
        <v>331</v>
      </c>
      <c r="BH948" s="52">
        <v>0.81570996978851962</v>
      </c>
      <c r="BI948" s="52">
        <v>50</v>
      </c>
      <c r="BJ948" s="52">
        <v>50</v>
      </c>
      <c r="BK948" s="52">
        <v>168</v>
      </c>
      <c r="BL948" s="52">
        <v>331</v>
      </c>
      <c r="BM948" s="52">
        <v>0.50755287009063443</v>
      </c>
      <c r="BN948" s="52">
        <v>33.836858006042299</v>
      </c>
      <c r="BO948" s="52">
        <v>50</v>
      </c>
      <c r="BP948" s="52">
        <v>154</v>
      </c>
      <c r="BQ948" s="52">
        <v>156</v>
      </c>
      <c r="BR948" s="52">
        <v>0.98717948717948723</v>
      </c>
      <c r="BS948" s="52">
        <v>50</v>
      </c>
      <c r="BT948" s="52">
        <v>50</v>
      </c>
      <c r="BU948" s="54">
        <v>133</v>
      </c>
      <c r="BV948" s="54">
        <v>136</v>
      </c>
      <c r="BW948" s="52">
        <v>0.9779411764705882</v>
      </c>
      <c r="BX948" s="52">
        <v>100</v>
      </c>
      <c r="BY948" s="52">
        <v>100</v>
      </c>
      <c r="BZ948" s="55">
        <v>30</v>
      </c>
      <c r="CA948" s="55">
        <v>34</v>
      </c>
      <c r="CB948" s="52">
        <v>0.88235294117647056</v>
      </c>
      <c r="CC948" s="52">
        <v>93.867334167709643</v>
      </c>
      <c r="CD948" s="52">
        <v>100</v>
      </c>
      <c r="CE948" s="52">
        <v>0</v>
      </c>
      <c r="CF948" s="52">
        <v>132</v>
      </c>
      <c r="CG948" s="52">
        <v>102</v>
      </c>
      <c r="CH948" s="52">
        <v>0.77272727272727271</v>
      </c>
      <c r="CI948" s="52">
        <v>100</v>
      </c>
      <c r="CJ948" s="52">
        <v>100</v>
      </c>
      <c r="CK948" s="52">
        <v>146</v>
      </c>
      <c r="CL948" s="52">
        <v>86</v>
      </c>
      <c r="CM948" s="52">
        <v>151</v>
      </c>
      <c r="CN948" s="52">
        <v>0.58904109589041098</v>
      </c>
      <c r="CO948" s="52">
        <v>0.9668874172185431</v>
      </c>
      <c r="CP948" s="52">
        <v>39.269406392694066</v>
      </c>
      <c r="CQ948" s="52">
        <v>50</v>
      </c>
      <c r="CR948" s="52">
        <v>375</v>
      </c>
      <c r="CS948" s="52">
        <v>638</v>
      </c>
      <c r="CT948" s="52">
        <v>0.58777429467084641</v>
      </c>
      <c r="CU948" s="52">
        <v>48.981191222570537</v>
      </c>
      <c r="CV948" s="52">
        <v>50</v>
      </c>
      <c r="CW948" s="52">
        <v>0.88235294117647056</v>
      </c>
      <c r="CX948" s="52">
        <v>0.94</v>
      </c>
      <c r="CY948" s="52">
        <v>5.7647058823529419E-2</v>
      </c>
      <c r="CZ948" s="52">
        <v>16.823939048191338</v>
      </c>
      <c r="DA948" s="52">
        <v>19.496255895940152</v>
      </c>
      <c r="DB948" s="52">
        <v>17.335082511020332</v>
      </c>
      <c r="DC948" s="52">
        <v>12.629206143265662</v>
      </c>
      <c r="DD948" s="50" t="s">
        <v>1215</v>
      </c>
      <c r="DE948" s="22"/>
      <c r="DF948" s="22"/>
    </row>
    <row r="949" spans="1:110" x14ac:dyDescent="0.25">
      <c r="A949" s="50" t="s">
        <v>3275</v>
      </c>
      <c r="B949" s="50" t="s">
        <v>2540</v>
      </c>
      <c r="C949" s="50" t="s">
        <v>106</v>
      </c>
      <c r="D949" s="50" t="s">
        <v>107</v>
      </c>
      <c r="E949" s="50" t="s">
        <v>182</v>
      </c>
      <c r="F949" s="50" t="s">
        <v>1453</v>
      </c>
      <c r="G949" s="50" t="s">
        <v>109</v>
      </c>
      <c r="H949" s="52">
        <v>78.824421691315919</v>
      </c>
      <c r="I949" s="52">
        <v>100</v>
      </c>
      <c r="J949" s="52">
        <v>78.824421691315919</v>
      </c>
      <c r="K949" s="52"/>
      <c r="L949" s="52"/>
      <c r="M949" s="52"/>
      <c r="N949" s="52"/>
      <c r="O949" s="52"/>
      <c r="P949" s="52"/>
      <c r="Q949" s="52"/>
      <c r="R949" s="52"/>
      <c r="S949" s="52"/>
      <c r="T949" s="52"/>
      <c r="U949" s="52"/>
      <c r="V949" s="52"/>
      <c r="W949" s="52"/>
      <c r="X949" s="52"/>
      <c r="Y949" s="52"/>
      <c r="Z949" s="52"/>
      <c r="AA949" s="52"/>
      <c r="AB949" s="52"/>
      <c r="AC949" s="52"/>
      <c r="AD949" s="52"/>
      <c r="AE949" s="52"/>
      <c r="AF949" s="52"/>
      <c r="AG949" s="52"/>
      <c r="AH949" s="52"/>
      <c r="AI949" s="52"/>
      <c r="AJ949" s="52"/>
      <c r="AK949" s="52"/>
      <c r="AL949" s="52"/>
      <c r="AM949" s="53"/>
      <c r="AN949" s="53"/>
      <c r="AO949" s="53"/>
      <c r="AP949" s="52"/>
      <c r="AQ949" s="52"/>
      <c r="AR949" s="52"/>
      <c r="AS949" s="52"/>
      <c r="AT949" s="52"/>
      <c r="AU949" s="52"/>
      <c r="AV949" s="52"/>
      <c r="AW949" s="52"/>
      <c r="AX949" s="52"/>
      <c r="AY949" s="52"/>
      <c r="AZ949" s="52">
        <v>6.1433447098976107E-2</v>
      </c>
      <c r="BA949" s="52">
        <v>47.713310580204784</v>
      </c>
      <c r="BB949" s="52">
        <v>50</v>
      </c>
      <c r="BC949" s="52">
        <v>0.14444444444444443</v>
      </c>
      <c r="BD949" s="52">
        <v>31.111111111111136</v>
      </c>
      <c r="BE949" s="52">
        <v>50</v>
      </c>
      <c r="BF949" s="52"/>
      <c r="BG949" s="52"/>
      <c r="BH949" s="52"/>
      <c r="BI949" s="52"/>
      <c r="BJ949" s="52"/>
      <c r="BK949" s="52"/>
      <c r="BL949" s="52"/>
      <c r="BM949" s="52"/>
      <c r="BN949" s="52"/>
      <c r="BO949" s="52"/>
      <c r="BP949" s="52"/>
      <c r="BQ949" s="52"/>
      <c r="BR949" s="52"/>
      <c r="BS949" s="52"/>
      <c r="BT949" s="52"/>
      <c r="BU949" s="54"/>
      <c r="BV949" s="54"/>
      <c r="BW949" s="52"/>
      <c r="BX949" s="52"/>
      <c r="BY949" s="52"/>
      <c r="BZ949" s="55"/>
      <c r="CA949" s="55"/>
      <c r="CB949" s="52"/>
      <c r="CC949" s="52"/>
      <c r="CD949" s="52"/>
      <c r="CE949" s="52"/>
      <c r="CF949" s="52"/>
      <c r="CG949" s="52"/>
      <c r="CH949" s="52"/>
      <c r="CI949" s="52"/>
      <c r="CJ949" s="52"/>
      <c r="CK949" s="52"/>
      <c r="CL949" s="52"/>
      <c r="CM949" s="52"/>
      <c r="CN949" s="52"/>
      <c r="CO949" s="52"/>
      <c r="CP949" s="52"/>
      <c r="CQ949" s="52"/>
      <c r="CR949" s="52"/>
      <c r="CS949" s="52"/>
      <c r="CT949" s="52"/>
      <c r="CU949" s="52"/>
      <c r="CV949" s="52"/>
      <c r="CW949" s="52"/>
      <c r="CX949" s="52"/>
      <c r="CY949" s="52"/>
      <c r="CZ949" s="52"/>
      <c r="DA949" s="52"/>
      <c r="DB949" s="52"/>
      <c r="DC949" s="52"/>
      <c r="DD949" s="50" t="s">
        <v>889</v>
      </c>
      <c r="DE949" s="22"/>
      <c r="DF949" s="22"/>
    </row>
    <row r="950" spans="1:110" x14ac:dyDescent="0.25">
      <c r="A950" s="50" t="s">
        <v>3123</v>
      </c>
      <c r="B950" s="50" t="s">
        <v>2541</v>
      </c>
      <c r="C950" s="50" t="s">
        <v>106</v>
      </c>
      <c r="D950" s="50" t="s">
        <v>114</v>
      </c>
      <c r="E950" s="50" t="s">
        <v>137</v>
      </c>
      <c r="F950" s="50" t="s">
        <v>1454</v>
      </c>
      <c r="G950" s="50" t="s">
        <v>109</v>
      </c>
      <c r="H950" s="52">
        <v>504.45557107191951</v>
      </c>
      <c r="I950" s="52">
        <v>750</v>
      </c>
      <c r="J950" s="52">
        <v>67.260742809589274</v>
      </c>
      <c r="K950" s="52">
        <v>0</v>
      </c>
      <c r="L950" s="52">
        <v>216</v>
      </c>
      <c r="M950" s="52">
        <v>57.246609059911151</v>
      </c>
      <c r="N950" s="52">
        <v>76.32881207988153</v>
      </c>
      <c r="O950" s="52">
        <v>100</v>
      </c>
      <c r="P950" s="52">
        <v>182</v>
      </c>
      <c r="Q950" s="52">
        <v>55.683898746160125</v>
      </c>
      <c r="R950" s="52">
        <v>57.798333765245545</v>
      </c>
      <c r="S950" s="52">
        <v>65.611705445284286</v>
      </c>
      <c r="T950" s="52">
        <v>74.245198328213505</v>
      </c>
      <c r="U950" s="52">
        <v>100</v>
      </c>
      <c r="V950" s="52">
        <v>217</v>
      </c>
      <c r="W950" s="52">
        <v>48.207424153276712</v>
      </c>
      <c r="X950" s="52">
        <v>64.276565537702282</v>
      </c>
      <c r="Y950" s="52">
        <v>100</v>
      </c>
      <c r="Z950" s="52">
        <v>183</v>
      </c>
      <c r="AA950" s="52">
        <v>46.425506520451904</v>
      </c>
      <c r="AB950" s="52">
        <v>61.900675360602541</v>
      </c>
      <c r="AC950" s="52">
        <v>100</v>
      </c>
      <c r="AD950" s="52">
        <v>79</v>
      </c>
      <c r="AE950" s="52">
        <v>43.252742616033764</v>
      </c>
      <c r="AF950" s="52">
        <v>57.670323488045014</v>
      </c>
      <c r="AG950" s="52">
        <v>100</v>
      </c>
      <c r="AH950" s="52">
        <v>69</v>
      </c>
      <c r="AI950" s="52">
        <v>42.145410628019334</v>
      </c>
      <c r="AJ950" s="52"/>
      <c r="AK950" s="52">
        <v>56.19388083735911</v>
      </c>
      <c r="AL950" s="52">
        <v>100</v>
      </c>
      <c r="AM950" s="53">
        <v>9.92</v>
      </c>
      <c r="AN950" s="53">
        <v>11.37</v>
      </c>
      <c r="AO950" s="53"/>
      <c r="AP950" s="52">
        <v>0</v>
      </c>
      <c r="AQ950" s="52">
        <v>0.99586776859504134</v>
      </c>
      <c r="AR950" s="52">
        <v>0.99519230769230771</v>
      </c>
      <c r="AS950" s="52">
        <v>1</v>
      </c>
      <c r="AT950" s="52">
        <v>0.99591836734693873</v>
      </c>
      <c r="AU950" s="52">
        <v>0.99526066350710896</v>
      </c>
      <c r="AV950" s="52">
        <v>1</v>
      </c>
      <c r="AW950" s="52">
        <v>1</v>
      </c>
      <c r="AX950" s="52">
        <v>1</v>
      </c>
      <c r="AY950" s="52"/>
      <c r="AZ950" s="52">
        <v>0.108</v>
      </c>
      <c r="BA950" s="52">
        <v>38.400000000000013</v>
      </c>
      <c r="BB950" s="52">
        <v>50</v>
      </c>
      <c r="BC950" s="52">
        <v>0.12121212121212122</v>
      </c>
      <c r="BD950" s="52">
        <v>35.757575757575765</v>
      </c>
      <c r="BE950" s="52">
        <v>50</v>
      </c>
      <c r="BF950" s="52"/>
      <c r="BG950" s="52"/>
      <c r="BH950" s="52"/>
      <c r="BI950" s="52"/>
      <c r="BJ950" s="52"/>
      <c r="BK950" s="52"/>
      <c r="BL950" s="52"/>
      <c r="BM950" s="52"/>
      <c r="BN950" s="52"/>
      <c r="BO950" s="52"/>
      <c r="BP950" s="52"/>
      <c r="BQ950" s="52"/>
      <c r="BR950" s="52"/>
      <c r="BS950" s="52"/>
      <c r="BT950" s="52"/>
      <c r="BU950" s="54"/>
      <c r="BV950" s="54"/>
      <c r="BW950" s="52"/>
      <c r="BX950" s="52"/>
      <c r="BY950" s="52"/>
      <c r="BZ950" s="55"/>
      <c r="CA950" s="55"/>
      <c r="CB950" s="52"/>
      <c r="CC950" s="52"/>
      <c r="CD950" s="52"/>
      <c r="CE950" s="52"/>
      <c r="CF950" s="52"/>
      <c r="CG950" s="52"/>
      <c r="CH950" s="52"/>
      <c r="CI950" s="52"/>
      <c r="CJ950" s="52"/>
      <c r="CK950" s="52">
        <v>84</v>
      </c>
      <c r="CL950" s="52">
        <v>50</v>
      </c>
      <c r="CM950" s="52">
        <v>84</v>
      </c>
      <c r="CN950" s="52">
        <v>0.59523809523809523</v>
      </c>
      <c r="CO950" s="52">
        <v>1</v>
      </c>
      <c r="CP950" s="52">
        <v>39.682539682539684</v>
      </c>
      <c r="CQ950" s="52">
        <v>50</v>
      </c>
      <c r="CR950" s="52"/>
      <c r="CS950" s="52"/>
      <c r="CT950" s="52"/>
      <c r="CU950" s="52"/>
      <c r="CV950" s="52"/>
      <c r="CW950" s="52"/>
      <c r="CX950" s="52"/>
      <c r="CY950" s="52"/>
      <c r="CZ950" s="52">
        <v>16.823939048191338</v>
      </c>
      <c r="DA950" s="52">
        <v>19.496255895940152</v>
      </c>
      <c r="DB950" s="52">
        <v>17.335082511020332</v>
      </c>
      <c r="DC950" s="52"/>
      <c r="DD950" s="50" t="s">
        <v>720</v>
      </c>
      <c r="DE950" s="22"/>
      <c r="DF950" s="22"/>
    </row>
    <row r="951" spans="1:110" x14ac:dyDescent="0.25">
      <c r="A951" s="50" t="s">
        <v>3428</v>
      </c>
      <c r="B951" s="50" t="s">
        <v>2542</v>
      </c>
      <c r="C951" s="50" t="s">
        <v>106</v>
      </c>
      <c r="D951" s="50" t="s">
        <v>108</v>
      </c>
      <c r="E951" s="50" t="s">
        <v>119</v>
      </c>
      <c r="F951" s="50" t="s">
        <v>1453</v>
      </c>
      <c r="G951" s="50" t="s">
        <v>109</v>
      </c>
      <c r="H951" s="52">
        <v>612.58230990964012</v>
      </c>
      <c r="I951" s="52">
        <v>800</v>
      </c>
      <c r="J951" s="52">
        <v>76.572788738705015</v>
      </c>
      <c r="K951" s="52">
        <v>0</v>
      </c>
      <c r="L951" s="52">
        <v>619</v>
      </c>
      <c r="M951" s="52">
        <v>60.958399067239647</v>
      </c>
      <c r="N951" s="52">
        <v>81.277865422986196</v>
      </c>
      <c r="O951" s="52">
        <v>100</v>
      </c>
      <c r="P951" s="52">
        <v>295</v>
      </c>
      <c r="Q951" s="52">
        <v>54.246244460804192</v>
      </c>
      <c r="R951" s="52">
        <v>64.891651674370976</v>
      </c>
      <c r="S951" s="52">
        <v>67.069774403346003</v>
      </c>
      <c r="T951" s="52">
        <v>72.328325947738932</v>
      </c>
      <c r="U951" s="52">
        <v>100</v>
      </c>
      <c r="V951" s="52">
        <v>619</v>
      </c>
      <c r="W951" s="52">
        <v>57.785695336209642</v>
      </c>
      <c r="X951" s="52">
        <v>77.047593781612861</v>
      </c>
      <c r="Y951" s="52">
        <v>100</v>
      </c>
      <c r="Z951" s="52">
        <v>295</v>
      </c>
      <c r="AA951" s="52">
        <v>49.981187358025679</v>
      </c>
      <c r="AB951" s="52">
        <v>66.641583144034229</v>
      </c>
      <c r="AC951" s="52">
        <v>100</v>
      </c>
      <c r="AD951" s="52">
        <v>209</v>
      </c>
      <c r="AE951" s="52">
        <v>56.125877192982443</v>
      </c>
      <c r="AF951" s="52">
        <v>74.834502923976586</v>
      </c>
      <c r="AG951" s="52">
        <v>100</v>
      </c>
      <c r="AH951" s="52">
        <v>97</v>
      </c>
      <c r="AI951" s="52">
        <v>49.831701030927853</v>
      </c>
      <c r="AJ951" s="52">
        <v>61.577083333333327</v>
      </c>
      <c r="AK951" s="52">
        <v>66.442268041237142</v>
      </c>
      <c r="AL951" s="52">
        <v>100</v>
      </c>
      <c r="AM951" s="53">
        <v>12.82</v>
      </c>
      <c r="AN951" s="53">
        <v>14.91</v>
      </c>
      <c r="AO951" s="53">
        <v>11.74</v>
      </c>
      <c r="AP951" s="52">
        <v>0</v>
      </c>
      <c r="AQ951" s="52">
        <v>0.97885196374622352</v>
      </c>
      <c r="AR951" s="52">
        <v>0.98119122257053293</v>
      </c>
      <c r="AS951" s="52">
        <v>0.97667638483965014</v>
      </c>
      <c r="AT951" s="52">
        <v>0.97888386123680238</v>
      </c>
      <c r="AU951" s="52">
        <v>0.98124999999999996</v>
      </c>
      <c r="AV951" s="52">
        <v>0.97667638483965014</v>
      </c>
      <c r="AW951" s="52">
        <v>1</v>
      </c>
      <c r="AX951" s="52">
        <v>1</v>
      </c>
      <c r="AY951" s="52">
        <v>1</v>
      </c>
      <c r="AZ951" s="52">
        <v>5.7315233785822019E-2</v>
      </c>
      <c r="BA951" s="52">
        <v>48.536953242835601</v>
      </c>
      <c r="BB951" s="52">
        <v>50</v>
      </c>
      <c r="BC951" s="52">
        <v>9.8461538461538461E-2</v>
      </c>
      <c r="BD951" s="52">
        <v>40.307692307692307</v>
      </c>
      <c r="BE951" s="52">
        <v>50</v>
      </c>
      <c r="BF951" s="52"/>
      <c r="BG951" s="52"/>
      <c r="BH951" s="52"/>
      <c r="BI951" s="52"/>
      <c r="BJ951" s="52"/>
      <c r="BK951" s="52"/>
      <c r="BL951" s="52"/>
      <c r="BM951" s="52"/>
      <c r="BN951" s="52"/>
      <c r="BO951" s="52"/>
      <c r="BP951" s="52">
        <v>190</v>
      </c>
      <c r="BQ951" s="52">
        <v>218</v>
      </c>
      <c r="BR951" s="52">
        <v>0.87155963302752293</v>
      </c>
      <c r="BS951" s="52">
        <v>46.359554948272496</v>
      </c>
      <c r="BT951" s="52">
        <v>50</v>
      </c>
      <c r="BU951" s="54"/>
      <c r="BV951" s="54"/>
      <c r="BW951" s="52"/>
      <c r="BX951" s="52"/>
      <c r="BY951" s="52"/>
      <c r="BZ951" s="55"/>
      <c r="CA951" s="55"/>
      <c r="CB951" s="52"/>
      <c r="CC951" s="52"/>
      <c r="CD951" s="52"/>
      <c r="CE951" s="52"/>
      <c r="CF951" s="52"/>
      <c r="CG951" s="52"/>
      <c r="CH951" s="52"/>
      <c r="CI951" s="52"/>
      <c r="CJ951" s="52"/>
      <c r="CK951" s="52">
        <v>402</v>
      </c>
      <c r="CL951" s="52">
        <v>234</v>
      </c>
      <c r="CM951" s="52">
        <v>446</v>
      </c>
      <c r="CN951" s="52">
        <v>0.58208955223880599</v>
      </c>
      <c r="CO951" s="52">
        <v>0.90134529147982068</v>
      </c>
      <c r="CP951" s="52">
        <v>38.805970149253731</v>
      </c>
      <c r="CQ951" s="52">
        <v>50</v>
      </c>
      <c r="CR951" s="52"/>
      <c r="CS951" s="52"/>
      <c r="CT951" s="52"/>
      <c r="CU951" s="52"/>
      <c r="CV951" s="52"/>
      <c r="CW951" s="52"/>
      <c r="CX951" s="52"/>
      <c r="CY951" s="52"/>
      <c r="CZ951" s="52">
        <v>16.823939048191338</v>
      </c>
      <c r="DA951" s="52">
        <v>19.496255895940152</v>
      </c>
      <c r="DB951" s="52">
        <v>17.335082511020332</v>
      </c>
      <c r="DC951" s="52"/>
      <c r="DD951" s="50" t="s">
        <v>1062</v>
      </c>
      <c r="DE951" s="22"/>
      <c r="DF951" s="22"/>
    </row>
    <row r="952" spans="1:110" x14ac:dyDescent="0.25">
      <c r="A952" s="50" t="s">
        <v>3047</v>
      </c>
      <c r="B952" s="50" t="s">
        <v>2543</v>
      </c>
      <c r="C952" s="50" t="s">
        <v>106</v>
      </c>
      <c r="D952" s="50" t="s">
        <v>114</v>
      </c>
      <c r="E952" s="50" t="s">
        <v>137</v>
      </c>
      <c r="F952" s="50" t="s">
        <v>1454</v>
      </c>
      <c r="G952" s="50" t="s">
        <v>109</v>
      </c>
      <c r="H952" s="52">
        <v>483.41901453221777</v>
      </c>
      <c r="I952" s="52">
        <v>750</v>
      </c>
      <c r="J952" s="52">
        <v>64.455868604295702</v>
      </c>
      <c r="K952" s="52">
        <v>0</v>
      </c>
      <c r="L952" s="52">
        <v>176</v>
      </c>
      <c r="M952" s="52">
        <v>57.170288011285564</v>
      </c>
      <c r="N952" s="52">
        <v>76.227050681714076</v>
      </c>
      <c r="O952" s="52">
        <v>100</v>
      </c>
      <c r="P952" s="52">
        <v>148</v>
      </c>
      <c r="Q952" s="52">
        <v>54.768727102362696</v>
      </c>
      <c r="R952" s="52">
        <v>61.359851708066003</v>
      </c>
      <c r="S952" s="52">
        <v>69.864252815592153</v>
      </c>
      <c r="T952" s="52">
        <v>73.024969469816924</v>
      </c>
      <c r="U952" s="52">
        <v>100</v>
      </c>
      <c r="V952" s="52">
        <v>175</v>
      </c>
      <c r="W952" s="52">
        <v>49.319409393695103</v>
      </c>
      <c r="X952" s="52">
        <v>65.759212524926795</v>
      </c>
      <c r="Y952" s="52">
        <v>100</v>
      </c>
      <c r="Z952" s="52">
        <v>147</v>
      </c>
      <c r="AA952" s="52">
        <v>47.025991810005408</v>
      </c>
      <c r="AB952" s="52">
        <v>62.701322413340542</v>
      </c>
      <c r="AC952" s="52">
        <v>100</v>
      </c>
      <c r="AD952" s="52">
        <v>55</v>
      </c>
      <c r="AE952" s="52">
        <v>46.006666666666653</v>
      </c>
      <c r="AF952" s="52">
        <v>61.342222222222212</v>
      </c>
      <c r="AG952" s="52">
        <v>100</v>
      </c>
      <c r="AH952" s="52">
        <v>46</v>
      </c>
      <c r="AI952" s="52">
        <v>43.226811594202893</v>
      </c>
      <c r="AJ952" s="52"/>
      <c r="AK952" s="52">
        <v>57.635748792270526</v>
      </c>
      <c r="AL952" s="52">
        <v>100</v>
      </c>
      <c r="AM952" s="53">
        <v>15.09</v>
      </c>
      <c r="AN952" s="53">
        <v>14.33</v>
      </c>
      <c r="AO952" s="53"/>
      <c r="AP952" s="52">
        <v>0</v>
      </c>
      <c r="AQ952" s="52">
        <v>0.98947368421052628</v>
      </c>
      <c r="AR952" s="52">
        <v>1</v>
      </c>
      <c r="AS952" s="52">
        <v>0.93548387096774188</v>
      </c>
      <c r="AT952" s="52">
        <v>0.98941798941798942</v>
      </c>
      <c r="AU952" s="52">
        <v>1</v>
      </c>
      <c r="AV952" s="52">
        <v>0.93548387096774188</v>
      </c>
      <c r="AW952" s="52">
        <v>1</v>
      </c>
      <c r="AX952" s="52">
        <v>1</v>
      </c>
      <c r="AY952" s="52"/>
      <c r="AZ952" s="52">
        <v>0.13701923076923078</v>
      </c>
      <c r="BA952" s="52">
        <v>32.59615384615384</v>
      </c>
      <c r="BB952" s="52">
        <v>50</v>
      </c>
      <c r="BC952" s="52">
        <v>0.1404494382022472</v>
      </c>
      <c r="BD952" s="52">
        <v>31.910112359550567</v>
      </c>
      <c r="BE952" s="52">
        <v>50</v>
      </c>
      <c r="BF952" s="52"/>
      <c r="BG952" s="52"/>
      <c r="BH952" s="52"/>
      <c r="BI952" s="52"/>
      <c r="BJ952" s="52"/>
      <c r="BK952" s="52"/>
      <c r="BL952" s="52"/>
      <c r="BM952" s="52"/>
      <c r="BN952" s="52"/>
      <c r="BO952" s="52"/>
      <c r="BP952" s="52"/>
      <c r="BQ952" s="52"/>
      <c r="BR952" s="52"/>
      <c r="BS952" s="52"/>
      <c r="BT952" s="52"/>
      <c r="BU952" s="54"/>
      <c r="BV952" s="54"/>
      <c r="BW952" s="52"/>
      <c r="BX952" s="52"/>
      <c r="BY952" s="52"/>
      <c r="BZ952" s="55"/>
      <c r="CA952" s="55"/>
      <c r="CB952" s="52"/>
      <c r="CC952" s="52"/>
      <c r="CD952" s="52"/>
      <c r="CE952" s="52"/>
      <c r="CF952" s="52"/>
      <c r="CG952" s="52"/>
      <c r="CH952" s="52"/>
      <c r="CI952" s="52"/>
      <c r="CJ952" s="52"/>
      <c r="CK952" s="52">
        <v>63</v>
      </c>
      <c r="CL952" s="52">
        <v>21</v>
      </c>
      <c r="CM952" s="52">
        <v>65</v>
      </c>
      <c r="CN952" s="52">
        <v>0.33333333333333331</v>
      </c>
      <c r="CO952" s="52">
        <v>0.96923076923076923</v>
      </c>
      <c r="CP952" s="52">
        <v>22.222222222222221</v>
      </c>
      <c r="CQ952" s="52">
        <v>50</v>
      </c>
      <c r="CR952" s="52"/>
      <c r="CS952" s="52"/>
      <c r="CT952" s="52"/>
      <c r="CU952" s="52"/>
      <c r="CV952" s="52"/>
      <c r="CW952" s="52"/>
      <c r="CX952" s="52"/>
      <c r="CY952" s="52"/>
      <c r="CZ952" s="52">
        <v>16.823939048191338</v>
      </c>
      <c r="DA952" s="52">
        <v>19.496255895940152</v>
      </c>
      <c r="DB952" s="52">
        <v>17.335082511020332</v>
      </c>
      <c r="DC952" s="52"/>
      <c r="DD952" s="50" t="s">
        <v>636</v>
      </c>
      <c r="DE952" s="22"/>
      <c r="DF952" s="22"/>
    </row>
    <row r="953" spans="1:110" x14ac:dyDescent="0.25">
      <c r="A953" s="50" t="s">
        <v>3287</v>
      </c>
      <c r="B953" s="50" t="s">
        <v>2544</v>
      </c>
      <c r="C953" s="50" t="s">
        <v>106</v>
      </c>
      <c r="D953" s="50" t="s">
        <v>114</v>
      </c>
      <c r="E953" s="50" t="s">
        <v>137</v>
      </c>
      <c r="F953" s="50" t="s">
        <v>1453</v>
      </c>
      <c r="G953" s="50" t="s">
        <v>109</v>
      </c>
      <c r="H953" s="52">
        <v>433.61745905830156</v>
      </c>
      <c r="I953" s="52">
        <v>450</v>
      </c>
      <c r="J953" s="52">
        <v>96.359435346289231</v>
      </c>
      <c r="K953" s="52">
        <v>0</v>
      </c>
      <c r="L953" s="52">
        <v>183</v>
      </c>
      <c r="M953" s="52">
        <v>80.672200518042828</v>
      </c>
      <c r="N953" s="52">
        <v>100</v>
      </c>
      <c r="O953" s="52">
        <v>100</v>
      </c>
      <c r="P953" s="52">
        <v>18</v>
      </c>
      <c r="Q953" s="52"/>
      <c r="R953" s="52">
        <v>72.934283825950502</v>
      </c>
      <c r="S953" s="52">
        <v>75</v>
      </c>
      <c r="T953" s="52"/>
      <c r="U953" s="52">
        <v>0</v>
      </c>
      <c r="V953" s="52">
        <v>182</v>
      </c>
      <c r="W953" s="52">
        <v>70.870841837187996</v>
      </c>
      <c r="X953" s="52">
        <v>94.494455782917328</v>
      </c>
      <c r="Y953" s="52">
        <v>100</v>
      </c>
      <c r="Z953" s="52">
        <v>17</v>
      </c>
      <c r="AA953" s="52"/>
      <c r="AB953" s="52"/>
      <c r="AC953" s="52">
        <v>0</v>
      </c>
      <c r="AD953" s="52">
        <v>72</v>
      </c>
      <c r="AE953" s="52">
        <v>68.525925925925932</v>
      </c>
      <c r="AF953" s="52">
        <v>91.36790123456791</v>
      </c>
      <c r="AG953" s="52">
        <v>100</v>
      </c>
      <c r="AH953" s="52">
        <v>7</v>
      </c>
      <c r="AI953" s="52"/>
      <c r="AJ953" s="52">
        <v>70.129230769230773</v>
      </c>
      <c r="AK953" s="52"/>
      <c r="AL953" s="52">
        <v>0</v>
      </c>
      <c r="AM953" s="53"/>
      <c r="AN953" s="53"/>
      <c r="AO953" s="53"/>
      <c r="AP953" s="52">
        <v>0</v>
      </c>
      <c r="AQ953" s="52">
        <v>0.9946236559139785</v>
      </c>
      <c r="AR953" s="52"/>
      <c r="AS953" s="52">
        <v>0.99404761904761907</v>
      </c>
      <c r="AT953" s="52">
        <v>0.98930481283422456</v>
      </c>
      <c r="AU953" s="52"/>
      <c r="AV953" s="52">
        <v>0.99404761904761907</v>
      </c>
      <c r="AW953" s="52">
        <v>0.98648648648648651</v>
      </c>
      <c r="AX953" s="52"/>
      <c r="AY953" s="52">
        <v>0.9850746268656716</v>
      </c>
      <c r="AZ953" s="52">
        <v>2.7439024390243903E-2</v>
      </c>
      <c r="BA953" s="52">
        <v>50</v>
      </c>
      <c r="BB953" s="52">
        <v>50</v>
      </c>
      <c r="BC953" s="52">
        <v>6.1224489795918366E-2</v>
      </c>
      <c r="BD953" s="52">
        <v>47.755102040816347</v>
      </c>
      <c r="BE953" s="52">
        <v>50</v>
      </c>
      <c r="BF953" s="52"/>
      <c r="BG953" s="52"/>
      <c r="BH953" s="52"/>
      <c r="BI953" s="52"/>
      <c r="BJ953" s="52"/>
      <c r="BK953" s="52"/>
      <c r="BL953" s="52"/>
      <c r="BM953" s="52"/>
      <c r="BN953" s="52"/>
      <c r="BO953" s="52"/>
      <c r="BP953" s="52"/>
      <c r="BQ953" s="52"/>
      <c r="BR953" s="52"/>
      <c r="BS953" s="52"/>
      <c r="BT953" s="52"/>
      <c r="BU953" s="54"/>
      <c r="BV953" s="54"/>
      <c r="BW953" s="52"/>
      <c r="BX953" s="52"/>
      <c r="BY953" s="52"/>
      <c r="BZ953" s="55"/>
      <c r="CA953" s="55"/>
      <c r="CB953" s="52"/>
      <c r="CC953" s="52"/>
      <c r="CD953" s="52"/>
      <c r="CE953" s="52"/>
      <c r="CF953" s="52"/>
      <c r="CG953" s="52"/>
      <c r="CH953" s="52"/>
      <c r="CI953" s="52"/>
      <c r="CJ953" s="52"/>
      <c r="CK953" s="52">
        <v>54</v>
      </c>
      <c r="CL953" s="52">
        <v>43</v>
      </c>
      <c r="CM953" s="52">
        <v>55</v>
      </c>
      <c r="CN953" s="52">
        <v>0.79629629629629628</v>
      </c>
      <c r="CO953" s="52">
        <v>0.98181818181818181</v>
      </c>
      <c r="CP953" s="52">
        <v>50</v>
      </c>
      <c r="CQ953" s="52">
        <v>50</v>
      </c>
      <c r="CR953" s="52"/>
      <c r="CS953" s="52"/>
      <c r="CT953" s="52"/>
      <c r="CU953" s="52"/>
      <c r="CV953" s="52"/>
      <c r="CW953" s="52"/>
      <c r="CX953" s="52"/>
      <c r="CY953" s="52"/>
      <c r="CZ953" s="52">
        <v>16.823939048191338</v>
      </c>
      <c r="DA953" s="52">
        <v>19.496255895940152</v>
      </c>
      <c r="DB953" s="52">
        <v>17.335082511020332</v>
      </c>
      <c r="DC953" s="52"/>
      <c r="DD953" s="50" t="s">
        <v>905</v>
      </c>
      <c r="DE953" s="22"/>
      <c r="DF953" s="22"/>
    </row>
    <row r="954" spans="1:110" x14ac:dyDescent="0.25">
      <c r="A954" s="50" t="s">
        <v>3243</v>
      </c>
      <c r="B954" s="50" t="s">
        <v>2545</v>
      </c>
      <c r="C954" s="50" t="s">
        <v>106</v>
      </c>
      <c r="D954" s="50" t="s">
        <v>114</v>
      </c>
      <c r="E954" s="50" t="s">
        <v>137</v>
      </c>
      <c r="F954" s="50" t="s">
        <v>1454</v>
      </c>
      <c r="G954" s="50" t="s">
        <v>109</v>
      </c>
      <c r="H954" s="52">
        <v>495.13332120375975</v>
      </c>
      <c r="I954" s="52">
        <v>750</v>
      </c>
      <c r="J954" s="52">
        <v>66.017776160501299</v>
      </c>
      <c r="K954" s="52">
        <v>0</v>
      </c>
      <c r="L954" s="52">
        <v>135</v>
      </c>
      <c r="M954" s="52">
        <v>57.961171264769646</v>
      </c>
      <c r="N954" s="52">
        <v>77.281561686359524</v>
      </c>
      <c r="O954" s="52">
        <v>100</v>
      </c>
      <c r="P954" s="52">
        <v>121</v>
      </c>
      <c r="Q954" s="52">
        <v>56.433199107789115</v>
      </c>
      <c r="R954" s="52"/>
      <c r="S954" s="52"/>
      <c r="T954" s="52">
        <v>75.244265477052153</v>
      </c>
      <c r="U954" s="52">
        <v>100</v>
      </c>
      <c r="V954" s="52">
        <v>134</v>
      </c>
      <c r="W954" s="52">
        <v>53.150296772498258</v>
      </c>
      <c r="X954" s="52">
        <v>70.867062363331016</v>
      </c>
      <c r="Y954" s="52">
        <v>100</v>
      </c>
      <c r="Z954" s="52">
        <v>120</v>
      </c>
      <c r="AA954" s="52">
        <v>51.73504881942381</v>
      </c>
      <c r="AB954" s="52">
        <v>68.980065092565084</v>
      </c>
      <c r="AC954" s="52">
        <v>100</v>
      </c>
      <c r="AD954" s="52">
        <v>41</v>
      </c>
      <c r="AE954" s="52">
        <v>41.326016260162596</v>
      </c>
      <c r="AF954" s="52">
        <v>55.101355013550126</v>
      </c>
      <c r="AG954" s="52">
        <v>100</v>
      </c>
      <c r="AH954" s="52">
        <v>39</v>
      </c>
      <c r="AI954" s="52">
        <v>40.784615384615385</v>
      </c>
      <c r="AJ954" s="52"/>
      <c r="AK954" s="52">
        <v>54.379487179487185</v>
      </c>
      <c r="AL954" s="52">
        <v>100</v>
      </c>
      <c r="AM954" s="53"/>
      <c r="AN954" s="53"/>
      <c r="AO954" s="53"/>
      <c r="AP954" s="52">
        <v>0</v>
      </c>
      <c r="AQ954" s="52">
        <v>1</v>
      </c>
      <c r="AR954" s="52">
        <v>1</v>
      </c>
      <c r="AS954" s="52"/>
      <c r="AT954" s="52">
        <v>0.99350649350649356</v>
      </c>
      <c r="AU954" s="52">
        <v>0.99275362318840576</v>
      </c>
      <c r="AV954" s="52"/>
      <c r="AW954" s="52">
        <v>0.97959183673469385</v>
      </c>
      <c r="AX954" s="52">
        <v>0.97826086956521741</v>
      </c>
      <c r="AY954" s="52"/>
      <c r="AZ954" s="52">
        <v>0.10679611650485436</v>
      </c>
      <c r="BA954" s="52">
        <v>38.640776699029146</v>
      </c>
      <c r="BB954" s="52">
        <v>50</v>
      </c>
      <c r="BC954" s="52">
        <v>0.11524163568773234</v>
      </c>
      <c r="BD954" s="52">
        <v>36.951672862453535</v>
      </c>
      <c r="BE954" s="52">
        <v>50</v>
      </c>
      <c r="BF954" s="52"/>
      <c r="BG954" s="52"/>
      <c r="BH954" s="52"/>
      <c r="BI954" s="52"/>
      <c r="BJ954" s="52"/>
      <c r="BK954" s="52"/>
      <c r="BL954" s="52"/>
      <c r="BM954" s="52"/>
      <c r="BN954" s="52"/>
      <c r="BO954" s="52"/>
      <c r="BP954" s="52"/>
      <c r="BQ954" s="52"/>
      <c r="BR954" s="52"/>
      <c r="BS954" s="52"/>
      <c r="BT954" s="52"/>
      <c r="BU954" s="54"/>
      <c r="BV954" s="54"/>
      <c r="BW954" s="52"/>
      <c r="BX954" s="52"/>
      <c r="BY954" s="52"/>
      <c r="BZ954" s="55"/>
      <c r="CA954" s="55"/>
      <c r="CB954" s="52"/>
      <c r="CC954" s="52"/>
      <c r="CD954" s="52"/>
      <c r="CE954" s="52"/>
      <c r="CF954" s="52"/>
      <c r="CG954" s="52"/>
      <c r="CH954" s="52"/>
      <c r="CI954" s="52"/>
      <c r="CJ954" s="52"/>
      <c r="CK954" s="52">
        <v>49</v>
      </c>
      <c r="CL954" s="52">
        <v>13</v>
      </c>
      <c r="CM954" s="52">
        <v>51</v>
      </c>
      <c r="CN954" s="52">
        <v>0.26530612244897961</v>
      </c>
      <c r="CO954" s="52">
        <v>0.96078431372549022</v>
      </c>
      <c r="CP954" s="52">
        <v>17.687074829931973</v>
      </c>
      <c r="CQ954" s="52">
        <v>50</v>
      </c>
      <c r="CR954" s="52"/>
      <c r="CS954" s="52"/>
      <c r="CT954" s="52"/>
      <c r="CU954" s="52"/>
      <c r="CV954" s="52"/>
      <c r="CW954" s="52"/>
      <c r="CX954" s="52"/>
      <c r="CY954" s="52"/>
      <c r="CZ954" s="52">
        <v>16.823939048191338</v>
      </c>
      <c r="DA954" s="52">
        <v>19.496255895940152</v>
      </c>
      <c r="DB954" s="52">
        <v>17.335082511020332</v>
      </c>
      <c r="DC954" s="52"/>
      <c r="DD954" s="50" t="s">
        <v>850</v>
      </c>
      <c r="DE954" s="22"/>
      <c r="DF954" s="22"/>
    </row>
    <row r="955" spans="1:110" x14ac:dyDescent="0.25">
      <c r="A955" s="50" t="s">
        <v>3697</v>
      </c>
      <c r="B955" s="50" t="s">
        <v>2546</v>
      </c>
      <c r="C955" s="50" t="s">
        <v>1389</v>
      </c>
      <c r="D955" s="50" t="s">
        <v>122</v>
      </c>
      <c r="E955" s="50" t="s">
        <v>123</v>
      </c>
      <c r="F955" s="50" t="s">
        <v>2644</v>
      </c>
      <c r="G955" s="50" t="s">
        <v>109</v>
      </c>
      <c r="H955" s="52">
        <v>862.19120123775929</v>
      </c>
      <c r="I955" s="52">
        <v>1250</v>
      </c>
      <c r="J955" s="52">
        <v>68.975296099020738</v>
      </c>
      <c r="K955" s="52">
        <v>0</v>
      </c>
      <c r="L955" s="52">
        <v>146</v>
      </c>
      <c r="M955" s="52">
        <v>59.871437251436149</v>
      </c>
      <c r="N955" s="52">
        <v>79.828583001914865</v>
      </c>
      <c r="O955" s="52">
        <v>100</v>
      </c>
      <c r="P955" s="52">
        <v>74</v>
      </c>
      <c r="Q955" s="52">
        <v>56.627343068875334</v>
      </c>
      <c r="R955" s="52">
        <v>48.745007894492417</v>
      </c>
      <c r="S955" s="52">
        <v>63.205645161290334</v>
      </c>
      <c r="T955" s="52">
        <v>75.503124091833769</v>
      </c>
      <c r="U955" s="52">
        <v>100</v>
      </c>
      <c r="V955" s="52">
        <v>149</v>
      </c>
      <c r="W955" s="52">
        <v>44.696141516178869</v>
      </c>
      <c r="X955" s="52">
        <v>59.594855354905164</v>
      </c>
      <c r="Y955" s="52">
        <v>100</v>
      </c>
      <c r="Z955" s="52">
        <v>75</v>
      </c>
      <c r="AA955" s="52">
        <v>40.701260022909509</v>
      </c>
      <c r="AB955" s="52">
        <v>54.268346697212678</v>
      </c>
      <c r="AC955" s="52">
        <v>100</v>
      </c>
      <c r="AD955" s="52">
        <v>158</v>
      </c>
      <c r="AE955" s="52">
        <v>52.804641350210971</v>
      </c>
      <c r="AF955" s="52">
        <v>70.406188466947967</v>
      </c>
      <c r="AG955" s="52">
        <v>100</v>
      </c>
      <c r="AH955" s="52">
        <v>98</v>
      </c>
      <c r="AI955" s="52">
        <v>47.606802721088449</v>
      </c>
      <c r="AJ955" s="52">
        <v>61.294444444444458</v>
      </c>
      <c r="AK955" s="52">
        <v>63.475736961451268</v>
      </c>
      <c r="AL955" s="52">
        <v>100</v>
      </c>
      <c r="AM955" s="53">
        <v>6.57</v>
      </c>
      <c r="AN955" s="53">
        <v>8.0399999999999991</v>
      </c>
      <c r="AO955" s="53">
        <v>13.68</v>
      </c>
      <c r="AP955" s="52">
        <v>0</v>
      </c>
      <c r="AQ955" s="52">
        <v>0.95454545454545459</v>
      </c>
      <c r="AR955" s="52">
        <v>0.96103896103896103</v>
      </c>
      <c r="AS955" s="52">
        <v>0.94805194805194803</v>
      </c>
      <c r="AT955" s="52">
        <v>0.97402597402597402</v>
      </c>
      <c r="AU955" s="52">
        <v>0.97402597402597402</v>
      </c>
      <c r="AV955" s="52">
        <v>0.97402597402597402</v>
      </c>
      <c r="AW955" s="52">
        <v>0.97546012269938653</v>
      </c>
      <c r="AX955" s="52">
        <v>0.99</v>
      </c>
      <c r="AY955" s="52">
        <v>0.95238095238095233</v>
      </c>
      <c r="AZ955" s="52">
        <v>0.15894039735099338</v>
      </c>
      <c r="BA955" s="52">
        <v>28.211920529801326</v>
      </c>
      <c r="BB955" s="52">
        <v>50</v>
      </c>
      <c r="BC955" s="52">
        <v>0.19808306709265175</v>
      </c>
      <c r="BD955" s="52">
        <v>20.383386581469654</v>
      </c>
      <c r="BE955" s="52">
        <v>50</v>
      </c>
      <c r="BF955" s="52">
        <v>305</v>
      </c>
      <c r="BG955" s="52">
        <v>305</v>
      </c>
      <c r="BH955" s="52">
        <v>1</v>
      </c>
      <c r="BI955" s="52">
        <v>50</v>
      </c>
      <c r="BJ955" s="52">
        <v>50</v>
      </c>
      <c r="BK955" s="52">
        <v>19</v>
      </c>
      <c r="BL955" s="52">
        <v>305</v>
      </c>
      <c r="BM955" s="52">
        <v>6.2295081967213117E-2</v>
      </c>
      <c r="BN955" s="52">
        <v>4.1530054644808745</v>
      </c>
      <c r="BO955" s="52">
        <v>50</v>
      </c>
      <c r="BP955" s="52">
        <v>133</v>
      </c>
      <c r="BQ955" s="52">
        <v>136</v>
      </c>
      <c r="BR955" s="52">
        <v>0.9779411764705882</v>
      </c>
      <c r="BS955" s="52">
        <v>50</v>
      </c>
      <c r="BT955" s="52">
        <v>50</v>
      </c>
      <c r="BU955" s="54">
        <v>133</v>
      </c>
      <c r="BV955" s="54">
        <v>141</v>
      </c>
      <c r="BW955" s="52">
        <v>0.94326241134751776</v>
      </c>
      <c r="BX955" s="52">
        <v>100</v>
      </c>
      <c r="BY955" s="52">
        <v>100</v>
      </c>
      <c r="BZ955" s="55">
        <v>60</v>
      </c>
      <c r="CA955" s="55">
        <v>62</v>
      </c>
      <c r="CB955" s="52">
        <v>0.967741935483871</v>
      </c>
      <c r="CC955" s="52">
        <v>100</v>
      </c>
      <c r="CD955" s="52">
        <v>100</v>
      </c>
      <c r="CE955" s="52">
        <v>0</v>
      </c>
      <c r="CF955" s="52">
        <v>135</v>
      </c>
      <c r="CG955" s="52">
        <v>55</v>
      </c>
      <c r="CH955" s="52">
        <v>0.40740740740740738</v>
      </c>
      <c r="CI955" s="52">
        <v>54.320987654320987</v>
      </c>
      <c r="CJ955" s="52">
        <v>100</v>
      </c>
      <c r="CK955" s="52">
        <v>159</v>
      </c>
      <c r="CL955" s="52">
        <v>57</v>
      </c>
      <c r="CM955" s="52">
        <v>163</v>
      </c>
      <c r="CN955" s="52">
        <v>0.35849056603773582</v>
      </c>
      <c r="CO955" s="52">
        <v>0.97546012269938653</v>
      </c>
      <c r="CP955" s="52">
        <v>23.899371069182386</v>
      </c>
      <c r="CQ955" s="52">
        <v>50</v>
      </c>
      <c r="CR955" s="52">
        <v>204</v>
      </c>
      <c r="CS955" s="52">
        <v>604</v>
      </c>
      <c r="CT955" s="52">
        <v>0.33774834437086093</v>
      </c>
      <c r="CU955" s="52">
        <v>28.14569536423841</v>
      </c>
      <c r="CV955" s="52">
        <v>50</v>
      </c>
      <c r="CW955" s="52">
        <v>0.967741935483871</v>
      </c>
      <c r="CX955" s="52">
        <v>0.94</v>
      </c>
      <c r="CY955" s="52">
        <v>-2.7741935483871032E-2</v>
      </c>
      <c r="CZ955" s="52">
        <v>16.823939048191338</v>
      </c>
      <c r="DA955" s="52">
        <v>19.496255895940152</v>
      </c>
      <c r="DB955" s="52">
        <v>17.335082511020332</v>
      </c>
      <c r="DC955" s="52">
        <v>12.629206143265662</v>
      </c>
      <c r="DD955" s="50" t="s">
        <v>1396</v>
      </c>
      <c r="DE955" s="22"/>
      <c r="DF955" s="22"/>
    </row>
    <row r="956" spans="1:110" x14ac:dyDescent="0.25">
      <c r="A956" s="50" t="s">
        <v>3410</v>
      </c>
      <c r="B956" s="50" t="s">
        <v>2547</v>
      </c>
      <c r="C956" s="50" t="s">
        <v>106</v>
      </c>
      <c r="D956" s="50" t="s">
        <v>107</v>
      </c>
      <c r="E956" s="50" t="s">
        <v>137</v>
      </c>
      <c r="F956" s="50" t="s">
        <v>1454</v>
      </c>
      <c r="G956" s="50" t="s">
        <v>109</v>
      </c>
      <c r="H956" s="52">
        <v>586.10681817708098</v>
      </c>
      <c r="I956" s="52">
        <v>750</v>
      </c>
      <c r="J956" s="52">
        <v>78.147575756944136</v>
      </c>
      <c r="K956" s="52">
        <v>0</v>
      </c>
      <c r="L956" s="52">
        <v>201</v>
      </c>
      <c r="M956" s="52">
        <v>68.292917604034983</v>
      </c>
      <c r="N956" s="52">
        <v>91.057223472046644</v>
      </c>
      <c r="O956" s="52">
        <v>100</v>
      </c>
      <c r="P956" s="52">
        <v>180</v>
      </c>
      <c r="Q956" s="52">
        <v>67.495167403701757</v>
      </c>
      <c r="R956" s="52">
        <v>64.692981181076419</v>
      </c>
      <c r="S956" s="52">
        <v>75</v>
      </c>
      <c r="T956" s="52">
        <v>89.993556538269004</v>
      </c>
      <c r="U956" s="52">
        <v>100</v>
      </c>
      <c r="V956" s="52">
        <v>201</v>
      </c>
      <c r="W956" s="52">
        <v>59.206977356231071</v>
      </c>
      <c r="X956" s="52">
        <v>78.942636474974762</v>
      </c>
      <c r="Y956" s="52">
        <v>100</v>
      </c>
      <c r="Z956" s="52">
        <v>180</v>
      </c>
      <c r="AA956" s="52">
        <v>58.566943576665786</v>
      </c>
      <c r="AB956" s="52">
        <v>78.089258102221052</v>
      </c>
      <c r="AC956" s="52">
        <v>100</v>
      </c>
      <c r="AD956" s="52">
        <v>78</v>
      </c>
      <c r="AE956" s="52">
        <v>49.185042735042757</v>
      </c>
      <c r="AF956" s="52">
        <v>65.580056980057009</v>
      </c>
      <c r="AG956" s="52">
        <v>100</v>
      </c>
      <c r="AH956" s="52">
        <v>66</v>
      </c>
      <c r="AI956" s="52">
        <v>47.58333333333335</v>
      </c>
      <c r="AJ956" s="52"/>
      <c r="AK956" s="52">
        <v>63.444444444444471</v>
      </c>
      <c r="AL956" s="52">
        <v>100</v>
      </c>
      <c r="AM956" s="53">
        <v>7.5</v>
      </c>
      <c r="AN956" s="53">
        <v>6.12</v>
      </c>
      <c r="AO956" s="53"/>
      <c r="AP956" s="52">
        <v>0</v>
      </c>
      <c r="AQ956" s="52">
        <v>0.98623853211009171</v>
      </c>
      <c r="AR956" s="52">
        <v>0.98979591836734693</v>
      </c>
      <c r="AS956" s="52">
        <v>0.95454545454545459</v>
      </c>
      <c r="AT956" s="52">
        <v>0.98636363636363633</v>
      </c>
      <c r="AU956" s="52">
        <v>0.98989898989898994</v>
      </c>
      <c r="AV956" s="52">
        <v>0.95454545454545459</v>
      </c>
      <c r="AW956" s="52">
        <v>1</v>
      </c>
      <c r="AX956" s="52">
        <v>1</v>
      </c>
      <c r="AY956" s="52"/>
      <c r="AZ956" s="52">
        <v>6.118143459915612E-2</v>
      </c>
      <c r="BA956" s="52">
        <v>47.763713080168785</v>
      </c>
      <c r="BB956" s="52">
        <v>50</v>
      </c>
      <c r="BC956" s="52">
        <v>6.4593301435406703E-2</v>
      </c>
      <c r="BD956" s="52">
        <v>47.081339712918663</v>
      </c>
      <c r="BE956" s="52">
        <v>50</v>
      </c>
      <c r="BF956" s="52"/>
      <c r="BG956" s="52"/>
      <c r="BH956" s="52"/>
      <c r="BI956" s="52"/>
      <c r="BJ956" s="52"/>
      <c r="BK956" s="52"/>
      <c r="BL956" s="52"/>
      <c r="BM956" s="52"/>
      <c r="BN956" s="52"/>
      <c r="BO956" s="52"/>
      <c r="BP956" s="52"/>
      <c r="BQ956" s="52"/>
      <c r="BR956" s="52"/>
      <c r="BS956" s="52"/>
      <c r="BT956" s="52"/>
      <c r="BU956" s="54"/>
      <c r="BV956" s="54"/>
      <c r="BW956" s="52"/>
      <c r="BX956" s="52"/>
      <c r="BY956" s="52"/>
      <c r="BZ956" s="55"/>
      <c r="CA956" s="55"/>
      <c r="CB956" s="52"/>
      <c r="CC956" s="52"/>
      <c r="CD956" s="52"/>
      <c r="CE956" s="52"/>
      <c r="CF956" s="52"/>
      <c r="CG956" s="52"/>
      <c r="CH956" s="52"/>
      <c r="CI956" s="52"/>
      <c r="CJ956" s="52"/>
      <c r="CK956" s="52">
        <v>69</v>
      </c>
      <c r="CL956" s="52">
        <v>25</v>
      </c>
      <c r="CM956" s="52">
        <v>68</v>
      </c>
      <c r="CN956" s="52">
        <v>0.36231884057971014</v>
      </c>
      <c r="CO956" s="52">
        <v>1.0147058823529411</v>
      </c>
      <c r="CP956" s="52">
        <v>24.154589371980677</v>
      </c>
      <c r="CQ956" s="52">
        <v>50</v>
      </c>
      <c r="CR956" s="52"/>
      <c r="CS956" s="52"/>
      <c r="CT956" s="52"/>
      <c r="CU956" s="52"/>
      <c r="CV956" s="52"/>
      <c r="CW956" s="52"/>
      <c r="CX956" s="52"/>
      <c r="CY956" s="52"/>
      <c r="CZ956" s="52">
        <v>16.823939048191338</v>
      </c>
      <c r="DA956" s="52">
        <v>19.496255895940152</v>
      </c>
      <c r="DB956" s="52">
        <v>17.335082511020332</v>
      </c>
      <c r="DC956" s="52"/>
      <c r="DD956" s="50" t="s">
        <v>1043</v>
      </c>
      <c r="DE956" s="22"/>
      <c r="DF956" s="22"/>
    </row>
    <row r="957" spans="1:110" x14ac:dyDescent="0.25">
      <c r="A957" s="50" t="s">
        <v>3430</v>
      </c>
      <c r="B957" s="50" t="s">
        <v>2548</v>
      </c>
      <c r="C957" s="50" t="s">
        <v>106</v>
      </c>
      <c r="D957" s="50" t="s">
        <v>107</v>
      </c>
      <c r="E957" s="50" t="s">
        <v>119</v>
      </c>
      <c r="F957" s="50" t="s">
        <v>1453</v>
      </c>
      <c r="G957" s="50" t="s">
        <v>109</v>
      </c>
      <c r="H957" s="52">
        <v>669.36058815136164</v>
      </c>
      <c r="I957" s="52">
        <v>800</v>
      </c>
      <c r="J957" s="52">
        <v>83.670073518920205</v>
      </c>
      <c r="K957" s="52">
        <v>0</v>
      </c>
      <c r="L957" s="52">
        <v>187</v>
      </c>
      <c r="M957" s="52">
        <v>75.023231033230942</v>
      </c>
      <c r="N957" s="52">
        <v>100</v>
      </c>
      <c r="O957" s="52">
        <v>100</v>
      </c>
      <c r="P957" s="52">
        <v>70</v>
      </c>
      <c r="Q957" s="52">
        <v>65.052803097041561</v>
      </c>
      <c r="R957" s="52">
        <v>71.384918857391767</v>
      </c>
      <c r="S957" s="52">
        <v>75</v>
      </c>
      <c r="T957" s="52">
        <v>86.73707079605542</v>
      </c>
      <c r="U957" s="52">
        <v>100</v>
      </c>
      <c r="V957" s="52">
        <v>187</v>
      </c>
      <c r="W957" s="52">
        <v>65.477971887276254</v>
      </c>
      <c r="X957" s="52">
        <v>87.303962516368344</v>
      </c>
      <c r="Y957" s="52">
        <v>100</v>
      </c>
      <c r="Z957" s="52">
        <v>70</v>
      </c>
      <c r="AA957" s="52">
        <v>55.604931951511745</v>
      </c>
      <c r="AB957" s="52">
        <v>74.139909268682331</v>
      </c>
      <c r="AC957" s="52">
        <v>100</v>
      </c>
      <c r="AD957" s="52">
        <v>65</v>
      </c>
      <c r="AE957" s="52">
        <v>57.442564102564113</v>
      </c>
      <c r="AF957" s="52">
        <v>76.590085470085484</v>
      </c>
      <c r="AG957" s="52">
        <v>100</v>
      </c>
      <c r="AH957" s="52">
        <v>23</v>
      </c>
      <c r="AI957" s="52">
        <v>50.584057971014495</v>
      </c>
      <c r="AJ957" s="52">
        <v>61.198412698412703</v>
      </c>
      <c r="AK957" s="52">
        <v>67.445410628019332</v>
      </c>
      <c r="AL957" s="52">
        <v>100</v>
      </c>
      <c r="AM957" s="53">
        <v>9.94</v>
      </c>
      <c r="AN957" s="53">
        <v>15.77</v>
      </c>
      <c r="AO957" s="53">
        <v>10.61</v>
      </c>
      <c r="AP957" s="52">
        <v>0</v>
      </c>
      <c r="AQ957" s="52">
        <v>0.99484536082474229</v>
      </c>
      <c r="AR957" s="52">
        <v>0.98701298701298701</v>
      </c>
      <c r="AS957" s="52">
        <v>1</v>
      </c>
      <c r="AT957" s="52">
        <v>0.99484536082474229</v>
      </c>
      <c r="AU957" s="52">
        <v>0.98701298701298701</v>
      </c>
      <c r="AV957" s="52">
        <v>1</v>
      </c>
      <c r="AW957" s="52">
        <v>1</v>
      </c>
      <c r="AX957" s="52">
        <v>1</v>
      </c>
      <c r="AY957" s="52">
        <v>1</v>
      </c>
      <c r="AZ957" s="52">
        <v>5.8394160583941604E-2</v>
      </c>
      <c r="BA957" s="52">
        <v>48.321167883211679</v>
      </c>
      <c r="BB957" s="52">
        <v>50</v>
      </c>
      <c r="BC957" s="52">
        <v>0.10101010101010101</v>
      </c>
      <c r="BD957" s="52">
        <v>39.797979797979806</v>
      </c>
      <c r="BE957" s="52">
        <v>50</v>
      </c>
      <c r="BF957" s="52"/>
      <c r="BG957" s="52"/>
      <c r="BH957" s="52"/>
      <c r="BI957" s="52"/>
      <c r="BJ957" s="52"/>
      <c r="BK957" s="52"/>
      <c r="BL957" s="52"/>
      <c r="BM957" s="52"/>
      <c r="BN957" s="52"/>
      <c r="BO957" s="52"/>
      <c r="BP957" s="52">
        <v>31</v>
      </c>
      <c r="BQ957" s="52">
        <v>33</v>
      </c>
      <c r="BR957" s="52">
        <v>0.93939393939393945</v>
      </c>
      <c r="BS957" s="52">
        <v>49.967762733720186</v>
      </c>
      <c r="BT957" s="52">
        <v>50</v>
      </c>
      <c r="BU957" s="54"/>
      <c r="BV957" s="54"/>
      <c r="BW957" s="52"/>
      <c r="BX957" s="52"/>
      <c r="BY957" s="52"/>
      <c r="BZ957" s="55"/>
      <c r="CA957" s="55"/>
      <c r="CB957" s="52"/>
      <c r="CC957" s="52"/>
      <c r="CD957" s="52"/>
      <c r="CE957" s="52"/>
      <c r="CF957" s="52"/>
      <c r="CG957" s="52"/>
      <c r="CH957" s="52"/>
      <c r="CI957" s="52"/>
      <c r="CJ957" s="52"/>
      <c r="CK957" s="52">
        <v>99</v>
      </c>
      <c r="CL957" s="52">
        <v>58</v>
      </c>
      <c r="CM957" s="52">
        <v>100</v>
      </c>
      <c r="CN957" s="52">
        <v>0.58585858585858586</v>
      </c>
      <c r="CO957" s="52">
        <v>0.99</v>
      </c>
      <c r="CP957" s="52">
        <v>39.057239057239059</v>
      </c>
      <c r="CQ957" s="52">
        <v>50</v>
      </c>
      <c r="CR957" s="52"/>
      <c r="CS957" s="52"/>
      <c r="CT957" s="52"/>
      <c r="CU957" s="52"/>
      <c r="CV957" s="52"/>
      <c r="CW957" s="52"/>
      <c r="CX957" s="52"/>
      <c r="CY957" s="52"/>
      <c r="CZ957" s="52">
        <v>16.823939048191338</v>
      </c>
      <c r="DA957" s="52">
        <v>19.496255895940152</v>
      </c>
      <c r="DB957" s="52">
        <v>17.335082511020332</v>
      </c>
      <c r="DC957" s="52"/>
      <c r="DD957" s="50" t="s">
        <v>1065</v>
      </c>
      <c r="DE957" s="22"/>
      <c r="DF957" s="22"/>
    </row>
    <row r="958" spans="1:110" x14ac:dyDescent="0.25">
      <c r="A958" s="50" t="s">
        <v>3543</v>
      </c>
      <c r="B958" s="50" t="s">
        <v>2549</v>
      </c>
      <c r="C958" s="50" t="s">
        <v>106</v>
      </c>
      <c r="D958" s="50" t="s">
        <v>114</v>
      </c>
      <c r="E958" s="50" t="s">
        <v>137</v>
      </c>
      <c r="F958" s="50" t="s">
        <v>1454</v>
      </c>
      <c r="G958" s="50" t="s">
        <v>109</v>
      </c>
      <c r="H958" s="52">
        <v>505.92935056007633</v>
      </c>
      <c r="I958" s="52">
        <v>750</v>
      </c>
      <c r="J958" s="52">
        <v>67.457246741343511</v>
      </c>
      <c r="K958" s="52">
        <v>0</v>
      </c>
      <c r="L958" s="52">
        <v>123</v>
      </c>
      <c r="M958" s="52">
        <v>56.087038407055807</v>
      </c>
      <c r="N958" s="52">
        <v>74.782717876074415</v>
      </c>
      <c r="O958" s="52">
        <v>100</v>
      </c>
      <c r="P958" s="52">
        <v>110</v>
      </c>
      <c r="Q958" s="52">
        <v>54.567976027166807</v>
      </c>
      <c r="R958" s="52"/>
      <c r="S958" s="52"/>
      <c r="T958" s="52">
        <v>72.757301369555734</v>
      </c>
      <c r="U958" s="52">
        <v>100</v>
      </c>
      <c r="V958" s="52">
        <v>125</v>
      </c>
      <c r="W958" s="52">
        <v>53.57567998767999</v>
      </c>
      <c r="X958" s="52">
        <v>71.43423998357332</v>
      </c>
      <c r="Y958" s="52">
        <v>100</v>
      </c>
      <c r="Z958" s="52">
        <v>112</v>
      </c>
      <c r="AA958" s="52">
        <v>52.490775115775122</v>
      </c>
      <c r="AB958" s="52">
        <v>69.987700154366834</v>
      </c>
      <c r="AC958" s="52">
        <v>100</v>
      </c>
      <c r="AD958" s="52">
        <v>42</v>
      </c>
      <c r="AE958" s="52">
        <v>44.977777777777789</v>
      </c>
      <c r="AF958" s="52">
        <v>59.970370370370382</v>
      </c>
      <c r="AG958" s="52">
        <v>100</v>
      </c>
      <c r="AH958" s="52">
        <v>40</v>
      </c>
      <c r="AI958" s="52">
        <v>43.39500000000001</v>
      </c>
      <c r="AJ958" s="52"/>
      <c r="AK958" s="52">
        <v>57.860000000000014</v>
      </c>
      <c r="AL958" s="52">
        <v>100</v>
      </c>
      <c r="AM958" s="53"/>
      <c r="AN958" s="53"/>
      <c r="AO958" s="53"/>
      <c r="AP958" s="52">
        <v>0</v>
      </c>
      <c r="AQ958" s="52">
        <v>0.99248120300751874</v>
      </c>
      <c r="AR958" s="52">
        <v>0.9916666666666667</v>
      </c>
      <c r="AS958" s="52"/>
      <c r="AT958" s="52">
        <v>0.98561151079136688</v>
      </c>
      <c r="AU958" s="52">
        <v>0.98412698412698407</v>
      </c>
      <c r="AV958" s="52"/>
      <c r="AW958" s="52">
        <v>1</v>
      </c>
      <c r="AX958" s="52">
        <v>1</v>
      </c>
      <c r="AY958" s="52"/>
      <c r="AZ958" s="52">
        <v>0.13503649635036497</v>
      </c>
      <c r="BA958" s="52">
        <v>32.992700729927016</v>
      </c>
      <c r="BB958" s="52">
        <v>50</v>
      </c>
      <c r="BC958" s="52">
        <v>0.145748987854251</v>
      </c>
      <c r="BD958" s="52">
        <v>30.850202429149796</v>
      </c>
      <c r="BE958" s="52">
        <v>50</v>
      </c>
      <c r="BF958" s="52"/>
      <c r="BG958" s="52"/>
      <c r="BH958" s="52"/>
      <c r="BI958" s="52"/>
      <c r="BJ958" s="52"/>
      <c r="BK958" s="52"/>
      <c r="BL958" s="52"/>
      <c r="BM958" s="52"/>
      <c r="BN958" s="52"/>
      <c r="BO958" s="52"/>
      <c r="BP958" s="52"/>
      <c r="BQ958" s="52"/>
      <c r="BR958" s="52"/>
      <c r="BS958" s="52"/>
      <c r="BT958" s="52"/>
      <c r="BU958" s="54"/>
      <c r="BV958" s="54"/>
      <c r="BW958" s="52"/>
      <c r="BX958" s="52"/>
      <c r="BY958" s="52"/>
      <c r="BZ958" s="55"/>
      <c r="CA958" s="55"/>
      <c r="CB958" s="52"/>
      <c r="CC958" s="52"/>
      <c r="CD958" s="52"/>
      <c r="CE958" s="52"/>
      <c r="CF958" s="52"/>
      <c r="CG958" s="52"/>
      <c r="CH958" s="52"/>
      <c r="CI958" s="52"/>
      <c r="CJ958" s="52"/>
      <c r="CK958" s="52">
        <v>51</v>
      </c>
      <c r="CL958" s="52">
        <v>27</v>
      </c>
      <c r="CM958" s="52">
        <v>49</v>
      </c>
      <c r="CN958" s="52">
        <v>0.52941176470588236</v>
      </c>
      <c r="CO958" s="52">
        <v>1.0408163265306123</v>
      </c>
      <c r="CP958" s="52">
        <v>35.294117647058826</v>
      </c>
      <c r="CQ958" s="52">
        <v>50</v>
      </c>
      <c r="CR958" s="52"/>
      <c r="CS958" s="52"/>
      <c r="CT958" s="52"/>
      <c r="CU958" s="52"/>
      <c r="CV958" s="52"/>
      <c r="CW958" s="52"/>
      <c r="CX958" s="52"/>
      <c r="CY958" s="52"/>
      <c r="CZ958" s="52">
        <v>16.823939048191338</v>
      </c>
      <c r="DA958" s="52">
        <v>19.496255895940152</v>
      </c>
      <c r="DB958" s="52">
        <v>17.335082511020332</v>
      </c>
      <c r="DC958" s="52"/>
      <c r="DD958" s="50" t="s">
        <v>1185</v>
      </c>
      <c r="DE958" s="22"/>
      <c r="DF958" s="22"/>
    </row>
    <row r="959" spans="1:110" x14ac:dyDescent="0.25">
      <c r="A959" s="50" t="s">
        <v>3702</v>
      </c>
      <c r="B959" s="50" t="s">
        <v>2550</v>
      </c>
      <c r="C959" s="50" t="s">
        <v>1389</v>
      </c>
      <c r="D959" s="50" t="s">
        <v>122</v>
      </c>
      <c r="E959" s="50" t="s">
        <v>123</v>
      </c>
      <c r="F959" s="50" t="s">
        <v>2644</v>
      </c>
      <c r="G959" s="50" t="s">
        <v>109</v>
      </c>
      <c r="H959" s="52">
        <v>1003.6529834519895</v>
      </c>
      <c r="I959" s="52">
        <v>1250</v>
      </c>
      <c r="J959" s="52">
        <v>80.292238676159158</v>
      </c>
      <c r="K959" s="52">
        <v>0</v>
      </c>
      <c r="L959" s="52">
        <v>174</v>
      </c>
      <c r="M959" s="52">
        <v>72.773799592139426</v>
      </c>
      <c r="N959" s="52">
        <v>97.031732789519225</v>
      </c>
      <c r="O959" s="52">
        <v>100</v>
      </c>
      <c r="P959" s="52">
        <v>81</v>
      </c>
      <c r="Q959" s="52">
        <v>72.057447232178419</v>
      </c>
      <c r="R959" s="52">
        <v>54.250429553264595</v>
      </c>
      <c r="S959" s="52">
        <v>73.397719389524809</v>
      </c>
      <c r="T959" s="52">
        <v>96.076596309571229</v>
      </c>
      <c r="U959" s="52">
        <v>100</v>
      </c>
      <c r="V959" s="52">
        <v>165</v>
      </c>
      <c r="W959" s="52">
        <v>53.765177548682708</v>
      </c>
      <c r="X959" s="52">
        <v>71.686903398243601</v>
      </c>
      <c r="Y959" s="52">
        <v>100</v>
      </c>
      <c r="Z959" s="52">
        <v>77</v>
      </c>
      <c r="AA959" s="52">
        <v>53.210603829160547</v>
      </c>
      <c r="AB959" s="52">
        <v>70.947471772214072</v>
      </c>
      <c r="AC959" s="52">
        <v>100</v>
      </c>
      <c r="AD959" s="52">
        <v>183</v>
      </c>
      <c r="AE959" s="52">
        <v>54.324772313296911</v>
      </c>
      <c r="AF959" s="52">
        <v>72.433029751062548</v>
      </c>
      <c r="AG959" s="52">
        <v>100</v>
      </c>
      <c r="AH959" s="52">
        <v>105</v>
      </c>
      <c r="AI959" s="52">
        <v>51.693015873015888</v>
      </c>
      <c r="AJ959" s="52">
        <v>57.86752136752137</v>
      </c>
      <c r="AK959" s="52">
        <v>68.924021164021184</v>
      </c>
      <c r="AL959" s="52">
        <v>100</v>
      </c>
      <c r="AM959" s="53">
        <v>1.34</v>
      </c>
      <c r="AN959" s="53">
        <v>1.03</v>
      </c>
      <c r="AO959" s="53">
        <v>6.17</v>
      </c>
      <c r="AP959" s="52">
        <v>1</v>
      </c>
      <c r="AQ959" s="52">
        <v>0.99435028248587576</v>
      </c>
      <c r="AR959" s="52">
        <v>1</v>
      </c>
      <c r="AS959" s="52">
        <v>0.98947368421052628</v>
      </c>
      <c r="AT959" s="52">
        <v>0.94350282485875703</v>
      </c>
      <c r="AU959" s="52">
        <v>0.95121951219512191</v>
      </c>
      <c r="AV959" s="52">
        <v>0.93684210526315792</v>
      </c>
      <c r="AW959" s="52">
        <v>0.9838709677419355</v>
      </c>
      <c r="AX959" s="52">
        <v>0.98130841121495327</v>
      </c>
      <c r="AY959" s="52">
        <v>0.98734177215189878</v>
      </c>
      <c r="AZ959" s="52">
        <v>7.586206896551724E-2</v>
      </c>
      <c r="BA959" s="52">
        <v>44.827586206896548</v>
      </c>
      <c r="BB959" s="52">
        <v>50</v>
      </c>
      <c r="BC959" s="52">
        <v>0.10459183673469388</v>
      </c>
      <c r="BD959" s="52">
        <v>39.081632653061234</v>
      </c>
      <c r="BE959" s="52">
        <v>50</v>
      </c>
      <c r="BF959" s="52">
        <v>347</v>
      </c>
      <c r="BG959" s="52">
        <v>347</v>
      </c>
      <c r="BH959" s="52">
        <v>1</v>
      </c>
      <c r="BI959" s="52">
        <v>50</v>
      </c>
      <c r="BJ959" s="52">
        <v>50</v>
      </c>
      <c r="BK959" s="52">
        <v>70</v>
      </c>
      <c r="BL959" s="52">
        <v>347</v>
      </c>
      <c r="BM959" s="52">
        <v>0.20172910662824209</v>
      </c>
      <c r="BN959" s="52">
        <v>13.448607108549474</v>
      </c>
      <c r="BO959" s="52">
        <v>50</v>
      </c>
      <c r="BP959" s="52">
        <v>192</v>
      </c>
      <c r="BQ959" s="52">
        <v>193</v>
      </c>
      <c r="BR959" s="52">
        <v>0.99481865284974091</v>
      </c>
      <c r="BS959" s="52">
        <v>50</v>
      </c>
      <c r="BT959" s="52">
        <v>50</v>
      </c>
      <c r="BU959" s="54">
        <v>180</v>
      </c>
      <c r="BV959" s="54">
        <v>183</v>
      </c>
      <c r="BW959" s="52">
        <v>0.98360655737704916</v>
      </c>
      <c r="BX959" s="52">
        <v>100</v>
      </c>
      <c r="BY959" s="52">
        <v>100</v>
      </c>
      <c r="BZ959" s="55">
        <v>109</v>
      </c>
      <c r="CA959" s="55">
        <v>111</v>
      </c>
      <c r="CB959" s="52">
        <v>0.98198198198198194</v>
      </c>
      <c r="CC959" s="52">
        <v>100</v>
      </c>
      <c r="CD959" s="52">
        <v>100</v>
      </c>
      <c r="CE959" s="52">
        <v>0</v>
      </c>
      <c r="CF959" s="52">
        <v>180</v>
      </c>
      <c r="CG959" s="52">
        <v>103</v>
      </c>
      <c r="CH959" s="52">
        <v>0.57222222222222219</v>
      </c>
      <c r="CI959" s="52">
        <v>76.296296296296291</v>
      </c>
      <c r="CJ959" s="52">
        <v>100</v>
      </c>
      <c r="CK959" s="52">
        <v>180</v>
      </c>
      <c r="CL959" s="52">
        <v>37</v>
      </c>
      <c r="CM959" s="52">
        <v>185</v>
      </c>
      <c r="CN959" s="52">
        <v>0.20555555555555555</v>
      </c>
      <c r="CO959" s="52">
        <v>0.97297297297297303</v>
      </c>
      <c r="CP959" s="52">
        <v>13.703703703703704</v>
      </c>
      <c r="CQ959" s="52">
        <v>50</v>
      </c>
      <c r="CR959" s="52">
        <v>341</v>
      </c>
      <c r="CS959" s="52">
        <v>725</v>
      </c>
      <c r="CT959" s="52">
        <v>0.47034482758620688</v>
      </c>
      <c r="CU959" s="52">
        <v>39.195402298850574</v>
      </c>
      <c r="CV959" s="52">
        <v>50</v>
      </c>
      <c r="CW959" s="52">
        <v>0.98198198198198194</v>
      </c>
      <c r="CX959" s="52">
        <v>0.94</v>
      </c>
      <c r="CY959" s="52">
        <v>-4.198198198198199E-2</v>
      </c>
      <c r="CZ959" s="52">
        <v>16.823939048191338</v>
      </c>
      <c r="DA959" s="52">
        <v>19.496255895940152</v>
      </c>
      <c r="DB959" s="52">
        <v>17.335082511020332</v>
      </c>
      <c r="DC959" s="52">
        <v>12.629206143265662</v>
      </c>
      <c r="DD959" s="50" t="s">
        <v>1401</v>
      </c>
      <c r="DE959" s="22"/>
      <c r="DF959" s="22"/>
    </row>
    <row r="960" spans="1:110" x14ac:dyDescent="0.25">
      <c r="A960" s="50" t="s">
        <v>3048</v>
      </c>
      <c r="B960" s="50" t="s">
        <v>2551</v>
      </c>
      <c r="C960" s="50" t="s">
        <v>106</v>
      </c>
      <c r="D960" s="50" t="s">
        <v>114</v>
      </c>
      <c r="E960" s="50" t="s">
        <v>137</v>
      </c>
      <c r="F960" s="50" t="s">
        <v>1454</v>
      </c>
      <c r="G960" s="50" t="s">
        <v>109</v>
      </c>
      <c r="H960" s="52">
        <v>573.98880259185455</v>
      </c>
      <c r="I960" s="52">
        <v>750</v>
      </c>
      <c r="J960" s="52">
        <v>76.531840345580605</v>
      </c>
      <c r="K960" s="52">
        <v>0</v>
      </c>
      <c r="L960" s="52">
        <v>145</v>
      </c>
      <c r="M960" s="52">
        <v>63.749260064326521</v>
      </c>
      <c r="N960" s="52">
        <v>84.999013419102027</v>
      </c>
      <c r="O960" s="52">
        <v>100</v>
      </c>
      <c r="P960" s="52">
        <v>100</v>
      </c>
      <c r="Q960" s="52">
        <v>61.13169622779936</v>
      </c>
      <c r="R960" s="52">
        <v>65.325058300058316</v>
      </c>
      <c r="S960" s="52">
        <v>69.566068589942446</v>
      </c>
      <c r="T960" s="52">
        <v>81.508928303732475</v>
      </c>
      <c r="U960" s="52">
        <v>100</v>
      </c>
      <c r="V960" s="52">
        <v>145</v>
      </c>
      <c r="W960" s="52">
        <v>58.731921823301143</v>
      </c>
      <c r="X960" s="52">
        <v>78.309229097734857</v>
      </c>
      <c r="Y960" s="52">
        <v>100</v>
      </c>
      <c r="Z960" s="52">
        <v>100</v>
      </c>
      <c r="AA960" s="52">
        <v>55.765010408760418</v>
      </c>
      <c r="AB960" s="52">
        <v>74.353347211680557</v>
      </c>
      <c r="AC960" s="52">
        <v>100</v>
      </c>
      <c r="AD960" s="52">
        <v>49</v>
      </c>
      <c r="AE960" s="52">
        <v>54.221768707483008</v>
      </c>
      <c r="AF960" s="52">
        <v>72.295691609977339</v>
      </c>
      <c r="AG960" s="52">
        <v>100</v>
      </c>
      <c r="AH960" s="52">
        <v>39</v>
      </c>
      <c r="AI960" s="52">
        <v>54.257264957264944</v>
      </c>
      <c r="AJ960" s="52"/>
      <c r="AK960" s="52">
        <v>72.343019943019925</v>
      </c>
      <c r="AL960" s="52">
        <v>100</v>
      </c>
      <c r="AM960" s="53">
        <v>8.43</v>
      </c>
      <c r="AN960" s="53">
        <v>9.56</v>
      </c>
      <c r="AO960" s="53"/>
      <c r="AP960" s="52">
        <v>0</v>
      </c>
      <c r="AQ960" s="52">
        <v>0.95705521472392641</v>
      </c>
      <c r="AR960" s="52">
        <v>0.9642857142857143</v>
      </c>
      <c r="AS960" s="52">
        <v>0.94117647058823528</v>
      </c>
      <c r="AT960" s="52">
        <v>0.96932515337423308</v>
      </c>
      <c r="AU960" s="52">
        <v>0.9732142857142857</v>
      </c>
      <c r="AV960" s="52">
        <v>0.96078431372549022</v>
      </c>
      <c r="AW960" s="52">
        <v>1</v>
      </c>
      <c r="AX960" s="52">
        <v>1</v>
      </c>
      <c r="AY960" s="52"/>
      <c r="AZ960" s="52">
        <v>6.0109289617486336E-2</v>
      </c>
      <c r="BA960" s="52">
        <v>47.978142076502749</v>
      </c>
      <c r="BB960" s="52">
        <v>50</v>
      </c>
      <c r="BC960" s="52">
        <v>7.5949367088607597E-2</v>
      </c>
      <c r="BD960" s="52">
        <v>44.8101265822785</v>
      </c>
      <c r="BE960" s="52">
        <v>50</v>
      </c>
      <c r="BF960" s="52"/>
      <c r="BG960" s="52"/>
      <c r="BH960" s="52"/>
      <c r="BI960" s="52"/>
      <c r="BJ960" s="52"/>
      <c r="BK960" s="52"/>
      <c r="BL960" s="52"/>
      <c r="BM960" s="52"/>
      <c r="BN960" s="52"/>
      <c r="BO960" s="52"/>
      <c r="BP960" s="52"/>
      <c r="BQ960" s="52"/>
      <c r="BR960" s="52"/>
      <c r="BS960" s="52"/>
      <c r="BT960" s="52"/>
      <c r="BU960" s="54"/>
      <c r="BV960" s="54"/>
      <c r="BW960" s="52"/>
      <c r="BX960" s="52"/>
      <c r="BY960" s="52"/>
      <c r="BZ960" s="55"/>
      <c r="CA960" s="55"/>
      <c r="CB960" s="52"/>
      <c r="CC960" s="52"/>
      <c r="CD960" s="52"/>
      <c r="CE960" s="52"/>
      <c r="CF960" s="52"/>
      <c r="CG960" s="52"/>
      <c r="CH960" s="52"/>
      <c r="CI960" s="52"/>
      <c r="CJ960" s="52"/>
      <c r="CK960" s="52">
        <v>46</v>
      </c>
      <c r="CL960" s="52">
        <v>24</v>
      </c>
      <c r="CM960" s="52">
        <v>55</v>
      </c>
      <c r="CN960" s="52">
        <v>0.52173913043478259</v>
      </c>
      <c r="CO960" s="52">
        <v>0.83636363636363631</v>
      </c>
      <c r="CP960" s="52">
        <v>17.391304347826086</v>
      </c>
      <c r="CQ960" s="52">
        <v>50</v>
      </c>
      <c r="CR960" s="52"/>
      <c r="CS960" s="52"/>
      <c r="CT960" s="52"/>
      <c r="CU960" s="52"/>
      <c r="CV960" s="52"/>
      <c r="CW960" s="52"/>
      <c r="CX960" s="52"/>
      <c r="CY960" s="52"/>
      <c r="CZ960" s="52">
        <v>16.823939048191338</v>
      </c>
      <c r="DA960" s="52">
        <v>19.496255895940152</v>
      </c>
      <c r="DB960" s="52">
        <v>17.335082511020332</v>
      </c>
      <c r="DC960" s="52"/>
      <c r="DD960" s="50" t="s">
        <v>637</v>
      </c>
      <c r="DE960" s="22"/>
      <c r="DF960" s="22"/>
    </row>
    <row r="961" spans="1:110" x14ac:dyDescent="0.25">
      <c r="A961" s="50" t="s">
        <v>3557</v>
      </c>
      <c r="B961" s="50" t="s">
        <v>2552</v>
      </c>
      <c r="C961" s="50" t="s">
        <v>106</v>
      </c>
      <c r="D961" s="50" t="s">
        <v>114</v>
      </c>
      <c r="E961" s="50" t="s">
        <v>137</v>
      </c>
      <c r="F961" s="50" t="s">
        <v>1453</v>
      </c>
      <c r="G961" s="50" t="s">
        <v>109</v>
      </c>
      <c r="H961" s="52">
        <v>588.47630162445932</v>
      </c>
      <c r="I961" s="52">
        <v>650</v>
      </c>
      <c r="J961" s="52">
        <v>90.534815634532208</v>
      </c>
      <c r="K961" s="52">
        <v>0</v>
      </c>
      <c r="L961" s="52">
        <v>168</v>
      </c>
      <c r="M961" s="52">
        <v>73.95956622013918</v>
      </c>
      <c r="N961" s="52">
        <v>98.612754960185583</v>
      </c>
      <c r="O961" s="52">
        <v>100</v>
      </c>
      <c r="P961" s="52">
        <v>53</v>
      </c>
      <c r="Q961" s="52">
        <v>64.266444704636996</v>
      </c>
      <c r="R961" s="52">
        <v>72.087380751511191</v>
      </c>
      <c r="S961" s="52">
        <v>75</v>
      </c>
      <c r="T961" s="52">
        <v>85.688592939515999</v>
      </c>
      <c r="U961" s="52">
        <v>100</v>
      </c>
      <c r="V961" s="52">
        <v>168</v>
      </c>
      <c r="W961" s="52">
        <v>68.41533320179154</v>
      </c>
      <c r="X961" s="52">
        <v>91.220444269055392</v>
      </c>
      <c r="Y961" s="52">
        <v>100</v>
      </c>
      <c r="Z961" s="52">
        <v>53</v>
      </c>
      <c r="AA961" s="52">
        <v>60.447682858060233</v>
      </c>
      <c r="AB961" s="52">
        <v>80.596910477413644</v>
      </c>
      <c r="AC961" s="52">
        <v>100</v>
      </c>
      <c r="AD961" s="52">
        <v>58</v>
      </c>
      <c r="AE961" s="52">
        <v>64.545977011494273</v>
      </c>
      <c r="AF961" s="52">
        <v>86.061302681992373</v>
      </c>
      <c r="AG961" s="52">
        <v>100</v>
      </c>
      <c r="AH961" s="52">
        <v>15</v>
      </c>
      <c r="AI961" s="52"/>
      <c r="AJ961" s="52">
        <v>65.573643410852725</v>
      </c>
      <c r="AK961" s="52"/>
      <c r="AL961" s="52">
        <v>0</v>
      </c>
      <c r="AM961" s="53">
        <v>10.73</v>
      </c>
      <c r="AN961" s="53">
        <v>11.63</v>
      </c>
      <c r="AO961" s="53"/>
      <c r="AP961" s="52">
        <v>0</v>
      </c>
      <c r="AQ961" s="52">
        <v>0.99408284023668636</v>
      </c>
      <c r="AR961" s="52">
        <v>1</v>
      </c>
      <c r="AS961" s="52">
        <v>0.99137931034482762</v>
      </c>
      <c r="AT961" s="52">
        <v>0.99408284023668636</v>
      </c>
      <c r="AU961" s="52">
        <v>1</v>
      </c>
      <c r="AV961" s="52">
        <v>0.99137931034482762</v>
      </c>
      <c r="AW961" s="52">
        <v>1</v>
      </c>
      <c r="AX961" s="52"/>
      <c r="AY961" s="52">
        <v>1</v>
      </c>
      <c r="AZ961" s="52">
        <v>3.0395136778115501E-3</v>
      </c>
      <c r="BA961" s="52">
        <v>50</v>
      </c>
      <c r="BB961" s="52">
        <v>50</v>
      </c>
      <c r="BC961" s="52">
        <v>0</v>
      </c>
      <c r="BD961" s="52">
        <v>50</v>
      </c>
      <c r="BE961" s="52">
        <v>50</v>
      </c>
      <c r="BF961" s="52"/>
      <c r="BG961" s="52"/>
      <c r="BH961" s="52"/>
      <c r="BI961" s="52"/>
      <c r="BJ961" s="52"/>
      <c r="BK961" s="52"/>
      <c r="BL961" s="52"/>
      <c r="BM961" s="52"/>
      <c r="BN961" s="52"/>
      <c r="BO961" s="52"/>
      <c r="BP961" s="52"/>
      <c r="BQ961" s="52"/>
      <c r="BR961" s="52"/>
      <c r="BS961" s="52"/>
      <c r="BT961" s="52"/>
      <c r="BU961" s="54"/>
      <c r="BV961" s="54"/>
      <c r="BW961" s="52"/>
      <c r="BX961" s="52"/>
      <c r="BY961" s="52"/>
      <c r="BZ961" s="55"/>
      <c r="CA961" s="55"/>
      <c r="CB961" s="52"/>
      <c r="CC961" s="52"/>
      <c r="CD961" s="52"/>
      <c r="CE961" s="52"/>
      <c r="CF961" s="52"/>
      <c r="CG961" s="52"/>
      <c r="CH961" s="52"/>
      <c r="CI961" s="52"/>
      <c r="CJ961" s="52"/>
      <c r="CK961" s="52">
        <v>72</v>
      </c>
      <c r="CL961" s="52">
        <v>50</v>
      </c>
      <c r="CM961" s="52">
        <v>72</v>
      </c>
      <c r="CN961" s="52">
        <v>0.69444444444444442</v>
      </c>
      <c r="CO961" s="52">
        <v>1</v>
      </c>
      <c r="CP961" s="52">
        <v>46.296296296296298</v>
      </c>
      <c r="CQ961" s="52">
        <v>50</v>
      </c>
      <c r="CR961" s="52"/>
      <c r="CS961" s="52"/>
      <c r="CT961" s="52"/>
      <c r="CU961" s="52"/>
      <c r="CV961" s="52"/>
      <c r="CW961" s="52"/>
      <c r="CX961" s="52"/>
      <c r="CY961" s="52"/>
      <c r="CZ961" s="52">
        <v>16.823939048191338</v>
      </c>
      <c r="DA961" s="52">
        <v>19.496255895940152</v>
      </c>
      <c r="DB961" s="52">
        <v>17.335082511020332</v>
      </c>
      <c r="DC961" s="52"/>
      <c r="DD961" s="50" t="s">
        <v>1201</v>
      </c>
      <c r="DE961" s="22"/>
      <c r="DF961" s="22"/>
    </row>
    <row r="962" spans="1:110" x14ac:dyDescent="0.25">
      <c r="A962" s="50" t="s">
        <v>3454</v>
      </c>
      <c r="B962" s="50" t="s">
        <v>2553</v>
      </c>
      <c r="C962" s="50" t="s">
        <v>106</v>
      </c>
      <c r="D962" s="50" t="s">
        <v>107</v>
      </c>
      <c r="E962" s="50" t="s">
        <v>137</v>
      </c>
      <c r="F962" s="50" t="s">
        <v>1454</v>
      </c>
      <c r="G962" s="50" t="s">
        <v>109</v>
      </c>
      <c r="H962" s="52">
        <v>386.45793526895613</v>
      </c>
      <c r="I962" s="52">
        <v>750</v>
      </c>
      <c r="J962" s="52">
        <v>51.527724702527486</v>
      </c>
      <c r="K962" s="52">
        <v>0</v>
      </c>
      <c r="L962" s="52">
        <v>183</v>
      </c>
      <c r="M962" s="52">
        <v>44.490399955213135</v>
      </c>
      <c r="N962" s="52">
        <v>59.320533273617514</v>
      </c>
      <c r="O962" s="52">
        <v>100</v>
      </c>
      <c r="P962" s="52">
        <v>180</v>
      </c>
      <c r="Q962" s="52">
        <v>44.394945193333335</v>
      </c>
      <c r="R962" s="52"/>
      <c r="S962" s="52"/>
      <c r="T962" s="52">
        <v>59.19326025777778</v>
      </c>
      <c r="U962" s="52">
        <v>100</v>
      </c>
      <c r="V962" s="52">
        <v>183</v>
      </c>
      <c r="W962" s="52">
        <v>37.789199583598503</v>
      </c>
      <c r="X962" s="52">
        <v>50.385599444798004</v>
      </c>
      <c r="Y962" s="52">
        <v>100</v>
      </c>
      <c r="Z962" s="52">
        <v>180</v>
      </c>
      <c r="AA962" s="52">
        <v>37.648066969594758</v>
      </c>
      <c r="AB962" s="52">
        <v>50.19742262612634</v>
      </c>
      <c r="AC962" s="52">
        <v>100</v>
      </c>
      <c r="AD962" s="52">
        <v>60</v>
      </c>
      <c r="AE962" s="52">
        <v>35.474999999999994</v>
      </c>
      <c r="AF962" s="52">
        <v>47.29999999999999</v>
      </c>
      <c r="AG962" s="52">
        <v>100</v>
      </c>
      <c r="AH962" s="52">
        <v>60</v>
      </c>
      <c r="AI962" s="52">
        <v>35.474999999999994</v>
      </c>
      <c r="AJ962" s="52"/>
      <c r="AK962" s="52">
        <v>47.29999999999999</v>
      </c>
      <c r="AL962" s="52">
        <v>100</v>
      </c>
      <c r="AM962" s="53"/>
      <c r="AN962" s="53"/>
      <c r="AO962" s="53"/>
      <c r="AP962" s="52">
        <v>0</v>
      </c>
      <c r="AQ962" s="52">
        <v>1</v>
      </c>
      <c r="AR962" s="52">
        <v>1</v>
      </c>
      <c r="AS962" s="52"/>
      <c r="AT962" s="52">
        <v>1</v>
      </c>
      <c r="AU962" s="52">
        <v>1</v>
      </c>
      <c r="AV962" s="52"/>
      <c r="AW962" s="52">
        <v>1</v>
      </c>
      <c r="AX962" s="52">
        <v>1</v>
      </c>
      <c r="AY962" s="52"/>
      <c r="AZ962" s="52">
        <v>0.21428571428571427</v>
      </c>
      <c r="BA962" s="52">
        <v>17.142857142857149</v>
      </c>
      <c r="BB962" s="52">
        <v>50</v>
      </c>
      <c r="BC962" s="52">
        <v>0.21927710843373494</v>
      </c>
      <c r="BD962" s="52">
        <v>16.144578313253021</v>
      </c>
      <c r="BE962" s="52">
        <v>50</v>
      </c>
      <c r="BF962" s="52"/>
      <c r="BG962" s="52"/>
      <c r="BH962" s="52"/>
      <c r="BI962" s="52"/>
      <c r="BJ962" s="52"/>
      <c r="BK962" s="52"/>
      <c r="BL962" s="52"/>
      <c r="BM962" s="52"/>
      <c r="BN962" s="52"/>
      <c r="BO962" s="52"/>
      <c r="BP962" s="52"/>
      <c r="BQ962" s="52"/>
      <c r="BR962" s="52"/>
      <c r="BS962" s="52"/>
      <c r="BT962" s="52"/>
      <c r="BU962" s="54"/>
      <c r="BV962" s="54"/>
      <c r="BW962" s="52"/>
      <c r="BX962" s="52"/>
      <c r="BY962" s="52"/>
      <c r="BZ962" s="55"/>
      <c r="CA962" s="55"/>
      <c r="CB962" s="52"/>
      <c r="CC962" s="52"/>
      <c r="CD962" s="52"/>
      <c r="CE962" s="52"/>
      <c r="CF962" s="52"/>
      <c r="CG962" s="52"/>
      <c r="CH962" s="52"/>
      <c r="CI962" s="52"/>
      <c r="CJ962" s="52"/>
      <c r="CK962" s="52">
        <v>76</v>
      </c>
      <c r="CL962" s="52">
        <v>45</v>
      </c>
      <c r="CM962" s="52">
        <v>74</v>
      </c>
      <c r="CN962" s="52">
        <v>0.59210526315789469</v>
      </c>
      <c r="CO962" s="52">
        <v>1.027027027027027</v>
      </c>
      <c r="CP962" s="52">
        <v>39.473684210526308</v>
      </c>
      <c r="CQ962" s="52">
        <v>50</v>
      </c>
      <c r="CR962" s="52"/>
      <c r="CS962" s="52"/>
      <c r="CT962" s="52"/>
      <c r="CU962" s="52"/>
      <c r="CV962" s="52"/>
      <c r="CW962" s="52"/>
      <c r="CX962" s="52"/>
      <c r="CY962" s="52"/>
      <c r="CZ962" s="52">
        <v>16.823939048191338</v>
      </c>
      <c r="DA962" s="52">
        <v>19.496255895940152</v>
      </c>
      <c r="DB962" s="52">
        <v>17.335082511020332</v>
      </c>
      <c r="DC962" s="52"/>
      <c r="DD962" s="50" t="s">
        <v>1090</v>
      </c>
      <c r="DE962" s="22"/>
      <c r="DF962" s="22"/>
    </row>
    <row r="963" spans="1:110" x14ac:dyDescent="0.25">
      <c r="A963" s="50" t="s">
        <v>3040</v>
      </c>
      <c r="B963" s="50" t="s">
        <v>2554</v>
      </c>
      <c r="C963" s="50" t="s">
        <v>106</v>
      </c>
      <c r="D963" s="50" t="s">
        <v>140</v>
      </c>
      <c r="E963" s="50" t="s">
        <v>119</v>
      </c>
      <c r="F963" s="50" t="s">
        <v>1453</v>
      </c>
      <c r="G963" s="50" t="s">
        <v>109</v>
      </c>
      <c r="H963" s="52">
        <v>697.9400762417215</v>
      </c>
      <c r="I963" s="52">
        <v>800</v>
      </c>
      <c r="J963" s="52">
        <v>87.242509530215187</v>
      </c>
      <c r="K963" s="52">
        <v>0</v>
      </c>
      <c r="L963" s="52">
        <v>490</v>
      </c>
      <c r="M963" s="52">
        <v>76.516068030676379</v>
      </c>
      <c r="N963" s="52">
        <v>100</v>
      </c>
      <c r="O963" s="52">
        <v>100</v>
      </c>
      <c r="P963" s="52">
        <v>74</v>
      </c>
      <c r="Q963" s="52">
        <v>60.351124523969858</v>
      </c>
      <c r="R963" s="52">
        <v>73.492036772842965</v>
      </c>
      <c r="S963" s="52">
        <v>75</v>
      </c>
      <c r="T963" s="52">
        <v>80.468166031959811</v>
      </c>
      <c r="U963" s="52">
        <v>100</v>
      </c>
      <c r="V963" s="52">
        <v>493</v>
      </c>
      <c r="W963" s="52">
        <v>70.773794324767664</v>
      </c>
      <c r="X963" s="52">
        <v>94.365059099690214</v>
      </c>
      <c r="Y963" s="52">
        <v>100</v>
      </c>
      <c r="Z963" s="52">
        <v>74</v>
      </c>
      <c r="AA963" s="52">
        <v>55.382664787692732</v>
      </c>
      <c r="AB963" s="52">
        <v>73.843553050256972</v>
      </c>
      <c r="AC963" s="52">
        <v>100</v>
      </c>
      <c r="AD963" s="52">
        <v>248</v>
      </c>
      <c r="AE963" s="52">
        <v>66.905208333333363</v>
      </c>
      <c r="AF963" s="52">
        <v>89.206944444444474</v>
      </c>
      <c r="AG963" s="52">
        <v>100</v>
      </c>
      <c r="AH963" s="52">
        <v>39</v>
      </c>
      <c r="AI963" s="52">
        <v>55.350213675213659</v>
      </c>
      <c r="AJ963" s="52">
        <v>69.061403508771946</v>
      </c>
      <c r="AK963" s="52">
        <v>73.800284900284879</v>
      </c>
      <c r="AL963" s="52">
        <v>100</v>
      </c>
      <c r="AM963" s="53">
        <v>14.64</v>
      </c>
      <c r="AN963" s="53">
        <v>18.100000000000001</v>
      </c>
      <c r="AO963" s="53">
        <v>13.71</v>
      </c>
      <c r="AP963" s="52">
        <v>1</v>
      </c>
      <c r="AQ963" s="52">
        <v>0.89435336976320579</v>
      </c>
      <c r="AR963" s="52">
        <v>0.84090909090909094</v>
      </c>
      <c r="AS963" s="52">
        <v>0.90455531453362259</v>
      </c>
      <c r="AT963" s="52">
        <v>0.89981785063752273</v>
      </c>
      <c r="AU963" s="52">
        <v>0.84090909090909094</v>
      </c>
      <c r="AV963" s="52">
        <v>0.91106290672451196</v>
      </c>
      <c r="AW963" s="52">
        <v>0.9358490566037736</v>
      </c>
      <c r="AX963" s="52">
        <v>0.9285714285714286</v>
      </c>
      <c r="AY963" s="52">
        <v>0.93721973094170408</v>
      </c>
      <c r="AZ963" s="52">
        <v>5.8287795992714025E-2</v>
      </c>
      <c r="BA963" s="52">
        <v>48.342440801457194</v>
      </c>
      <c r="BB963" s="52">
        <v>50</v>
      </c>
      <c r="BC963" s="52">
        <v>7.407407407407407E-2</v>
      </c>
      <c r="BD963" s="52">
        <v>45.185185185185198</v>
      </c>
      <c r="BE963" s="52">
        <v>50</v>
      </c>
      <c r="BF963" s="52"/>
      <c r="BG963" s="52"/>
      <c r="BH963" s="52"/>
      <c r="BI963" s="52"/>
      <c r="BJ963" s="52"/>
      <c r="BK963" s="52"/>
      <c r="BL963" s="52"/>
      <c r="BM963" s="52"/>
      <c r="BN963" s="52"/>
      <c r="BO963" s="52"/>
      <c r="BP963" s="52">
        <v>277</v>
      </c>
      <c r="BQ963" s="52">
        <v>281</v>
      </c>
      <c r="BR963" s="52">
        <v>0.98576512455516019</v>
      </c>
      <c r="BS963" s="52">
        <v>50</v>
      </c>
      <c r="BT963" s="52">
        <v>50</v>
      </c>
      <c r="BU963" s="54"/>
      <c r="BV963" s="54"/>
      <c r="BW963" s="52"/>
      <c r="BX963" s="52"/>
      <c r="BY963" s="52"/>
      <c r="BZ963" s="55"/>
      <c r="CA963" s="55"/>
      <c r="CB963" s="52"/>
      <c r="CC963" s="52"/>
      <c r="CD963" s="52"/>
      <c r="CE963" s="52"/>
      <c r="CF963" s="52"/>
      <c r="CG963" s="52"/>
      <c r="CH963" s="52"/>
      <c r="CI963" s="52"/>
      <c r="CJ963" s="52"/>
      <c r="CK963" s="52">
        <v>259</v>
      </c>
      <c r="CL963" s="52">
        <v>166</v>
      </c>
      <c r="CM963" s="52">
        <v>264</v>
      </c>
      <c r="CN963" s="52">
        <v>0.64092664092664098</v>
      </c>
      <c r="CO963" s="52">
        <v>0.98106060606060608</v>
      </c>
      <c r="CP963" s="52">
        <v>42.728442728442737</v>
      </c>
      <c r="CQ963" s="52">
        <v>50</v>
      </c>
      <c r="CR963" s="52"/>
      <c r="CS963" s="52"/>
      <c r="CT963" s="52"/>
      <c r="CU963" s="52"/>
      <c r="CV963" s="52"/>
      <c r="CW963" s="52"/>
      <c r="CX963" s="52"/>
      <c r="CY963" s="52"/>
      <c r="CZ963" s="52">
        <v>16.823939048191338</v>
      </c>
      <c r="DA963" s="52">
        <v>19.496255895940152</v>
      </c>
      <c r="DB963" s="52">
        <v>17.335082511020332</v>
      </c>
      <c r="DC963" s="52"/>
      <c r="DD963" s="50" t="s">
        <v>628</v>
      </c>
      <c r="DE963" s="22"/>
      <c r="DF963" s="22"/>
    </row>
    <row r="964" spans="1:110" x14ac:dyDescent="0.25">
      <c r="A964" s="50" t="s">
        <v>3689</v>
      </c>
      <c r="B964" s="50" t="s">
        <v>2555</v>
      </c>
      <c r="C964" s="50" t="s">
        <v>1365</v>
      </c>
      <c r="D964" s="50" t="s">
        <v>108</v>
      </c>
      <c r="E964" s="50" t="s">
        <v>123</v>
      </c>
      <c r="F964" s="50" t="s">
        <v>2644</v>
      </c>
      <c r="G964" s="50" t="s">
        <v>109</v>
      </c>
      <c r="H964" s="52">
        <v>231.14697802197801</v>
      </c>
      <c r="I964" s="52">
        <v>450</v>
      </c>
      <c r="J964" s="52">
        <v>51.365995115995112</v>
      </c>
      <c r="K964" s="52"/>
      <c r="L964" s="52">
        <v>6</v>
      </c>
      <c r="M964" s="52"/>
      <c r="N964" s="52"/>
      <c r="O964" s="52">
        <v>0</v>
      </c>
      <c r="P964" s="52">
        <v>6</v>
      </c>
      <c r="Q964" s="52"/>
      <c r="R964" s="52"/>
      <c r="S964" s="52"/>
      <c r="T964" s="52"/>
      <c r="U964" s="52">
        <v>0</v>
      </c>
      <c r="V964" s="52">
        <v>6</v>
      </c>
      <c r="W964" s="52"/>
      <c r="X964" s="52"/>
      <c r="Y964" s="52">
        <v>0</v>
      </c>
      <c r="Z964" s="52">
        <v>6</v>
      </c>
      <c r="AA964" s="52"/>
      <c r="AB964" s="52"/>
      <c r="AC964" s="52">
        <v>0</v>
      </c>
      <c r="AD964" s="52">
        <v>14</v>
      </c>
      <c r="AE964" s="52"/>
      <c r="AF964" s="52"/>
      <c r="AG964" s="52">
        <v>0</v>
      </c>
      <c r="AH964" s="52">
        <v>14</v>
      </c>
      <c r="AI964" s="52"/>
      <c r="AJ964" s="52"/>
      <c r="AK964" s="52"/>
      <c r="AL964" s="52">
        <v>0</v>
      </c>
      <c r="AM964" s="53"/>
      <c r="AN964" s="53"/>
      <c r="AO964" s="53"/>
      <c r="AP964" s="52">
        <v>1</v>
      </c>
      <c r="AQ964" s="52">
        <v>0.91428571428571426</v>
      </c>
      <c r="AR964" s="52">
        <v>0.91428571428571426</v>
      </c>
      <c r="AS964" s="52"/>
      <c r="AT964" s="52">
        <v>0.94444444444444442</v>
      </c>
      <c r="AU964" s="52">
        <v>0.94444444444444442</v>
      </c>
      <c r="AV964" s="52"/>
      <c r="AW964" s="52">
        <v>0.86842105263157898</v>
      </c>
      <c r="AX964" s="52">
        <v>0.86842105263157898</v>
      </c>
      <c r="AY964" s="52"/>
      <c r="AZ964" s="52">
        <v>4.7619047619047616E-2</v>
      </c>
      <c r="BA964" s="52">
        <v>50</v>
      </c>
      <c r="BB964" s="52">
        <v>50</v>
      </c>
      <c r="BC964" s="52">
        <v>4.7619047619047616E-2</v>
      </c>
      <c r="BD964" s="52">
        <v>50</v>
      </c>
      <c r="BE964" s="52">
        <v>50</v>
      </c>
      <c r="BF964" s="52">
        <v>10</v>
      </c>
      <c r="BG964" s="52">
        <v>26</v>
      </c>
      <c r="BH964" s="52">
        <v>0.38461538461538464</v>
      </c>
      <c r="BI964" s="52">
        <v>25.641025641025646</v>
      </c>
      <c r="BJ964" s="52">
        <v>50</v>
      </c>
      <c r="BK964" s="52"/>
      <c r="BL964" s="52">
        <v>26</v>
      </c>
      <c r="BM964" s="52"/>
      <c r="BN964" s="52"/>
      <c r="BO964" s="52">
        <v>50</v>
      </c>
      <c r="BP964" s="52">
        <v>32</v>
      </c>
      <c r="BQ964" s="52">
        <v>32</v>
      </c>
      <c r="BR964" s="52">
        <v>1</v>
      </c>
      <c r="BS964" s="52">
        <v>50</v>
      </c>
      <c r="BT964" s="52">
        <v>50</v>
      </c>
      <c r="BU964" s="54"/>
      <c r="BV964" s="54"/>
      <c r="BW964" s="52"/>
      <c r="BX964" s="52"/>
      <c r="BY964" s="52"/>
      <c r="BZ964" s="55"/>
      <c r="CA964" s="55"/>
      <c r="CB964" s="52"/>
      <c r="CC964" s="52"/>
      <c r="CD964" s="52"/>
      <c r="CE964" s="52"/>
      <c r="CF964" s="52">
        <v>21</v>
      </c>
      <c r="CG964" s="52">
        <v>3</v>
      </c>
      <c r="CH964" s="52">
        <v>0.14285714285714285</v>
      </c>
      <c r="CI964" s="52">
        <v>19.047619047619047</v>
      </c>
      <c r="CJ964" s="52">
        <v>100</v>
      </c>
      <c r="CK964" s="52"/>
      <c r="CL964" s="52"/>
      <c r="CM964" s="52">
        <v>32</v>
      </c>
      <c r="CN964" s="52"/>
      <c r="CO964" s="52"/>
      <c r="CP964" s="52">
        <v>0</v>
      </c>
      <c r="CQ964" s="52">
        <v>50</v>
      </c>
      <c r="CR964" s="52">
        <v>35</v>
      </c>
      <c r="CS964" s="52">
        <v>80</v>
      </c>
      <c r="CT964" s="52">
        <v>0.4375</v>
      </c>
      <c r="CU964" s="52">
        <v>36.458333333333336</v>
      </c>
      <c r="CV964" s="52">
        <v>50</v>
      </c>
      <c r="CW964" s="52"/>
      <c r="CX964" s="52"/>
      <c r="CY964" s="52"/>
      <c r="CZ964" s="52"/>
      <c r="DA964" s="52"/>
      <c r="DB964" s="52"/>
      <c r="DC964" s="52"/>
      <c r="DD964" s="50" t="s">
        <v>1386</v>
      </c>
      <c r="DE964" s="22"/>
      <c r="DF964" s="22"/>
    </row>
    <row r="965" spans="1:110" x14ac:dyDescent="0.25">
      <c r="A965" s="50" t="s">
        <v>2726</v>
      </c>
      <c r="B965" s="50" t="s">
        <v>262</v>
      </c>
      <c r="C965" s="50" t="s">
        <v>106</v>
      </c>
      <c r="D965" s="50" t="s">
        <v>107</v>
      </c>
      <c r="E965" s="50" t="s">
        <v>119</v>
      </c>
      <c r="F965" s="50" t="s">
        <v>1454</v>
      </c>
      <c r="G965" s="50" t="s">
        <v>109</v>
      </c>
      <c r="H965" s="52">
        <v>478.14929092149112</v>
      </c>
      <c r="I965" s="52">
        <v>800</v>
      </c>
      <c r="J965" s="52">
        <v>59.768661365186389</v>
      </c>
      <c r="K965" s="52">
        <v>0</v>
      </c>
      <c r="L965" s="52">
        <v>250</v>
      </c>
      <c r="M965" s="52">
        <v>53.01705121264348</v>
      </c>
      <c r="N965" s="52">
        <v>70.689401616857978</v>
      </c>
      <c r="O965" s="52">
        <v>100</v>
      </c>
      <c r="P965" s="52">
        <v>250</v>
      </c>
      <c r="Q965" s="52">
        <v>53.01705121264348</v>
      </c>
      <c r="R965" s="52"/>
      <c r="S965" s="52"/>
      <c r="T965" s="52">
        <v>70.689401616857978</v>
      </c>
      <c r="U965" s="52">
        <v>100</v>
      </c>
      <c r="V965" s="52">
        <v>251</v>
      </c>
      <c r="W965" s="52">
        <v>42.421413875303863</v>
      </c>
      <c r="X965" s="52">
        <v>56.561885167071814</v>
      </c>
      <c r="Y965" s="52">
        <v>100</v>
      </c>
      <c r="Z965" s="52">
        <v>251</v>
      </c>
      <c r="AA965" s="52">
        <v>42.421413875303863</v>
      </c>
      <c r="AB965" s="52">
        <v>56.561885167071814</v>
      </c>
      <c r="AC965" s="52">
        <v>100</v>
      </c>
      <c r="AD965" s="52">
        <v>90</v>
      </c>
      <c r="AE965" s="52">
        <v>40.455555555555549</v>
      </c>
      <c r="AF965" s="52">
        <v>53.940740740740736</v>
      </c>
      <c r="AG965" s="52">
        <v>100</v>
      </c>
      <c r="AH965" s="52">
        <v>90</v>
      </c>
      <c r="AI965" s="52">
        <v>40.455555555555549</v>
      </c>
      <c r="AJ965" s="52"/>
      <c r="AK965" s="52">
        <v>53.940740740740736</v>
      </c>
      <c r="AL965" s="52">
        <v>100</v>
      </c>
      <c r="AM965" s="53"/>
      <c r="AN965" s="53"/>
      <c r="AO965" s="53"/>
      <c r="AP965" s="52">
        <v>0</v>
      </c>
      <c r="AQ965" s="52">
        <v>0.99642857142857144</v>
      </c>
      <c r="AR965" s="52">
        <v>0.99642857142857144</v>
      </c>
      <c r="AS965" s="52"/>
      <c r="AT965" s="52">
        <v>1</v>
      </c>
      <c r="AU965" s="52">
        <v>1</v>
      </c>
      <c r="AV965" s="52"/>
      <c r="AW965" s="52">
        <v>1</v>
      </c>
      <c r="AX965" s="52">
        <v>1</v>
      </c>
      <c r="AY965" s="52"/>
      <c r="AZ965" s="52">
        <v>0.1970649895178197</v>
      </c>
      <c r="BA965" s="52">
        <v>20.58700209643607</v>
      </c>
      <c r="BB965" s="52">
        <v>50</v>
      </c>
      <c r="BC965" s="52">
        <v>0.1970649895178197</v>
      </c>
      <c r="BD965" s="52">
        <v>20.58700209643607</v>
      </c>
      <c r="BE965" s="52">
        <v>50</v>
      </c>
      <c r="BF965" s="52"/>
      <c r="BG965" s="52"/>
      <c r="BH965" s="52"/>
      <c r="BI965" s="52"/>
      <c r="BJ965" s="52"/>
      <c r="BK965" s="52"/>
      <c r="BL965" s="52"/>
      <c r="BM965" s="52"/>
      <c r="BN965" s="52"/>
      <c r="BO965" s="52"/>
      <c r="BP965" s="52">
        <v>37</v>
      </c>
      <c r="BQ965" s="52">
        <v>49</v>
      </c>
      <c r="BR965" s="52">
        <v>0.75510204081632648</v>
      </c>
      <c r="BS965" s="52">
        <v>40.165002171081198</v>
      </c>
      <c r="BT965" s="52">
        <v>50</v>
      </c>
      <c r="BU965" s="54"/>
      <c r="BV965" s="54"/>
      <c r="BW965" s="52"/>
      <c r="BX965" s="52"/>
      <c r="BY965" s="52"/>
      <c r="BZ965" s="55"/>
      <c r="CA965" s="55"/>
      <c r="CB965" s="52"/>
      <c r="CC965" s="52"/>
      <c r="CD965" s="52"/>
      <c r="CE965" s="52"/>
      <c r="CF965" s="52"/>
      <c r="CG965" s="52"/>
      <c r="CH965" s="52"/>
      <c r="CI965" s="52"/>
      <c r="CJ965" s="52"/>
      <c r="CK965" s="52">
        <v>122</v>
      </c>
      <c r="CL965" s="52">
        <v>63</v>
      </c>
      <c r="CM965" s="52">
        <v>124</v>
      </c>
      <c r="CN965" s="52">
        <v>0.51639344262295084</v>
      </c>
      <c r="CO965" s="52">
        <v>0.9838709677419355</v>
      </c>
      <c r="CP965" s="52">
        <v>34.42622950819672</v>
      </c>
      <c r="CQ965" s="52">
        <v>50</v>
      </c>
      <c r="CR965" s="52"/>
      <c r="CS965" s="52"/>
      <c r="CT965" s="52"/>
      <c r="CU965" s="52"/>
      <c r="CV965" s="52"/>
      <c r="CW965" s="52"/>
      <c r="CX965" s="52"/>
      <c r="CY965" s="52"/>
      <c r="CZ965" s="52">
        <v>16.823939048191338</v>
      </c>
      <c r="DA965" s="52">
        <v>19.496255895940152</v>
      </c>
      <c r="DB965" s="52">
        <v>17.335082511020332</v>
      </c>
      <c r="DC965" s="52"/>
      <c r="DD965" s="50" t="s">
        <v>263</v>
      </c>
      <c r="DE965" s="22"/>
      <c r="DF965" s="22"/>
    </row>
    <row r="966" spans="1:110" x14ac:dyDescent="0.25">
      <c r="A966" s="50" t="s">
        <v>3573</v>
      </c>
      <c r="B966" s="50" t="s">
        <v>2556</v>
      </c>
      <c r="C966" s="50" t="s">
        <v>1212</v>
      </c>
      <c r="D966" s="50" t="s">
        <v>140</v>
      </c>
      <c r="E966" s="50" t="s">
        <v>123</v>
      </c>
      <c r="F966" s="50" t="s">
        <v>2644</v>
      </c>
      <c r="G966" s="50" t="s">
        <v>109</v>
      </c>
      <c r="H966" s="52">
        <v>1006.8213528657629</v>
      </c>
      <c r="I966" s="52">
        <v>1250</v>
      </c>
      <c r="J966" s="52">
        <v>80.545708229261038</v>
      </c>
      <c r="K966" s="52">
        <v>0</v>
      </c>
      <c r="L966" s="52">
        <v>218</v>
      </c>
      <c r="M966" s="52">
        <v>67.076750833146036</v>
      </c>
      <c r="N966" s="52">
        <v>89.435667777528053</v>
      </c>
      <c r="O966" s="52">
        <v>100</v>
      </c>
      <c r="P966" s="52">
        <v>52</v>
      </c>
      <c r="Q966" s="52">
        <v>57.460277798523983</v>
      </c>
      <c r="R966" s="52">
        <v>59.732406089217498</v>
      </c>
      <c r="S966" s="52">
        <v>70.089139976521622</v>
      </c>
      <c r="T966" s="52">
        <v>76.61370373136532</v>
      </c>
      <c r="U966" s="52">
        <v>100</v>
      </c>
      <c r="V966" s="52">
        <v>211</v>
      </c>
      <c r="W966" s="52">
        <v>56.337012428782351</v>
      </c>
      <c r="X966" s="52">
        <v>75.116016571709793</v>
      </c>
      <c r="Y966" s="52">
        <v>100</v>
      </c>
      <c r="Z966" s="52">
        <v>51</v>
      </c>
      <c r="AA966" s="52">
        <v>45.684797023495605</v>
      </c>
      <c r="AB966" s="52">
        <v>60.913062697994135</v>
      </c>
      <c r="AC966" s="52">
        <v>100</v>
      </c>
      <c r="AD966" s="52">
        <v>175</v>
      </c>
      <c r="AE966" s="52">
        <v>64.001666666666679</v>
      </c>
      <c r="AF966" s="52">
        <v>85.335555555555572</v>
      </c>
      <c r="AG966" s="52">
        <v>100</v>
      </c>
      <c r="AH966" s="52">
        <v>42</v>
      </c>
      <c r="AI966" s="52">
        <v>54.853769841269845</v>
      </c>
      <c r="AJ966" s="52">
        <v>66.890476190476193</v>
      </c>
      <c r="AK966" s="52">
        <v>73.138359788359793</v>
      </c>
      <c r="AL966" s="52">
        <v>100</v>
      </c>
      <c r="AM966" s="53">
        <v>12.62</v>
      </c>
      <c r="AN966" s="53">
        <v>14.04</v>
      </c>
      <c r="AO966" s="53">
        <v>12.03</v>
      </c>
      <c r="AP966" s="52">
        <v>1</v>
      </c>
      <c r="AQ966" s="52">
        <v>0.89068825910931171</v>
      </c>
      <c r="AR966" s="52">
        <v>0.828125</v>
      </c>
      <c r="AS966" s="52">
        <v>0.91256830601092898</v>
      </c>
      <c r="AT966" s="52">
        <v>0.8582995951417004</v>
      </c>
      <c r="AU966" s="52">
        <v>0.8125</v>
      </c>
      <c r="AV966" s="52">
        <v>0.87431693989071035</v>
      </c>
      <c r="AW966" s="52">
        <v>1</v>
      </c>
      <c r="AX966" s="52">
        <v>1</v>
      </c>
      <c r="AY966" s="52">
        <v>1</v>
      </c>
      <c r="AZ966" s="52">
        <v>3.1578947368421054E-2</v>
      </c>
      <c r="BA966" s="52">
        <v>50</v>
      </c>
      <c r="BB966" s="52">
        <v>50</v>
      </c>
      <c r="BC966" s="52">
        <v>7.9470198675496692E-2</v>
      </c>
      <c r="BD966" s="52">
        <v>44.105960264900681</v>
      </c>
      <c r="BE966" s="52">
        <v>50</v>
      </c>
      <c r="BF966" s="52">
        <v>113</v>
      </c>
      <c r="BG966" s="52">
        <v>190</v>
      </c>
      <c r="BH966" s="52">
        <v>0.59473684210526312</v>
      </c>
      <c r="BI966" s="52">
        <v>39.649122807017541</v>
      </c>
      <c r="BJ966" s="52">
        <v>50</v>
      </c>
      <c r="BK966" s="52">
        <v>81</v>
      </c>
      <c r="BL966" s="52">
        <v>190</v>
      </c>
      <c r="BM966" s="52">
        <v>0.4263157894736842</v>
      </c>
      <c r="BN966" s="52">
        <v>28.421052631578945</v>
      </c>
      <c r="BO966" s="52">
        <v>50</v>
      </c>
      <c r="BP966" s="52">
        <v>178</v>
      </c>
      <c r="BQ966" s="52">
        <v>209</v>
      </c>
      <c r="BR966" s="52">
        <v>0.85167464114832536</v>
      </c>
      <c r="BS966" s="52">
        <v>45.30184261427263</v>
      </c>
      <c r="BT966" s="52">
        <v>50</v>
      </c>
      <c r="BU966" s="54">
        <v>86</v>
      </c>
      <c r="BV966" s="54">
        <v>92</v>
      </c>
      <c r="BW966" s="52">
        <v>0.93478260869565222</v>
      </c>
      <c r="BX966" s="52">
        <v>99.444958371877902</v>
      </c>
      <c r="BY966" s="52">
        <v>100</v>
      </c>
      <c r="BZ966" s="55">
        <v>20</v>
      </c>
      <c r="CA966" s="55">
        <v>20</v>
      </c>
      <c r="CB966" s="52">
        <v>1</v>
      </c>
      <c r="CC966" s="52">
        <v>100</v>
      </c>
      <c r="CD966" s="52">
        <v>100</v>
      </c>
      <c r="CE966" s="52">
        <v>0</v>
      </c>
      <c r="CF966" s="52">
        <v>86</v>
      </c>
      <c r="CG966" s="52">
        <v>68</v>
      </c>
      <c r="CH966" s="52">
        <v>0.79069767441860461</v>
      </c>
      <c r="CI966" s="52">
        <v>100</v>
      </c>
      <c r="CJ966" s="52">
        <v>100</v>
      </c>
      <c r="CK966" s="52">
        <v>127</v>
      </c>
      <c r="CL966" s="52">
        <v>56</v>
      </c>
      <c r="CM966" s="52">
        <v>178</v>
      </c>
      <c r="CN966" s="52">
        <v>0.44094488188976377</v>
      </c>
      <c r="CO966" s="52">
        <v>0.7134831460674157</v>
      </c>
      <c r="CP966" s="52">
        <v>14.698162729658792</v>
      </c>
      <c r="CQ966" s="52">
        <v>50</v>
      </c>
      <c r="CR966" s="52">
        <v>126</v>
      </c>
      <c r="CS966" s="52">
        <v>426</v>
      </c>
      <c r="CT966" s="52">
        <v>0.29577464788732394</v>
      </c>
      <c r="CU966" s="52">
        <v>24.647887323943664</v>
      </c>
      <c r="CV966" s="52">
        <v>50</v>
      </c>
      <c r="CW966" s="52">
        <v>1</v>
      </c>
      <c r="CX966" s="52">
        <v>0.93939393939393934</v>
      </c>
      <c r="CY966" s="52">
        <v>-6.0606060606060622E-2</v>
      </c>
      <c r="CZ966" s="52">
        <v>16.823939048191338</v>
      </c>
      <c r="DA966" s="52">
        <v>19.496255895940152</v>
      </c>
      <c r="DB966" s="52">
        <v>17.335082511020332</v>
      </c>
      <c r="DC966" s="52">
        <v>12.629206143265662</v>
      </c>
      <c r="DD966" s="50" t="s">
        <v>1224</v>
      </c>
      <c r="DE966" s="22"/>
      <c r="DF966" s="22"/>
    </row>
    <row r="967" spans="1:110" x14ac:dyDescent="0.25">
      <c r="A967" s="50" t="s">
        <v>3340</v>
      </c>
      <c r="B967" s="50" t="s">
        <v>2557</v>
      </c>
      <c r="C967" s="50" t="s">
        <v>106</v>
      </c>
      <c r="D967" s="50" t="s">
        <v>114</v>
      </c>
      <c r="E967" s="50" t="s">
        <v>137</v>
      </c>
      <c r="F967" s="50" t="s">
        <v>1453</v>
      </c>
      <c r="G967" s="50" t="s">
        <v>109</v>
      </c>
      <c r="H967" s="52">
        <v>623.92621912334255</v>
      </c>
      <c r="I967" s="52">
        <v>750</v>
      </c>
      <c r="J967" s="52">
        <v>83.190162549779004</v>
      </c>
      <c r="K967" s="52">
        <v>1</v>
      </c>
      <c r="L967" s="52">
        <v>144</v>
      </c>
      <c r="M967" s="52">
        <v>75.549130962228773</v>
      </c>
      <c r="N967" s="52">
        <v>100</v>
      </c>
      <c r="O967" s="52">
        <v>100</v>
      </c>
      <c r="P967" s="52">
        <v>55</v>
      </c>
      <c r="Q967" s="52">
        <v>63.480102042926575</v>
      </c>
      <c r="R967" s="52">
        <v>75</v>
      </c>
      <c r="S967" s="52">
        <v>75</v>
      </c>
      <c r="T967" s="52">
        <v>84.640136057235438</v>
      </c>
      <c r="U967" s="52">
        <v>100</v>
      </c>
      <c r="V967" s="52">
        <v>144</v>
      </c>
      <c r="W967" s="52">
        <v>71.321221165839205</v>
      </c>
      <c r="X967" s="52">
        <v>95.094961554452269</v>
      </c>
      <c r="Y967" s="52">
        <v>100</v>
      </c>
      <c r="Z967" s="52">
        <v>55</v>
      </c>
      <c r="AA967" s="52">
        <v>58.991258291258305</v>
      </c>
      <c r="AB967" s="52">
        <v>78.655011055011073</v>
      </c>
      <c r="AC967" s="52">
        <v>100</v>
      </c>
      <c r="AD967" s="52">
        <v>56</v>
      </c>
      <c r="AE967" s="52">
        <v>62.261309523809523</v>
      </c>
      <c r="AF967" s="52">
        <v>83.015079365079359</v>
      </c>
      <c r="AG967" s="52">
        <v>100</v>
      </c>
      <c r="AH967" s="52">
        <v>22</v>
      </c>
      <c r="AI967" s="52">
        <v>51.016666666666659</v>
      </c>
      <c r="AJ967" s="52">
        <v>69.537254901960793</v>
      </c>
      <c r="AK967" s="52">
        <v>68.022222222222211</v>
      </c>
      <c r="AL967" s="52">
        <v>100</v>
      </c>
      <c r="AM967" s="53">
        <v>11.51</v>
      </c>
      <c r="AN967" s="53">
        <v>16</v>
      </c>
      <c r="AO967" s="53">
        <v>18.52</v>
      </c>
      <c r="AP967" s="52">
        <v>0</v>
      </c>
      <c r="AQ967" s="52">
        <v>0.99328859060402686</v>
      </c>
      <c r="AR967" s="52">
        <v>1</v>
      </c>
      <c r="AS967" s="52">
        <v>0.98913043478260865</v>
      </c>
      <c r="AT967" s="52">
        <v>0.99328859060402686</v>
      </c>
      <c r="AU967" s="52">
        <v>1</v>
      </c>
      <c r="AV967" s="52">
        <v>0.98913043478260865</v>
      </c>
      <c r="AW967" s="52">
        <v>1</v>
      </c>
      <c r="AX967" s="52">
        <v>1</v>
      </c>
      <c r="AY967" s="52">
        <v>1</v>
      </c>
      <c r="AZ967" s="52">
        <v>6.8627450980392163E-2</v>
      </c>
      <c r="BA967" s="52">
        <v>46.274509803921582</v>
      </c>
      <c r="BB967" s="52">
        <v>50</v>
      </c>
      <c r="BC967" s="52">
        <v>0.15887850467289719</v>
      </c>
      <c r="BD967" s="52">
        <v>28.224299065420567</v>
      </c>
      <c r="BE967" s="52">
        <v>50</v>
      </c>
      <c r="BF967" s="52"/>
      <c r="BG967" s="52"/>
      <c r="BH967" s="52"/>
      <c r="BI967" s="52"/>
      <c r="BJ967" s="52"/>
      <c r="BK967" s="52"/>
      <c r="BL967" s="52"/>
      <c r="BM967" s="52"/>
      <c r="BN967" s="52"/>
      <c r="BO967" s="52"/>
      <c r="BP967" s="52"/>
      <c r="BQ967" s="52"/>
      <c r="BR967" s="52"/>
      <c r="BS967" s="52"/>
      <c r="BT967" s="52"/>
      <c r="BU967" s="54"/>
      <c r="BV967" s="54"/>
      <c r="BW967" s="52"/>
      <c r="BX967" s="52"/>
      <c r="BY967" s="52"/>
      <c r="BZ967" s="55"/>
      <c r="CA967" s="55"/>
      <c r="CB967" s="52"/>
      <c r="CC967" s="52"/>
      <c r="CD967" s="52"/>
      <c r="CE967" s="52"/>
      <c r="CF967" s="52"/>
      <c r="CG967" s="52"/>
      <c r="CH967" s="52"/>
      <c r="CI967" s="52"/>
      <c r="CJ967" s="52"/>
      <c r="CK967" s="52">
        <v>40</v>
      </c>
      <c r="CL967" s="52">
        <v>24</v>
      </c>
      <c r="CM967" s="52">
        <v>42</v>
      </c>
      <c r="CN967" s="52">
        <v>0.6</v>
      </c>
      <c r="CO967" s="52">
        <v>0.95238095238095233</v>
      </c>
      <c r="CP967" s="52">
        <v>40</v>
      </c>
      <c r="CQ967" s="52">
        <v>50</v>
      </c>
      <c r="CR967" s="52"/>
      <c r="CS967" s="52"/>
      <c r="CT967" s="52"/>
      <c r="CU967" s="52"/>
      <c r="CV967" s="52"/>
      <c r="CW967" s="52"/>
      <c r="CX967" s="52"/>
      <c r="CY967" s="52"/>
      <c r="CZ967" s="52">
        <v>16.823939048191338</v>
      </c>
      <c r="DA967" s="52">
        <v>19.496255895940152</v>
      </c>
      <c r="DB967" s="52">
        <v>17.335082511020332</v>
      </c>
      <c r="DC967" s="52"/>
      <c r="DD967" s="50" t="s">
        <v>965</v>
      </c>
      <c r="DE967" s="22"/>
      <c r="DF967" s="22"/>
    </row>
    <row r="968" spans="1:110" x14ac:dyDescent="0.25">
      <c r="A968" s="50" t="s">
        <v>3572</v>
      </c>
      <c r="B968" s="50" t="s">
        <v>2558</v>
      </c>
      <c r="C968" s="50" t="s">
        <v>1212</v>
      </c>
      <c r="D968" s="50" t="s">
        <v>114</v>
      </c>
      <c r="E968" s="50" t="s">
        <v>108</v>
      </c>
      <c r="F968" s="50" t="s">
        <v>2644</v>
      </c>
      <c r="G968" s="50" t="s">
        <v>109</v>
      </c>
      <c r="H968" s="52">
        <v>227.55431317055968</v>
      </c>
      <c r="I968" s="52">
        <v>250</v>
      </c>
      <c r="J968" s="52">
        <v>91.021725268223875</v>
      </c>
      <c r="K968" s="52">
        <v>0</v>
      </c>
      <c r="L968" s="52">
        <v>35</v>
      </c>
      <c r="M968" s="52">
        <v>81.766052314807979</v>
      </c>
      <c r="N968" s="52">
        <v>100</v>
      </c>
      <c r="O968" s="52">
        <v>100</v>
      </c>
      <c r="P968" s="52">
        <v>12</v>
      </c>
      <c r="Q968" s="52"/>
      <c r="R968" s="52">
        <v>75</v>
      </c>
      <c r="S968" s="52">
        <v>75</v>
      </c>
      <c r="T968" s="52"/>
      <c r="U968" s="52">
        <v>0</v>
      </c>
      <c r="V968" s="52">
        <v>35</v>
      </c>
      <c r="W968" s="52">
        <v>70.518676054390326</v>
      </c>
      <c r="X968" s="52">
        <v>94.024901405853768</v>
      </c>
      <c r="Y968" s="52">
        <v>100</v>
      </c>
      <c r="Z968" s="52">
        <v>12</v>
      </c>
      <c r="AA968" s="52"/>
      <c r="AB968" s="52"/>
      <c r="AC968" s="52">
        <v>0</v>
      </c>
      <c r="AD968" s="52">
        <v>12</v>
      </c>
      <c r="AE968" s="52"/>
      <c r="AF968" s="52"/>
      <c r="AG968" s="52">
        <v>0</v>
      </c>
      <c r="AH968" s="52">
        <v>5</v>
      </c>
      <c r="AI968" s="52"/>
      <c r="AJ968" s="52"/>
      <c r="AK968" s="52"/>
      <c r="AL968" s="52">
        <v>0</v>
      </c>
      <c r="AM968" s="53"/>
      <c r="AN968" s="53"/>
      <c r="AO968" s="53"/>
      <c r="AP968" s="52">
        <v>0</v>
      </c>
      <c r="AQ968" s="52">
        <v>0.97368421052631582</v>
      </c>
      <c r="AR968" s="52"/>
      <c r="AS968" s="52">
        <v>0.96</v>
      </c>
      <c r="AT968" s="52">
        <v>0.97368421052631582</v>
      </c>
      <c r="AU968" s="52"/>
      <c r="AV968" s="52">
        <v>0.96</v>
      </c>
      <c r="AW968" s="52"/>
      <c r="AX968" s="52"/>
      <c r="AY968" s="52"/>
      <c r="AZ968" s="52">
        <v>0.13235294117647059</v>
      </c>
      <c r="BA968" s="52">
        <v>33.529411764705898</v>
      </c>
      <c r="BB968" s="52">
        <v>50</v>
      </c>
      <c r="BC968" s="52"/>
      <c r="BD968" s="52"/>
      <c r="BE968" s="52"/>
      <c r="BF968" s="52"/>
      <c r="BG968" s="52"/>
      <c r="BH968" s="52"/>
      <c r="BI968" s="52"/>
      <c r="BJ968" s="52"/>
      <c r="BK968" s="52"/>
      <c r="BL968" s="52"/>
      <c r="BM968" s="52"/>
      <c r="BN968" s="52"/>
      <c r="BO968" s="52"/>
      <c r="BP968" s="52"/>
      <c r="BQ968" s="52"/>
      <c r="BR968" s="52"/>
      <c r="BS968" s="52"/>
      <c r="BT968" s="52"/>
      <c r="BU968" s="54"/>
      <c r="BV968" s="54"/>
      <c r="BW968" s="52"/>
      <c r="BX968" s="52"/>
      <c r="BY968" s="52"/>
      <c r="BZ968" s="55"/>
      <c r="CA968" s="55"/>
      <c r="CB968" s="52"/>
      <c r="CC968" s="52"/>
      <c r="CD968" s="52"/>
      <c r="CE968" s="52"/>
      <c r="CF968" s="52"/>
      <c r="CG968" s="52"/>
      <c r="CH968" s="52"/>
      <c r="CI968" s="52"/>
      <c r="CJ968" s="52"/>
      <c r="CK968" s="52">
        <v>18</v>
      </c>
      <c r="CL968" s="52">
        <v>9</v>
      </c>
      <c r="CM968" s="52">
        <v>19</v>
      </c>
      <c r="CN968" s="52"/>
      <c r="CO968" s="52"/>
      <c r="CP968" s="52">
        <v>0</v>
      </c>
      <c r="CQ968" s="52">
        <v>0</v>
      </c>
      <c r="CR968" s="52"/>
      <c r="CS968" s="52"/>
      <c r="CT968" s="52"/>
      <c r="CU968" s="52"/>
      <c r="CV968" s="52"/>
      <c r="CW968" s="52"/>
      <c r="CX968" s="52"/>
      <c r="CY968" s="52"/>
      <c r="CZ968" s="52">
        <v>16.823939048191338</v>
      </c>
      <c r="DA968" s="52">
        <v>19.496255895940152</v>
      </c>
      <c r="DB968" s="52">
        <v>17.335082511020332</v>
      </c>
      <c r="DC968" s="52"/>
      <c r="DD968" s="50" t="s">
        <v>1223</v>
      </c>
      <c r="DE968" s="22"/>
      <c r="DF968" s="22"/>
    </row>
    <row r="969" spans="1:110" x14ac:dyDescent="0.25">
      <c r="A969" s="50" t="s">
        <v>3068</v>
      </c>
      <c r="B969" s="50" t="s">
        <v>2559</v>
      </c>
      <c r="C969" s="50" t="s">
        <v>106</v>
      </c>
      <c r="D969" s="50" t="s">
        <v>108</v>
      </c>
      <c r="E969" s="50" t="s">
        <v>119</v>
      </c>
      <c r="F969" s="50" t="s">
        <v>2644</v>
      </c>
      <c r="G969" s="50" t="s">
        <v>109</v>
      </c>
      <c r="H969" s="52">
        <v>470.7595280208356</v>
      </c>
      <c r="I969" s="52">
        <v>800</v>
      </c>
      <c r="J969" s="52">
        <v>58.844941002604443</v>
      </c>
      <c r="K969" s="52">
        <v>1</v>
      </c>
      <c r="L969" s="52">
        <v>631</v>
      </c>
      <c r="M969" s="52">
        <v>56.356357997311576</v>
      </c>
      <c r="N969" s="52">
        <v>75.141810663082097</v>
      </c>
      <c r="O969" s="52">
        <v>100</v>
      </c>
      <c r="P969" s="52">
        <v>483</v>
      </c>
      <c r="Q969" s="52">
        <v>52.177269962587893</v>
      </c>
      <c r="R969" s="52">
        <v>56.468269715981783</v>
      </c>
      <c r="S969" s="52">
        <v>69.994868272794946</v>
      </c>
      <c r="T969" s="52">
        <v>69.569693283450533</v>
      </c>
      <c r="U969" s="52">
        <v>100</v>
      </c>
      <c r="V969" s="52">
        <v>634</v>
      </c>
      <c r="W969" s="52">
        <v>43.129509291645974</v>
      </c>
      <c r="X969" s="52">
        <v>57.506012388861294</v>
      </c>
      <c r="Y969" s="52">
        <v>100</v>
      </c>
      <c r="Z969" s="52">
        <v>486</v>
      </c>
      <c r="AA969" s="52">
        <v>39.067499944317376</v>
      </c>
      <c r="AB969" s="52">
        <v>52.089999925756501</v>
      </c>
      <c r="AC969" s="52">
        <v>100</v>
      </c>
      <c r="AD969" s="52">
        <v>231</v>
      </c>
      <c r="AE969" s="52">
        <v>44.795634920634932</v>
      </c>
      <c r="AF969" s="52">
        <v>59.727513227513242</v>
      </c>
      <c r="AG969" s="52">
        <v>100</v>
      </c>
      <c r="AH969" s="52">
        <v>170</v>
      </c>
      <c r="AI969" s="52">
        <v>41.142696078431385</v>
      </c>
      <c r="AJ969" s="52">
        <v>54.975956284153007</v>
      </c>
      <c r="AK969" s="52">
        <v>54.856928104575175</v>
      </c>
      <c r="AL969" s="52">
        <v>100</v>
      </c>
      <c r="AM969" s="53">
        <v>17.809999999999999</v>
      </c>
      <c r="AN969" s="53">
        <v>17.399999999999999</v>
      </c>
      <c r="AO969" s="53">
        <v>13.83</v>
      </c>
      <c r="AP969" s="52">
        <v>0</v>
      </c>
      <c r="AQ969" s="52">
        <v>0.96339677891654463</v>
      </c>
      <c r="AR969" s="52">
        <v>0.95817490494296575</v>
      </c>
      <c r="AS969" s="52">
        <v>0.98089171974522293</v>
      </c>
      <c r="AT969" s="52">
        <v>0.97653958944281527</v>
      </c>
      <c r="AU969" s="52">
        <v>0.97142857142857142</v>
      </c>
      <c r="AV969" s="52">
        <v>0.99363057324840764</v>
      </c>
      <c r="AW969" s="52">
        <v>0.96015936254980083</v>
      </c>
      <c r="AX969" s="52">
        <v>0.9521276595744681</v>
      </c>
      <c r="AY969" s="52">
        <v>0.98412698412698407</v>
      </c>
      <c r="AZ969" s="52">
        <v>0.20919881305637983</v>
      </c>
      <c r="BA969" s="52">
        <v>18.160237388724056</v>
      </c>
      <c r="BB969" s="52">
        <v>50</v>
      </c>
      <c r="BC969" s="52">
        <v>0.24453280318091453</v>
      </c>
      <c r="BD969" s="52">
        <v>11.093439363817103</v>
      </c>
      <c r="BE969" s="52">
        <v>50</v>
      </c>
      <c r="BF969" s="52"/>
      <c r="BG969" s="52"/>
      <c r="BH969" s="52"/>
      <c r="BI969" s="52"/>
      <c r="BJ969" s="52"/>
      <c r="BK969" s="52"/>
      <c r="BL969" s="52"/>
      <c r="BM969" s="52"/>
      <c r="BN969" s="52"/>
      <c r="BO969" s="52"/>
      <c r="BP969" s="52">
        <v>201</v>
      </c>
      <c r="BQ969" s="52">
        <v>256</v>
      </c>
      <c r="BR969" s="52">
        <v>0.78515625</v>
      </c>
      <c r="BS969" s="52">
        <v>41.763630319148938</v>
      </c>
      <c r="BT969" s="52">
        <v>50</v>
      </c>
      <c r="BU969" s="54"/>
      <c r="BV969" s="54"/>
      <c r="BW969" s="52"/>
      <c r="BX969" s="52"/>
      <c r="BY969" s="52"/>
      <c r="BZ969" s="55"/>
      <c r="CA969" s="55"/>
      <c r="CB969" s="52"/>
      <c r="CC969" s="52"/>
      <c r="CD969" s="52"/>
      <c r="CE969" s="52"/>
      <c r="CF969" s="52"/>
      <c r="CG969" s="52"/>
      <c r="CH969" s="52"/>
      <c r="CI969" s="52"/>
      <c r="CJ969" s="52"/>
      <c r="CK969" s="52">
        <v>443</v>
      </c>
      <c r="CL969" s="52">
        <v>205</v>
      </c>
      <c r="CM969" s="52">
        <v>447</v>
      </c>
      <c r="CN969" s="52">
        <v>0.46275395033860045</v>
      </c>
      <c r="CO969" s="52">
        <v>0.99105145413870244</v>
      </c>
      <c r="CP969" s="52">
        <v>30.850263355906698</v>
      </c>
      <c r="CQ969" s="52">
        <v>50</v>
      </c>
      <c r="CR969" s="52"/>
      <c r="CS969" s="52"/>
      <c r="CT969" s="52"/>
      <c r="CU969" s="52"/>
      <c r="CV969" s="52"/>
      <c r="CW969" s="52"/>
      <c r="CX969" s="52"/>
      <c r="CY969" s="52"/>
      <c r="CZ969" s="52">
        <v>16.823939048191338</v>
      </c>
      <c r="DA969" s="52">
        <v>19.496255895940152</v>
      </c>
      <c r="DB969" s="52">
        <v>17.335082511020332</v>
      </c>
      <c r="DC969" s="52"/>
      <c r="DD969" s="50" t="s">
        <v>659</v>
      </c>
      <c r="DE969" s="22"/>
      <c r="DF969" s="22"/>
    </row>
    <row r="970" spans="1:110" x14ac:dyDescent="0.25">
      <c r="A970" s="50" t="s">
        <v>3587</v>
      </c>
      <c r="B970" s="50" t="s">
        <v>2560</v>
      </c>
      <c r="C970" s="50" t="s">
        <v>1212</v>
      </c>
      <c r="D970" s="50" t="s">
        <v>107</v>
      </c>
      <c r="E970" s="50" t="s">
        <v>137</v>
      </c>
      <c r="F970" s="50" t="s">
        <v>1453</v>
      </c>
      <c r="G970" s="50" t="s">
        <v>109</v>
      </c>
      <c r="H970" s="52">
        <v>379.98795014954015</v>
      </c>
      <c r="I970" s="52">
        <v>400</v>
      </c>
      <c r="J970" s="52">
        <v>94.996987537385039</v>
      </c>
      <c r="K970" s="52">
        <v>0</v>
      </c>
      <c r="L970" s="52">
        <v>61</v>
      </c>
      <c r="M970" s="52">
        <v>76.645626964767743</v>
      </c>
      <c r="N970" s="52">
        <v>100</v>
      </c>
      <c r="O970" s="52">
        <v>100</v>
      </c>
      <c r="P970" s="52">
        <v>16</v>
      </c>
      <c r="Q970" s="52"/>
      <c r="R970" s="52">
        <v>75</v>
      </c>
      <c r="S970" s="52">
        <v>75</v>
      </c>
      <c r="T970" s="52"/>
      <c r="U970" s="52">
        <v>0</v>
      </c>
      <c r="V970" s="52">
        <v>61</v>
      </c>
      <c r="W970" s="52">
        <v>73.300371214305642</v>
      </c>
      <c r="X970" s="52">
        <v>97.733828285740856</v>
      </c>
      <c r="Y970" s="52">
        <v>100</v>
      </c>
      <c r="Z970" s="52">
        <v>16</v>
      </c>
      <c r="AA970" s="52"/>
      <c r="AB970" s="52"/>
      <c r="AC970" s="52">
        <v>0</v>
      </c>
      <c r="AD970" s="52">
        <v>22</v>
      </c>
      <c r="AE970" s="52">
        <v>64.533333333333317</v>
      </c>
      <c r="AF970" s="52">
        <v>86.044444444444423</v>
      </c>
      <c r="AG970" s="52">
        <v>100</v>
      </c>
      <c r="AH970" s="52">
        <v>4</v>
      </c>
      <c r="AI970" s="52"/>
      <c r="AJ970" s="52"/>
      <c r="AK970" s="52"/>
      <c r="AL970" s="52">
        <v>0</v>
      </c>
      <c r="AM970" s="53"/>
      <c r="AN970" s="53"/>
      <c r="AO970" s="53"/>
      <c r="AP970" s="52">
        <v>0</v>
      </c>
      <c r="AQ970" s="52">
        <v>1</v>
      </c>
      <c r="AR970" s="52"/>
      <c r="AS970" s="52">
        <v>1</v>
      </c>
      <c r="AT970" s="52">
        <v>1</v>
      </c>
      <c r="AU970" s="52"/>
      <c r="AV970" s="52">
        <v>1</v>
      </c>
      <c r="AW970" s="52">
        <v>1</v>
      </c>
      <c r="AX970" s="52"/>
      <c r="AY970" s="52"/>
      <c r="AZ970" s="52">
        <v>5.6451612903225805E-2</v>
      </c>
      <c r="BA970" s="52">
        <v>48.709677419354854</v>
      </c>
      <c r="BB970" s="52">
        <v>50</v>
      </c>
      <c r="BC970" s="52">
        <v>6.25E-2</v>
      </c>
      <c r="BD970" s="52">
        <v>47.500000000000007</v>
      </c>
      <c r="BE970" s="52">
        <v>50</v>
      </c>
      <c r="BF970" s="52"/>
      <c r="BG970" s="52"/>
      <c r="BH970" s="52"/>
      <c r="BI970" s="52"/>
      <c r="BJ970" s="52"/>
      <c r="BK970" s="52"/>
      <c r="BL970" s="52"/>
      <c r="BM970" s="52"/>
      <c r="BN970" s="52"/>
      <c r="BO970" s="52"/>
      <c r="BP970" s="52"/>
      <c r="BQ970" s="52"/>
      <c r="BR970" s="52"/>
      <c r="BS970" s="52"/>
      <c r="BT970" s="52"/>
      <c r="BU970" s="54"/>
      <c r="BV970" s="54"/>
      <c r="BW970" s="52"/>
      <c r="BX970" s="52"/>
      <c r="BY970" s="52"/>
      <c r="BZ970" s="55"/>
      <c r="CA970" s="55"/>
      <c r="CB970" s="52"/>
      <c r="CC970" s="52"/>
      <c r="CD970" s="52"/>
      <c r="CE970" s="52"/>
      <c r="CF970" s="52"/>
      <c r="CG970" s="52"/>
      <c r="CH970" s="52"/>
      <c r="CI970" s="52"/>
      <c r="CJ970" s="52"/>
      <c r="CK970" s="52">
        <v>16</v>
      </c>
      <c r="CL970" s="52">
        <v>9</v>
      </c>
      <c r="CM970" s="52">
        <v>18</v>
      </c>
      <c r="CN970" s="52"/>
      <c r="CO970" s="52"/>
      <c r="CP970" s="52">
        <v>0</v>
      </c>
      <c r="CQ970" s="52">
        <v>0</v>
      </c>
      <c r="CR970" s="52"/>
      <c r="CS970" s="52"/>
      <c r="CT970" s="52"/>
      <c r="CU970" s="52"/>
      <c r="CV970" s="52"/>
      <c r="CW970" s="52"/>
      <c r="CX970" s="52"/>
      <c r="CY970" s="52"/>
      <c r="CZ970" s="52">
        <v>16.823939048191338</v>
      </c>
      <c r="DA970" s="52">
        <v>19.496255895940152</v>
      </c>
      <c r="DB970" s="52">
        <v>17.335082511020332</v>
      </c>
      <c r="DC970" s="52"/>
      <c r="DD970" s="50" t="s">
        <v>1244</v>
      </c>
      <c r="DE970" s="22"/>
      <c r="DF970" s="22"/>
    </row>
    <row r="971" spans="1:110" x14ac:dyDescent="0.25">
      <c r="A971" s="50" t="s">
        <v>3049</v>
      </c>
      <c r="B971" s="50" t="s">
        <v>2563</v>
      </c>
      <c r="C971" s="50" t="s">
        <v>106</v>
      </c>
      <c r="D971" s="50" t="s">
        <v>114</v>
      </c>
      <c r="E971" s="50" t="s">
        <v>137</v>
      </c>
      <c r="F971" s="50" t="s">
        <v>1454</v>
      </c>
      <c r="G971" s="50" t="s">
        <v>109</v>
      </c>
      <c r="H971" s="52">
        <v>450.85842619334267</v>
      </c>
      <c r="I971" s="52">
        <v>750</v>
      </c>
      <c r="J971" s="52">
        <v>60.114456825779016</v>
      </c>
      <c r="K971" s="52">
        <v>1</v>
      </c>
      <c r="L971" s="52">
        <v>156</v>
      </c>
      <c r="M971" s="52">
        <v>52.998866330688266</v>
      </c>
      <c r="N971" s="52">
        <v>70.665155107584354</v>
      </c>
      <c r="O971" s="52">
        <v>100</v>
      </c>
      <c r="P971" s="52">
        <v>136</v>
      </c>
      <c r="Q971" s="52">
        <v>51.030739875759352</v>
      </c>
      <c r="R971" s="52">
        <v>62.463335107085115</v>
      </c>
      <c r="S971" s="52">
        <v>66.382126224204896</v>
      </c>
      <c r="T971" s="52">
        <v>68.040986501012469</v>
      </c>
      <c r="U971" s="52">
        <v>100</v>
      </c>
      <c r="V971" s="52">
        <v>155</v>
      </c>
      <c r="W971" s="52">
        <v>45.247575845962942</v>
      </c>
      <c r="X971" s="52">
        <v>60.330101127950584</v>
      </c>
      <c r="Y971" s="52">
        <v>100</v>
      </c>
      <c r="Z971" s="52">
        <v>135</v>
      </c>
      <c r="AA971" s="52">
        <v>42.697092992463361</v>
      </c>
      <c r="AB971" s="52">
        <v>56.929457323284481</v>
      </c>
      <c r="AC971" s="52">
        <v>100</v>
      </c>
      <c r="AD971" s="52">
        <v>52</v>
      </c>
      <c r="AE971" s="52">
        <v>36.73012820512821</v>
      </c>
      <c r="AF971" s="52">
        <v>48.973504273504282</v>
      </c>
      <c r="AG971" s="52">
        <v>100</v>
      </c>
      <c r="AH971" s="52">
        <v>46</v>
      </c>
      <c r="AI971" s="52">
        <v>34.394927536231883</v>
      </c>
      <c r="AJ971" s="52"/>
      <c r="AK971" s="52">
        <v>45.859903381642511</v>
      </c>
      <c r="AL971" s="52">
        <v>100</v>
      </c>
      <c r="AM971" s="53">
        <v>15.35</v>
      </c>
      <c r="AN971" s="53">
        <v>19.760000000000002</v>
      </c>
      <c r="AO971" s="53"/>
      <c r="AP971" s="52">
        <v>0</v>
      </c>
      <c r="AQ971" s="52">
        <v>0.99415204678362568</v>
      </c>
      <c r="AR971" s="52">
        <v>0.99328859060402686</v>
      </c>
      <c r="AS971" s="52">
        <v>1</v>
      </c>
      <c r="AT971" s="52">
        <v>0.99411764705882355</v>
      </c>
      <c r="AU971" s="52">
        <v>0.9932432432432432</v>
      </c>
      <c r="AV971" s="52">
        <v>1</v>
      </c>
      <c r="AW971" s="52">
        <v>1</v>
      </c>
      <c r="AX971" s="52">
        <v>1</v>
      </c>
      <c r="AY971" s="52"/>
      <c r="AZ971" s="52">
        <v>0.14647887323943662</v>
      </c>
      <c r="BA971" s="52">
        <v>30.70422535211268</v>
      </c>
      <c r="BB971" s="52">
        <v>50</v>
      </c>
      <c r="BC971" s="52">
        <v>0.16077170418006431</v>
      </c>
      <c r="BD971" s="52">
        <v>27.845659163987158</v>
      </c>
      <c r="BE971" s="52">
        <v>50</v>
      </c>
      <c r="BF971" s="52"/>
      <c r="BG971" s="52"/>
      <c r="BH971" s="52"/>
      <c r="BI971" s="52"/>
      <c r="BJ971" s="52"/>
      <c r="BK971" s="52"/>
      <c r="BL971" s="52"/>
      <c r="BM971" s="52"/>
      <c r="BN971" s="52"/>
      <c r="BO971" s="52"/>
      <c r="BP971" s="52"/>
      <c r="BQ971" s="52"/>
      <c r="BR971" s="52"/>
      <c r="BS971" s="52"/>
      <c r="BT971" s="52"/>
      <c r="BU971" s="54"/>
      <c r="BV971" s="54"/>
      <c r="BW971" s="52"/>
      <c r="BX971" s="52"/>
      <c r="BY971" s="52"/>
      <c r="BZ971" s="55"/>
      <c r="CA971" s="55"/>
      <c r="CB971" s="52"/>
      <c r="CC971" s="52"/>
      <c r="CD971" s="52"/>
      <c r="CE971" s="52"/>
      <c r="CF971" s="52"/>
      <c r="CG971" s="52"/>
      <c r="CH971" s="52"/>
      <c r="CI971" s="52"/>
      <c r="CJ971" s="52"/>
      <c r="CK971" s="52">
        <v>53</v>
      </c>
      <c r="CL971" s="52">
        <v>33</v>
      </c>
      <c r="CM971" s="52">
        <v>52</v>
      </c>
      <c r="CN971" s="52">
        <v>0.62264150943396224</v>
      </c>
      <c r="CO971" s="52">
        <v>1.0192307692307692</v>
      </c>
      <c r="CP971" s="52">
        <v>41.509433962264147</v>
      </c>
      <c r="CQ971" s="52">
        <v>50</v>
      </c>
      <c r="CR971" s="52"/>
      <c r="CS971" s="52"/>
      <c r="CT971" s="52"/>
      <c r="CU971" s="52"/>
      <c r="CV971" s="52"/>
      <c r="CW971" s="52"/>
      <c r="CX971" s="52"/>
      <c r="CY971" s="52"/>
      <c r="CZ971" s="52">
        <v>16.823939048191338</v>
      </c>
      <c r="DA971" s="52">
        <v>19.496255895940152</v>
      </c>
      <c r="DB971" s="52">
        <v>17.335082511020332</v>
      </c>
      <c r="DC971" s="52"/>
      <c r="DD971" s="50" t="s">
        <v>638</v>
      </c>
      <c r="DE971" s="22"/>
      <c r="DF971" s="22"/>
    </row>
    <row r="972" spans="1:110" x14ac:dyDescent="0.25">
      <c r="A972" s="50" t="s">
        <v>3455</v>
      </c>
      <c r="B972" s="50" t="s">
        <v>2561</v>
      </c>
      <c r="C972" s="50" t="s">
        <v>106</v>
      </c>
      <c r="D972" s="50" t="s">
        <v>107</v>
      </c>
      <c r="E972" s="50" t="s">
        <v>137</v>
      </c>
      <c r="F972" s="50" t="s">
        <v>1454</v>
      </c>
      <c r="G972" s="50" t="s">
        <v>109</v>
      </c>
      <c r="H972" s="52">
        <v>488.19925307988569</v>
      </c>
      <c r="I972" s="52">
        <v>750</v>
      </c>
      <c r="J972" s="52">
        <v>65.093233743984754</v>
      </c>
      <c r="K972" s="52">
        <v>0</v>
      </c>
      <c r="L972" s="52">
        <v>140</v>
      </c>
      <c r="M972" s="52">
        <v>59.814170695003966</v>
      </c>
      <c r="N972" s="52">
        <v>79.752227593338617</v>
      </c>
      <c r="O972" s="52">
        <v>100</v>
      </c>
      <c r="P972" s="52">
        <v>133</v>
      </c>
      <c r="Q972" s="52">
        <v>59.392996683869853</v>
      </c>
      <c r="R972" s="52"/>
      <c r="S972" s="52"/>
      <c r="T972" s="52">
        <v>79.1906622451598</v>
      </c>
      <c r="U972" s="52">
        <v>100</v>
      </c>
      <c r="V972" s="52">
        <v>140</v>
      </c>
      <c r="W972" s="52">
        <v>50.571463958071114</v>
      </c>
      <c r="X972" s="52">
        <v>67.428618610761475</v>
      </c>
      <c r="Y972" s="52">
        <v>100</v>
      </c>
      <c r="Z972" s="52">
        <v>133</v>
      </c>
      <c r="AA972" s="52">
        <v>49.576630945991859</v>
      </c>
      <c r="AB972" s="52">
        <v>66.102174594655821</v>
      </c>
      <c r="AC972" s="52">
        <v>100</v>
      </c>
      <c r="AD972" s="52">
        <v>49</v>
      </c>
      <c r="AE972" s="52">
        <v>39.151020408163255</v>
      </c>
      <c r="AF972" s="52">
        <v>52.201360544217678</v>
      </c>
      <c r="AG972" s="52">
        <v>100</v>
      </c>
      <c r="AH972" s="52">
        <v>46</v>
      </c>
      <c r="AI972" s="52">
        <v>38.659420289855063</v>
      </c>
      <c r="AJ972" s="52"/>
      <c r="AK972" s="52">
        <v>51.545893719806749</v>
      </c>
      <c r="AL972" s="52">
        <v>100</v>
      </c>
      <c r="AM972" s="53"/>
      <c r="AN972" s="53"/>
      <c r="AO972" s="53"/>
      <c r="AP972" s="52">
        <v>0</v>
      </c>
      <c r="AQ972" s="52">
        <v>1</v>
      </c>
      <c r="AR972" s="52">
        <v>1</v>
      </c>
      <c r="AS972" s="52"/>
      <c r="AT972" s="52">
        <v>1</v>
      </c>
      <c r="AU972" s="52">
        <v>1</v>
      </c>
      <c r="AV972" s="52"/>
      <c r="AW972" s="52">
        <v>1</v>
      </c>
      <c r="AX972" s="52">
        <v>1</v>
      </c>
      <c r="AY972" s="52"/>
      <c r="AZ972" s="52">
        <v>0.12023460410557185</v>
      </c>
      <c r="BA972" s="52">
        <v>35.953079178885638</v>
      </c>
      <c r="BB972" s="52">
        <v>50</v>
      </c>
      <c r="BC972" s="52">
        <v>0.11987381703470032</v>
      </c>
      <c r="BD972" s="52">
        <v>36.025236593059937</v>
      </c>
      <c r="BE972" s="52">
        <v>50</v>
      </c>
      <c r="BF972" s="52"/>
      <c r="BG972" s="52"/>
      <c r="BH972" s="52"/>
      <c r="BI972" s="52"/>
      <c r="BJ972" s="52"/>
      <c r="BK972" s="52"/>
      <c r="BL972" s="52"/>
      <c r="BM972" s="52"/>
      <c r="BN972" s="52"/>
      <c r="BO972" s="52"/>
      <c r="BP972" s="52"/>
      <c r="BQ972" s="52"/>
      <c r="BR972" s="52"/>
      <c r="BS972" s="52"/>
      <c r="BT972" s="52"/>
      <c r="BU972" s="54"/>
      <c r="BV972" s="54"/>
      <c r="BW972" s="52"/>
      <c r="BX972" s="52"/>
      <c r="BY972" s="52"/>
      <c r="BZ972" s="55"/>
      <c r="CA972" s="55"/>
      <c r="CB972" s="52"/>
      <c r="CC972" s="52"/>
      <c r="CD972" s="52"/>
      <c r="CE972" s="52"/>
      <c r="CF972" s="52"/>
      <c r="CG972" s="52"/>
      <c r="CH972" s="52"/>
      <c r="CI972" s="52"/>
      <c r="CJ972" s="52"/>
      <c r="CK972" s="52">
        <v>45</v>
      </c>
      <c r="CL972" s="52">
        <v>27</v>
      </c>
      <c r="CM972" s="52">
        <v>53</v>
      </c>
      <c r="CN972" s="52">
        <v>0.6</v>
      </c>
      <c r="CO972" s="52">
        <v>0.84905660377358494</v>
      </c>
      <c r="CP972" s="52">
        <v>20</v>
      </c>
      <c r="CQ972" s="52">
        <v>50</v>
      </c>
      <c r="CR972" s="52"/>
      <c r="CS972" s="52"/>
      <c r="CT972" s="52"/>
      <c r="CU972" s="52"/>
      <c r="CV972" s="52"/>
      <c r="CW972" s="52"/>
      <c r="CX972" s="52"/>
      <c r="CY972" s="52"/>
      <c r="CZ972" s="52">
        <v>16.823939048191338</v>
      </c>
      <c r="DA972" s="52">
        <v>19.496255895940152</v>
      </c>
      <c r="DB972" s="52">
        <v>17.335082511020332</v>
      </c>
      <c r="DC972" s="52"/>
      <c r="DD972" s="50" t="s">
        <v>638</v>
      </c>
      <c r="DE972" s="22"/>
      <c r="DF972" s="22"/>
    </row>
    <row r="973" spans="1:110" x14ac:dyDescent="0.25">
      <c r="A973" s="50" t="s">
        <v>3505</v>
      </c>
      <c r="B973" s="50" t="s">
        <v>2562</v>
      </c>
      <c r="C973" s="50" t="s">
        <v>106</v>
      </c>
      <c r="D973" s="50" t="s">
        <v>107</v>
      </c>
      <c r="E973" s="50" t="s">
        <v>132</v>
      </c>
      <c r="F973" s="50" t="s">
        <v>1453</v>
      </c>
      <c r="G973" s="50" t="s">
        <v>109</v>
      </c>
      <c r="H973" s="52">
        <v>376.05324097571884</v>
      </c>
      <c r="I973" s="52">
        <v>550</v>
      </c>
      <c r="J973" s="52">
        <v>68.373316541039785</v>
      </c>
      <c r="K973" s="52">
        <v>0</v>
      </c>
      <c r="L973" s="52">
        <v>170</v>
      </c>
      <c r="M973" s="52">
        <v>60.282336779195205</v>
      </c>
      <c r="N973" s="52">
        <v>80.37644903892695</v>
      </c>
      <c r="O973" s="52">
        <v>100</v>
      </c>
      <c r="P973" s="52">
        <v>142</v>
      </c>
      <c r="Q973" s="52">
        <v>58.628210426866872</v>
      </c>
      <c r="R973" s="52">
        <v>58.136821181464036</v>
      </c>
      <c r="S973" s="52">
        <v>68.671120423145993</v>
      </c>
      <c r="T973" s="52">
        <v>78.170947235822496</v>
      </c>
      <c r="U973" s="52">
        <v>100</v>
      </c>
      <c r="V973" s="52">
        <v>170</v>
      </c>
      <c r="W973" s="52">
        <v>53.456121465680283</v>
      </c>
      <c r="X973" s="52">
        <v>71.274828620907044</v>
      </c>
      <c r="Y973" s="52">
        <v>100</v>
      </c>
      <c r="Z973" s="52">
        <v>142</v>
      </c>
      <c r="AA973" s="52">
        <v>52.533166592145463</v>
      </c>
      <c r="AB973" s="52">
        <v>70.044222122860617</v>
      </c>
      <c r="AC973" s="52">
        <v>100</v>
      </c>
      <c r="AD973" s="52"/>
      <c r="AE973" s="52"/>
      <c r="AF973" s="52"/>
      <c r="AG973" s="52">
        <v>0</v>
      </c>
      <c r="AH973" s="52"/>
      <c r="AI973" s="52"/>
      <c r="AJ973" s="52"/>
      <c r="AK973" s="52"/>
      <c r="AL973" s="52">
        <v>0</v>
      </c>
      <c r="AM973" s="53">
        <v>10.039999999999999</v>
      </c>
      <c r="AN973" s="53">
        <v>5.6</v>
      </c>
      <c r="AO973" s="53"/>
      <c r="AP973" s="52">
        <v>0</v>
      </c>
      <c r="AQ973" s="52">
        <v>0.98305084745762716</v>
      </c>
      <c r="AR973" s="52">
        <v>0.98648648648648651</v>
      </c>
      <c r="AS973" s="52">
        <v>0.96551724137931039</v>
      </c>
      <c r="AT973" s="52">
        <v>0.9831460674157303</v>
      </c>
      <c r="AU973" s="52">
        <v>0.98657718120805371</v>
      </c>
      <c r="AV973" s="52">
        <v>0.96551724137931039</v>
      </c>
      <c r="AW973" s="52"/>
      <c r="AX973" s="52"/>
      <c r="AY973" s="52"/>
      <c r="AZ973" s="52">
        <v>0.16777041942604856</v>
      </c>
      <c r="BA973" s="52">
        <v>26.4459161147903</v>
      </c>
      <c r="BB973" s="52">
        <v>50</v>
      </c>
      <c r="BC973" s="52">
        <v>0.18032786885245902</v>
      </c>
      <c r="BD973" s="52">
        <v>23.934426229508212</v>
      </c>
      <c r="BE973" s="52">
        <v>50</v>
      </c>
      <c r="BF973" s="52"/>
      <c r="BG973" s="52"/>
      <c r="BH973" s="52"/>
      <c r="BI973" s="52"/>
      <c r="BJ973" s="52"/>
      <c r="BK973" s="52"/>
      <c r="BL973" s="52"/>
      <c r="BM973" s="52"/>
      <c r="BN973" s="52"/>
      <c r="BO973" s="52"/>
      <c r="BP973" s="52"/>
      <c r="BQ973" s="52"/>
      <c r="BR973" s="52"/>
      <c r="BS973" s="52"/>
      <c r="BT973" s="52"/>
      <c r="BU973" s="54"/>
      <c r="BV973" s="54"/>
      <c r="BW973" s="52"/>
      <c r="BX973" s="52"/>
      <c r="BY973" s="52"/>
      <c r="BZ973" s="55"/>
      <c r="CA973" s="55"/>
      <c r="CB973" s="52"/>
      <c r="CC973" s="52"/>
      <c r="CD973" s="52"/>
      <c r="CE973" s="52"/>
      <c r="CF973" s="52"/>
      <c r="CG973" s="52"/>
      <c r="CH973" s="52"/>
      <c r="CI973" s="52"/>
      <c r="CJ973" s="52"/>
      <c r="CK973" s="52">
        <v>93</v>
      </c>
      <c r="CL973" s="52">
        <v>36</v>
      </c>
      <c r="CM973" s="52">
        <v>93</v>
      </c>
      <c r="CN973" s="52">
        <v>0.38709677419354838</v>
      </c>
      <c r="CO973" s="52">
        <v>1</v>
      </c>
      <c r="CP973" s="52">
        <v>25.806451612903224</v>
      </c>
      <c r="CQ973" s="52">
        <v>50</v>
      </c>
      <c r="CR973" s="52"/>
      <c r="CS973" s="52"/>
      <c r="CT973" s="52"/>
      <c r="CU973" s="52"/>
      <c r="CV973" s="52"/>
      <c r="CW973" s="52"/>
      <c r="CX973" s="52"/>
      <c r="CY973" s="52"/>
      <c r="CZ973" s="52">
        <v>16.823939048191338</v>
      </c>
      <c r="DA973" s="52">
        <v>19.496255895940152</v>
      </c>
      <c r="DB973" s="52">
        <v>17.335082511020332</v>
      </c>
      <c r="DC973" s="52"/>
      <c r="DD973" s="50" t="s">
        <v>638</v>
      </c>
      <c r="DE973" s="22"/>
      <c r="DF973" s="22"/>
    </row>
    <row r="974" spans="1:110" x14ac:dyDescent="0.25">
      <c r="A974" s="50" t="s">
        <v>3467</v>
      </c>
      <c r="B974" s="50" t="s">
        <v>2564</v>
      </c>
      <c r="C974" s="50" t="s">
        <v>106</v>
      </c>
      <c r="D974" s="50" t="s">
        <v>122</v>
      </c>
      <c r="E974" s="50" t="s">
        <v>123</v>
      </c>
      <c r="F974" s="50" t="s">
        <v>1454</v>
      </c>
      <c r="G974" s="50" t="s">
        <v>109</v>
      </c>
      <c r="H974" s="52">
        <v>930.60621452949533</v>
      </c>
      <c r="I974" s="52">
        <v>1250</v>
      </c>
      <c r="J974" s="52">
        <v>74.448497162359629</v>
      </c>
      <c r="K974" s="52">
        <v>0</v>
      </c>
      <c r="L974" s="52">
        <v>114</v>
      </c>
      <c r="M974" s="52">
        <v>71.446091146324591</v>
      </c>
      <c r="N974" s="52">
        <v>95.261454861766126</v>
      </c>
      <c r="O974" s="52">
        <v>100</v>
      </c>
      <c r="P974" s="52">
        <v>58</v>
      </c>
      <c r="Q974" s="52">
        <v>65.510907180818208</v>
      </c>
      <c r="R974" s="52">
        <v>56.269023073146784</v>
      </c>
      <c r="S974" s="52">
        <v>75</v>
      </c>
      <c r="T974" s="52">
        <v>87.347876241090944</v>
      </c>
      <c r="U974" s="52">
        <v>100</v>
      </c>
      <c r="V974" s="52">
        <v>114</v>
      </c>
      <c r="W974" s="52">
        <v>50.945378911195505</v>
      </c>
      <c r="X974" s="52">
        <v>67.927171881594006</v>
      </c>
      <c r="Y974" s="52">
        <v>100</v>
      </c>
      <c r="Z974" s="52">
        <v>58</v>
      </c>
      <c r="AA974" s="52">
        <v>45.805308685863245</v>
      </c>
      <c r="AB974" s="52">
        <v>61.07374491448433</v>
      </c>
      <c r="AC974" s="52">
        <v>100</v>
      </c>
      <c r="AD974" s="52">
        <v>115</v>
      </c>
      <c r="AE974" s="52">
        <v>50.660579710144901</v>
      </c>
      <c r="AF974" s="52">
        <v>67.547439613526535</v>
      </c>
      <c r="AG974" s="52">
        <v>100</v>
      </c>
      <c r="AH974" s="52">
        <v>65</v>
      </c>
      <c r="AI974" s="52">
        <v>46.769743589743591</v>
      </c>
      <c r="AJ974" s="52">
        <v>55.718666666666685</v>
      </c>
      <c r="AK974" s="52">
        <v>62.359658119658121</v>
      </c>
      <c r="AL974" s="52">
        <v>100</v>
      </c>
      <c r="AM974" s="53">
        <v>9.48</v>
      </c>
      <c r="AN974" s="53">
        <v>10.46</v>
      </c>
      <c r="AO974" s="53">
        <v>8.94</v>
      </c>
      <c r="AP974" s="52">
        <v>0</v>
      </c>
      <c r="AQ974" s="52">
        <v>0.98275862068965514</v>
      </c>
      <c r="AR974" s="52">
        <v>0.96666666666666667</v>
      </c>
      <c r="AS974" s="52">
        <v>1</v>
      </c>
      <c r="AT974" s="52">
        <v>0.98275862068965514</v>
      </c>
      <c r="AU974" s="52">
        <v>0.96666666666666667</v>
      </c>
      <c r="AV974" s="52">
        <v>1</v>
      </c>
      <c r="AW974" s="52">
        <v>1</v>
      </c>
      <c r="AX974" s="52">
        <v>1</v>
      </c>
      <c r="AY974" s="52">
        <v>1</v>
      </c>
      <c r="AZ974" s="52">
        <v>0.13090128755364808</v>
      </c>
      <c r="BA974" s="52">
        <v>33.819742489270396</v>
      </c>
      <c r="BB974" s="52">
        <v>50</v>
      </c>
      <c r="BC974" s="52">
        <v>0.16129032258064516</v>
      </c>
      <c r="BD974" s="52">
        <v>27.741935483870982</v>
      </c>
      <c r="BE974" s="52">
        <v>50</v>
      </c>
      <c r="BF974" s="52">
        <v>40</v>
      </c>
      <c r="BG974" s="52">
        <v>231</v>
      </c>
      <c r="BH974" s="52">
        <v>0.17316017316017315</v>
      </c>
      <c r="BI974" s="52">
        <v>11.544011544011545</v>
      </c>
      <c r="BJ974" s="52">
        <v>50</v>
      </c>
      <c r="BK974" s="52">
        <v>74</v>
      </c>
      <c r="BL974" s="52">
        <v>231</v>
      </c>
      <c r="BM974" s="52">
        <v>0.32034632034632032</v>
      </c>
      <c r="BN974" s="52">
        <v>21.356421356421354</v>
      </c>
      <c r="BO974" s="52">
        <v>50</v>
      </c>
      <c r="BP974" s="52">
        <v>99</v>
      </c>
      <c r="BQ974" s="52">
        <v>118</v>
      </c>
      <c r="BR974" s="52">
        <v>0.83898305084745761</v>
      </c>
      <c r="BS974" s="52">
        <v>44.626758023800939</v>
      </c>
      <c r="BT974" s="52">
        <v>50</v>
      </c>
      <c r="BU974" s="54">
        <v>116</v>
      </c>
      <c r="BV974" s="54">
        <v>120</v>
      </c>
      <c r="BW974" s="52">
        <v>0.96666666666666667</v>
      </c>
      <c r="BX974" s="52">
        <v>100</v>
      </c>
      <c r="BY974" s="52">
        <v>100</v>
      </c>
      <c r="BZ974" s="55">
        <v>57</v>
      </c>
      <c r="CA974" s="55">
        <v>59</v>
      </c>
      <c r="CB974" s="52">
        <v>0.96610169491525422</v>
      </c>
      <c r="CC974" s="52">
        <v>100</v>
      </c>
      <c r="CD974" s="52">
        <v>100</v>
      </c>
      <c r="CE974" s="52">
        <v>0</v>
      </c>
      <c r="CF974" s="52">
        <v>120</v>
      </c>
      <c r="CG974" s="52">
        <v>92</v>
      </c>
      <c r="CH974" s="52">
        <v>0.76666666666666672</v>
      </c>
      <c r="CI974" s="52">
        <v>100</v>
      </c>
      <c r="CJ974" s="52">
        <v>100</v>
      </c>
      <c r="CK974" s="52">
        <v>15</v>
      </c>
      <c r="CL974" s="52">
        <v>5</v>
      </c>
      <c r="CM974" s="52">
        <v>117</v>
      </c>
      <c r="CN974" s="52">
        <v>0.33333333333333331</v>
      </c>
      <c r="CO974" s="52">
        <v>0.12820512820512819</v>
      </c>
      <c r="CP974" s="52">
        <v>0</v>
      </c>
      <c r="CQ974" s="52">
        <v>50</v>
      </c>
      <c r="CR974" s="52">
        <v>460</v>
      </c>
      <c r="CS974" s="52">
        <v>466</v>
      </c>
      <c r="CT974" s="52">
        <v>0.98712446351931327</v>
      </c>
      <c r="CU974" s="52">
        <v>50</v>
      </c>
      <c r="CV974" s="52">
        <v>50</v>
      </c>
      <c r="CW974" s="52">
        <v>0.96610169491525422</v>
      </c>
      <c r="CX974" s="52">
        <v>0.9375</v>
      </c>
      <c r="CY974" s="52">
        <v>-2.8601694915254258E-2</v>
      </c>
      <c r="CZ974" s="52">
        <v>16.823939048191338</v>
      </c>
      <c r="DA974" s="52">
        <v>19.496255895940152</v>
      </c>
      <c r="DB974" s="52">
        <v>17.335082511020332</v>
      </c>
      <c r="DC974" s="52">
        <v>12.629206143265662</v>
      </c>
      <c r="DD974" s="50" t="s">
        <v>1101</v>
      </c>
      <c r="DE974" s="22"/>
      <c r="DF974" s="22"/>
    </row>
    <row r="975" spans="1:110" x14ac:dyDescent="0.25">
      <c r="A975" s="50" t="s">
        <v>3463</v>
      </c>
      <c r="B975" s="50" t="s">
        <v>2565</v>
      </c>
      <c r="C975" s="50" t="s">
        <v>106</v>
      </c>
      <c r="D975" s="50" t="s">
        <v>108</v>
      </c>
      <c r="E975" s="50" t="s">
        <v>119</v>
      </c>
      <c r="F975" s="50" t="s">
        <v>1454</v>
      </c>
      <c r="G975" s="50" t="s">
        <v>109</v>
      </c>
      <c r="H975" s="52">
        <v>611.78913193325786</v>
      </c>
      <c r="I975" s="52">
        <v>800</v>
      </c>
      <c r="J975" s="52">
        <v>76.473641491657233</v>
      </c>
      <c r="K975" s="52">
        <v>0</v>
      </c>
      <c r="L975" s="52">
        <v>317</v>
      </c>
      <c r="M975" s="52">
        <v>67.902459011192335</v>
      </c>
      <c r="N975" s="52">
        <v>90.536612014923108</v>
      </c>
      <c r="O975" s="52">
        <v>100</v>
      </c>
      <c r="P975" s="52">
        <v>175</v>
      </c>
      <c r="Q975" s="52">
        <v>63.140371654493052</v>
      </c>
      <c r="R975" s="52">
        <v>57.29870627436744</v>
      </c>
      <c r="S975" s="52">
        <v>73.771228640927347</v>
      </c>
      <c r="T975" s="52">
        <v>84.187162205990745</v>
      </c>
      <c r="U975" s="52">
        <v>100</v>
      </c>
      <c r="V975" s="52">
        <v>317</v>
      </c>
      <c r="W975" s="52">
        <v>52.596287086995545</v>
      </c>
      <c r="X975" s="52">
        <v>70.128382782660722</v>
      </c>
      <c r="Y975" s="52">
        <v>100</v>
      </c>
      <c r="Z975" s="52">
        <v>175</v>
      </c>
      <c r="AA975" s="52">
        <v>48.780609803528058</v>
      </c>
      <c r="AB975" s="52">
        <v>65.040813071370735</v>
      </c>
      <c r="AC975" s="52">
        <v>100</v>
      </c>
      <c r="AD975" s="52">
        <v>109</v>
      </c>
      <c r="AE975" s="52">
        <v>49.429357798165128</v>
      </c>
      <c r="AF975" s="52">
        <v>65.905810397553495</v>
      </c>
      <c r="AG975" s="52">
        <v>100</v>
      </c>
      <c r="AH975" s="52">
        <v>49</v>
      </c>
      <c r="AI975" s="52">
        <v>43.760544217687062</v>
      </c>
      <c r="AJ975" s="52">
        <v>54.058888888888902</v>
      </c>
      <c r="AK975" s="52">
        <v>58.34739229024941</v>
      </c>
      <c r="AL975" s="52">
        <v>100</v>
      </c>
      <c r="AM975" s="53">
        <v>10.63</v>
      </c>
      <c r="AN975" s="53">
        <v>8.51</v>
      </c>
      <c r="AO975" s="53">
        <v>10.29</v>
      </c>
      <c r="AP975" s="52">
        <v>0</v>
      </c>
      <c r="AQ975" s="52">
        <v>1</v>
      </c>
      <c r="AR975" s="52">
        <v>1</v>
      </c>
      <c r="AS975" s="52">
        <v>1</v>
      </c>
      <c r="AT975" s="52">
        <v>1</v>
      </c>
      <c r="AU975" s="52">
        <v>1</v>
      </c>
      <c r="AV975" s="52">
        <v>1</v>
      </c>
      <c r="AW975" s="52">
        <v>1</v>
      </c>
      <c r="AX975" s="52">
        <v>1</v>
      </c>
      <c r="AY975" s="52">
        <v>1</v>
      </c>
      <c r="AZ975" s="52">
        <v>6.1728395061728392E-2</v>
      </c>
      <c r="BA975" s="52">
        <v>47.654320987654316</v>
      </c>
      <c r="BB975" s="52">
        <v>50</v>
      </c>
      <c r="BC975" s="52">
        <v>5.9171597633136092E-2</v>
      </c>
      <c r="BD975" s="52">
        <v>48.165680473372795</v>
      </c>
      <c r="BE975" s="52">
        <v>50</v>
      </c>
      <c r="BF975" s="52"/>
      <c r="BG975" s="52"/>
      <c r="BH975" s="52"/>
      <c r="BI975" s="52"/>
      <c r="BJ975" s="52"/>
      <c r="BK975" s="52"/>
      <c r="BL975" s="52"/>
      <c r="BM975" s="52"/>
      <c r="BN975" s="52"/>
      <c r="BO975" s="52"/>
      <c r="BP975" s="52">
        <v>90</v>
      </c>
      <c r="BQ975" s="52">
        <v>100</v>
      </c>
      <c r="BR975" s="52">
        <v>0.9</v>
      </c>
      <c r="BS975" s="52">
        <v>47.872340425531917</v>
      </c>
      <c r="BT975" s="52">
        <v>50</v>
      </c>
      <c r="BU975" s="54"/>
      <c r="BV975" s="54"/>
      <c r="BW975" s="52"/>
      <c r="BX975" s="52"/>
      <c r="BY975" s="52"/>
      <c r="BZ975" s="55"/>
      <c r="CA975" s="55"/>
      <c r="CB975" s="52"/>
      <c r="CC975" s="52"/>
      <c r="CD975" s="52"/>
      <c r="CE975" s="52"/>
      <c r="CF975" s="52"/>
      <c r="CG975" s="52"/>
      <c r="CH975" s="52"/>
      <c r="CI975" s="52"/>
      <c r="CJ975" s="52"/>
      <c r="CK975" s="52">
        <v>216</v>
      </c>
      <c r="CL975" s="52">
        <v>110</v>
      </c>
      <c r="CM975" s="52">
        <v>218</v>
      </c>
      <c r="CN975" s="52">
        <v>0.5092592592592593</v>
      </c>
      <c r="CO975" s="52">
        <v>0.99082568807339455</v>
      </c>
      <c r="CP975" s="52">
        <v>33.950617283950621</v>
      </c>
      <c r="CQ975" s="52">
        <v>50</v>
      </c>
      <c r="CR975" s="52"/>
      <c r="CS975" s="52"/>
      <c r="CT975" s="52"/>
      <c r="CU975" s="52"/>
      <c r="CV975" s="52"/>
      <c r="CW975" s="52"/>
      <c r="CX975" s="52"/>
      <c r="CY975" s="52"/>
      <c r="CZ975" s="52">
        <v>16.823939048191338</v>
      </c>
      <c r="DA975" s="52">
        <v>19.496255895940152</v>
      </c>
      <c r="DB975" s="52">
        <v>17.335082511020332</v>
      </c>
      <c r="DC975" s="52"/>
      <c r="DD975" s="50" t="s">
        <v>1098</v>
      </c>
      <c r="DE975" s="22"/>
      <c r="DF975" s="22"/>
    </row>
    <row r="976" spans="1:110" x14ac:dyDescent="0.25">
      <c r="A976" s="50" t="s">
        <v>3471</v>
      </c>
      <c r="B976" s="50" t="s">
        <v>2566</v>
      </c>
      <c r="C976" s="50" t="s">
        <v>106</v>
      </c>
      <c r="D976" s="50" t="s">
        <v>107</v>
      </c>
      <c r="E976" s="50" t="s">
        <v>231</v>
      </c>
      <c r="F976" s="50" t="s">
        <v>1454</v>
      </c>
      <c r="G976" s="50" t="s">
        <v>109</v>
      </c>
      <c r="H976" s="52">
        <v>300.5511433425246</v>
      </c>
      <c r="I976" s="52">
        <v>450</v>
      </c>
      <c r="J976" s="52">
        <v>66.789142965005468</v>
      </c>
      <c r="K976" s="52">
        <v>0</v>
      </c>
      <c r="L976" s="52"/>
      <c r="M976" s="52"/>
      <c r="N976" s="52"/>
      <c r="O976" s="52">
        <v>0</v>
      </c>
      <c r="P976" s="52"/>
      <c r="Q976" s="52"/>
      <c r="R976" s="52"/>
      <c r="S976" s="52"/>
      <c r="T976" s="52"/>
      <c r="U976" s="52">
        <v>0</v>
      </c>
      <c r="V976" s="52"/>
      <c r="W976" s="52"/>
      <c r="X976" s="52"/>
      <c r="Y976" s="52">
        <v>0</v>
      </c>
      <c r="Z976" s="52"/>
      <c r="AA976" s="52"/>
      <c r="AB976" s="52"/>
      <c r="AC976" s="52">
        <v>0</v>
      </c>
      <c r="AD976" s="52">
        <v>211</v>
      </c>
      <c r="AE976" s="52">
        <v>48.650236966824636</v>
      </c>
      <c r="AF976" s="52">
        <v>64.866982622432843</v>
      </c>
      <c r="AG976" s="52">
        <v>100</v>
      </c>
      <c r="AH976" s="52">
        <v>172</v>
      </c>
      <c r="AI976" s="52">
        <v>48.120736434108544</v>
      </c>
      <c r="AJ976" s="52">
        <v>50.985470085470084</v>
      </c>
      <c r="AK976" s="52">
        <v>64.16098191214472</v>
      </c>
      <c r="AL976" s="52">
        <v>100</v>
      </c>
      <c r="AM976" s="53"/>
      <c r="AN976" s="53"/>
      <c r="AO976" s="53">
        <v>2.86</v>
      </c>
      <c r="AP976" s="52">
        <v>0</v>
      </c>
      <c r="AQ976" s="52"/>
      <c r="AR976" s="52"/>
      <c r="AS976" s="52"/>
      <c r="AT976" s="52"/>
      <c r="AU976" s="52"/>
      <c r="AV976" s="52"/>
      <c r="AW976" s="52">
        <v>1</v>
      </c>
      <c r="AX976" s="52">
        <v>1</v>
      </c>
      <c r="AY976" s="52">
        <v>1</v>
      </c>
      <c r="AZ976" s="52">
        <v>4.4150110375275942E-2</v>
      </c>
      <c r="BA976" s="52">
        <v>50</v>
      </c>
      <c r="BB976" s="52">
        <v>50</v>
      </c>
      <c r="BC976" s="52">
        <v>4.5325779036827198E-2</v>
      </c>
      <c r="BD976" s="52">
        <v>50</v>
      </c>
      <c r="BE976" s="52">
        <v>50</v>
      </c>
      <c r="BF976" s="52"/>
      <c r="BG976" s="52"/>
      <c r="BH976" s="52"/>
      <c r="BI976" s="52"/>
      <c r="BJ976" s="52"/>
      <c r="BK976" s="52"/>
      <c r="BL976" s="52"/>
      <c r="BM976" s="52"/>
      <c r="BN976" s="52"/>
      <c r="BO976" s="52"/>
      <c r="BP976" s="52">
        <v>236</v>
      </c>
      <c r="BQ976" s="52">
        <v>240</v>
      </c>
      <c r="BR976" s="52">
        <v>0.98333333333333328</v>
      </c>
      <c r="BS976" s="52">
        <v>50</v>
      </c>
      <c r="BT976" s="52">
        <v>50</v>
      </c>
      <c r="BU976" s="54"/>
      <c r="BV976" s="54"/>
      <c r="BW976" s="52"/>
      <c r="BX976" s="52"/>
      <c r="BY976" s="52"/>
      <c r="BZ976" s="55"/>
      <c r="CA976" s="55"/>
      <c r="CB976" s="52"/>
      <c r="CC976" s="52"/>
      <c r="CD976" s="52"/>
      <c r="CE976" s="52"/>
      <c r="CF976" s="52"/>
      <c r="CG976" s="52"/>
      <c r="CH976" s="52"/>
      <c r="CI976" s="52"/>
      <c r="CJ976" s="52"/>
      <c r="CK976" s="52"/>
      <c r="CL976" s="52"/>
      <c r="CM976" s="52">
        <v>213</v>
      </c>
      <c r="CN976" s="52"/>
      <c r="CO976" s="52"/>
      <c r="CP976" s="52">
        <v>0</v>
      </c>
      <c r="CQ976" s="52">
        <v>50</v>
      </c>
      <c r="CR976" s="52">
        <v>117</v>
      </c>
      <c r="CS976" s="52">
        <v>453</v>
      </c>
      <c r="CT976" s="52">
        <v>0.25827814569536423</v>
      </c>
      <c r="CU976" s="52">
        <v>21.523178807947019</v>
      </c>
      <c r="CV976" s="52">
        <v>50</v>
      </c>
      <c r="CW976" s="52"/>
      <c r="CX976" s="52"/>
      <c r="CY976" s="52"/>
      <c r="CZ976" s="52">
        <v>16.823939048191338</v>
      </c>
      <c r="DA976" s="52">
        <v>19.496255895940152</v>
      </c>
      <c r="DB976" s="52">
        <v>17.335082511020332</v>
      </c>
      <c r="DC976" s="52"/>
      <c r="DD976" s="50" t="s">
        <v>1105</v>
      </c>
      <c r="DE976" s="22"/>
      <c r="DF976" s="22"/>
    </row>
    <row r="977" spans="1:110" x14ac:dyDescent="0.25">
      <c r="A977" s="50" t="s">
        <v>3476</v>
      </c>
      <c r="B977" s="50" t="s">
        <v>2567</v>
      </c>
      <c r="C977" s="50" t="s">
        <v>106</v>
      </c>
      <c r="D977" s="50" t="s">
        <v>122</v>
      </c>
      <c r="E977" s="50" t="s">
        <v>123</v>
      </c>
      <c r="F977" s="50" t="s">
        <v>1453</v>
      </c>
      <c r="G977" s="50" t="s">
        <v>109</v>
      </c>
      <c r="H977" s="52">
        <v>1034.0026551990525</v>
      </c>
      <c r="I977" s="52">
        <v>1250</v>
      </c>
      <c r="J977" s="52">
        <v>82.720212415924195</v>
      </c>
      <c r="K977" s="52">
        <v>1</v>
      </c>
      <c r="L977" s="52">
        <v>182</v>
      </c>
      <c r="M977" s="52">
        <v>72.348347217298823</v>
      </c>
      <c r="N977" s="52">
        <v>96.464462956398435</v>
      </c>
      <c r="O977" s="52">
        <v>100</v>
      </c>
      <c r="P977" s="52">
        <v>51</v>
      </c>
      <c r="Q977" s="52">
        <v>59.235452245414272</v>
      </c>
      <c r="R977" s="52">
        <v>62.904446042782126</v>
      </c>
      <c r="S977" s="52">
        <v>75</v>
      </c>
      <c r="T977" s="52">
        <v>78.980602993885697</v>
      </c>
      <c r="U977" s="52">
        <v>100</v>
      </c>
      <c r="V977" s="52">
        <v>180</v>
      </c>
      <c r="W977" s="52">
        <v>56.318823978617758</v>
      </c>
      <c r="X977" s="52">
        <v>75.091765304823682</v>
      </c>
      <c r="Y977" s="52">
        <v>100</v>
      </c>
      <c r="Z977" s="52">
        <v>51</v>
      </c>
      <c r="AA977" s="52">
        <v>39.661074051613781</v>
      </c>
      <c r="AB977" s="52">
        <v>52.881432068818377</v>
      </c>
      <c r="AC977" s="52">
        <v>100</v>
      </c>
      <c r="AD977" s="52">
        <v>211</v>
      </c>
      <c r="AE977" s="52">
        <v>64.430805687203787</v>
      </c>
      <c r="AF977" s="52">
        <v>85.907740916271706</v>
      </c>
      <c r="AG977" s="52">
        <v>100</v>
      </c>
      <c r="AH977" s="52">
        <v>56</v>
      </c>
      <c r="AI977" s="52">
        <v>53.566071428571433</v>
      </c>
      <c r="AJ977" s="52">
        <v>68.356129032258053</v>
      </c>
      <c r="AK977" s="52">
        <v>71.421428571428578</v>
      </c>
      <c r="AL977" s="52">
        <v>100</v>
      </c>
      <c r="AM977" s="53">
        <v>15.76</v>
      </c>
      <c r="AN977" s="53">
        <v>23.24</v>
      </c>
      <c r="AO977" s="53">
        <v>14.79</v>
      </c>
      <c r="AP977" s="52">
        <v>1</v>
      </c>
      <c r="AQ977" s="52">
        <v>0.97916666666666663</v>
      </c>
      <c r="AR977" s="52">
        <v>0.93333333333333335</v>
      </c>
      <c r="AS977" s="52">
        <v>1</v>
      </c>
      <c r="AT977" s="52">
        <v>0.96875</v>
      </c>
      <c r="AU977" s="52">
        <v>0.93333333333333335</v>
      </c>
      <c r="AV977" s="52">
        <v>0.98484848484848486</v>
      </c>
      <c r="AW977" s="52">
        <v>0.99539170506912444</v>
      </c>
      <c r="AX977" s="52">
        <v>0.98305084745762716</v>
      </c>
      <c r="AY977" s="52">
        <v>1</v>
      </c>
      <c r="AZ977" s="52">
        <v>7.7108433734939766E-2</v>
      </c>
      <c r="BA977" s="52">
        <v>44.578313253012048</v>
      </c>
      <c r="BB977" s="52">
        <v>50</v>
      </c>
      <c r="BC977" s="52">
        <v>0.15094339622641509</v>
      </c>
      <c r="BD977" s="52">
        <v>29.811320754716998</v>
      </c>
      <c r="BE977" s="52">
        <v>50</v>
      </c>
      <c r="BF977" s="52">
        <v>299</v>
      </c>
      <c r="BG977" s="52">
        <v>404</v>
      </c>
      <c r="BH977" s="52">
        <v>0.74009900990099009</v>
      </c>
      <c r="BI977" s="52">
        <v>49.339933993399335</v>
      </c>
      <c r="BJ977" s="52">
        <v>50</v>
      </c>
      <c r="BK977" s="52">
        <v>178</v>
      </c>
      <c r="BL977" s="52">
        <v>404</v>
      </c>
      <c r="BM977" s="52">
        <v>0.4405940594059406</v>
      </c>
      <c r="BN977" s="52">
        <v>29.372937293729372</v>
      </c>
      <c r="BO977" s="52">
        <v>50</v>
      </c>
      <c r="BP977" s="52">
        <v>204</v>
      </c>
      <c r="BQ977" s="52">
        <v>211</v>
      </c>
      <c r="BR977" s="52">
        <v>0.96682464454976302</v>
      </c>
      <c r="BS977" s="52">
        <v>50</v>
      </c>
      <c r="BT977" s="52">
        <v>50</v>
      </c>
      <c r="BU977" s="54">
        <v>187</v>
      </c>
      <c r="BV977" s="54">
        <v>197</v>
      </c>
      <c r="BW977" s="52">
        <v>0.949238578680203</v>
      </c>
      <c r="BX977" s="52">
        <v>100</v>
      </c>
      <c r="BY977" s="52">
        <v>100</v>
      </c>
      <c r="BZ977" s="55">
        <v>55</v>
      </c>
      <c r="CA977" s="55">
        <v>64</v>
      </c>
      <c r="CB977" s="52">
        <v>0.859375</v>
      </c>
      <c r="CC977" s="52">
        <v>91.422872340425528</v>
      </c>
      <c r="CD977" s="52">
        <v>100</v>
      </c>
      <c r="CE977" s="52">
        <v>0</v>
      </c>
      <c r="CF977" s="52">
        <v>190</v>
      </c>
      <c r="CG977" s="52">
        <v>157</v>
      </c>
      <c r="CH977" s="52">
        <v>0.82631578947368423</v>
      </c>
      <c r="CI977" s="52">
        <v>100</v>
      </c>
      <c r="CJ977" s="52">
        <v>100</v>
      </c>
      <c r="CK977" s="52">
        <v>201</v>
      </c>
      <c r="CL977" s="52">
        <v>129</v>
      </c>
      <c r="CM977" s="52">
        <v>216</v>
      </c>
      <c r="CN977" s="52">
        <v>0.64179104477611937</v>
      </c>
      <c r="CO977" s="52">
        <v>0.93055555555555558</v>
      </c>
      <c r="CP977" s="52">
        <v>42.786069651741293</v>
      </c>
      <c r="CQ977" s="52">
        <v>50</v>
      </c>
      <c r="CR977" s="52">
        <v>358</v>
      </c>
      <c r="CS977" s="52">
        <v>830</v>
      </c>
      <c r="CT977" s="52">
        <v>0.43132530120481927</v>
      </c>
      <c r="CU977" s="52">
        <v>35.943775100401609</v>
      </c>
      <c r="CV977" s="52">
        <v>50</v>
      </c>
      <c r="CW977" s="52">
        <v>0.859375</v>
      </c>
      <c r="CX977" s="52">
        <v>0.94</v>
      </c>
      <c r="CY977" s="52">
        <v>8.0625000000000002E-2</v>
      </c>
      <c r="CZ977" s="52">
        <v>16.823939048191338</v>
      </c>
      <c r="DA977" s="52">
        <v>19.496255895940152</v>
      </c>
      <c r="DB977" s="52">
        <v>17.335082511020332</v>
      </c>
      <c r="DC977" s="52">
        <v>12.629206143265662</v>
      </c>
      <c r="DD977" s="50" t="s">
        <v>1111</v>
      </c>
      <c r="DE977" s="22"/>
      <c r="DF977" s="22"/>
    </row>
    <row r="978" spans="1:110" x14ac:dyDescent="0.25">
      <c r="A978" s="50" t="s">
        <v>3481</v>
      </c>
      <c r="B978" s="50" t="s">
        <v>2568</v>
      </c>
      <c r="C978" s="50" t="s">
        <v>106</v>
      </c>
      <c r="D978" s="50" t="s">
        <v>122</v>
      </c>
      <c r="E978" s="50" t="s">
        <v>123</v>
      </c>
      <c r="F978" s="50" t="s">
        <v>2644</v>
      </c>
      <c r="G978" s="50" t="s">
        <v>109</v>
      </c>
      <c r="H978" s="52">
        <v>838.57448281470033</v>
      </c>
      <c r="I978" s="52">
        <v>1250</v>
      </c>
      <c r="J978" s="52">
        <v>67.085958625176019</v>
      </c>
      <c r="K978" s="52">
        <v>0</v>
      </c>
      <c r="L978" s="52">
        <v>80</v>
      </c>
      <c r="M978" s="52">
        <v>52.505040322580648</v>
      </c>
      <c r="N978" s="52">
        <v>70.006720430107521</v>
      </c>
      <c r="O978" s="52">
        <v>100</v>
      </c>
      <c r="P978" s="52">
        <v>29</v>
      </c>
      <c r="Q978" s="52">
        <v>42.787124582869865</v>
      </c>
      <c r="R978" s="52">
        <v>42.259625499684411</v>
      </c>
      <c r="S978" s="52">
        <v>58.030913978494617</v>
      </c>
      <c r="T978" s="52">
        <v>57.049499443826491</v>
      </c>
      <c r="U978" s="52">
        <v>100</v>
      </c>
      <c r="V978" s="52">
        <v>74</v>
      </c>
      <c r="W978" s="52">
        <v>39.52725921798087</v>
      </c>
      <c r="X978" s="52">
        <v>52.703012290641162</v>
      </c>
      <c r="Y978" s="52">
        <v>100</v>
      </c>
      <c r="Z978" s="52">
        <v>25</v>
      </c>
      <c r="AA978" s="52">
        <v>34.171821305841924</v>
      </c>
      <c r="AB978" s="52">
        <v>45.562428407789227</v>
      </c>
      <c r="AC978" s="52">
        <v>100</v>
      </c>
      <c r="AD978" s="52">
        <v>210</v>
      </c>
      <c r="AE978" s="52">
        <v>58.249365079365049</v>
      </c>
      <c r="AF978" s="52">
        <v>77.66582010582006</v>
      </c>
      <c r="AG978" s="52">
        <v>100</v>
      </c>
      <c r="AH978" s="52">
        <v>70</v>
      </c>
      <c r="AI978" s="52">
        <v>51.291428571428568</v>
      </c>
      <c r="AJ978" s="52">
        <v>61.728333333333339</v>
      </c>
      <c r="AK978" s="52">
        <v>68.388571428571424</v>
      </c>
      <c r="AL978" s="52">
        <v>100</v>
      </c>
      <c r="AM978" s="53">
        <v>15.24</v>
      </c>
      <c r="AN978" s="53">
        <v>8.08</v>
      </c>
      <c r="AO978" s="53">
        <v>10.43</v>
      </c>
      <c r="AP978" s="52">
        <v>1</v>
      </c>
      <c r="AQ978" s="52">
        <v>0.37788018433179721</v>
      </c>
      <c r="AR978" s="52">
        <v>0.51724137931034486</v>
      </c>
      <c r="AS978" s="52">
        <v>0.32704402515723269</v>
      </c>
      <c r="AT978" s="52">
        <v>0.35023041474654376</v>
      </c>
      <c r="AU978" s="52">
        <v>0.44827586206896552</v>
      </c>
      <c r="AV978" s="52">
        <v>0.31446540880503143</v>
      </c>
      <c r="AW978" s="52">
        <v>0.97716894977168944</v>
      </c>
      <c r="AX978" s="52">
        <v>0.9859154929577465</v>
      </c>
      <c r="AY978" s="52">
        <v>0.97297297297297303</v>
      </c>
      <c r="AZ978" s="52">
        <v>0.1899179366940211</v>
      </c>
      <c r="BA978" s="52">
        <v>22.016412661195783</v>
      </c>
      <c r="BB978" s="52">
        <v>50</v>
      </c>
      <c r="BC978" s="52">
        <v>0.28957528957528955</v>
      </c>
      <c r="BD978" s="52">
        <v>2.0849420849420985</v>
      </c>
      <c r="BE978" s="52">
        <v>50</v>
      </c>
      <c r="BF978" s="52">
        <v>200</v>
      </c>
      <c r="BG978" s="52">
        <v>421</v>
      </c>
      <c r="BH978" s="52">
        <v>0.47505938242280282</v>
      </c>
      <c r="BI978" s="52">
        <v>31.670625494853521</v>
      </c>
      <c r="BJ978" s="52">
        <v>50</v>
      </c>
      <c r="BK978" s="52">
        <v>122</v>
      </c>
      <c r="BL978" s="52">
        <v>421</v>
      </c>
      <c r="BM978" s="52">
        <v>0.28978622327790976</v>
      </c>
      <c r="BN978" s="52">
        <v>19.319081551860652</v>
      </c>
      <c r="BO978" s="52">
        <v>50</v>
      </c>
      <c r="BP978" s="52">
        <v>191</v>
      </c>
      <c r="BQ978" s="52">
        <v>219</v>
      </c>
      <c r="BR978" s="52">
        <v>0.87214611872146119</v>
      </c>
      <c r="BS978" s="52">
        <v>46.390750995822408</v>
      </c>
      <c r="BT978" s="52">
        <v>50</v>
      </c>
      <c r="BU978" s="54">
        <v>211</v>
      </c>
      <c r="BV978" s="54">
        <v>230</v>
      </c>
      <c r="BW978" s="52">
        <v>0.91739130434782612</v>
      </c>
      <c r="BX978" s="52">
        <v>97.594819611470868</v>
      </c>
      <c r="BY978" s="52">
        <v>100</v>
      </c>
      <c r="BZ978" s="55">
        <v>63</v>
      </c>
      <c r="CA978" s="55">
        <v>76</v>
      </c>
      <c r="CB978" s="52">
        <v>0.82894736842105265</v>
      </c>
      <c r="CC978" s="52">
        <v>88.185890257558796</v>
      </c>
      <c r="CD978" s="52">
        <v>100</v>
      </c>
      <c r="CE978" s="52">
        <v>0</v>
      </c>
      <c r="CF978" s="52">
        <v>219</v>
      </c>
      <c r="CG978" s="52">
        <v>168</v>
      </c>
      <c r="CH978" s="52">
        <v>0.76712328767123283</v>
      </c>
      <c r="CI978" s="52">
        <v>100</v>
      </c>
      <c r="CJ978" s="52">
        <v>100</v>
      </c>
      <c r="CK978" s="52">
        <v>177</v>
      </c>
      <c r="CL978" s="52">
        <v>76</v>
      </c>
      <c r="CM978" s="52">
        <v>215</v>
      </c>
      <c r="CN978" s="52">
        <v>0.42937853107344631</v>
      </c>
      <c r="CO978" s="52">
        <v>0.82325581395348835</v>
      </c>
      <c r="CP978" s="52">
        <v>14.312617702448211</v>
      </c>
      <c r="CQ978" s="52">
        <v>50</v>
      </c>
      <c r="CR978" s="52">
        <v>467</v>
      </c>
      <c r="CS978" s="52">
        <v>853</v>
      </c>
      <c r="CT978" s="52">
        <v>0.54747948417350523</v>
      </c>
      <c r="CU978" s="52">
        <v>45.623290347792107</v>
      </c>
      <c r="CV978" s="52">
        <v>50</v>
      </c>
      <c r="CW978" s="52">
        <v>0.82894736842105265</v>
      </c>
      <c r="CX978" s="52">
        <v>0.94</v>
      </c>
      <c r="CY978" s="52">
        <v>0.1110526315789474</v>
      </c>
      <c r="CZ978" s="52">
        <v>16.823939048191338</v>
      </c>
      <c r="DA978" s="52">
        <v>19.496255895940152</v>
      </c>
      <c r="DB978" s="52">
        <v>17.335082511020332</v>
      </c>
      <c r="DC978" s="52">
        <v>12.629206143265662</v>
      </c>
      <c r="DD978" s="50" t="s">
        <v>1117</v>
      </c>
      <c r="DE978" s="22"/>
      <c r="DF978" s="22"/>
    </row>
    <row r="979" spans="1:110" x14ac:dyDescent="0.25">
      <c r="A979" s="50" t="s">
        <v>3491</v>
      </c>
      <c r="B979" s="50" t="s">
        <v>2569</v>
      </c>
      <c r="C979" s="50" t="s">
        <v>106</v>
      </c>
      <c r="D979" s="50" t="s">
        <v>107</v>
      </c>
      <c r="E979" s="50" t="s">
        <v>137</v>
      </c>
      <c r="F979" s="50" t="s">
        <v>1453</v>
      </c>
      <c r="G979" s="50" t="s">
        <v>109</v>
      </c>
      <c r="H979" s="52">
        <v>599.01345665888789</v>
      </c>
      <c r="I979" s="52">
        <v>750</v>
      </c>
      <c r="J979" s="52">
        <v>79.868460887851725</v>
      </c>
      <c r="K979" s="52">
        <v>0</v>
      </c>
      <c r="L979" s="52">
        <v>205</v>
      </c>
      <c r="M979" s="52">
        <v>74.651051996755967</v>
      </c>
      <c r="N979" s="52">
        <v>99.534735995674623</v>
      </c>
      <c r="O979" s="52">
        <v>100</v>
      </c>
      <c r="P979" s="52">
        <v>72</v>
      </c>
      <c r="Q979" s="52">
        <v>65.357674080420423</v>
      </c>
      <c r="R979" s="52">
        <v>73.241494696381906</v>
      </c>
      <c r="S979" s="52">
        <v>75</v>
      </c>
      <c r="T979" s="52">
        <v>87.143565440560565</v>
      </c>
      <c r="U979" s="52">
        <v>100</v>
      </c>
      <c r="V979" s="52">
        <v>205</v>
      </c>
      <c r="W979" s="52">
        <v>67.877661284978345</v>
      </c>
      <c r="X979" s="52">
        <v>90.503548379971122</v>
      </c>
      <c r="Y979" s="52">
        <v>100</v>
      </c>
      <c r="Z979" s="52">
        <v>72</v>
      </c>
      <c r="AA979" s="52">
        <v>57.969469011135679</v>
      </c>
      <c r="AB979" s="52">
        <v>77.292625348180906</v>
      </c>
      <c r="AC979" s="52">
        <v>100</v>
      </c>
      <c r="AD979" s="52">
        <v>74</v>
      </c>
      <c r="AE979" s="52">
        <v>52.824774774774788</v>
      </c>
      <c r="AF979" s="52">
        <v>70.433033033033055</v>
      </c>
      <c r="AG979" s="52">
        <v>100</v>
      </c>
      <c r="AH979" s="52">
        <v>28</v>
      </c>
      <c r="AI979" s="52">
        <v>42.219047619047615</v>
      </c>
      <c r="AJ979" s="52">
        <v>59.280434782608687</v>
      </c>
      <c r="AK979" s="52">
        <v>56.292063492063484</v>
      </c>
      <c r="AL979" s="52">
        <v>100</v>
      </c>
      <c r="AM979" s="53">
        <v>9.64</v>
      </c>
      <c r="AN979" s="53">
        <v>15.27</v>
      </c>
      <c r="AO979" s="53">
        <v>17.059999999999999</v>
      </c>
      <c r="AP979" s="52">
        <v>0</v>
      </c>
      <c r="AQ979" s="52">
        <v>0.99523809523809526</v>
      </c>
      <c r="AR979" s="52">
        <v>1</v>
      </c>
      <c r="AS979" s="52">
        <v>0.99259259259259258</v>
      </c>
      <c r="AT979" s="52">
        <v>0.99523809523809526</v>
      </c>
      <c r="AU979" s="52">
        <v>1</v>
      </c>
      <c r="AV979" s="52">
        <v>0.99259259259259258</v>
      </c>
      <c r="AW979" s="52">
        <v>1</v>
      </c>
      <c r="AX979" s="52">
        <v>1</v>
      </c>
      <c r="AY979" s="52">
        <v>1</v>
      </c>
      <c r="AZ979" s="52">
        <v>6.0324825986078884E-2</v>
      </c>
      <c r="BA979" s="52">
        <v>47.935034802784223</v>
      </c>
      <c r="BB979" s="52">
        <v>50</v>
      </c>
      <c r="BC979" s="52">
        <v>0.11510791366906475</v>
      </c>
      <c r="BD979" s="52">
        <v>36.978417266187073</v>
      </c>
      <c r="BE979" s="52">
        <v>50</v>
      </c>
      <c r="BF979" s="52"/>
      <c r="BG979" s="52"/>
      <c r="BH979" s="52"/>
      <c r="BI979" s="52"/>
      <c r="BJ979" s="52"/>
      <c r="BK979" s="52"/>
      <c r="BL979" s="52"/>
      <c r="BM979" s="52"/>
      <c r="BN979" s="52"/>
      <c r="BO979" s="52"/>
      <c r="BP979" s="52"/>
      <c r="BQ979" s="52"/>
      <c r="BR979" s="52"/>
      <c r="BS979" s="52"/>
      <c r="BT979" s="52"/>
      <c r="BU979" s="54"/>
      <c r="BV979" s="54"/>
      <c r="BW979" s="52"/>
      <c r="BX979" s="52"/>
      <c r="BY979" s="52"/>
      <c r="BZ979" s="55"/>
      <c r="CA979" s="55"/>
      <c r="CB979" s="52"/>
      <c r="CC979" s="52"/>
      <c r="CD979" s="52"/>
      <c r="CE979" s="52"/>
      <c r="CF979" s="52"/>
      <c r="CG979" s="52"/>
      <c r="CH979" s="52"/>
      <c r="CI979" s="52"/>
      <c r="CJ979" s="52"/>
      <c r="CK979" s="52">
        <v>77</v>
      </c>
      <c r="CL979" s="52">
        <v>38</v>
      </c>
      <c r="CM979" s="52">
        <v>66</v>
      </c>
      <c r="CN979" s="52">
        <v>0.4935064935064935</v>
      </c>
      <c r="CO979" s="52">
        <v>1.1666666666666667</v>
      </c>
      <c r="CP979" s="52">
        <v>32.900432900432904</v>
      </c>
      <c r="CQ979" s="52">
        <v>50</v>
      </c>
      <c r="CR979" s="52"/>
      <c r="CS979" s="52"/>
      <c r="CT979" s="52"/>
      <c r="CU979" s="52"/>
      <c r="CV979" s="52"/>
      <c r="CW979" s="52"/>
      <c r="CX979" s="52"/>
      <c r="CY979" s="52"/>
      <c r="CZ979" s="52">
        <v>16.823939048191338</v>
      </c>
      <c r="DA979" s="52">
        <v>19.496255895940152</v>
      </c>
      <c r="DB979" s="52">
        <v>17.335082511020332</v>
      </c>
      <c r="DC979" s="52"/>
      <c r="DD979" s="50" t="s">
        <v>1129</v>
      </c>
      <c r="DE979" s="22"/>
      <c r="DF979" s="22"/>
    </row>
    <row r="980" spans="1:110" x14ac:dyDescent="0.25">
      <c r="A980" s="50" t="s">
        <v>2918</v>
      </c>
      <c r="B980" s="50" t="s">
        <v>2570</v>
      </c>
      <c r="C980" s="50" t="s">
        <v>106</v>
      </c>
      <c r="D980" s="50" t="s">
        <v>167</v>
      </c>
      <c r="E980" s="50" t="s">
        <v>108</v>
      </c>
      <c r="F980" s="50" t="s">
        <v>2644</v>
      </c>
      <c r="G980" s="50" t="s">
        <v>109</v>
      </c>
      <c r="H980" s="52">
        <v>577.3201688654907</v>
      </c>
      <c r="I980" s="52">
        <v>650</v>
      </c>
      <c r="J980" s="52">
        <v>88.818487517767792</v>
      </c>
      <c r="K980" s="52">
        <v>0</v>
      </c>
      <c r="L980" s="52">
        <v>277</v>
      </c>
      <c r="M980" s="52">
        <v>74.504642719800628</v>
      </c>
      <c r="N980" s="52">
        <v>99.339523626400833</v>
      </c>
      <c r="O980" s="52">
        <v>100</v>
      </c>
      <c r="P980" s="52">
        <v>63</v>
      </c>
      <c r="Q980" s="52">
        <v>62.244878410727587</v>
      </c>
      <c r="R980" s="52">
        <v>71.335281636560566</v>
      </c>
      <c r="S980" s="52">
        <v>75</v>
      </c>
      <c r="T980" s="52">
        <v>82.993171214303459</v>
      </c>
      <c r="U980" s="52">
        <v>100</v>
      </c>
      <c r="V980" s="52">
        <v>277</v>
      </c>
      <c r="W980" s="52">
        <v>68.348032413631913</v>
      </c>
      <c r="X980" s="52">
        <v>91.13070988484256</v>
      </c>
      <c r="Y980" s="52">
        <v>100</v>
      </c>
      <c r="Z980" s="52">
        <v>63</v>
      </c>
      <c r="AA980" s="52">
        <v>58.200868386540911</v>
      </c>
      <c r="AB980" s="52">
        <v>77.601157848721215</v>
      </c>
      <c r="AC980" s="52">
        <v>100</v>
      </c>
      <c r="AD980" s="52">
        <v>66</v>
      </c>
      <c r="AE980" s="52">
        <v>68.127777777777794</v>
      </c>
      <c r="AF980" s="52">
        <v>90.837037037037064</v>
      </c>
      <c r="AG980" s="52">
        <v>100</v>
      </c>
      <c r="AH980" s="52">
        <v>16</v>
      </c>
      <c r="AI980" s="52"/>
      <c r="AJ980" s="52">
        <v>70.730000000000032</v>
      </c>
      <c r="AK980" s="52"/>
      <c r="AL980" s="52">
        <v>0</v>
      </c>
      <c r="AM980" s="53">
        <v>12.75</v>
      </c>
      <c r="AN980" s="53">
        <v>13.13</v>
      </c>
      <c r="AO980" s="53"/>
      <c r="AP980" s="52">
        <v>0</v>
      </c>
      <c r="AQ980" s="52">
        <v>0.98932384341637014</v>
      </c>
      <c r="AR980" s="52">
        <v>0.984375</v>
      </c>
      <c r="AS980" s="52">
        <v>0.99078341013824889</v>
      </c>
      <c r="AT980" s="52">
        <v>0.98932384341637014</v>
      </c>
      <c r="AU980" s="52">
        <v>0.984375</v>
      </c>
      <c r="AV980" s="52">
        <v>0.99078341013824889</v>
      </c>
      <c r="AW980" s="52">
        <v>1</v>
      </c>
      <c r="AX980" s="52"/>
      <c r="AY980" s="52">
        <v>1</v>
      </c>
      <c r="AZ980" s="52">
        <v>3.2028469750889681E-2</v>
      </c>
      <c r="BA980" s="52">
        <v>50</v>
      </c>
      <c r="BB980" s="52">
        <v>50</v>
      </c>
      <c r="BC980" s="52">
        <v>5.5555555555555552E-2</v>
      </c>
      <c r="BD980" s="52">
        <v>48.8888888888889</v>
      </c>
      <c r="BE980" s="52">
        <v>50</v>
      </c>
      <c r="BF980" s="52"/>
      <c r="BG980" s="52"/>
      <c r="BH980" s="52"/>
      <c r="BI980" s="52"/>
      <c r="BJ980" s="52"/>
      <c r="BK980" s="52"/>
      <c r="BL980" s="52"/>
      <c r="BM980" s="52"/>
      <c r="BN980" s="52"/>
      <c r="BO980" s="52"/>
      <c r="BP980" s="52"/>
      <c r="BQ980" s="52"/>
      <c r="BR980" s="52"/>
      <c r="BS980" s="52"/>
      <c r="BT980" s="52"/>
      <c r="BU980" s="54"/>
      <c r="BV980" s="54"/>
      <c r="BW980" s="52"/>
      <c r="BX980" s="52"/>
      <c r="BY980" s="52"/>
      <c r="BZ980" s="55"/>
      <c r="CA980" s="55"/>
      <c r="CB980" s="52"/>
      <c r="CC980" s="52"/>
      <c r="CD980" s="52"/>
      <c r="CE980" s="52"/>
      <c r="CF980" s="52"/>
      <c r="CG980" s="52"/>
      <c r="CH980" s="52"/>
      <c r="CI980" s="52"/>
      <c r="CJ980" s="52"/>
      <c r="CK980" s="52">
        <v>146</v>
      </c>
      <c r="CL980" s="52">
        <v>80</v>
      </c>
      <c r="CM980" s="52">
        <v>148</v>
      </c>
      <c r="CN980" s="52">
        <v>0.54794520547945202</v>
      </c>
      <c r="CO980" s="52">
        <v>0.98648648648648651</v>
      </c>
      <c r="CP980" s="52">
        <v>36.529680365296798</v>
      </c>
      <c r="CQ980" s="52">
        <v>50</v>
      </c>
      <c r="CR980" s="52"/>
      <c r="CS980" s="52"/>
      <c r="CT980" s="52"/>
      <c r="CU980" s="52"/>
      <c r="CV980" s="52"/>
      <c r="CW980" s="52"/>
      <c r="CX980" s="52"/>
      <c r="CY980" s="52"/>
      <c r="CZ980" s="52">
        <v>16.823939048191338</v>
      </c>
      <c r="DA980" s="52">
        <v>19.496255895940152</v>
      </c>
      <c r="DB980" s="52">
        <v>17.335082511020332</v>
      </c>
      <c r="DC980" s="52"/>
      <c r="DD980" s="50" t="s">
        <v>492</v>
      </c>
      <c r="DE980" s="22"/>
      <c r="DF980" s="22"/>
    </row>
    <row r="981" spans="1:110" x14ac:dyDescent="0.25">
      <c r="A981" s="50" t="s">
        <v>3446</v>
      </c>
      <c r="B981" s="50" t="s">
        <v>2571</v>
      </c>
      <c r="C981" s="50" t="s">
        <v>106</v>
      </c>
      <c r="D981" s="50" t="s">
        <v>107</v>
      </c>
      <c r="E981" s="50" t="s">
        <v>137</v>
      </c>
      <c r="F981" s="50" t="s">
        <v>1454</v>
      </c>
      <c r="G981" s="50" t="s">
        <v>109</v>
      </c>
      <c r="H981" s="52">
        <v>560.20868415305074</v>
      </c>
      <c r="I981" s="52">
        <v>750</v>
      </c>
      <c r="J981" s="52">
        <v>74.694491220406761</v>
      </c>
      <c r="K981" s="52">
        <v>0</v>
      </c>
      <c r="L981" s="52">
        <v>144</v>
      </c>
      <c r="M981" s="52">
        <v>66.269807582151188</v>
      </c>
      <c r="N981" s="52">
        <v>88.35974344286825</v>
      </c>
      <c r="O981" s="52">
        <v>100</v>
      </c>
      <c r="P981" s="52">
        <v>115</v>
      </c>
      <c r="Q981" s="52">
        <v>64.2761370993898</v>
      </c>
      <c r="R981" s="52">
        <v>66.314872564872559</v>
      </c>
      <c r="S981" s="52">
        <v>74.175742255170476</v>
      </c>
      <c r="T981" s="52">
        <v>85.701516132519728</v>
      </c>
      <c r="U981" s="52">
        <v>100</v>
      </c>
      <c r="V981" s="52">
        <v>144</v>
      </c>
      <c r="W981" s="52">
        <v>56.337044194683109</v>
      </c>
      <c r="X981" s="52">
        <v>75.11605892624415</v>
      </c>
      <c r="Y981" s="52">
        <v>100</v>
      </c>
      <c r="Z981" s="52">
        <v>115</v>
      </c>
      <c r="AA981" s="52">
        <v>53.820896170896205</v>
      </c>
      <c r="AB981" s="52">
        <v>71.761194894528273</v>
      </c>
      <c r="AC981" s="52">
        <v>100</v>
      </c>
      <c r="AD981" s="52">
        <v>53</v>
      </c>
      <c r="AE981" s="52">
        <v>51.582389937106917</v>
      </c>
      <c r="AF981" s="52">
        <v>68.776519916142547</v>
      </c>
      <c r="AG981" s="52">
        <v>100</v>
      </c>
      <c r="AH981" s="52">
        <v>41</v>
      </c>
      <c r="AI981" s="52">
        <v>48.391056910569091</v>
      </c>
      <c r="AJ981" s="52"/>
      <c r="AK981" s="52">
        <v>64.521409214092117</v>
      </c>
      <c r="AL981" s="52">
        <v>100</v>
      </c>
      <c r="AM981" s="53">
        <v>9.89</v>
      </c>
      <c r="AN981" s="53">
        <v>12.49</v>
      </c>
      <c r="AO981" s="53"/>
      <c r="AP981" s="52">
        <v>0</v>
      </c>
      <c r="AQ981" s="52">
        <v>1</v>
      </c>
      <c r="AR981" s="52">
        <v>1</v>
      </c>
      <c r="AS981" s="52">
        <v>1</v>
      </c>
      <c r="AT981" s="52">
        <v>1</v>
      </c>
      <c r="AU981" s="52">
        <v>1</v>
      </c>
      <c r="AV981" s="52">
        <v>1</v>
      </c>
      <c r="AW981" s="52">
        <v>1</v>
      </c>
      <c r="AX981" s="52">
        <v>1</v>
      </c>
      <c r="AY981" s="52"/>
      <c r="AZ981" s="52">
        <v>9.1445427728613568E-2</v>
      </c>
      <c r="BA981" s="52">
        <v>41.710914454277301</v>
      </c>
      <c r="BB981" s="52">
        <v>50</v>
      </c>
      <c r="BC981" s="52">
        <v>9.4339622641509441E-2</v>
      </c>
      <c r="BD981" s="52">
        <v>41.13207547169813</v>
      </c>
      <c r="BE981" s="52">
        <v>50</v>
      </c>
      <c r="BF981" s="52"/>
      <c r="BG981" s="52"/>
      <c r="BH981" s="52"/>
      <c r="BI981" s="52"/>
      <c r="BJ981" s="52"/>
      <c r="BK981" s="52"/>
      <c r="BL981" s="52"/>
      <c r="BM981" s="52"/>
      <c r="BN981" s="52"/>
      <c r="BO981" s="52"/>
      <c r="BP981" s="52"/>
      <c r="BQ981" s="52"/>
      <c r="BR981" s="52"/>
      <c r="BS981" s="52"/>
      <c r="BT981" s="52"/>
      <c r="BU981" s="54"/>
      <c r="BV981" s="54"/>
      <c r="BW981" s="52"/>
      <c r="BX981" s="52"/>
      <c r="BY981" s="52"/>
      <c r="BZ981" s="55"/>
      <c r="CA981" s="55"/>
      <c r="CB981" s="52"/>
      <c r="CC981" s="52"/>
      <c r="CD981" s="52"/>
      <c r="CE981" s="52"/>
      <c r="CF981" s="52"/>
      <c r="CG981" s="52"/>
      <c r="CH981" s="52"/>
      <c r="CI981" s="52"/>
      <c r="CJ981" s="52"/>
      <c r="CK981" s="52">
        <v>49</v>
      </c>
      <c r="CL981" s="52">
        <v>17</v>
      </c>
      <c r="CM981" s="52">
        <v>46</v>
      </c>
      <c r="CN981" s="52">
        <v>0.34693877551020408</v>
      </c>
      <c r="CO981" s="52">
        <v>1.0652173913043479</v>
      </c>
      <c r="CP981" s="52">
        <v>23.129251700680271</v>
      </c>
      <c r="CQ981" s="52">
        <v>50</v>
      </c>
      <c r="CR981" s="52"/>
      <c r="CS981" s="52"/>
      <c r="CT981" s="52"/>
      <c r="CU981" s="52"/>
      <c r="CV981" s="52"/>
      <c r="CW981" s="52"/>
      <c r="CX981" s="52"/>
      <c r="CY981" s="52"/>
      <c r="CZ981" s="52">
        <v>16.823939048191338</v>
      </c>
      <c r="DA981" s="52">
        <v>19.496255895940152</v>
      </c>
      <c r="DB981" s="52">
        <v>17.335082511020332</v>
      </c>
      <c r="DC981" s="52"/>
      <c r="DD981" s="50" t="s">
        <v>1082</v>
      </c>
      <c r="DE981" s="22"/>
      <c r="DF981" s="22"/>
    </row>
    <row r="982" spans="1:110" x14ac:dyDescent="0.25">
      <c r="A982" s="50" t="s">
        <v>3241</v>
      </c>
      <c r="B982" s="50" t="s">
        <v>2572</v>
      </c>
      <c r="C982" s="50" t="s">
        <v>106</v>
      </c>
      <c r="D982" s="50" t="s">
        <v>114</v>
      </c>
      <c r="E982" s="50" t="s">
        <v>137</v>
      </c>
      <c r="F982" s="50" t="s">
        <v>1454</v>
      </c>
      <c r="G982" s="50" t="s">
        <v>109</v>
      </c>
      <c r="H982" s="52">
        <v>467.10174531512371</v>
      </c>
      <c r="I982" s="52">
        <v>750</v>
      </c>
      <c r="J982" s="52">
        <v>62.280232708683158</v>
      </c>
      <c r="K982" s="52">
        <v>0</v>
      </c>
      <c r="L982" s="52">
        <v>98</v>
      </c>
      <c r="M982" s="52">
        <v>53.526238684531926</v>
      </c>
      <c r="N982" s="52">
        <v>71.368318246042577</v>
      </c>
      <c r="O982" s="52">
        <v>100</v>
      </c>
      <c r="P982" s="52">
        <v>84</v>
      </c>
      <c r="Q982" s="52">
        <v>52.066571670936789</v>
      </c>
      <c r="R982" s="52"/>
      <c r="S982" s="52"/>
      <c r="T982" s="52">
        <v>69.422095561249051</v>
      </c>
      <c r="U982" s="52">
        <v>100</v>
      </c>
      <c r="V982" s="52">
        <v>98</v>
      </c>
      <c r="W982" s="52">
        <v>45.501976817027824</v>
      </c>
      <c r="X982" s="52">
        <v>60.669302422703765</v>
      </c>
      <c r="Y982" s="52">
        <v>100</v>
      </c>
      <c r="Z982" s="52">
        <v>84</v>
      </c>
      <c r="AA982" s="52">
        <v>44.294375108363198</v>
      </c>
      <c r="AB982" s="52">
        <v>59.059166811150931</v>
      </c>
      <c r="AC982" s="52">
        <v>100</v>
      </c>
      <c r="AD982" s="52">
        <v>32</v>
      </c>
      <c r="AE982" s="52">
        <v>42.602083333333333</v>
      </c>
      <c r="AF982" s="52">
        <v>56.802777777777777</v>
      </c>
      <c r="AG982" s="52">
        <v>100</v>
      </c>
      <c r="AH982" s="52">
        <v>26</v>
      </c>
      <c r="AI982" s="52">
        <v>40.037179487179486</v>
      </c>
      <c r="AJ982" s="52"/>
      <c r="AK982" s="52">
        <v>53.382905982905982</v>
      </c>
      <c r="AL982" s="52">
        <v>100</v>
      </c>
      <c r="AM982" s="53"/>
      <c r="AN982" s="53"/>
      <c r="AO982" s="53"/>
      <c r="AP982" s="52">
        <v>0</v>
      </c>
      <c r="AQ982" s="52">
        <v>0.9907407407407407</v>
      </c>
      <c r="AR982" s="52">
        <v>0.98863636363636365</v>
      </c>
      <c r="AS982" s="52">
        <v>1</v>
      </c>
      <c r="AT982" s="52">
        <v>0.9907407407407407</v>
      </c>
      <c r="AU982" s="52">
        <v>0.98863636363636365</v>
      </c>
      <c r="AV982" s="52">
        <v>1</v>
      </c>
      <c r="AW982" s="52">
        <v>1</v>
      </c>
      <c r="AX982" s="52">
        <v>1</v>
      </c>
      <c r="AY982" s="52"/>
      <c r="AZ982" s="52">
        <v>0.14035087719298245</v>
      </c>
      <c r="BA982" s="52">
        <v>31.929824561403521</v>
      </c>
      <c r="BB982" s="52">
        <v>50</v>
      </c>
      <c r="BC982" s="52">
        <v>0.14432989690721648</v>
      </c>
      <c r="BD982" s="52">
        <v>31.134020618556725</v>
      </c>
      <c r="BE982" s="52">
        <v>50</v>
      </c>
      <c r="BF982" s="52"/>
      <c r="BG982" s="52"/>
      <c r="BH982" s="52"/>
      <c r="BI982" s="52"/>
      <c r="BJ982" s="52"/>
      <c r="BK982" s="52"/>
      <c r="BL982" s="52"/>
      <c r="BM982" s="52"/>
      <c r="BN982" s="52"/>
      <c r="BO982" s="52"/>
      <c r="BP982" s="52"/>
      <c r="BQ982" s="52"/>
      <c r="BR982" s="52"/>
      <c r="BS982" s="52"/>
      <c r="BT982" s="52"/>
      <c r="BU982" s="54"/>
      <c r="BV982" s="54"/>
      <c r="BW982" s="52"/>
      <c r="BX982" s="52"/>
      <c r="BY982" s="52"/>
      <c r="BZ982" s="55"/>
      <c r="CA982" s="55"/>
      <c r="CB982" s="52"/>
      <c r="CC982" s="52"/>
      <c r="CD982" s="52"/>
      <c r="CE982" s="52"/>
      <c r="CF982" s="52"/>
      <c r="CG982" s="52"/>
      <c r="CH982" s="52"/>
      <c r="CI982" s="52"/>
      <c r="CJ982" s="52"/>
      <c r="CK982" s="52">
        <v>38</v>
      </c>
      <c r="CL982" s="52">
        <v>19</v>
      </c>
      <c r="CM982" s="52">
        <v>37</v>
      </c>
      <c r="CN982" s="52">
        <v>0.5</v>
      </c>
      <c r="CO982" s="52">
        <v>1.027027027027027</v>
      </c>
      <c r="CP982" s="52">
        <v>33.333333333333329</v>
      </c>
      <c r="CQ982" s="52">
        <v>50</v>
      </c>
      <c r="CR982" s="52"/>
      <c r="CS982" s="52"/>
      <c r="CT982" s="52"/>
      <c r="CU982" s="52"/>
      <c r="CV982" s="52"/>
      <c r="CW982" s="52"/>
      <c r="CX982" s="52"/>
      <c r="CY982" s="52"/>
      <c r="CZ982" s="52">
        <v>16.823939048191338</v>
      </c>
      <c r="DA982" s="52">
        <v>19.496255895940152</v>
      </c>
      <c r="DB982" s="52">
        <v>17.335082511020332</v>
      </c>
      <c r="DC982" s="52"/>
      <c r="DD982" s="50" t="s">
        <v>1459</v>
      </c>
      <c r="DE982" s="22"/>
      <c r="DF982" s="22"/>
    </row>
    <row r="983" spans="1:110" x14ac:dyDescent="0.25">
      <c r="A983" s="50" t="s">
        <v>3078</v>
      </c>
      <c r="B983" s="50" t="s">
        <v>2573</v>
      </c>
      <c r="C983" s="50" t="s">
        <v>106</v>
      </c>
      <c r="D983" s="50" t="s">
        <v>114</v>
      </c>
      <c r="E983" s="50" t="s">
        <v>137</v>
      </c>
      <c r="F983" s="50" t="s">
        <v>2644</v>
      </c>
      <c r="G983" s="50" t="s">
        <v>109</v>
      </c>
      <c r="H983" s="52">
        <v>546.35800903898803</v>
      </c>
      <c r="I983" s="52">
        <v>650</v>
      </c>
      <c r="J983" s="52">
        <v>84.055078313690473</v>
      </c>
      <c r="K983" s="52">
        <v>0</v>
      </c>
      <c r="L983" s="52">
        <v>140</v>
      </c>
      <c r="M983" s="52">
        <v>75.03189712352733</v>
      </c>
      <c r="N983" s="52">
        <v>100</v>
      </c>
      <c r="O983" s="52">
        <v>100</v>
      </c>
      <c r="P983" s="52">
        <v>57</v>
      </c>
      <c r="Q983" s="52">
        <v>64.288986819235049</v>
      </c>
      <c r="R983" s="52">
        <v>74.0822803473406</v>
      </c>
      <c r="S983" s="52">
        <v>75</v>
      </c>
      <c r="T983" s="52">
        <v>85.718649092313399</v>
      </c>
      <c r="U983" s="52">
        <v>100</v>
      </c>
      <c r="V983" s="52">
        <v>140</v>
      </c>
      <c r="W983" s="52">
        <v>66.960783094711658</v>
      </c>
      <c r="X983" s="52">
        <v>89.281044126282211</v>
      </c>
      <c r="Y983" s="52">
        <v>100</v>
      </c>
      <c r="Z983" s="52">
        <v>57</v>
      </c>
      <c r="AA983" s="52">
        <v>56.590883586497618</v>
      </c>
      <c r="AB983" s="52">
        <v>75.454511448663482</v>
      </c>
      <c r="AC983" s="52">
        <v>100</v>
      </c>
      <c r="AD983" s="52">
        <v>53</v>
      </c>
      <c r="AE983" s="52">
        <v>57.469811320754737</v>
      </c>
      <c r="AF983" s="52">
        <v>76.626415094339649</v>
      </c>
      <c r="AG983" s="52">
        <v>100</v>
      </c>
      <c r="AH983" s="52">
        <v>19</v>
      </c>
      <c r="AI983" s="52"/>
      <c r="AJ983" s="52">
        <v>62.052941176470583</v>
      </c>
      <c r="AK983" s="52"/>
      <c r="AL983" s="52">
        <v>0</v>
      </c>
      <c r="AM983" s="53">
        <v>10.71</v>
      </c>
      <c r="AN983" s="53">
        <v>17.489999999999998</v>
      </c>
      <c r="AO983" s="53"/>
      <c r="AP983" s="52">
        <v>0</v>
      </c>
      <c r="AQ983" s="52">
        <v>0.99315068493150682</v>
      </c>
      <c r="AR983" s="52">
        <v>1</v>
      </c>
      <c r="AS983" s="52">
        <v>0.9882352941176471</v>
      </c>
      <c r="AT983" s="52">
        <v>0.99315068493150682</v>
      </c>
      <c r="AU983" s="52">
        <v>1</v>
      </c>
      <c r="AV983" s="52">
        <v>0.9882352941176471</v>
      </c>
      <c r="AW983" s="52">
        <v>1</v>
      </c>
      <c r="AX983" s="52">
        <v>1</v>
      </c>
      <c r="AY983" s="52">
        <v>1</v>
      </c>
      <c r="AZ983" s="52">
        <v>3.9007092198581561E-2</v>
      </c>
      <c r="BA983" s="52">
        <v>50</v>
      </c>
      <c r="BB983" s="52">
        <v>50</v>
      </c>
      <c r="BC983" s="52">
        <v>8.1818181818181818E-2</v>
      </c>
      <c r="BD983" s="52">
        <v>43.636363636363647</v>
      </c>
      <c r="BE983" s="52">
        <v>50</v>
      </c>
      <c r="BF983" s="52"/>
      <c r="BG983" s="52"/>
      <c r="BH983" s="52"/>
      <c r="BI983" s="52"/>
      <c r="BJ983" s="52"/>
      <c r="BK983" s="52"/>
      <c r="BL983" s="52"/>
      <c r="BM983" s="52"/>
      <c r="BN983" s="52"/>
      <c r="BO983" s="52"/>
      <c r="BP983" s="52"/>
      <c r="BQ983" s="52"/>
      <c r="BR983" s="52"/>
      <c r="BS983" s="52"/>
      <c r="BT983" s="52"/>
      <c r="BU983" s="54"/>
      <c r="BV983" s="54"/>
      <c r="BW983" s="52"/>
      <c r="BX983" s="52"/>
      <c r="BY983" s="52"/>
      <c r="BZ983" s="55"/>
      <c r="CA983" s="55"/>
      <c r="CB983" s="52"/>
      <c r="CC983" s="52"/>
      <c r="CD983" s="52"/>
      <c r="CE983" s="52"/>
      <c r="CF983" s="52"/>
      <c r="CG983" s="52"/>
      <c r="CH983" s="52"/>
      <c r="CI983" s="52"/>
      <c r="CJ983" s="52"/>
      <c r="CK983" s="52">
        <v>39</v>
      </c>
      <c r="CL983" s="52">
        <v>15</v>
      </c>
      <c r="CM983" s="52">
        <v>40</v>
      </c>
      <c r="CN983" s="52">
        <v>0.38461538461538464</v>
      </c>
      <c r="CO983" s="52">
        <v>0.97499999999999998</v>
      </c>
      <c r="CP983" s="52">
        <v>25.641025641025646</v>
      </c>
      <c r="CQ983" s="52">
        <v>50</v>
      </c>
      <c r="CR983" s="52"/>
      <c r="CS983" s="52"/>
      <c r="CT983" s="52"/>
      <c r="CU983" s="52"/>
      <c r="CV983" s="52"/>
      <c r="CW983" s="52"/>
      <c r="CX983" s="52"/>
      <c r="CY983" s="52"/>
      <c r="CZ983" s="52">
        <v>16.823939048191338</v>
      </c>
      <c r="DA983" s="52">
        <v>19.496255895940152</v>
      </c>
      <c r="DB983" s="52">
        <v>17.335082511020332</v>
      </c>
      <c r="DC983" s="52"/>
      <c r="DD983" s="50" t="s">
        <v>670</v>
      </c>
      <c r="DE983" s="22"/>
      <c r="DF983" s="22"/>
    </row>
    <row r="984" spans="1:110" x14ac:dyDescent="0.25">
      <c r="A984" s="50" t="s">
        <v>2746</v>
      </c>
      <c r="B984" s="50" t="s">
        <v>2574</v>
      </c>
      <c r="C984" s="50" t="s">
        <v>106</v>
      </c>
      <c r="D984" s="50" t="s">
        <v>107</v>
      </c>
      <c r="E984" s="50" t="s">
        <v>119</v>
      </c>
      <c r="F984" s="50" t="s">
        <v>1454</v>
      </c>
      <c r="G984" s="50" t="s">
        <v>109</v>
      </c>
      <c r="H984" s="52">
        <v>604.52888633120313</v>
      </c>
      <c r="I984" s="52">
        <v>800</v>
      </c>
      <c r="J984" s="52">
        <v>75.566110791400391</v>
      </c>
      <c r="K984" s="52">
        <v>0</v>
      </c>
      <c r="L984" s="52">
        <v>560</v>
      </c>
      <c r="M984" s="52">
        <v>66.477136486031199</v>
      </c>
      <c r="N984" s="52">
        <v>88.636181981374932</v>
      </c>
      <c r="O984" s="52">
        <v>100</v>
      </c>
      <c r="P984" s="52">
        <v>345</v>
      </c>
      <c r="Q984" s="52">
        <v>60.547951233642486</v>
      </c>
      <c r="R984" s="52">
        <v>67.069204855144136</v>
      </c>
      <c r="S984" s="52">
        <v>75</v>
      </c>
      <c r="T984" s="52">
        <v>80.730601644856648</v>
      </c>
      <c r="U984" s="52">
        <v>100</v>
      </c>
      <c r="V984" s="52">
        <v>559</v>
      </c>
      <c r="W984" s="52">
        <v>57.902883765607669</v>
      </c>
      <c r="X984" s="52">
        <v>77.20384502081022</v>
      </c>
      <c r="Y984" s="52">
        <v>100</v>
      </c>
      <c r="Z984" s="52">
        <v>344</v>
      </c>
      <c r="AA984" s="52">
        <v>52.173933084647381</v>
      </c>
      <c r="AB984" s="52">
        <v>69.565244112863184</v>
      </c>
      <c r="AC984" s="52">
        <v>100</v>
      </c>
      <c r="AD984" s="52">
        <v>183</v>
      </c>
      <c r="AE984" s="52">
        <v>52.579599271402536</v>
      </c>
      <c r="AF984" s="52">
        <v>70.106132361870038</v>
      </c>
      <c r="AG984" s="52">
        <v>100</v>
      </c>
      <c r="AH984" s="52">
        <v>118</v>
      </c>
      <c r="AI984" s="52">
        <v>48.219774011299435</v>
      </c>
      <c r="AJ984" s="52">
        <v>60.494358974358974</v>
      </c>
      <c r="AK984" s="52">
        <v>64.293032015065904</v>
      </c>
      <c r="AL984" s="52">
        <v>100</v>
      </c>
      <c r="AM984" s="53">
        <v>14.45</v>
      </c>
      <c r="AN984" s="53">
        <v>14.89</v>
      </c>
      <c r="AO984" s="53">
        <v>12.27</v>
      </c>
      <c r="AP984" s="52">
        <v>0</v>
      </c>
      <c r="AQ984" s="52">
        <v>0.99328859060402686</v>
      </c>
      <c r="AR984" s="52">
        <v>0.99202127659574468</v>
      </c>
      <c r="AS984" s="52">
        <v>0.99545454545454548</v>
      </c>
      <c r="AT984" s="52">
        <v>0.99170812603648428</v>
      </c>
      <c r="AU984" s="52">
        <v>0.98955613577023493</v>
      </c>
      <c r="AV984" s="52">
        <v>0.99545454545454548</v>
      </c>
      <c r="AW984" s="52">
        <v>0.97959183673469385</v>
      </c>
      <c r="AX984" s="52">
        <v>0.96923076923076923</v>
      </c>
      <c r="AY984" s="52">
        <v>1</v>
      </c>
      <c r="AZ984" s="52">
        <v>0.10426008968609865</v>
      </c>
      <c r="BA984" s="52">
        <v>39.147982062780272</v>
      </c>
      <c r="BB984" s="52">
        <v>50</v>
      </c>
      <c r="BC984" s="52">
        <v>0.13518197573656845</v>
      </c>
      <c r="BD984" s="52">
        <v>32.963604852686323</v>
      </c>
      <c r="BE984" s="52">
        <v>50</v>
      </c>
      <c r="BF984" s="52"/>
      <c r="BG984" s="52"/>
      <c r="BH984" s="52"/>
      <c r="BI984" s="52"/>
      <c r="BJ984" s="52"/>
      <c r="BK984" s="52"/>
      <c r="BL984" s="52"/>
      <c r="BM984" s="52"/>
      <c r="BN984" s="52"/>
      <c r="BO984" s="52"/>
      <c r="BP984" s="52">
        <v>72</v>
      </c>
      <c r="BQ984" s="52">
        <v>93</v>
      </c>
      <c r="BR984" s="52">
        <v>0.77419354838709675</v>
      </c>
      <c r="BS984" s="52">
        <v>41.180507892930677</v>
      </c>
      <c r="BT984" s="52">
        <v>50</v>
      </c>
      <c r="BU984" s="54"/>
      <c r="BV984" s="54"/>
      <c r="BW984" s="52"/>
      <c r="BX984" s="52"/>
      <c r="BY984" s="52"/>
      <c r="BZ984" s="55"/>
      <c r="CA984" s="55"/>
      <c r="CB984" s="52"/>
      <c r="CC984" s="52"/>
      <c r="CD984" s="52"/>
      <c r="CE984" s="52"/>
      <c r="CF984" s="52"/>
      <c r="CG984" s="52"/>
      <c r="CH984" s="52"/>
      <c r="CI984" s="52"/>
      <c r="CJ984" s="52"/>
      <c r="CK984" s="52">
        <v>285</v>
      </c>
      <c r="CL984" s="52">
        <v>174</v>
      </c>
      <c r="CM984" s="52">
        <v>298</v>
      </c>
      <c r="CN984" s="52">
        <v>0.61052631578947369</v>
      </c>
      <c r="CO984" s="52">
        <v>0.9563758389261745</v>
      </c>
      <c r="CP984" s="52">
        <v>40.701754385964911</v>
      </c>
      <c r="CQ984" s="52">
        <v>50</v>
      </c>
      <c r="CR984" s="52"/>
      <c r="CS984" s="52"/>
      <c r="CT984" s="52"/>
      <c r="CU984" s="52"/>
      <c r="CV984" s="52"/>
      <c r="CW984" s="52"/>
      <c r="CX984" s="52"/>
      <c r="CY984" s="52"/>
      <c r="CZ984" s="52">
        <v>16.823939048191338</v>
      </c>
      <c r="DA984" s="52">
        <v>19.496255895940152</v>
      </c>
      <c r="DB984" s="52">
        <v>17.335082511020332</v>
      </c>
      <c r="DC984" s="52"/>
      <c r="DD984" s="50" t="s">
        <v>285</v>
      </c>
      <c r="DE984" s="22"/>
      <c r="DF984" s="22"/>
    </row>
    <row r="985" spans="1:110" x14ac:dyDescent="0.25">
      <c r="A985" s="50" t="s">
        <v>3372</v>
      </c>
      <c r="B985" s="50" t="s">
        <v>2575</v>
      </c>
      <c r="C985" s="50" t="s">
        <v>106</v>
      </c>
      <c r="D985" s="50" t="s">
        <v>167</v>
      </c>
      <c r="E985" s="50" t="s">
        <v>132</v>
      </c>
      <c r="F985" s="50" t="s">
        <v>1453</v>
      </c>
      <c r="G985" s="50" t="s">
        <v>109</v>
      </c>
      <c r="H985" s="52">
        <v>490.44505255050848</v>
      </c>
      <c r="I985" s="52">
        <v>550</v>
      </c>
      <c r="J985" s="52">
        <v>89.171827736456095</v>
      </c>
      <c r="K985" s="52">
        <v>0</v>
      </c>
      <c r="L985" s="52">
        <v>128</v>
      </c>
      <c r="M985" s="52">
        <v>77.777401830234552</v>
      </c>
      <c r="N985" s="52">
        <v>100</v>
      </c>
      <c r="O985" s="52">
        <v>100</v>
      </c>
      <c r="P985" s="52">
        <v>58</v>
      </c>
      <c r="Q985" s="52">
        <v>70.28075704922945</v>
      </c>
      <c r="R985" s="52">
        <v>75</v>
      </c>
      <c r="S985" s="52">
        <v>75</v>
      </c>
      <c r="T985" s="52">
        <v>93.707676065639262</v>
      </c>
      <c r="U985" s="52">
        <v>100</v>
      </c>
      <c r="V985" s="52">
        <v>128</v>
      </c>
      <c r="W985" s="52">
        <v>70.124374793320101</v>
      </c>
      <c r="X985" s="52">
        <v>93.499166391093468</v>
      </c>
      <c r="Y985" s="52">
        <v>100</v>
      </c>
      <c r="Z985" s="52">
        <v>58</v>
      </c>
      <c r="AA985" s="52">
        <v>63.365659165228131</v>
      </c>
      <c r="AB985" s="52">
        <v>84.487545553637517</v>
      </c>
      <c r="AC985" s="52">
        <v>100</v>
      </c>
      <c r="AD985" s="52"/>
      <c r="AE985" s="52"/>
      <c r="AF985" s="52"/>
      <c r="AG985" s="52">
        <v>0</v>
      </c>
      <c r="AH985" s="52"/>
      <c r="AI985" s="52"/>
      <c r="AJ985" s="52"/>
      <c r="AK985" s="52"/>
      <c r="AL985" s="52">
        <v>0</v>
      </c>
      <c r="AM985" s="53">
        <v>4.71</v>
      </c>
      <c r="AN985" s="53">
        <v>11.63</v>
      </c>
      <c r="AO985" s="53"/>
      <c r="AP985" s="52">
        <v>0</v>
      </c>
      <c r="AQ985" s="52">
        <v>0.98496240601503759</v>
      </c>
      <c r="AR985" s="52">
        <v>0.9838709677419355</v>
      </c>
      <c r="AS985" s="52">
        <v>0.9859154929577465</v>
      </c>
      <c r="AT985" s="52">
        <v>0.98496240601503759</v>
      </c>
      <c r="AU985" s="52">
        <v>0.9838709677419355</v>
      </c>
      <c r="AV985" s="52">
        <v>0.9859154929577465</v>
      </c>
      <c r="AW985" s="52"/>
      <c r="AX985" s="52"/>
      <c r="AY985" s="52"/>
      <c r="AZ985" s="52">
        <v>5.3030303030303032E-2</v>
      </c>
      <c r="BA985" s="52">
        <v>49.393939393939412</v>
      </c>
      <c r="BB985" s="52">
        <v>50</v>
      </c>
      <c r="BC985" s="52">
        <v>7.0175438596491224E-2</v>
      </c>
      <c r="BD985" s="52">
        <v>45.964912280701768</v>
      </c>
      <c r="BE985" s="52">
        <v>50</v>
      </c>
      <c r="BF985" s="52"/>
      <c r="BG985" s="52"/>
      <c r="BH985" s="52"/>
      <c r="BI985" s="52"/>
      <c r="BJ985" s="52"/>
      <c r="BK985" s="52"/>
      <c r="BL985" s="52"/>
      <c r="BM985" s="52"/>
      <c r="BN985" s="52"/>
      <c r="BO985" s="52"/>
      <c r="BP985" s="52"/>
      <c r="BQ985" s="52"/>
      <c r="BR985" s="52"/>
      <c r="BS985" s="52"/>
      <c r="BT985" s="52"/>
      <c r="BU985" s="54"/>
      <c r="BV985" s="54"/>
      <c r="BW985" s="52"/>
      <c r="BX985" s="52"/>
      <c r="BY985" s="52"/>
      <c r="BZ985" s="55"/>
      <c r="CA985" s="55"/>
      <c r="CB985" s="52"/>
      <c r="CC985" s="52"/>
      <c r="CD985" s="52"/>
      <c r="CE985" s="52"/>
      <c r="CF985" s="52"/>
      <c r="CG985" s="52"/>
      <c r="CH985" s="52"/>
      <c r="CI985" s="52"/>
      <c r="CJ985" s="52"/>
      <c r="CK985" s="52">
        <v>57</v>
      </c>
      <c r="CL985" s="52">
        <v>20</v>
      </c>
      <c r="CM985" s="52">
        <v>55</v>
      </c>
      <c r="CN985" s="52">
        <v>0.35087719298245612</v>
      </c>
      <c r="CO985" s="52">
        <v>1.0363636363636364</v>
      </c>
      <c r="CP985" s="52">
        <v>23.391812865497073</v>
      </c>
      <c r="CQ985" s="52">
        <v>50</v>
      </c>
      <c r="CR985" s="52"/>
      <c r="CS985" s="52"/>
      <c r="CT985" s="52"/>
      <c r="CU985" s="52"/>
      <c r="CV985" s="52"/>
      <c r="CW985" s="52"/>
      <c r="CX985" s="52"/>
      <c r="CY985" s="52"/>
      <c r="CZ985" s="52">
        <v>16.823939048191338</v>
      </c>
      <c r="DA985" s="52">
        <v>19.496255895940152</v>
      </c>
      <c r="DB985" s="52">
        <v>17.335082511020332</v>
      </c>
      <c r="DC985" s="52"/>
      <c r="DD985" s="50" t="s">
        <v>1002</v>
      </c>
      <c r="DE985" s="22"/>
      <c r="DF985" s="22"/>
    </row>
    <row r="986" spans="1:110" x14ac:dyDescent="0.25">
      <c r="A986" s="50" t="s">
        <v>2902</v>
      </c>
      <c r="B986" s="50" t="s">
        <v>2576</v>
      </c>
      <c r="C986" s="50" t="s">
        <v>106</v>
      </c>
      <c r="D986" s="50" t="s">
        <v>114</v>
      </c>
      <c r="E986" s="50" t="s">
        <v>132</v>
      </c>
      <c r="F986" s="50" t="s">
        <v>2644</v>
      </c>
      <c r="G986" s="50" t="s">
        <v>109</v>
      </c>
      <c r="H986" s="52">
        <v>491.2600891799575</v>
      </c>
      <c r="I986" s="52">
        <v>550</v>
      </c>
      <c r="J986" s="52">
        <v>89.320016214537716</v>
      </c>
      <c r="K986" s="52">
        <v>0</v>
      </c>
      <c r="L986" s="52">
        <v>142</v>
      </c>
      <c r="M986" s="52">
        <v>82.284025641920095</v>
      </c>
      <c r="N986" s="52">
        <v>100</v>
      </c>
      <c r="O986" s="52">
        <v>100</v>
      </c>
      <c r="P986" s="52">
        <v>40</v>
      </c>
      <c r="Q986" s="52">
        <v>67.738308791789535</v>
      </c>
      <c r="R986" s="52">
        <v>75</v>
      </c>
      <c r="S986" s="52">
        <v>75</v>
      </c>
      <c r="T986" s="52">
        <v>90.317745055719385</v>
      </c>
      <c r="U986" s="52">
        <v>100</v>
      </c>
      <c r="V986" s="52">
        <v>142</v>
      </c>
      <c r="W986" s="52">
        <v>73.819198667790218</v>
      </c>
      <c r="X986" s="52">
        <v>98.425598223720286</v>
      </c>
      <c r="Y986" s="52">
        <v>100</v>
      </c>
      <c r="Z986" s="52">
        <v>40</v>
      </c>
      <c r="AA986" s="52">
        <v>60.07034747659749</v>
      </c>
      <c r="AB986" s="52">
        <v>80.09379663546332</v>
      </c>
      <c r="AC986" s="52">
        <v>100</v>
      </c>
      <c r="AD986" s="52"/>
      <c r="AE986" s="52"/>
      <c r="AF986" s="52"/>
      <c r="AG986" s="52">
        <v>0</v>
      </c>
      <c r="AH986" s="52"/>
      <c r="AI986" s="52"/>
      <c r="AJ986" s="52"/>
      <c r="AK986" s="52"/>
      <c r="AL986" s="52">
        <v>0</v>
      </c>
      <c r="AM986" s="53">
        <v>7.26</v>
      </c>
      <c r="AN986" s="53">
        <v>14.92</v>
      </c>
      <c r="AO986" s="53"/>
      <c r="AP986" s="52">
        <v>0</v>
      </c>
      <c r="AQ986" s="52">
        <v>0.99305555555555558</v>
      </c>
      <c r="AR986" s="52">
        <v>0.97560975609756095</v>
      </c>
      <c r="AS986" s="52">
        <v>1</v>
      </c>
      <c r="AT986" s="52">
        <v>0.99305555555555558</v>
      </c>
      <c r="AU986" s="52">
        <v>0.97560975609756095</v>
      </c>
      <c r="AV986" s="52">
        <v>1</v>
      </c>
      <c r="AW986" s="52"/>
      <c r="AX986" s="52"/>
      <c r="AY986" s="52"/>
      <c r="AZ986" s="52">
        <v>3.7383177570093455E-2</v>
      </c>
      <c r="BA986" s="52">
        <v>50</v>
      </c>
      <c r="BB986" s="52">
        <v>50</v>
      </c>
      <c r="BC986" s="52">
        <v>0.13157894736842105</v>
      </c>
      <c r="BD986" s="52">
        <v>33.684210526315802</v>
      </c>
      <c r="BE986" s="52">
        <v>50</v>
      </c>
      <c r="BF986" s="52"/>
      <c r="BG986" s="52"/>
      <c r="BH986" s="52"/>
      <c r="BI986" s="52"/>
      <c r="BJ986" s="52"/>
      <c r="BK986" s="52"/>
      <c r="BL986" s="52"/>
      <c r="BM986" s="52"/>
      <c r="BN986" s="52"/>
      <c r="BO986" s="52"/>
      <c r="BP986" s="52"/>
      <c r="BQ986" s="52"/>
      <c r="BR986" s="52"/>
      <c r="BS986" s="52"/>
      <c r="BT986" s="52"/>
      <c r="BU986" s="54"/>
      <c r="BV986" s="54"/>
      <c r="BW986" s="52"/>
      <c r="BX986" s="52"/>
      <c r="BY986" s="52"/>
      <c r="BZ986" s="55"/>
      <c r="CA986" s="55"/>
      <c r="CB986" s="52"/>
      <c r="CC986" s="52"/>
      <c r="CD986" s="52"/>
      <c r="CE986" s="52"/>
      <c r="CF986" s="52"/>
      <c r="CG986" s="52"/>
      <c r="CH986" s="52"/>
      <c r="CI986" s="52"/>
      <c r="CJ986" s="52"/>
      <c r="CK986" s="52">
        <v>74</v>
      </c>
      <c r="CL986" s="52">
        <v>43</v>
      </c>
      <c r="CM986" s="52">
        <v>75</v>
      </c>
      <c r="CN986" s="52">
        <v>0.58108108108108103</v>
      </c>
      <c r="CO986" s="52">
        <v>0.98666666666666669</v>
      </c>
      <c r="CP986" s="52">
        <v>38.738738738738739</v>
      </c>
      <c r="CQ986" s="52">
        <v>50</v>
      </c>
      <c r="CR986" s="52"/>
      <c r="CS986" s="52"/>
      <c r="CT986" s="52"/>
      <c r="CU986" s="52"/>
      <c r="CV986" s="52"/>
      <c r="CW986" s="52"/>
      <c r="CX986" s="52"/>
      <c r="CY986" s="52"/>
      <c r="CZ986" s="52">
        <v>16.823939048191338</v>
      </c>
      <c r="DA986" s="52">
        <v>19.496255895940152</v>
      </c>
      <c r="DB986" s="52">
        <v>17.335082511020332</v>
      </c>
      <c r="DC986" s="52"/>
      <c r="DD986" s="50" t="s">
        <v>473</v>
      </c>
      <c r="DE986" s="22"/>
      <c r="DF986" s="22"/>
    </row>
    <row r="987" spans="1:110" x14ac:dyDescent="0.25">
      <c r="A987" s="50" t="s">
        <v>3509</v>
      </c>
      <c r="B987" s="50" t="s">
        <v>2577</v>
      </c>
      <c r="C987" s="50" t="s">
        <v>106</v>
      </c>
      <c r="D987" s="50" t="s">
        <v>122</v>
      </c>
      <c r="E987" s="50" t="s">
        <v>123</v>
      </c>
      <c r="F987" s="50" t="s">
        <v>2644</v>
      </c>
      <c r="G987" s="50" t="s">
        <v>109</v>
      </c>
      <c r="H987" s="52">
        <v>757.080433458637</v>
      </c>
      <c r="I987" s="52">
        <v>1250</v>
      </c>
      <c r="J987" s="52">
        <v>60.56643467669096</v>
      </c>
      <c r="K987" s="52">
        <v>0</v>
      </c>
      <c r="L987" s="52">
        <v>341</v>
      </c>
      <c r="M987" s="52">
        <v>50.180121979419567</v>
      </c>
      <c r="N987" s="52">
        <v>66.906829305892757</v>
      </c>
      <c r="O987" s="52">
        <v>100</v>
      </c>
      <c r="P987" s="52">
        <v>191</v>
      </c>
      <c r="Q987" s="52">
        <v>44.891225205952431</v>
      </c>
      <c r="R987" s="52">
        <v>40.182918098510875</v>
      </c>
      <c r="S987" s="52">
        <v>56.914650537634373</v>
      </c>
      <c r="T987" s="52">
        <v>59.854966941269907</v>
      </c>
      <c r="U987" s="52">
        <v>100</v>
      </c>
      <c r="V987" s="52">
        <v>329</v>
      </c>
      <c r="W987" s="52">
        <v>35.280756361914506</v>
      </c>
      <c r="X987" s="52">
        <v>47.041008482552677</v>
      </c>
      <c r="Y987" s="52">
        <v>100</v>
      </c>
      <c r="Z987" s="52">
        <v>185</v>
      </c>
      <c r="AA987" s="52">
        <v>31.465019658834088</v>
      </c>
      <c r="AB987" s="52">
        <v>41.953359545112114</v>
      </c>
      <c r="AC987" s="52">
        <v>100</v>
      </c>
      <c r="AD987" s="52">
        <v>347</v>
      </c>
      <c r="AE987" s="52">
        <v>53.126512968299686</v>
      </c>
      <c r="AF987" s="52">
        <v>70.835350624399581</v>
      </c>
      <c r="AG987" s="52">
        <v>100</v>
      </c>
      <c r="AH987" s="52">
        <v>215</v>
      </c>
      <c r="AI987" s="52">
        <v>48.055503875969016</v>
      </c>
      <c r="AJ987" s="52">
        <v>61.386111111111084</v>
      </c>
      <c r="AK987" s="52">
        <v>64.074005167958688</v>
      </c>
      <c r="AL987" s="52">
        <v>100</v>
      </c>
      <c r="AM987" s="53">
        <v>12.02</v>
      </c>
      <c r="AN987" s="53">
        <v>8.7100000000000009</v>
      </c>
      <c r="AO987" s="53">
        <v>13.33</v>
      </c>
      <c r="AP987" s="52">
        <v>1</v>
      </c>
      <c r="AQ987" s="52">
        <v>0.95108695652173914</v>
      </c>
      <c r="AR987" s="52">
        <v>0.93364928909952605</v>
      </c>
      <c r="AS987" s="52">
        <v>0.97452229299363058</v>
      </c>
      <c r="AT987" s="52">
        <v>0.90322580645161288</v>
      </c>
      <c r="AU987" s="52">
        <v>0.87906976744186049</v>
      </c>
      <c r="AV987" s="52">
        <v>0.93630573248407645</v>
      </c>
      <c r="AW987" s="52">
        <v>0.96808510638297873</v>
      </c>
      <c r="AX987" s="52">
        <v>0.97046413502109707</v>
      </c>
      <c r="AY987" s="52">
        <v>0.96402877697841727</v>
      </c>
      <c r="AZ987" s="52">
        <v>0.17857142857142858</v>
      </c>
      <c r="BA987" s="52">
        <v>24.285714285714288</v>
      </c>
      <c r="BB987" s="52">
        <v>50</v>
      </c>
      <c r="BC987" s="52">
        <v>0.20979765708200213</v>
      </c>
      <c r="BD987" s="52">
        <v>18.04046858359958</v>
      </c>
      <c r="BE987" s="52">
        <v>50</v>
      </c>
      <c r="BF987" s="52">
        <v>338</v>
      </c>
      <c r="BG987" s="52">
        <v>718</v>
      </c>
      <c r="BH987" s="52">
        <v>0.47075208913649025</v>
      </c>
      <c r="BI987" s="52">
        <v>31.38347260909935</v>
      </c>
      <c r="BJ987" s="52">
        <v>50</v>
      </c>
      <c r="BK987" s="52">
        <v>100</v>
      </c>
      <c r="BL987" s="52">
        <v>718</v>
      </c>
      <c r="BM987" s="52">
        <v>0.1392757660167131</v>
      </c>
      <c r="BN987" s="52">
        <v>9.2850510677808735</v>
      </c>
      <c r="BO987" s="52">
        <v>50</v>
      </c>
      <c r="BP987" s="52">
        <v>345</v>
      </c>
      <c r="BQ987" s="52">
        <v>431</v>
      </c>
      <c r="BR987" s="52">
        <v>0.80046403712296987</v>
      </c>
      <c r="BS987" s="52">
        <v>42.577874315051588</v>
      </c>
      <c r="BT987" s="52">
        <v>50</v>
      </c>
      <c r="BU987" s="54">
        <v>312</v>
      </c>
      <c r="BV987" s="54">
        <v>409</v>
      </c>
      <c r="BW987" s="52">
        <v>0.76283618581907087</v>
      </c>
      <c r="BX987" s="52">
        <v>81.152785725433077</v>
      </c>
      <c r="BY987" s="52">
        <v>100</v>
      </c>
      <c r="BZ987" s="55">
        <v>179</v>
      </c>
      <c r="CA987" s="55">
        <v>247</v>
      </c>
      <c r="CB987" s="52">
        <v>0.72469635627530371</v>
      </c>
      <c r="CC987" s="52">
        <v>77.095357050564232</v>
      </c>
      <c r="CD987" s="52">
        <v>100</v>
      </c>
      <c r="CE987" s="52">
        <v>1</v>
      </c>
      <c r="CF987" s="52">
        <v>324</v>
      </c>
      <c r="CG987" s="52">
        <v>207</v>
      </c>
      <c r="CH987" s="52">
        <v>0.63888888888888884</v>
      </c>
      <c r="CI987" s="52">
        <v>85.185185185185176</v>
      </c>
      <c r="CJ987" s="52">
        <v>100</v>
      </c>
      <c r="CK987" s="52">
        <v>215</v>
      </c>
      <c r="CL987" s="52">
        <v>54</v>
      </c>
      <c r="CM987" s="52">
        <v>379</v>
      </c>
      <c r="CN987" s="52">
        <v>0.25116279069767444</v>
      </c>
      <c r="CO987" s="52">
        <v>0.56728232189973615</v>
      </c>
      <c r="CP987" s="52">
        <v>4.1860465116279073</v>
      </c>
      <c r="CQ987" s="52">
        <v>50</v>
      </c>
      <c r="CR987" s="52">
        <v>602</v>
      </c>
      <c r="CS987" s="52">
        <v>1510</v>
      </c>
      <c r="CT987" s="52">
        <v>0.39867549668874175</v>
      </c>
      <c r="CU987" s="52">
        <v>33.222958057395147</v>
      </c>
      <c r="CV987" s="52">
        <v>50</v>
      </c>
      <c r="CW987" s="52">
        <v>0.72469635627530371</v>
      </c>
      <c r="CX987" s="52">
        <v>0.85384615384615392</v>
      </c>
      <c r="CY987" s="52">
        <v>0.12914979757085021</v>
      </c>
      <c r="CZ987" s="52">
        <v>16.823939048191338</v>
      </c>
      <c r="DA987" s="52">
        <v>19.496255895940152</v>
      </c>
      <c r="DB987" s="52">
        <v>17.335082511020332</v>
      </c>
      <c r="DC987" s="52">
        <v>12.629206143265662</v>
      </c>
      <c r="DD987" s="50" t="s">
        <v>1146</v>
      </c>
      <c r="DE987" s="22"/>
      <c r="DF987" s="22"/>
    </row>
    <row r="988" spans="1:110" x14ac:dyDescent="0.25">
      <c r="A988" s="50" t="s">
        <v>3297</v>
      </c>
      <c r="B988" s="50" t="s">
        <v>2578</v>
      </c>
      <c r="C988" s="50" t="s">
        <v>106</v>
      </c>
      <c r="D988" s="50" t="s">
        <v>107</v>
      </c>
      <c r="E988" s="50" t="s">
        <v>137</v>
      </c>
      <c r="F988" s="50" t="s">
        <v>2644</v>
      </c>
      <c r="G988" s="50" t="s">
        <v>109</v>
      </c>
      <c r="H988" s="52">
        <v>550.29042868366253</v>
      </c>
      <c r="I988" s="52">
        <v>650</v>
      </c>
      <c r="J988" s="52">
        <v>84.660065951332697</v>
      </c>
      <c r="K988" s="52">
        <v>0</v>
      </c>
      <c r="L988" s="52">
        <v>288</v>
      </c>
      <c r="M988" s="52">
        <v>80.794352953802758</v>
      </c>
      <c r="N988" s="52">
        <v>100</v>
      </c>
      <c r="O988" s="52">
        <v>100</v>
      </c>
      <c r="P988" s="52">
        <v>52</v>
      </c>
      <c r="Q988" s="52">
        <v>67.132126759142551</v>
      </c>
      <c r="R988" s="52">
        <v>75</v>
      </c>
      <c r="S988" s="52">
        <v>75</v>
      </c>
      <c r="T988" s="52">
        <v>89.509502345523401</v>
      </c>
      <c r="U988" s="52">
        <v>100</v>
      </c>
      <c r="V988" s="52">
        <v>288</v>
      </c>
      <c r="W988" s="52">
        <v>73.838891953041241</v>
      </c>
      <c r="X988" s="52">
        <v>98.451855937388316</v>
      </c>
      <c r="Y988" s="52">
        <v>100</v>
      </c>
      <c r="Z988" s="52">
        <v>52</v>
      </c>
      <c r="AA988" s="52">
        <v>59.823361215188136</v>
      </c>
      <c r="AB988" s="52">
        <v>79.764481620250848</v>
      </c>
      <c r="AC988" s="52">
        <v>100</v>
      </c>
      <c r="AD988" s="52">
        <v>78</v>
      </c>
      <c r="AE988" s="52">
        <v>60.645726495726485</v>
      </c>
      <c r="AF988" s="52">
        <v>80.860968660968652</v>
      </c>
      <c r="AG988" s="52">
        <v>100</v>
      </c>
      <c r="AH988" s="52">
        <v>13</v>
      </c>
      <c r="AI988" s="52"/>
      <c r="AJ988" s="52">
        <v>61.80871794871797</v>
      </c>
      <c r="AK988" s="52"/>
      <c r="AL988" s="52">
        <v>0</v>
      </c>
      <c r="AM988" s="53">
        <v>7.86</v>
      </c>
      <c r="AN988" s="53">
        <v>15.17</v>
      </c>
      <c r="AO988" s="53"/>
      <c r="AP988" s="52">
        <v>0</v>
      </c>
      <c r="AQ988" s="52">
        <v>1</v>
      </c>
      <c r="AR988" s="52">
        <v>1</v>
      </c>
      <c r="AS988" s="52">
        <v>1</v>
      </c>
      <c r="AT988" s="52">
        <v>1</v>
      </c>
      <c r="AU988" s="52">
        <v>1</v>
      </c>
      <c r="AV988" s="52">
        <v>1</v>
      </c>
      <c r="AW988" s="52">
        <v>1</v>
      </c>
      <c r="AX988" s="52"/>
      <c r="AY988" s="52">
        <v>1</v>
      </c>
      <c r="AZ988" s="52">
        <v>8.5899513776337116E-2</v>
      </c>
      <c r="BA988" s="52">
        <v>42.820097244732587</v>
      </c>
      <c r="BB988" s="52">
        <v>50</v>
      </c>
      <c r="BC988" s="52">
        <v>0.14503816793893129</v>
      </c>
      <c r="BD988" s="52">
        <v>30.992366412213745</v>
      </c>
      <c r="BE988" s="52">
        <v>50</v>
      </c>
      <c r="BF988" s="52"/>
      <c r="BG988" s="52"/>
      <c r="BH988" s="52"/>
      <c r="BI988" s="52"/>
      <c r="BJ988" s="52"/>
      <c r="BK988" s="52"/>
      <c r="BL988" s="52"/>
      <c r="BM988" s="52"/>
      <c r="BN988" s="52"/>
      <c r="BO988" s="52"/>
      <c r="BP988" s="52"/>
      <c r="BQ988" s="52"/>
      <c r="BR988" s="52"/>
      <c r="BS988" s="52"/>
      <c r="BT988" s="52"/>
      <c r="BU988" s="54"/>
      <c r="BV988" s="54"/>
      <c r="BW988" s="52"/>
      <c r="BX988" s="52"/>
      <c r="BY988" s="52"/>
      <c r="BZ988" s="55"/>
      <c r="CA988" s="55"/>
      <c r="CB988" s="52"/>
      <c r="CC988" s="52"/>
      <c r="CD988" s="52"/>
      <c r="CE988" s="52"/>
      <c r="CF988" s="52"/>
      <c r="CG988" s="52"/>
      <c r="CH988" s="52"/>
      <c r="CI988" s="52"/>
      <c r="CJ988" s="52"/>
      <c r="CK988" s="52">
        <v>98</v>
      </c>
      <c r="CL988" s="52">
        <v>41</v>
      </c>
      <c r="CM988" s="52">
        <v>105</v>
      </c>
      <c r="CN988" s="52">
        <v>0.41836734693877553</v>
      </c>
      <c r="CO988" s="52">
        <v>0.93333333333333335</v>
      </c>
      <c r="CP988" s="52">
        <v>27.891156462585037</v>
      </c>
      <c r="CQ988" s="52">
        <v>50</v>
      </c>
      <c r="CR988" s="52"/>
      <c r="CS988" s="52"/>
      <c r="CT988" s="52"/>
      <c r="CU988" s="52"/>
      <c r="CV988" s="52"/>
      <c r="CW988" s="52"/>
      <c r="CX988" s="52"/>
      <c r="CY988" s="52"/>
      <c r="CZ988" s="52">
        <v>16.823939048191338</v>
      </c>
      <c r="DA988" s="52">
        <v>19.496255895940152</v>
      </c>
      <c r="DB988" s="52">
        <v>17.335082511020332</v>
      </c>
      <c r="DC988" s="52"/>
      <c r="DD988" s="50" t="s">
        <v>916</v>
      </c>
      <c r="DE988" s="22"/>
      <c r="DF988" s="22"/>
    </row>
    <row r="989" spans="1:110" x14ac:dyDescent="0.25">
      <c r="A989" s="50" t="s">
        <v>2985</v>
      </c>
      <c r="B989" s="50" t="s">
        <v>2579</v>
      </c>
      <c r="C989" s="50" t="s">
        <v>106</v>
      </c>
      <c r="D989" s="50" t="s">
        <v>107</v>
      </c>
      <c r="E989" s="50" t="s">
        <v>119</v>
      </c>
      <c r="F989" s="50" t="s">
        <v>1454</v>
      </c>
      <c r="G989" s="50" t="s">
        <v>109</v>
      </c>
      <c r="H989" s="52">
        <v>469.80740555264572</v>
      </c>
      <c r="I989" s="52">
        <v>800</v>
      </c>
      <c r="J989" s="52">
        <v>58.725925694080715</v>
      </c>
      <c r="K989" s="52">
        <v>0</v>
      </c>
      <c r="L989" s="52">
        <v>199</v>
      </c>
      <c r="M989" s="52">
        <v>58.124793168767589</v>
      </c>
      <c r="N989" s="52">
        <v>77.499724225023442</v>
      </c>
      <c r="O989" s="52">
        <v>100</v>
      </c>
      <c r="P989" s="52">
        <v>197</v>
      </c>
      <c r="Q989" s="52">
        <v>57.903027455218954</v>
      </c>
      <c r="R989" s="52"/>
      <c r="S989" s="52"/>
      <c r="T989" s="52">
        <v>77.20403660695861</v>
      </c>
      <c r="U989" s="52">
        <v>100</v>
      </c>
      <c r="V989" s="52">
        <v>199</v>
      </c>
      <c r="W989" s="52">
        <v>47.192466474472837</v>
      </c>
      <c r="X989" s="52">
        <v>62.923288632630445</v>
      </c>
      <c r="Y989" s="52">
        <v>100</v>
      </c>
      <c r="Z989" s="52">
        <v>197</v>
      </c>
      <c r="AA989" s="52">
        <v>47.045543937145872</v>
      </c>
      <c r="AB989" s="52">
        <v>62.727391916194499</v>
      </c>
      <c r="AC989" s="52">
        <v>100</v>
      </c>
      <c r="AD989" s="52">
        <v>67</v>
      </c>
      <c r="AE989" s="52">
        <v>43.42537313432836</v>
      </c>
      <c r="AF989" s="52">
        <v>57.900497512437809</v>
      </c>
      <c r="AG989" s="52">
        <v>100</v>
      </c>
      <c r="AH989" s="52">
        <v>66</v>
      </c>
      <c r="AI989" s="52">
        <v>43.172222222222217</v>
      </c>
      <c r="AJ989" s="52"/>
      <c r="AK989" s="52">
        <v>57.562962962962963</v>
      </c>
      <c r="AL989" s="52">
        <v>100</v>
      </c>
      <c r="AM989" s="53"/>
      <c r="AN989" s="53"/>
      <c r="AO989" s="53"/>
      <c r="AP989" s="52">
        <v>0</v>
      </c>
      <c r="AQ989" s="52">
        <v>0.97309417040358748</v>
      </c>
      <c r="AR989" s="52">
        <v>0.97209302325581393</v>
      </c>
      <c r="AS989" s="52"/>
      <c r="AT989" s="52">
        <v>0.97826086956521741</v>
      </c>
      <c r="AU989" s="52">
        <v>0.97747747747747749</v>
      </c>
      <c r="AV989" s="52"/>
      <c r="AW989" s="52">
        <v>1</v>
      </c>
      <c r="AX989" s="52">
        <v>1</v>
      </c>
      <c r="AY989" s="52"/>
      <c r="AZ989" s="52">
        <v>0.20472440944881889</v>
      </c>
      <c r="BA989" s="52">
        <v>19.055118110236236</v>
      </c>
      <c r="BB989" s="52">
        <v>50</v>
      </c>
      <c r="BC989" s="52">
        <v>0.212707182320442</v>
      </c>
      <c r="BD989" s="52">
        <v>17.458563535911598</v>
      </c>
      <c r="BE989" s="52">
        <v>50</v>
      </c>
      <c r="BF989" s="52"/>
      <c r="BG989" s="52"/>
      <c r="BH989" s="52"/>
      <c r="BI989" s="52"/>
      <c r="BJ989" s="52"/>
      <c r="BK989" s="52"/>
      <c r="BL989" s="52"/>
      <c r="BM989" s="52"/>
      <c r="BN989" s="52"/>
      <c r="BO989" s="52"/>
      <c r="BP989" s="52">
        <v>31</v>
      </c>
      <c r="BQ989" s="52">
        <v>44</v>
      </c>
      <c r="BR989" s="52">
        <v>0.70454545454545459</v>
      </c>
      <c r="BS989" s="52">
        <v>37.475822050290141</v>
      </c>
      <c r="BT989" s="52">
        <v>50</v>
      </c>
      <c r="BU989" s="54"/>
      <c r="BV989" s="54"/>
      <c r="BW989" s="52"/>
      <c r="BX989" s="52"/>
      <c r="BY989" s="52"/>
      <c r="BZ989" s="55"/>
      <c r="CA989" s="55"/>
      <c r="CB989" s="52"/>
      <c r="CC989" s="52"/>
      <c r="CD989" s="52"/>
      <c r="CE989" s="52"/>
      <c r="CF989" s="52"/>
      <c r="CG989" s="52"/>
      <c r="CH989" s="52"/>
      <c r="CI989" s="52"/>
      <c r="CJ989" s="52"/>
      <c r="CK989" s="52">
        <v>0</v>
      </c>
      <c r="CL989" s="52"/>
      <c r="CM989" s="52">
        <v>106</v>
      </c>
      <c r="CN989" s="52"/>
      <c r="CO989" s="52">
        <v>0</v>
      </c>
      <c r="CP989" s="52">
        <v>0</v>
      </c>
      <c r="CQ989" s="52">
        <v>50</v>
      </c>
      <c r="CR989" s="52"/>
      <c r="CS989" s="52"/>
      <c r="CT989" s="52"/>
      <c r="CU989" s="52"/>
      <c r="CV989" s="52"/>
      <c r="CW989" s="52"/>
      <c r="CX989" s="52"/>
      <c r="CY989" s="52"/>
      <c r="CZ989" s="52">
        <v>16.823939048191338</v>
      </c>
      <c r="DA989" s="52">
        <v>19.496255895940152</v>
      </c>
      <c r="DB989" s="52">
        <v>17.335082511020332</v>
      </c>
      <c r="DC989" s="52"/>
      <c r="DD989" s="50" t="s">
        <v>566</v>
      </c>
      <c r="DE989" s="22"/>
      <c r="DF989" s="22"/>
    </row>
    <row r="990" spans="1:110" x14ac:dyDescent="0.25">
      <c r="A990" s="50" t="s">
        <v>3169</v>
      </c>
      <c r="B990" s="50" t="s">
        <v>2580</v>
      </c>
      <c r="C990" s="50" t="s">
        <v>106</v>
      </c>
      <c r="D990" s="50" t="s">
        <v>107</v>
      </c>
      <c r="E990" s="50" t="s">
        <v>137</v>
      </c>
      <c r="F990" s="50" t="s">
        <v>1454</v>
      </c>
      <c r="G990" s="50" t="s">
        <v>109</v>
      </c>
      <c r="H990" s="52">
        <v>239.66645265944919</v>
      </c>
      <c r="I990" s="52">
        <v>550</v>
      </c>
      <c r="J990" s="52">
        <v>43.575718665354394</v>
      </c>
      <c r="K990" s="52">
        <v>0</v>
      </c>
      <c r="L990" s="52">
        <v>45</v>
      </c>
      <c r="M990" s="52">
        <v>49.139601787704358</v>
      </c>
      <c r="N990" s="52">
        <v>65.519469050272477</v>
      </c>
      <c r="O990" s="52">
        <v>100</v>
      </c>
      <c r="P990" s="52">
        <v>41</v>
      </c>
      <c r="Q990" s="52">
        <v>49.073869325188959</v>
      </c>
      <c r="R990" s="52"/>
      <c r="S990" s="52"/>
      <c r="T990" s="52">
        <v>65.431825766918621</v>
      </c>
      <c r="U990" s="52">
        <v>100</v>
      </c>
      <c r="V990" s="52">
        <v>45</v>
      </c>
      <c r="W990" s="52">
        <v>37.062396554063213</v>
      </c>
      <c r="X990" s="52">
        <v>49.416528738750948</v>
      </c>
      <c r="Y990" s="52">
        <v>100</v>
      </c>
      <c r="Z990" s="52">
        <v>41</v>
      </c>
      <c r="AA990" s="52">
        <v>37.529527383185915</v>
      </c>
      <c r="AB990" s="52">
        <v>50.039369844247886</v>
      </c>
      <c r="AC990" s="52">
        <v>100</v>
      </c>
      <c r="AD990" s="52"/>
      <c r="AE990" s="52"/>
      <c r="AF990" s="52"/>
      <c r="AG990" s="52">
        <v>0</v>
      </c>
      <c r="AH990" s="52"/>
      <c r="AI990" s="52"/>
      <c r="AJ990" s="52"/>
      <c r="AK990" s="52"/>
      <c r="AL990" s="52">
        <v>0</v>
      </c>
      <c r="AM990" s="53"/>
      <c r="AN990" s="53"/>
      <c r="AO990" s="53"/>
      <c r="AP990" s="52">
        <v>0</v>
      </c>
      <c r="AQ990" s="52">
        <v>1</v>
      </c>
      <c r="AR990" s="52">
        <v>1</v>
      </c>
      <c r="AS990" s="52"/>
      <c r="AT990" s="52">
        <v>1</v>
      </c>
      <c r="AU990" s="52">
        <v>1</v>
      </c>
      <c r="AV990" s="52"/>
      <c r="AW990" s="52"/>
      <c r="AX990" s="52"/>
      <c r="AY990" s="52"/>
      <c r="AZ990" s="52">
        <v>0.3125</v>
      </c>
      <c r="BA990" s="52">
        <v>0</v>
      </c>
      <c r="BB990" s="52">
        <v>50</v>
      </c>
      <c r="BC990" s="52">
        <v>0.3349282296650718</v>
      </c>
      <c r="BD990" s="52">
        <v>0</v>
      </c>
      <c r="BE990" s="52">
        <v>50</v>
      </c>
      <c r="BF990" s="52"/>
      <c r="BG990" s="52"/>
      <c r="BH990" s="52"/>
      <c r="BI990" s="52"/>
      <c r="BJ990" s="52"/>
      <c r="BK990" s="52"/>
      <c r="BL990" s="52"/>
      <c r="BM990" s="52"/>
      <c r="BN990" s="52"/>
      <c r="BO990" s="52"/>
      <c r="BP990" s="52"/>
      <c r="BQ990" s="52"/>
      <c r="BR990" s="52"/>
      <c r="BS990" s="52"/>
      <c r="BT990" s="52"/>
      <c r="BU990" s="54"/>
      <c r="BV990" s="54"/>
      <c r="BW990" s="52"/>
      <c r="BX990" s="52"/>
      <c r="BY990" s="52"/>
      <c r="BZ990" s="55"/>
      <c r="CA990" s="55"/>
      <c r="CB990" s="52"/>
      <c r="CC990" s="52"/>
      <c r="CD990" s="52"/>
      <c r="CE990" s="52"/>
      <c r="CF990" s="52"/>
      <c r="CG990" s="52"/>
      <c r="CH990" s="52"/>
      <c r="CI990" s="52"/>
      <c r="CJ990" s="52"/>
      <c r="CK990" s="52">
        <v>18</v>
      </c>
      <c r="CL990" s="52">
        <v>5</v>
      </c>
      <c r="CM990" s="52">
        <v>22</v>
      </c>
      <c r="CN990" s="52">
        <v>0.27777777777777779</v>
      </c>
      <c r="CO990" s="52">
        <v>0.81818181818181823</v>
      </c>
      <c r="CP990" s="52">
        <v>9.2592592592592595</v>
      </c>
      <c r="CQ990" s="52">
        <v>50</v>
      </c>
      <c r="CR990" s="52"/>
      <c r="CS990" s="52"/>
      <c r="CT990" s="52"/>
      <c r="CU990" s="52"/>
      <c r="CV990" s="52"/>
      <c r="CW990" s="52"/>
      <c r="CX990" s="52"/>
      <c r="CY990" s="52"/>
      <c r="CZ990" s="52">
        <v>16.823939048191338</v>
      </c>
      <c r="DA990" s="52">
        <v>19.496255895940152</v>
      </c>
      <c r="DB990" s="52">
        <v>17.335082511020332</v>
      </c>
      <c r="DC990" s="52"/>
      <c r="DD990" s="50" t="s">
        <v>768</v>
      </c>
      <c r="DE990" s="22"/>
      <c r="DF990" s="22"/>
    </row>
    <row r="991" spans="1:110" x14ac:dyDescent="0.25">
      <c r="A991" s="50" t="s">
        <v>3234</v>
      </c>
      <c r="B991" s="50" t="s">
        <v>2581</v>
      </c>
      <c r="C991" s="50" t="s">
        <v>106</v>
      </c>
      <c r="D991" s="50" t="s">
        <v>108</v>
      </c>
      <c r="E991" s="50" t="s">
        <v>119</v>
      </c>
      <c r="F991" s="50" t="s">
        <v>2644</v>
      </c>
      <c r="G991" s="50" t="s">
        <v>109</v>
      </c>
      <c r="H991" s="52">
        <v>562.97203375565994</v>
      </c>
      <c r="I991" s="52">
        <v>800</v>
      </c>
      <c r="J991" s="52">
        <v>70.371504219457492</v>
      </c>
      <c r="K991" s="52">
        <v>1</v>
      </c>
      <c r="L991" s="52">
        <v>606</v>
      </c>
      <c r="M991" s="52">
        <v>60.345712847399859</v>
      </c>
      <c r="N991" s="52">
        <v>80.460950463199808</v>
      </c>
      <c r="O991" s="52">
        <v>100</v>
      </c>
      <c r="P991" s="52">
        <v>372</v>
      </c>
      <c r="Q991" s="52">
        <v>52.727422467084978</v>
      </c>
      <c r="R991" s="52">
        <v>60.671187744903825</v>
      </c>
      <c r="S991" s="52">
        <v>72.456841144310673</v>
      </c>
      <c r="T991" s="52">
        <v>70.303229956113299</v>
      </c>
      <c r="U991" s="52">
        <v>100</v>
      </c>
      <c r="V991" s="52">
        <v>605</v>
      </c>
      <c r="W991" s="52">
        <v>49.705297166779793</v>
      </c>
      <c r="X991" s="52">
        <v>66.273729555706396</v>
      </c>
      <c r="Y991" s="52">
        <v>100</v>
      </c>
      <c r="Z991" s="52">
        <v>371</v>
      </c>
      <c r="AA991" s="52">
        <v>42.788805535294557</v>
      </c>
      <c r="AB991" s="52">
        <v>57.051740713726076</v>
      </c>
      <c r="AC991" s="52">
        <v>100</v>
      </c>
      <c r="AD991" s="52">
        <v>204</v>
      </c>
      <c r="AE991" s="52">
        <v>55.28308823529408</v>
      </c>
      <c r="AF991" s="52">
        <v>73.710784313725441</v>
      </c>
      <c r="AG991" s="52">
        <v>100</v>
      </c>
      <c r="AH991" s="52">
        <v>125</v>
      </c>
      <c r="AI991" s="52">
        <v>50.604400000000034</v>
      </c>
      <c r="AJ991" s="52">
        <v>62.686075949367101</v>
      </c>
      <c r="AK991" s="52">
        <v>67.472533333333374</v>
      </c>
      <c r="AL991" s="52">
        <v>100</v>
      </c>
      <c r="AM991" s="53">
        <v>19.72</v>
      </c>
      <c r="AN991" s="53">
        <v>17.88</v>
      </c>
      <c r="AO991" s="53">
        <v>12.08</v>
      </c>
      <c r="AP991" s="52">
        <v>0</v>
      </c>
      <c r="AQ991" s="52">
        <v>0.9983974358974359</v>
      </c>
      <c r="AR991" s="52">
        <v>0.99736147757255933</v>
      </c>
      <c r="AS991" s="52">
        <v>1</v>
      </c>
      <c r="AT991" s="52">
        <v>0.99842767295597479</v>
      </c>
      <c r="AU991" s="52">
        <v>0.99744245524296671</v>
      </c>
      <c r="AV991" s="52">
        <v>1</v>
      </c>
      <c r="AW991" s="52">
        <v>0.99532710280373837</v>
      </c>
      <c r="AX991" s="52">
        <v>0.99248120300751874</v>
      </c>
      <c r="AY991" s="52">
        <v>1</v>
      </c>
      <c r="AZ991" s="52">
        <v>8.0188679245283015E-2</v>
      </c>
      <c r="BA991" s="52">
        <v>43.962264150943398</v>
      </c>
      <c r="BB991" s="52">
        <v>50</v>
      </c>
      <c r="BC991" s="52">
        <v>9.6938775510204078E-2</v>
      </c>
      <c r="BD991" s="52">
        <v>40.612244897959201</v>
      </c>
      <c r="BE991" s="52">
        <v>50</v>
      </c>
      <c r="BF991" s="52"/>
      <c r="BG991" s="52"/>
      <c r="BH991" s="52"/>
      <c r="BI991" s="52"/>
      <c r="BJ991" s="52"/>
      <c r="BK991" s="52"/>
      <c r="BL991" s="52"/>
      <c r="BM991" s="52"/>
      <c r="BN991" s="52"/>
      <c r="BO991" s="52"/>
      <c r="BP991" s="52">
        <v>211</v>
      </c>
      <c r="BQ991" s="52">
        <v>234</v>
      </c>
      <c r="BR991" s="52">
        <v>0.90170940170940173</v>
      </c>
      <c r="BS991" s="52">
        <v>47.963266048372432</v>
      </c>
      <c r="BT991" s="52">
        <v>50</v>
      </c>
      <c r="BU991" s="54"/>
      <c r="BV991" s="54"/>
      <c r="BW991" s="52"/>
      <c r="BX991" s="52"/>
      <c r="BY991" s="52"/>
      <c r="BZ991" s="55"/>
      <c r="CA991" s="55"/>
      <c r="CB991" s="52"/>
      <c r="CC991" s="52"/>
      <c r="CD991" s="52"/>
      <c r="CE991" s="52"/>
      <c r="CF991" s="52"/>
      <c r="CG991" s="52"/>
      <c r="CH991" s="52"/>
      <c r="CI991" s="52"/>
      <c r="CJ991" s="52"/>
      <c r="CK991" s="52">
        <v>310</v>
      </c>
      <c r="CL991" s="52">
        <v>141</v>
      </c>
      <c r="CM991" s="52">
        <v>429</v>
      </c>
      <c r="CN991" s="52">
        <v>0.45483870967741935</v>
      </c>
      <c r="CO991" s="52">
        <v>0.72261072261072257</v>
      </c>
      <c r="CP991" s="52">
        <v>15.161290322580644</v>
      </c>
      <c r="CQ991" s="52">
        <v>50</v>
      </c>
      <c r="CR991" s="52"/>
      <c r="CS991" s="52"/>
      <c r="CT991" s="52"/>
      <c r="CU991" s="52"/>
      <c r="CV991" s="52"/>
      <c r="CW991" s="52"/>
      <c r="CX991" s="52"/>
      <c r="CY991" s="52"/>
      <c r="CZ991" s="52">
        <v>16.823939048191338</v>
      </c>
      <c r="DA991" s="52">
        <v>19.496255895940152</v>
      </c>
      <c r="DB991" s="52">
        <v>17.335082511020332</v>
      </c>
      <c r="DC991" s="52"/>
      <c r="DD991" s="50" t="s">
        <v>842</v>
      </c>
      <c r="DE991" s="22"/>
      <c r="DF991" s="22"/>
    </row>
    <row r="992" spans="1:110" x14ac:dyDescent="0.25">
      <c r="A992" s="50" t="s">
        <v>3129</v>
      </c>
      <c r="B992" s="50" t="s">
        <v>2582</v>
      </c>
      <c r="C992" s="50" t="s">
        <v>106</v>
      </c>
      <c r="D992" s="50" t="s">
        <v>107</v>
      </c>
      <c r="E992" s="50" t="s">
        <v>132</v>
      </c>
      <c r="F992" s="50" t="s">
        <v>2644</v>
      </c>
      <c r="G992" s="50" t="s">
        <v>109</v>
      </c>
      <c r="H992" s="52">
        <v>347.5</v>
      </c>
      <c r="I992" s="52">
        <v>350</v>
      </c>
      <c r="J992" s="52">
        <v>99.285714285714292</v>
      </c>
      <c r="K992" s="52">
        <v>0</v>
      </c>
      <c r="L992" s="52">
        <v>192</v>
      </c>
      <c r="M992" s="52">
        <v>89.863128435959723</v>
      </c>
      <c r="N992" s="52">
        <v>100</v>
      </c>
      <c r="O992" s="52">
        <v>100</v>
      </c>
      <c r="P992" s="52">
        <v>15</v>
      </c>
      <c r="Q992" s="52"/>
      <c r="R992" s="52">
        <v>75</v>
      </c>
      <c r="S992" s="52">
        <v>75</v>
      </c>
      <c r="T992" s="52"/>
      <c r="U992" s="52">
        <v>0</v>
      </c>
      <c r="V992" s="52">
        <v>193</v>
      </c>
      <c r="W992" s="52">
        <v>82.06611621443227</v>
      </c>
      <c r="X992" s="52">
        <v>100</v>
      </c>
      <c r="Y992" s="52">
        <v>100</v>
      </c>
      <c r="Z992" s="52">
        <v>15</v>
      </c>
      <c r="AA992" s="52"/>
      <c r="AB992" s="52"/>
      <c r="AC992" s="52">
        <v>0</v>
      </c>
      <c r="AD992" s="52"/>
      <c r="AE992" s="52"/>
      <c r="AF992" s="52"/>
      <c r="AG992" s="52">
        <v>0</v>
      </c>
      <c r="AH992" s="52"/>
      <c r="AI992" s="52"/>
      <c r="AJ992" s="52"/>
      <c r="AK992" s="52"/>
      <c r="AL992" s="52">
        <v>0</v>
      </c>
      <c r="AM992" s="53"/>
      <c r="AN992" s="53"/>
      <c r="AO992" s="53"/>
      <c r="AP992" s="52">
        <v>0</v>
      </c>
      <c r="AQ992" s="52">
        <v>0.99487179487179489</v>
      </c>
      <c r="AR992" s="52"/>
      <c r="AS992" s="52">
        <v>0.994413407821229</v>
      </c>
      <c r="AT992" s="52">
        <v>1</v>
      </c>
      <c r="AU992" s="52"/>
      <c r="AV992" s="52">
        <v>1</v>
      </c>
      <c r="AW992" s="52"/>
      <c r="AX992" s="52"/>
      <c r="AY992" s="52"/>
      <c r="AZ992" s="52">
        <v>2.5000000000000001E-2</v>
      </c>
      <c r="BA992" s="52">
        <v>50</v>
      </c>
      <c r="BB992" s="52">
        <v>50</v>
      </c>
      <c r="BC992" s="52">
        <v>6.25E-2</v>
      </c>
      <c r="BD992" s="52">
        <v>47.500000000000007</v>
      </c>
      <c r="BE992" s="52">
        <v>50</v>
      </c>
      <c r="BF992" s="52"/>
      <c r="BG992" s="52"/>
      <c r="BH992" s="52"/>
      <c r="BI992" s="52"/>
      <c r="BJ992" s="52"/>
      <c r="BK992" s="52"/>
      <c r="BL992" s="52"/>
      <c r="BM992" s="52"/>
      <c r="BN992" s="52"/>
      <c r="BO992" s="52"/>
      <c r="BP992" s="52"/>
      <c r="BQ992" s="52"/>
      <c r="BR992" s="52"/>
      <c r="BS992" s="52"/>
      <c r="BT992" s="52"/>
      <c r="BU992" s="54"/>
      <c r="BV992" s="54"/>
      <c r="BW992" s="52"/>
      <c r="BX992" s="52"/>
      <c r="BY992" s="52"/>
      <c r="BZ992" s="55"/>
      <c r="CA992" s="55"/>
      <c r="CB992" s="52"/>
      <c r="CC992" s="52"/>
      <c r="CD992" s="52"/>
      <c r="CE992" s="52"/>
      <c r="CF992" s="52"/>
      <c r="CG992" s="52"/>
      <c r="CH992" s="52"/>
      <c r="CI992" s="52"/>
      <c r="CJ992" s="52"/>
      <c r="CK992" s="52">
        <v>109</v>
      </c>
      <c r="CL992" s="52">
        <v>88</v>
      </c>
      <c r="CM992" s="52">
        <v>113</v>
      </c>
      <c r="CN992" s="52">
        <v>0.80733944954128445</v>
      </c>
      <c r="CO992" s="52">
        <v>0.96460176991150437</v>
      </c>
      <c r="CP992" s="52">
        <v>50</v>
      </c>
      <c r="CQ992" s="52">
        <v>50</v>
      </c>
      <c r="CR992" s="52"/>
      <c r="CS992" s="52"/>
      <c r="CT992" s="52"/>
      <c r="CU992" s="52"/>
      <c r="CV992" s="52"/>
      <c r="CW992" s="52"/>
      <c r="CX992" s="52"/>
      <c r="CY992" s="52"/>
      <c r="CZ992" s="52">
        <v>16.823939048191338</v>
      </c>
      <c r="DA992" s="52">
        <v>19.496255895940152</v>
      </c>
      <c r="DB992" s="52">
        <v>17.335082511020332</v>
      </c>
      <c r="DC992" s="52"/>
      <c r="DD992" s="50" t="s">
        <v>727</v>
      </c>
      <c r="DE992" s="22"/>
      <c r="DF992" s="22"/>
    </row>
    <row r="993" spans="1:110" x14ac:dyDescent="0.25">
      <c r="A993" s="50" t="s">
        <v>3092</v>
      </c>
      <c r="B993" s="50" t="s">
        <v>2583</v>
      </c>
      <c r="C993" s="50" t="s">
        <v>106</v>
      </c>
      <c r="D993" s="50" t="s">
        <v>108</v>
      </c>
      <c r="E993" s="50" t="s">
        <v>119</v>
      </c>
      <c r="F993" s="50" t="s">
        <v>1453</v>
      </c>
      <c r="G993" s="50" t="s">
        <v>109</v>
      </c>
      <c r="H993" s="52">
        <v>587.71227238334404</v>
      </c>
      <c r="I993" s="52">
        <v>800</v>
      </c>
      <c r="J993" s="52">
        <v>73.464034047918005</v>
      </c>
      <c r="K993" s="52">
        <v>0</v>
      </c>
      <c r="L993" s="52">
        <v>457</v>
      </c>
      <c r="M993" s="52">
        <v>67.471402306041568</v>
      </c>
      <c r="N993" s="52">
        <v>89.961869741388753</v>
      </c>
      <c r="O993" s="52">
        <v>100</v>
      </c>
      <c r="P993" s="52">
        <v>179</v>
      </c>
      <c r="Q993" s="52">
        <v>57.867767998654273</v>
      </c>
      <c r="R993" s="52">
        <v>66.870243220301759</v>
      </c>
      <c r="S993" s="52">
        <v>73.655037345690232</v>
      </c>
      <c r="T993" s="52">
        <v>77.157023998205702</v>
      </c>
      <c r="U993" s="52">
        <v>100</v>
      </c>
      <c r="V993" s="52">
        <v>457</v>
      </c>
      <c r="W993" s="52">
        <v>60.589202494730209</v>
      </c>
      <c r="X993" s="52">
        <v>80.785603326306941</v>
      </c>
      <c r="Y993" s="52">
        <v>100</v>
      </c>
      <c r="Z993" s="52">
        <v>179</v>
      </c>
      <c r="AA993" s="52">
        <v>50.834290082948691</v>
      </c>
      <c r="AB993" s="52">
        <v>67.779053443931588</v>
      </c>
      <c r="AC993" s="52">
        <v>100</v>
      </c>
      <c r="AD993" s="52">
        <v>160</v>
      </c>
      <c r="AE993" s="52">
        <v>55.451458333333335</v>
      </c>
      <c r="AF993" s="52">
        <v>73.93527777777777</v>
      </c>
      <c r="AG993" s="52">
        <v>100</v>
      </c>
      <c r="AH993" s="52">
        <v>64</v>
      </c>
      <c r="AI993" s="52">
        <v>49.087500000000006</v>
      </c>
      <c r="AJ993" s="52">
        <v>59.69409722222224</v>
      </c>
      <c r="AK993" s="52">
        <v>65.45</v>
      </c>
      <c r="AL993" s="52">
        <v>100</v>
      </c>
      <c r="AM993" s="53">
        <v>15.78</v>
      </c>
      <c r="AN993" s="53">
        <v>16.03</v>
      </c>
      <c r="AO993" s="53">
        <v>10.6</v>
      </c>
      <c r="AP993" s="52">
        <v>0</v>
      </c>
      <c r="AQ993" s="52">
        <v>0.99356223175965663</v>
      </c>
      <c r="AR993" s="52">
        <v>0.99456521739130432</v>
      </c>
      <c r="AS993" s="52">
        <v>0.99290780141843971</v>
      </c>
      <c r="AT993" s="52">
        <v>0.99145299145299148</v>
      </c>
      <c r="AU993" s="52">
        <v>0.989247311827957</v>
      </c>
      <c r="AV993" s="52">
        <v>0.99290780141843971</v>
      </c>
      <c r="AW993" s="52">
        <v>0.99378881987577639</v>
      </c>
      <c r="AX993" s="52">
        <v>1</v>
      </c>
      <c r="AY993" s="52">
        <v>0.98969072164948457</v>
      </c>
      <c r="AZ993" s="52">
        <v>5.7569296375266525E-2</v>
      </c>
      <c r="BA993" s="52">
        <v>48.486140724946701</v>
      </c>
      <c r="BB993" s="52">
        <v>50</v>
      </c>
      <c r="BC993" s="52">
        <v>0.12921348314606743</v>
      </c>
      <c r="BD993" s="52">
        <v>34.157303370786529</v>
      </c>
      <c r="BE993" s="52">
        <v>50</v>
      </c>
      <c r="BF993" s="52"/>
      <c r="BG993" s="52"/>
      <c r="BH993" s="52"/>
      <c r="BI993" s="52"/>
      <c r="BJ993" s="52"/>
      <c r="BK993" s="52"/>
      <c r="BL993" s="52"/>
      <c r="BM993" s="52"/>
      <c r="BN993" s="52"/>
      <c r="BO993" s="52"/>
      <c r="BP993" s="52">
        <v>166</v>
      </c>
      <c r="BQ993" s="52">
        <v>174</v>
      </c>
      <c r="BR993" s="52">
        <v>0.95402298850574707</v>
      </c>
      <c r="BS993" s="52">
        <v>50</v>
      </c>
      <c r="BT993" s="52">
        <v>50</v>
      </c>
      <c r="BU993" s="54"/>
      <c r="BV993" s="54"/>
      <c r="BW993" s="52"/>
      <c r="BX993" s="52"/>
      <c r="BY993" s="52"/>
      <c r="BZ993" s="55"/>
      <c r="CA993" s="55"/>
      <c r="CB993" s="52"/>
      <c r="CC993" s="52"/>
      <c r="CD993" s="52"/>
      <c r="CE993" s="52"/>
      <c r="CF993" s="52"/>
      <c r="CG993" s="52"/>
      <c r="CH993" s="52"/>
      <c r="CI993" s="52"/>
      <c r="CJ993" s="52"/>
      <c r="CK993" s="52">
        <v>98</v>
      </c>
      <c r="CL993" s="52">
        <v>34</v>
      </c>
      <c r="CM993" s="52">
        <v>311</v>
      </c>
      <c r="CN993" s="52">
        <v>0.34693877551020408</v>
      </c>
      <c r="CO993" s="52">
        <v>0.31511254019292606</v>
      </c>
      <c r="CP993" s="52">
        <v>0</v>
      </c>
      <c r="CQ993" s="52">
        <v>50</v>
      </c>
      <c r="CR993" s="52"/>
      <c r="CS993" s="52"/>
      <c r="CT993" s="52"/>
      <c r="CU993" s="52"/>
      <c r="CV993" s="52"/>
      <c r="CW993" s="52"/>
      <c r="CX993" s="52"/>
      <c r="CY993" s="52"/>
      <c r="CZ993" s="52">
        <v>16.823939048191338</v>
      </c>
      <c r="DA993" s="52">
        <v>19.496255895940152</v>
      </c>
      <c r="DB993" s="52">
        <v>17.335082511020332</v>
      </c>
      <c r="DC993" s="52"/>
      <c r="DD993" s="50" t="s">
        <v>685</v>
      </c>
      <c r="DE993" s="22"/>
      <c r="DF993" s="22"/>
    </row>
    <row r="994" spans="1:110" x14ac:dyDescent="0.25">
      <c r="A994" s="50" t="s">
        <v>2948</v>
      </c>
      <c r="B994" s="50" t="s">
        <v>2584</v>
      </c>
      <c r="C994" s="50" t="s">
        <v>106</v>
      </c>
      <c r="D994" s="50" t="s">
        <v>108</v>
      </c>
      <c r="E994" s="50" t="s">
        <v>119</v>
      </c>
      <c r="F994" s="50" t="s">
        <v>2644</v>
      </c>
      <c r="G994" s="50" t="s">
        <v>109</v>
      </c>
      <c r="H994" s="52">
        <v>573.19630078729233</v>
      </c>
      <c r="I994" s="52">
        <v>800</v>
      </c>
      <c r="J994" s="52">
        <v>71.649537598411541</v>
      </c>
      <c r="K994" s="52">
        <v>1</v>
      </c>
      <c r="L994" s="52">
        <v>432</v>
      </c>
      <c r="M994" s="52">
        <v>60.78909884103701</v>
      </c>
      <c r="N994" s="52">
        <v>81.052131788049337</v>
      </c>
      <c r="O994" s="52">
        <v>100</v>
      </c>
      <c r="P994" s="52">
        <v>293</v>
      </c>
      <c r="Q994" s="52">
        <v>55.292707938996394</v>
      </c>
      <c r="R994" s="52">
        <v>63.351894889223807</v>
      </c>
      <c r="S994" s="52">
        <v>72.375016353971546</v>
      </c>
      <c r="T994" s="52">
        <v>73.72361058532853</v>
      </c>
      <c r="U994" s="52">
        <v>100</v>
      </c>
      <c r="V994" s="52">
        <v>431</v>
      </c>
      <c r="W994" s="52">
        <v>53.702300498892818</v>
      </c>
      <c r="X994" s="52">
        <v>71.60306733185709</v>
      </c>
      <c r="Y994" s="52">
        <v>100</v>
      </c>
      <c r="Z994" s="52">
        <v>293</v>
      </c>
      <c r="AA994" s="52">
        <v>49.157440342354676</v>
      </c>
      <c r="AB994" s="52">
        <v>65.543253789806229</v>
      </c>
      <c r="AC994" s="52">
        <v>100</v>
      </c>
      <c r="AD994" s="52">
        <v>148</v>
      </c>
      <c r="AE994" s="52">
        <v>51.74893018018021</v>
      </c>
      <c r="AF994" s="52">
        <v>68.998573573573623</v>
      </c>
      <c r="AG994" s="52">
        <v>100</v>
      </c>
      <c r="AH994" s="52">
        <v>107</v>
      </c>
      <c r="AI994" s="52">
        <v>48.258644859813117</v>
      </c>
      <c r="AJ994" s="52">
        <v>60.857723577235788</v>
      </c>
      <c r="AK994" s="52">
        <v>64.344859813084156</v>
      </c>
      <c r="AL994" s="52">
        <v>100</v>
      </c>
      <c r="AM994" s="53">
        <v>17.079999999999998</v>
      </c>
      <c r="AN994" s="53">
        <v>14.19</v>
      </c>
      <c r="AO994" s="53">
        <v>12.59</v>
      </c>
      <c r="AP994" s="52">
        <v>0</v>
      </c>
      <c r="AQ994" s="52">
        <v>0.99156118143459915</v>
      </c>
      <c r="AR994" s="52">
        <v>0.98750000000000004</v>
      </c>
      <c r="AS994" s="52">
        <v>1</v>
      </c>
      <c r="AT994" s="52">
        <v>0.99373695198329859</v>
      </c>
      <c r="AU994" s="52">
        <v>0.99079754601226999</v>
      </c>
      <c r="AV994" s="52">
        <v>1</v>
      </c>
      <c r="AW994" s="52">
        <v>0.99363057324840764</v>
      </c>
      <c r="AX994" s="52">
        <v>0.99115044247787609</v>
      </c>
      <c r="AY994" s="52">
        <v>1</v>
      </c>
      <c r="AZ994" s="52">
        <v>0.1148936170212766</v>
      </c>
      <c r="BA994" s="52">
        <v>37.021276595744681</v>
      </c>
      <c r="BB994" s="52">
        <v>50</v>
      </c>
      <c r="BC994" s="52">
        <v>0.15</v>
      </c>
      <c r="BD994" s="52">
        <v>30.000000000000004</v>
      </c>
      <c r="BE994" s="52">
        <v>50</v>
      </c>
      <c r="BF994" s="52"/>
      <c r="BG994" s="52"/>
      <c r="BH994" s="52"/>
      <c r="BI994" s="52"/>
      <c r="BJ994" s="52"/>
      <c r="BK994" s="52"/>
      <c r="BL994" s="52"/>
      <c r="BM994" s="52"/>
      <c r="BN994" s="52"/>
      <c r="BO994" s="52"/>
      <c r="BP994" s="52">
        <v>118</v>
      </c>
      <c r="BQ994" s="52">
        <v>127</v>
      </c>
      <c r="BR994" s="52">
        <v>0.92913385826771655</v>
      </c>
      <c r="BS994" s="52">
        <v>49.422013737644498</v>
      </c>
      <c r="BT994" s="52">
        <v>50</v>
      </c>
      <c r="BU994" s="54"/>
      <c r="BV994" s="54"/>
      <c r="BW994" s="52"/>
      <c r="BX994" s="52"/>
      <c r="BY994" s="52"/>
      <c r="BZ994" s="55"/>
      <c r="CA994" s="55"/>
      <c r="CB994" s="52"/>
      <c r="CC994" s="52"/>
      <c r="CD994" s="52"/>
      <c r="CE994" s="52"/>
      <c r="CF994" s="52"/>
      <c r="CG994" s="52"/>
      <c r="CH994" s="52"/>
      <c r="CI994" s="52"/>
      <c r="CJ994" s="52"/>
      <c r="CK994" s="52">
        <v>307</v>
      </c>
      <c r="CL994" s="52">
        <v>145</v>
      </c>
      <c r="CM994" s="52">
        <v>333</v>
      </c>
      <c r="CN994" s="52">
        <v>0.47231270358306188</v>
      </c>
      <c r="CO994" s="52">
        <v>0.92192192192192191</v>
      </c>
      <c r="CP994" s="52">
        <v>31.487513572204122</v>
      </c>
      <c r="CQ994" s="52">
        <v>50</v>
      </c>
      <c r="CR994" s="52"/>
      <c r="CS994" s="52"/>
      <c r="CT994" s="52"/>
      <c r="CU994" s="52"/>
      <c r="CV994" s="52"/>
      <c r="CW994" s="52"/>
      <c r="CX994" s="52"/>
      <c r="CY994" s="52"/>
      <c r="CZ994" s="52">
        <v>16.823939048191338</v>
      </c>
      <c r="DA994" s="52">
        <v>19.496255895940152</v>
      </c>
      <c r="DB994" s="52">
        <v>17.335082511020332</v>
      </c>
      <c r="DC994" s="52"/>
      <c r="DD994" s="50" t="s">
        <v>525</v>
      </c>
      <c r="DE994" s="22"/>
      <c r="DF994" s="22"/>
    </row>
    <row r="995" spans="1:110" x14ac:dyDescent="0.25">
      <c r="A995" s="50" t="s">
        <v>3465</v>
      </c>
      <c r="B995" s="50" t="s">
        <v>2585</v>
      </c>
      <c r="C995" s="50" t="s">
        <v>106</v>
      </c>
      <c r="D995" s="50" t="s">
        <v>108</v>
      </c>
      <c r="E995" s="50" t="s">
        <v>119</v>
      </c>
      <c r="F995" s="50" t="s">
        <v>1454</v>
      </c>
      <c r="G995" s="50" t="s">
        <v>109</v>
      </c>
      <c r="H995" s="52">
        <v>431.65812269334373</v>
      </c>
      <c r="I995" s="52">
        <v>800</v>
      </c>
      <c r="J995" s="52">
        <v>53.957265336667973</v>
      </c>
      <c r="K995" s="52">
        <v>1</v>
      </c>
      <c r="L995" s="52">
        <v>892</v>
      </c>
      <c r="M995" s="52">
        <v>46.093801330242798</v>
      </c>
      <c r="N995" s="52">
        <v>61.458401773657066</v>
      </c>
      <c r="O995" s="52">
        <v>100</v>
      </c>
      <c r="P995" s="52">
        <v>788</v>
      </c>
      <c r="Q995" s="52">
        <v>44.126646568450063</v>
      </c>
      <c r="R995" s="52">
        <v>50.025622358265565</v>
      </c>
      <c r="S995" s="52">
        <v>60.998781640749307</v>
      </c>
      <c r="T995" s="52">
        <v>58.835528757933417</v>
      </c>
      <c r="U995" s="52">
        <v>100</v>
      </c>
      <c r="V995" s="52">
        <v>896</v>
      </c>
      <c r="W995" s="52">
        <v>38.119386056614758</v>
      </c>
      <c r="X995" s="52">
        <v>50.825848075486348</v>
      </c>
      <c r="Y995" s="52">
        <v>100</v>
      </c>
      <c r="Z995" s="52">
        <v>790</v>
      </c>
      <c r="AA995" s="52">
        <v>36.521840426266671</v>
      </c>
      <c r="AB995" s="52">
        <v>48.695787235022223</v>
      </c>
      <c r="AC995" s="52">
        <v>100</v>
      </c>
      <c r="AD995" s="52">
        <v>327</v>
      </c>
      <c r="AE995" s="52">
        <v>40.445463812436323</v>
      </c>
      <c r="AF995" s="52">
        <v>53.927285083248435</v>
      </c>
      <c r="AG995" s="52">
        <v>100</v>
      </c>
      <c r="AH995" s="52">
        <v>281</v>
      </c>
      <c r="AI995" s="52">
        <v>39.108066429418763</v>
      </c>
      <c r="AJ995" s="52">
        <v>48.615217391304334</v>
      </c>
      <c r="AK995" s="52">
        <v>52.144088572558353</v>
      </c>
      <c r="AL995" s="52">
        <v>100</v>
      </c>
      <c r="AM995" s="53">
        <v>16.87</v>
      </c>
      <c r="AN995" s="53">
        <v>13.5</v>
      </c>
      <c r="AO995" s="53">
        <v>9.5</v>
      </c>
      <c r="AP995" s="52">
        <v>0</v>
      </c>
      <c r="AQ995" s="52">
        <v>0.99800995024875627</v>
      </c>
      <c r="AR995" s="52">
        <v>0.99774520856820748</v>
      </c>
      <c r="AS995" s="52">
        <v>1</v>
      </c>
      <c r="AT995" s="52">
        <v>0.9970326409495549</v>
      </c>
      <c r="AU995" s="52">
        <v>0.99662921348314604</v>
      </c>
      <c r="AV995" s="52">
        <v>1</v>
      </c>
      <c r="AW995" s="52">
        <v>0.99137931034482762</v>
      </c>
      <c r="AX995" s="52">
        <v>0.98993288590604023</v>
      </c>
      <c r="AY995" s="52">
        <v>1</v>
      </c>
      <c r="AZ995" s="52">
        <v>0.18308457711442785</v>
      </c>
      <c r="BA995" s="52">
        <v>23.383084577114442</v>
      </c>
      <c r="BB995" s="52">
        <v>50</v>
      </c>
      <c r="BC995" s="52">
        <v>0.19681456200227532</v>
      </c>
      <c r="BD995" s="52">
        <v>20.637087599544945</v>
      </c>
      <c r="BE995" s="52">
        <v>50</v>
      </c>
      <c r="BF995" s="52"/>
      <c r="BG995" s="52"/>
      <c r="BH995" s="52"/>
      <c r="BI995" s="52"/>
      <c r="BJ995" s="52"/>
      <c r="BK995" s="52"/>
      <c r="BL995" s="52"/>
      <c r="BM995" s="52"/>
      <c r="BN995" s="52"/>
      <c r="BO995" s="52"/>
      <c r="BP995" s="52">
        <v>249</v>
      </c>
      <c r="BQ995" s="52">
        <v>331</v>
      </c>
      <c r="BR995" s="52">
        <v>0.75226586102719029</v>
      </c>
      <c r="BS995" s="52">
        <v>40.014141543999486</v>
      </c>
      <c r="BT995" s="52">
        <v>50</v>
      </c>
      <c r="BU995" s="54"/>
      <c r="BV995" s="54"/>
      <c r="BW995" s="52"/>
      <c r="BX995" s="52"/>
      <c r="BY995" s="52"/>
      <c r="BZ995" s="55"/>
      <c r="CA995" s="55"/>
      <c r="CB995" s="52"/>
      <c r="CC995" s="52"/>
      <c r="CD995" s="52"/>
      <c r="CE995" s="52"/>
      <c r="CF995" s="52"/>
      <c r="CG995" s="52"/>
      <c r="CH995" s="52"/>
      <c r="CI995" s="52"/>
      <c r="CJ995" s="52"/>
      <c r="CK995" s="52">
        <v>641</v>
      </c>
      <c r="CL995" s="52">
        <v>209</v>
      </c>
      <c r="CM995" s="52">
        <v>681</v>
      </c>
      <c r="CN995" s="52">
        <v>0.32605304212168484</v>
      </c>
      <c r="CO995" s="52">
        <v>0.94126284875183552</v>
      </c>
      <c r="CP995" s="52">
        <v>21.736869474778988</v>
      </c>
      <c r="CQ995" s="52">
        <v>50</v>
      </c>
      <c r="CR995" s="52"/>
      <c r="CS995" s="52"/>
      <c r="CT995" s="52"/>
      <c r="CU995" s="52"/>
      <c r="CV995" s="52"/>
      <c r="CW995" s="52"/>
      <c r="CX995" s="52"/>
      <c r="CY995" s="52"/>
      <c r="CZ995" s="52">
        <v>16.823939048191338</v>
      </c>
      <c r="DA995" s="52">
        <v>19.496255895940152</v>
      </c>
      <c r="DB995" s="52">
        <v>17.335082511020332</v>
      </c>
      <c r="DC995" s="52"/>
      <c r="DD995" s="50" t="s">
        <v>525</v>
      </c>
      <c r="DE995" s="22"/>
      <c r="DF995" s="22"/>
    </row>
    <row r="996" spans="1:110" x14ac:dyDescent="0.25">
      <c r="A996" s="50" t="s">
        <v>3347</v>
      </c>
      <c r="B996" s="50" t="s">
        <v>2586</v>
      </c>
      <c r="C996" s="50" t="s">
        <v>106</v>
      </c>
      <c r="D996" s="50" t="s">
        <v>107</v>
      </c>
      <c r="E996" s="50" t="s">
        <v>1693</v>
      </c>
      <c r="F996" s="50" t="s">
        <v>1453</v>
      </c>
      <c r="G996" s="50" t="s">
        <v>109</v>
      </c>
      <c r="H996" s="52">
        <v>88.783068783068813</v>
      </c>
      <c r="I996" s="52">
        <v>100</v>
      </c>
      <c r="J996" s="52">
        <v>88.783068783068813</v>
      </c>
      <c r="K996" s="52"/>
      <c r="L996" s="52"/>
      <c r="M996" s="52"/>
      <c r="N996" s="52"/>
      <c r="O996" s="52"/>
      <c r="P996" s="52"/>
      <c r="Q996" s="52"/>
      <c r="R996" s="52"/>
      <c r="S996" s="52"/>
      <c r="T996" s="52"/>
      <c r="U996" s="52"/>
      <c r="V996" s="52"/>
      <c r="W996" s="52"/>
      <c r="X996" s="52"/>
      <c r="Y996" s="52"/>
      <c r="Z996" s="52"/>
      <c r="AA996" s="52"/>
      <c r="AB996" s="52"/>
      <c r="AC996" s="52"/>
      <c r="AD996" s="52"/>
      <c r="AE996" s="52"/>
      <c r="AF996" s="52"/>
      <c r="AG996" s="52"/>
      <c r="AH996" s="52"/>
      <c r="AI996" s="52"/>
      <c r="AJ996" s="52"/>
      <c r="AK996" s="52"/>
      <c r="AL996" s="52"/>
      <c r="AM996" s="53"/>
      <c r="AN996" s="53"/>
      <c r="AO996" s="53"/>
      <c r="AP996" s="52"/>
      <c r="AQ996" s="52"/>
      <c r="AR996" s="52"/>
      <c r="AS996" s="52"/>
      <c r="AT996" s="52"/>
      <c r="AU996" s="52"/>
      <c r="AV996" s="52"/>
      <c r="AW996" s="52"/>
      <c r="AX996" s="52"/>
      <c r="AY996" s="52"/>
      <c r="AZ996" s="52">
        <v>6.3492063492063489E-2</v>
      </c>
      <c r="BA996" s="52">
        <v>47.301587301587311</v>
      </c>
      <c r="BB996" s="52">
        <v>50</v>
      </c>
      <c r="BC996" s="52">
        <v>9.2592592592592587E-2</v>
      </c>
      <c r="BD996" s="52">
        <v>41.481481481481502</v>
      </c>
      <c r="BE996" s="52">
        <v>50</v>
      </c>
      <c r="BF996" s="52"/>
      <c r="BG996" s="52"/>
      <c r="BH996" s="52"/>
      <c r="BI996" s="52"/>
      <c r="BJ996" s="52"/>
      <c r="BK996" s="52"/>
      <c r="BL996" s="52"/>
      <c r="BM996" s="52"/>
      <c r="BN996" s="52"/>
      <c r="BO996" s="52"/>
      <c r="BP996" s="52"/>
      <c r="BQ996" s="52"/>
      <c r="BR996" s="52"/>
      <c r="BS996" s="52"/>
      <c r="BT996" s="52"/>
      <c r="BU996" s="54"/>
      <c r="BV996" s="54"/>
      <c r="BW996" s="52"/>
      <c r="BX996" s="52"/>
      <c r="BY996" s="52"/>
      <c r="BZ996" s="55"/>
      <c r="CA996" s="55"/>
      <c r="CB996" s="52"/>
      <c r="CC996" s="52"/>
      <c r="CD996" s="52"/>
      <c r="CE996" s="52"/>
      <c r="CF996" s="52"/>
      <c r="CG996" s="52"/>
      <c r="CH996" s="52"/>
      <c r="CI996" s="52"/>
      <c r="CJ996" s="52"/>
      <c r="CK996" s="52"/>
      <c r="CL996" s="52"/>
      <c r="CM996" s="52"/>
      <c r="CN996" s="52"/>
      <c r="CO996" s="52"/>
      <c r="CP996" s="52"/>
      <c r="CQ996" s="52"/>
      <c r="CR996" s="52"/>
      <c r="CS996" s="52"/>
      <c r="CT996" s="52"/>
      <c r="CU996" s="52"/>
      <c r="CV996" s="52"/>
      <c r="CW996" s="52"/>
      <c r="CX996" s="52"/>
      <c r="CY996" s="52"/>
      <c r="CZ996" s="52"/>
      <c r="DA996" s="52"/>
      <c r="DB996" s="52"/>
      <c r="DC996" s="52"/>
      <c r="DD996" s="50" t="s">
        <v>974</v>
      </c>
      <c r="DE996" s="22"/>
      <c r="DF996" s="22"/>
    </row>
    <row r="997" spans="1:110" x14ac:dyDescent="0.25">
      <c r="A997" s="50" t="s">
        <v>3374</v>
      </c>
      <c r="B997" s="50" t="s">
        <v>2587</v>
      </c>
      <c r="C997" s="50" t="s">
        <v>106</v>
      </c>
      <c r="D997" s="50" t="s">
        <v>114</v>
      </c>
      <c r="E997" s="50" t="s">
        <v>182</v>
      </c>
      <c r="F997" s="50" t="s">
        <v>1453</v>
      </c>
      <c r="G997" s="50" t="s">
        <v>109</v>
      </c>
      <c r="H997" s="52">
        <v>31.174894756984315</v>
      </c>
      <c r="I997" s="52">
        <v>100</v>
      </c>
      <c r="J997" s="52">
        <v>31.174894756984315</v>
      </c>
      <c r="K997" s="52"/>
      <c r="L997" s="52"/>
      <c r="M997" s="52"/>
      <c r="N997" s="52"/>
      <c r="O997" s="52"/>
      <c r="P997" s="52"/>
      <c r="Q997" s="52"/>
      <c r="R997" s="52"/>
      <c r="S997" s="52"/>
      <c r="T997" s="52"/>
      <c r="U997" s="52"/>
      <c r="V997" s="52"/>
      <c r="W997" s="52"/>
      <c r="X997" s="52"/>
      <c r="Y997" s="52"/>
      <c r="Z997" s="52"/>
      <c r="AA997" s="52"/>
      <c r="AB997" s="52"/>
      <c r="AC997" s="52"/>
      <c r="AD997" s="52"/>
      <c r="AE997" s="52"/>
      <c r="AF997" s="52"/>
      <c r="AG997" s="52"/>
      <c r="AH997" s="52"/>
      <c r="AI997" s="52"/>
      <c r="AJ997" s="52"/>
      <c r="AK997" s="52"/>
      <c r="AL997" s="52"/>
      <c r="AM997" s="53"/>
      <c r="AN997" s="53"/>
      <c r="AO997" s="53"/>
      <c r="AP997" s="52"/>
      <c r="AQ997" s="52"/>
      <c r="AR997" s="52"/>
      <c r="AS997" s="52"/>
      <c r="AT997" s="52"/>
      <c r="AU997" s="52"/>
      <c r="AV997" s="52"/>
      <c r="AW997" s="52"/>
      <c r="AX997" s="52"/>
      <c r="AY997" s="52"/>
      <c r="AZ997" s="52">
        <v>0.14925373134328357</v>
      </c>
      <c r="BA997" s="52">
        <v>30.149253731343293</v>
      </c>
      <c r="BB997" s="52">
        <v>50</v>
      </c>
      <c r="BC997" s="52">
        <v>0.29487179487179488</v>
      </c>
      <c r="BD997" s="52">
        <v>1.025641025641022</v>
      </c>
      <c r="BE997" s="52">
        <v>50</v>
      </c>
      <c r="BF997" s="52"/>
      <c r="BG997" s="52"/>
      <c r="BH997" s="52"/>
      <c r="BI997" s="52"/>
      <c r="BJ997" s="52"/>
      <c r="BK997" s="52"/>
      <c r="BL997" s="52"/>
      <c r="BM997" s="52"/>
      <c r="BN997" s="52"/>
      <c r="BO997" s="52"/>
      <c r="BP997" s="52"/>
      <c r="BQ997" s="52"/>
      <c r="BR997" s="52"/>
      <c r="BS997" s="52"/>
      <c r="BT997" s="52"/>
      <c r="BU997" s="54"/>
      <c r="BV997" s="54"/>
      <c r="BW997" s="52"/>
      <c r="BX997" s="52"/>
      <c r="BY997" s="52"/>
      <c r="BZ997" s="55"/>
      <c r="CA997" s="55"/>
      <c r="CB997" s="52"/>
      <c r="CC997" s="52"/>
      <c r="CD997" s="52"/>
      <c r="CE997" s="52"/>
      <c r="CF997" s="52"/>
      <c r="CG997" s="52"/>
      <c r="CH997" s="52"/>
      <c r="CI997" s="52"/>
      <c r="CJ997" s="52"/>
      <c r="CK997" s="52"/>
      <c r="CL997" s="52"/>
      <c r="CM997" s="52"/>
      <c r="CN997" s="52"/>
      <c r="CO997" s="52"/>
      <c r="CP997" s="52"/>
      <c r="CQ997" s="52"/>
      <c r="CR997" s="52"/>
      <c r="CS997" s="52"/>
      <c r="CT997" s="52"/>
      <c r="CU997" s="52"/>
      <c r="CV997" s="52"/>
      <c r="CW997" s="52"/>
      <c r="CX997" s="52"/>
      <c r="CY997" s="52"/>
      <c r="CZ997" s="52"/>
      <c r="DA997" s="52"/>
      <c r="DB997" s="52"/>
      <c r="DC997" s="52"/>
      <c r="DD997" s="50" t="s">
        <v>1004</v>
      </c>
      <c r="DE997" s="22"/>
      <c r="DF997" s="22"/>
    </row>
    <row r="998" spans="1:110" x14ac:dyDescent="0.25">
      <c r="A998" s="50" t="s">
        <v>2965</v>
      </c>
      <c r="B998" s="50" t="s">
        <v>2588</v>
      </c>
      <c r="C998" s="50" t="s">
        <v>106</v>
      </c>
      <c r="D998" s="50" t="s">
        <v>114</v>
      </c>
      <c r="E998" s="50" t="s">
        <v>108</v>
      </c>
      <c r="F998" s="50" t="s">
        <v>2644</v>
      </c>
      <c r="G998" s="50" t="s">
        <v>109</v>
      </c>
      <c r="H998" s="52">
        <v>576.49181526588507</v>
      </c>
      <c r="I998" s="52">
        <v>650</v>
      </c>
      <c r="J998" s="52">
        <v>88.691048502443863</v>
      </c>
      <c r="K998" s="52">
        <v>0</v>
      </c>
      <c r="L998" s="52">
        <v>247</v>
      </c>
      <c r="M998" s="52">
        <v>78.9790878775826</v>
      </c>
      <c r="N998" s="52">
        <v>100</v>
      </c>
      <c r="O998" s="52">
        <v>100</v>
      </c>
      <c r="P998" s="52">
        <v>61</v>
      </c>
      <c r="Q998" s="52">
        <v>67.104389123115723</v>
      </c>
      <c r="R998" s="52">
        <v>75</v>
      </c>
      <c r="S998" s="52">
        <v>75</v>
      </c>
      <c r="T998" s="52">
        <v>89.472518830820974</v>
      </c>
      <c r="U998" s="52">
        <v>100</v>
      </c>
      <c r="V998" s="52">
        <v>247</v>
      </c>
      <c r="W998" s="52">
        <v>71.361303662869858</v>
      </c>
      <c r="X998" s="52">
        <v>95.148404883826473</v>
      </c>
      <c r="Y998" s="52">
        <v>100</v>
      </c>
      <c r="Z998" s="52">
        <v>61</v>
      </c>
      <c r="AA998" s="52">
        <v>58.912500571473814</v>
      </c>
      <c r="AB998" s="52">
        <v>78.550000761965094</v>
      </c>
      <c r="AC998" s="52">
        <v>100</v>
      </c>
      <c r="AD998" s="52">
        <v>69</v>
      </c>
      <c r="AE998" s="52">
        <v>60.340579710144951</v>
      </c>
      <c r="AF998" s="52">
        <v>80.454106280193272</v>
      </c>
      <c r="AG998" s="52">
        <v>100</v>
      </c>
      <c r="AH998" s="52">
        <v>15</v>
      </c>
      <c r="AI998" s="52"/>
      <c r="AJ998" s="52">
        <v>63.888271604938296</v>
      </c>
      <c r="AK998" s="52"/>
      <c r="AL998" s="52">
        <v>0</v>
      </c>
      <c r="AM998" s="53">
        <v>7.89</v>
      </c>
      <c r="AN998" s="53">
        <v>16.079999999999998</v>
      </c>
      <c r="AO998" s="53"/>
      <c r="AP998" s="52">
        <v>0</v>
      </c>
      <c r="AQ998" s="52">
        <v>0.9921875</v>
      </c>
      <c r="AR998" s="52">
        <v>0.984375</v>
      </c>
      <c r="AS998" s="52">
        <v>0.99479166666666663</v>
      </c>
      <c r="AT998" s="52">
        <v>0.99221789883268485</v>
      </c>
      <c r="AU998" s="52">
        <v>0.98461538461538467</v>
      </c>
      <c r="AV998" s="52">
        <v>0.99479166666666663</v>
      </c>
      <c r="AW998" s="52">
        <v>1</v>
      </c>
      <c r="AX998" s="52"/>
      <c r="AY998" s="52">
        <v>1</v>
      </c>
      <c r="AZ998" s="52">
        <v>3.9627039627039624E-2</v>
      </c>
      <c r="BA998" s="52">
        <v>50</v>
      </c>
      <c r="BB998" s="52">
        <v>50</v>
      </c>
      <c r="BC998" s="52">
        <v>5.1020408163265307E-2</v>
      </c>
      <c r="BD998" s="52">
        <v>49.795918367346957</v>
      </c>
      <c r="BE998" s="52">
        <v>50</v>
      </c>
      <c r="BF998" s="52"/>
      <c r="BG998" s="52"/>
      <c r="BH998" s="52"/>
      <c r="BI998" s="52"/>
      <c r="BJ998" s="52"/>
      <c r="BK998" s="52"/>
      <c r="BL998" s="52"/>
      <c r="BM998" s="52"/>
      <c r="BN998" s="52"/>
      <c r="BO998" s="52"/>
      <c r="BP998" s="52"/>
      <c r="BQ998" s="52"/>
      <c r="BR998" s="52"/>
      <c r="BS998" s="52"/>
      <c r="BT998" s="52"/>
      <c r="BU998" s="54"/>
      <c r="BV998" s="54"/>
      <c r="BW998" s="52"/>
      <c r="BX998" s="52"/>
      <c r="BY998" s="52"/>
      <c r="BZ998" s="55"/>
      <c r="CA998" s="55"/>
      <c r="CB998" s="52"/>
      <c r="CC998" s="52"/>
      <c r="CD998" s="52"/>
      <c r="CE998" s="52"/>
      <c r="CF998" s="52"/>
      <c r="CG998" s="52"/>
      <c r="CH998" s="52"/>
      <c r="CI998" s="52"/>
      <c r="CJ998" s="52"/>
      <c r="CK998" s="52">
        <v>127</v>
      </c>
      <c r="CL998" s="52">
        <v>63</v>
      </c>
      <c r="CM998" s="52">
        <v>130</v>
      </c>
      <c r="CN998" s="52">
        <v>0.49606299212598426</v>
      </c>
      <c r="CO998" s="52">
        <v>0.97692307692307689</v>
      </c>
      <c r="CP998" s="52">
        <v>33.070866141732289</v>
      </c>
      <c r="CQ998" s="52">
        <v>50</v>
      </c>
      <c r="CR998" s="52"/>
      <c r="CS998" s="52"/>
      <c r="CT998" s="52"/>
      <c r="CU998" s="52"/>
      <c r="CV998" s="52"/>
      <c r="CW998" s="52"/>
      <c r="CX998" s="52"/>
      <c r="CY998" s="52"/>
      <c r="CZ998" s="52">
        <v>16.823939048191338</v>
      </c>
      <c r="DA998" s="52">
        <v>19.496255895940152</v>
      </c>
      <c r="DB998" s="52">
        <v>17.335082511020332</v>
      </c>
      <c r="DC998" s="52"/>
      <c r="DD998" s="50" t="s">
        <v>544</v>
      </c>
      <c r="DE998" s="22"/>
      <c r="DF998" s="22"/>
    </row>
    <row r="999" spans="1:110" x14ac:dyDescent="0.25">
      <c r="A999" s="50" t="s">
        <v>2904</v>
      </c>
      <c r="B999" s="50" t="s">
        <v>2589</v>
      </c>
      <c r="C999" s="50" t="s">
        <v>106</v>
      </c>
      <c r="D999" s="50" t="s">
        <v>137</v>
      </c>
      <c r="E999" s="50" t="s">
        <v>108</v>
      </c>
      <c r="F999" s="50" t="s">
        <v>1453</v>
      </c>
      <c r="G999" s="50" t="s">
        <v>109</v>
      </c>
      <c r="H999" s="52">
        <v>655.38198801634314</v>
      </c>
      <c r="I999" s="52">
        <v>750</v>
      </c>
      <c r="J999" s="52">
        <v>87.384265068845764</v>
      </c>
      <c r="K999" s="52">
        <v>1</v>
      </c>
      <c r="L999" s="52">
        <v>658</v>
      </c>
      <c r="M999" s="52">
        <v>79.298391975053164</v>
      </c>
      <c r="N999" s="52">
        <v>100</v>
      </c>
      <c r="O999" s="52">
        <v>100</v>
      </c>
      <c r="P999" s="52">
        <v>140</v>
      </c>
      <c r="Q999" s="52">
        <v>63.843800259403402</v>
      </c>
      <c r="R999" s="52">
        <v>75</v>
      </c>
      <c r="S999" s="52">
        <v>75</v>
      </c>
      <c r="T999" s="52">
        <v>85.125067012537869</v>
      </c>
      <c r="U999" s="52">
        <v>100</v>
      </c>
      <c r="V999" s="52">
        <v>657</v>
      </c>
      <c r="W999" s="52">
        <v>71.138646457079489</v>
      </c>
      <c r="X999" s="52">
        <v>94.851528609439313</v>
      </c>
      <c r="Y999" s="52">
        <v>100</v>
      </c>
      <c r="Z999" s="52">
        <v>140</v>
      </c>
      <c r="AA999" s="52">
        <v>55.055405318563245</v>
      </c>
      <c r="AB999" s="52">
        <v>73.407207091417661</v>
      </c>
      <c r="AC999" s="52">
        <v>100</v>
      </c>
      <c r="AD999" s="52">
        <v>336</v>
      </c>
      <c r="AE999" s="52">
        <v>73.320238095238025</v>
      </c>
      <c r="AF999" s="52">
        <v>97.760317460317367</v>
      </c>
      <c r="AG999" s="52">
        <v>100</v>
      </c>
      <c r="AH999" s="52">
        <v>67</v>
      </c>
      <c r="AI999" s="52">
        <v>57.380597014925399</v>
      </c>
      <c r="AJ999" s="52">
        <v>75</v>
      </c>
      <c r="AK999" s="52">
        <v>76.507462686567195</v>
      </c>
      <c r="AL999" s="52">
        <v>100</v>
      </c>
      <c r="AM999" s="53">
        <v>11.15</v>
      </c>
      <c r="AN999" s="53">
        <v>19.940000000000001</v>
      </c>
      <c r="AO999" s="53">
        <v>17.61</v>
      </c>
      <c r="AP999" s="52">
        <v>0</v>
      </c>
      <c r="AQ999" s="52">
        <v>0.99407407407407411</v>
      </c>
      <c r="AR999" s="52">
        <v>0.97931034482758617</v>
      </c>
      <c r="AS999" s="52">
        <v>0.99811320754716981</v>
      </c>
      <c r="AT999" s="52">
        <v>0.99261447562776961</v>
      </c>
      <c r="AU999" s="52">
        <v>0.97959183673469385</v>
      </c>
      <c r="AV999" s="52">
        <v>0.99622641509433962</v>
      </c>
      <c r="AW999" s="52">
        <v>1</v>
      </c>
      <c r="AX999" s="52">
        <v>1</v>
      </c>
      <c r="AY999" s="52">
        <v>1</v>
      </c>
      <c r="AZ999" s="52">
        <v>3.111111111111111E-2</v>
      </c>
      <c r="BA999" s="52">
        <v>50</v>
      </c>
      <c r="BB999" s="52">
        <v>50</v>
      </c>
      <c r="BC999" s="52">
        <v>7.43801652892562E-2</v>
      </c>
      <c r="BD999" s="52">
        <v>45.123966942148776</v>
      </c>
      <c r="BE999" s="52">
        <v>50</v>
      </c>
      <c r="BF999" s="52"/>
      <c r="BG999" s="52"/>
      <c r="BH999" s="52"/>
      <c r="BI999" s="52"/>
      <c r="BJ999" s="52"/>
      <c r="BK999" s="52"/>
      <c r="BL999" s="52"/>
      <c r="BM999" s="52"/>
      <c r="BN999" s="52"/>
      <c r="BO999" s="52"/>
      <c r="BP999" s="52"/>
      <c r="BQ999" s="52"/>
      <c r="BR999" s="52"/>
      <c r="BS999" s="52"/>
      <c r="BT999" s="52"/>
      <c r="BU999" s="54"/>
      <c r="BV999" s="54"/>
      <c r="BW999" s="52"/>
      <c r="BX999" s="52"/>
      <c r="BY999" s="52"/>
      <c r="BZ999" s="55"/>
      <c r="CA999" s="55"/>
      <c r="CB999" s="52"/>
      <c r="CC999" s="52"/>
      <c r="CD999" s="52"/>
      <c r="CE999" s="52"/>
      <c r="CF999" s="52"/>
      <c r="CG999" s="52"/>
      <c r="CH999" s="52"/>
      <c r="CI999" s="52"/>
      <c r="CJ999" s="52"/>
      <c r="CK999" s="52">
        <v>321</v>
      </c>
      <c r="CL999" s="52">
        <v>157</v>
      </c>
      <c r="CM999" s="52">
        <v>333</v>
      </c>
      <c r="CN999" s="52">
        <v>0.48909657320872274</v>
      </c>
      <c r="CO999" s="52">
        <v>0.963963963963964</v>
      </c>
      <c r="CP999" s="52">
        <v>32.606438213914849</v>
      </c>
      <c r="CQ999" s="52">
        <v>50</v>
      </c>
      <c r="CR999" s="52"/>
      <c r="CS999" s="52"/>
      <c r="CT999" s="52"/>
      <c r="CU999" s="52"/>
      <c r="CV999" s="52"/>
      <c r="CW999" s="52"/>
      <c r="CX999" s="52"/>
      <c r="CY999" s="52"/>
      <c r="CZ999" s="52">
        <v>16.823939048191338</v>
      </c>
      <c r="DA999" s="52">
        <v>19.496255895940152</v>
      </c>
      <c r="DB999" s="52">
        <v>17.335082511020332</v>
      </c>
      <c r="DC999" s="52"/>
      <c r="DD999" s="50" t="s">
        <v>475</v>
      </c>
      <c r="DE999" s="22"/>
      <c r="DF999" s="22"/>
    </row>
    <row r="1000" spans="1:110" x14ac:dyDescent="0.25">
      <c r="A1000" s="50" t="s">
        <v>3484</v>
      </c>
      <c r="B1000" s="50" t="s">
        <v>2590</v>
      </c>
      <c r="C1000" s="50" t="s">
        <v>106</v>
      </c>
      <c r="D1000" s="50" t="s">
        <v>122</v>
      </c>
      <c r="E1000" s="50" t="s">
        <v>123</v>
      </c>
      <c r="F1000" s="50" t="s">
        <v>2644</v>
      </c>
      <c r="G1000" s="50" t="s">
        <v>109</v>
      </c>
      <c r="H1000" s="52">
        <v>481.60262513367257</v>
      </c>
      <c r="I1000" s="52">
        <v>650</v>
      </c>
      <c r="J1000" s="52">
        <v>74.092711559026554</v>
      </c>
      <c r="K1000" s="52">
        <v>0</v>
      </c>
      <c r="L1000" s="52">
        <v>2</v>
      </c>
      <c r="M1000" s="52"/>
      <c r="N1000" s="52"/>
      <c r="O1000" s="52">
        <v>0</v>
      </c>
      <c r="P1000" s="52">
        <v>2</v>
      </c>
      <c r="Q1000" s="52"/>
      <c r="R1000" s="52"/>
      <c r="S1000" s="52"/>
      <c r="T1000" s="52"/>
      <c r="U1000" s="52">
        <v>0</v>
      </c>
      <c r="V1000" s="52">
        <v>2</v>
      </c>
      <c r="W1000" s="52"/>
      <c r="X1000" s="52"/>
      <c r="Y1000" s="52">
        <v>0</v>
      </c>
      <c r="Z1000" s="52">
        <v>2</v>
      </c>
      <c r="AA1000" s="52"/>
      <c r="AB1000" s="52"/>
      <c r="AC1000" s="52">
        <v>0</v>
      </c>
      <c r="AD1000" s="52">
        <v>72</v>
      </c>
      <c r="AE1000" s="52">
        <v>54.368518518518542</v>
      </c>
      <c r="AF1000" s="52">
        <v>72.491358024691394</v>
      </c>
      <c r="AG1000" s="52">
        <v>100</v>
      </c>
      <c r="AH1000" s="52">
        <v>18</v>
      </c>
      <c r="AI1000" s="52"/>
      <c r="AJ1000" s="52">
        <v>57.777160493827168</v>
      </c>
      <c r="AK1000" s="52"/>
      <c r="AL1000" s="52">
        <v>0</v>
      </c>
      <c r="AM1000" s="53"/>
      <c r="AN1000" s="53"/>
      <c r="AO1000" s="53"/>
      <c r="AP1000" s="52">
        <v>1</v>
      </c>
      <c r="AQ1000" s="52">
        <v>3.2258064516129031E-2</v>
      </c>
      <c r="AR1000" s="52"/>
      <c r="AS1000" s="52">
        <v>0</v>
      </c>
      <c r="AT1000" s="52">
        <v>3.2258064516129031E-2</v>
      </c>
      <c r="AU1000" s="52"/>
      <c r="AV1000" s="52">
        <v>0</v>
      </c>
      <c r="AW1000" s="52">
        <v>1</v>
      </c>
      <c r="AX1000" s="52"/>
      <c r="AY1000" s="52">
        <v>1</v>
      </c>
      <c r="AZ1000" s="52">
        <v>4.7457627118644069E-2</v>
      </c>
      <c r="BA1000" s="52">
        <v>50</v>
      </c>
      <c r="BB1000" s="52">
        <v>50</v>
      </c>
      <c r="BC1000" s="52">
        <v>0.13559322033898305</v>
      </c>
      <c r="BD1000" s="52">
        <v>32.881355932203405</v>
      </c>
      <c r="BE1000" s="52">
        <v>50</v>
      </c>
      <c r="BF1000" s="52">
        <v>126</v>
      </c>
      <c r="BG1000" s="52">
        <v>137</v>
      </c>
      <c r="BH1000" s="52">
        <v>0.91970802919708028</v>
      </c>
      <c r="BI1000" s="52">
        <v>50</v>
      </c>
      <c r="BJ1000" s="52">
        <v>50</v>
      </c>
      <c r="BK1000" s="52">
        <v>58</v>
      </c>
      <c r="BL1000" s="52">
        <v>137</v>
      </c>
      <c r="BM1000" s="52">
        <v>0.42335766423357662</v>
      </c>
      <c r="BN1000" s="52">
        <v>28.223844282238442</v>
      </c>
      <c r="BO1000" s="52">
        <v>50</v>
      </c>
      <c r="BP1000" s="52">
        <v>1</v>
      </c>
      <c r="BQ1000" s="52">
        <v>82</v>
      </c>
      <c r="BR1000" s="52">
        <v>1.2195121951219513E-2</v>
      </c>
      <c r="BS1000" s="52">
        <v>0.64867669953295282</v>
      </c>
      <c r="BT1000" s="52">
        <v>50</v>
      </c>
      <c r="BU1000" s="54">
        <v>69</v>
      </c>
      <c r="BV1000" s="54">
        <v>70</v>
      </c>
      <c r="BW1000" s="52">
        <v>0.98571428571428577</v>
      </c>
      <c r="BX1000" s="52">
        <v>100</v>
      </c>
      <c r="BY1000" s="52">
        <v>100</v>
      </c>
      <c r="BZ1000" s="55"/>
      <c r="CA1000" s="55"/>
      <c r="CB1000" s="52"/>
      <c r="CC1000" s="52"/>
      <c r="CD1000" s="52"/>
      <c r="CE1000" s="52">
        <v>0</v>
      </c>
      <c r="CF1000" s="52">
        <v>71</v>
      </c>
      <c r="CG1000" s="52">
        <v>57</v>
      </c>
      <c r="CH1000" s="52">
        <v>0.80281690140845074</v>
      </c>
      <c r="CI1000" s="52">
        <v>100</v>
      </c>
      <c r="CJ1000" s="52">
        <v>100</v>
      </c>
      <c r="CK1000" s="52">
        <v>62</v>
      </c>
      <c r="CL1000" s="52">
        <v>45</v>
      </c>
      <c r="CM1000" s="52">
        <v>76</v>
      </c>
      <c r="CN1000" s="52">
        <v>0.72580645161290325</v>
      </c>
      <c r="CO1000" s="52">
        <v>0.81578947368421051</v>
      </c>
      <c r="CP1000" s="52">
        <v>24.193548387096776</v>
      </c>
      <c r="CQ1000" s="52">
        <v>50</v>
      </c>
      <c r="CR1000" s="52">
        <v>82</v>
      </c>
      <c r="CS1000" s="52">
        <v>295</v>
      </c>
      <c r="CT1000" s="52">
        <v>0.27796610169491526</v>
      </c>
      <c r="CU1000" s="52">
        <v>23.163841807909606</v>
      </c>
      <c r="CV1000" s="52">
        <v>50</v>
      </c>
      <c r="CW1000" s="52"/>
      <c r="CX1000" s="52"/>
      <c r="CY1000" s="52"/>
      <c r="CZ1000" s="52">
        <v>16.823939048191338</v>
      </c>
      <c r="DA1000" s="52">
        <v>19.496255895940152</v>
      </c>
      <c r="DB1000" s="52">
        <v>17.335082511020332</v>
      </c>
      <c r="DC1000" s="52">
        <v>12.629206143265662</v>
      </c>
      <c r="DD1000" s="50" t="s">
        <v>1121</v>
      </c>
      <c r="DE1000" s="22"/>
      <c r="DF1000" s="22"/>
    </row>
    <row r="1001" spans="1:110" x14ac:dyDescent="0.25">
      <c r="A1001" s="50" t="s">
        <v>3483</v>
      </c>
      <c r="B1001" s="50" t="s">
        <v>2591</v>
      </c>
      <c r="C1001" s="50" t="s">
        <v>106</v>
      </c>
      <c r="D1001" s="50" t="s">
        <v>137</v>
      </c>
      <c r="E1001" s="50" t="s">
        <v>119</v>
      </c>
      <c r="F1001" s="50" t="s">
        <v>2644</v>
      </c>
      <c r="G1001" s="50" t="s">
        <v>109</v>
      </c>
      <c r="H1001" s="52">
        <v>661.45832397649497</v>
      </c>
      <c r="I1001" s="52">
        <v>800</v>
      </c>
      <c r="J1001" s="52">
        <v>82.682290497061871</v>
      </c>
      <c r="K1001" s="52">
        <v>0</v>
      </c>
      <c r="L1001" s="52">
        <v>230</v>
      </c>
      <c r="M1001" s="52">
        <v>82.97907695547876</v>
      </c>
      <c r="N1001" s="52">
        <v>100</v>
      </c>
      <c r="O1001" s="52">
        <v>100</v>
      </c>
      <c r="P1001" s="52">
        <v>59</v>
      </c>
      <c r="Q1001" s="52">
        <v>69.118144422818332</v>
      </c>
      <c r="R1001" s="52">
        <v>75</v>
      </c>
      <c r="S1001" s="52">
        <v>75</v>
      </c>
      <c r="T1001" s="52">
        <v>92.157525897091105</v>
      </c>
      <c r="U1001" s="52">
        <v>100</v>
      </c>
      <c r="V1001" s="52">
        <v>230</v>
      </c>
      <c r="W1001" s="52">
        <v>73.830272681440803</v>
      </c>
      <c r="X1001" s="52">
        <v>98.440363575254409</v>
      </c>
      <c r="Y1001" s="52">
        <v>100</v>
      </c>
      <c r="Z1001" s="52">
        <v>59</v>
      </c>
      <c r="AA1001" s="52">
        <v>59.29137768752738</v>
      </c>
      <c r="AB1001" s="52">
        <v>79.055170250036511</v>
      </c>
      <c r="AC1001" s="52">
        <v>100</v>
      </c>
      <c r="AD1001" s="52">
        <v>124</v>
      </c>
      <c r="AE1001" s="52">
        <v>63.913844086021477</v>
      </c>
      <c r="AF1001" s="52">
        <v>85.218458781361974</v>
      </c>
      <c r="AG1001" s="52">
        <v>100</v>
      </c>
      <c r="AH1001" s="52">
        <v>37</v>
      </c>
      <c r="AI1001" s="52">
        <v>55.649099099099089</v>
      </c>
      <c r="AJ1001" s="52">
        <v>67.428735632183887</v>
      </c>
      <c r="AK1001" s="52">
        <v>74.198798798798776</v>
      </c>
      <c r="AL1001" s="52">
        <v>100</v>
      </c>
      <c r="AM1001" s="53">
        <v>5.88</v>
      </c>
      <c r="AN1001" s="53">
        <v>15.7</v>
      </c>
      <c r="AO1001" s="53">
        <v>11.77</v>
      </c>
      <c r="AP1001" s="52">
        <v>0</v>
      </c>
      <c r="AQ1001" s="52">
        <v>0.99567099567099571</v>
      </c>
      <c r="AR1001" s="52">
        <v>1</v>
      </c>
      <c r="AS1001" s="52">
        <v>0.9941860465116279</v>
      </c>
      <c r="AT1001" s="52">
        <v>0.99568965517241381</v>
      </c>
      <c r="AU1001" s="52">
        <v>1</v>
      </c>
      <c r="AV1001" s="52">
        <v>0.9941860465116279</v>
      </c>
      <c r="AW1001" s="52">
        <v>0.99199999999999999</v>
      </c>
      <c r="AX1001" s="52">
        <v>1</v>
      </c>
      <c r="AY1001" s="52">
        <v>0.98863636363636365</v>
      </c>
      <c r="AZ1001" s="52">
        <v>8.6206896551724137E-3</v>
      </c>
      <c r="BA1001" s="52">
        <v>50</v>
      </c>
      <c r="BB1001" s="52">
        <v>50</v>
      </c>
      <c r="BC1001" s="52">
        <v>0</v>
      </c>
      <c r="BD1001" s="52">
        <v>50</v>
      </c>
      <c r="BE1001" s="52">
        <v>50</v>
      </c>
      <c r="BF1001" s="52"/>
      <c r="BG1001" s="52"/>
      <c r="BH1001" s="52"/>
      <c r="BI1001" s="52"/>
      <c r="BJ1001" s="52"/>
      <c r="BK1001" s="52"/>
      <c r="BL1001" s="52"/>
      <c r="BM1001" s="52"/>
      <c r="BN1001" s="52"/>
      <c r="BO1001" s="52"/>
      <c r="BP1001" s="52">
        <v>4</v>
      </c>
      <c r="BQ1001" s="52">
        <v>83</v>
      </c>
      <c r="BR1001" s="52">
        <v>4.8192771084337352E-2</v>
      </c>
      <c r="BS1001" s="52">
        <v>2.5634452704434763</v>
      </c>
      <c r="BT1001" s="52">
        <v>50</v>
      </c>
      <c r="BU1001" s="54"/>
      <c r="BV1001" s="54"/>
      <c r="BW1001" s="52"/>
      <c r="BX1001" s="52"/>
      <c r="BY1001" s="52"/>
      <c r="BZ1001" s="55"/>
      <c r="CA1001" s="55"/>
      <c r="CB1001" s="52"/>
      <c r="CC1001" s="52"/>
      <c r="CD1001" s="52"/>
      <c r="CE1001" s="52"/>
      <c r="CF1001" s="52"/>
      <c r="CG1001" s="52"/>
      <c r="CH1001" s="52"/>
      <c r="CI1001" s="52"/>
      <c r="CJ1001" s="52"/>
      <c r="CK1001" s="52">
        <v>114</v>
      </c>
      <c r="CL1001" s="52">
        <v>51</v>
      </c>
      <c r="CM1001" s="52">
        <v>117</v>
      </c>
      <c r="CN1001" s="52">
        <v>0.44736842105263158</v>
      </c>
      <c r="CO1001" s="52">
        <v>0.97435897435897434</v>
      </c>
      <c r="CP1001" s="52">
        <v>29.82456140350877</v>
      </c>
      <c r="CQ1001" s="52">
        <v>50</v>
      </c>
      <c r="CR1001" s="52"/>
      <c r="CS1001" s="52"/>
      <c r="CT1001" s="52"/>
      <c r="CU1001" s="52"/>
      <c r="CV1001" s="52"/>
      <c r="CW1001" s="52"/>
      <c r="CX1001" s="52"/>
      <c r="CY1001" s="52"/>
      <c r="CZ1001" s="52">
        <v>16.823939048191338</v>
      </c>
      <c r="DA1001" s="52">
        <v>19.496255895940152</v>
      </c>
      <c r="DB1001" s="52">
        <v>17.335082511020332</v>
      </c>
      <c r="DC1001" s="52"/>
      <c r="DD1001" s="50" t="s">
        <v>1120</v>
      </c>
      <c r="DE1001" s="22"/>
      <c r="DF1001" s="22"/>
    </row>
    <row r="1002" spans="1:110" x14ac:dyDescent="0.25">
      <c r="A1002" s="50" t="s">
        <v>2805</v>
      </c>
      <c r="B1002" s="50" t="s">
        <v>2592</v>
      </c>
      <c r="C1002" s="50" t="s">
        <v>106</v>
      </c>
      <c r="D1002" s="50" t="s">
        <v>114</v>
      </c>
      <c r="E1002" s="50" t="s">
        <v>137</v>
      </c>
      <c r="F1002" s="50" t="s">
        <v>2644</v>
      </c>
      <c r="G1002" s="50" t="s">
        <v>109</v>
      </c>
      <c r="H1002" s="52">
        <v>583.08395381616867</v>
      </c>
      <c r="I1002" s="52">
        <v>650</v>
      </c>
      <c r="J1002" s="52">
        <v>89.705223664025951</v>
      </c>
      <c r="K1002" s="52">
        <v>0</v>
      </c>
      <c r="L1002" s="52">
        <v>206</v>
      </c>
      <c r="M1002" s="52">
        <v>78.047821364500976</v>
      </c>
      <c r="N1002" s="52">
        <v>100</v>
      </c>
      <c r="O1002" s="52">
        <v>100</v>
      </c>
      <c r="P1002" s="52">
        <v>54</v>
      </c>
      <c r="Q1002" s="52">
        <v>68.066768925150683</v>
      </c>
      <c r="R1002" s="52">
        <v>73.083738731089738</v>
      </c>
      <c r="S1002" s="52">
        <v>75</v>
      </c>
      <c r="T1002" s="52">
        <v>90.755691900200901</v>
      </c>
      <c r="U1002" s="52">
        <v>100</v>
      </c>
      <c r="V1002" s="52">
        <v>205</v>
      </c>
      <c r="W1002" s="52">
        <v>68.242991859455273</v>
      </c>
      <c r="X1002" s="52">
        <v>90.990655812607031</v>
      </c>
      <c r="Y1002" s="52">
        <v>100</v>
      </c>
      <c r="Z1002" s="52">
        <v>54</v>
      </c>
      <c r="AA1002" s="52">
        <v>54.706829310995971</v>
      </c>
      <c r="AB1002" s="52">
        <v>72.942439081327962</v>
      </c>
      <c r="AC1002" s="52">
        <v>100</v>
      </c>
      <c r="AD1002" s="52">
        <v>67</v>
      </c>
      <c r="AE1002" s="52">
        <v>60.582089552238834</v>
      </c>
      <c r="AF1002" s="52">
        <v>80.776119402985117</v>
      </c>
      <c r="AG1002" s="52">
        <v>100</v>
      </c>
      <c r="AH1002" s="52">
        <v>17</v>
      </c>
      <c r="AI1002" s="52"/>
      <c r="AJ1002" s="52">
        <v>65.89733333333335</v>
      </c>
      <c r="AK1002" s="52"/>
      <c r="AL1002" s="52">
        <v>0</v>
      </c>
      <c r="AM1002" s="53">
        <v>6.93</v>
      </c>
      <c r="AN1002" s="53">
        <v>18.37</v>
      </c>
      <c r="AO1002" s="53"/>
      <c r="AP1002" s="52">
        <v>0</v>
      </c>
      <c r="AQ1002" s="52">
        <v>0.99038461538461542</v>
      </c>
      <c r="AR1002" s="52">
        <v>0.98181818181818181</v>
      </c>
      <c r="AS1002" s="52">
        <v>0.99346405228758172</v>
      </c>
      <c r="AT1002" s="52">
        <v>0.98557692307692313</v>
      </c>
      <c r="AU1002" s="52">
        <v>0.98181818181818181</v>
      </c>
      <c r="AV1002" s="52">
        <v>0.98692810457516345</v>
      </c>
      <c r="AW1002" s="52">
        <v>1</v>
      </c>
      <c r="AX1002" s="52"/>
      <c r="AY1002" s="52">
        <v>1</v>
      </c>
      <c r="AZ1002" s="52">
        <v>4.2183622828784122E-2</v>
      </c>
      <c r="BA1002" s="52">
        <v>50</v>
      </c>
      <c r="BB1002" s="52">
        <v>50</v>
      </c>
      <c r="BC1002" s="52">
        <v>0.05</v>
      </c>
      <c r="BD1002" s="52">
        <v>50</v>
      </c>
      <c r="BE1002" s="52">
        <v>50</v>
      </c>
      <c r="BF1002" s="52"/>
      <c r="BG1002" s="52"/>
      <c r="BH1002" s="52"/>
      <c r="BI1002" s="52"/>
      <c r="BJ1002" s="52"/>
      <c r="BK1002" s="52"/>
      <c r="BL1002" s="52"/>
      <c r="BM1002" s="52"/>
      <c r="BN1002" s="52"/>
      <c r="BO1002" s="52"/>
      <c r="BP1002" s="52"/>
      <c r="BQ1002" s="52"/>
      <c r="BR1002" s="52"/>
      <c r="BS1002" s="52"/>
      <c r="BT1002" s="52"/>
      <c r="BU1002" s="54"/>
      <c r="BV1002" s="54"/>
      <c r="BW1002" s="52"/>
      <c r="BX1002" s="52"/>
      <c r="BY1002" s="52"/>
      <c r="BZ1002" s="55"/>
      <c r="CA1002" s="55"/>
      <c r="CB1002" s="52"/>
      <c r="CC1002" s="52"/>
      <c r="CD1002" s="52"/>
      <c r="CE1002" s="52"/>
      <c r="CF1002" s="52"/>
      <c r="CG1002" s="52"/>
      <c r="CH1002" s="52"/>
      <c r="CI1002" s="52"/>
      <c r="CJ1002" s="52"/>
      <c r="CK1002" s="52">
        <v>63</v>
      </c>
      <c r="CL1002" s="52">
        <v>45</v>
      </c>
      <c r="CM1002" s="52">
        <v>67</v>
      </c>
      <c r="CN1002" s="52">
        <v>0.7142857142857143</v>
      </c>
      <c r="CO1002" s="52">
        <v>0.94029850746268662</v>
      </c>
      <c r="CP1002" s="52">
        <v>47.61904761904762</v>
      </c>
      <c r="CQ1002" s="52">
        <v>50</v>
      </c>
      <c r="CR1002" s="52"/>
      <c r="CS1002" s="52"/>
      <c r="CT1002" s="52"/>
      <c r="CU1002" s="52"/>
      <c r="CV1002" s="52"/>
      <c r="CW1002" s="52"/>
      <c r="CX1002" s="52"/>
      <c r="CY1002" s="52"/>
      <c r="CZ1002" s="52">
        <v>16.823939048191338</v>
      </c>
      <c r="DA1002" s="52">
        <v>19.496255895940152</v>
      </c>
      <c r="DB1002" s="52">
        <v>17.335082511020332</v>
      </c>
      <c r="DC1002" s="52"/>
      <c r="DD1002" s="50" t="s">
        <v>360</v>
      </c>
      <c r="DE1002" s="22"/>
      <c r="DF1002" s="22"/>
    </row>
    <row r="1003" spans="1:110" x14ac:dyDescent="0.25">
      <c r="A1003" s="50" t="s">
        <v>2935</v>
      </c>
      <c r="B1003" s="50" t="s">
        <v>2593</v>
      </c>
      <c r="C1003" s="50" t="s">
        <v>106</v>
      </c>
      <c r="D1003" s="50" t="s">
        <v>108</v>
      </c>
      <c r="E1003" s="50" t="s">
        <v>119</v>
      </c>
      <c r="F1003" s="50" t="s">
        <v>1453</v>
      </c>
      <c r="G1003" s="50" t="s">
        <v>109</v>
      </c>
      <c r="H1003" s="52">
        <v>661.38804985911588</v>
      </c>
      <c r="I1003" s="52">
        <v>800</v>
      </c>
      <c r="J1003" s="52">
        <v>82.673506232389485</v>
      </c>
      <c r="K1003" s="52">
        <v>0</v>
      </c>
      <c r="L1003" s="52">
        <v>526</v>
      </c>
      <c r="M1003" s="52">
        <v>70.542630421410522</v>
      </c>
      <c r="N1003" s="52">
        <v>94.056840561880691</v>
      </c>
      <c r="O1003" s="52">
        <v>100</v>
      </c>
      <c r="P1003" s="52">
        <v>237</v>
      </c>
      <c r="Q1003" s="52">
        <v>60.70449912446616</v>
      </c>
      <c r="R1003" s="52">
        <v>69.573996652084148</v>
      </c>
      <c r="S1003" s="52">
        <v>75</v>
      </c>
      <c r="T1003" s="52">
        <v>80.93933216595488</v>
      </c>
      <c r="U1003" s="52">
        <v>100</v>
      </c>
      <c r="V1003" s="52">
        <v>526</v>
      </c>
      <c r="W1003" s="52">
        <v>61.56684571988793</v>
      </c>
      <c r="X1003" s="52">
        <v>82.089127626517239</v>
      </c>
      <c r="Y1003" s="52">
        <v>100</v>
      </c>
      <c r="Z1003" s="52">
        <v>237</v>
      </c>
      <c r="AA1003" s="52">
        <v>51.80285154518451</v>
      </c>
      <c r="AB1003" s="52">
        <v>69.070468726912679</v>
      </c>
      <c r="AC1003" s="52">
        <v>100</v>
      </c>
      <c r="AD1003" s="52">
        <v>187</v>
      </c>
      <c r="AE1003" s="52">
        <v>57.460294117647017</v>
      </c>
      <c r="AF1003" s="52">
        <v>76.613725490196032</v>
      </c>
      <c r="AG1003" s="52">
        <v>100</v>
      </c>
      <c r="AH1003" s="52">
        <v>90</v>
      </c>
      <c r="AI1003" s="52">
        <v>51.46675925925927</v>
      </c>
      <c r="AJ1003" s="52">
        <v>63.021305841924423</v>
      </c>
      <c r="AK1003" s="52">
        <v>68.622345679012369</v>
      </c>
      <c r="AL1003" s="52">
        <v>100</v>
      </c>
      <c r="AM1003" s="53">
        <v>14.29</v>
      </c>
      <c r="AN1003" s="53">
        <v>17.77</v>
      </c>
      <c r="AO1003" s="53">
        <v>11.55</v>
      </c>
      <c r="AP1003" s="52">
        <v>0</v>
      </c>
      <c r="AQ1003" s="52">
        <v>1</v>
      </c>
      <c r="AR1003" s="52">
        <v>1</v>
      </c>
      <c r="AS1003" s="52">
        <v>1</v>
      </c>
      <c r="AT1003" s="52">
        <v>1</v>
      </c>
      <c r="AU1003" s="52">
        <v>1</v>
      </c>
      <c r="AV1003" s="52">
        <v>1</v>
      </c>
      <c r="AW1003" s="52">
        <v>1</v>
      </c>
      <c r="AX1003" s="52">
        <v>1</v>
      </c>
      <c r="AY1003" s="52">
        <v>1</v>
      </c>
      <c r="AZ1003" s="52">
        <v>4.9907578558225509E-2</v>
      </c>
      <c r="BA1003" s="52">
        <v>50</v>
      </c>
      <c r="BB1003" s="52">
        <v>50</v>
      </c>
      <c r="BC1003" s="52">
        <v>6.9672131147540978E-2</v>
      </c>
      <c r="BD1003" s="52">
        <v>46.06557377049181</v>
      </c>
      <c r="BE1003" s="52">
        <v>50</v>
      </c>
      <c r="BF1003" s="52"/>
      <c r="BG1003" s="52"/>
      <c r="BH1003" s="52"/>
      <c r="BI1003" s="52"/>
      <c r="BJ1003" s="52"/>
      <c r="BK1003" s="52"/>
      <c r="BL1003" s="52"/>
      <c r="BM1003" s="52"/>
      <c r="BN1003" s="52"/>
      <c r="BO1003" s="52"/>
      <c r="BP1003" s="52">
        <v>132</v>
      </c>
      <c r="BQ1003" s="52">
        <v>139</v>
      </c>
      <c r="BR1003" s="52">
        <v>0.94964028776978415</v>
      </c>
      <c r="BS1003" s="52">
        <v>50</v>
      </c>
      <c r="BT1003" s="52">
        <v>50</v>
      </c>
      <c r="BU1003" s="54"/>
      <c r="BV1003" s="54"/>
      <c r="BW1003" s="52"/>
      <c r="BX1003" s="52"/>
      <c r="BY1003" s="52"/>
      <c r="BZ1003" s="55"/>
      <c r="CA1003" s="55"/>
      <c r="CB1003" s="52"/>
      <c r="CC1003" s="52"/>
      <c r="CD1003" s="52"/>
      <c r="CE1003" s="52"/>
      <c r="CF1003" s="52"/>
      <c r="CG1003" s="52"/>
      <c r="CH1003" s="52"/>
      <c r="CI1003" s="52"/>
      <c r="CJ1003" s="52"/>
      <c r="CK1003" s="52">
        <v>346</v>
      </c>
      <c r="CL1003" s="52">
        <v>228</v>
      </c>
      <c r="CM1003" s="52">
        <v>360</v>
      </c>
      <c r="CN1003" s="52">
        <v>0.65895953757225434</v>
      </c>
      <c r="CO1003" s="52">
        <v>0.96111111111111114</v>
      </c>
      <c r="CP1003" s="52">
        <v>43.930635838150287</v>
      </c>
      <c r="CQ1003" s="52">
        <v>50</v>
      </c>
      <c r="CR1003" s="52"/>
      <c r="CS1003" s="52"/>
      <c r="CT1003" s="52"/>
      <c r="CU1003" s="52"/>
      <c r="CV1003" s="52"/>
      <c r="CW1003" s="52"/>
      <c r="CX1003" s="52"/>
      <c r="CY1003" s="52"/>
      <c r="CZ1003" s="52">
        <v>16.823939048191338</v>
      </c>
      <c r="DA1003" s="52">
        <v>19.496255895940152</v>
      </c>
      <c r="DB1003" s="52">
        <v>17.335082511020332</v>
      </c>
      <c r="DC1003" s="52"/>
      <c r="DD1003" s="50" t="s">
        <v>510</v>
      </c>
      <c r="DE1003" s="22"/>
      <c r="DF1003" s="22"/>
    </row>
    <row r="1004" spans="1:110" x14ac:dyDescent="0.25">
      <c r="A1004" s="50" t="s">
        <v>3110</v>
      </c>
      <c r="B1004" s="50" t="s">
        <v>2594</v>
      </c>
      <c r="C1004" s="50" t="s">
        <v>106</v>
      </c>
      <c r="D1004" s="50" t="s">
        <v>114</v>
      </c>
      <c r="E1004" s="50" t="s">
        <v>132</v>
      </c>
      <c r="F1004" s="50" t="s">
        <v>1453</v>
      </c>
      <c r="G1004" s="50" t="s">
        <v>109</v>
      </c>
      <c r="H1004" s="52">
        <v>451.35235859989251</v>
      </c>
      <c r="I1004" s="52">
        <v>550</v>
      </c>
      <c r="J1004" s="52">
        <v>82.064065199980448</v>
      </c>
      <c r="K1004" s="52">
        <v>0</v>
      </c>
      <c r="L1004" s="52">
        <v>106</v>
      </c>
      <c r="M1004" s="52">
        <v>67.599227175140257</v>
      </c>
      <c r="N1004" s="52">
        <v>90.132302900187014</v>
      </c>
      <c r="O1004" s="52">
        <v>100</v>
      </c>
      <c r="P1004" s="52">
        <v>48</v>
      </c>
      <c r="Q1004" s="52">
        <v>60.207594748167054</v>
      </c>
      <c r="R1004" s="52">
        <v>68.569433918571846</v>
      </c>
      <c r="S1004" s="52">
        <v>73.716440218152556</v>
      </c>
      <c r="T1004" s="52">
        <v>80.276792997556072</v>
      </c>
      <c r="U1004" s="52">
        <v>100</v>
      </c>
      <c r="V1004" s="52">
        <v>106</v>
      </c>
      <c r="W1004" s="52">
        <v>62.244743551347334</v>
      </c>
      <c r="X1004" s="52">
        <v>82.992991401796445</v>
      </c>
      <c r="Y1004" s="52">
        <v>100</v>
      </c>
      <c r="Z1004" s="52">
        <v>48</v>
      </c>
      <c r="AA1004" s="52">
        <v>54.602409357617709</v>
      </c>
      <c r="AB1004" s="52">
        <v>72.803212476823603</v>
      </c>
      <c r="AC1004" s="52">
        <v>100</v>
      </c>
      <c r="AD1004" s="52"/>
      <c r="AE1004" s="52"/>
      <c r="AF1004" s="52"/>
      <c r="AG1004" s="52">
        <v>0</v>
      </c>
      <c r="AH1004" s="52"/>
      <c r="AI1004" s="52"/>
      <c r="AJ1004" s="52"/>
      <c r="AK1004" s="52"/>
      <c r="AL1004" s="52">
        <v>0</v>
      </c>
      <c r="AM1004" s="53">
        <v>13.5</v>
      </c>
      <c r="AN1004" s="53">
        <v>13.96</v>
      </c>
      <c r="AO1004" s="53"/>
      <c r="AP1004" s="52">
        <v>0</v>
      </c>
      <c r="AQ1004" s="52">
        <v>1</v>
      </c>
      <c r="AR1004" s="52">
        <v>1</v>
      </c>
      <c r="AS1004" s="52">
        <v>1</v>
      </c>
      <c r="AT1004" s="52">
        <v>1</v>
      </c>
      <c r="AU1004" s="52">
        <v>1</v>
      </c>
      <c r="AV1004" s="52">
        <v>1</v>
      </c>
      <c r="AW1004" s="52"/>
      <c r="AX1004" s="52"/>
      <c r="AY1004" s="52"/>
      <c r="AZ1004" s="52">
        <v>6.6176470588235295E-2</v>
      </c>
      <c r="BA1004" s="52">
        <v>46.764705882352949</v>
      </c>
      <c r="BB1004" s="52">
        <v>50</v>
      </c>
      <c r="BC1004" s="52">
        <v>0.10416666666666667</v>
      </c>
      <c r="BD1004" s="52">
        <v>39.166666666666679</v>
      </c>
      <c r="BE1004" s="52">
        <v>50</v>
      </c>
      <c r="BF1004" s="52"/>
      <c r="BG1004" s="52"/>
      <c r="BH1004" s="52"/>
      <c r="BI1004" s="52"/>
      <c r="BJ1004" s="52"/>
      <c r="BK1004" s="52"/>
      <c r="BL1004" s="52"/>
      <c r="BM1004" s="52"/>
      <c r="BN1004" s="52"/>
      <c r="BO1004" s="52"/>
      <c r="BP1004" s="52"/>
      <c r="BQ1004" s="52"/>
      <c r="BR1004" s="52"/>
      <c r="BS1004" s="52"/>
      <c r="BT1004" s="52"/>
      <c r="BU1004" s="54"/>
      <c r="BV1004" s="54"/>
      <c r="BW1004" s="52"/>
      <c r="BX1004" s="52"/>
      <c r="BY1004" s="52"/>
      <c r="BZ1004" s="55"/>
      <c r="CA1004" s="55"/>
      <c r="CB1004" s="52"/>
      <c r="CC1004" s="52"/>
      <c r="CD1004" s="52"/>
      <c r="CE1004" s="52"/>
      <c r="CF1004" s="52"/>
      <c r="CG1004" s="52"/>
      <c r="CH1004" s="52"/>
      <c r="CI1004" s="52"/>
      <c r="CJ1004" s="52"/>
      <c r="CK1004" s="52">
        <v>51</v>
      </c>
      <c r="CL1004" s="52">
        <v>30</v>
      </c>
      <c r="CM1004" s="52">
        <v>52</v>
      </c>
      <c r="CN1004" s="52">
        <v>0.58823529411764708</v>
      </c>
      <c r="CO1004" s="52">
        <v>0.98076923076923073</v>
      </c>
      <c r="CP1004" s="52">
        <v>39.215686274509807</v>
      </c>
      <c r="CQ1004" s="52">
        <v>50</v>
      </c>
      <c r="CR1004" s="52"/>
      <c r="CS1004" s="52"/>
      <c r="CT1004" s="52"/>
      <c r="CU1004" s="52"/>
      <c r="CV1004" s="52"/>
      <c r="CW1004" s="52"/>
      <c r="CX1004" s="52"/>
      <c r="CY1004" s="52"/>
      <c r="CZ1004" s="52">
        <v>16.823939048191338</v>
      </c>
      <c r="DA1004" s="52">
        <v>19.496255895940152</v>
      </c>
      <c r="DB1004" s="52">
        <v>17.335082511020332</v>
      </c>
      <c r="DC1004" s="52"/>
      <c r="DD1004" s="50" t="s">
        <v>706</v>
      </c>
      <c r="DE1004" s="22"/>
      <c r="DF1004" s="22"/>
    </row>
    <row r="1005" spans="1:110" x14ac:dyDescent="0.25">
      <c r="A1005" s="50" t="s">
        <v>3369</v>
      </c>
      <c r="B1005" s="50" t="s">
        <v>2595</v>
      </c>
      <c r="C1005" s="50" t="s">
        <v>106</v>
      </c>
      <c r="D1005" s="50" t="s">
        <v>122</v>
      </c>
      <c r="E1005" s="50" t="s">
        <v>123</v>
      </c>
      <c r="F1005" s="50" t="s">
        <v>2644</v>
      </c>
      <c r="G1005" s="50" t="s">
        <v>109</v>
      </c>
      <c r="H1005" s="52">
        <v>846.7638323472047</v>
      </c>
      <c r="I1005" s="52">
        <v>1250</v>
      </c>
      <c r="J1005" s="52">
        <v>67.741106587776372</v>
      </c>
      <c r="K1005" s="52">
        <v>1</v>
      </c>
      <c r="L1005" s="52">
        <v>411</v>
      </c>
      <c r="M1005" s="52">
        <v>57.43564302470589</v>
      </c>
      <c r="N1005" s="52">
        <v>76.580857366274529</v>
      </c>
      <c r="O1005" s="52">
        <v>100</v>
      </c>
      <c r="P1005" s="52">
        <v>207</v>
      </c>
      <c r="Q1005" s="52">
        <v>48.019814987965994</v>
      </c>
      <c r="R1005" s="52">
        <v>51.984536082474179</v>
      </c>
      <c r="S1005" s="52">
        <v>66.989939120809609</v>
      </c>
      <c r="T1005" s="52">
        <v>64.026419983954668</v>
      </c>
      <c r="U1005" s="52">
        <v>100</v>
      </c>
      <c r="V1005" s="52">
        <v>401</v>
      </c>
      <c r="W1005" s="52">
        <v>42.695389247385535</v>
      </c>
      <c r="X1005" s="52">
        <v>56.927185663180715</v>
      </c>
      <c r="Y1005" s="52">
        <v>100</v>
      </c>
      <c r="Z1005" s="52">
        <v>203</v>
      </c>
      <c r="AA1005" s="52">
        <v>33.635039132372953</v>
      </c>
      <c r="AB1005" s="52">
        <v>44.846718843163934</v>
      </c>
      <c r="AC1005" s="52">
        <v>100</v>
      </c>
      <c r="AD1005" s="52">
        <v>498</v>
      </c>
      <c r="AE1005" s="52">
        <v>51.378246318607665</v>
      </c>
      <c r="AF1005" s="52">
        <v>68.504328424810225</v>
      </c>
      <c r="AG1005" s="52">
        <v>100</v>
      </c>
      <c r="AH1005" s="52">
        <v>253</v>
      </c>
      <c r="AI1005" s="52">
        <v>39.360869565217364</v>
      </c>
      <c r="AJ1005" s="52">
        <v>63.788027210884316</v>
      </c>
      <c r="AK1005" s="52">
        <v>52.481159420289814</v>
      </c>
      <c r="AL1005" s="52">
        <v>100</v>
      </c>
      <c r="AM1005" s="53">
        <v>18.97</v>
      </c>
      <c r="AN1005" s="53">
        <v>18.34</v>
      </c>
      <c r="AO1005" s="53">
        <v>24.42</v>
      </c>
      <c r="AP1005" s="52">
        <v>1</v>
      </c>
      <c r="AQ1005" s="52">
        <v>0.93492407809110634</v>
      </c>
      <c r="AR1005" s="52">
        <v>0.90361445783132532</v>
      </c>
      <c r="AS1005" s="52">
        <v>0.97169811320754718</v>
      </c>
      <c r="AT1005" s="52">
        <v>0.90909090909090906</v>
      </c>
      <c r="AU1005" s="52">
        <v>0.88</v>
      </c>
      <c r="AV1005" s="52">
        <v>0.94339622641509435</v>
      </c>
      <c r="AW1005" s="52">
        <v>0.95353159851301117</v>
      </c>
      <c r="AX1005" s="52">
        <v>0.93928571428571428</v>
      </c>
      <c r="AY1005" s="52">
        <v>0.96899224806201545</v>
      </c>
      <c r="AZ1005" s="52">
        <v>0.177552007740687</v>
      </c>
      <c r="BA1005" s="52">
        <v>24.489598451862605</v>
      </c>
      <c r="BB1005" s="52">
        <v>50</v>
      </c>
      <c r="BC1005" s="52">
        <v>0.2329390354868062</v>
      </c>
      <c r="BD1005" s="52">
        <v>13.412192902638774</v>
      </c>
      <c r="BE1005" s="52">
        <v>50</v>
      </c>
      <c r="BF1005" s="52">
        <v>847</v>
      </c>
      <c r="BG1005" s="52">
        <v>945</v>
      </c>
      <c r="BH1005" s="52">
        <v>0.89629629629629626</v>
      </c>
      <c r="BI1005" s="52">
        <v>50</v>
      </c>
      <c r="BJ1005" s="52">
        <v>50</v>
      </c>
      <c r="BK1005" s="52">
        <v>342</v>
      </c>
      <c r="BL1005" s="52">
        <v>945</v>
      </c>
      <c r="BM1005" s="52">
        <v>0.3619047619047619</v>
      </c>
      <c r="BN1005" s="52">
        <v>24.126984126984127</v>
      </c>
      <c r="BO1005" s="52">
        <v>50</v>
      </c>
      <c r="BP1005" s="52">
        <v>474</v>
      </c>
      <c r="BQ1005" s="52">
        <v>592</v>
      </c>
      <c r="BR1005" s="52">
        <v>0.80067567567567566</v>
      </c>
      <c r="BS1005" s="52">
        <v>42.589131684876371</v>
      </c>
      <c r="BT1005" s="52">
        <v>50</v>
      </c>
      <c r="BU1005" s="54">
        <v>472</v>
      </c>
      <c r="BV1005" s="54">
        <v>535</v>
      </c>
      <c r="BW1005" s="52">
        <v>0.88224299065420564</v>
      </c>
      <c r="BX1005" s="52">
        <v>93.8556373036389</v>
      </c>
      <c r="BY1005" s="52">
        <v>100</v>
      </c>
      <c r="BZ1005" s="55">
        <v>321</v>
      </c>
      <c r="CA1005" s="55">
        <v>381</v>
      </c>
      <c r="CB1005" s="52">
        <v>0.84251968503937003</v>
      </c>
      <c r="CC1005" s="52">
        <v>89.629753727592572</v>
      </c>
      <c r="CD1005" s="52">
        <v>100</v>
      </c>
      <c r="CE1005" s="52">
        <v>0</v>
      </c>
      <c r="CF1005" s="52">
        <v>504</v>
      </c>
      <c r="CG1005" s="52">
        <v>358</v>
      </c>
      <c r="CH1005" s="52">
        <v>0.71031746031746035</v>
      </c>
      <c r="CI1005" s="52">
        <v>94.708994708994709</v>
      </c>
      <c r="CJ1005" s="52">
        <v>100</v>
      </c>
      <c r="CK1005" s="52">
        <v>422</v>
      </c>
      <c r="CL1005" s="52">
        <v>228</v>
      </c>
      <c r="CM1005" s="52">
        <v>534</v>
      </c>
      <c r="CN1005" s="52">
        <v>0.54028436018957349</v>
      </c>
      <c r="CO1005" s="52">
        <v>0.79026217228464424</v>
      </c>
      <c r="CP1005" s="52">
        <v>18.009478672985782</v>
      </c>
      <c r="CQ1005" s="52">
        <v>50</v>
      </c>
      <c r="CR1005" s="52">
        <v>808</v>
      </c>
      <c r="CS1005" s="52">
        <v>2067</v>
      </c>
      <c r="CT1005" s="52">
        <v>0.39090469279148526</v>
      </c>
      <c r="CU1005" s="52">
        <v>32.575391065957106</v>
      </c>
      <c r="CV1005" s="52">
        <v>50</v>
      </c>
      <c r="CW1005" s="52">
        <v>0.84251968503937003</v>
      </c>
      <c r="CX1005" s="52">
        <v>0.94</v>
      </c>
      <c r="CY1005" s="52">
        <v>9.7480314960629921E-2</v>
      </c>
      <c r="CZ1005" s="52">
        <v>16.823939048191338</v>
      </c>
      <c r="DA1005" s="52">
        <v>19.496255895940152</v>
      </c>
      <c r="DB1005" s="52">
        <v>17.335082511020332</v>
      </c>
      <c r="DC1005" s="52">
        <v>12.629206143265662</v>
      </c>
      <c r="DD1005" s="50" t="s">
        <v>997</v>
      </c>
      <c r="DE1005" s="22"/>
      <c r="DF1005" s="22"/>
    </row>
    <row r="1006" spans="1:110" x14ac:dyDescent="0.25">
      <c r="A1006" s="50" t="s">
        <v>3513</v>
      </c>
      <c r="B1006" s="50" t="s">
        <v>2596</v>
      </c>
      <c r="C1006" s="50" t="s">
        <v>106</v>
      </c>
      <c r="D1006" s="50" t="s">
        <v>122</v>
      </c>
      <c r="E1006" s="50" t="s">
        <v>123</v>
      </c>
      <c r="F1006" s="50" t="s">
        <v>2644</v>
      </c>
      <c r="G1006" s="50" t="s">
        <v>109</v>
      </c>
      <c r="H1006" s="52">
        <v>969.86445014401249</v>
      </c>
      <c r="I1006" s="52">
        <v>1050</v>
      </c>
      <c r="J1006" s="52">
        <v>92.368042870858332</v>
      </c>
      <c r="K1006" s="52">
        <v>1</v>
      </c>
      <c r="L1006" s="52">
        <v>118</v>
      </c>
      <c r="M1006" s="52">
        <v>75.71471204665572</v>
      </c>
      <c r="N1006" s="52">
        <v>100</v>
      </c>
      <c r="O1006" s="52">
        <v>100</v>
      </c>
      <c r="P1006" s="52">
        <v>16</v>
      </c>
      <c r="Q1006" s="52"/>
      <c r="R1006" s="52">
        <v>75</v>
      </c>
      <c r="S1006" s="52">
        <v>75</v>
      </c>
      <c r="T1006" s="52"/>
      <c r="U1006" s="52">
        <v>0</v>
      </c>
      <c r="V1006" s="52">
        <v>117</v>
      </c>
      <c r="W1006" s="52">
        <v>73.091128929616914</v>
      </c>
      <c r="X1006" s="52">
        <v>97.454838572822553</v>
      </c>
      <c r="Y1006" s="52">
        <v>100</v>
      </c>
      <c r="Z1006" s="52">
        <v>16</v>
      </c>
      <c r="AA1006" s="52"/>
      <c r="AB1006" s="52"/>
      <c r="AC1006" s="52">
        <v>0</v>
      </c>
      <c r="AD1006" s="52">
        <v>204</v>
      </c>
      <c r="AE1006" s="52">
        <v>68.548692810457496</v>
      </c>
      <c r="AF1006" s="52">
        <v>91.398257080609994</v>
      </c>
      <c r="AG1006" s="52">
        <v>100</v>
      </c>
      <c r="AH1006" s="52">
        <v>22</v>
      </c>
      <c r="AI1006" s="52">
        <v>50.783333333333324</v>
      </c>
      <c r="AJ1006" s="52">
        <v>70.69615384615382</v>
      </c>
      <c r="AK1006" s="52">
        <v>67.711111111111094</v>
      </c>
      <c r="AL1006" s="52">
        <v>100</v>
      </c>
      <c r="AM1006" s="53"/>
      <c r="AN1006" s="53"/>
      <c r="AO1006" s="53">
        <v>19.91</v>
      </c>
      <c r="AP1006" s="52">
        <v>1</v>
      </c>
      <c r="AQ1006" s="52">
        <v>0.57766990291262132</v>
      </c>
      <c r="AR1006" s="52">
        <v>0.5161290322580645</v>
      </c>
      <c r="AS1006" s="52">
        <v>0.58857142857142852</v>
      </c>
      <c r="AT1006" s="52">
        <v>0.57281553398058249</v>
      </c>
      <c r="AU1006" s="52">
        <v>0.5161290322580645</v>
      </c>
      <c r="AV1006" s="52">
        <v>0.58285714285714285</v>
      </c>
      <c r="AW1006" s="52">
        <v>0.98550724637681164</v>
      </c>
      <c r="AX1006" s="52">
        <v>0.91666666666666663</v>
      </c>
      <c r="AY1006" s="52">
        <v>0.99453551912568305</v>
      </c>
      <c r="AZ1006" s="52">
        <v>5.2496798975672214E-2</v>
      </c>
      <c r="BA1006" s="52">
        <v>49.500640204865576</v>
      </c>
      <c r="BB1006" s="52">
        <v>50</v>
      </c>
      <c r="BC1006" s="52">
        <v>0.12857142857142856</v>
      </c>
      <c r="BD1006" s="52">
        <v>34.285714285714299</v>
      </c>
      <c r="BE1006" s="52">
        <v>50</v>
      </c>
      <c r="BF1006" s="52">
        <v>360</v>
      </c>
      <c r="BG1006" s="52">
        <v>374</v>
      </c>
      <c r="BH1006" s="52">
        <v>0.96256684491978606</v>
      </c>
      <c r="BI1006" s="52">
        <v>50</v>
      </c>
      <c r="BJ1006" s="52">
        <v>50</v>
      </c>
      <c r="BK1006" s="52">
        <v>302</v>
      </c>
      <c r="BL1006" s="52">
        <v>374</v>
      </c>
      <c r="BM1006" s="52">
        <v>0.80748663101604279</v>
      </c>
      <c r="BN1006" s="52">
        <v>50</v>
      </c>
      <c r="BO1006" s="52">
        <v>50</v>
      </c>
      <c r="BP1006" s="52">
        <v>202</v>
      </c>
      <c r="BQ1006" s="52">
        <v>202</v>
      </c>
      <c r="BR1006" s="52">
        <v>1</v>
      </c>
      <c r="BS1006" s="52">
        <v>50</v>
      </c>
      <c r="BT1006" s="52">
        <v>50</v>
      </c>
      <c r="BU1006" s="54">
        <v>175</v>
      </c>
      <c r="BV1006" s="54">
        <v>177</v>
      </c>
      <c r="BW1006" s="52">
        <v>0.98870056497175141</v>
      </c>
      <c r="BX1006" s="52">
        <v>100</v>
      </c>
      <c r="BY1006" s="52">
        <v>100</v>
      </c>
      <c r="BZ1006" s="55">
        <v>27</v>
      </c>
      <c r="CA1006" s="55">
        <v>27</v>
      </c>
      <c r="CB1006" s="52">
        <v>1</v>
      </c>
      <c r="CC1006" s="52">
        <v>100</v>
      </c>
      <c r="CD1006" s="52">
        <v>100</v>
      </c>
      <c r="CE1006" s="52">
        <v>0</v>
      </c>
      <c r="CF1006" s="52">
        <v>176</v>
      </c>
      <c r="CG1006" s="52">
        <v>162</v>
      </c>
      <c r="CH1006" s="52">
        <v>0.92045454545454541</v>
      </c>
      <c r="CI1006" s="52">
        <v>100</v>
      </c>
      <c r="CJ1006" s="52">
        <v>100</v>
      </c>
      <c r="CK1006" s="52">
        <v>192</v>
      </c>
      <c r="CL1006" s="52">
        <v>85</v>
      </c>
      <c r="CM1006" s="52">
        <v>206</v>
      </c>
      <c r="CN1006" s="52">
        <v>0.44270833333333331</v>
      </c>
      <c r="CO1006" s="52">
        <v>0.93203883495145634</v>
      </c>
      <c r="CP1006" s="52">
        <v>29.513888888888889</v>
      </c>
      <c r="CQ1006" s="52">
        <v>50</v>
      </c>
      <c r="CR1006" s="52">
        <v>554</v>
      </c>
      <c r="CS1006" s="52">
        <v>781</v>
      </c>
      <c r="CT1006" s="52">
        <v>0.70934699103713184</v>
      </c>
      <c r="CU1006" s="52">
        <v>50</v>
      </c>
      <c r="CV1006" s="52">
        <v>50</v>
      </c>
      <c r="CW1006" s="52">
        <v>1</v>
      </c>
      <c r="CX1006" s="52">
        <v>0.94</v>
      </c>
      <c r="CY1006" s="52">
        <v>-0.06</v>
      </c>
      <c r="CZ1006" s="52">
        <v>16.823939048191338</v>
      </c>
      <c r="DA1006" s="52">
        <v>19.496255895940152</v>
      </c>
      <c r="DB1006" s="52">
        <v>17.335082511020332</v>
      </c>
      <c r="DC1006" s="52">
        <v>12.629206143265662</v>
      </c>
      <c r="DD1006" s="50" t="s">
        <v>1151</v>
      </c>
      <c r="DE1006" s="22"/>
      <c r="DF1006" s="22"/>
    </row>
    <row r="1007" spans="1:110" x14ac:dyDescent="0.25">
      <c r="A1007" s="50" t="s">
        <v>3511</v>
      </c>
      <c r="B1007" s="50" t="s">
        <v>2597</v>
      </c>
      <c r="C1007" s="50" t="s">
        <v>106</v>
      </c>
      <c r="D1007" s="50" t="s">
        <v>167</v>
      </c>
      <c r="E1007" s="50" t="s">
        <v>137</v>
      </c>
      <c r="F1007" s="50" t="s">
        <v>1453</v>
      </c>
      <c r="G1007" s="50" t="s">
        <v>109</v>
      </c>
      <c r="H1007" s="52">
        <v>672.91198051250103</v>
      </c>
      <c r="I1007" s="52">
        <v>750</v>
      </c>
      <c r="J1007" s="52">
        <v>89.721597401666813</v>
      </c>
      <c r="K1007" s="52">
        <v>1</v>
      </c>
      <c r="L1007" s="52">
        <v>534</v>
      </c>
      <c r="M1007" s="52">
        <v>79.94220211395681</v>
      </c>
      <c r="N1007" s="52">
        <v>100</v>
      </c>
      <c r="O1007" s="52">
        <v>100</v>
      </c>
      <c r="P1007" s="52">
        <v>78</v>
      </c>
      <c r="Q1007" s="52">
        <v>65.509711814589281</v>
      </c>
      <c r="R1007" s="52">
        <v>75</v>
      </c>
      <c r="S1007" s="52">
        <v>75</v>
      </c>
      <c r="T1007" s="52">
        <v>87.346282419452365</v>
      </c>
      <c r="U1007" s="52">
        <v>100</v>
      </c>
      <c r="V1007" s="52">
        <v>532</v>
      </c>
      <c r="W1007" s="52">
        <v>76.216268768665373</v>
      </c>
      <c r="X1007" s="52">
        <v>100</v>
      </c>
      <c r="Y1007" s="52">
        <v>100</v>
      </c>
      <c r="Z1007" s="52">
        <v>78</v>
      </c>
      <c r="AA1007" s="52">
        <v>61.196062891575707</v>
      </c>
      <c r="AB1007" s="52">
        <v>81.594750522100952</v>
      </c>
      <c r="AC1007" s="52">
        <v>100</v>
      </c>
      <c r="AD1007" s="52">
        <v>176</v>
      </c>
      <c r="AE1007" s="52">
        <v>69.916666666666728</v>
      </c>
      <c r="AF1007" s="52">
        <v>93.2222222222223</v>
      </c>
      <c r="AG1007" s="52">
        <v>100</v>
      </c>
      <c r="AH1007" s="52">
        <v>24</v>
      </c>
      <c r="AI1007" s="52">
        <v>54.327777777777776</v>
      </c>
      <c r="AJ1007" s="52">
        <v>72.378070175438666</v>
      </c>
      <c r="AK1007" s="52">
        <v>72.43703703703703</v>
      </c>
      <c r="AL1007" s="52">
        <v>100</v>
      </c>
      <c r="AM1007" s="53">
        <v>9.49</v>
      </c>
      <c r="AN1007" s="53">
        <v>13.8</v>
      </c>
      <c r="AO1007" s="53">
        <v>18.05</v>
      </c>
      <c r="AP1007" s="52">
        <v>1</v>
      </c>
      <c r="AQ1007" s="52">
        <v>0.97992700729927007</v>
      </c>
      <c r="AR1007" s="52">
        <v>0.89655172413793105</v>
      </c>
      <c r="AS1007" s="52">
        <v>0.99566160520607372</v>
      </c>
      <c r="AT1007" s="52">
        <v>0.97627737226277367</v>
      </c>
      <c r="AU1007" s="52">
        <v>0.89655172413793105</v>
      </c>
      <c r="AV1007" s="52">
        <v>0.99132321041214755</v>
      </c>
      <c r="AW1007" s="52">
        <v>0.96174863387978138</v>
      </c>
      <c r="AX1007" s="52">
        <v>0.92307692307692313</v>
      </c>
      <c r="AY1007" s="52">
        <v>0.96815286624203822</v>
      </c>
      <c r="AZ1007" s="52">
        <v>4.2047531992687383E-2</v>
      </c>
      <c r="BA1007" s="52">
        <v>50</v>
      </c>
      <c r="BB1007" s="52">
        <v>50</v>
      </c>
      <c r="BC1007" s="52">
        <v>8.5714285714285715E-2</v>
      </c>
      <c r="BD1007" s="52">
        <v>42.857142857142861</v>
      </c>
      <c r="BE1007" s="52">
        <v>50</v>
      </c>
      <c r="BF1007" s="52"/>
      <c r="BG1007" s="52"/>
      <c r="BH1007" s="52"/>
      <c r="BI1007" s="52"/>
      <c r="BJ1007" s="52"/>
      <c r="BK1007" s="52"/>
      <c r="BL1007" s="52"/>
      <c r="BM1007" s="52"/>
      <c r="BN1007" s="52"/>
      <c r="BO1007" s="52"/>
      <c r="BP1007" s="52"/>
      <c r="BQ1007" s="52"/>
      <c r="BR1007" s="52"/>
      <c r="BS1007" s="52"/>
      <c r="BT1007" s="52"/>
      <c r="BU1007" s="54"/>
      <c r="BV1007" s="54"/>
      <c r="BW1007" s="52"/>
      <c r="BX1007" s="52"/>
      <c r="BY1007" s="52"/>
      <c r="BZ1007" s="55"/>
      <c r="CA1007" s="55"/>
      <c r="CB1007" s="52"/>
      <c r="CC1007" s="52"/>
      <c r="CD1007" s="52"/>
      <c r="CE1007" s="52"/>
      <c r="CF1007" s="52"/>
      <c r="CG1007" s="52"/>
      <c r="CH1007" s="52"/>
      <c r="CI1007" s="52"/>
      <c r="CJ1007" s="52"/>
      <c r="CK1007" s="52">
        <v>176</v>
      </c>
      <c r="CL1007" s="52">
        <v>120</v>
      </c>
      <c r="CM1007" s="52">
        <v>178</v>
      </c>
      <c r="CN1007" s="52">
        <v>0.68181818181818177</v>
      </c>
      <c r="CO1007" s="52">
        <v>0.9887640449438202</v>
      </c>
      <c r="CP1007" s="52">
        <v>45.454545454545453</v>
      </c>
      <c r="CQ1007" s="52">
        <v>50</v>
      </c>
      <c r="CR1007" s="52"/>
      <c r="CS1007" s="52"/>
      <c r="CT1007" s="52"/>
      <c r="CU1007" s="52"/>
      <c r="CV1007" s="52"/>
      <c r="CW1007" s="52"/>
      <c r="CX1007" s="52"/>
      <c r="CY1007" s="52"/>
      <c r="CZ1007" s="52">
        <v>16.823939048191338</v>
      </c>
      <c r="DA1007" s="52">
        <v>19.496255895940152</v>
      </c>
      <c r="DB1007" s="52">
        <v>17.335082511020332</v>
      </c>
      <c r="DC1007" s="52"/>
      <c r="DD1007" s="50" t="s">
        <v>1149</v>
      </c>
      <c r="DE1007" s="22"/>
      <c r="DF1007" s="22"/>
    </row>
    <row r="1008" spans="1:110" x14ac:dyDescent="0.25">
      <c r="A1008" s="50" t="s">
        <v>3512</v>
      </c>
      <c r="B1008" s="50" t="s">
        <v>2598</v>
      </c>
      <c r="C1008" s="50" t="s">
        <v>106</v>
      </c>
      <c r="D1008" s="50" t="s">
        <v>108</v>
      </c>
      <c r="E1008" s="50" t="s">
        <v>119</v>
      </c>
      <c r="F1008" s="50" t="s">
        <v>1453</v>
      </c>
      <c r="G1008" s="50" t="s">
        <v>109</v>
      </c>
      <c r="H1008" s="52">
        <v>671.8768123066925</v>
      </c>
      <c r="I1008" s="52">
        <v>800</v>
      </c>
      <c r="J1008" s="52">
        <v>83.984601538336562</v>
      </c>
      <c r="K1008" s="52">
        <v>1</v>
      </c>
      <c r="L1008" s="52">
        <v>585</v>
      </c>
      <c r="M1008" s="52">
        <v>77.070177246166949</v>
      </c>
      <c r="N1008" s="52">
        <v>100</v>
      </c>
      <c r="O1008" s="52">
        <v>100</v>
      </c>
      <c r="P1008" s="52">
        <v>62</v>
      </c>
      <c r="Q1008" s="52">
        <v>60.260893284019474</v>
      </c>
      <c r="R1008" s="52">
        <v>74.917184617841031</v>
      </c>
      <c r="S1008" s="52">
        <v>75</v>
      </c>
      <c r="T1008" s="52">
        <v>80.347857712025956</v>
      </c>
      <c r="U1008" s="52">
        <v>100</v>
      </c>
      <c r="V1008" s="52">
        <v>585</v>
      </c>
      <c r="W1008" s="52">
        <v>72.271856956676004</v>
      </c>
      <c r="X1008" s="52">
        <v>96.362475942234667</v>
      </c>
      <c r="Y1008" s="52">
        <v>100</v>
      </c>
      <c r="Z1008" s="52">
        <v>62</v>
      </c>
      <c r="AA1008" s="52">
        <v>49.957238137493476</v>
      </c>
      <c r="AB1008" s="52">
        <v>66.609650849991297</v>
      </c>
      <c r="AC1008" s="52">
        <v>100</v>
      </c>
      <c r="AD1008" s="52">
        <v>209</v>
      </c>
      <c r="AE1008" s="52">
        <v>61.743859649122768</v>
      </c>
      <c r="AF1008" s="52">
        <v>82.325146198830353</v>
      </c>
      <c r="AG1008" s="52">
        <v>100</v>
      </c>
      <c r="AH1008" s="52">
        <v>25</v>
      </c>
      <c r="AI1008" s="52">
        <v>50.423999999999999</v>
      </c>
      <c r="AJ1008" s="52">
        <v>63.281884057970984</v>
      </c>
      <c r="AK1008" s="52">
        <v>67.231999999999999</v>
      </c>
      <c r="AL1008" s="52">
        <v>100</v>
      </c>
      <c r="AM1008" s="53">
        <v>14.73</v>
      </c>
      <c r="AN1008" s="53">
        <v>24.95</v>
      </c>
      <c r="AO1008" s="53">
        <v>12.85</v>
      </c>
      <c r="AP1008" s="52">
        <v>1</v>
      </c>
      <c r="AQ1008" s="52">
        <v>0.97678275290215588</v>
      </c>
      <c r="AR1008" s="52">
        <v>0.94029850746268662</v>
      </c>
      <c r="AS1008" s="52">
        <v>0.98134328358208955</v>
      </c>
      <c r="AT1008" s="52">
        <v>0.97520661157024791</v>
      </c>
      <c r="AU1008" s="52">
        <v>0.92647058823529416</v>
      </c>
      <c r="AV1008" s="52">
        <v>0.98137802607076352</v>
      </c>
      <c r="AW1008" s="52">
        <v>1</v>
      </c>
      <c r="AX1008" s="52">
        <v>1</v>
      </c>
      <c r="AY1008" s="52">
        <v>1</v>
      </c>
      <c r="AZ1008" s="52">
        <v>8.9256198347107435E-2</v>
      </c>
      <c r="BA1008" s="52">
        <v>42.148760330578526</v>
      </c>
      <c r="BB1008" s="52">
        <v>50</v>
      </c>
      <c r="BC1008" s="52">
        <v>1.6666666666666666E-2</v>
      </c>
      <c r="BD1008" s="52">
        <v>50</v>
      </c>
      <c r="BE1008" s="52">
        <v>50</v>
      </c>
      <c r="BF1008" s="52"/>
      <c r="BG1008" s="52"/>
      <c r="BH1008" s="52"/>
      <c r="BI1008" s="52"/>
      <c r="BJ1008" s="52"/>
      <c r="BK1008" s="52"/>
      <c r="BL1008" s="52"/>
      <c r="BM1008" s="52"/>
      <c r="BN1008" s="52"/>
      <c r="BO1008" s="52"/>
      <c r="BP1008" s="52">
        <v>193</v>
      </c>
      <c r="BQ1008" s="52">
        <v>193</v>
      </c>
      <c r="BR1008" s="52">
        <v>1</v>
      </c>
      <c r="BS1008" s="52">
        <v>50</v>
      </c>
      <c r="BT1008" s="52">
        <v>50</v>
      </c>
      <c r="BU1008" s="54"/>
      <c r="BV1008" s="54"/>
      <c r="BW1008" s="52"/>
      <c r="BX1008" s="52"/>
      <c r="BY1008" s="52"/>
      <c r="BZ1008" s="55"/>
      <c r="CA1008" s="55"/>
      <c r="CB1008" s="52"/>
      <c r="CC1008" s="52"/>
      <c r="CD1008" s="52"/>
      <c r="CE1008" s="52"/>
      <c r="CF1008" s="52"/>
      <c r="CG1008" s="52"/>
      <c r="CH1008" s="52"/>
      <c r="CI1008" s="52"/>
      <c r="CJ1008" s="52"/>
      <c r="CK1008" s="52">
        <v>398</v>
      </c>
      <c r="CL1008" s="52">
        <v>220</v>
      </c>
      <c r="CM1008" s="52">
        <v>416</v>
      </c>
      <c r="CN1008" s="52">
        <v>0.55276381909547734</v>
      </c>
      <c r="CO1008" s="52">
        <v>0.95673076923076927</v>
      </c>
      <c r="CP1008" s="52">
        <v>36.850921273031823</v>
      </c>
      <c r="CQ1008" s="52">
        <v>50</v>
      </c>
      <c r="CR1008" s="52"/>
      <c r="CS1008" s="52"/>
      <c r="CT1008" s="52"/>
      <c r="CU1008" s="52"/>
      <c r="CV1008" s="52"/>
      <c r="CW1008" s="52"/>
      <c r="CX1008" s="52"/>
      <c r="CY1008" s="52"/>
      <c r="CZ1008" s="52">
        <v>16.823939048191338</v>
      </c>
      <c r="DA1008" s="52">
        <v>19.496255895940152</v>
      </c>
      <c r="DB1008" s="52">
        <v>17.335082511020332</v>
      </c>
      <c r="DC1008" s="52"/>
      <c r="DD1008" s="50" t="s">
        <v>1150</v>
      </c>
      <c r="DE1008" s="22"/>
      <c r="DF1008" s="22"/>
    </row>
    <row r="1009" spans="1:110" x14ac:dyDescent="0.25">
      <c r="A1009" s="50" t="s">
        <v>3357</v>
      </c>
      <c r="B1009" s="50" t="s">
        <v>2599</v>
      </c>
      <c r="C1009" s="50" t="s">
        <v>106</v>
      </c>
      <c r="D1009" s="50" t="s">
        <v>107</v>
      </c>
      <c r="E1009" s="50" t="s">
        <v>137</v>
      </c>
      <c r="F1009" s="50" t="s">
        <v>1453</v>
      </c>
      <c r="G1009" s="50" t="s">
        <v>109</v>
      </c>
      <c r="H1009" s="52">
        <v>570.68378055084429</v>
      </c>
      <c r="I1009" s="52">
        <v>750</v>
      </c>
      <c r="J1009" s="52">
        <v>76.091170740112574</v>
      </c>
      <c r="K1009" s="52">
        <v>1</v>
      </c>
      <c r="L1009" s="52">
        <v>310</v>
      </c>
      <c r="M1009" s="52">
        <v>72.265401168065807</v>
      </c>
      <c r="N1009" s="52">
        <v>96.353868224087748</v>
      </c>
      <c r="O1009" s="52">
        <v>100</v>
      </c>
      <c r="P1009" s="52">
        <v>177</v>
      </c>
      <c r="Q1009" s="52">
        <v>61.962443919988679</v>
      </c>
      <c r="R1009" s="52">
        <v>75</v>
      </c>
      <c r="S1009" s="52">
        <v>75</v>
      </c>
      <c r="T1009" s="52">
        <v>82.61659189331823</v>
      </c>
      <c r="U1009" s="52">
        <v>100</v>
      </c>
      <c r="V1009" s="52">
        <v>310</v>
      </c>
      <c r="W1009" s="52">
        <v>64.893702431605689</v>
      </c>
      <c r="X1009" s="52">
        <v>86.524936575474257</v>
      </c>
      <c r="Y1009" s="52">
        <v>100</v>
      </c>
      <c r="Z1009" s="52">
        <v>177</v>
      </c>
      <c r="AA1009" s="52">
        <v>53.92354797368926</v>
      </c>
      <c r="AB1009" s="52">
        <v>71.898063964919018</v>
      </c>
      <c r="AC1009" s="52">
        <v>100</v>
      </c>
      <c r="AD1009" s="52">
        <v>96</v>
      </c>
      <c r="AE1009" s="52">
        <v>49.820833333333347</v>
      </c>
      <c r="AF1009" s="52">
        <v>66.427777777777791</v>
      </c>
      <c r="AG1009" s="52">
        <v>100</v>
      </c>
      <c r="AH1009" s="52">
        <v>63</v>
      </c>
      <c r="AI1009" s="52">
        <v>44.174603174603192</v>
      </c>
      <c r="AJ1009" s="52">
        <v>60.599999999999973</v>
      </c>
      <c r="AK1009" s="52">
        <v>58.89947089947092</v>
      </c>
      <c r="AL1009" s="52">
        <v>100</v>
      </c>
      <c r="AM1009" s="53">
        <v>13.03</v>
      </c>
      <c r="AN1009" s="53">
        <v>21.07</v>
      </c>
      <c r="AO1009" s="53">
        <v>16.420000000000002</v>
      </c>
      <c r="AP1009" s="52">
        <v>0</v>
      </c>
      <c r="AQ1009" s="52">
        <v>0.99053627760252361</v>
      </c>
      <c r="AR1009" s="52">
        <v>0.99450549450549453</v>
      </c>
      <c r="AS1009" s="52">
        <v>0.98518518518518516</v>
      </c>
      <c r="AT1009" s="52">
        <v>0.99062499999999998</v>
      </c>
      <c r="AU1009" s="52">
        <v>0.99459459459459465</v>
      </c>
      <c r="AV1009" s="52">
        <v>0.98518518518518516</v>
      </c>
      <c r="AW1009" s="52">
        <v>1</v>
      </c>
      <c r="AX1009" s="52">
        <v>1</v>
      </c>
      <c r="AY1009" s="52">
        <v>1</v>
      </c>
      <c r="AZ1009" s="52">
        <v>6.4245810055865923E-2</v>
      </c>
      <c r="BA1009" s="52">
        <v>47.150837988826822</v>
      </c>
      <c r="BB1009" s="52">
        <v>50</v>
      </c>
      <c r="BC1009" s="52">
        <v>8.0684596577017112E-2</v>
      </c>
      <c r="BD1009" s="52">
        <v>43.863080684596589</v>
      </c>
      <c r="BE1009" s="52">
        <v>50</v>
      </c>
      <c r="BF1009" s="52"/>
      <c r="BG1009" s="52"/>
      <c r="BH1009" s="52"/>
      <c r="BI1009" s="52"/>
      <c r="BJ1009" s="52"/>
      <c r="BK1009" s="52"/>
      <c r="BL1009" s="52"/>
      <c r="BM1009" s="52"/>
      <c r="BN1009" s="52"/>
      <c r="BO1009" s="52"/>
      <c r="BP1009" s="52"/>
      <c r="BQ1009" s="52"/>
      <c r="BR1009" s="52"/>
      <c r="BS1009" s="52"/>
      <c r="BT1009" s="52"/>
      <c r="BU1009" s="54"/>
      <c r="BV1009" s="54"/>
      <c r="BW1009" s="52"/>
      <c r="BX1009" s="52"/>
      <c r="BY1009" s="52"/>
      <c r="BZ1009" s="55"/>
      <c r="CA1009" s="55"/>
      <c r="CB1009" s="52"/>
      <c r="CC1009" s="52"/>
      <c r="CD1009" s="52"/>
      <c r="CE1009" s="52"/>
      <c r="CF1009" s="52"/>
      <c r="CG1009" s="52"/>
      <c r="CH1009" s="52"/>
      <c r="CI1009" s="52"/>
      <c r="CJ1009" s="52"/>
      <c r="CK1009" s="52">
        <v>118</v>
      </c>
      <c r="CL1009" s="52">
        <v>30</v>
      </c>
      <c r="CM1009" s="52">
        <v>117</v>
      </c>
      <c r="CN1009" s="52">
        <v>0.25423728813559321</v>
      </c>
      <c r="CO1009" s="52">
        <v>1.0085470085470085</v>
      </c>
      <c r="CP1009" s="52">
        <v>16.949152542372879</v>
      </c>
      <c r="CQ1009" s="52">
        <v>50</v>
      </c>
      <c r="CR1009" s="52"/>
      <c r="CS1009" s="52"/>
      <c r="CT1009" s="52"/>
      <c r="CU1009" s="52"/>
      <c r="CV1009" s="52"/>
      <c r="CW1009" s="52"/>
      <c r="CX1009" s="52"/>
      <c r="CY1009" s="52"/>
      <c r="CZ1009" s="52">
        <v>16.823939048191338</v>
      </c>
      <c r="DA1009" s="52">
        <v>19.496255895940152</v>
      </c>
      <c r="DB1009" s="52">
        <v>17.335082511020332</v>
      </c>
      <c r="DC1009" s="52"/>
      <c r="DD1009" s="50" t="s">
        <v>985</v>
      </c>
      <c r="DE1009" s="22"/>
      <c r="DF1009" s="22"/>
    </row>
    <row r="1010" spans="1:110" x14ac:dyDescent="0.25">
      <c r="A1010" s="50" t="s">
        <v>2793</v>
      </c>
      <c r="B1010" s="50" t="s">
        <v>2600</v>
      </c>
      <c r="C1010" s="50" t="s">
        <v>106</v>
      </c>
      <c r="D1010" s="50" t="s">
        <v>108</v>
      </c>
      <c r="E1010" s="50" t="s">
        <v>119</v>
      </c>
      <c r="F1010" s="50" t="s">
        <v>2644</v>
      </c>
      <c r="G1010" s="50" t="s">
        <v>109</v>
      </c>
      <c r="H1010" s="52">
        <v>628.07887301476126</v>
      </c>
      <c r="I1010" s="52">
        <v>750</v>
      </c>
      <c r="J1010" s="52">
        <v>83.743849735301495</v>
      </c>
      <c r="K1010" s="52">
        <v>0</v>
      </c>
      <c r="L1010" s="52">
        <v>391</v>
      </c>
      <c r="M1010" s="52">
        <v>72.81319289756614</v>
      </c>
      <c r="N1010" s="52">
        <v>97.084257196754848</v>
      </c>
      <c r="O1010" s="52">
        <v>100</v>
      </c>
      <c r="P1010" s="52">
        <v>141</v>
      </c>
      <c r="Q1010" s="52">
        <v>65.011568791081203</v>
      </c>
      <c r="R1010" s="52">
        <v>68.417693679418889</v>
      </c>
      <c r="S1010" s="52">
        <v>75</v>
      </c>
      <c r="T1010" s="52">
        <v>86.682091721441594</v>
      </c>
      <c r="U1010" s="52">
        <v>100</v>
      </c>
      <c r="V1010" s="52">
        <v>390</v>
      </c>
      <c r="W1010" s="52">
        <v>64.295469892101991</v>
      </c>
      <c r="X1010" s="52">
        <v>85.727293189469322</v>
      </c>
      <c r="Y1010" s="52">
        <v>100</v>
      </c>
      <c r="Z1010" s="52">
        <v>140</v>
      </c>
      <c r="AA1010" s="52">
        <v>56.934355986178964</v>
      </c>
      <c r="AB1010" s="52">
        <v>75.912474648238614</v>
      </c>
      <c r="AC1010" s="52">
        <v>100</v>
      </c>
      <c r="AD1010" s="52">
        <v>96</v>
      </c>
      <c r="AE1010" s="52">
        <v>60.293750000000024</v>
      </c>
      <c r="AF1010" s="52">
        <v>80.391666666666694</v>
      </c>
      <c r="AG1010" s="52">
        <v>100</v>
      </c>
      <c r="AH1010" s="52">
        <v>29</v>
      </c>
      <c r="AI1010" s="52">
        <v>54.279310344827586</v>
      </c>
      <c r="AJ1010" s="52">
        <v>62.897014925373142</v>
      </c>
      <c r="AK1010" s="52">
        <v>72.372413793103448</v>
      </c>
      <c r="AL1010" s="52">
        <v>100</v>
      </c>
      <c r="AM1010" s="53">
        <v>9.98</v>
      </c>
      <c r="AN1010" s="53">
        <v>11.48</v>
      </c>
      <c r="AO1010" s="53">
        <v>8.61</v>
      </c>
      <c r="AP1010" s="52">
        <v>0</v>
      </c>
      <c r="AQ1010" s="52">
        <v>0.99246231155778897</v>
      </c>
      <c r="AR1010" s="52">
        <v>0.99295774647887325</v>
      </c>
      <c r="AS1010" s="52">
        <v>0.9921875</v>
      </c>
      <c r="AT1010" s="52">
        <v>0.98994974874371855</v>
      </c>
      <c r="AU1010" s="52">
        <v>0.9859154929577465</v>
      </c>
      <c r="AV1010" s="52">
        <v>0.9921875</v>
      </c>
      <c r="AW1010" s="52">
        <v>1</v>
      </c>
      <c r="AX1010" s="52">
        <v>1</v>
      </c>
      <c r="AY1010" s="52">
        <v>1</v>
      </c>
      <c r="AZ1010" s="52">
        <v>1.507537688442211E-2</v>
      </c>
      <c r="BA1010" s="52">
        <v>50</v>
      </c>
      <c r="BB1010" s="52">
        <v>50</v>
      </c>
      <c r="BC1010" s="52">
        <v>2.1126760563380281E-2</v>
      </c>
      <c r="BD1010" s="52">
        <v>50</v>
      </c>
      <c r="BE1010" s="52">
        <v>50</v>
      </c>
      <c r="BF1010" s="52"/>
      <c r="BG1010" s="52"/>
      <c r="BH1010" s="52"/>
      <c r="BI1010" s="52"/>
      <c r="BJ1010" s="52"/>
      <c r="BK1010" s="52"/>
      <c r="BL1010" s="52"/>
      <c r="BM1010" s="52"/>
      <c r="BN1010" s="52"/>
      <c r="BO1010" s="52"/>
      <c r="BP1010" s="52"/>
      <c r="BQ1010" s="52"/>
      <c r="BR1010" s="52"/>
      <c r="BS1010" s="52"/>
      <c r="BT1010" s="52"/>
      <c r="BU1010" s="54"/>
      <c r="BV1010" s="54"/>
      <c r="BW1010" s="52"/>
      <c r="BX1010" s="52"/>
      <c r="BY1010" s="52"/>
      <c r="BZ1010" s="55"/>
      <c r="CA1010" s="55"/>
      <c r="CB1010" s="52"/>
      <c r="CC1010" s="52"/>
      <c r="CD1010" s="52"/>
      <c r="CE1010" s="52"/>
      <c r="CF1010" s="52"/>
      <c r="CG1010" s="52"/>
      <c r="CH1010" s="52"/>
      <c r="CI1010" s="52"/>
      <c r="CJ1010" s="52"/>
      <c r="CK1010" s="52">
        <v>292</v>
      </c>
      <c r="CL1010" s="52">
        <v>131</v>
      </c>
      <c r="CM1010" s="52">
        <v>297</v>
      </c>
      <c r="CN1010" s="52">
        <v>0.44863013698630139</v>
      </c>
      <c r="CO1010" s="52">
        <v>0.98316498316498313</v>
      </c>
      <c r="CP1010" s="52">
        <v>29.908675799086758</v>
      </c>
      <c r="CQ1010" s="52">
        <v>50</v>
      </c>
      <c r="CR1010" s="52"/>
      <c r="CS1010" s="52"/>
      <c r="CT1010" s="52"/>
      <c r="CU1010" s="52"/>
      <c r="CV1010" s="52"/>
      <c r="CW1010" s="52"/>
      <c r="CX1010" s="52"/>
      <c r="CY1010" s="52"/>
      <c r="CZ1010" s="52">
        <v>16.823939048191338</v>
      </c>
      <c r="DA1010" s="52">
        <v>19.496255895940152</v>
      </c>
      <c r="DB1010" s="52">
        <v>17.335082511020332</v>
      </c>
      <c r="DC1010" s="52"/>
      <c r="DD1010" s="50" t="s">
        <v>348</v>
      </c>
      <c r="DE1010" s="22"/>
      <c r="DF1010" s="22"/>
    </row>
    <row r="1011" spans="1:110" x14ac:dyDescent="0.25">
      <c r="A1011" s="50" t="s">
        <v>3528</v>
      </c>
      <c r="B1011" s="50" t="s">
        <v>2601</v>
      </c>
      <c r="C1011" s="50" t="s">
        <v>106</v>
      </c>
      <c r="D1011" s="50" t="s">
        <v>122</v>
      </c>
      <c r="E1011" s="50" t="s">
        <v>123</v>
      </c>
      <c r="F1011" s="50" t="s">
        <v>2644</v>
      </c>
      <c r="G1011" s="50" t="s">
        <v>109</v>
      </c>
      <c r="H1011" s="52">
        <v>935.55119947105072</v>
      </c>
      <c r="I1011" s="52">
        <v>1250</v>
      </c>
      <c r="J1011" s="52">
        <v>74.844095957684047</v>
      </c>
      <c r="K1011" s="52">
        <v>1</v>
      </c>
      <c r="L1011" s="52">
        <v>190</v>
      </c>
      <c r="M1011" s="52">
        <v>51.484710431993975</v>
      </c>
      <c r="N1011" s="52">
        <v>68.646280575991966</v>
      </c>
      <c r="O1011" s="52">
        <v>100</v>
      </c>
      <c r="P1011" s="52">
        <v>65</v>
      </c>
      <c r="Q1011" s="52">
        <v>39.538433967466226</v>
      </c>
      <c r="R1011" s="52">
        <v>50.324651835775001</v>
      </c>
      <c r="S1011" s="52">
        <v>57.6967741935484</v>
      </c>
      <c r="T1011" s="52">
        <v>52.717911956621634</v>
      </c>
      <c r="U1011" s="52">
        <v>100</v>
      </c>
      <c r="V1011" s="52">
        <v>201</v>
      </c>
      <c r="W1011" s="52">
        <v>44.849104990511357</v>
      </c>
      <c r="X1011" s="52">
        <v>59.798806654015145</v>
      </c>
      <c r="Y1011" s="52">
        <v>100</v>
      </c>
      <c r="Z1011" s="52">
        <v>68</v>
      </c>
      <c r="AA1011" s="52">
        <v>34.139579543157481</v>
      </c>
      <c r="AB1011" s="52">
        <v>45.519439390876641</v>
      </c>
      <c r="AC1011" s="52">
        <v>100</v>
      </c>
      <c r="AD1011" s="52">
        <v>267</v>
      </c>
      <c r="AE1011" s="52">
        <v>60.011111111111099</v>
      </c>
      <c r="AF1011" s="52">
        <v>80.014814814814798</v>
      </c>
      <c r="AG1011" s="52">
        <v>100</v>
      </c>
      <c r="AH1011" s="52">
        <v>88</v>
      </c>
      <c r="AI1011" s="52">
        <v>45.875</v>
      </c>
      <c r="AJ1011" s="52">
        <v>66.960707635009314</v>
      </c>
      <c r="AK1011" s="52">
        <v>61.166666666666671</v>
      </c>
      <c r="AL1011" s="52">
        <v>100</v>
      </c>
      <c r="AM1011" s="53">
        <v>18.149999999999999</v>
      </c>
      <c r="AN1011" s="53">
        <v>16.18</v>
      </c>
      <c r="AO1011" s="53">
        <v>21.08</v>
      </c>
      <c r="AP1011" s="52">
        <v>1</v>
      </c>
      <c r="AQ1011" s="52">
        <v>0.62337662337662336</v>
      </c>
      <c r="AR1011" s="52">
        <v>0.79518072289156627</v>
      </c>
      <c r="AS1011" s="52">
        <v>0.56000000000000005</v>
      </c>
      <c r="AT1011" s="52">
        <v>0.65909090909090906</v>
      </c>
      <c r="AU1011" s="52">
        <v>0.83132530120481929</v>
      </c>
      <c r="AV1011" s="52">
        <v>0.5955555555555555</v>
      </c>
      <c r="AW1011" s="52">
        <v>0.96466431095406358</v>
      </c>
      <c r="AX1011" s="52">
        <v>0.93877551020408168</v>
      </c>
      <c r="AY1011" s="52">
        <v>0.97837837837837838</v>
      </c>
      <c r="AZ1011" s="52">
        <v>5.9534081104400345E-2</v>
      </c>
      <c r="BA1011" s="52">
        <v>48.093183779119933</v>
      </c>
      <c r="BB1011" s="52">
        <v>50</v>
      </c>
      <c r="BC1011" s="52">
        <v>0.13119533527696792</v>
      </c>
      <c r="BD1011" s="52">
        <v>33.760932944606424</v>
      </c>
      <c r="BE1011" s="52">
        <v>50</v>
      </c>
      <c r="BF1011" s="52">
        <v>385</v>
      </c>
      <c r="BG1011" s="52">
        <v>575</v>
      </c>
      <c r="BH1011" s="52">
        <v>0.66956521739130437</v>
      </c>
      <c r="BI1011" s="52">
        <v>44.637681159420289</v>
      </c>
      <c r="BJ1011" s="52">
        <v>50</v>
      </c>
      <c r="BK1011" s="52">
        <v>227</v>
      </c>
      <c r="BL1011" s="52">
        <v>575</v>
      </c>
      <c r="BM1011" s="52">
        <v>0.39478260869565218</v>
      </c>
      <c r="BN1011" s="52">
        <v>26.318840579710145</v>
      </c>
      <c r="BO1011" s="52">
        <v>50</v>
      </c>
      <c r="BP1011" s="52">
        <v>292</v>
      </c>
      <c r="BQ1011" s="52">
        <v>319</v>
      </c>
      <c r="BR1011" s="52">
        <v>0.91536050156739812</v>
      </c>
      <c r="BS1011" s="52">
        <v>48.689388381244584</v>
      </c>
      <c r="BT1011" s="52">
        <v>50</v>
      </c>
      <c r="BU1011" s="54">
        <v>282</v>
      </c>
      <c r="BV1011" s="54">
        <v>305</v>
      </c>
      <c r="BW1011" s="52">
        <v>0.92459016393442628</v>
      </c>
      <c r="BX1011" s="52">
        <v>98.360655737704931</v>
      </c>
      <c r="BY1011" s="52">
        <v>100</v>
      </c>
      <c r="BZ1011" s="55">
        <v>68</v>
      </c>
      <c r="CA1011" s="55">
        <v>78</v>
      </c>
      <c r="CB1011" s="52">
        <v>0.87179487179487181</v>
      </c>
      <c r="CC1011" s="52">
        <v>92.744135297326793</v>
      </c>
      <c r="CD1011" s="52">
        <v>100</v>
      </c>
      <c r="CE1011" s="52">
        <v>0</v>
      </c>
      <c r="CF1011" s="52">
        <v>290</v>
      </c>
      <c r="CG1011" s="52">
        <v>236</v>
      </c>
      <c r="CH1011" s="52">
        <v>0.81379310344827582</v>
      </c>
      <c r="CI1011" s="52">
        <v>100</v>
      </c>
      <c r="CJ1011" s="52">
        <v>100</v>
      </c>
      <c r="CK1011" s="52">
        <v>256</v>
      </c>
      <c r="CL1011" s="52">
        <v>121</v>
      </c>
      <c r="CM1011" s="52">
        <v>267</v>
      </c>
      <c r="CN1011" s="52">
        <v>0.47265625</v>
      </c>
      <c r="CO1011" s="52">
        <v>0.95880149812734083</v>
      </c>
      <c r="CP1011" s="52">
        <v>31.510416666666668</v>
      </c>
      <c r="CQ1011" s="52">
        <v>50</v>
      </c>
      <c r="CR1011" s="52">
        <v>606</v>
      </c>
      <c r="CS1011" s="52">
        <v>1159</v>
      </c>
      <c r="CT1011" s="52">
        <v>0.52286453839516822</v>
      </c>
      <c r="CU1011" s="52">
        <v>43.572044866264022</v>
      </c>
      <c r="CV1011" s="52">
        <v>50</v>
      </c>
      <c r="CW1011" s="52">
        <v>0.87179487179487181</v>
      </c>
      <c r="CX1011" s="52">
        <v>0.94</v>
      </c>
      <c r="CY1011" s="52">
        <v>6.8205128205128182E-2</v>
      </c>
      <c r="CZ1011" s="52">
        <v>16.823939048191338</v>
      </c>
      <c r="DA1011" s="52">
        <v>19.496255895940152</v>
      </c>
      <c r="DB1011" s="52">
        <v>17.335082511020332</v>
      </c>
      <c r="DC1011" s="52">
        <v>12.629206143265662</v>
      </c>
      <c r="DD1011" s="50" t="s">
        <v>1168</v>
      </c>
      <c r="DE1011" s="22"/>
      <c r="DF1011" s="22"/>
    </row>
    <row r="1012" spans="1:110" x14ac:dyDescent="0.25">
      <c r="A1012" s="50" t="s">
        <v>3161</v>
      </c>
      <c r="B1012" s="50" t="s">
        <v>2602</v>
      </c>
      <c r="C1012" s="50" t="s">
        <v>106</v>
      </c>
      <c r="D1012" s="50" t="s">
        <v>107</v>
      </c>
      <c r="E1012" s="50" t="s">
        <v>119</v>
      </c>
      <c r="F1012" s="50" t="s">
        <v>1454</v>
      </c>
      <c r="G1012" s="50" t="s">
        <v>109</v>
      </c>
      <c r="H1012" s="52">
        <v>436.49821195028375</v>
      </c>
      <c r="I1012" s="52">
        <v>800</v>
      </c>
      <c r="J1012" s="52">
        <v>54.562276493785468</v>
      </c>
      <c r="K1012" s="52">
        <v>0</v>
      </c>
      <c r="L1012" s="52">
        <v>211</v>
      </c>
      <c r="M1012" s="52">
        <v>55.847609395392489</v>
      </c>
      <c r="N1012" s="52">
        <v>74.463479193856656</v>
      </c>
      <c r="O1012" s="52">
        <v>100</v>
      </c>
      <c r="P1012" s="52">
        <v>164</v>
      </c>
      <c r="Q1012" s="52">
        <v>53.877019703143738</v>
      </c>
      <c r="R1012" s="52">
        <v>50.105569540453367</v>
      </c>
      <c r="S1012" s="52">
        <v>62.723709598132828</v>
      </c>
      <c r="T1012" s="52">
        <v>71.836026270858326</v>
      </c>
      <c r="U1012" s="52">
        <v>100</v>
      </c>
      <c r="V1012" s="52">
        <v>211</v>
      </c>
      <c r="W1012" s="52">
        <v>44.289092693937555</v>
      </c>
      <c r="X1012" s="52">
        <v>59.05212359191674</v>
      </c>
      <c r="Y1012" s="52">
        <v>100</v>
      </c>
      <c r="Z1012" s="52">
        <v>164</v>
      </c>
      <c r="AA1012" s="52">
        <v>42.622175548899492</v>
      </c>
      <c r="AB1012" s="52">
        <v>56.829567398532653</v>
      </c>
      <c r="AC1012" s="52">
        <v>100</v>
      </c>
      <c r="AD1012" s="52">
        <v>64</v>
      </c>
      <c r="AE1012" s="52">
        <v>40.518098958333333</v>
      </c>
      <c r="AF1012" s="52">
        <v>54.024131944444441</v>
      </c>
      <c r="AG1012" s="52">
        <v>100</v>
      </c>
      <c r="AH1012" s="52">
        <v>50</v>
      </c>
      <c r="AI1012" s="52">
        <v>38.0105</v>
      </c>
      <c r="AJ1012" s="52"/>
      <c r="AK1012" s="52">
        <v>50.68066666666666</v>
      </c>
      <c r="AL1012" s="52">
        <v>100</v>
      </c>
      <c r="AM1012" s="53">
        <v>8.84</v>
      </c>
      <c r="AN1012" s="53">
        <v>7.48</v>
      </c>
      <c r="AO1012" s="53"/>
      <c r="AP1012" s="52">
        <v>0</v>
      </c>
      <c r="AQ1012" s="52">
        <v>0.99579831932773111</v>
      </c>
      <c r="AR1012" s="52">
        <v>0.9943820224719101</v>
      </c>
      <c r="AS1012" s="52">
        <v>1</v>
      </c>
      <c r="AT1012" s="52">
        <v>0.99579831932773111</v>
      </c>
      <c r="AU1012" s="52">
        <v>0.9943820224719101</v>
      </c>
      <c r="AV1012" s="52">
        <v>1</v>
      </c>
      <c r="AW1012" s="52">
        <v>1</v>
      </c>
      <c r="AX1012" s="52">
        <v>1</v>
      </c>
      <c r="AY1012" s="52"/>
      <c r="AZ1012" s="52">
        <v>0.32453825857519791</v>
      </c>
      <c r="BA1012" s="52">
        <v>0</v>
      </c>
      <c r="BB1012" s="52">
        <v>50</v>
      </c>
      <c r="BC1012" s="52">
        <v>0.32616487455197135</v>
      </c>
      <c r="BD1012" s="52">
        <v>0</v>
      </c>
      <c r="BE1012" s="52">
        <v>50</v>
      </c>
      <c r="BF1012" s="52"/>
      <c r="BG1012" s="52"/>
      <c r="BH1012" s="52"/>
      <c r="BI1012" s="52"/>
      <c r="BJ1012" s="52"/>
      <c r="BK1012" s="52"/>
      <c r="BL1012" s="52"/>
      <c r="BM1012" s="52"/>
      <c r="BN1012" s="52"/>
      <c r="BO1012" s="52"/>
      <c r="BP1012" s="52">
        <v>26</v>
      </c>
      <c r="BQ1012" s="52">
        <v>31</v>
      </c>
      <c r="BR1012" s="52">
        <v>0.83870967741935487</v>
      </c>
      <c r="BS1012" s="52">
        <v>44.612216884008241</v>
      </c>
      <c r="BT1012" s="52">
        <v>50</v>
      </c>
      <c r="BU1012" s="54"/>
      <c r="BV1012" s="54"/>
      <c r="BW1012" s="52"/>
      <c r="BX1012" s="52"/>
      <c r="BY1012" s="52"/>
      <c r="BZ1012" s="55"/>
      <c r="CA1012" s="55"/>
      <c r="CB1012" s="52"/>
      <c r="CC1012" s="52"/>
      <c r="CD1012" s="52"/>
      <c r="CE1012" s="52"/>
      <c r="CF1012" s="52"/>
      <c r="CG1012" s="52"/>
      <c r="CH1012" s="52"/>
      <c r="CI1012" s="52"/>
      <c r="CJ1012" s="52"/>
      <c r="CK1012" s="52">
        <v>98</v>
      </c>
      <c r="CL1012" s="52">
        <v>88</v>
      </c>
      <c r="CM1012" s="52">
        <v>112</v>
      </c>
      <c r="CN1012" s="52">
        <v>0.89795918367346939</v>
      </c>
      <c r="CO1012" s="52">
        <v>0.875</v>
      </c>
      <c r="CP1012" s="52">
        <v>25</v>
      </c>
      <c r="CQ1012" s="52">
        <v>50</v>
      </c>
      <c r="CR1012" s="52"/>
      <c r="CS1012" s="52"/>
      <c r="CT1012" s="52"/>
      <c r="CU1012" s="52"/>
      <c r="CV1012" s="52"/>
      <c r="CW1012" s="52"/>
      <c r="CX1012" s="52"/>
      <c r="CY1012" s="52"/>
      <c r="CZ1012" s="52">
        <v>16.823939048191338</v>
      </c>
      <c r="DA1012" s="52">
        <v>19.496255895940152</v>
      </c>
      <c r="DB1012" s="52">
        <v>17.335082511020332</v>
      </c>
      <c r="DC1012" s="52"/>
      <c r="DD1012" s="50" t="s">
        <v>760</v>
      </c>
      <c r="DE1012" s="22"/>
      <c r="DF1012" s="22"/>
    </row>
    <row r="1013" spans="1:110" x14ac:dyDescent="0.25">
      <c r="A1013" s="50" t="s">
        <v>3219</v>
      </c>
      <c r="B1013" s="50" t="s">
        <v>2603</v>
      </c>
      <c r="C1013" s="50" t="s">
        <v>106</v>
      </c>
      <c r="D1013" s="50" t="s">
        <v>122</v>
      </c>
      <c r="E1013" s="50" t="s">
        <v>123</v>
      </c>
      <c r="F1013" s="50" t="s">
        <v>1453</v>
      </c>
      <c r="G1013" s="50" t="s">
        <v>109</v>
      </c>
      <c r="H1013" s="52">
        <v>750.09689308369104</v>
      </c>
      <c r="I1013" s="52">
        <v>850</v>
      </c>
      <c r="J1013" s="52">
        <v>88.246693303963653</v>
      </c>
      <c r="K1013" s="52">
        <v>0</v>
      </c>
      <c r="L1013" s="52">
        <v>40</v>
      </c>
      <c r="M1013" s="52">
        <v>60.62752016129032</v>
      </c>
      <c r="N1013" s="52">
        <v>80.836693548387089</v>
      </c>
      <c r="O1013" s="52">
        <v>100</v>
      </c>
      <c r="P1013" s="52">
        <v>9</v>
      </c>
      <c r="Q1013" s="52"/>
      <c r="R1013" s="52">
        <v>61.029819310497736</v>
      </c>
      <c r="S1013" s="52">
        <v>69.494016649323626</v>
      </c>
      <c r="T1013" s="52"/>
      <c r="U1013" s="52">
        <v>0</v>
      </c>
      <c r="V1013" s="52">
        <v>40</v>
      </c>
      <c r="W1013" s="52">
        <v>57.220790378006882</v>
      </c>
      <c r="X1013" s="52">
        <v>76.294387170675833</v>
      </c>
      <c r="Y1013" s="52">
        <v>100</v>
      </c>
      <c r="Z1013" s="52">
        <v>9</v>
      </c>
      <c r="AA1013" s="52"/>
      <c r="AB1013" s="52"/>
      <c r="AC1013" s="52">
        <v>0</v>
      </c>
      <c r="AD1013" s="52">
        <v>53</v>
      </c>
      <c r="AE1013" s="52">
        <v>74.675471698113228</v>
      </c>
      <c r="AF1013" s="52">
        <v>99.567295597484303</v>
      </c>
      <c r="AG1013" s="52">
        <v>100</v>
      </c>
      <c r="AH1013" s="52">
        <v>7</v>
      </c>
      <c r="AI1013" s="52"/>
      <c r="AJ1013" s="52">
        <v>75</v>
      </c>
      <c r="AK1013" s="52"/>
      <c r="AL1013" s="52">
        <v>0</v>
      </c>
      <c r="AM1013" s="53"/>
      <c r="AN1013" s="53"/>
      <c r="AO1013" s="53"/>
      <c r="AP1013" s="52">
        <v>1</v>
      </c>
      <c r="AQ1013" s="52">
        <v>0.93181818181818177</v>
      </c>
      <c r="AR1013" s="52"/>
      <c r="AS1013" s="52">
        <v>0.93939393939393945</v>
      </c>
      <c r="AT1013" s="52">
        <v>0.93181818181818177</v>
      </c>
      <c r="AU1013" s="52"/>
      <c r="AV1013" s="52">
        <v>0.93939393939393945</v>
      </c>
      <c r="AW1013" s="52">
        <v>1</v>
      </c>
      <c r="AX1013" s="52"/>
      <c r="AY1013" s="52">
        <v>1</v>
      </c>
      <c r="AZ1013" s="52">
        <v>5.0505050505050504E-2</v>
      </c>
      <c r="BA1013" s="52">
        <v>49.89898989898991</v>
      </c>
      <c r="BB1013" s="52">
        <v>50</v>
      </c>
      <c r="BC1013" s="52">
        <v>0.10638297872340426</v>
      </c>
      <c r="BD1013" s="52">
        <v>38.723404255319153</v>
      </c>
      <c r="BE1013" s="52">
        <v>50</v>
      </c>
      <c r="BF1013" s="52">
        <v>86</v>
      </c>
      <c r="BG1013" s="52">
        <v>94</v>
      </c>
      <c r="BH1013" s="52">
        <v>0.91489361702127658</v>
      </c>
      <c r="BI1013" s="52">
        <v>50</v>
      </c>
      <c r="BJ1013" s="52">
        <v>50</v>
      </c>
      <c r="BK1013" s="52">
        <v>41</v>
      </c>
      <c r="BL1013" s="52">
        <v>94</v>
      </c>
      <c r="BM1013" s="52">
        <v>0.43617021276595747</v>
      </c>
      <c r="BN1013" s="52">
        <v>29.078014184397166</v>
      </c>
      <c r="BO1013" s="52">
        <v>50</v>
      </c>
      <c r="BP1013" s="52">
        <v>45</v>
      </c>
      <c r="BQ1013" s="52">
        <v>48</v>
      </c>
      <c r="BR1013" s="52">
        <v>0.9375</v>
      </c>
      <c r="BS1013" s="52">
        <v>49.86702127659575</v>
      </c>
      <c r="BT1013" s="52">
        <v>50</v>
      </c>
      <c r="BU1013" s="54">
        <v>54</v>
      </c>
      <c r="BV1013" s="54">
        <v>56</v>
      </c>
      <c r="BW1013" s="52">
        <v>0.9642857142857143</v>
      </c>
      <c r="BX1013" s="52">
        <v>100</v>
      </c>
      <c r="BY1013" s="52">
        <v>100</v>
      </c>
      <c r="BZ1013" s="55"/>
      <c r="CA1013" s="55"/>
      <c r="CB1013" s="52"/>
      <c r="CC1013" s="52"/>
      <c r="CD1013" s="52"/>
      <c r="CE1013" s="52">
        <v>0</v>
      </c>
      <c r="CF1013" s="52">
        <v>56</v>
      </c>
      <c r="CG1013" s="52">
        <v>37</v>
      </c>
      <c r="CH1013" s="52">
        <v>0.6607142857142857</v>
      </c>
      <c r="CI1013" s="52">
        <v>88.095238095238088</v>
      </c>
      <c r="CJ1013" s="52">
        <v>100</v>
      </c>
      <c r="CK1013" s="52">
        <v>53</v>
      </c>
      <c r="CL1013" s="52">
        <v>30</v>
      </c>
      <c r="CM1013" s="52">
        <v>56</v>
      </c>
      <c r="CN1013" s="52">
        <v>0.56603773584905659</v>
      </c>
      <c r="CO1013" s="52">
        <v>0.9464285714285714</v>
      </c>
      <c r="CP1013" s="52">
        <v>37.735849056603769</v>
      </c>
      <c r="CQ1013" s="52">
        <v>50</v>
      </c>
      <c r="CR1013" s="52">
        <v>121</v>
      </c>
      <c r="CS1013" s="52">
        <v>198</v>
      </c>
      <c r="CT1013" s="52">
        <v>0.61111111111111116</v>
      </c>
      <c r="CU1013" s="52">
        <v>50</v>
      </c>
      <c r="CV1013" s="52">
        <v>50</v>
      </c>
      <c r="CW1013" s="52"/>
      <c r="CX1013" s="52"/>
      <c r="CY1013" s="52"/>
      <c r="CZ1013" s="52">
        <v>16.823939048191338</v>
      </c>
      <c r="DA1013" s="52">
        <v>19.496255895940152</v>
      </c>
      <c r="DB1013" s="52">
        <v>17.335082511020332</v>
      </c>
      <c r="DC1013" s="52">
        <v>12.629206143265662</v>
      </c>
      <c r="DD1013" s="50" t="s">
        <v>826</v>
      </c>
      <c r="DE1013" s="22"/>
      <c r="DF1013" s="22"/>
    </row>
    <row r="1014" spans="1:110" x14ac:dyDescent="0.25">
      <c r="A1014" s="50" t="s">
        <v>3218</v>
      </c>
      <c r="B1014" s="50" t="s">
        <v>2604</v>
      </c>
      <c r="C1014" s="50" t="s">
        <v>106</v>
      </c>
      <c r="D1014" s="50" t="s">
        <v>108</v>
      </c>
      <c r="E1014" s="50" t="s">
        <v>119</v>
      </c>
      <c r="F1014" s="50" t="s">
        <v>1453</v>
      </c>
      <c r="G1014" s="50" t="s">
        <v>109</v>
      </c>
      <c r="H1014" s="52">
        <v>573.94350474326927</v>
      </c>
      <c r="I1014" s="52">
        <v>700</v>
      </c>
      <c r="J1014" s="52">
        <v>81.991929249038463</v>
      </c>
      <c r="K1014" s="52">
        <v>1</v>
      </c>
      <c r="L1014" s="52">
        <v>158</v>
      </c>
      <c r="M1014" s="52">
        <v>68.125335100929277</v>
      </c>
      <c r="N1014" s="52">
        <v>90.833780134572379</v>
      </c>
      <c r="O1014" s="52">
        <v>100</v>
      </c>
      <c r="P1014" s="52">
        <v>44</v>
      </c>
      <c r="Q1014" s="52">
        <v>54.438144504629939</v>
      </c>
      <c r="R1014" s="52">
        <v>64.147291225930374</v>
      </c>
      <c r="S1014" s="52">
        <v>73.408110418799197</v>
      </c>
      <c r="T1014" s="52">
        <v>72.584192672839919</v>
      </c>
      <c r="U1014" s="52">
        <v>100</v>
      </c>
      <c r="V1014" s="52">
        <v>158</v>
      </c>
      <c r="W1014" s="52">
        <v>60.219882163873642</v>
      </c>
      <c r="X1014" s="52">
        <v>80.293176218498189</v>
      </c>
      <c r="Y1014" s="52">
        <v>100</v>
      </c>
      <c r="Z1014" s="52">
        <v>44</v>
      </c>
      <c r="AA1014" s="52">
        <v>50.044322321272098</v>
      </c>
      <c r="AB1014" s="52">
        <v>66.725763095029464</v>
      </c>
      <c r="AC1014" s="52">
        <v>100</v>
      </c>
      <c r="AD1014" s="52">
        <v>47</v>
      </c>
      <c r="AE1014" s="52">
        <v>57.771453900709226</v>
      </c>
      <c r="AF1014" s="52">
        <v>77.028605200945634</v>
      </c>
      <c r="AG1014" s="52">
        <v>100</v>
      </c>
      <c r="AH1014" s="52">
        <v>16</v>
      </c>
      <c r="AI1014" s="52"/>
      <c r="AJ1014" s="52">
        <v>65.467741935483872</v>
      </c>
      <c r="AK1014" s="52"/>
      <c r="AL1014" s="52">
        <v>0</v>
      </c>
      <c r="AM1014" s="53">
        <v>18.96</v>
      </c>
      <c r="AN1014" s="53">
        <v>14.1</v>
      </c>
      <c r="AO1014" s="53"/>
      <c r="AP1014" s="52">
        <v>1</v>
      </c>
      <c r="AQ1014" s="52">
        <v>0.97590361445783136</v>
      </c>
      <c r="AR1014" s="52">
        <v>0.9375</v>
      </c>
      <c r="AS1014" s="52">
        <v>0.99152542372881358</v>
      </c>
      <c r="AT1014" s="52">
        <v>0.97590361445783136</v>
      </c>
      <c r="AU1014" s="52">
        <v>0.9375</v>
      </c>
      <c r="AV1014" s="52">
        <v>0.99152542372881358</v>
      </c>
      <c r="AW1014" s="52">
        <v>1</v>
      </c>
      <c r="AX1014" s="52"/>
      <c r="AY1014" s="52">
        <v>1</v>
      </c>
      <c r="AZ1014" s="52">
        <v>1.8072289156626505E-2</v>
      </c>
      <c r="BA1014" s="52">
        <v>50</v>
      </c>
      <c r="BB1014" s="52">
        <v>50</v>
      </c>
      <c r="BC1014" s="52">
        <v>4.1666666666666664E-2</v>
      </c>
      <c r="BD1014" s="52">
        <v>50</v>
      </c>
      <c r="BE1014" s="52">
        <v>50</v>
      </c>
      <c r="BF1014" s="52"/>
      <c r="BG1014" s="52"/>
      <c r="BH1014" s="52"/>
      <c r="BI1014" s="52"/>
      <c r="BJ1014" s="52"/>
      <c r="BK1014" s="52"/>
      <c r="BL1014" s="52"/>
      <c r="BM1014" s="52"/>
      <c r="BN1014" s="52"/>
      <c r="BO1014" s="52"/>
      <c r="BP1014" s="52">
        <v>51</v>
      </c>
      <c r="BQ1014" s="52">
        <v>51</v>
      </c>
      <c r="BR1014" s="52">
        <v>1</v>
      </c>
      <c r="BS1014" s="52">
        <v>50</v>
      </c>
      <c r="BT1014" s="52">
        <v>50</v>
      </c>
      <c r="BU1014" s="54"/>
      <c r="BV1014" s="54"/>
      <c r="BW1014" s="52"/>
      <c r="BX1014" s="52"/>
      <c r="BY1014" s="52"/>
      <c r="BZ1014" s="55"/>
      <c r="CA1014" s="55"/>
      <c r="CB1014" s="52"/>
      <c r="CC1014" s="52"/>
      <c r="CD1014" s="52"/>
      <c r="CE1014" s="52"/>
      <c r="CF1014" s="52"/>
      <c r="CG1014" s="52"/>
      <c r="CH1014" s="52"/>
      <c r="CI1014" s="52"/>
      <c r="CJ1014" s="52"/>
      <c r="CK1014" s="52">
        <v>106</v>
      </c>
      <c r="CL1014" s="52">
        <v>58</v>
      </c>
      <c r="CM1014" s="52">
        <v>111</v>
      </c>
      <c r="CN1014" s="52">
        <v>0.54716981132075471</v>
      </c>
      <c r="CO1014" s="52">
        <v>0.95495495495495497</v>
      </c>
      <c r="CP1014" s="52">
        <v>36.477987421383645</v>
      </c>
      <c r="CQ1014" s="52">
        <v>50</v>
      </c>
      <c r="CR1014" s="52"/>
      <c r="CS1014" s="52"/>
      <c r="CT1014" s="52"/>
      <c r="CU1014" s="52"/>
      <c r="CV1014" s="52"/>
      <c r="CW1014" s="52"/>
      <c r="CX1014" s="52"/>
      <c r="CY1014" s="52"/>
      <c r="CZ1014" s="52">
        <v>16.823939048191338</v>
      </c>
      <c r="DA1014" s="52">
        <v>19.496255895940152</v>
      </c>
      <c r="DB1014" s="52">
        <v>17.335082511020332</v>
      </c>
      <c r="DC1014" s="52"/>
      <c r="DD1014" s="50" t="s">
        <v>825</v>
      </c>
      <c r="DE1014" s="22"/>
      <c r="DF1014" s="22"/>
    </row>
    <row r="1015" spans="1:110" x14ac:dyDescent="0.25">
      <c r="A1015" s="50" t="s">
        <v>2753</v>
      </c>
      <c r="B1015" s="50" t="s">
        <v>2605</v>
      </c>
      <c r="C1015" s="50" t="s">
        <v>106</v>
      </c>
      <c r="D1015" s="50" t="s">
        <v>137</v>
      </c>
      <c r="E1015" s="50" t="s">
        <v>119</v>
      </c>
      <c r="F1015" s="50" t="s">
        <v>1453</v>
      </c>
      <c r="G1015" s="50" t="s">
        <v>109</v>
      </c>
      <c r="H1015" s="52">
        <v>684.80997620261928</v>
      </c>
      <c r="I1015" s="52">
        <v>800</v>
      </c>
      <c r="J1015" s="52">
        <v>85.60124702532741</v>
      </c>
      <c r="K1015" s="52">
        <v>0</v>
      </c>
      <c r="L1015" s="52">
        <v>842</v>
      </c>
      <c r="M1015" s="52">
        <v>76.879334357502856</v>
      </c>
      <c r="N1015" s="52">
        <v>100</v>
      </c>
      <c r="O1015" s="52">
        <v>100</v>
      </c>
      <c r="P1015" s="52">
        <v>181</v>
      </c>
      <c r="Q1015" s="52">
        <v>62.188002165235723</v>
      </c>
      <c r="R1015" s="52">
        <v>72.631408908497846</v>
      </c>
      <c r="S1015" s="52">
        <v>75</v>
      </c>
      <c r="T1015" s="52">
        <v>82.917336220314297</v>
      </c>
      <c r="U1015" s="52">
        <v>100</v>
      </c>
      <c r="V1015" s="52">
        <v>842</v>
      </c>
      <c r="W1015" s="52">
        <v>68.607059225900713</v>
      </c>
      <c r="X1015" s="52">
        <v>91.476078967867608</v>
      </c>
      <c r="Y1015" s="52">
        <v>100</v>
      </c>
      <c r="Z1015" s="52">
        <v>183</v>
      </c>
      <c r="AA1015" s="52">
        <v>54.115002172176581</v>
      </c>
      <c r="AB1015" s="52">
        <v>72.153336229568779</v>
      </c>
      <c r="AC1015" s="52">
        <v>100</v>
      </c>
      <c r="AD1015" s="52">
        <v>444</v>
      </c>
      <c r="AE1015" s="52">
        <v>65.605255255255202</v>
      </c>
      <c r="AF1015" s="52">
        <v>87.473673673673602</v>
      </c>
      <c r="AG1015" s="52">
        <v>100</v>
      </c>
      <c r="AH1015" s="52">
        <v>91</v>
      </c>
      <c r="AI1015" s="52">
        <v>53.867765567765574</v>
      </c>
      <c r="AJ1015" s="52">
        <v>68.631067044381439</v>
      </c>
      <c r="AK1015" s="52">
        <v>71.823687423687431</v>
      </c>
      <c r="AL1015" s="52">
        <v>100</v>
      </c>
      <c r="AM1015" s="53">
        <v>12.81</v>
      </c>
      <c r="AN1015" s="53">
        <v>18.510000000000002</v>
      </c>
      <c r="AO1015" s="53">
        <v>14.76</v>
      </c>
      <c r="AP1015" s="52">
        <v>1</v>
      </c>
      <c r="AQ1015" s="52">
        <v>0.96509009009009006</v>
      </c>
      <c r="AR1015" s="52">
        <v>0.94818652849740936</v>
      </c>
      <c r="AS1015" s="52">
        <v>0.96978417266187056</v>
      </c>
      <c r="AT1015" s="52">
        <v>0.96520763187429859</v>
      </c>
      <c r="AU1015" s="52">
        <v>0.95918367346938771</v>
      </c>
      <c r="AV1015" s="52">
        <v>0.96690647482014391</v>
      </c>
      <c r="AW1015" s="52">
        <v>1</v>
      </c>
      <c r="AX1015" s="52">
        <v>1</v>
      </c>
      <c r="AY1015" s="52">
        <v>1</v>
      </c>
      <c r="AZ1015" s="52">
        <v>3.2547699214365879E-2</v>
      </c>
      <c r="BA1015" s="52">
        <v>50</v>
      </c>
      <c r="BB1015" s="52">
        <v>50</v>
      </c>
      <c r="BC1015" s="52">
        <v>6.043956043956044E-2</v>
      </c>
      <c r="BD1015" s="52">
        <v>47.91208791208792</v>
      </c>
      <c r="BE1015" s="52">
        <v>50</v>
      </c>
      <c r="BF1015" s="52"/>
      <c r="BG1015" s="52"/>
      <c r="BH1015" s="52"/>
      <c r="BI1015" s="52"/>
      <c r="BJ1015" s="52"/>
      <c r="BK1015" s="52"/>
      <c r="BL1015" s="52"/>
      <c r="BM1015" s="52"/>
      <c r="BN1015" s="52"/>
      <c r="BO1015" s="52"/>
      <c r="BP1015" s="52">
        <v>197</v>
      </c>
      <c r="BQ1015" s="52">
        <v>212</v>
      </c>
      <c r="BR1015" s="52">
        <v>0.92924528301886788</v>
      </c>
      <c r="BS1015" s="52">
        <v>49.427940586109997</v>
      </c>
      <c r="BT1015" s="52">
        <v>50</v>
      </c>
      <c r="BU1015" s="54"/>
      <c r="BV1015" s="54"/>
      <c r="BW1015" s="52"/>
      <c r="BX1015" s="52"/>
      <c r="BY1015" s="52"/>
      <c r="BZ1015" s="55"/>
      <c r="CA1015" s="55"/>
      <c r="CB1015" s="52"/>
      <c r="CC1015" s="52"/>
      <c r="CD1015" s="52"/>
      <c r="CE1015" s="52"/>
      <c r="CF1015" s="52"/>
      <c r="CG1015" s="52"/>
      <c r="CH1015" s="52"/>
      <c r="CI1015" s="52"/>
      <c r="CJ1015" s="52"/>
      <c r="CK1015" s="52">
        <v>449</v>
      </c>
      <c r="CL1015" s="52">
        <v>213</v>
      </c>
      <c r="CM1015" s="52">
        <v>467</v>
      </c>
      <c r="CN1015" s="52">
        <v>0.47438752783964366</v>
      </c>
      <c r="CO1015" s="52">
        <v>0.96145610278372595</v>
      </c>
      <c r="CP1015" s="52">
        <v>31.625835189309576</v>
      </c>
      <c r="CQ1015" s="52">
        <v>50</v>
      </c>
      <c r="CR1015" s="52"/>
      <c r="CS1015" s="52"/>
      <c r="CT1015" s="52"/>
      <c r="CU1015" s="52"/>
      <c r="CV1015" s="52"/>
      <c r="CW1015" s="52"/>
      <c r="CX1015" s="52"/>
      <c r="CY1015" s="52"/>
      <c r="CZ1015" s="52">
        <v>16.823939048191338</v>
      </c>
      <c r="DA1015" s="52">
        <v>19.496255895940152</v>
      </c>
      <c r="DB1015" s="52">
        <v>17.335082511020332</v>
      </c>
      <c r="DC1015" s="52"/>
      <c r="DD1015" s="50" t="s">
        <v>293</v>
      </c>
      <c r="DE1015" s="22"/>
      <c r="DF1015" s="22"/>
    </row>
    <row r="1016" spans="1:110" x14ac:dyDescent="0.25">
      <c r="A1016" s="50" t="s">
        <v>3492</v>
      </c>
      <c r="B1016" s="50" t="s">
        <v>2606</v>
      </c>
      <c r="C1016" s="50" t="s">
        <v>106</v>
      </c>
      <c r="D1016" s="50" t="s">
        <v>107</v>
      </c>
      <c r="E1016" s="50" t="s">
        <v>137</v>
      </c>
      <c r="F1016" s="50" t="s">
        <v>1453</v>
      </c>
      <c r="G1016" s="50" t="s">
        <v>109</v>
      </c>
      <c r="H1016" s="52">
        <v>668.90073614831169</v>
      </c>
      <c r="I1016" s="52">
        <v>750</v>
      </c>
      <c r="J1016" s="52">
        <v>89.186764819774893</v>
      </c>
      <c r="K1016" s="52">
        <v>0</v>
      </c>
      <c r="L1016" s="52">
        <v>219</v>
      </c>
      <c r="M1016" s="52">
        <v>81.77624142305325</v>
      </c>
      <c r="N1016" s="52">
        <v>100</v>
      </c>
      <c r="O1016" s="52">
        <v>100</v>
      </c>
      <c r="P1016" s="52">
        <v>81</v>
      </c>
      <c r="Q1016" s="52">
        <v>68.826752999066073</v>
      </c>
      <c r="R1016" s="52">
        <v>75</v>
      </c>
      <c r="S1016" s="52">
        <v>75</v>
      </c>
      <c r="T1016" s="52">
        <v>91.769003998754755</v>
      </c>
      <c r="U1016" s="52">
        <v>100</v>
      </c>
      <c r="V1016" s="52">
        <v>217</v>
      </c>
      <c r="W1016" s="52">
        <v>71.740133104188402</v>
      </c>
      <c r="X1016" s="52">
        <v>95.653510805584546</v>
      </c>
      <c r="Y1016" s="52">
        <v>100</v>
      </c>
      <c r="Z1016" s="52">
        <v>79</v>
      </c>
      <c r="AA1016" s="52">
        <v>61.392776418092879</v>
      </c>
      <c r="AB1016" s="52">
        <v>81.857035224123848</v>
      </c>
      <c r="AC1016" s="52">
        <v>100</v>
      </c>
      <c r="AD1016" s="52">
        <v>82</v>
      </c>
      <c r="AE1016" s="52">
        <v>63.169512195121989</v>
      </c>
      <c r="AF1016" s="52">
        <v>84.226016260162652</v>
      </c>
      <c r="AG1016" s="52">
        <v>100</v>
      </c>
      <c r="AH1016" s="52">
        <v>31</v>
      </c>
      <c r="AI1016" s="52">
        <v>57.081720430107524</v>
      </c>
      <c r="AJ1016" s="52">
        <v>66.869934640522885</v>
      </c>
      <c r="AK1016" s="52">
        <v>76.108960573476708</v>
      </c>
      <c r="AL1016" s="52">
        <v>100</v>
      </c>
      <c r="AM1016" s="53">
        <v>6.17</v>
      </c>
      <c r="AN1016" s="53">
        <v>13.6</v>
      </c>
      <c r="AO1016" s="53">
        <v>9.7799999999999994</v>
      </c>
      <c r="AP1016" s="52">
        <v>0</v>
      </c>
      <c r="AQ1016" s="52">
        <v>0.99567099567099571</v>
      </c>
      <c r="AR1016" s="52">
        <v>0.9885057471264368</v>
      </c>
      <c r="AS1016" s="52">
        <v>1</v>
      </c>
      <c r="AT1016" s="52">
        <v>0.98701298701298701</v>
      </c>
      <c r="AU1016" s="52">
        <v>0.96551724137931039</v>
      </c>
      <c r="AV1016" s="52">
        <v>1</v>
      </c>
      <c r="AW1016" s="52">
        <v>1</v>
      </c>
      <c r="AX1016" s="52">
        <v>1</v>
      </c>
      <c r="AY1016" s="52">
        <v>1</v>
      </c>
      <c r="AZ1016" s="52">
        <v>5.8974358974358973E-2</v>
      </c>
      <c r="BA1016" s="52">
        <v>48.205128205128204</v>
      </c>
      <c r="BB1016" s="52">
        <v>50</v>
      </c>
      <c r="BC1016" s="52">
        <v>9.45945945945946E-2</v>
      </c>
      <c r="BD1016" s="52">
        <v>41.081081081081088</v>
      </c>
      <c r="BE1016" s="52">
        <v>50</v>
      </c>
      <c r="BF1016" s="52"/>
      <c r="BG1016" s="52"/>
      <c r="BH1016" s="52"/>
      <c r="BI1016" s="52"/>
      <c r="BJ1016" s="52"/>
      <c r="BK1016" s="52"/>
      <c r="BL1016" s="52"/>
      <c r="BM1016" s="52"/>
      <c r="BN1016" s="52"/>
      <c r="BO1016" s="52"/>
      <c r="BP1016" s="52"/>
      <c r="BQ1016" s="52"/>
      <c r="BR1016" s="52"/>
      <c r="BS1016" s="52"/>
      <c r="BT1016" s="52"/>
      <c r="BU1016" s="54"/>
      <c r="BV1016" s="54"/>
      <c r="BW1016" s="52"/>
      <c r="BX1016" s="52"/>
      <c r="BY1016" s="52"/>
      <c r="BZ1016" s="55"/>
      <c r="CA1016" s="55"/>
      <c r="CB1016" s="52"/>
      <c r="CC1016" s="52"/>
      <c r="CD1016" s="52"/>
      <c r="CE1016" s="52"/>
      <c r="CF1016" s="52"/>
      <c r="CG1016" s="52"/>
      <c r="CH1016" s="52"/>
      <c r="CI1016" s="52"/>
      <c r="CJ1016" s="52"/>
      <c r="CK1016" s="52">
        <v>72</v>
      </c>
      <c r="CL1016" s="52">
        <v>54</v>
      </c>
      <c r="CM1016" s="52">
        <v>79</v>
      </c>
      <c r="CN1016" s="52">
        <v>0.75</v>
      </c>
      <c r="CO1016" s="52">
        <v>0.91139240506329111</v>
      </c>
      <c r="CP1016" s="52">
        <v>50</v>
      </c>
      <c r="CQ1016" s="52">
        <v>50</v>
      </c>
      <c r="CR1016" s="52"/>
      <c r="CS1016" s="52"/>
      <c r="CT1016" s="52"/>
      <c r="CU1016" s="52"/>
      <c r="CV1016" s="52"/>
      <c r="CW1016" s="52"/>
      <c r="CX1016" s="52"/>
      <c r="CY1016" s="52"/>
      <c r="CZ1016" s="52">
        <v>16.823939048191338</v>
      </c>
      <c r="DA1016" s="52">
        <v>19.496255895940152</v>
      </c>
      <c r="DB1016" s="52">
        <v>17.335082511020332</v>
      </c>
      <c r="DC1016" s="52"/>
      <c r="DD1016" s="50" t="s">
        <v>1130</v>
      </c>
      <c r="DE1016" s="22"/>
      <c r="DF1016" s="22"/>
    </row>
    <row r="1017" spans="1:110" x14ac:dyDescent="0.25">
      <c r="A1017" s="50" t="s">
        <v>3172</v>
      </c>
      <c r="B1017" s="50" t="s">
        <v>2607</v>
      </c>
      <c r="C1017" s="50" t="s">
        <v>106</v>
      </c>
      <c r="D1017" s="50" t="s">
        <v>122</v>
      </c>
      <c r="E1017" s="50" t="s">
        <v>123</v>
      </c>
      <c r="F1017" s="50" t="s">
        <v>2644</v>
      </c>
      <c r="G1017" s="50" t="s">
        <v>109</v>
      </c>
      <c r="H1017" s="52">
        <v>653.11929233810201</v>
      </c>
      <c r="I1017" s="52">
        <v>1250</v>
      </c>
      <c r="J1017" s="52">
        <v>52.249543387048156</v>
      </c>
      <c r="K1017" s="52">
        <v>1</v>
      </c>
      <c r="L1017" s="52">
        <v>144</v>
      </c>
      <c r="M1017" s="52">
        <v>41.00505587913181</v>
      </c>
      <c r="N1017" s="52">
        <v>54.673407838842415</v>
      </c>
      <c r="O1017" s="52">
        <v>100</v>
      </c>
      <c r="P1017" s="52">
        <v>93</v>
      </c>
      <c r="Q1017" s="52">
        <v>35.006831232897817</v>
      </c>
      <c r="R1017" s="52">
        <v>36.72966781214204</v>
      </c>
      <c r="S1017" s="52">
        <v>51.942994939911443</v>
      </c>
      <c r="T1017" s="52">
        <v>46.675774977197086</v>
      </c>
      <c r="U1017" s="52">
        <v>100</v>
      </c>
      <c r="V1017" s="52">
        <v>122</v>
      </c>
      <c r="W1017" s="52">
        <v>33.937580981353165</v>
      </c>
      <c r="X1017" s="52">
        <v>45.250107975137553</v>
      </c>
      <c r="Y1017" s="52">
        <v>100</v>
      </c>
      <c r="Z1017" s="52">
        <v>83</v>
      </c>
      <c r="AA1017" s="52">
        <v>32.625636566886094</v>
      </c>
      <c r="AB1017" s="52">
        <v>43.500848755848125</v>
      </c>
      <c r="AC1017" s="52">
        <v>100</v>
      </c>
      <c r="AD1017" s="52">
        <v>317</v>
      </c>
      <c r="AE1017" s="52">
        <v>44.189695057833873</v>
      </c>
      <c r="AF1017" s="52">
        <v>58.91959341044516</v>
      </c>
      <c r="AG1017" s="52">
        <v>100</v>
      </c>
      <c r="AH1017" s="52">
        <v>228</v>
      </c>
      <c r="AI1017" s="52">
        <v>39.477777777777774</v>
      </c>
      <c r="AJ1017" s="52">
        <v>56.260674157303377</v>
      </c>
      <c r="AK1017" s="52">
        <v>52.63703703703704</v>
      </c>
      <c r="AL1017" s="52">
        <v>100</v>
      </c>
      <c r="AM1017" s="53">
        <v>16.93</v>
      </c>
      <c r="AN1017" s="53">
        <v>4.0999999999999996</v>
      </c>
      <c r="AO1017" s="53">
        <v>16.78</v>
      </c>
      <c r="AP1017" s="52">
        <v>1</v>
      </c>
      <c r="AQ1017" s="52">
        <v>0.49185667752442996</v>
      </c>
      <c r="AR1017" s="52">
        <v>0.53191489361702127</v>
      </c>
      <c r="AS1017" s="52">
        <v>0.42857142857142855</v>
      </c>
      <c r="AT1017" s="52">
        <v>0.42258064516129035</v>
      </c>
      <c r="AU1017" s="52">
        <v>0.48167539267015708</v>
      </c>
      <c r="AV1017" s="52">
        <v>0.32773109243697479</v>
      </c>
      <c r="AW1017" s="52">
        <v>0.89344262295081966</v>
      </c>
      <c r="AX1017" s="52">
        <v>0.87132352941176472</v>
      </c>
      <c r="AY1017" s="52">
        <v>0.95744680851063835</v>
      </c>
      <c r="AZ1017" s="52">
        <v>0.50529500756429657</v>
      </c>
      <c r="BA1017" s="52">
        <v>0</v>
      </c>
      <c r="BB1017" s="52">
        <v>50</v>
      </c>
      <c r="BC1017" s="52">
        <v>0.53889515219842166</v>
      </c>
      <c r="BD1017" s="52">
        <v>0</v>
      </c>
      <c r="BE1017" s="52">
        <v>50</v>
      </c>
      <c r="BF1017" s="52">
        <v>224</v>
      </c>
      <c r="BG1017" s="52">
        <v>587</v>
      </c>
      <c r="BH1017" s="52">
        <v>0.38160136286201024</v>
      </c>
      <c r="BI1017" s="52">
        <v>25.44009085746735</v>
      </c>
      <c r="BJ1017" s="52">
        <v>50</v>
      </c>
      <c r="BK1017" s="52">
        <v>84</v>
      </c>
      <c r="BL1017" s="52">
        <v>587</v>
      </c>
      <c r="BM1017" s="52">
        <v>0.14310051107325383</v>
      </c>
      <c r="BN1017" s="52">
        <v>9.5400340715502558</v>
      </c>
      <c r="BO1017" s="52">
        <v>50</v>
      </c>
      <c r="BP1017" s="52">
        <v>301</v>
      </c>
      <c r="BQ1017" s="52">
        <v>383</v>
      </c>
      <c r="BR1017" s="52">
        <v>0.78590078328981727</v>
      </c>
      <c r="BS1017" s="52">
        <v>41.803233153713684</v>
      </c>
      <c r="BT1017" s="52">
        <v>50</v>
      </c>
      <c r="BU1017" s="54">
        <v>192</v>
      </c>
      <c r="BV1017" s="54">
        <v>295</v>
      </c>
      <c r="BW1017" s="52">
        <v>0.6508474576271186</v>
      </c>
      <c r="BX1017" s="52">
        <v>69.239091236927521</v>
      </c>
      <c r="BY1017" s="52">
        <v>100</v>
      </c>
      <c r="BZ1017" s="55">
        <v>283</v>
      </c>
      <c r="CA1017" s="55">
        <v>390</v>
      </c>
      <c r="CB1017" s="52">
        <v>0.72564102564102551</v>
      </c>
      <c r="CC1017" s="52">
        <v>77.195853791598466</v>
      </c>
      <c r="CD1017" s="52">
        <v>100</v>
      </c>
      <c r="CE1017" s="52">
        <v>0</v>
      </c>
      <c r="CF1017" s="52">
        <v>236</v>
      </c>
      <c r="CG1017" s="52">
        <v>128</v>
      </c>
      <c r="CH1017" s="52">
        <v>0.5423728813559322</v>
      </c>
      <c r="CI1017" s="52">
        <v>72.316384180790962</v>
      </c>
      <c r="CJ1017" s="52">
        <v>100</v>
      </c>
      <c r="CK1017" s="52">
        <v>194</v>
      </c>
      <c r="CL1017" s="52">
        <v>69</v>
      </c>
      <c r="CM1017" s="52">
        <v>359</v>
      </c>
      <c r="CN1017" s="52">
        <v>0.35567010309278352</v>
      </c>
      <c r="CO1017" s="52">
        <v>0.54038997214484674</v>
      </c>
      <c r="CP1017" s="52">
        <v>5.927835051546392</v>
      </c>
      <c r="CQ1017" s="52">
        <v>50</v>
      </c>
      <c r="CR1017" s="52">
        <v>806</v>
      </c>
      <c r="CS1017" s="52">
        <v>1322</v>
      </c>
      <c r="CT1017" s="52">
        <v>0.60968229954614217</v>
      </c>
      <c r="CU1017" s="52">
        <v>50</v>
      </c>
      <c r="CV1017" s="52">
        <v>50</v>
      </c>
      <c r="CW1017" s="52">
        <v>0.72564102564102551</v>
      </c>
      <c r="CX1017" s="52">
        <v>0.70370370370370372</v>
      </c>
      <c r="CY1017" s="52">
        <v>-2.1937321937321883E-2</v>
      </c>
      <c r="CZ1017" s="52">
        <v>16.823939048191338</v>
      </c>
      <c r="DA1017" s="52">
        <v>19.496255895940152</v>
      </c>
      <c r="DB1017" s="52">
        <v>17.335082511020332</v>
      </c>
      <c r="DC1017" s="52">
        <v>12.629206143265662</v>
      </c>
      <c r="DD1017" s="50" t="s">
        <v>771</v>
      </c>
      <c r="DE1017" s="22"/>
      <c r="DF1017" s="22"/>
    </row>
    <row r="1018" spans="1:110" x14ac:dyDescent="0.25">
      <c r="A1018" s="50" t="s">
        <v>3469</v>
      </c>
      <c r="B1018" s="50" t="s">
        <v>2608</v>
      </c>
      <c r="C1018" s="50" t="s">
        <v>106</v>
      </c>
      <c r="D1018" s="50" t="s">
        <v>122</v>
      </c>
      <c r="E1018" s="50" t="s">
        <v>123</v>
      </c>
      <c r="F1018" s="50" t="s">
        <v>1454</v>
      </c>
      <c r="G1018" s="50" t="s">
        <v>109</v>
      </c>
      <c r="H1018" s="52">
        <v>603.14460932270219</v>
      </c>
      <c r="I1018" s="52">
        <v>1250</v>
      </c>
      <c r="J1018" s="52">
        <v>48.251568745816172</v>
      </c>
      <c r="K1018" s="52">
        <v>0</v>
      </c>
      <c r="L1018" s="52">
        <v>272</v>
      </c>
      <c r="M1018" s="52">
        <v>46.568250250368962</v>
      </c>
      <c r="N1018" s="52">
        <v>62.091000333825285</v>
      </c>
      <c r="O1018" s="52">
        <v>100</v>
      </c>
      <c r="P1018" s="52">
        <v>227</v>
      </c>
      <c r="Q1018" s="52">
        <v>44.801991063110854</v>
      </c>
      <c r="R1018" s="52">
        <v>35.767850324551354</v>
      </c>
      <c r="S1018" s="52">
        <v>55.478046594982082</v>
      </c>
      <c r="T1018" s="52">
        <v>59.735988084147806</v>
      </c>
      <c r="U1018" s="52">
        <v>100</v>
      </c>
      <c r="V1018" s="52">
        <v>273</v>
      </c>
      <c r="W1018" s="52">
        <v>30.866591979994038</v>
      </c>
      <c r="X1018" s="52">
        <v>41.155455973325381</v>
      </c>
      <c r="Y1018" s="52">
        <v>100</v>
      </c>
      <c r="Z1018" s="52">
        <v>228</v>
      </c>
      <c r="AA1018" s="52">
        <v>29.899238359357728</v>
      </c>
      <c r="AB1018" s="52">
        <v>39.865651145810304</v>
      </c>
      <c r="AC1018" s="52">
        <v>100</v>
      </c>
      <c r="AD1018" s="52">
        <v>247</v>
      </c>
      <c r="AE1018" s="52">
        <v>37.434143049932494</v>
      </c>
      <c r="AF1018" s="52">
        <v>49.912190733243328</v>
      </c>
      <c r="AG1018" s="52">
        <v>100</v>
      </c>
      <c r="AH1018" s="52">
        <v>208</v>
      </c>
      <c r="AI1018" s="52">
        <v>36.044391025641012</v>
      </c>
      <c r="AJ1018" s="52">
        <v>44.84615384615384</v>
      </c>
      <c r="AK1018" s="52">
        <v>48.059188034188018</v>
      </c>
      <c r="AL1018" s="52">
        <v>100</v>
      </c>
      <c r="AM1018" s="53">
        <v>10.67</v>
      </c>
      <c r="AN1018" s="53">
        <v>5.86</v>
      </c>
      <c r="AO1018" s="53">
        <v>8.8000000000000007</v>
      </c>
      <c r="AP1018" s="52">
        <v>1</v>
      </c>
      <c r="AQ1018" s="52">
        <v>0.94230769230769229</v>
      </c>
      <c r="AR1018" s="52">
        <v>0.93129770992366412</v>
      </c>
      <c r="AS1018" s="52">
        <v>1</v>
      </c>
      <c r="AT1018" s="52">
        <v>0.94230769230769229</v>
      </c>
      <c r="AU1018" s="52">
        <v>0.93129770992366412</v>
      </c>
      <c r="AV1018" s="52">
        <v>1</v>
      </c>
      <c r="AW1018" s="52">
        <v>0.96830985915492962</v>
      </c>
      <c r="AX1018" s="52">
        <v>0.96296296296296291</v>
      </c>
      <c r="AY1018" s="52">
        <v>1</v>
      </c>
      <c r="AZ1018" s="52">
        <v>0.3970223325062035</v>
      </c>
      <c r="BA1018" s="52">
        <v>0</v>
      </c>
      <c r="BB1018" s="52">
        <v>50</v>
      </c>
      <c r="BC1018" s="52">
        <v>0.42135922330097086</v>
      </c>
      <c r="BD1018" s="52">
        <v>0</v>
      </c>
      <c r="BE1018" s="52">
        <v>50</v>
      </c>
      <c r="BF1018" s="52">
        <v>270</v>
      </c>
      <c r="BG1018" s="52">
        <v>628</v>
      </c>
      <c r="BH1018" s="52">
        <v>0.42993630573248409</v>
      </c>
      <c r="BI1018" s="52">
        <v>28.662420382165603</v>
      </c>
      <c r="BJ1018" s="52">
        <v>50</v>
      </c>
      <c r="BK1018" s="52">
        <v>33</v>
      </c>
      <c r="BL1018" s="52">
        <v>628</v>
      </c>
      <c r="BM1018" s="52">
        <v>5.2547770700636945E-2</v>
      </c>
      <c r="BN1018" s="52">
        <v>3.5031847133757963</v>
      </c>
      <c r="BO1018" s="52">
        <v>50</v>
      </c>
      <c r="BP1018" s="52">
        <v>232</v>
      </c>
      <c r="BQ1018" s="52">
        <v>306</v>
      </c>
      <c r="BR1018" s="52">
        <v>0.75816993464052285</v>
      </c>
      <c r="BS1018" s="52">
        <v>40.328188012793767</v>
      </c>
      <c r="BT1018" s="52">
        <v>50</v>
      </c>
      <c r="BU1018" s="54">
        <v>240</v>
      </c>
      <c r="BV1018" s="54">
        <v>365</v>
      </c>
      <c r="BW1018" s="52">
        <v>0.65753424657534243</v>
      </c>
      <c r="BX1018" s="52">
        <v>69.950451763334314</v>
      </c>
      <c r="BY1018" s="52">
        <v>100</v>
      </c>
      <c r="BZ1018" s="55">
        <v>217</v>
      </c>
      <c r="CA1018" s="55">
        <v>319</v>
      </c>
      <c r="CB1018" s="52">
        <v>0.68025078369905956</v>
      </c>
      <c r="CC1018" s="52">
        <v>72.367104648836118</v>
      </c>
      <c r="CD1018" s="52">
        <v>100</v>
      </c>
      <c r="CE1018" s="52">
        <v>0</v>
      </c>
      <c r="CF1018" s="52">
        <v>256</v>
      </c>
      <c r="CG1018" s="52">
        <v>136</v>
      </c>
      <c r="CH1018" s="52">
        <v>0.53125</v>
      </c>
      <c r="CI1018" s="52">
        <v>70.833333333333343</v>
      </c>
      <c r="CJ1018" s="52">
        <v>100</v>
      </c>
      <c r="CK1018" s="52">
        <v>75</v>
      </c>
      <c r="CL1018" s="52">
        <v>42</v>
      </c>
      <c r="CM1018" s="52">
        <v>278</v>
      </c>
      <c r="CN1018" s="52">
        <v>0.56000000000000005</v>
      </c>
      <c r="CO1018" s="52">
        <v>0.26978417266187049</v>
      </c>
      <c r="CP1018" s="52">
        <v>0</v>
      </c>
      <c r="CQ1018" s="52">
        <v>50</v>
      </c>
      <c r="CR1018" s="52">
        <v>242</v>
      </c>
      <c r="CS1018" s="52">
        <v>1209</v>
      </c>
      <c r="CT1018" s="52">
        <v>0.20016542597187759</v>
      </c>
      <c r="CU1018" s="52">
        <v>16.680452164323135</v>
      </c>
      <c r="CV1018" s="52">
        <v>50</v>
      </c>
      <c r="CW1018" s="52">
        <v>0.68025078369905956</v>
      </c>
      <c r="CX1018" s="52">
        <v>0.76315789473684215</v>
      </c>
      <c r="CY1018" s="52">
        <v>8.2907111037782644E-2</v>
      </c>
      <c r="CZ1018" s="52">
        <v>16.823939048191338</v>
      </c>
      <c r="DA1018" s="52">
        <v>19.496255895940152</v>
      </c>
      <c r="DB1018" s="52">
        <v>17.335082511020332</v>
      </c>
      <c r="DC1018" s="52">
        <v>12.629206143265662</v>
      </c>
      <c r="DD1018" s="50" t="s">
        <v>1103</v>
      </c>
      <c r="DE1018" s="22"/>
      <c r="DF1018" s="22"/>
    </row>
    <row r="1019" spans="1:110" x14ac:dyDescent="0.25">
      <c r="A1019" s="50" t="s">
        <v>3384</v>
      </c>
      <c r="B1019" s="50" t="s">
        <v>2609</v>
      </c>
      <c r="C1019" s="50" t="s">
        <v>106</v>
      </c>
      <c r="D1019" s="50" t="s">
        <v>114</v>
      </c>
      <c r="E1019" s="50" t="s">
        <v>108</v>
      </c>
      <c r="F1019" s="50" t="s">
        <v>2644</v>
      </c>
      <c r="G1019" s="50" t="s">
        <v>109</v>
      </c>
      <c r="H1019" s="52">
        <v>603.56235966259908</v>
      </c>
      <c r="I1019" s="52">
        <v>750</v>
      </c>
      <c r="J1019" s="52">
        <v>80.474981288346541</v>
      </c>
      <c r="K1019" s="52">
        <v>0</v>
      </c>
      <c r="L1019" s="52">
        <v>217</v>
      </c>
      <c r="M1019" s="52">
        <v>69.899802302490158</v>
      </c>
      <c r="N1019" s="52">
        <v>93.199736403320216</v>
      </c>
      <c r="O1019" s="52">
        <v>100</v>
      </c>
      <c r="P1019" s="52">
        <v>96</v>
      </c>
      <c r="Q1019" s="52">
        <v>62.012820518941076</v>
      </c>
      <c r="R1019" s="52">
        <v>63.97360553939501</v>
      </c>
      <c r="S1019" s="52">
        <v>75</v>
      </c>
      <c r="T1019" s="52">
        <v>82.683760691921435</v>
      </c>
      <c r="U1019" s="52">
        <v>100</v>
      </c>
      <c r="V1019" s="52">
        <v>217</v>
      </c>
      <c r="W1019" s="52">
        <v>58.363485287266506</v>
      </c>
      <c r="X1019" s="52">
        <v>77.817980383022018</v>
      </c>
      <c r="Y1019" s="52">
        <v>100</v>
      </c>
      <c r="Z1019" s="52">
        <v>96</v>
      </c>
      <c r="AA1019" s="52">
        <v>51.292396219479549</v>
      </c>
      <c r="AB1019" s="52">
        <v>68.389861625972742</v>
      </c>
      <c r="AC1019" s="52">
        <v>100</v>
      </c>
      <c r="AD1019" s="52">
        <v>53</v>
      </c>
      <c r="AE1019" s="52">
        <v>56.688050314465407</v>
      </c>
      <c r="AF1019" s="52">
        <v>75.584067085953876</v>
      </c>
      <c r="AG1019" s="52">
        <v>100</v>
      </c>
      <c r="AH1019" s="52">
        <v>24</v>
      </c>
      <c r="AI1019" s="52">
        <v>49.393055555555556</v>
      </c>
      <c r="AJ1019" s="52">
        <v>62.725287356321822</v>
      </c>
      <c r="AK1019" s="52">
        <v>65.857407407407408</v>
      </c>
      <c r="AL1019" s="52">
        <v>100</v>
      </c>
      <c r="AM1019" s="53">
        <v>12.98</v>
      </c>
      <c r="AN1019" s="53">
        <v>12.68</v>
      </c>
      <c r="AO1019" s="53">
        <v>13.33</v>
      </c>
      <c r="AP1019" s="52">
        <v>0</v>
      </c>
      <c r="AQ1019" s="52">
        <v>1</v>
      </c>
      <c r="AR1019" s="52">
        <v>1</v>
      </c>
      <c r="AS1019" s="52">
        <v>1</v>
      </c>
      <c r="AT1019" s="52">
        <v>1</v>
      </c>
      <c r="AU1019" s="52">
        <v>1</v>
      </c>
      <c r="AV1019" s="52">
        <v>1</v>
      </c>
      <c r="AW1019" s="52">
        <v>1</v>
      </c>
      <c r="AX1019" s="52">
        <v>1</v>
      </c>
      <c r="AY1019" s="52">
        <v>1</v>
      </c>
      <c r="AZ1019" s="52">
        <v>4.2780748663101602E-2</v>
      </c>
      <c r="BA1019" s="52">
        <v>50</v>
      </c>
      <c r="BB1019" s="52">
        <v>50</v>
      </c>
      <c r="BC1019" s="52">
        <v>7.5342465753424653E-2</v>
      </c>
      <c r="BD1019" s="52">
        <v>44.931506849315085</v>
      </c>
      <c r="BE1019" s="52">
        <v>50</v>
      </c>
      <c r="BF1019" s="52"/>
      <c r="BG1019" s="52"/>
      <c r="BH1019" s="52"/>
      <c r="BI1019" s="52"/>
      <c r="BJ1019" s="52"/>
      <c r="BK1019" s="52"/>
      <c r="BL1019" s="52"/>
      <c r="BM1019" s="52"/>
      <c r="BN1019" s="52"/>
      <c r="BO1019" s="52"/>
      <c r="BP1019" s="52"/>
      <c r="BQ1019" s="52"/>
      <c r="BR1019" s="52"/>
      <c r="BS1019" s="52"/>
      <c r="BT1019" s="52"/>
      <c r="BU1019" s="54"/>
      <c r="BV1019" s="54"/>
      <c r="BW1019" s="52"/>
      <c r="BX1019" s="52"/>
      <c r="BY1019" s="52"/>
      <c r="BZ1019" s="55"/>
      <c r="CA1019" s="55"/>
      <c r="CB1019" s="52"/>
      <c r="CC1019" s="52"/>
      <c r="CD1019" s="52"/>
      <c r="CE1019" s="52"/>
      <c r="CF1019" s="52"/>
      <c r="CG1019" s="52"/>
      <c r="CH1019" s="52"/>
      <c r="CI1019" s="52"/>
      <c r="CJ1019" s="52"/>
      <c r="CK1019" s="52">
        <v>102</v>
      </c>
      <c r="CL1019" s="52">
        <v>69</v>
      </c>
      <c r="CM1019" s="52">
        <v>107</v>
      </c>
      <c r="CN1019" s="52">
        <v>0.67647058823529416</v>
      </c>
      <c r="CO1019" s="52">
        <v>0.95327102803738317</v>
      </c>
      <c r="CP1019" s="52">
        <v>45.098039215686278</v>
      </c>
      <c r="CQ1019" s="52">
        <v>50</v>
      </c>
      <c r="CR1019" s="52"/>
      <c r="CS1019" s="52"/>
      <c r="CT1019" s="52"/>
      <c r="CU1019" s="52"/>
      <c r="CV1019" s="52"/>
      <c r="CW1019" s="52"/>
      <c r="CX1019" s="52"/>
      <c r="CY1019" s="52"/>
      <c r="CZ1019" s="52">
        <v>16.823939048191338</v>
      </c>
      <c r="DA1019" s="52">
        <v>19.496255895940152</v>
      </c>
      <c r="DB1019" s="52">
        <v>17.335082511020332</v>
      </c>
      <c r="DC1019" s="52"/>
      <c r="DD1019" s="50" t="s">
        <v>1014</v>
      </c>
      <c r="DE1019" s="22"/>
      <c r="DF1019" s="22"/>
    </row>
    <row r="1020" spans="1:110" x14ac:dyDescent="0.25">
      <c r="A1020" s="50" t="s">
        <v>3679</v>
      </c>
      <c r="B1020" s="50" t="s">
        <v>2610</v>
      </c>
      <c r="C1020" s="50" t="s">
        <v>1365</v>
      </c>
      <c r="D1020" s="50" t="s">
        <v>140</v>
      </c>
      <c r="E1020" s="50" t="s">
        <v>123</v>
      </c>
      <c r="F1020" s="50" t="s">
        <v>2644</v>
      </c>
      <c r="G1020" s="50" t="s">
        <v>109</v>
      </c>
      <c r="H1020" s="52">
        <v>0</v>
      </c>
      <c r="I1020" s="52">
        <v>0</v>
      </c>
      <c r="J1020" s="52">
        <v>0</v>
      </c>
      <c r="K1020" s="52"/>
      <c r="L1020" s="52"/>
      <c r="M1020" s="52"/>
      <c r="N1020" s="52"/>
      <c r="O1020" s="52"/>
      <c r="P1020" s="52"/>
      <c r="Q1020" s="52"/>
      <c r="R1020" s="52"/>
      <c r="S1020" s="52"/>
      <c r="T1020" s="52"/>
      <c r="U1020" s="52"/>
      <c r="V1020" s="52"/>
      <c r="W1020" s="52"/>
      <c r="X1020" s="52"/>
      <c r="Y1020" s="52"/>
      <c r="Z1020" s="52"/>
      <c r="AA1020" s="52"/>
      <c r="AB1020" s="52"/>
      <c r="AC1020" s="52"/>
      <c r="AD1020" s="52"/>
      <c r="AE1020" s="52"/>
      <c r="AF1020" s="52"/>
      <c r="AG1020" s="52"/>
      <c r="AH1020" s="52"/>
      <c r="AI1020" s="52"/>
      <c r="AJ1020" s="52"/>
      <c r="AK1020" s="52"/>
      <c r="AL1020" s="52"/>
      <c r="AM1020" s="53"/>
      <c r="AN1020" s="53"/>
      <c r="AO1020" s="53"/>
      <c r="AP1020" s="52"/>
      <c r="AQ1020" s="52"/>
      <c r="AR1020" s="52"/>
      <c r="AS1020" s="52"/>
      <c r="AT1020" s="52"/>
      <c r="AU1020" s="52"/>
      <c r="AV1020" s="52"/>
      <c r="AW1020" s="52"/>
      <c r="AX1020" s="52"/>
      <c r="AY1020" s="52"/>
      <c r="AZ1020" s="52"/>
      <c r="BA1020" s="52"/>
      <c r="BB1020" s="52"/>
      <c r="BC1020" s="52"/>
      <c r="BD1020" s="52"/>
      <c r="BE1020" s="52"/>
      <c r="BF1020" s="52"/>
      <c r="BG1020" s="52"/>
      <c r="BH1020" s="52"/>
      <c r="BI1020" s="52"/>
      <c r="BJ1020" s="52"/>
      <c r="BK1020" s="52"/>
      <c r="BL1020" s="52"/>
      <c r="BM1020" s="52"/>
      <c r="BN1020" s="52"/>
      <c r="BO1020" s="52"/>
      <c r="BP1020" s="52"/>
      <c r="BQ1020" s="52"/>
      <c r="BR1020" s="52"/>
      <c r="BS1020" s="52"/>
      <c r="BT1020" s="52"/>
      <c r="BU1020" s="54"/>
      <c r="BV1020" s="54"/>
      <c r="BW1020" s="52"/>
      <c r="BX1020" s="52"/>
      <c r="BY1020" s="52"/>
      <c r="BZ1020" s="55"/>
      <c r="CA1020" s="55"/>
      <c r="CB1020" s="52"/>
      <c r="CC1020" s="52"/>
      <c r="CD1020" s="52"/>
      <c r="CE1020" s="52"/>
      <c r="CF1020" s="52"/>
      <c r="CG1020" s="52"/>
      <c r="CH1020" s="52"/>
      <c r="CI1020" s="52"/>
      <c r="CJ1020" s="52"/>
      <c r="CK1020" s="52"/>
      <c r="CL1020" s="52"/>
      <c r="CM1020" s="52"/>
      <c r="CN1020" s="52"/>
      <c r="CO1020" s="52"/>
      <c r="CP1020" s="52"/>
      <c r="CQ1020" s="52"/>
      <c r="CR1020" s="52"/>
      <c r="CS1020" s="52"/>
      <c r="CT1020" s="52"/>
      <c r="CU1020" s="52"/>
      <c r="CV1020" s="52"/>
      <c r="CW1020" s="52"/>
      <c r="CX1020" s="52"/>
      <c r="CY1020" s="52"/>
      <c r="CZ1020" s="52"/>
      <c r="DA1020" s="52"/>
      <c r="DB1020" s="52"/>
      <c r="DC1020" s="52"/>
      <c r="DD1020" s="50" t="s">
        <v>1374</v>
      </c>
      <c r="DE1020" s="22"/>
      <c r="DF1020" s="22"/>
    </row>
    <row r="1021" spans="1:110" x14ac:dyDescent="0.25">
      <c r="A1021" s="50" t="s">
        <v>2779</v>
      </c>
      <c r="B1021" s="50" t="s">
        <v>2611</v>
      </c>
      <c r="C1021" s="50" t="s">
        <v>106</v>
      </c>
      <c r="D1021" s="50" t="s">
        <v>108</v>
      </c>
      <c r="E1021" s="50" t="s">
        <v>119</v>
      </c>
      <c r="F1021" s="50" t="s">
        <v>1453</v>
      </c>
      <c r="G1021" s="50" t="s">
        <v>109</v>
      </c>
      <c r="H1021" s="52">
        <v>657.6755058863771</v>
      </c>
      <c r="I1021" s="52">
        <v>800</v>
      </c>
      <c r="J1021" s="52">
        <v>82.209438235797137</v>
      </c>
      <c r="K1021" s="52">
        <v>0</v>
      </c>
      <c r="L1021" s="52">
        <v>609</v>
      </c>
      <c r="M1021" s="52">
        <v>78.747867916303022</v>
      </c>
      <c r="N1021" s="52">
        <v>100</v>
      </c>
      <c r="O1021" s="52">
        <v>100</v>
      </c>
      <c r="P1021" s="52">
        <v>164</v>
      </c>
      <c r="Q1021" s="52">
        <v>66.848523039504855</v>
      </c>
      <c r="R1021" s="52">
        <v>71.125483381178014</v>
      </c>
      <c r="S1021" s="52">
        <v>75</v>
      </c>
      <c r="T1021" s="52">
        <v>89.131364052673135</v>
      </c>
      <c r="U1021" s="52">
        <v>100</v>
      </c>
      <c r="V1021" s="52">
        <v>606</v>
      </c>
      <c r="W1021" s="52">
        <v>66.859948055392252</v>
      </c>
      <c r="X1021" s="52">
        <v>89.14659740718966</v>
      </c>
      <c r="Y1021" s="52">
        <v>100</v>
      </c>
      <c r="Z1021" s="52">
        <v>164</v>
      </c>
      <c r="AA1021" s="52">
        <v>55.363810165164779</v>
      </c>
      <c r="AB1021" s="52">
        <v>73.818413553553043</v>
      </c>
      <c r="AC1021" s="52">
        <v>100</v>
      </c>
      <c r="AD1021" s="52">
        <v>228</v>
      </c>
      <c r="AE1021" s="52">
        <v>67.060197368421029</v>
      </c>
      <c r="AF1021" s="52">
        <v>89.413596491228049</v>
      </c>
      <c r="AG1021" s="52">
        <v>100</v>
      </c>
      <c r="AH1021" s="52">
        <v>66</v>
      </c>
      <c r="AI1021" s="52">
        <v>57.862500000000033</v>
      </c>
      <c r="AJ1021" s="52">
        <v>70.807407407407396</v>
      </c>
      <c r="AK1021" s="52">
        <v>77.150000000000034</v>
      </c>
      <c r="AL1021" s="52">
        <v>100</v>
      </c>
      <c r="AM1021" s="53">
        <v>8.15</v>
      </c>
      <c r="AN1021" s="53">
        <v>15.76</v>
      </c>
      <c r="AO1021" s="53">
        <v>12.94</v>
      </c>
      <c r="AP1021" s="52">
        <v>0</v>
      </c>
      <c r="AQ1021" s="52">
        <v>0.99205087440381556</v>
      </c>
      <c r="AR1021" s="52">
        <v>0.98857142857142855</v>
      </c>
      <c r="AS1021" s="52">
        <v>0.99339207048458145</v>
      </c>
      <c r="AT1021" s="52">
        <v>0.9872813990461049</v>
      </c>
      <c r="AU1021" s="52">
        <v>0.98857142857142855</v>
      </c>
      <c r="AV1021" s="52">
        <v>0.986784140969163</v>
      </c>
      <c r="AW1021" s="52">
        <v>0.99574468085106382</v>
      </c>
      <c r="AX1021" s="52">
        <v>0.98571428571428577</v>
      </c>
      <c r="AY1021" s="52">
        <v>1</v>
      </c>
      <c r="AZ1021" s="52">
        <v>6.6878980891719744E-2</v>
      </c>
      <c r="BA1021" s="52">
        <v>46.62420382165606</v>
      </c>
      <c r="BB1021" s="52">
        <v>50</v>
      </c>
      <c r="BC1021" s="52">
        <v>0.15204678362573099</v>
      </c>
      <c r="BD1021" s="52">
        <v>29.590643274853811</v>
      </c>
      <c r="BE1021" s="52">
        <v>50</v>
      </c>
      <c r="BF1021" s="52"/>
      <c r="BG1021" s="52"/>
      <c r="BH1021" s="52"/>
      <c r="BI1021" s="52"/>
      <c r="BJ1021" s="52"/>
      <c r="BK1021" s="52"/>
      <c r="BL1021" s="52"/>
      <c r="BM1021" s="52"/>
      <c r="BN1021" s="52"/>
      <c r="BO1021" s="52"/>
      <c r="BP1021" s="52">
        <v>233</v>
      </c>
      <c r="BQ1021" s="52">
        <v>239</v>
      </c>
      <c r="BR1021" s="52">
        <v>0.97489539748953979</v>
      </c>
      <c r="BS1021" s="52">
        <v>50</v>
      </c>
      <c r="BT1021" s="52">
        <v>50</v>
      </c>
      <c r="BU1021" s="54"/>
      <c r="BV1021" s="54"/>
      <c r="BW1021" s="52"/>
      <c r="BX1021" s="52"/>
      <c r="BY1021" s="52"/>
      <c r="BZ1021" s="55"/>
      <c r="CA1021" s="55"/>
      <c r="CB1021" s="52"/>
      <c r="CC1021" s="52"/>
      <c r="CD1021" s="52"/>
      <c r="CE1021" s="52"/>
      <c r="CF1021" s="52"/>
      <c r="CG1021" s="52"/>
      <c r="CH1021" s="52"/>
      <c r="CI1021" s="52"/>
      <c r="CJ1021" s="52"/>
      <c r="CK1021" s="52">
        <v>388</v>
      </c>
      <c r="CL1021" s="52">
        <v>149</v>
      </c>
      <c r="CM1021" s="52">
        <v>435</v>
      </c>
      <c r="CN1021" s="52">
        <v>0.38402061855670105</v>
      </c>
      <c r="CO1021" s="52">
        <v>0.89195402298850579</v>
      </c>
      <c r="CP1021" s="52">
        <v>12.80068728522337</v>
      </c>
      <c r="CQ1021" s="52">
        <v>50</v>
      </c>
      <c r="CR1021" s="52"/>
      <c r="CS1021" s="52"/>
      <c r="CT1021" s="52"/>
      <c r="CU1021" s="52"/>
      <c r="CV1021" s="52"/>
      <c r="CW1021" s="52"/>
      <c r="CX1021" s="52"/>
      <c r="CY1021" s="52"/>
      <c r="CZ1021" s="52">
        <v>16.823939048191338</v>
      </c>
      <c r="DA1021" s="52">
        <v>19.496255895940152</v>
      </c>
      <c r="DB1021" s="52">
        <v>17.335082511020332</v>
      </c>
      <c r="DC1021" s="52"/>
      <c r="DD1021" s="50" t="s">
        <v>328</v>
      </c>
      <c r="DE1021" s="22"/>
      <c r="DF1021" s="22"/>
    </row>
    <row r="1022" spans="1:110" x14ac:dyDescent="0.25">
      <c r="A1022" s="50" t="s">
        <v>3535</v>
      </c>
      <c r="B1022" s="50" t="s">
        <v>2612</v>
      </c>
      <c r="C1022" s="50" t="s">
        <v>106</v>
      </c>
      <c r="D1022" s="50" t="s">
        <v>122</v>
      </c>
      <c r="E1022" s="50" t="s">
        <v>123</v>
      </c>
      <c r="F1022" s="50" t="s">
        <v>2644</v>
      </c>
      <c r="G1022" s="50" t="s">
        <v>109</v>
      </c>
      <c r="H1022" s="52">
        <v>1071.7543773364491</v>
      </c>
      <c r="I1022" s="52">
        <v>1250</v>
      </c>
      <c r="J1022" s="52">
        <v>85.740350186915919</v>
      </c>
      <c r="K1022" s="52">
        <v>1</v>
      </c>
      <c r="L1022" s="52">
        <v>314</v>
      </c>
      <c r="M1022" s="52">
        <v>64.009305869460974</v>
      </c>
      <c r="N1022" s="52">
        <v>85.345741159281303</v>
      </c>
      <c r="O1022" s="52">
        <v>100</v>
      </c>
      <c r="P1022" s="52">
        <v>41</v>
      </c>
      <c r="Q1022" s="52">
        <v>50.352838971938112</v>
      </c>
      <c r="R1022" s="52">
        <v>70.909843617710024</v>
      </c>
      <c r="S1022" s="52">
        <v>66.060277088502858</v>
      </c>
      <c r="T1022" s="52">
        <v>67.137118629250807</v>
      </c>
      <c r="U1022" s="52">
        <v>100</v>
      </c>
      <c r="V1022" s="52">
        <v>317</v>
      </c>
      <c r="W1022" s="52">
        <v>67.714863355989891</v>
      </c>
      <c r="X1022" s="52">
        <v>90.286484474653179</v>
      </c>
      <c r="Y1022" s="52">
        <v>100</v>
      </c>
      <c r="Z1022" s="52">
        <v>41</v>
      </c>
      <c r="AA1022" s="52">
        <v>46.207191350264026</v>
      </c>
      <c r="AB1022" s="52">
        <v>61.609588467018703</v>
      </c>
      <c r="AC1022" s="52">
        <v>100</v>
      </c>
      <c r="AD1022" s="52">
        <v>332</v>
      </c>
      <c r="AE1022" s="52">
        <v>70.640763052208726</v>
      </c>
      <c r="AF1022" s="52">
        <v>94.187684069611635</v>
      </c>
      <c r="AG1022" s="52">
        <v>100</v>
      </c>
      <c r="AH1022" s="52">
        <v>54</v>
      </c>
      <c r="AI1022" s="52">
        <v>59.610493827160504</v>
      </c>
      <c r="AJ1022" s="52">
        <v>72.783333333333275</v>
      </c>
      <c r="AK1022" s="52">
        <v>79.480658436214</v>
      </c>
      <c r="AL1022" s="52">
        <v>100</v>
      </c>
      <c r="AM1022" s="53">
        <v>15.7</v>
      </c>
      <c r="AN1022" s="53">
        <v>24.7</v>
      </c>
      <c r="AO1022" s="53">
        <v>13.17</v>
      </c>
      <c r="AP1022" s="52">
        <v>1</v>
      </c>
      <c r="AQ1022" s="52">
        <v>0.93768545994065278</v>
      </c>
      <c r="AR1022" s="52">
        <v>0.91111111111111109</v>
      </c>
      <c r="AS1022" s="52">
        <v>0.94178082191780821</v>
      </c>
      <c r="AT1022" s="52">
        <v>0.94658753709198817</v>
      </c>
      <c r="AU1022" s="52">
        <v>0.91111111111111109</v>
      </c>
      <c r="AV1022" s="52">
        <v>0.95205479452054798</v>
      </c>
      <c r="AW1022" s="52">
        <v>0.96231884057971018</v>
      </c>
      <c r="AX1022" s="52">
        <v>0.87096774193548387</v>
      </c>
      <c r="AY1022" s="52">
        <v>0.98233215547703179</v>
      </c>
      <c r="AZ1022" s="52">
        <v>7.1958456973293769E-2</v>
      </c>
      <c r="BA1022" s="52">
        <v>45.608308605341264</v>
      </c>
      <c r="BB1022" s="52">
        <v>50</v>
      </c>
      <c r="BC1022" s="52">
        <v>0.11702127659574468</v>
      </c>
      <c r="BD1022" s="52">
        <v>36.59574468085107</v>
      </c>
      <c r="BE1022" s="52">
        <v>50</v>
      </c>
      <c r="BF1022" s="52">
        <v>287</v>
      </c>
      <c r="BG1022" s="52">
        <v>662</v>
      </c>
      <c r="BH1022" s="52">
        <v>0.43353474320241692</v>
      </c>
      <c r="BI1022" s="52">
        <v>28.902316213494462</v>
      </c>
      <c r="BJ1022" s="52">
        <v>50</v>
      </c>
      <c r="BK1022" s="52">
        <v>527</v>
      </c>
      <c r="BL1022" s="52">
        <v>662</v>
      </c>
      <c r="BM1022" s="52">
        <v>0.79607250755287007</v>
      </c>
      <c r="BN1022" s="52">
        <v>50</v>
      </c>
      <c r="BO1022" s="52">
        <v>50</v>
      </c>
      <c r="BP1022" s="52">
        <v>340</v>
      </c>
      <c r="BQ1022" s="52">
        <v>343</v>
      </c>
      <c r="BR1022" s="52">
        <v>0.99125364431486884</v>
      </c>
      <c r="BS1022" s="52">
        <v>50</v>
      </c>
      <c r="BT1022" s="52">
        <v>50</v>
      </c>
      <c r="BU1022" s="54">
        <v>292</v>
      </c>
      <c r="BV1022" s="54">
        <v>296</v>
      </c>
      <c r="BW1022" s="52">
        <v>0.98648648648648651</v>
      </c>
      <c r="BX1022" s="52">
        <v>100</v>
      </c>
      <c r="BY1022" s="52">
        <v>100</v>
      </c>
      <c r="BZ1022" s="55">
        <v>34</v>
      </c>
      <c r="CA1022" s="55">
        <v>35</v>
      </c>
      <c r="CB1022" s="52">
        <v>0.97142857142857142</v>
      </c>
      <c r="CC1022" s="52">
        <v>100</v>
      </c>
      <c r="CD1022" s="52">
        <v>100</v>
      </c>
      <c r="CE1022" s="52">
        <v>0</v>
      </c>
      <c r="CF1022" s="52">
        <v>293</v>
      </c>
      <c r="CG1022" s="52">
        <v>259</v>
      </c>
      <c r="CH1022" s="52">
        <v>0.88395904436860073</v>
      </c>
      <c r="CI1022" s="52">
        <v>100</v>
      </c>
      <c r="CJ1022" s="52">
        <v>100</v>
      </c>
      <c r="CK1022" s="52">
        <v>364</v>
      </c>
      <c r="CL1022" s="52">
        <v>178</v>
      </c>
      <c r="CM1022" s="52">
        <v>343</v>
      </c>
      <c r="CN1022" s="52">
        <v>0.48901098901098899</v>
      </c>
      <c r="CO1022" s="52">
        <v>1.0612244897959184</v>
      </c>
      <c r="CP1022" s="52">
        <v>32.600732600732599</v>
      </c>
      <c r="CQ1022" s="52">
        <v>50</v>
      </c>
      <c r="CR1022" s="52">
        <v>885</v>
      </c>
      <c r="CS1022" s="52">
        <v>1348</v>
      </c>
      <c r="CT1022" s="52">
        <v>0.65652818991097928</v>
      </c>
      <c r="CU1022" s="52">
        <v>50</v>
      </c>
      <c r="CV1022" s="52">
        <v>50</v>
      </c>
      <c r="CW1022" s="52">
        <v>0.97142857142857142</v>
      </c>
      <c r="CX1022" s="52">
        <v>0.94</v>
      </c>
      <c r="CY1022" s="52">
        <v>-3.1428571428571389E-2</v>
      </c>
      <c r="CZ1022" s="52">
        <v>16.823939048191338</v>
      </c>
      <c r="DA1022" s="52">
        <v>19.496255895940152</v>
      </c>
      <c r="DB1022" s="52">
        <v>17.335082511020332</v>
      </c>
      <c r="DC1022" s="52">
        <v>12.629206143265662</v>
      </c>
      <c r="DD1022" s="50" t="s">
        <v>1175</v>
      </c>
      <c r="DE1022" s="22"/>
      <c r="DF1022" s="22"/>
    </row>
    <row r="1023" spans="1:110" x14ac:dyDescent="0.25">
      <c r="A1023" s="50" t="s">
        <v>3531</v>
      </c>
      <c r="B1023" s="50" t="s">
        <v>2613</v>
      </c>
      <c r="C1023" s="50" t="s">
        <v>106</v>
      </c>
      <c r="D1023" s="50" t="s">
        <v>122</v>
      </c>
      <c r="E1023" s="50" t="s">
        <v>123</v>
      </c>
      <c r="F1023" s="50" t="s">
        <v>2644</v>
      </c>
      <c r="G1023" s="50" t="s">
        <v>109</v>
      </c>
      <c r="H1023" s="52">
        <v>0</v>
      </c>
      <c r="I1023" s="52">
        <v>0</v>
      </c>
      <c r="J1023" s="52">
        <v>0</v>
      </c>
      <c r="K1023" s="52"/>
      <c r="L1023" s="52">
        <v>3</v>
      </c>
      <c r="M1023" s="52"/>
      <c r="N1023" s="52"/>
      <c r="O1023" s="52">
        <v>0</v>
      </c>
      <c r="P1023" s="52"/>
      <c r="Q1023" s="52"/>
      <c r="R1023" s="52"/>
      <c r="S1023" s="52"/>
      <c r="T1023" s="52"/>
      <c r="U1023" s="52">
        <v>0</v>
      </c>
      <c r="V1023" s="52">
        <v>2</v>
      </c>
      <c r="W1023" s="52"/>
      <c r="X1023" s="52"/>
      <c r="Y1023" s="52">
        <v>0</v>
      </c>
      <c r="Z1023" s="52"/>
      <c r="AA1023" s="52"/>
      <c r="AB1023" s="52"/>
      <c r="AC1023" s="52">
        <v>0</v>
      </c>
      <c r="AD1023" s="52"/>
      <c r="AE1023" s="52"/>
      <c r="AF1023" s="52"/>
      <c r="AG1023" s="52">
        <v>0</v>
      </c>
      <c r="AH1023" s="52"/>
      <c r="AI1023" s="52"/>
      <c r="AJ1023" s="52"/>
      <c r="AK1023" s="52"/>
      <c r="AL1023" s="52">
        <v>0</v>
      </c>
      <c r="AM1023" s="53"/>
      <c r="AN1023" s="53"/>
      <c r="AO1023" s="53"/>
      <c r="AP1023" s="52">
        <v>0</v>
      </c>
      <c r="AQ1023" s="52"/>
      <c r="AR1023" s="52"/>
      <c r="AS1023" s="52"/>
      <c r="AT1023" s="52"/>
      <c r="AU1023" s="52"/>
      <c r="AV1023" s="52"/>
      <c r="AW1023" s="52"/>
      <c r="AX1023" s="52"/>
      <c r="AY1023" s="52"/>
      <c r="AZ1023" s="52"/>
      <c r="BA1023" s="52"/>
      <c r="BB1023" s="52"/>
      <c r="BC1023" s="52"/>
      <c r="BD1023" s="52"/>
      <c r="BE1023" s="52"/>
      <c r="BF1023" s="52"/>
      <c r="BG1023" s="52"/>
      <c r="BH1023" s="52"/>
      <c r="BI1023" s="52"/>
      <c r="BJ1023" s="52"/>
      <c r="BK1023" s="52"/>
      <c r="BL1023" s="52"/>
      <c r="BM1023" s="52"/>
      <c r="BN1023" s="52"/>
      <c r="BO1023" s="52"/>
      <c r="BP1023" s="52"/>
      <c r="BQ1023" s="52"/>
      <c r="BR1023" s="52"/>
      <c r="BS1023" s="52"/>
      <c r="BT1023" s="52"/>
      <c r="BU1023" s="54"/>
      <c r="BV1023" s="54"/>
      <c r="BW1023" s="52"/>
      <c r="BX1023" s="52"/>
      <c r="BY1023" s="52"/>
      <c r="BZ1023" s="55"/>
      <c r="CA1023" s="55"/>
      <c r="CB1023" s="52"/>
      <c r="CC1023" s="52"/>
      <c r="CD1023" s="52"/>
      <c r="CE1023" s="52"/>
      <c r="CF1023" s="52"/>
      <c r="CG1023" s="52"/>
      <c r="CH1023" s="52"/>
      <c r="CI1023" s="52"/>
      <c r="CJ1023" s="52"/>
      <c r="CK1023" s="52">
        <v>0</v>
      </c>
      <c r="CL1023" s="52"/>
      <c r="CM1023" s="52">
        <v>1</v>
      </c>
      <c r="CN1023" s="52"/>
      <c r="CO1023" s="52"/>
      <c r="CP1023" s="52">
        <v>0</v>
      </c>
      <c r="CQ1023" s="52">
        <v>0</v>
      </c>
      <c r="CR1023" s="52"/>
      <c r="CS1023" s="52"/>
      <c r="CT1023" s="52"/>
      <c r="CU1023" s="52"/>
      <c r="CV1023" s="52"/>
      <c r="CW1023" s="52"/>
      <c r="CX1023" s="52"/>
      <c r="CY1023" s="52"/>
      <c r="CZ1023" s="52"/>
      <c r="DA1023" s="52"/>
      <c r="DB1023" s="52"/>
      <c r="DC1023" s="52"/>
      <c r="DD1023" s="50" t="s">
        <v>1172</v>
      </c>
      <c r="DE1023" s="22"/>
      <c r="DF1023" s="22"/>
    </row>
    <row r="1024" spans="1:110" x14ac:dyDescent="0.25">
      <c r="A1024" s="50" t="s">
        <v>2870</v>
      </c>
      <c r="B1024" s="50" t="s">
        <v>2614</v>
      </c>
      <c r="C1024" s="50" t="s">
        <v>106</v>
      </c>
      <c r="D1024" s="50" t="s">
        <v>137</v>
      </c>
      <c r="E1024" s="50" t="s">
        <v>108</v>
      </c>
      <c r="F1024" s="50" t="s">
        <v>2644</v>
      </c>
      <c r="G1024" s="50" t="s">
        <v>109</v>
      </c>
      <c r="H1024" s="52">
        <v>659.63309585608135</v>
      </c>
      <c r="I1024" s="52">
        <v>750</v>
      </c>
      <c r="J1024" s="52">
        <v>87.951079447477511</v>
      </c>
      <c r="K1024" s="52">
        <v>0</v>
      </c>
      <c r="L1024" s="52">
        <v>427</v>
      </c>
      <c r="M1024" s="52">
        <v>79.536086330090299</v>
      </c>
      <c r="N1024" s="52">
        <v>100</v>
      </c>
      <c r="O1024" s="52">
        <v>100</v>
      </c>
      <c r="P1024" s="52">
        <v>82</v>
      </c>
      <c r="Q1024" s="52">
        <v>66.096318581084645</v>
      </c>
      <c r="R1024" s="52">
        <v>72.817861525021868</v>
      </c>
      <c r="S1024" s="52">
        <v>75</v>
      </c>
      <c r="T1024" s="52">
        <v>88.128424774779518</v>
      </c>
      <c r="U1024" s="52">
        <v>100</v>
      </c>
      <c r="V1024" s="52">
        <v>426</v>
      </c>
      <c r="W1024" s="52">
        <v>69.636418983466186</v>
      </c>
      <c r="X1024" s="52">
        <v>92.848558644621576</v>
      </c>
      <c r="Y1024" s="52">
        <v>100</v>
      </c>
      <c r="Z1024" s="52">
        <v>82</v>
      </c>
      <c r="AA1024" s="52">
        <v>56.289879540842321</v>
      </c>
      <c r="AB1024" s="52">
        <v>75.05317272112309</v>
      </c>
      <c r="AC1024" s="52">
        <v>100</v>
      </c>
      <c r="AD1024" s="52">
        <v>226</v>
      </c>
      <c r="AE1024" s="52">
        <v>64.947050147492661</v>
      </c>
      <c r="AF1024" s="52">
        <v>86.596066863323557</v>
      </c>
      <c r="AG1024" s="52">
        <v>100</v>
      </c>
      <c r="AH1024" s="52">
        <v>44</v>
      </c>
      <c r="AI1024" s="52">
        <v>54.75</v>
      </c>
      <c r="AJ1024" s="52">
        <v>67.412271062271088</v>
      </c>
      <c r="AK1024" s="52">
        <v>73</v>
      </c>
      <c r="AL1024" s="52">
        <v>100</v>
      </c>
      <c r="AM1024" s="53">
        <v>8.9</v>
      </c>
      <c r="AN1024" s="53">
        <v>16.52</v>
      </c>
      <c r="AO1024" s="53">
        <v>12.66</v>
      </c>
      <c r="AP1024" s="52">
        <v>0</v>
      </c>
      <c r="AQ1024" s="52">
        <v>0.98847926267281105</v>
      </c>
      <c r="AR1024" s="52">
        <v>0.98809523809523814</v>
      </c>
      <c r="AS1024" s="52">
        <v>0.98857142857142855</v>
      </c>
      <c r="AT1024" s="52">
        <v>0.98845265588914555</v>
      </c>
      <c r="AU1024" s="52">
        <v>0.98809523809523814</v>
      </c>
      <c r="AV1024" s="52">
        <v>0.98853868194842409</v>
      </c>
      <c r="AW1024" s="52">
        <v>1</v>
      </c>
      <c r="AX1024" s="52">
        <v>1</v>
      </c>
      <c r="AY1024" s="52">
        <v>1</v>
      </c>
      <c r="AZ1024" s="52">
        <v>3.2407407407407406E-2</v>
      </c>
      <c r="BA1024" s="52">
        <v>50</v>
      </c>
      <c r="BB1024" s="52">
        <v>50</v>
      </c>
      <c r="BC1024" s="52">
        <v>5.3333333333333337E-2</v>
      </c>
      <c r="BD1024" s="52">
        <v>49.333333333333336</v>
      </c>
      <c r="BE1024" s="52">
        <v>50</v>
      </c>
      <c r="BF1024" s="52"/>
      <c r="BG1024" s="52"/>
      <c r="BH1024" s="52"/>
      <c r="BI1024" s="52"/>
      <c r="BJ1024" s="52"/>
      <c r="BK1024" s="52"/>
      <c r="BL1024" s="52"/>
      <c r="BM1024" s="52"/>
      <c r="BN1024" s="52"/>
      <c r="BO1024" s="52"/>
      <c r="BP1024" s="52"/>
      <c r="BQ1024" s="52"/>
      <c r="BR1024" s="52"/>
      <c r="BS1024" s="52"/>
      <c r="BT1024" s="52"/>
      <c r="BU1024" s="54"/>
      <c r="BV1024" s="54"/>
      <c r="BW1024" s="52"/>
      <c r="BX1024" s="52"/>
      <c r="BY1024" s="52"/>
      <c r="BZ1024" s="55"/>
      <c r="CA1024" s="55"/>
      <c r="CB1024" s="52"/>
      <c r="CC1024" s="52"/>
      <c r="CD1024" s="52"/>
      <c r="CE1024" s="52"/>
      <c r="CF1024" s="52"/>
      <c r="CG1024" s="52"/>
      <c r="CH1024" s="52"/>
      <c r="CI1024" s="52"/>
      <c r="CJ1024" s="52"/>
      <c r="CK1024" s="52">
        <v>194</v>
      </c>
      <c r="CL1024" s="52">
        <v>130</v>
      </c>
      <c r="CM1024" s="52">
        <v>208</v>
      </c>
      <c r="CN1024" s="52">
        <v>0.67010309278350511</v>
      </c>
      <c r="CO1024" s="52">
        <v>0.93269230769230771</v>
      </c>
      <c r="CP1024" s="52">
        <v>44.673539518900341</v>
      </c>
      <c r="CQ1024" s="52">
        <v>50</v>
      </c>
      <c r="CR1024" s="52"/>
      <c r="CS1024" s="52"/>
      <c r="CT1024" s="52"/>
      <c r="CU1024" s="52"/>
      <c r="CV1024" s="52"/>
      <c r="CW1024" s="52"/>
      <c r="CX1024" s="52"/>
      <c r="CY1024" s="52"/>
      <c r="CZ1024" s="52">
        <v>16.823939048191338</v>
      </c>
      <c r="DA1024" s="52">
        <v>19.496255895940152</v>
      </c>
      <c r="DB1024" s="52">
        <v>17.335082511020332</v>
      </c>
      <c r="DC1024" s="52"/>
      <c r="DD1024" s="50" t="s">
        <v>437</v>
      </c>
      <c r="DE1024" s="22"/>
      <c r="DF1024" s="22"/>
    </row>
    <row r="1025" spans="1:110" x14ac:dyDescent="0.25">
      <c r="A1025" s="50" t="s">
        <v>2869</v>
      </c>
      <c r="B1025" s="50" t="s">
        <v>2615</v>
      </c>
      <c r="C1025" s="50" t="s">
        <v>106</v>
      </c>
      <c r="D1025" s="50" t="s">
        <v>114</v>
      </c>
      <c r="E1025" s="50" t="s">
        <v>132</v>
      </c>
      <c r="F1025" s="50" t="s">
        <v>2644</v>
      </c>
      <c r="G1025" s="50" t="s">
        <v>109</v>
      </c>
      <c r="H1025" s="52">
        <v>481.97073131641434</v>
      </c>
      <c r="I1025" s="52">
        <v>550</v>
      </c>
      <c r="J1025" s="52">
        <v>87.631042057529882</v>
      </c>
      <c r="K1025" s="52">
        <v>0</v>
      </c>
      <c r="L1025" s="52">
        <v>186</v>
      </c>
      <c r="M1025" s="52">
        <v>79.672080244445723</v>
      </c>
      <c r="N1025" s="52">
        <v>100</v>
      </c>
      <c r="O1025" s="52">
        <v>100</v>
      </c>
      <c r="P1025" s="52">
        <v>54</v>
      </c>
      <c r="Q1025" s="52">
        <v>65.81255770766505</v>
      </c>
      <c r="R1025" s="52">
        <v>75</v>
      </c>
      <c r="S1025" s="52">
        <v>75</v>
      </c>
      <c r="T1025" s="52">
        <v>87.750076943553395</v>
      </c>
      <c r="U1025" s="52">
        <v>100</v>
      </c>
      <c r="V1025" s="52">
        <v>186</v>
      </c>
      <c r="W1025" s="52">
        <v>72.209105758836969</v>
      </c>
      <c r="X1025" s="52">
        <v>96.278807678449297</v>
      </c>
      <c r="Y1025" s="52">
        <v>100</v>
      </c>
      <c r="Z1025" s="52">
        <v>54</v>
      </c>
      <c r="AA1025" s="52">
        <v>56.357496156107253</v>
      </c>
      <c r="AB1025" s="52">
        <v>75.143328208143004</v>
      </c>
      <c r="AC1025" s="52">
        <v>100</v>
      </c>
      <c r="AD1025" s="52"/>
      <c r="AE1025" s="52"/>
      <c r="AF1025" s="52"/>
      <c r="AG1025" s="52">
        <v>0</v>
      </c>
      <c r="AH1025" s="52"/>
      <c r="AI1025" s="52"/>
      <c r="AJ1025" s="52"/>
      <c r="AK1025" s="52"/>
      <c r="AL1025" s="52">
        <v>0</v>
      </c>
      <c r="AM1025" s="53">
        <v>9.18</v>
      </c>
      <c r="AN1025" s="53">
        <v>18.64</v>
      </c>
      <c r="AO1025" s="53"/>
      <c r="AP1025" s="52">
        <v>0</v>
      </c>
      <c r="AQ1025" s="52">
        <v>1</v>
      </c>
      <c r="AR1025" s="52">
        <v>1</v>
      </c>
      <c r="AS1025" s="52">
        <v>1</v>
      </c>
      <c r="AT1025" s="52">
        <v>1</v>
      </c>
      <c r="AU1025" s="52">
        <v>1</v>
      </c>
      <c r="AV1025" s="52">
        <v>1</v>
      </c>
      <c r="AW1025" s="52"/>
      <c r="AX1025" s="52"/>
      <c r="AY1025" s="52"/>
      <c r="AZ1025" s="52">
        <v>5.543237250554324E-2</v>
      </c>
      <c r="BA1025" s="52">
        <v>48.913525498891367</v>
      </c>
      <c r="BB1025" s="52">
        <v>50</v>
      </c>
      <c r="BC1025" s="52">
        <v>0.13709677419354838</v>
      </c>
      <c r="BD1025" s="52">
        <v>32.580645161290334</v>
      </c>
      <c r="BE1025" s="52">
        <v>50</v>
      </c>
      <c r="BF1025" s="52"/>
      <c r="BG1025" s="52"/>
      <c r="BH1025" s="52"/>
      <c r="BI1025" s="52"/>
      <c r="BJ1025" s="52"/>
      <c r="BK1025" s="52"/>
      <c r="BL1025" s="52"/>
      <c r="BM1025" s="52"/>
      <c r="BN1025" s="52"/>
      <c r="BO1025" s="52"/>
      <c r="BP1025" s="52"/>
      <c r="BQ1025" s="52"/>
      <c r="BR1025" s="52"/>
      <c r="BS1025" s="52"/>
      <c r="BT1025" s="52"/>
      <c r="BU1025" s="54"/>
      <c r="BV1025" s="54"/>
      <c r="BW1025" s="52"/>
      <c r="BX1025" s="52"/>
      <c r="BY1025" s="52"/>
      <c r="BZ1025" s="55"/>
      <c r="CA1025" s="55"/>
      <c r="CB1025" s="52"/>
      <c r="CC1025" s="52"/>
      <c r="CD1025" s="52"/>
      <c r="CE1025" s="52"/>
      <c r="CF1025" s="52"/>
      <c r="CG1025" s="52"/>
      <c r="CH1025" s="52"/>
      <c r="CI1025" s="52"/>
      <c r="CJ1025" s="52"/>
      <c r="CK1025" s="52">
        <v>92</v>
      </c>
      <c r="CL1025" s="52">
        <v>57</v>
      </c>
      <c r="CM1025" s="52">
        <v>99</v>
      </c>
      <c r="CN1025" s="52">
        <v>0.61956521739130432</v>
      </c>
      <c r="CO1025" s="52">
        <v>0.92929292929292928</v>
      </c>
      <c r="CP1025" s="52">
        <v>41.304347826086953</v>
      </c>
      <c r="CQ1025" s="52">
        <v>50</v>
      </c>
      <c r="CR1025" s="52"/>
      <c r="CS1025" s="52"/>
      <c r="CT1025" s="52"/>
      <c r="CU1025" s="52"/>
      <c r="CV1025" s="52"/>
      <c r="CW1025" s="52"/>
      <c r="CX1025" s="52"/>
      <c r="CY1025" s="52"/>
      <c r="CZ1025" s="52">
        <v>16.823939048191338</v>
      </c>
      <c r="DA1025" s="52">
        <v>19.496255895940152</v>
      </c>
      <c r="DB1025" s="52">
        <v>17.335082511020332</v>
      </c>
      <c r="DC1025" s="52"/>
      <c r="DD1025" s="50" t="s">
        <v>436</v>
      </c>
      <c r="DE1025" s="22"/>
      <c r="DF1025" s="22"/>
    </row>
    <row r="1026" spans="1:110" x14ac:dyDescent="0.25">
      <c r="A1026" s="50" t="s">
        <v>3542</v>
      </c>
      <c r="B1026" s="50" t="s">
        <v>2616</v>
      </c>
      <c r="C1026" s="50" t="s">
        <v>106</v>
      </c>
      <c r="D1026" s="50" t="s">
        <v>114</v>
      </c>
      <c r="E1026" s="50" t="s">
        <v>137</v>
      </c>
      <c r="F1026" s="50" t="s">
        <v>1454</v>
      </c>
      <c r="G1026" s="50" t="s">
        <v>109</v>
      </c>
      <c r="H1026" s="52">
        <v>491.43826036279262</v>
      </c>
      <c r="I1026" s="52">
        <v>750</v>
      </c>
      <c r="J1026" s="52">
        <v>65.525101381705682</v>
      </c>
      <c r="K1026" s="52">
        <v>0</v>
      </c>
      <c r="L1026" s="52">
        <v>124</v>
      </c>
      <c r="M1026" s="52">
        <v>60.765966290178802</v>
      </c>
      <c r="N1026" s="52">
        <v>81.02128838690507</v>
      </c>
      <c r="O1026" s="52">
        <v>100</v>
      </c>
      <c r="P1026" s="52">
        <v>100</v>
      </c>
      <c r="Q1026" s="52">
        <v>58.318607408501563</v>
      </c>
      <c r="R1026" s="52">
        <v>66.609693771152109</v>
      </c>
      <c r="S1026" s="52">
        <v>70.96329496383396</v>
      </c>
      <c r="T1026" s="52">
        <v>77.758143211335423</v>
      </c>
      <c r="U1026" s="52">
        <v>100</v>
      </c>
      <c r="V1026" s="52">
        <v>121</v>
      </c>
      <c r="W1026" s="52">
        <v>54.78461940961941</v>
      </c>
      <c r="X1026" s="52">
        <v>73.046159212825884</v>
      </c>
      <c r="Y1026" s="52">
        <v>100</v>
      </c>
      <c r="Z1026" s="52">
        <v>97</v>
      </c>
      <c r="AA1026" s="52">
        <v>51.858827815013385</v>
      </c>
      <c r="AB1026" s="52">
        <v>69.145103753351179</v>
      </c>
      <c r="AC1026" s="52">
        <v>100</v>
      </c>
      <c r="AD1026" s="52">
        <v>40</v>
      </c>
      <c r="AE1026" s="52">
        <v>46.007500000000007</v>
      </c>
      <c r="AF1026" s="52">
        <v>61.343333333333341</v>
      </c>
      <c r="AG1026" s="52">
        <v>100</v>
      </c>
      <c r="AH1026" s="52">
        <v>31</v>
      </c>
      <c r="AI1026" s="52">
        <v>43.07741935483871</v>
      </c>
      <c r="AJ1026" s="52"/>
      <c r="AK1026" s="52">
        <v>57.436559139784947</v>
      </c>
      <c r="AL1026" s="52">
        <v>100</v>
      </c>
      <c r="AM1026" s="53">
        <v>12.64</v>
      </c>
      <c r="AN1026" s="53">
        <v>14.75</v>
      </c>
      <c r="AO1026" s="53"/>
      <c r="AP1026" s="52">
        <v>0</v>
      </c>
      <c r="AQ1026" s="52">
        <v>0.99248120300751874</v>
      </c>
      <c r="AR1026" s="52">
        <v>0.99082568807339455</v>
      </c>
      <c r="AS1026" s="52">
        <v>1</v>
      </c>
      <c r="AT1026" s="52">
        <v>0.97014925373134331</v>
      </c>
      <c r="AU1026" s="52">
        <v>0.96363636363636362</v>
      </c>
      <c r="AV1026" s="52">
        <v>1</v>
      </c>
      <c r="AW1026" s="52">
        <v>1</v>
      </c>
      <c r="AX1026" s="52">
        <v>1</v>
      </c>
      <c r="AY1026" s="52"/>
      <c r="AZ1026" s="52">
        <v>0.17883211678832117</v>
      </c>
      <c r="BA1026" s="52">
        <v>24.233576642335784</v>
      </c>
      <c r="BB1026" s="52">
        <v>50</v>
      </c>
      <c r="BC1026" s="52">
        <v>0.21238938053097345</v>
      </c>
      <c r="BD1026" s="52">
        <v>17.522123893805318</v>
      </c>
      <c r="BE1026" s="52">
        <v>50</v>
      </c>
      <c r="BF1026" s="52"/>
      <c r="BG1026" s="52"/>
      <c r="BH1026" s="52"/>
      <c r="BI1026" s="52"/>
      <c r="BJ1026" s="52"/>
      <c r="BK1026" s="52"/>
      <c r="BL1026" s="52"/>
      <c r="BM1026" s="52"/>
      <c r="BN1026" s="52"/>
      <c r="BO1026" s="52"/>
      <c r="BP1026" s="52"/>
      <c r="BQ1026" s="52"/>
      <c r="BR1026" s="52"/>
      <c r="BS1026" s="52"/>
      <c r="BT1026" s="52"/>
      <c r="BU1026" s="54"/>
      <c r="BV1026" s="54"/>
      <c r="BW1026" s="52"/>
      <c r="BX1026" s="52"/>
      <c r="BY1026" s="52"/>
      <c r="BZ1026" s="55"/>
      <c r="CA1026" s="55"/>
      <c r="CB1026" s="52"/>
      <c r="CC1026" s="52"/>
      <c r="CD1026" s="52"/>
      <c r="CE1026" s="52"/>
      <c r="CF1026" s="52"/>
      <c r="CG1026" s="52"/>
      <c r="CH1026" s="52"/>
      <c r="CI1026" s="52"/>
      <c r="CJ1026" s="52"/>
      <c r="CK1026" s="52">
        <v>49</v>
      </c>
      <c r="CL1026" s="52">
        <v>22</v>
      </c>
      <c r="CM1026" s="52">
        <v>47</v>
      </c>
      <c r="CN1026" s="52">
        <v>0.44897959183673469</v>
      </c>
      <c r="CO1026" s="52">
        <v>1.0425531914893618</v>
      </c>
      <c r="CP1026" s="52">
        <v>29.931972789115648</v>
      </c>
      <c r="CQ1026" s="52">
        <v>50</v>
      </c>
      <c r="CR1026" s="52"/>
      <c r="CS1026" s="52"/>
      <c r="CT1026" s="52"/>
      <c r="CU1026" s="52"/>
      <c r="CV1026" s="52"/>
      <c r="CW1026" s="52"/>
      <c r="CX1026" s="52"/>
      <c r="CY1026" s="52"/>
      <c r="CZ1026" s="52">
        <v>16.823939048191338</v>
      </c>
      <c r="DA1026" s="52">
        <v>19.496255895940152</v>
      </c>
      <c r="DB1026" s="52">
        <v>17.335082511020332</v>
      </c>
      <c r="DC1026" s="52"/>
      <c r="DD1026" s="50" t="s">
        <v>1184</v>
      </c>
      <c r="DE1026" s="22"/>
      <c r="DF1026" s="22"/>
    </row>
    <row r="1027" spans="1:110" x14ac:dyDescent="0.25">
      <c r="A1027" s="50" t="s">
        <v>3545</v>
      </c>
      <c r="B1027" s="50" t="s">
        <v>2617</v>
      </c>
      <c r="C1027" s="50" t="s">
        <v>106</v>
      </c>
      <c r="D1027" s="50" t="s">
        <v>122</v>
      </c>
      <c r="E1027" s="50" t="s">
        <v>123</v>
      </c>
      <c r="F1027" s="50" t="s">
        <v>2644</v>
      </c>
      <c r="G1027" s="50" t="s">
        <v>109</v>
      </c>
      <c r="H1027" s="52">
        <v>708.11113687908357</v>
      </c>
      <c r="I1027" s="52">
        <v>1250</v>
      </c>
      <c r="J1027" s="52">
        <v>56.648890950326688</v>
      </c>
      <c r="K1027" s="52">
        <v>0</v>
      </c>
      <c r="L1027" s="52">
        <v>113</v>
      </c>
      <c r="M1027" s="52">
        <v>42.631542011609106</v>
      </c>
      <c r="N1027" s="52">
        <v>56.842056015478803</v>
      </c>
      <c r="O1027" s="52">
        <v>100</v>
      </c>
      <c r="P1027" s="52">
        <v>84</v>
      </c>
      <c r="Q1027" s="52">
        <v>39.251216077829</v>
      </c>
      <c r="R1027" s="52">
        <v>42.590946794643912</v>
      </c>
      <c r="S1027" s="52">
        <v>52.422830923248057</v>
      </c>
      <c r="T1027" s="52">
        <v>52.334954770438671</v>
      </c>
      <c r="U1027" s="52">
        <v>100</v>
      </c>
      <c r="V1027" s="52">
        <v>113</v>
      </c>
      <c r="W1027" s="52">
        <v>35.039899035976049</v>
      </c>
      <c r="X1027" s="52">
        <v>46.719865381301403</v>
      </c>
      <c r="Y1027" s="52">
        <v>100</v>
      </c>
      <c r="Z1027" s="52">
        <v>84</v>
      </c>
      <c r="AA1027" s="52">
        <v>32.432989690721662</v>
      </c>
      <c r="AB1027" s="52">
        <v>43.24398625429555</v>
      </c>
      <c r="AC1027" s="52">
        <v>100</v>
      </c>
      <c r="AD1027" s="52">
        <v>131</v>
      </c>
      <c r="AE1027" s="52">
        <v>37.856234096692134</v>
      </c>
      <c r="AF1027" s="52">
        <v>50.474978795589507</v>
      </c>
      <c r="AG1027" s="52">
        <v>100</v>
      </c>
      <c r="AH1027" s="52">
        <v>114</v>
      </c>
      <c r="AI1027" s="52">
        <v>35.537719298245634</v>
      </c>
      <c r="AJ1027" s="52"/>
      <c r="AK1027" s="52">
        <v>47.383625730994176</v>
      </c>
      <c r="AL1027" s="52">
        <v>100</v>
      </c>
      <c r="AM1027" s="53">
        <v>13.17</v>
      </c>
      <c r="AN1027" s="53">
        <v>10.15</v>
      </c>
      <c r="AO1027" s="53"/>
      <c r="AP1027" s="52">
        <v>0</v>
      </c>
      <c r="AQ1027" s="52">
        <v>0.97457627118644063</v>
      </c>
      <c r="AR1027" s="52">
        <v>0.9662921348314607</v>
      </c>
      <c r="AS1027" s="52">
        <v>1</v>
      </c>
      <c r="AT1027" s="52">
        <v>0.97478991596638653</v>
      </c>
      <c r="AU1027" s="52">
        <v>0.96666666666666667</v>
      </c>
      <c r="AV1027" s="52">
        <v>1</v>
      </c>
      <c r="AW1027" s="52">
        <v>0.9925373134328358</v>
      </c>
      <c r="AX1027" s="52">
        <v>0.99137931034482762</v>
      </c>
      <c r="AY1027" s="52"/>
      <c r="AZ1027" s="52">
        <v>0.23754789272030652</v>
      </c>
      <c r="BA1027" s="52">
        <v>12.490421455938705</v>
      </c>
      <c r="BB1027" s="52">
        <v>50</v>
      </c>
      <c r="BC1027" s="52">
        <v>0.26190476190476192</v>
      </c>
      <c r="BD1027" s="52">
        <v>7.6190476190476364</v>
      </c>
      <c r="BE1027" s="52">
        <v>50</v>
      </c>
      <c r="BF1027" s="52">
        <v>186</v>
      </c>
      <c r="BG1027" s="52">
        <v>233</v>
      </c>
      <c r="BH1027" s="52">
        <v>0.79828326180257514</v>
      </c>
      <c r="BI1027" s="52">
        <v>50</v>
      </c>
      <c r="BJ1027" s="52">
        <v>50</v>
      </c>
      <c r="BK1027" s="52">
        <v>37</v>
      </c>
      <c r="BL1027" s="52">
        <v>233</v>
      </c>
      <c r="BM1027" s="52">
        <v>0.15879828326180256</v>
      </c>
      <c r="BN1027" s="52">
        <v>10.586552217453505</v>
      </c>
      <c r="BO1027" s="52">
        <v>50</v>
      </c>
      <c r="BP1027" s="52">
        <v>117</v>
      </c>
      <c r="BQ1027" s="52">
        <v>179</v>
      </c>
      <c r="BR1027" s="52">
        <v>0.65363128491620115</v>
      </c>
      <c r="BS1027" s="52">
        <v>34.767621538095803</v>
      </c>
      <c r="BT1027" s="52">
        <v>50</v>
      </c>
      <c r="BU1027" s="54">
        <v>134</v>
      </c>
      <c r="BV1027" s="54">
        <v>181</v>
      </c>
      <c r="BW1027" s="52">
        <v>0.74033149171270718</v>
      </c>
      <c r="BX1027" s="52">
        <v>78.75866933113906</v>
      </c>
      <c r="BY1027" s="52">
        <v>100</v>
      </c>
      <c r="BZ1027" s="55">
        <v>98</v>
      </c>
      <c r="CA1027" s="55">
        <v>131</v>
      </c>
      <c r="CB1027" s="52">
        <v>0.74809160305343514</v>
      </c>
      <c r="CC1027" s="52">
        <v>79.584213090790982</v>
      </c>
      <c r="CD1027" s="52">
        <v>100</v>
      </c>
      <c r="CE1027" s="52">
        <v>1</v>
      </c>
      <c r="CF1027" s="52">
        <v>138</v>
      </c>
      <c r="CG1027" s="52">
        <v>74</v>
      </c>
      <c r="CH1027" s="52">
        <v>0.53623188405797106</v>
      </c>
      <c r="CI1027" s="52">
        <v>71.497584541062807</v>
      </c>
      <c r="CJ1027" s="52">
        <v>100</v>
      </c>
      <c r="CK1027" s="52">
        <v>97</v>
      </c>
      <c r="CL1027" s="52">
        <v>46</v>
      </c>
      <c r="CM1027" s="52">
        <v>133</v>
      </c>
      <c r="CN1027" s="52">
        <v>0.47422680412371132</v>
      </c>
      <c r="CO1027" s="52">
        <v>0.72932330827067671</v>
      </c>
      <c r="CP1027" s="52">
        <v>15.807560137457044</v>
      </c>
      <c r="CQ1027" s="52">
        <v>50</v>
      </c>
      <c r="CR1027" s="52">
        <v>356</v>
      </c>
      <c r="CS1027" s="52">
        <v>522</v>
      </c>
      <c r="CT1027" s="52">
        <v>0.68199233716475094</v>
      </c>
      <c r="CU1027" s="52">
        <v>50</v>
      </c>
      <c r="CV1027" s="52">
        <v>50</v>
      </c>
      <c r="CW1027" s="52">
        <v>0.74809160305343514</v>
      </c>
      <c r="CX1027" s="52">
        <v>0.89583333333333348</v>
      </c>
      <c r="CY1027" s="52">
        <v>0.14774173027989831</v>
      </c>
      <c r="CZ1027" s="52">
        <v>16.823939048191338</v>
      </c>
      <c r="DA1027" s="52">
        <v>19.496255895940152</v>
      </c>
      <c r="DB1027" s="52">
        <v>17.335082511020332</v>
      </c>
      <c r="DC1027" s="52">
        <v>12.629206143265662</v>
      </c>
      <c r="DD1027" s="50" t="s">
        <v>1187</v>
      </c>
      <c r="DE1027" s="22"/>
      <c r="DF1027" s="22"/>
    </row>
    <row r="1028" spans="1:110" x14ac:dyDescent="0.25">
      <c r="A1028" s="50" t="s">
        <v>3544</v>
      </c>
      <c r="B1028" s="50" t="s">
        <v>2618</v>
      </c>
      <c r="C1028" s="50" t="s">
        <v>106</v>
      </c>
      <c r="D1028" s="50" t="s">
        <v>108</v>
      </c>
      <c r="E1028" s="50" t="s">
        <v>119</v>
      </c>
      <c r="F1028" s="50" t="s">
        <v>2644</v>
      </c>
      <c r="G1028" s="50" t="s">
        <v>109</v>
      </c>
      <c r="H1028" s="52">
        <v>450.77085631589853</v>
      </c>
      <c r="I1028" s="52">
        <v>800</v>
      </c>
      <c r="J1028" s="52">
        <v>56.346357039487316</v>
      </c>
      <c r="K1028" s="52">
        <v>1</v>
      </c>
      <c r="L1028" s="52">
        <v>546</v>
      </c>
      <c r="M1028" s="52">
        <v>49.809329337385023</v>
      </c>
      <c r="N1028" s="52">
        <v>66.412439116513369</v>
      </c>
      <c r="O1028" s="52">
        <v>100</v>
      </c>
      <c r="P1028" s="52">
        <v>479</v>
      </c>
      <c r="Q1028" s="52">
        <v>47.537226772201954</v>
      </c>
      <c r="R1028" s="52">
        <v>56.286341963773872</v>
      </c>
      <c r="S1028" s="52">
        <v>66.053167079514708</v>
      </c>
      <c r="T1028" s="52">
        <v>63.382969029602606</v>
      </c>
      <c r="U1028" s="52">
        <v>100</v>
      </c>
      <c r="V1028" s="52">
        <v>540</v>
      </c>
      <c r="W1028" s="52">
        <v>41.477962744657923</v>
      </c>
      <c r="X1028" s="52">
        <v>55.303950326210561</v>
      </c>
      <c r="Y1028" s="52">
        <v>100</v>
      </c>
      <c r="Z1028" s="52">
        <v>473</v>
      </c>
      <c r="AA1028" s="52">
        <v>39.380369916580186</v>
      </c>
      <c r="AB1028" s="52">
        <v>52.507159888773579</v>
      </c>
      <c r="AC1028" s="52">
        <v>100</v>
      </c>
      <c r="AD1028" s="52">
        <v>222</v>
      </c>
      <c r="AE1028" s="52">
        <v>40.347372372372355</v>
      </c>
      <c r="AF1028" s="52">
        <v>53.796496496496474</v>
      </c>
      <c r="AG1028" s="52">
        <v>100</v>
      </c>
      <c r="AH1028" s="52">
        <v>193</v>
      </c>
      <c r="AI1028" s="52">
        <v>38.111485319516383</v>
      </c>
      <c r="AJ1028" s="52">
        <v>55.227586206896554</v>
      </c>
      <c r="AK1028" s="52">
        <v>50.815313759355178</v>
      </c>
      <c r="AL1028" s="52">
        <v>100</v>
      </c>
      <c r="AM1028" s="53">
        <v>18.510000000000002</v>
      </c>
      <c r="AN1028" s="53">
        <v>16.899999999999999</v>
      </c>
      <c r="AO1028" s="53">
        <v>17.11</v>
      </c>
      <c r="AP1028" s="52">
        <v>0</v>
      </c>
      <c r="AQ1028" s="52">
        <v>0.98429319371727753</v>
      </c>
      <c r="AR1028" s="52">
        <v>0.98403193612774453</v>
      </c>
      <c r="AS1028" s="52">
        <v>0.98611111111111116</v>
      </c>
      <c r="AT1028" s="52">
        <v>0.96901893287435459</v>
      </c>
      <c r="AU1028" s="52">
        <v>0.96660117878192531</v>
      </c>
      <c r="AV1028" s="52">
        <v>0.98611111111111116</v>
      </c>
      <c r="AW1028" s="52">
        <v>1</v>
      </c>
      <c r="AX1028" s="52">
        <v>1</v>
      </c>
      <c r="AY1028" s="52">
        <v>1</v>
      </c>
      <c r="AZ1028" s="52">
        <v>0.19896193771626297</v>
      </c>
      <c r="BA1028" s="52">
        <v>20.207612456747405</v>
      </c>
      <c r="BB1028" s="52">
        <v>50</v>
      </c>
      <c r="BC1028" s="52">
        <v>0.2134387351778656</v>
      </c>
      <c r="BD1028" s="52">
        <v>17.312252964426889</v>
      </c>
      <c r="BE1028" s="52">
        <v>50</v>
      </c>
      <c r="BF1028" s="52"/>
      <c r="BG1028" s="52"/>
      <c r="BH1028" s="52"/>
      <c r="BI1028" s="52"/>
      <c r="BJ1028" s="52"/>
      <c r="BK1028" s="52"/>
      <c r="BL1028" s="52"/>
      <c r="BM1028" s="52"/>
      <c r="BN1028" s="52"/>
      <c r="BO1028" s="52"/>
      <c r="BP1028" s="52">
        <v>186</v>
      </c>
      <c r="BQ1028" s="52">
        <v>223</v>
      </c>
      <c r="BR1028" s="52">
        <v>0.8340807174887892</v>
      </c>
      <c r="BS1028" s="52">
        <v>44.365995611105816</v>
      </c>
      <c r="BT1028" s="52">
        <v>50</v>
      </c>
      <c r="BU1028" s="54"/>
      <c r="BV1028" s="54"/>
      <c r="BW1028" s="52"/>
      <c r="BX1028" s="52"/>
      <c r="BY1028" s="52"/>
      <c r="BZ1028" s="55"/>
      <c r="CA1028" s="55"/>
      <c r="CB1028" s="52"/>
      <c r="CC1028" s="52"/>
      <c r="CD1028" s="52"/>
      <c r="CE1028" s="52"/>
      <c r="CF1028" s="52"/>
      <c r="CG1028" s="52"/>
      <c r="CH1028" s="52"/>
      <c r="CI1028" s="52"/>
      <c r="CJ1028" s="52"/>
      <c r="CK1028" s="52">
        <v>385</v>
      </c>
      <c r="CL1028" s="52">
        <v>154</v>
      </c>
      <c r="CM1028" s="52">
        <v>397</v>
      </c>
      <c r="CN1028" s="52">
        <v>0.4</v>
      </c>
      <c r="CO1028" s="52">
        <v>0.96977329974811088</v>
      </c>
      <c r="CP1028" s="52">
        <v>26.666666666666668</v>
      </c>
      <c r="CQ1028" s="52">
        <v>50</v>
      </c>
      <c r="CR1028" s="52"/>
      <c r="CS1028" s="52"/>
      <c r="CT1028" s="52"/>
      <c r="CU1028" s="52"/>
      <c r="CV1028" s="52"/>
      <c r="CW1028" s="52"/>
      <c r="CX1028" s="52"/>
      <c r="CY1028" s="52"/>
      <c r="CZ1028" s="52">
        <v>16.823939048191338</v>
      </c>
      <c r="DA1028" s="52">
        <v>19.496255895940152</v>
      </c>
      <c r="DB1028" s="52">
        <v>17.335082511020332</v>
      </c>
      <c r="DC1028" s="52"/>
      <c r="DD1028" s="50" t="s">
        <v>1186</v>
      </c>
      <c r="DE1028" s="22"/>
      <c r="DF1028" s="22"/>
    </row>
    <row r="1029" spans="1:110" x14ac:dyDescent="0.25">
      <c r="A1029" s="50" t="s">
        <v>3703</v>
      </c>
      <c r="B1029" s="50" t="s">
        <v>2619</v>
      </c>
      <c r="C1029" s="50" t="s">
        <v>1389</v>
      </c>
      <c r="D1029" s="50" t="s">
        <v>122</v>
      </c>
      <c r="E1029" s="50" t="s">
        <v>123</v>
      </c>
      <c r="F1029" s="50" t="s">
        <v>2644</v>
      </c>
      <c r="G1029" s="50" t="s">
        <v>109</v>
      </c>
      <c r="H1029" s="52">
        <v>925.97392926382759</v>
      </c>
      <c r="I1029" s="52">
        <v>1250</v>
      </c>
      <c r="J1029" s="52">
        <v>74.077914341106208</v>
      </c>
      <c r="K1029" s="52">
        <v>0</v>
      </c>
      <c r="L1029" s="52">
        <v>125</v>
      </c>
      <c r="M1029" s="52">
        <v>63.562258064516122</v>
      </c>
      <c r="N1029" s="52">
        <v>84.749677419354825</v>
      </c>
      <c r="O1029" s="52">
        <v>100</v>
      </c>
      <c r="P1029" s="52">
        <v>65</v>
      </c>
      <c r="Q1029" s="52">
        <v>59.981389578163757</v>
      </c>
      <c r="R1029" s="52">
        <v>50.473367697594512</v>
      </c>
      <c r="S1029" s="52">
        <v>67.441532258064512</v>
      </c>
      <c r="T1029" s="52">
        <v>79.975186104218338</v>
      </c>
      <c r="U1029" s="52">
        <v>100</v>
      </c>
      <c r="V1029" s="52">
        <v>125</v>
      </c>
      <c r="W1029" s="52">
        <v>46.469140893470801</v>
      </c>
      <c r="X1029" s="52">
        <v>61.958854524627739</v>
      </c>
      <c r="Y1029" s="52">
        <v>100</v>
      </c>
      <c r="Z1029" s="52">
        <v>65</v>
      </c>
      <c r="AA1029" s="52">
        <v>42.772931535818145</v>
      </c>
      <c r="AB1029" s="52">
        <v>57.030575381090863</v>
      </c>
      <c r="AC1029" s="52">
        <v>100</v>
      </c>
      <c r="AD1029" s="52">
        <v>125</v>
      </c>
      <c r="AE1029" s="52">
        <v>55.636533333333311</v>
      </c>
      <c r="AF1029" s="52">
        <v>74.182044444444415</v>
      </c>
      <c r="AG1029" s="52">
        <v>100</v>
      </c>
      <c r="AH1029" s="52">
        <v>64</v>
      </c>
      <c r="AI1029" s="52">
        <v>52.078125000000021</v>
      </c>
      <c r="AJ1029" s="52">
        <v>59.369945355191277</v>
      </c>
      <c r="AK1029" s="52">
        <v>69.437500000000028</v>
      </c>
      <c r="AL1029" s="52">
        <v>100</v>
      </c>
      <c r="AM1029" s="53">
        <v>7.46</v>
      </c>
      <c r="AN1029" s="53">
        <v>7.7</v>
      </c>
      <c r="AO1029" s="53">
        <v>7.29</v>
      </c>
      <c r="AP1029" s="52">
        <v>1</v>
      </c>
      <c r="AQ1029" s="52">
        <v>0.96153846153846156</v>
      </c>
      <c r="AR1029" s="52">
        <v>0.94202898550724634</v>
      </c>
      <c r="AS1029" s="52">
        <v>0.98360655737704916</v>
      </c>
      <c r="AT1029" s="52">
        <v>0.96153846153846156</v>
      </c>
      <c r="AU1029" s="52">
        <v>0.94202898550724634</v>
      </c>
      <c r="AV1029" s="52">
        <v>0.98360655737704916</v>
      </c>
      <c r="AW1029" s="52">
        <v>1</v>
      </c>
      <c r="AX1029" s="52">
        <v>1</v>
      </c>
      <c r="AY1029" s="52">
        <v>1</v>
      </c>
      <c r="AZ1029" s="52">
        <v>6.4761904761904757E-2</v>
      </c>
      <c r="BA1029" s="52">
        <v>47.047619047619051</v>
      </c>
      <c r="BB1029" s="52">
        <v>50</v>
      </c>
      <c r="BC1029" s="52">
        <v>6.9090909090909092E-2</v>
      </c>
      <c r="BD1029" s="52">
        <v>46.181818181818187</v>
      </c>
      <c r="BE1029" s="52">
        <v>50</v>
      </c>
      <c r="BF1029" s="52">
        <v>264</v>
      </c>
      <c r="BG1029" s="52">
        <v>264</v>
      </c>
      <c r="BH1029" s="52">
        <v>1</v>
      </c>
      <c r="BI1029" s="52">
        <v>50</v>
      </c>
      <c r="BJ1029" s="52">
        <v>50</v>
      </c>
      <c r="BK1029" s="52">
        <v>17</v>
      </c>
      <c r="BL1029" s="52">
        <v>264</v>
      </c>
      <c r="BM1029" s="52">
        <v>6.4393939393939392E-2</v>
      </c>
      <c r="BN1029" s="52">
        <v>4.2929292929292924</v>
      </c>
      <c r="BO1029" s="52">
        <v>50</v>
      </c>
      <c r="BP1029" s="52">
        <v>136</v>
      </c>
      <c r="BQ1029" s="52">
        <v>136</v>
      </c>
      <c r="BR1029" s="52">
        <v>1</v>
      </c>
      <c r="BS1029" s="52">
        <v>50</v>
      </c>
      <c r="BT1029" s="52">
        <v>50</v>
      </c>
      <c r="BU1029" s="54">
        <v>127</v>
      </c>
      <c r="BV1029" s="54">
        <v>129</v>
      </c>
      <c r="BW1029" s="52">
        <v>0.98449612403100772</v>
      </c>
      <c r="BX1029" s="52">
        <v>100</v>
      </c>
      <c r="BY1029" s="52">
        <v>100</v>
      </c>
      <c r="BZ1029" s="55">
        <v>74</v>
      </c>
      <c r="CA1029" s="55">
        <v>75</v>
      </c>
      <c r="CB1029" s="52">
        <v>0.98666666666666669</v>
      </c>
      <c r="CC1029" s="52">
        <v>100</v>
      </c>
      <c r="CD1029" s="52">
        <v>100</v>
      </c>
      <c r="CE1029" s="52">
        <v>0</v>
      </c>
      <c r="CF1029" s="52">
        <v>128</v>
      </c>
      <c r="CG1029" s="52">
        <v>54</v>
      </c>
      <c r="CH1029" s="52">
        <v>0.421875</v>
      </c>
      <c r="CI1029" s="52">
        <v>56.25</v>
      </c>
      <c r="CJ1029" s="52">
        <v>100</v>
      </c>
      <c r="CK1029" s="52">
        <v>126</v>
      </c>
      <c r="CL1029" s="52">
        <v>56</v>
      </c>
      <c r="CM1029" s="52">
        <v>125</v>
      </c>
      <c r="CN1029" s="52">
        <v>0.44444444444444442</v>
      </c>
      <c r="CO1029" s="52">
        <v>1.008</v>
      </c>
      <c r="CP1029" s="52">
        <v>29.629629629629626</v>
      </c>
      <c r="CQ1029" s="52">
        <v>50</v>
      </c>
      <c r="CR1029" s="52">
        <v>96</v>
      </c>
      <c r="CS1029" s="52">
        <v>525</v>
      </c>
      <c r="CT1029" s="52">
        <v>0.18285714285714286</v>
      </c>
      <c r="CU1029" s="52">
        <v>15.238095238095239</v>
      </c>
      <c r="CV1029" s="52">
        <v>50</v>
      </c>
      <c r="CW1029" s="52">
        <v>0.98666666666666669</v>
      </c>
      <c r="CX1029" s="52">
        <v>0.94</v>
      </c>
      <c r="CY1029" s="52">
        <v>-4.6666666666666717E-2</v>
      </c>
      <c r="CZ1029" s="52">
        <v>16.823939048191338</v>
      </c>
      <c r="DA1029" s="52">
        <v>19.496255895940152</v>
      </c>
      <c r="DB1029" s="52">
        <v>17.335082511020332</v>
      </c>
      <c r="DC1029" s="52">
        <v>12.629206143265662</v>
      </c>
      <c r="DD1029" s="50" t="s">
        <v>1402</v>
      </c>
      <c r="DE1029" s="22"/>
      <c r="DF1029" s="22"/>
    </row>
    <row r="1030" spans="1:110" x14ac:dyDescent="0.25">
      <c r="A1030" s="50" t="s">
        <v>3551</v>
      </c>
      <c r="B1030" s="50" t="s">
        <v>2620</v>
      </c>
      <c r="C1030" s="50" t="s">
        <v>106</v>
      </c>
      <c r="D1030" s="50" t="s">
        <v>122</v>
      </c>
      <c r="E1030" s="50" t="s">
        <v>123</v>
      </c>
      <c r="F1030" s="50" t="s">
        <v>2644</v>
      </c>
      <c r="G1030" s="50" t="s">
        <v>109</v>
      </c>
      <c r="H1030" s="52">
        <v>853.12036099354816</v>
      </c>
      <c r="I1030" s="52">
        <v>1250</v>
      </c>
      <c r="J1030" s="52">
        <v>68.249628879483851</v>
      </c>
      <c r="K1030" s="52">
        <v>0</v>
      </c>
      <c r="L1030" s="52">
        <v>111</v>
      </c>
      <c r="M1030" s="52">
        <v>51.410721205076051</v>
      </c>
      <c r="N1030" s="52">
        <v>68.547628273434739</v>
      </c>
      <c r="O1030" s="52">
        <v>100</v>
      </c>
      <c r="P1030" s="52">
        <v>42</v>
      </c>
      <c r="Q1030" s="52">
        <v>42.472574244751669</v>
      </c>
      <c r="R1030" s="52">
        <v>47.391946178790953</v>
      </c>
      <c r="S1030" s="52">
        <v>56.851332398316984</v>
      </c>
      <c r="T1030" s="52">
        <v>56.630098993002228</v>
      </c>
      <c r="U1030" s="52">
        <v>100</v>
      </c>
      <c r="V1030" s="52">
        <v>112</v>
      </c>
      <c r="W1030" s="52">
        <v>42.504285305187359</v>
      </c>
      <c r="X1030" s="52">
        <v>56.672380406916481</v>
      </c>
      <c r="Y1030" s="52">
        <v>100</v>
      </c>
      <c r="Z1030" s="52">
        <v>41</v>
      </c>
      <c r="AA1030" s="52">
        <v>34.040287206995771</v>
      </c>
      <c r="AB1030" s="52">
        <v>45.387049609327697</v>
      </c>
      <c r="AC1030" s="52">
        <v>100</v>
      </c>
      <c r="AD1030" s="52">
        <v>252</v>
      </c>
      <c r="AE1030" s="52">
        <v>56.356084656084633</v>
      </c>
      <c r="AF1030" s="52">
        <v>75.141446208112839</v>
      </c>
      <c r="AG1030" s="52">
        <v>100</v>
      </c>
      <c r="AH1030" s="52">
        <v>106</v>
      </c>
      <c r="AI1030" s="52">
        <v>47.500628930817633</v>
      </c>
      <c r="AJ1030" s="52">
        <v>62.785388127853878</v>
      </c>
      <c r="AK1030" s="52">
        <v>63.33417190775684</v>
      </c>
      <c r="AL1030" s="52">
        <v>100</v>
      </c>
      <c r="AM1030" s="53">
        <v>14.37</v>
      </c>
      <c r="AN1030" s="53">
        <v>13.35</v>
      </c>
      <c r="AO1030" s="53">
        <v>15.28</v>
      </c>
      <c r="AP1030" s="52">
        <v>1</v>
      </c>
      <c r="AQ1030" s="52">
        <v>0.4351145038167939</v>
      </c>
      <c r="AR1030" s="52">
        <v>0.45833333333333331</v>
      </c>
      <c r="AS1030" s="52">
        <v>0.42168674698795183</v>
      </c>
      <c r="AT1030" s="52">
        <v>0.43726235741444869</v>
      </c>
      <c r="AU1030" s="52">
        <v>0.44791666666666669</v>
      </c>
      <c r="AV1030" s="52">
        <v>0.43113772455089822</v>
      </c>
      <c r="AW1030" s="52">
        <v>0.99616858237547889</v>
      </c>
      <c r="AX1030" s="52">
        <v>1</v>
      </c>
      <c r="AY1030" s="52">
        <v>0.99337748344370858</v>
      </c>
      <c r="AZ1030" s="52">
        <v>9.7008159564823213E-2</v>
      </c>
      <c r="BA1030" s="52">
        <v>40.598368087035361</v>
      </c>
      <c r="BB1030" s="52">
        <v>50</v>
      </c>
      <c r="BC1030" s="52">
        <v>0.1580135440180587</v>
      </c>
      <c r="BD1030" s="52">
        <v>28.397291196388274</v>
      </c>
      <c r="BE1030" s="52">
        <v>50</v>
      </c>
      <c r="BF1030" s="52">
        <v>277</v>
      </c>
      <c r="BG1030" s="52">
        <v>544</v>
      </c>
      <c r="BH1030" s="52">
        <v>0.5091911764705882</v>
      </c>
      <c r="BI1030" s="52">
        <v>33.946078431372548</v>
      </c>
      <c r="BJ1030" s="52">
        <v>50</v>
      </c>
      <c r="BK1030" s="52">
        <v>177</v>
      </c>
      <c r="BL1030" s="52">
        <v>544</v>
      </c>
      <c r="BM1030" s="52">
        <v>0.32536764705882354</v>
      </c>
      <c r="BN1030" s="52">
        <v>21.691176470588236</v>
      </c>
      <c r="BO1030" s="52">
        <v>50</v>
      </c>
      <c r="BP1030" s="52">
        <v>230</v>
      </c>
      <c r="BQ1030" s="52">
        <v>311</v>
      </c>
      <c r="BR1030" s="52">
        <v>0.73954983922829587</v>
      </c>
      <c r="BS1030" s="52">
        <v>39.337757405760421</v>
      </c>
      <c r="BT1030" s="52">
        <v>50</v>
      </c>
      <c r="BU1030" s="54">
        <v>266</v>
      </c>
      <c r="BV1030" s="54">
        <v>293</v>
      </c>
      <c r="BW1030" s="52">
        <v>0.9078498293515358</v>
      </c>
      <c r="BX1030" s="52">
        <v>96.579769079950623</v>
      </c>
      <c r="BY1030" s="52">
        <v>100</v>
      </c>
      <c r="BZ1030" s="55">
        <v>106</v>
      </c>
      <c r="CA1030" s="55">
        <v>125</v>
      </c>
      <c r="CB1030" s="52">
        <v>0.84799999999999998</v>
      </c>
      <c r="CC1030" s="52">
        <v>90.21276595744682</v>
      </c>
      <c r="CD1030" s="52">
        <v>100</v>
      </c>
      <c r="CE1030" s="52">
        <v>0</v>
      </c>
      <c r="CF1030" s="52">
        <v>295</v>
      </c>
      <c r="CG1030" s="52">
        <v>226</v>
      </c>
      <c r="CH1030" s="52">
        <v>0.76610169491525426</v>
      </c>
      <c r="CI1030" s="52">
        <v>100</v>
      </c>
      <c r="CJ1030" s="52">
        <v>100</v>
      </c>
      <c r="CK1030" s="52">
        <v>256</v>
      </c>
      <c r="CL1030" s="52">
        <v>56</v>
      </c>
      <c r="CM1030" s="52">
        <v>260</v>
      </c>
      <c r="CN1030" s="52">
        <v>0.21875</v>
      </c>
      <c r="CO1030" s="52">
        <v>0.98461538461538467</v>
      </c>
      <c r="CP1030" s="52">
        <v>14.583333333333334</v>
      </c>
      <c r="CQ1030" s="52">
        <v>50</v>
      </c>
      <c r="CR1030" s="52">
        <v>292</v>
      </c>
      <c r="CS1030" s="52">
        <v>1103</v>
      </c>
      <c r="CT1030" s="52">
        <v>0.26473254759746145</v>
      </c>
      <c r="CU1030" s="52">
        <v>22.06104563312179</v>
      </c>
      <c r="CV1030" s="52">
        <v>50</v>
      </c>
      <c r="CW1030" s="52">
        <v>0.84799999999999998</v>
      </c>
      <c r="CX1030" s="52">
        <v>0.94</v>
      </c>
      <c r="CY1030" s="52">
        <v>9.2000000000000026E-2</v>
      </c>
      <c r="CZ1030" s="52">
        <v>16.823939048191338</v>
      </c>
      <c r="DA1030" s="52">
        <v>19.496255895940152</v>
      </c>
      <c r="DB1030" s="52">
        <v>17.335082511020332</v>
      </c>
      <c r="DC1030" s="52">
        <v>12.629206143265662</v>
      </c>
      <c r="DD1030" s="50" t="s">
        <v>1194</v>
      </c>
      <c r="DE1030" s="22"/>
      <c r="DF1030" s="22"/>
    </row>
    <row r="1031" spans="1:110" x14ac:dyDescent="0.25">
      <c r="A1031" s="50" t="s">
        <v>3555</v>
      </c>
      <c r="B1031" s="50" t="s">
        <v>2621</v>
      </c>
      <c r="C1031" s="50" t="s">
        <v>106</v>
      </c>
      <c r="D1031" s="50" t="s">
        <v>122</v>
      </c>
      <c r="E1031" s="50" t="s">
        <v>123</v>
      </c>
      <c r="F1031" s="50" t="s">
        <v>2644</v>
      </c>
      <c r="G1031" s="50" t="s">
        <v>109</v>
      </c>
      <c r="H1031" s="52">
        <v>854.79941825684193</v>
      </c>
      <c r="I1031" s="52">
        <v>1250</v>
      </c>
      <c r="J1031" s="52">
        <v>68.38395346054736</v>
      </c>
      <c r="K1031" s="52">
        <v>0</v>
      </c>
      <c r="L1031" s="52">
        <v>123</v>
      </c>
      <c r="M1031" s="52">
        <v>49.852434653378793</v>
      </c>
      <c r="N1031" s="52">
        <v>66.469912871171715</v>
      </c>
      <c r="O1031" s="52">
        <v>100</v>
      </c>
      <c r="P1031" s="52">
        <v>52</v>
      </c>
      <c r="Q1031" s="52">
        <v>43.531999586435077</v>
      </c>
      <c r="R1031" s="52">
        <v>56.87406224287303</v>
      </c>
      <c r="S1031" s="52">
        <v>54.481485688323488</v>
      </c>
      <c r="T1031" s="52">
        <v>58.042666115246767</v>
      </c>
      <c r="U1031" s="52">
        <v>100</v>
      </c>
      <c r="V1031" s="52">
        <v>123</v>
      </c>
      <c r="W1031" s="52">
        <v>52.072546773577699</v>
      </c>
      <c r="X1031" s="52">
        <v>69.430062364770265</v>
      </c>
      <c r="Y1031" s="52">
        <v>100</v>
      </c>
      <c r="Z1031" s="52">
        <v>52</v>
      </c>
      <c r="AA1031" s="52">
        <v>45.516631421270603</v>
      </c>
      <c r="AB1031" s="52">
        <v>60.688841895027466</v>
      </c>
      <c r="AC1031" s="52">
        <v>100</v>
      </c>
      <c r="AD1031" s="52">
        <v>96</v>
      </c>
      <c r="AE1031" s="52">
        <v>50.634374999999999</v>
      </c>
      <c r="AF1031" s="52">
        <v>67.512500000000003</v>
      </c>
      <c r="AG1031" s="52">
        <v>100</v>
      </c>
      <c r="AH1031" s="52">
        <v>43</v>
      </c>
      <c r="AI1031" s="52">
        <v>44.639534883720927</v>
      </c>
      <c r="AJ1031" s="52">
        <v>55.498113207547192</v>
      </c>
      <c r="AK1031" s="52">
        <v>59.519379844961243</v>
      </c>
      <c r="AL1031" s="52">
        <v>100</v>
      </c>
      <c r="AM1031" s="53">
        <v>10.94</v>
      </c>
      <c r="AN1031" s="53">
        <v>11.35</v>
      </c>
      <c r="AO1031" s="53">
        <v>10.85</v>
      </c>
      <c r="AP1031" s="52">
        <v>1</v>
      </c>
      <c r="AQ1031" s="52">
        <v>0.98425196850393704</v>
      </c>
      <c r="AR1031" s="52">
        <v>0.96363636363636362</v>
      </c>
      <c r="AS1031" s="52">
        <v>1</v>
      </c>
      <c r="AT1031" s="52">
        <v>0.9921875</v>
      </c>
      <c r="AU1031" s="52">
        <v>0.9821428571428571</v>
      </c>
      <c r="AV1031" s="52">
        <v>1</v>
      </c>
      <c r="AW1031" s="52">
        <v>0.97169811320754718</v>
      </c>
      <c r="AX1031" s="52">
        <v>0.94117647058823528</v>
      </c>
      <c r="AY1031" s="52">
        <v>1</v>
      </c>
      <c r="AZ1031" s="52">
        <v>0.19911504424778761</v>
      </c>
      <c r="BA1031" s="52">
        <v>20.176991150442493</v>
      </c>
      <c r="BB1031" s="52">
        <v>50</v>
      </c>
      <c r="BC1031" s="52">
        <v>0.2513089005235602</v>
      </c>
      <c r="BD1031" s="52">
        <v>9.7382198952879584</v>
      </c>
      <c r="BE1031" s="52">
        <v>50</v>
      </c>
      <c r="BF1031" s="52">
        <v>78</v>
      </c>
      <c r="BG1031" s="52">
        <v>243</v>
      </c>
      <c r="BH1031" s="52">
        <v>0.32098765432098764</v>
      </c>
      <c r="BI1031" s="52">
        <v>21.399176954732511</v>
      </c>
      <c r="BJ1031" s="52">
        <v>50</v>
      </c>
      <c r="BK1031" s="52">
        <v>66</v>
      </c>
      <c r="BL1031" s="52">
        <v>243</v>
      </c>
      <c r="BM1031" s="52">
        <v>0.27160493827160492</v>
      </c>
      <c r="BN1031" s="52">
        <v>18.10699588477366</v>
      </c>
      <c r="BO1031" s="52">
        <v>50</v>
      </c>
      <c r="BP1031" s="52">
        <v>92</v>
      </c>
      <c r="BQ1031" s="52">
        <v>108</v>
      </c>
      <c r="BR1031" s="52">
        <v>0.85185185185185186</v>
      </c>
      <c r="BS1031" s="52">
        <v>45.311268715524037</v>
      </c>
      <c r="BT1031" s="52">
        <v>50</v>
      </c>
      <c r="BU1031" s="54">
        <v>126</v>
      </c>
      <c r="BV1031" s="54">
        <v>129</v>
      </c>
      <c r="BW1031" s="52">
        <v>0.97674418604651159</v>
      </c>
      <c r="BX1031" s="52">
        <v>100</v>
      </c>
      <c r="BY1031" s="52">
        <v>100</v>
      </c>
      <c r="BZ1031" s="55">
        <v>54</v>
      </c>
      <c r="CA1031" s="55">
        <v>60</v>
      </c>
      <c r="CB1031" s="52">
        <v>0.9</v>
      </c>
      <c r="CC1031" s="52">
        <v>95.744680851063833</v>
      </c>
      <c r="CD1031" s="52">
        <v>100</v>
      </c>
      <c r="CE1031" s="52">
        <v>0</v>
      </c>
      <c r="CF1031" s="52">
        <v>127</v>
      </c>
      <c r="CG1031" s="52">
        <v>88</v>
      </c>
      <c r="CH1031" s="52">
        <v>0.69291338582677164</v>
      </c>
      <c r="CI1031" s="52">
        <v>92.388451443569551</v>
      </c>
      <c r="CJ1031" s="52">
        <v>100</v>
      </c>
      <c r="CK1031" s="52">
        <v>74</v>
      </c>
      <c r="CL1031" s="52">
        <v>45</v>
      </c>
      <c r="CM1031" s="52">
        <v>102</v>
      </c>
      <c r="CN1031" s="52">
        <v>0.60810810810810811</v>
      </c>
      <c r="CO1031" s="52">
        <v>0.72549019607843135</v>
      </c>
      <c r="CP1031" s="52">
        <v>20.27027027027027</v>
      </c>
      <c r="CQ1031" s="52">
        <v>50</v>
      </c>
      <c r="CR1031" s="52">
        <v>319</v>
      </c>
      <c r="CS1031" s="52">
        <v>452</v>
      </c>
      <c r="CT1031" s="52">
        <v>0.70575221238938057</v>
      </c>
      <c r="CU1031" s="52">
        <v>50</v>
      </c>
      <c r="CV1031" s="52">
        <v>50</v>
      </c>
      <c r="CW1031" s="52">
        <v>0.9</v>
      </c>
      <c r="CX1031" s="52">
        <v>0.94</v>
      </c>
      <c r="CY1031" s="52">
        <v>0.04</v>
      </c>
      <c r="CZ1031" s="52">
        <v>16.823939048191338</v>
      </c>
      <c r="DA1031" s="52">
        <v>19.496255895940152</v>
      </c>
      <c r="DB1031" s="52">
        <v>17.335082511020332</v>
      </c>
      <c r="DC1031" s="52">
        <v>12.629206143265662</v>
      </c>
      <c r="DD1031" s="50" t="s">
        <v>1198</v>
      </c>
      <c r="DE1031" s="22"/>
      <c r="DF1031" s="22"/>
    </row>
    <row r="1032" spans="1:110" x14ac:dyDescent="0.25">
      <c r="A1032" s="50" t="s">
        <v>3554</v>
      </c>
      <c r="B1032" s="50" t="s">
        <v>2622</v>
      </c>
      <c r="C1032" s="50" t="s">
        <v>106</v>
      </c>
      <c r="D1032" s="50" t="s">
        <v>108</v>
      </c>
      <c r="E1032" s="50" t="s">
        <v>119</v>
      </c>
      <c r="F1032" s="50" t="s">
        <v>2644</v>
      </c>
      <c r="G1032" s="50" t="s">
        <v>109</v>
      </c>
      <c r="H1032" s="52">
        <v>549.53546541487708</v>
      </c>
      <c r="I1032" s="52">
        <v>800</v>
      </c>
      <c r="J1032" s="52">
        <v>68.691933176859635</v>
      </c>
      <c r="K1032" s="52">
        <v>1</v>
      </c>
      <c r="L1032" s="52">
        <v>344</v>
      </c>
      <c r="M1032" s="52">
        <v>62.228928853651269</v>
      </c>
      <c r="N1032" s="52">
        <v>82.971905138201691</v>
      </c>
      <c r="O1032" s="52">
        <v>100</v>
      </c>
      <c r="P1032" s="52">
        <v>168</v>
      </c>
      <c r="Q1032" s="52">
        <v>53.44475712153028</v>
      </c>
      <c r="R1032" s="52">
        <v>62.508899726327662</v>
      </c>
      <c r="S1032" s="52">
        <v>70.61382005249402</v>
      </c>
      <c r="T1032" s="52">
        <v>71.259676162040378</v>
      </c>
      <c r="U1032" s="52">
        <v>100</v>
      </c>
      <c r="V1032" s="52">
        <v>347</v>
      </c>
      <c r="W1032" s="52">
        <v>53.938183987688397</v>
      </c>
      <c r="X1032" s="52">
        <v>71.917578650251201</v>
      </c>
      <c r="Y1032" s="52">
        <v>100</v>
      </c>
      <c r="Z1032" s="52">
        <v>170</v>
      </c>
      <c r="AA1032" s="52">
        <v>45.014556424516933</v>
      </c>
      <c r="AB1032" s="52">
        <v>60.019408566022584</v>
      </c>
      <c r="AC1032" s="52">
        <v>100</v>
      </c>
      <c r="AD1032" s="52">
        <v>123</v>
      </c>
      <c r="AE1032" s="52">
        <v>54.210027100271006</v>
      </c>
      <c r="AF1032" s="52">
        <v>72.280036133694665</v>
      </c>
      <c r="AG1032" s="52">
        <v>100</v>
      </c>
      <c r="AH1032" s="52">
        <v>60</v>
      </c>
      <c r="AI1032" s="52">
        <v>47.636111111111106</v>
      </c>
      <c r="AJ1032" s="52">
        <v>60.470899470899475</v>
      </c>
      <c r="AK1032" s="52">
        <v>63.514814814814812</v>
      </c>
      <c r="AL1032" s="52">
        <v>100</v>
      </c>
      <c r="AM1032" s="53">
        <v>17.16</v>
      </c>
      <c r="AN1032" s="53">
        <v>17.489999999999998</v>
      </c>
      <c r="AO1032" s="53">
        <v>12.83</v>
      </c>
      <c r="AP1032" s="52">
        <v>0</v>
      </c>
      <c r="AQ1032" s="52">
        <v>0.98055555555555551</v>
      </c>
      <c r="AR1032" s="52">
        <v>0.97222222222222221</v>
      </c>
      <c r="AS1032" s="52">
        <v>0.98888888888888893</v>
      </c>
      <c r="AT1032" s="52">
        <v>0.99724517906336085</v>
      </c>
      <c r="AU1032" s="52">
        <v>1</v>
      </c>
      <c r="AV1032" s="52">
        <v>0.99444444444444446</v>
      </c>
      <c r="AW1032" s="52">
        <v>1</v>
      </c>
      <c r="AX1032" s="52">
        <v>1</v>
      </c>
      <c r="AY1032" s="52">
        <v>1</v>
      </c>
      <c r="AZ1032" s="52">
        <v>0.11049723756906077</v>
      </c>
      <c r="BA1032" s="52">
        <v>37.90055248618787</v>
      </c>
      <c r="BB1032" s="52">
        <v>50</v>
      </c>
      <c r="BC1032" s="52">
        <v>0.19553072625698323</v>
      </c>
      <c r="BD1032" s="52">
        <v>20.893854748603367</v>
      </c>
      <c r="BE1032" s="52">
        <v>50</v>
      </c>
      <c r="BF1032" s="52"/>
      <c r="BG1032" s="52"/>
      <c r="BH1032" s="52"/>
      <c r="BI1032" s="52"/>
      <c r="BJ1032" s="52"/>
      <c r="BK1032" s="52"/>
      <c r="BL1032" s="52"/>
      <c r="BM1032" s="52"/>
      <c r="BN1032" s="52"/>
      <c r="BO1032" s="52"/>
      <c r="BP1032" s="52">
        <v>105</v>
      </c>
      <c r="BQ1032" s="52">
        <v>119</v>
      </c>
      <c r="BR1032" s="52">
        <v>0.88235294117647056</v>
      </c>
      <c r="BS1032" s="52">
        <v>46.933667083854822</v>
      </c>
      <c r="BT1032" s="52">
        <v>50</v>
      </c>
      <c r="BU1032" s="54"/>
      <c r="BV1032" s="54"/>
      <c r="BW1032" s="52"/>
      <c r="BX1032" s="52"/>
      <c r="BY1032" s="52"/>
      <c r="BZ1032" s="55"/>
      <c r="CA1032" s="55"/>
      <c r="CB1032" s="52"/>
      <c r="CC1032" s="52"/>
      <c r="CD1032" s="52"/>
      <c r="CE1032" s="52"/>
      <c r="CF1032" s="52"/>
      <c r="CG1032" s="52"/>
      <c r="CH1032" s="52"/>
      <c r="CI1032" s="52"/>
      <c r="CJ1032" s="52"/>
      <c r="CK1032" s="52">
        <v>235</v>
      </c>
      <c r="CL1032" s="52">
        <v>77</v>
      </c>
      <c r="CM1032" s="52">
        <v>249</v>
      </c>
      <c r="CN1032" s="52">
        <v>0.32765957446808508</v>
      </c>
      <c r="CO1032" s="52">
        <v>0.94377510040160639</v>
      </c>
      <c r="CP1032" s="52">
        <v>21.843971631205672</v>
      </c>
      <c r="CQ1032" s="52">
        <v>50</v>
      </c>
      <c r="CR1032" s="52"/>
      <c r="CS1032" s="52"/>
      <c r="CT1032" s="52"/>
      <c r="CU1032" s="52"/>
      <c r="CV1032" s="52"/>
      <c r="CW1032" s="52"/>
      <c r="CX1032" s="52"/>
      <c r="CY1032" s="52"/>
      <c r="CZ1032" s="52">
        <v>16.823939048191338</v>
      </c>
      <c r="DA1032" s="52">
        <v>19.496255895940152</v>
      </c>
      <c r="DB1032" s="52">
        <v>17.335082511020332</v>
      </c>
      <c r="DC1032" s="52"/>
      <c r="DD1032" s="50" t="s">
        <v>1197</v>
      </c>
      <c r="DE1032" s="22"/>
      <c r="DF1032" s="22"/>
    </row>
    <row r="1033" spans="1:110" x14ac:dyDescent="0.25">
      <c r="A1033" s="50" t="s">
        <v>3637</v>
      </c>
      <c r="B1033" s="50" t="s">
        <v>2623</v>
      </c>
      <c r="C1033" s="50" t="s">
        <v>1284</v>
      </c>
      <c r="D1033" s="50" t="s">
        <v>114</v>
      </c>
      <c r="E1033" s="50" t="s">
        <v>119</v>
      </c>
      <c r="F1033" s="50" t="s">
        <v>1454</v>
      </c>
      <c r="G1033" s="50" t="s">
        <v>109</v>
      </c>
      <c r="H1033" s="52">
        <v>538.18036902608833</v>
      </c>
      <c r="I1033" s="52">
        <v>800</v>
      </c>
      <c r="J1033" s="52">
        <v>67.272546128261041</v>
      </c>
      <c r="K1033" s="52">
        <v>0</v>
      </c>
      <c r="L1033" s="52">
        <v>424</v>
      </c>
      <c r="M1033" s="52">
        <v>63.646125461475194</v>
      </c>
      <c r="N1033" s="52">
        <v>84.861500615300258</v>
      </c>
      <c r="O1033" s="52">
        <v>100</v>
      </c>
      <c r="P1033" s="52">
        <v>232</v>
      </c>
      <c r="Q1033" s="52">
        <v>58.44954631990813</v>
      </c>
      <c r="R1033" s="52">
        <v>56.961390748664719</v>
      </c>
      <c r="S1033" s="52">
        <v>69.925325257535391</v>
      </c>
      <c r="T1033" s="52">
        <v>77.932728426544173</v>
      </c>
      <c r="U1033" s="52">
        <v>100</v>
      </c>
      <c r="V1033" s="52">
        <v>424</v>
      </c>
      <c r="W1033" s="52">
        <v>50.107865442810358</v>
      </c>
      <c r="X1033" s="52">
        <v>66.810487257080482</v>
      </c>
      <c r="Y1033" s="52">
        <v>100</v>
      </c>
      <c r="Z1033" s="52">
        <v>232</v>
      </c>
      <c r="AA1033" s="52">
        <v>44.435982431068823</v>
      </c>
      <c r="AB1033" s="52">
        <v>59.247976574758432</v>
      </c>
      <c r="AC1033" s="52">
        <v>100</v>
      </c>
      <c r="AD1033" s="52">
        <v>139</v>
      </c>
      <c r="AE1033" s="52">
        <v>47.241966426858482</v>
      </c>
      <c r="AF1033" s="52">
        <v>62.989288569144641</v>
      </c>
      <c r="AG1033" s="52">
        <v>100</v>
      </c>
      <c r="AH1033" s="52">
        <v>72</v>
      </c>
      <c r="AI1033" s="52">
        <v>41.346759259259265</v>
      </c>
      <c r="AJ1033" s="52">
        <v>53.577114427860721</v>
      </c>
      <c r="AK1033" s="52">
        <v>55.129012345679016</v>
      </c>
      <c r="AL1033" s="52">
        <v>100</v>
      </c>
      <c r="AM1033" s="53">
        <v>11.47</v>
      </c>
      <c r="AN1033" s="53">
        <v>12.52</v>
      </c>
      <c r="AO1033" s="53">
        <v>12.23</v>
      </c>
      <c r="AP1033" s="52">
        <v>0</v>
      </c>
      <c r="AQ1033" s="52">
        <v>0.99297423887587821</v>
      </c>
      <c r="AR1033" s="52">
        <v>0.98723404255319147</v>
      </c>
      <c r="AS1033" s="52">
        <v>1</v>
      </c>
      <c r="AT1033" s="52">
        <v>0.99297423887587821</v>
      </c>
      <c r="AU1033" s="52">
        <v>0.98723404255319147</v>
      </c>
      <c r="AV1033" s="52">
        <v>1</v>
      </c>
      <c r="AW1033" s="52">
        <v>1</v>
      </c>
      <c r="AX1033" s="52">
        <v>1</v>
      </c>
      <c r="AY1033" s="52">
        <v>1</v>
      </c>
      <c r="AZ1033" s="52">
        <v>8.9141004862236625E-2</v>
      </c>
      <c r="BA1033" s="52">
        <v>42.17179902755268</v>
      </c>
      <c r="BB1033" s="52">
        <v>50</v>
      </c>
      <c r="BC1033" s="52">
        <v>0.125</v>
      </c>
      <c r="BD1033" s="52">
        <v>35.000000000000007</v>
      </c>
      <c r="BE1033" s="52">
        <v>50</v>
      </c>
      <c r="BF1033" s="52"/>
      <c r="BG1033" s="52"/>
      <c r="BH1033" s="52"/>
      <c r="BI1033" s="52"/>
      <c r="BJ1033" s="52"/>
      <c r="BK1033" s="52"/>
      <c r="BL1033" s="52"/>
      <c r="BM1033" s="52"/>
      <c r="BN1033" s="52"/>
      <c r="BO1033" s="52"/>
      <c r="BP1033" s="52">
        <v>46</v>
      </c>
      <c r="BQ1033" s="52">
        <v>57</v>
      </c>
      <c r="BR1033" s="52">
        <v>0.80701754385964908</v>
      </c>
      <c r="BS1033" s="52">
        <v>42.926465098917504</v>
      </c>
      <c r="BT1033" s="52">
        <v>50</v>
      </c>
      <c r="BU1033" s="54"/>
      <c r="BV1033" s="54"/>
      <c r="BW1033" s="52"/>
      <c r="BX1033" s="52"/>
      <c r="BY1033" s="52"/>
      <c r="BZ1033" s="55"/>
      <c r="CA1033" s="55"/>
      <c r="CB1033" s="52"/>
      <c r="CC1033" s="52"/>
      <c r="CD1033" s="52"/>
      <c r="CE1033" s="52"/>
      <c r="CF1033" s="52"/>
      <c r="CG1033" s="52"/>
      <c r="CH1033" s="52"/>
      <c r="CI1033" s="52"/>
      <c r="CJ1033" s="52"/>
      <c r="CK1033" s="52">
        <v>210</v>
      </c>
      <c r="CL1033" s="52">
        <v>35</v>
      </c>
      <c r="CM1033" s="52">
        <v>210</v>
      </c>
      <c r="CN1033" s="52">
        <v>0.16666666666666666</v>
      </c>
      <c r="CO1033" s="52">
        <v>1</v>
      </c>
      <c r="CP1033" s="52">
        <v>11.111111111111111</v>
      </c>
      <c r="CQ1033" s="52">
        <v>50</v>
      </c>
      <c r="CR1033" s="52"/>
      <c r="CS1033" s="52"/>
      <c r="CT1033" s="52"/>
      <c r="CU1033" s="52"/>
      <c r="CV1033" s="52"/>
      <c r="CW1033" s="52"/>
      <c r="CX1033" s="52"/>
      <c r="CY1033" s="52"/>
      <c r="CZ1033" s="52">
        <v>16.823939048191338</v>
      </c>
      <c r="DA1033" s="52">
        <v>19.496255895940152</v>
      </c>
      <c r="DB1033" s="52">
        <v>17.335082511020332</v>
      </c>
      <c r="DC1033" s="52"/>
      <c r="DD1033" s="50" t="s">
        <v>1305</v>
      </c>
      <c r="DE1033" s="22"/>
      <c r="DF1033" s="22"/>
    </row>
    <row r="1034" spans="1:110" x14ac:dyDescent="0.25">
      <c r="A1034" s="50" t="s">
        <v>2728</v>
      </c>
      <c r="B1034" s="50" t="s">
        <v>2624</v>
      </c>
      <c r="C1034" s="50" t="s">
        <v>106</v>
      </c>
      <c r="D1034" s="50" t="s">
        <v>107</v>
      </c>
      <c r="E1034" s="50" t="s">
        <v>119</v>
      </c>
      <c r="F1034" s="50" t="s">
        <v>1454</v>
      </c>
      <c r="G1034" s="50" t="s">
        <v>109</v>
      </c>
      <c r="H1034" s="52">
        <v>627.69173352354233</v>
      </c>
      <c r="I1034" s="52">
        <v>800</v>
      </c>
      <c r="J1034" s="52">
        <v>78.461466690442791</v>
      </c>
      <c r="K1034" s="52">
        <v>0</v>
      </c>
      <c r="L1034" s="52">
        <v>414</v>
      </c>
      <c r="M1034" s="52">
        <v>64.976131030727416</v>
      </c>
      <c r="N1034" s="52">
        <v>86.634841374303221</v>
      </c>
      <c r="O1034" s="52">
        <v>100</v>
      </c>
      <c r="P1034" s="52">
        <v>414</v>
      </c>
      <c r="Q1034" s="52">
        <v>64.976131030727416</v>
      </c>
      <c r="R1034" s="52"/>
      <c r="S1034" s="52"/>
      <c r="T1034" s="52">
        <v>86.634841374303221</v>
      </c>
      <c r="U1034" s="52">
        <v>100</v>
      </c>
      <c r="V1034" s="52">
        <v>414</v>
      </c>
      <c r="W1034" s="52">
        <v>53.847420516632432</v>
      </c>
      <c r="X1034" s="52">
        <v>71.796560688843243</v>
      </c>
      <c r="Y1034" s="52">
        <v>100</v>
      </c>
      <c r="Z1034" s="52">
        <v>414</v>
      </c>
      <c r="AA1034" s="52">
        <v>53.847420516632432</v>
      </c>
      <c r="AB1034" s="52">
        <v>71.796560688843243</v>
      </c>
      <c r="AC1034" s="52">
        <v>100</v>
      </c>
      <c r="AD1034" s="52">
        <v>137</v>
      </c>
      <c r="AE1034" s="52">
        <v>49.422384428223857</v>
      </c>
      <c r="AF1034" s="52">
        <v>65.896512570965143</v>
      </c>
      <c r="AG1034" s="52">
        <v>100</v>
      </c>
      <c r="AH1034" s="52">
        <v>137</v>
      </c>
      <c r="AI1034" s="52">
        <v>49.422384428223857</v>
      </c>
      <c r="AJ1034" s="52"/>
      <c r="AK1034" s="52">
        <v>65.896512570965143</v>
      </c>
      <c r="AL1034" s="52">
        <v>100</v>
      </c>
      <c r="AM1034" s="53"/>
      <c r="AN1034" s="53"/>
      <c r="AO1034" s="53"/>
      <c r="AP1034" s="52">
        <v>0</v>
      </c>
      <c r="AQ1034" s="52">
        <v>1</v>
      </c>
      <c r="AR1034" s="52">
        <v>1</v>
      </c>
      <c r="AS1034" s="52"/>
      <c r="AT1034" s="52">
        <v>1</v>
      </c>
      <c r="AU1034" s="52">
        <v>1</v>
      </c>
      <c r="AV1034" s="52"/>
      <c r="AW1034" s="52">
        <v>1</v>
      </c>
      <c r="AX1034" s="52">
        <v>1</v>
      </c>
      <c r="AY1034" s="52"/>
      <c r="AZ1034" s="52">
        <v>4.8411497730711045E-2</v>
      </c>
      <c r="BA1034" s="52">
        <v>50</v>
      </c>
      <c r="BB1034" s="52">
        <v>50</v>
      </c>
      <c r="BC1034" s="52">
        <v>4.8411497730711045E-2</v>
      </c>
      <c r="BD1034" s="52">
        <v>50</v>
      </c>
      <c r="BE1034" s="52">
        <v>50</v>
      </c>
      <c r="BF1034" s="52"/>
      <c r="BG1034" s="52"/>
      <c r="BH1034" s="52"/>
      <c r="BI1034" s="52"/>
      <c r="BJ1034" s="52"/>
      <c r="BK1034" s="52"/>
      <c r="BL1034" s="52"/>
      <c r="BM1034" s="52"/>
      <c r="BN1034" s="52"/>
      <c r="BO1034" s="52"/>
      <c r="BP1034" s="52">
        <v>59</v>
      </c>
      <c r="BQ1034" s="52">
        <v>64</v>
      </c>
      <c r="BR1034" s="52">
        <v>0.921875</v>
      </c>
      <c r="BS1034" s="52">
        <v>49.035904255319153</v>
      </c>
      <c r="BT1034" s="52">
        <v>50</v>
      </c>
      <c r="BU1034" s="54"/>
      <c r="BV1034" s="54"/>
      <c r="BW1034" s="52"/>
      <c r="BX1034" s="52"/>
      <c r="BY1034" s="52"/>
      <c r="BZ1034" s="55"/>
      <c r="CA1034" s="55"/>
      <c r="CB1034" s="52"/>
      <c r="CC1034" s="52"/>
      <c r="CD1034" s="52"/>
      <c r="CE1034" s="52"/>
      <c r="CF1034" s="52"/>
      <c r="CG1034" s="52"/>
      <c r="CH1034" s="52"/>
      <c r="CI1034" s="52"/>
      <c r="CJ1034" s="52"/>
      <c r="CK1034" s="52">
        <v>200</v>
      </c>
      <c r="CL1034" s="52">
        <v>90</v>
      </c>
      <c r="CM1034" s="52">
        <v>217</v>
      </c>
      <c r="CN1034" s="52">
        <v>0.45</v>
      </c>
      <c r="CO1034" s="52">
        <v>0.92165898617511521</v>
      </c>
      <c r="CP1034" s="52">
        <v>30</v>
      </c>
      <c r="CQ1034" s="52">
        <v>50</v>
      </c>
      <c r="CR1034" s="52"/>
      <c r="CS1034" s="52"/>
      <c r="CT1034" s="52"/>
      <c r="CU1034" s="52"/>
      <c r="CV1034" s="52"/>
      <c r="CW1034" s="52"/>
      <c r="CX1034" s="52"/>
      <c r="CY1034" s="52"/>
      <c r="CZ1034" s="52">
        <v>16.823939048191338</v>
      </c>
      <c r="DA1034" s="52">
        <v>19.496255895940152</v>
      </c>
      <c r="DB1034" s="52">
        <v>17.335082511020332</v>
      </c>
      <c r="DC1034" s="52"/>
      <c r="DD1034" s="50" t="s">
        <v>266</v>
      </c>
      <c r="DE1034" s="22"/>
      <c r="DF1034" s="22"/>
    </row>
    <row r="1035" spans="1:110" x14ac:dyDescent="0.25">
      <c r="A1035" s="50" t="s">
        <v>3189</v>
      </c>
      <c r="B1035" s="50" t="s">
        <v>2625</v>
      </c>
      <c r="C1035" s="50" t="s">
        <v>106</v>
      </c>
      <c r="D1035" s="50" t="s">
        <v>107</v>
      </c>
      <c r="E1035" s="50" t="s">
        <v>137</v>
      </c>
      <c r="F1035" s="50" t="s">
        <v>1454</v>
      </c>
      <c r="G1035" s="50" t="s">
        <v>109</v>
      </c>
      <c r="H1035" s="52">
        <v>511.51727366695155</v>
      </c>
      <c r="I1035" s="52">
        <v>750</v>
      </c>
      <c r="J1035" s="52">
        <v>68.20230315559354</v>
      </c>
      <c r="K1035" s="52">
        <v>0</v>
      </c>
      <c r="L1035" s="52">
        <v>228</v>
      </c>
      <c r="M1035" s="52">
        <v>66.287736331200136</v>
      </c>
      <c r="N1035" s="52">
        <v>88.383648441600187</v>
      </c>
      <c r="O1035" s="52">
        <v>100</v>
      </c>
      <c r="P1035" s="52">
        <v>185</v>
      </c>
      <c r="Q1035" s="52">
        <v>63.492998674317271</v>
      </c>
      <c r="R1035" s="52">
        <v>68.714986645219199</v>
      </c>
      <c r="S1035" s="52">
        <v>75</v>
      </c>
      <c r="T1035" s="52">
        <v>84.657331565756351</v>
      </c>
      <c r="U1035" s="52">
        <v>100</v>
      </c>
      <c r="V1035" s="52">
        <v>228</v>
      </c>
      <c r="W1035" s="52">
        <v>55.356329899641295</v>
      </c>
      <c r="X1035" s="52">
        <v>73.808439866188394</v>
      </c>
      <c r="Y1035" s="52">
        <v>100</v>
      </c>
      <c r="Z1035" s="52">
        <v>185</v>
      </c>
      <c r="AA1035" s="52">
        <v>52.251344818236703</v>
      </c>
      <c r="AB1035" s="52">
        <v>69.668459757648932</v>
      </c>
      <c r="AC1035" s="52">
        <v>100</v>
      </c>
      <c r="AD1035" s="52">
        <v>81</v>
      </c>
      <c r="AE1035" s="52">
        <v>52.442386831275726</v>
      </c>
      <c r="AF1035" s="52">
        <v>69.923182441700973</v>
      </c>
      <c r="AG1035" s="52">
        <v>100</v>
      </c>
      <c r="AH1035" s="52">
        <v>68</v>
      </c>
      <c r="AI1035" s="52">
        <v>50.254901960784331</v>
      </c>
      <c r="AJ1035" s="52"/>
      <c r="AK1035" s="52">
        <v>67.006535947712436</v>
      </c>
      <c r="AL1035" s="52">
        <v>100</v>
      </c>
      <c r="AM1035" s="53">
        <v>11.5</v>
      </c>
      <c r="AN1035" s="53">
        <v>16.46</v>
      </c>
      <c r="AO1035" s="53"/>
      <c r="AP1035" s="52">
        <v>0</v>
      </c>
      <c r="AQ1035" s="52">
        <v>0.99196787148594379</v>
      </c>
      <c r="AR1035" s="52">
        <v>0.99507389162561577</v>
      </c>
      <c r="AS1035" s="52">
        <v>0.97826086956521741</v>
      </c>
      <c r="AT1035" s="52">
        <v>0.99601593625498008</v>
      </c>
      <c r="AU1035" s="52">
        <v>0.99514563106796117</v>
      </c>
      <c r="AV1035" s="52">
        <v>1</v>
      </c>
      <c r="AW1035" s="52">
        <v>1</v>
      </c>
      <c r="AX1035" s="52">
        <v>1</v>
      </c>
      <c r="AY1035" s="52"/>
      <c r="AZ1035" s="52">
        <v>0.20620437956204379</v>
      </c>
      <c r="BA1035" s="52">
        <v>18.759124087591239</v>
      </c>
      <c r="BB1035" s="52">
        <v>50</v>
      </c>
      <c r="BC1035" s="52">
        <v>0.23261390887290168</v>
      </c>
      <c r="BD1035" s="52">
        <v>13.477218225419673</v>
      </c>
      <c r="BE1035" s="52">
        <v>50</v>
      </c>
      <c r="BF1035" s="52"/>
      <c r="BG1035" s="52"/>
      <c r="BH1035" s="52"/>
      <c r="BI1035" s="52"/>
      <c r="BJ1035" s="52"/>
      <c r="BK1035" s="52"/>
      <c r="BL1035" s="52"/>
      <c r="BM1035" s="52"/>
      <c r="BN1035" s="52"/>
      <c r="BO1035" s="52"/>
      <c r="BP1035" s="52"/>
      <c r="BQ1035" s="52"/>
      <c r="BR1035" s="52"/>
      <c r="BS1035" s="52"/>
      <c r="BT1035" s="52"/>
      <c r="BU1035" s="54"/>
      <c r="BV1035" s="54"/>
      <c r="BW1035" s="52"/>
      <c r="BX1035" s="52"/>
      <c r="BY1035" s="52"/>
      <c r="BZ1035" s="55"/>
      <c r="CA1035" s="55"/>
      <c r="CB1035" s="52"/>
      <c r="CC1035" s="52"/>
      <c r="CD1035" s="52"/>
      <c r="CE1035" s="52"/>
      <c r="CF1035" s="52"/>
      <c r="CG1035" s="52"/>
      <c r="CH1035" s="52"/>
      <c r="CI1035" s="52"/>
      <c r="CJ1035" s="52"/>
      <c r="CK1035" s="52">
        <v>80</v>
      </c>
      <c r="CL1035" s="52">
        <v>31</v>
      </c>
      <c r="CM1035" s="52">
        <v>83</v>
      </c>
      <c r="CN1035" s="52">
        <v>0.38750000000000001</v>
      </c>
      <c r="CO1035" s="52">
        <v>0.96385542168674698</v>
      </c>
      <c r="CP1035" s="52">
        <v>25.833333333333336</v>
      </c>
      <c r="CQ1035" s="52">
        <v>50</v>
      </c>
      <c r="CR1035" s="52"/>
      <c r="CS1035" s="52"/>
      <c r="CT1035" s="52"/>
      <c r="CU1035" s="52"/>
      <c r="CV1035" s="52"/>
      <c r="CW1035" s="52"/>
      <c r="CX1035" s="52"/>
      <c r="CY1035" s="52"/>
      <c r="CZ1035" s="52">
        <v>16.823939048191338</v>
      </c>
      <c r="DA1035" s="52">
        <v>19.496255895940152</v>
      </c>
      <c r="DB1035" s="52">
        <v>17.335082511020332</v>
      </c>
      <c r="DC1035" s="52"/>
      <c r="DD1035" s="50" t="s">
        <v>789</v>
      </c>
      <c r="DE1035" s="22"/>
      <c r="DF1035" s="22"/>
    </row>
    <row r="1036" spans="1:110" x14ac:dyDescent="0.25">
      <c r="A1036" s="50" t="s">
        <v>2692</v>
      </c>
      <c r="B1036" s="50" t="s">
        <v>185</v>
      </c>
      <c r="C1036" s="50" t="s">
        <v>106</v>
      </c>
      <c r="D1036" s="50" t="s">
        <v>107</v>
      </c>
      <c r="E1036" s="50" t="s">
        <v>114</v>
      </c>
      <c r="F1036" s="50" t="s">
        <v>2644</v>
      </c>
      <c r="G1036" s="50" t="s">
        <v>109</v>
      </c>
      <c r="H1036" s="52">
        <v>34.081996434937636</v>
      </c>
      <c r="I1036" s="52">
        <v>100</v>
      </c>
      <c r="J1036" s="52">
        <v>34.081996434937636</v>
      </c>
      <c r="K1036" s="52"/>
      <c r="L1036" s="52"/>
      <c r="M1036" s="52"/>
      <c r="N1036" s="52"/>
      <c r="O1036" s="52"/>
      <c r="P1036" s="52"/>
      <c r="Q1036" s="52"/>
      <c r="R1036" s="52"/>
      <c r="S1036" s="52"/>
      <c r="T1036" s="52"/>
      <c r="U1036" s="52"/>
      <c r="V1036" s="52"/>
      <c r="W1036" s="52"/>
      <c r="X1036" s="52"/>
      <c r="Y1036" s="52"/>
      <c r="Z1036" s="52"/>
      <c r="AA1036" s="52"/>
      <c r="AB1036" s="52"/>
      <c r="AC1036" s="52"/>
      <c r="AD1036" s="52"/>
      <c r="AE1036" s="52"/>
      <c r="AF1036" s="52"/>
      <c r="AG1036" s="52"/>
      <c r="AH1036" s="52"/>
      <c r="AI1036" s="52"/>
      <c r="AJ1036" s="52"/>
      <c r="AK1036" s="52"/>
      <c r="AL1036" s="52"/>
      <c r="AM1036" s="53"/>
      <c r="AN1036" s="53"/>
      <c r="AO1036" s="53"/>
      <c r="AP1036" s="52"/>
      <c r="AQ1036" s="52"/>
      <c r="AR1036" s="52"/>
      <c r="AS1036" s="52"/>
      <c r="AT1036" s="52"/>
      <c r="AU1036" s="52"/>
      <c r="AV1036" s="52"/>
      <c r="AW1036" s="52"/>
      <c r="AX1036" s="52"/>
      <c r="AY1036" s="52"/>
      <c r="AZ1036" s="52">
        <v>0.15686274509803921</v>
      </c>
      <c r="BA1036" s="52">
        <v>28.627450980392169</v>
      </c>
      <c r="BB1036" s="52">
        <v>50</v>
      </c>
      <c r="BC1036" s="52">
        <v>0.27272727272727271</v>
      </c>
      <c r="BD1036" s="52">
        <v>5.4545454545454675</v>
      </c>
      <c r="BE1036" s="52">
        <v>50</v>
      </c>
      <c r="BF1036" s="52"/>
      <c r="BG1036" s="52"/>
      <c r="BH1036" s="52"/>
      <c r="BI1036" s="52"/>
      <c r="BJ1036" s="52"/>
      <c r="BK1036" s="52"/>
      <c r="BL1036" s="52"/>
      <c r="BM1036" s="52"/>
      <c r="BN1036" s="52"/>
      <c r="BO1036" s="52"/>
      <c r="BP1036" s="52"/>
      <c r="BQ1036" s="52"/>
      <c r="BR1036" s="52"/>
      <c r="BS1036" s="52"/>
      <c r="BT1036" s="52"/>
      <c r="BU1036" s="54"/>
      <c r="BV1036" s="54"/>
      <c r="BW1036" s="52"/>
      <c r="BX1036" s="52"/>
      <c r="BY1036" s="52"/>
      <c r="BZ1036" s="55"/>
      <c r="CA1036" s="55"/>
      <c r="CB1036" s="52"/>
      <c r="CC1036" s="52"/>
      <c r="CD1036" s="52"/>
      <c r="CE1036" s="52"/>
      <c r="CF1036" s="52"/>
      <c r="CG1036" s="52"/>
      <c r="CH1036" s="52"/>
      <c r="CI1036" s="52"/>
      <c r="CJ1036" s="52"/>
      <c r="CK1036" s="52"/>
      <c r="CL1036" s="52"/>
      <c r="CM1036" s="52"/>
      <c r="CN1036" s="52"/>
      <c r="CO1036" s="52"/>
      <c r="CP1036" s="52"/>
      <c r="CQ1036" s="52"/>
      <c r="CR1036" s="52"/>
      <c r="CS1036" s="52"/>
      <c r="CT1036" s="52"/>
      <c r="CU1036" s="52"/>
      <c r="CV1036" s="52"/>
      <c r="CW1036" s="52"/>
      <c r="CX1036" s="52"/>
      <c r="CY1036" s="52"/>
      <c r="CZ1036" s="52"/>
      <c r="DA1036" s="52"/>
      <c r="DB1036" s="52"/>
      <c r="DC1036" s="52"/>
      <c r="DD1036" s="50" t="s">
        <v>186</v>
      </c>
      <c r="DE1036" s="22"/>
      <c r="DF1036" s="22"/>
    </row>
    <row r="1037" spans="1:110" x14ac:dyDescent="0.25">
      <c r="A1037" s="50" t="s">
        <v>3560</v>
      </c>
      <c r="B1037" s="50" t="s">
        <v>2626</v>
      </c>
      <c r="C1037" s="50" t="s">
        <v>106</v>
      </c>
      <c r="D1037" s="50" t="s">
        <v>122</v>
      </c>
      <c r="E1037" s="50" t="s">
        <v>123</v>
      </c>
      <c r="F1037" s="50" t="s">
        <v>2644</v>
      </c>
      <c r="G1037" s="50" t="s">
        <v>109</v>
      </c>
      <c r="H1037" s="52">
        <v>964.59392905846425</v>
      </c>
      <c r="I1037" s="52">
        <v>1250</v>
      </c>
      <c r="J1037" s="52">
        <v>77.167514324677143</v>
      </c>
      <c r="K1037" s="52">
        <v>0</v>
      </c>
      <c r="L1037" s="52">
        <v>216</v>
      </c>
      <c r="M1037" s="52">
        <v>60.378959660825707</v>
      </c>
      <c r="N1037" s="52">
        <v>80.5052795477676</v>
      </c>
      <c r="O1037" s="52">
        <v>100</v>
      </c>
      <c r="P1037" s="52">
        <v>66</v>
      </c>
      <c r="Q1037" s="52">
        <v>48.783303464755065</v>
      </c>
      <c r="R1037" s="52">
        <v>60.965499192098513</v>
      </c>
      <c r="S1037" s="52">
        <v>65.481048387096791</v>
      </c>
      <c r="T1037" s="52">
        <v>65.044404619673429</v>
      </c>
      <c r="U1037" s="52">
        <v>100</v>
      </c>
      <c r="V1037" s="52">
        <v>217</v>
      </c>
      <c r="W1037" s="52">
        <v>55.734064959538863</v>
      </c>
      <c r="X1037" s="52">
        <v>74.312086612718488</v>
      </c>
      <c r="Y1037" s="52">
        <v>100</v>
      </c>
      <c r="Z1037" s="52">
        <v>66</v>
      </c>
      <c r="AA1037" s="52">
        <v>43.765177548682701</v>
      </c>
      <c r="AB1037" s="52">
        <v>58.353570064910265</v>
      </c>
      <c r="AC1037" s="52">
        <v>100</v>
      </c>
      <c r="AD1037" s="52">
        <v>190</v>
      </c>
      <c r="AE1037" s="52">
        <v>60.372631578947328</v>
      </c>
      <c r="AF1037" s="52">
        <v>80.496842105263099</v>
      </c>
      <c r="AG1037" s="52">
        <v>100</v>
      </c>
      <c r="AH1037" s="52">
        <v>54</v>
      </c>
      <c r="AI1037" s="52">
        <v>50.206172839506181</v>
      </c>
      <c r="AJ1037" s="52">
        <v>64.409313725490208</v>
      </c>
      <c r="AK1037" s="52">
        <v>66.941563786008246</v>
      </c>
      <c r="AL1037" s="52">
        <v>100</v>
      </c>
      <c r="AM1037" s="53">
        <v>16.690000000000001</v>
      </c>
      <c r="AN1037" s="53">
        <v>17.2</v>
      </c>
      <c r="AO1037" s="53">
        <v>14.2</v>
      </c>
      <c r="AP1037" s="52">
        <v>0</v>
      </c>
      <c r="AQ1037" s="52">
        <v>0.99090909090909096</v>
      </c>
      <c r="AR1037" s="52">
        <v>0.98529411764705888</v>
      </c>
      <c r="AS1037" s="52">
        <v>0.99342105263157898</v>
      </c>
      <c r="AT1037" s="52">
        <v>0.99545454545454548</v>
      </c>
      <c r="AU1037" s="52">
        <v>0.98529411764705888</v>
      </c>
      <c r="AV1037" s="52">
        <v>1</v>
      </c>
      <c r="AW1037" s="52">
        <v>1</v>
      </c>
      <c r="AX1037" s="52">
        <v>1</v>
      </c>
      <c r="AY1037" s="52">
        <v>1</v>
      </c>
      <c r="AZ1037" s="52">
        <v>7.9794079794079792E-2</v>
      </c>
      <c r="BA1037" s="52">
        <v>44.041184041184046</v>
      </c>
      <c r="BB1037" s="52">
        <v>50</v>
      </c>
      <c r="BC1037" s="52">
        <v>0.16299559471365638</v>
      </c>
      <c r="BD1037" s="52">
        <v>27.400881057268748</v>
      </c>
      <c r="BE1037" s="52">
        <v>50</v>
      </c>
      <c r="BF1037" s="52">
        <v>189</v>
      </c>
      <c r="BG1037" s="52">
        <v>400</v>
      </c>
      <c r="BH1037" s="52">
        <v>0.47249999999999998</v>
      </c>
      <c r="BI1037" s="52">
        <v>31.5</v>
      </c>
      <c r="BJ1037" s="52">
        <v>50</v>
      </c>
      <c r="BK1037" s="52">
        <v>161</v>
      </c>
      <c r="BL1037" s="52">
        <v>400</v>
      </c>
      <c r="BM1037" s="52">
        <v>0.40250000000000002</v>
      </c>
      <c r="BN1037" s="52">
        <v>26.833333333333336</v>
      </c>
      <c r="BO1037" s="52">
        <v>50</v>
      </c>
      <c r="BP1037" s="52">
        <v>171</v>
      </c>
      <c r="BQ1037" s="52">
        <v>184</v>
      </c>
      <c r="BR1037" s="52">
        <v>0.92934782608695654</v>
      </c>
      <c r="BS1037" s="52">
        <v>49.433395004625353</v>
      </c>
      <c r="BT1037" s="52">
        <v>50</v>
      </c>
      <c r="BU1037" s="54">
        <v>232</v>
      </c>
      <c r="BV1037" s="54">
        <v>242</v>
      </c>
      <c r="BW1037" s="52">
        <v>0.95867768595041325</v>
      </c>
      <c r="BX1037" s="52">
        <v>100</v>
      </c>
      <c r="BY1037" s="52">
        <v>100</v>
      </c>
      <c r="BZ1037" s="55">
        <v>74</v>
      </c>
      <c r="CA1037" s="55">
        <v>79</v>
      </c>
      <c r="CB1037" s="52">
        <v>0.93670886075949367</v>
      </c>
      <c r="CC1037" s="52">
        <v>99.649878804201464</v>
      </c>
      <c r="CD1037" s="52">
        <v>100</v>
      </c>
      <c r="CE1037" s="52">
        <v>0</v>
      </c>
      <c r="CF1037" s="52">
        <v>238</v>
      </c>
      <c r="CG1037" s="52">
        <v>184</v>
      </c>
      <c r="CH1037" s="52">
        <v>0.77310924369747902</v>
      </c>
      <c r="CI1037" s="52">
        <v>100</v>
      </c>
      <c r="CJ1037" s="52">
        <v>100</v>
      </c>
      <c r="CK1037" s="52">
        <v>180</v>
      </c>
      <c r="CL1037" s="52">
        <v>147</v>
      </c>
      <c r="CM1037" s="52">
        <v>193</v>
      </c>
      <c r="CN1037" s="52">
        <v>0.81666666666666665</v>
      </c>
      <c r="CO1037" s="52">
        <v>0.93264248704663211</v>
      </c>
      <c r="CP1037" s="52">
        <v>50</v>
      </c>
      <c r="CQ1037" s="52">
        <v>50</v>
      </c>
      <c r="CR1037" s="52">
        <v>94</v>
      </c>
      <c r="CS1037" s="52">
        <v>777</v>
      </c>
      <c r="CT1037" s="52">
        <v>0.12097812097812098</v>
      </c>
      <c r="CU1037" s="52">
        <v>10.081510081510082</v>
      </c>
      <c r="CV1037" s="52">
        <v>50</v>
      </c>
      <c r="CW1037" s="52">
        <v>0.93670886075949367</v>
      </c>
      <c r="CX1037" s="52">
        <v>0.94</v>
      </c>
      <c r="CY1037" s="52">
        <v>3.2911392405063113E-3</v>
      </c>
      <c r="CZ1037" s="52">
        <v>16.823939048191338</v>
      </c>
      <c r="DA1037" s="52">
        <v>19.496255895940152</v>
      </c>
      <c r="DB1037" s="52">
        <v>17.335082511020332</v>
      </c>
      <c r="DC1037" s="52">
        <v>12.629206143265662</v>
      </c>
      <c r="DD1037" s="50" t="s">
        <v>1204</v>
      </c>
      <c r="DE1037" s="22"/>
      <c r="DF1037" s="22"/>
    </row>
    <row r="1038" spans="1:110" x14ac:dyDescent="0.25">
      <c r="A1038" s="50" t="s">
        <v>3493</v>
      </c>
      <c r="B1038" s="50" t="s">
        <v>2627</v>
      </c>
      <c r="C1038" s="50" t="s">
        <v>106</v>
      </c>
      <c r="D1038" s="50" t="s">
        <v>114</v>
      </c>
      <c r="E1038" s="50" t="s">
        <v>137</v>
      </c>
      <c r="F1038" s="50" t="s">
        <v>1453</v>
      </c>
      <c r="G1038" s="50" t="s">
        <v>109</v>
      </c>
      <c r="H1038" s="52">
        <v>634.94507802204737</v>
      </c>
      <c r="I1038" s="52">
        <v>750</v>
      </c>
      <c r="J1038" s="52">
        <v>84.659343736272987</v>
      </c>
      <c r="K1038" s="52">
        <v>0</v>
      </c>
      <c r="L1038" s="52">
        <v>234</v>
      </c>
      <c r="M1038" s="52">
        <v>76.095287873493518</v>
      </c>
      <c r="N1038" s="52">
        <v>100</v>
      </c>
      <c r="O1038" s="52">
        <v>100</v>
      </c>
      <c r="P1038" s="52">
        <v>86</v>
      </c>
      <c r="Q1038" s="52">
        <v>64.945807258509646</v>
      </c>
      <c r="R1038" s="52">
        <v>75</v>
      </c>
      <c r="S1038" s="52">
        <v>75</v>
      </c>
      <c r="T1038" s="52">
        <v>86.594409678012866</v>
      </c>
      <c r="U1038" s="52">
        <v>100</v>
      </c>
      <c r="V1038" s="52">
        <v>234</v>
      </c>
      <c r="W1038" s="52">
        <v>69.323496297321086</v>
      </c>
      <c r="X1038" s="52">
        <v>92.431328396428114</v>
      </c>
      <c r="Y1038" s="52">
        <v>100</v>
      </c>
      <c r="Z1038" s="52">
        <v>86</v>
      </c>
      <c r="AA1038" s="52">
        <v>57.437781699409591</v>
      </c>
      <c r="AB1038" s="52">
        <v>76.583708932546131</v>
      </c>
      <c r="AC1038" s="52">
        <v>100</v>
      </c>
      <c r="AD1038" s="52">
        <v>78</v>
      </c>
      <c r="AE1038" s="52">
        <v>59.193162393162403</v>
      </c>
      <c r="AF1038" s="52">
        <v>78.924216524216533</v>
      </c>
      <c r="AG1038" s="52">
        <v>100</v>
      </c>
      <c r="AH1038" s="52">
        <v>24</v>
      </c>
      <c r="AI1038" s="52">
        <v>51.043055555555554</v>
      </c>
      <c r="AJ1038" s="52">
        <v>62.815432098765442</v>
      </c>
      <c r="AK1038" s="52">
        <v>68.05740740740741</v>
      </c>
      <c r="AL1038" s="52">
        <v>100</v>
      </c>
      <c r="AM1038" s="53">
        <v>10.050000000000001</v>
      </c>
      <c r="AN1038" s="53">
        <v>17.559999999999999</v>
      </c>
      <c r="AO1038" s="53">
        <v>11.77</v>
      </c>
      <c r="AP1038" s="52">
        <v>0</v>
      </c>
      <c r="AQ1038" s="52">
        <v>0.99591836734693873</v>
      </c>
      <c r="AR1038" s="52">
        <v>1</v>
      </c>
      <c r="AS1038" s="52">
        <v>0.99333333333333329</v>
      </c>
      <c r="AT1038" s="52">
        <v>0.99593495934959353</v>
      </c>
      <c r="AU1038" s="52">
        <v>1</v>
      </c>
      <c r="AV1038" s="52">
        <v>0.99333333333333329</v>
      </c>
      <c r="AW1038" s="52">
        <v>1</v>
      </c>
      <c r="AX1038" s="52">
        <v>1</v>
      </c>
      <c r="AY1038" s="52">
        <v>1</v>
      </c>
      <c r="AZ1038" s="52">
        <v>4.7413793103448273E-2</v>
      </c>
      <c r="BA1038" s="52">
        <v>50</v>
      </c>
      <c r="BB1038" s="52">
        <v>50</v>
      </c>
      <c r="BC1038" s="52">
        <v>7.6023391812865493E-2</v>
      </c>
      <c r="BD1038" s="52">
        <v>44.795321637426916</v>
      </c>
      <c r="BE1038" s="52">
        <v>50</v>
      </c>
      <c r="BF1038" s="52"/>
      <c r="BG1038" s="52"/>
      <c r="BH1038" s="52"/>
      <c r="BI1038" s="52"/>
      <c r="BJ1038" s="52"/>
      <c r="BK1038" s="52"/>
      <c r="BL1038" s="52"/>
      <c r="BM1038" s="52"/>
      <c r="BN1038" s="52"/>
      <c r="BO1038" s="52"/>
      <c r="BP1038" s="52"/>
      <c r="BQ1038" s="52"/>
      <c r="BR1038" s="52"/>
      <c r="BS1038" s="52"/>
      <c r="BT1038" s="52"/>
      <c r="BU1038" s="54"/>
      <c r="BV1038" s="54"/>
      <c r="BW1038" s="52"/>
      <c r="BX1038" s="52"/>
      <c r="BY1038" s="52"/>
      <c r="BZ1038" s="55"/>
      <c r="CA1038" s="55"/>
      <c r="CB1038" s="52"/>
      <c r="CC1038" s="52"/>
      <c r="CD1038" s="52"/>
      <c r="CE1038" s="52"/>
      <c r="CF1038" s="52"/>
      <c r="CG1038" s="52"/>
      <c r="CH1038" s="52"/>
      <c r="CI1038" s="52"/>
      <c r="CJ1038" s="52"/>
      <c r="CK1038" s="52">
        <v>71</v>
      </c>
      <c r="CL1038" s="52">
        <v>40</v>
      </c>
      <c r="CM1038" s="52">
        <v>76</v>
      </c>
      <c r="CN1038" s="52">
        <v>0.56338028169014087</v>
      </c>
      <c r="CO1038" s="52">
        <v>0.93421052631578949</v>
      </c>
      <c r="CP1038" s="52">
        <v>37.558685446009392</v>
      </c>
      <c r="CQ1038" s="52">
        <v>50</v>
      </c>
      <c r="CR1038" s="52"/>
      <c r="CS1038" s="52"/>
      <c r="CT1038" s="52"/>
      <c r="CU1038" s="52"/>
      <c r="CV1038" s="52"/>
      <c r="CW1038" s="52"/>
      <c r="CX1038" s="52"/>
      <c r="CY1038" s="52"/>
      <c r="CZ1038" s="52">
        <v>16.823939048191338</v>
      </c>
      <c r="DA1038" s="52">
        <v>19.496255895940152</v>
      </c>
      <c r="DB1038" s="52">
        <v>17.335082511020332</v>
      </c>
      <c r="DC1038" s="52"/>
      <c r="DD1038" s="50" t="s">
        <v>1131</v>
      </c>
      <c r="DE1038" s="22"/>
      <c r="DF1038" s="22"/>
    </row>
    <row r="1039" spans="1:110" x14ac:dyDescent="0.25">
      <c r="A1039" s="50" t="s">
        <v>3231</v>
      </c>
      <c r="B1039" s="50" t="s">
        <v>2628</v>
      </c>
      <c r="C1039" s="50" t="s">
        <v>106</v>
      </c>
      <c r="D1039" s="50" t="s">
        <v>107</v>
      </c>
      <c r="E1039" s="50" t="s">
        <v>137</v>
      </c>
      <c r="F1039" s="50" t="s">
        <v>2644</v>
      </c>
      <c r="G1039" s="50" t="s">
        <v>109</v>
      </c>
      <c r="H1039" s="52">
        <v>578.81967496242669</v>
      </c>
      <c r="I1039" s="52">
        <v>750</v>
      </c>
      <c r="J1039" s="52">
        <v>77.175956661656897</v>
      </c>
      <c r="K1039" s="52">
        <v>1</v>
      </c>
      <c r="L1039" s="52">
        <v>136</v>
      </c>
      <c r="M1039" s="52">
        <v>73.387030444480558</v>
      </c>
      <c r="N1039" s="52">
        <v>97.849373925974078</v>
      </c>
      <c r="O1039" s="52">
        <v>100</v>
      </c>
      <c r="P1039" s="52">
        <v>79</v>
      </c>
      <c r="Q1039" s="52">
        <v>67.269093800877059</v>
      </c>
      <c r="R1039" s="52">
        <v>73.440530797673631</v>
      </c>
      <c r="S1039" s="52">
        <v>75</v>
      </c>
      <c r="T1039" s="52">
        <v>89.692125067836088</v>
      </c>
      <c r="U1039" s="52">
        <v>100</v>
      </c>
      <c r="V1039" s="52">
        <v>135</v>
      </c>
      <c r="W1039" s="52">
        <v>62.728663696256262</v>
      </c>
      <c r="X1039" s="52">
        <v>83.638218261675007</v>
      </c>
      <c r="Y1039" s="52">
        <v>100</v>
      </c>
      <c r="Z1039" s="52">
        <v>79</v>
      </c>
      <c r="AA1039" s="52">
        <v>55.135441447150292</v>
      </c>
      <c r="AB1039" s="52">
        <v>73.513921929533723</v>
      </c>
      <c r="AC1039" s="52">
        <v>100</v>
      </c>
      <c r="AD1039" s="52">
        <v>58</v>
      </c>
      <c r="AE1039" s="52">
        <v>52.686206896551745</v>
      </c>
      <c r="AF1039" s="52">
        <v>70.248275862068994</v>
      </c>
      <c r="AG1039" s="52">
        <v>100</v>
      </c>
      <c r="AH1039" s="52">
        <v>32</v>
      </c>
      <c r="AI1039" s="52">
        <v>43.644791666666663</v>
      </c>
      <c r="AJ1039" s="52">
        <v>63.814102564102555</v>
      </c>
      <c r="AK1039" s="52">
        <v>58.193055555555553</v>
      </c>
      <c r="AL1039" s="52">
        <v>100</v>
      </c>
      <c r="AM1039" s="53">
        <v>7.73</v>
      </c>
      <c r="AN1039" s="53">
        <v>18.3</v>
      </c>
      <c r="AO1039" s="53">
        <v>20.16</v>
      </c>
      <c r="AP1039" s="52">
        <v>0</v>
      </c>
      <c r="AQ1039" s="52">
        <v>0.99310344827586206</v>
      </c>
      <c r="AR1039" s="52">
        <v>0.98837209302325579</v>
      </c>
      <c r="AS1039" s="52">
        <v>1</v>
      </c>
      <c r="AT1039" s="52">
        <v>0.98666666666666669</v>
      </c>
      <c r="AU1039" s="52">
        <v>0.98888888888888893</v>
      </c>
      <c r="AV1039" s="52">
        <v>0.98333333333333328</v>
      </c>
      <c r="AW1039" s="52">
        <v>1</v>
      </c>
      <c r="AX1039" s="52">
        <v>1</v>
      </c>
      <c r="AY1039" s="52">
        <v>1</v>
      </c>
      <c r="AZ1039" s="52">
        <v>5.362776025236593E-2</v>
      </c>
      <c r="BA1039" s="52">
        <v>49.274447949526824</v>
      </c>
      <c r="BB1039" s="52">
        <v>50</v>
      </c>
      <c r="BC1039" s="52">
        <v>7.7777777777777779E-2</v>
      </c>
      <c r="BD1039" s="52">
        <v>44.444444444444464</v>
      </c>
      <c r="BE1039" s="52">
        <v>50</v>
      </c>
      <c r="BF1039" s="52"/>
      <c r="BG1039" s="52"/>
      <c r="BH1039" s="52"/>
      <c r="BI1039" s="52"/>
      <c r="BJ1039" s="52"/>
      <c r="BK1039" s="52"/>
      <c r="BL1039" s="52"/>
      <c r="BM1039" s="52"/>
      <c r="BN1039" s="52"/>
      <c r="BO1039" s="52"/>
      <c r="BP1039" s="52"/>
      <c r="BQ1039" s="52"/>
      <c r="BR1039" s="52"/>
      <c r="BS1039" s="52"/>
      <c r="BT1039" s="52"/>
      <c r="BU1039" s="54"/>
      <c r="BV1039" s="54"/>
      <c r="BW1039" s="52"/>
      <c r="BX1039" s="52"/>
      <c r="BY1039" s="52"/>
      <c r="BZ1039" s="55"/>
      <c r="CA1039" s="55"/>
      <c r="CB1039" s="52"/>
      <c r="CC1039" s="52"/>
      <c r="CD1039" s="52"/>
      <c r="CE1039" s="52"/>
      <c r="CF1039" s="52"/>
      <c r="CG1039" s="52"/>
      <c r="CH1039" s="52"/>
      <c r="CI1039" s="52"/>
      <c r="CJ1039" s="52"/>
      <c r="CK1039" s="52">
        <v>39</v>
      </c>
      <c r="CL1039" s="52">
        <v>14</v>
      </c>
      <c r="CM1039" s="52">
        <v>45</v>
      </c>
      <c r="CN1039" s="52">
        <v>0.35897435897435898</v>
      </c>
      <c r="CO1039" s="52">
        <v>0.8666666666666667</v>
      </c>
      <c r="CP1039" s="52">
        <v>11.965811965811966</v>
      </c>
      <c r="CQ1039" s="52">
        <v>50</v>
      </c>
      <c r="CR1039" s="52"/>
      <c r="CS1039" s="52"/>
      <c r="CT1039" s="52"/>
      <c r="CU1039" s="52"/>
      <c r="CV1039" s="52"/>
      <c r="CW1039" s="52"/>
      <c r="CX1039" s="52"/>
      <c r="CY1039" s="52"/>
      <c r="CZ1039" s="52">
        <v>16.823939048191338</v>
      </c>
      <c r="DA1039" s="52">
        <v>19.496255895940152</v>
      </c>
      <c r="DB1039" s="52">
        <v>17.335082511020332</v>
      </c>
      <c r="DC1039" s="52"/>
      <c r="DD1039" s="50" t="s">
        <v>839</v>
      </c>
      <c r="DE1039" s="22"/>
      <c r="DF1039" s="22"/>
    </row>
    <row r="1040" spans="1:110" x14ac:dyDescent="0.25">
      <c r="A1040" s="50" t="s">
        <v>3596</v>
      </c>
      <c r="B1040" s="50" t="s">
        <v>2629</v>
      </c>
      <c r="C1040" s="50" t="s">
        <v>1212</v>
      </c>
      <c r="D1040" s="50" t="s">
        <v>108</v>
      </c>
      <c r="E1040" s="50" t="s">
        <v>119</v>
      </c>
      <c r="F1040" s="50" t="s">
        <v>1453</v>
      </c>
      <c r="G1040" s="50" t="s">
        <v>109</v>
      </c>
      <c r="H1040" s="52">
        <v>631.75938222577793</v>
      </c>
      <c r="I1040" s="52">
        <v>800</v>
      </c>
      <c r="J1040" s="52">
        <v>78.969922778222241</v>
      </c>
      <c r="K1040" s="52">
        <v>1</v>
      </c>
      <c r="L1040" s="52">
        <v>357</v>
      </c>
      <c r="M1040" s="52">
        <v>69.730820974973923</v>
      </c>
      <c r="N1040" s="52">
        <v>92.974427966631907</v>
      </c>
      <c r="O1040" s="52">
        <v>100</v>
      </c>
      <c r="P1040" s="52">
        <v>85</v>
      </c>
      <c r="Q1040" s="52">
        <v>56.137146469191698</v>
      </c>
      <c r="R1040" s="52">
        <v>65.358761439149603</v>
      </c>
      <c r="S1040" s="52">
        <v>73.978844258030861</v>
      </c>
      <c r="T1040" s="52">
        <v>74.849528625588931</v>
      </c>
      <c r="U1040" s="52">
        <v>100</v>
      </c>
      <c r="V1040" s="52">
        <v>357</v>
      </c>
      <c r="W1040" s="52">
        <v>61.42401881091768</v>
      </c>
      <c r="X1040" s="52">
        <v>81.89869174789024</v>
      </c>
      <c r="Y1040" s="52">
        <v>100</v>
      </c>
      <c r="Z1040" s="52">
        <v>85</v>
      </c>
      <c r="AA1040" s="52">
        <v>48.832842400575515</v>
      </c>
      <c r="AB1040" s="52">
        <v>65.110456534100692</v>
      </c>
      <c r="AC1040" s="52">
        <v>100</v>
      </c>
      <c r="AD1040" s="52">
        <v>139</v>
      </c>
      <c r="AE1040" s="52">
        <v>61.978537170263778</v>
      </c>
      <c r="AF1040" s="52">
        <v>82.638049560351703</v>
      </c>
      <c r="AG1040" s="52">
        <v>100</v>
      </c>
      <c r="AH1040" s="52">
        <v>33</v>
      </c>
      <c r="AI1040" s="52">
        <v>53.705555555555556</v>
      </c>
      <c r="AJ1040" s="52">
        <v>64.554088050314462</v>
      </c>
      <c r="AK1040" s="52">
        <v>71.607407407407408</v>
      </c>
      <c r="AL1040" s="52">
        <v>100</v>
      </c>
      <c r="AM1040" s="53">
        <v>17.84</v>
      </c>
      <c r="AN1040" s="53">
        <v>16.52</v>
      </c>
      <c r="AO1040" s="53">
        <v>10.84</v>
      </c>
      <c r="AP1040" s="52">
        <v>0</v>
      </c>
      <c r="AQ1040" s="52">
        <v>1</v>
      </c>
      <c r="AR1040" s="52">
        <v>1</v>
      </c>
      <c r="AS1040" s="52">
        <v>1</v>
      </c>
      <c r="AT1040" s="52">
        <v>1</v>
      </c>
      <c r="AU1040" s="52">
        <v>1</v>
      </c>
      <c r="AV1040" s="52">
        <v>1</v>
      </c>
      <c r="AW1040" s="52">
        <v>1</v>
      </c>
      <c r="AX1040" s="52">
        <v>1</v>
      </c>
      <c r="AY1040" s="52">
        <v>1</v>
      </c>
      <c r="AZ1040" s="52">
        <v>0</v>
      </c>
      <c r="BA1040" s="52">
        <v>50</v>
      </c>
      <c r="BB1040" s="52">
        <v>50</v>
      </c>
      <c r="BC1040" s="52">
        <v>0</v>
      </c>
      <c r="BD1040" s="52">
        <v>50</v>
      </c>
      <c r="BE1040" s="52">
        <v>50</v>
      </c>
      <c r="BF1040" s="52"/>
      <c r="BG1040" s="52"/>
      <c r="BH1040" s="52"/>
      <c r="BI1040" s="52"/>
      <c r="BJ1040" s="52"/>
      <c r="BK1040" s="52"/>
      <c r="BL1040" s="52"/>
      <c r="BM1040" s="52"/>
      <c r="BN1040" s="52"/>
      <c r="BO1040" s="52"/>
      <c r="BP1040" s="52">
        <v>104</v>
      </c>
      <c r="BQ1040" s="52">
        <v>114</v>
      </c>
      <c r="BR1040" s="52">
        <v>0.91228070175438591</v>
      </c>
      <c r="BS1040" s="52">
        <v>48.525569242254576</v>
      </c>
      <c r="BT1040" s="52">
        <v>50</v>
      </c>
      <c r="BU1040" s="54"/>
      <c r="BV1040" s="54"/>
      <c r="BW1040" s="52"/>
      <c r="BX1040" s="52"/>
      <c r="BY1040" s="52"/>
      <c r="BZ1040" s="55"/>
      <c r="CA1040" s="55"/>
      <c r="CB1040" s="52"/>
      <c r="CC1040" s="52"/>
      <c r="CD1040" s="52"/>
      <c r="CE1040" s="52"/>
      <c r="CF1040" s="52"/>
      <c r="CG1040" s="52"/>
      <c r="CH1040" s="52"/>
      <c r="CI1040" s="52"/>
      <c r="CJ1040" s="52"/>
      <c r="CK1040" s="52">
        <v>219</v>
      </c>
      <c r="CL1040" s="52">
        <v>93</v>
      </c>
      <c r="CM1040" s="52">
        <v>259</v>
      </c>
      <c r="CN1040" s="52">
        <v>0.42465753424657532</v>
      </c>
      <c r="CO1040" s="52">
        <v>0.84555984555984554</v>
      </c>
      <c r="CP1040" s="52">
        <v>14.15525114155251</v>
      </c>
      <c r="CQ1040" s="52">
        <v>50</v>
      </c>
      <c r="CR1040" s="52"/>
      <c r="CS1040" s="52"/>
      <c r="CT1040" s="52"/>
      <c r="CU1040" s="52"/>
      <c r="CV1040" s="52"/>
      <c r="CW1040" s="52"/>
      <c r="CX1040" s="52"/>
      <c r="CY1040" s="52"/>
      <c r="CZ1040" s="52">
        <v>16.823939048191338</v>
      </c>
      <c r="DA1040" s="52">
        <v>19.496255895940152</v>
      </c>
      <c r="DB1040" s="52">
        <v>17.335082511020332</v>
      </c>
      <c r="DC1040" s="52"/>
      <c r="DD1040" s="50" t="s">
        <v>1255</v>
      </c>
      <c r="DE1040" s="22"/>
      <c r="DF1040" s="22"/>
    </row>
    <row r="1041" spans="1:110" x14ac:dyDescent="0.25">
      <c r="A1041" s="50" t="s">
        <v>3607</v>
      </c>
      <c r="B1041" s="50" t="s">
        <v>2630</v>
      </c>
      <c r="C1041" s="50" t="s">
        <v>1212</v>
      </c>
      <c r="D1041" s="50" t="s">
        <v>122</v>
      </c>
      <c r="E1041" s="50" t="s">
        <v>123</v>
      </c>
      <c r="F1041" s="50" t="s">
        <v>1453</v>
      </c>
      <c r="G1041" s="50" t="s">
        <v>109</v>
      </c>
      <c r="H1041" s="52">
        <v>966.20554418564757</v>
      </c>
      <c r="I1041" s="52">
        <v>1250</v>
      </c>
      <c r="J1041" s="52">
        <v>77.296443534851818</v>
      </c>
      <c r="K1041" s="52">
        <v>0</v>
      </c>
      <c r="L1041" s="52">
        <v>176</v>
      </c>
      <c r="M1041" s="52">
        <v>60.201612903225787</v>
      </c>
      <c r="N1041" s="52">
        <v>80.268817204301044</v>
      </c>
      <c r="O1041" s="52">
        <v>100</v>
      </c>
      <c r="P1041" s="52">
        <v>36</v>
      </c>
      <c r="Q1041" s="52">
        <v>48.40837813620071</v>
      </c>
      <c r="R1041" s="52">
        <v>53.289450913496012</v>
      </c>
      <c r="S1041" s="52">
        <v>63.234158986175096</v>
      </c>
      <c r="T1041" s="52">
        <v>64.544504181600942</v>
      </c>
      <c r="U1041" s="52">
        <v>100</v>
      </c>
      <c r="V1041" s="52">
        <v>173</v>
      </c>
      <c r="W1041" s="52">
        <v>49.562527726463131</v>
      </c>
      <c r="X1041" s="52">
        <v>66.083370301950836</v>
      </c>
      <c r="Y1041" s="52">
        <v>100</v>
      </c>
      <c r="Z1041" s="52">
        <v>34</v>
      </c>
      <c r="AA1041" s="52">
        <v>34.325988814769893</v>
      </c>
      <c r="AB1041" s="52">
        <v>45.767985086359857</v>
      </c>
      <c r="AC1041" s="52">
        <v>100</v>
      </c>
      <c r="AD1041" s="52">
        <v>158</v>
      </c>
      <c r="AE1041" s="52">
        <v>59.659915611814299</v>
      </c>
      <c r="AF1041" s="52">
        <v>79.546554149085736</v>
      </c>
      <c r="AG1041" s="52">
        <v>100</v>
      </c>
      <c r="AH1041" s="52">
        <v>40</v>
      </c>
      <c r="AI1041" s="52">
        <v>51.846666666666657</v>
      </c>
      <c r="AJ1041" s="52">
        <v>62.308474576271216</v>
      </c>
      <c r="AK1041" s="52">
        <v>69.128888888888866</v>
      </c>
      <c r="AL1041" s="52">
        <v>100</v>
      </c>
      <c r="AM1041" s="53">
        <v>14.82</v>
      </c>
      <c r="AN1041" s="53">
        <v>18.96</v>
      </c>
      <c r="AO1041" s="53">
        <v>10.46</v>
      </c>
      <c r="AP1041" s="52">
        <v>1</v>
      </c>
      <c r="AQ1041" s="52">
        <v>0.97777777777777775</v>
      </c>
      <c r="AR1041" s="52">
        <v>0.97297297297297303</v>
      </c>
      <c r="AS1041" s="52">
        <v>0.97902097902097907</v>
      </c>
      <c r="AT1041" s="52">
        <v>0.96111111111111114</v>
      </c>
      <c r="AU1041" s="52">
        <v>0.91891891891891897</v>
      </c>
      <c r="AV1041" s="52">
        <v>0.97202797202797198</v>
      </c>
      <c r="AW1041" s="52">
        <v>0.99378881987577639</v>
      </c>
      <c r="AX1041" s="52">
        <v>1</v>
      </c>
      <c r="AY1041" s="52">
        <v>0.99173553719008267</v>
      </c>
      <c r="AZ1041" s="52">
        <v>9.6870342771982115E-2</v>
      </c>
      <c r="BA1041" s="52">
        <v>40.625931445603584</v>
      </c>
      <c r="BB1041" s="52">
        <v>50</v>
      </c>
      <c r="BC1041" s="52">
        <v>0.1875</v>
      </c>
      <c r="BD1041" s="52">
        <v>22.500000000000007</v>
      </c>
      <c r="BE1041" s="52">
        <v>50</v>
      </c>
      <c r="BF1041" s="52">
        <v>259</v>
      </c>
      <c r="BG1041" s="52">
        <v>348</v>
      </c>
      <c r="BH1041" s="52">
        <v>0.74425287356321834</v>
      </c>
      <c r="BI1041" s="52">
        <v>49.616858237547888</v>
      </c>
      <c r="BJ1041" s="52">
        <v>50</v>
      </c>
      <c r="BK1041" s="52">
        <v>164</v>
      </c>
      <c r="BL1041" s="52">
        <v>348</v>
      </c>
      <c r="BM1041" s="52">
        <v>0.47126436781609193</v>
      </c>
      <c r="BN1041" s="52">
        <v>31.417624521072796</v>
      </c>
      <c r="BO1041" s="52">
        <v>50</v>
      </c>
      <c r="BP1041" s="52">
        <v>163</v>
      </c>
      <c r="BQ1041" s="52">
        <v>165</v>
      </c>
      <c r="BR1041" s="52">
        <v>0.98787878787878791</v>
      </c>
      <c r="BS1041" s="52">
        <v>50</v>
      </c>
      <c r="BT1041" s="52">
        <v>50</v>
      </c>
      <c r="BU1041" s="54">
        <v>167</v>
      </c>
      <c r="BV1041" s="54">
        <v>176</v>
      </c>
      <c r="BW1041" s="52">
        <v>0.94886363636363635</v>
      </c>
      <c r="BX1041" s="52">
        <v>100</v>
      </c>
      <c r="BY1041" s="52">
        <v>100</v>
      </c>
      <c r="BZ1041" s="55">
        <v>46</v>
      </c>
      <c r="CA1041" s="55">
        <v>52</v>
      </c>
      <c r="CB1041" s="52">
        <v>0.88461538461538458</v>
      </c>
      <c r="CC1041" s="52">
        <v>94.10801963993454</v>
      </c>
      <c r="CD1041" s="52">
        <v>100</v>
      </c>
      <c r="CE1041" s="52">
        <v>0</v>
      </c>
      <c r="CF1041" s="52">
        <v>174</v>
      </c>
      <c r="CG1041" s="52">
        <v>131</v>
      </c>
      <c r="CH1041" s="52">
        <v>0.75287356321839083</v>
      </c>
      <c r="CI1041" s="52">
        <v>100</v>
      </c>
      <c r="CJ1041" s="52">
        <v>100</v>
      </c>
      <c r="CK1041" s="52">
        <v>155</v>
      </c>
      <c r="CL1041" s="52">
        <v>53</v>
      </c>
      <c r="CM1041" s="52">
        <v>159</v>
      </c>
      <c r="CN1041" s="52">
        <v>0.34193548387096773</v>
      </c>
      <c r="CO1041" s="52">
        <v>0.97484276729559749</v>
      </c>
      <c r="CP1041" s="52">
        <v>22.79569892473118</v>
      </c>
      <c r="CQ1041" s="52">
        <v>50</v>
      </c>
      <c r="CR1041" s="52">
        <v>401</v>
      </c>
      <c r="CS1041" s="52">
        <v>671</v>
      </c>
      <c r="CT1041" s="52">
        <v>0.59761549925484347</v>
      </c>
      <c r="CU1041" s="52">
        <v>49.801291604570288</v>
      </c>
      <c r="CV1041" s="52">
        <v>50</v>
      </c>
      <c r="CW1041" s="52">
        <v>0.88461538461538458</v>
      </c>
      <c r="CX1041" s="52">
        <v>0.94</v>
      </c>
      <c r="CY1041" s="52">
        <v>5.538461538461547E-2</v>
      </c>
      <c r="CZ1041" s="52">
        <v>16.823939048191338</v>
      </c>
      <c r="DA1041" s="52">
        <v>19.496255895940152</v>
      </c>
      <c r="DB1041" s="52">
        <v>17.335082511020332</v>
      </c>
      <c r="DC1041" s="52">
        <v>12.629206143265662</v>
      </c>
      <c r="DD1041" s="50" t="s">
        <v>1268</v>
      </c>
      <c r="DE1041" s="22"/>
      <c r="DF1041" s="22"/>
    </row>
    <row r="1042" spans="1:110" x14ac:dyDescent="0.25">
      <c r="A1042" s="50" t="s">
        <v>3080</v>
      </c>
      <c r="B1042" s="50" t="s">
        <v>2631</v>
      </c>
      <c r="C1042" s="50" t="s">
        <v>106</v>
      </c>
      <c r="D1042" s="50" t="s">
        <v>140</v>
      </c>
      <c r="E1042" s="50" t="s">
        <v>119</v>
      </c>
      <c r="F1042" s="50" t="s">
        <v>2644</v>
      </c>
      <c r="G1042" s="50" t="s">
        <v>109</v>
      </c>
      <c r="H1042" s="52">
        <v>558.5824055467981</v>
      </c>
      <c r="I1042" s="52">
        <v>800</v>
      </c>
      <c r="J1042" s="52">
        <v>69.822800693349762</v>
      </c>
      <c r="K1042" s="52">
        <v>1</v>
      </c>
      <c r="L1042" s="52">
        <v>617</v>
      </c>
      <c r="M1042" s="52">
        <v>65.41765670118069</v>
      </c>
      <c r="N1042" s="52">
        <v>87.223542268240919</v>
      </c>
      <c r="O1042" s="52">
        <v>100</v>
      </c>
      <c r="P1042" s="52">
        <v>290</v>
      </c>
      <c r="Q1042" s="52">
        <v>56.439139097157948</v>
      </c>
      <c r="R1042" s="52">
        <v>63.68043454119902</v>
      </c>
      <c r="S1042" s="52">
        <v>73.380256411170265</v>
      </c>
      <c r="T1042" s="52">
        <v>75.252185462877264</v>
      </c>
      <c r="U1042" s="52">
        <v>100</v>
      </c>
      <c r="V1042" s="52">
        <v>620</v>
      </c>
      <c r="W1042" s="52">
        <v>55.800141041428908</v>
      </c>
      <c r="X1042" s="52">
        <v>74.400188055238544</v>
      </c>
      <c r="Y1042" s="52">
        <v>100</v>
      </c>
      <c r="Z1042" s="52">
        <v>293</v>
      </c>
      <c r="AA1042" s="52">
        <v>47.005410753289574</v>
      </c>
      <c r="AB1042" s="52">
        <v>62.673881004386104</v>
      </c>
      <c r="AC1042" s="52">
        <v>100</v>
      </c>
      <c r="AD1042" s="52">
        <v>330</v>
      </c>
      <c r="AE1042" s="52">
        <v>52.694444444444436</v>
      </c>
      <c r="AF1042" s="52">
        <v>70.259259259259238</v>
      </c>
      <c r="AG1042" s="52">
        <v>100</v>
      </c>
      <c r="AH1042" s="52">
        <v>159</v>
      </c>
      <c r="AI1042" s="52">
        <v>45.990146750524104</v>
      </c>
      <c r="AJ1042" s="52">
        <v>58.928265107212454</v>
      </c>
      <c r="AK1042" s="52">
        <v>61.320195667365475</v>
      </c>
      <c r="AL1042" s="52">
        <v>100</v>
      </c>
      <c r="AM1042" s="53">
        <v>16.940000000000001</v>
      </c>
      <c r="AN1042" s="53">
        <v>16.670000000000002</v>
      </c>
      <c r="AO1042" s="53">
        <v>12.93</v>
      </c>
      <c r="AP1042" s="52">
        <v>0</v>
      </c>
      <c r="AQ1042" s="52">
        <v>0.99228395061728392</v>
      </c>
      <c r="AR1042" s="52">
        <v>0.98402555910543132</v>
      </c>
      <c r="AS1042" s="52">
        <v>1</v>
      </c>
      <c r="AT1042" s="52">
        <v>0.99386503067484666</v>
      </c>
      <c r="AU1042" s="52">
        <v>0.98738170347003151</v>
      </c>
      <c r="AV1042" s="52">
        <v>1</v>
      </c>
      <c r="AW1042" s="52">
        <v>0.99705014749262533</v>
      </c>
      <c r="AX1042" s="52">
        <v>0.99401197604790414</v>
      </c>
      <c r="AY1042" s="52">
        <v>1</v>
      </c>
      <c r="AZ1042" s="52">
        <v>0.13271604938271606</v>
      </c>
      <c r="BA1042" s="52">
        <v>33.456790123456791</v>
      </c>
      <c r="BB1042" s="52">
        <v>50</v>
      </c>
      <c r="BC1042" s="52">
        <v>0.19169329073482427</v>
      </c>
      <c r="BD1042" s="52">
        <v>21.661341853035143</v>
      </c>
      <c r="BE1042" s="52">
        <v>50</v>
      </c>
      <c r="BF1042" s="52"/>
      <c r="BG1042" s="52"/>
      <c r="BH1042" s="52"/>
      <c r="BI1042" s="52"/>
      <c r="BJ1042" s="52"/>
      <c r="BK1042" s="52"/>
      <c r="BL1042" s="52"/>
      <c r="BM1042" s="52"/>
      <c r="BN1042" s="52"/>
      <c r="BO1042" s="52"/>
      <c r="BP1042" s="52">
        <v>257</v>
      </c>
      <c r="BQ1042" s="52">
        <v>301</v>
      </c>
      <c r="BR1042" s="52">
        <v>0.85382059800664456</v>
      </c>
      <c r="BS1042" s="52">
        <v>45.415989255672585</v>
      </c>
      <c r="BT1042" s="52">
        <v>50</v>
      </c>
      <c r="BU1042" s="54"/>
      <c r="BV1042" s="54"/>
      <c r="BW1042" s="52"/>
      <c r="BX1042" s="52"/>
      <c r="BY1042" s="52"/>
      <c r="BZ1042" s="55"/>
      <c r="CA1042" s="55"/>
      <c r="CB1042" s="52"/>
      <c r="CC1042" s="52"/>
      <c r="CD1042" s="52"/>
      <c r="CE1042" s="52"/>
      <c r="CF1042" s="52"/>
      <c r="CG1042" s="52"/>
      <c r="CH1042" s="52"/>
      <c r="CI1042" s="52"/>
      <c r="CJ1042" s="52"/>
      <c r="CK1042" s="52">
        <v>317</v>
      </c>
      <c r="CL1042" s="52">
        <v>128</v>
      </c>
      <c r="CM1042" s="52">
        <v>338</v>
      </c>
      <c r="CN1042" s="52">
        <v>0.40378548895899052</v>
      </c>
      <c r="CO1042" s="52">
        <v>0.93786982248520712</v>
      </c>
      <c r="CP1042" s="52">
        <v>26.919032597266035</v>
      </c>
      <c r="CQ1042" s="52">
        <v>50</v>
      </c>
      <c r="CR1042" s="52"/>
      <c r="CS1042" s="52"/>
      <c r="CT1042" s="52"/>
      <c r="CU1042" s="52"/>
      <c r="CV1042" s="52"/>
      <c r="CW1042" s="52"/>
      <c r="CX1042" s="52"/>
      <c r="CY1042" s="52"/>
      <c r="CZ1042" s="52">
        <v>16.823939048191338</v>
      </c>
      <c r="DA1042" s="52">
        <v>19.496255895940152</v>
      </c>
      <c r="DB1042" s="52">
        <v>17.335082511020332</v>
      </c>
      <c r="DC1042" s="52"/>
      <c r="DD1042" s="50" t="s">
        <v>672</v>
      </c>
      <c r="DE1042" s="22"/>
      <c r="DF1042" s="22"/>
    </row>
    <row r="1043" spans="1:110" x14ac:dyDescent="0.25">
      <c r="A1043" s="50" t="s">
        <v>3460</v>
      </c>
      <c r="B1043" s="50" t="s">
        <v>2632</v>
      </c>
      <c r="C1043" s="50" t="s">
        <v>106</v>
      </c>
      <c r="D1043" s="50" t="s">
        <v>107</v>
      </c>
      <c r="E1043" s="50" t="s">
        <v>137</v>
      </c>
      <c r="F1043" s="50" t="s">
        <v>1454</v>
      </c>
      <c r="G1043" s="50" t="s">
        <v>109</v>
      </c>
      <c r="H1043" s="52">
        <v>453.67014374050575</v>
      </c>
      <c r="I1043" s="52">
        <v>750</v>
      </c>
      <c r="J1043" s="52">
        <v>60.489352498734092</v>
      </c>
      <c r="K1043" s="52">
        <v>0</v>
      </c>
      <c r="L1043" s="52">
        <v>142</v>
      </c>
      <c r="M1043" s="52">
        <v>53.109899431284781</v>
      </c>
      <c r="N1043" s="52">
        <v>70.813199241713036</v>
      </c>
      <c r="O1043" s="52">
        <v>100</v>
      </c>
      <c r="P1043" s="52">
        <v>136</v>
      </c>
      <c r="Q1043" s="52">
        <v>52.130513522577175</v>
      </c>
      <c r="R1043" s="52"/>
      <c r="S1043" s="52"/>
      <c r="T1043" s="52">
        <v>69.507351363436229</v>
      </c>
      <c r="U1043" s="52">
        <v>100</v>
      </c>
      <c r="V1043" s="52">
        <v>143</v>
      </c>
      <c r="W1043" s="52">
        <v>47.636184155414931</v>
      </c>
      <c r="X1043" s="52">
        <v>63.514912207219908</v>
      </c>
      <c r="Y1043" s="52">
        <v>100</v>
      </c>
      <c r="Z1043" s="52">
        <v>137</v>
      </c>
      <c r="AA1043" s="52">
        <v>46.733564959842333</v>
      </c>
      <c r="AB1043" s="52">
        <v>62.311419946456446</v>
      </c>
      <c r="AC1043" s="52">
        <v>100</v>
      </c>
      <c r="AD1043" s="52">
        <v>53</v>
      </c>
      <c r="AE1043" s="52">
        <v>37.55220125786164</v>
      </c>
      <c r="AF1043" s="52">
        <v>50.069601677148853</v>
      </c>
      <c r="AG1043" s="52">
        <v>100</v>
      </c>
      <c r="AH1043" s="52">
        <v>52</v>
      </c>
      <c r="AI1043" s="52">
        <v>37.357692307692311</v>
      </c>
      <c r="AJ1043" s="52"/>
      <c r="AK1043" s="52">
        <v>49.810256410256414</v>
      </c>
      <c r="AL1043" s="52">
        <v>100</v>
      </c>
      <c r="AM1043" s="53"/>
      <c r="AN1043" s="53"/>
      <c r="AO1043" s="53"/>
      <c r="AP1043" s="52">
        <v>0</v>
      </c>
      <c r="AQ1043" s="52">
        <v>0.99363057324840764</v>
      </c>
      <c r="AR1043" s="52">
        <v>0.9932432432432432</v>
      </c>
      <c r="AS1043" s="52"/>
      <c r="AT1043" s="52">
        <v>1</v>
      </c>
      <c r="AU1043" s="52">
        <v>1</v>
      </c>
      <c r="AV1043" s="52"/>
      <c r="AW1043" s="52">
        <v>1</v>
      </c>
      <c r="AX1043" s="52">
        <v>1</v>
      </c>
      <c r="AY1043" s="52"/>
      <c r="AZ1043" s="52">
        <v>0.1876675603217158</v>
      </c>
      <c r="BA1043" s="52">
        <v>22.46648793565684</v>
      </c>
      <c r="BB1043" s="52">
        <v>50</v>
      </c>
      <c r="BC1043" s="52">
        <v>0.18980169971671387</v>
      </c>
      <c r="BD1043" s="52">
        <v>22.03966005665723</v>
      </c>
      <c r="BE1043" s="52">
        <v>50</v>
      </c>
      <c r="BF1043" s="52"/>
      <c r="BG1043" s="52"/>
      <c r="BH1043" s="52"/>
      <c r="BI1043" s="52"/>
      <c r="BJ1043" s="52"/>
      <c r="BK1043" s="52"/>
      <c r="BL1043" s="52"/>
      <c r="BM1043" s="52"/>
      <c r="BN1043" s="52"/>
      <c r="BO1043" s="52"/>
      <c r="BP1043" s="52"/>
      <c r="BQ1043" s="52"/>
      <c r="BR1043" s="52"/>
      <c r="BS1043" s="52"/>
      <c r="BT1043" s="52"/>
      <c r="BU1043" s="54"/>
      <c r="BV1043" s="54"/>
      <c r="BW1043" s="52"/>
      <c r="BX1043" s="52"/>
      <c r="BY1043" s="52"/>
      <c r="BZ1043" s="55"/>
      <c r="CA1043" s="55"/>
      <c r="CB1043" s="52"/>
      <c r="CC1043" s="52"/>
      <c r="CD1043" s="52"/>
      <c r="CE1043" s="52"/>
      <c r="CF1043" s="52"/>
      <c r="CG1043" s="52"/>
      <c r="CH1043" s="52"/>
      <c r="CI1043" s="52"/>
      <c r="CJ1043" s="52"/>
      <c r="CK1043" s="52">
        <v>51</v>
      </c>
      <c r="CL1043" s="52">
        <v>33</v>
      </c>
      <c r="CM1043" s="52">
        <v>53</v>
      </c>
      <c r="CN1043" s="52">
        <v>0.6470588235294118</v>
      </c>
      <c r="CO1043" s="52">
        <v>0.96226415094339623</v>
      </c>
      <c r="CP1043" s="52">
        <v>43.137254901960787</v>
      </c>
      <c r="CQ1043" s="52">
        <v>50</v>
      </c>
      <c r="CR1043" s="52"/>
      <c r="CS1043" s="52"/>
      <c r="CT1043" s="52"/>
      <c r="CU1043" s="52"/>
      <c r="CV1043" s="52"/>
      <c r="CW1043" s="52"/>
      <c r="CX1043" s="52"/>
      <c r="CY1043" s="52"/>
      <c r="CZ1043" s="52">
        <v>16.823939048191338</v>
      </c>
      <c r="DA1043" s="52">
        <v>19.496255895940152</v>
      </c>
      <c r="DB1043" s="52">
        <v>17.335082511020332</v>
      </c>
      <c r="DC1043" s="52"/>
      <c r="DD1043" s="50" t="s">
        <v>1095</v>
      </c>
      <c r="DE1043" s="22"/>
      <c r="DF1043" s="22"/>
    </row>
    <row r="1044" spans="1:110" x14ac:dyDescent="0.25">
      <c r="A1044" s="50" t="s">
        <v>2789</v>
      </c>
      <c r="B1044" s="50" t="s">
        <v>2633</v>
      </c>
      <c r="C1044" s="50" t="s">
        <v>106</v>
      </c>
      <c r="D1044" s="50" t="s">
        <v>167</v>
      </c>
      <c r="E1044" s="50" t="s">
        <v>137</v>
      </c>
      <c r="F1044" s="50" t="s">
        <v>1453</v>
      </c>
      <c r="G1044" s="50" t="s">
        <v>109</v>
      </c>
      <c r="H1044" s="52">
        <v>597.82894370131248</v>
      </c>
      <c r="I1044" s="52">
        <v>750</v>
      </c>
      <c r="J1044" s="52">
        <v>79.710525826841661</v>
      </c>
      <c r="K1044" s="52">
        <v>1</v>
      </c>
      <c r="L1044" s="52">
        <v>473</v>
      </c>
      <c r="M1044" s="52">
        <v>70.87352956949573</v>
      </c>
      <c r="N1044" s="52">
        <v>94.498039425994307</v>
      </c>
      <c r="O1044" s="52">
        <v>100</v>
      </c>
      <c r="P1044" s="52">
        <v>139</v>
      </c>
      <c r="Q1044" s="52">
        <v>57.918873181408188</v>
      </c>
      <c r="R1044" s="52">
        <v>69.49240723414897</v>
      </c>
      <c r="S1044" s="52">
        <v>75</v>
      </c>
      <c r="T1044" s="52">
        <v>77.225164241877593</v>
      </c>
      <c r="U1044" s="52">
        <v>100</v>
      </c>
      <c r="V1044" s="52">
        <v>472</v>
      </c>
      <c r="W1044" s="52">
        <v>63.973989098989108</v>
      </c>
      <c r="X1044" s="52">
        <v>85.298652131985477</v>
      </c>
      <c r="Y1044" s="52">
        <v>100</v>
      </c>
      <c r="Z1044" s="52">
        <v>139</v>
      </c>
      <c r="AA1044" s="52">
        <v>50.753606084541346</v>
      </c>
      <c r="AB1044" s="52">
        <v>67.671474779388461</v>
      </c>
      <c r="AC1044" s="52">
        <v>100</v>
      </c>
      <c r="AD1044" s="52">
        <v>159</v>
      </c>
      <c r="AE1044" s="52">
        <v>56.854088050314438</v>
      </c>
      <c r="AF1044" s="52">
        <v>75.805450733752593</v>
      </c>
      <c r="AG1044" s="52">
        <v>100</v>
      </c>
      <c r="AH1044" s="52">
        <v>45</v>
      </c>
      <c r="AI1044" s="52">
        <v>48.245185185185193</v>
      </c>
      <c r="AJ1044" s="52">
        <v>60.252339181286523</v>
      </c>
      <c r="AK1044" s="52">
        <v>64.326913580246924</v>
      </c>
      <c r="AL1044" s="52">
        <v>100</v>
      </c>
      <c r="AM1044" s="53">
        <v>17.079999999999998</v>
      </c>
      <c r="AN1044" s="53">
        <v>18.73</v>
      </c>
      <c r="AO1044" s="53">
        <v>12</v>
      </c>
      <c r="AP1044" s="52">
        <v>0</v>
      </c>
      <c r="AQ1044" s="52">
        <v>0.99792531120331951</v>
      </c>
      <c r="AR1044" s="52">
        <v>1</v>
      </c>
      <c r="AS1044" s="52">
        <v>0.99707602339181289</v>
      </c>
      <c r="AT1044" s="52">
        <v>1</v>
      </c>
      <c r="AU1044" s="52">
        <v>1</v>
      </c>
      <c r="AV1044" s="52">
        <v>1</v>
      </c>
      <c r="AW1044" s="52">
        <v>1</v>
      </c>
      <c r="AX1044" s="52">
        <v>1</v>
      </c>
      <c r="AY1044" s="52">
        <v>1</v>
      </c>
      <c r="AZ1044" s="52">
        <v>2.7027027027027029E-2</v>
      </c>
      <c r="BA1044" s="52">
        <v>50</v>
      </c>
      <c r="BB1044" s="52">
        <v>50</v>
      </c>
      <c r="BC1044" s="52">
        <v>5.8394160583941604E-2</v>
      </c>
      <c r="BD1044" s="52">
        <v>48.321167883211679</v>
      </c>
      <c r="BE1044" s="52">
        <v>50</v>
      </c>
      <c r="BF1044" s="52"/>
      <c r="BG1044" s="52"/>
      <c r="BH1044" s="52"/>
      <c r="BI1044" s="52"/>
      <c r="BJ1044" s="52"/>
      <c r="BK1044" s="52"/>
      <c r="BL1044" s="52"/>
      <c r="BM1044" s="52"/>
      <c r="BN1044" s="52"/>
      <c r="BO1044" s="52"/>
      <c r="BP1044" s="52"/>
      <c r="BQ1044" s="52"/>
      <c r="BR1044" s="52"/>
      <c r="BS1044" s="52"/>
      <c r="BT1044" s="52"/>
      <c r="BU1044" s="54"/>
      <c r="BV1044" s="54"/>
      <c r="BW1044" s="52"/>
      <c r="BX1044" s="52"/>
      <c r="BY1044" s="52"/>
      <c r="BZ1044" s="55"/>
      <c r="CA1044" s="55"/>
      <c r="CB1044" s="52"/>
      <c r="CC1044" s="52"/>
      <c r="CD1044" s="52"/>
      <c r="CE1044" s="52"/>
      <c r="CF1044" s="52"/>
      <c r="CG1044" s="52"/>
      <c r="CH1044" s="52"/>
      <c r="CI1044" s="52"/>
      <c r="CJ1044" s="52"/>
      <c r="CK1044" s="52">
        <v>173</v>
      </c>
      <c r="CL1044" s="52">
        <v>90</v>
      </c>
      <c r="CM1044" s="52">
        <v>173</v>
      </c>
      <c r="CN1044" s="52">
        <v>0.52023121387283233</v>
      </c>
      <c r="CO1044" s="52">
        <v>1</v>
      </c>
      <c r="CP1044" s="52">
        <v>34.682080924855491</v>
      </c>
      <c r="CQ1044" s="52">
        <v>50</v>
      </c>
      <c r="CR1044" s="52"/>
      <c r="CS1044" s="52"/>
      <c r="CT1044" s="52"/>
      <c r="CU1044" s="52"/>
      <c r="CV1044" s="52"/>
      <c r="CW1044" s="52"/>
      <c r="CX1044" s="52"/>
      <c r="CY1044" s="52"/>
      <c r="CZ1044" s="52">
        <v>16.823939048191338</v>
      </c>
      <c r="DA1044" s="52">
        <v>19.496255895940152</v>
      </c>
      <c r="DB1044" s="52">
        <v>17.335082511020332</v>
      </c>
      <c r="DC1044" s="52"/>
      <c r="DD1044" s="50" t="s">
        <v>343</v>
      </c>
      <c r="DE1044" s="22"/>
      <c r="DF1044" s="22"/>
    </row>
    <row r="1045" spans="1:110" x14ac:dyDescent="0.25">
      <c r="A1045" s="50" t="s">
        <v>3709</v>
      </c>
      <c r="B1045" s="50" t="s">
        <v>2634</v>
      </c>
      <c r="C1045" s="50" t="s">
        <v>1408</v>
      </c>
      <c r="D1045" s="50" t="s">
        <v>122</v>
      </c>
      <c r="E1045" s="50" t="s">
        <v>123</v>
      </c>
      <c r="F1045" s="50" t="s">
        <v>2644</v>
      </c>
      <c r="G1045" s="50" t="s">
        <v>109</v>
      </c>
      <c r="H1045" s="52">
        <v>876.66844741773741</v>
      </c>
      <c r="I1045" s="52">
        <v>1050</v>
      </c>
      <c r="J1045" s="52">
        <v>83.492233087403562</v>
      </c>
      <c r="K1045" s="52">
        <v>1</v>
      </c>
      <c r="L1045" s="52">
        <v>56</v>
      </c>
      <c r="M1045" s="52">
        <v>72.925163210445461</v>
      </c>
      <c r="N1045" s="52">
        <v>97.233550947260611</v>
      </c>
      <c r="O1045" s="52">
        <v>100</v>
      </c>
      <c r="P1045" s="52">
        <v>8</v>
      </c>
      <c r="Q1045" s="52"/>
      <c r="R1045" s="52">
        <v>73.715361555896763</v>
      </c>
      <c r="S1045" s="52">
        <v>75</v>
      </c>
      <c r="T1045" s="52"/>
      <c r="U1045" s="52">
        <v>0</v>
      </c>
      <c r="V1045" s="52">
        <v>54</v>
      </c>
      <c r="W1045" s="52">
        <v>69.34209409868059</v>
      </c>
      <c r="X1045" s="52">
        <v>92.456125464907458</v>
      </c>
      <c r="Y1045" s="52">
        <v>100</v>
      </c>
      <c r="Z1045" s="52">
        <v>7</v>
      </c>
      <c r="AA1045" s="52"/>
      <c r="AB1045" s="52"/>
      <c r="AC1045" s="52">
        <v>0</v>
      </c>
      <c r="AD1045" s="52">
        <v>239</v>
      </c>
      <c r="AE1045" s="52">
        <v>64.439748953974842</v>
      </c>
      <c r="AF1045" s="52">
        <v>85.919665271966466</v>
      </c>
      <c r="AG1045" s="52">
        <v>100</v>
      </c>
      <c r="AH1045" s="52">
        <v>25</v>
      </c>
      <c r="AI1045" s="52">
        <v>47.959999999999994</v>
      </c>
      <c r="AJ1045" s="52">
        <v>66.364953271027986</v>
      </c>
      <c r="AK1045" s="52">
        <v>63.946666666666665</v>
      </c>
      <c r="AL1045" s="52">
        <v>100</v>
      </c>
      <c r="AM1045" s="53"/>
      <c r="AN1045" s="53"/>
      <c r="AO1045" s="53">
        <v>18.399999999999999</v>
      </c>
      <c r="AP1045" s="52">
        <v>1</v>
      </c>
      <c r="AQ1045" s="52">
        <v>0.23140495867768596</v>
      </c>
      <c r="AR1045" s="52">
        <v>0.27586206896551724</v>
      </c>
      <c r="AS1045" s="52">
        <v>0.22535211267605634</v>
      </c>
      <c r="AT1045" s="52">
        <v>0.22950819672131148</v>
      </c>
      <c r="AU1045" s="52">
        <v>0.2413793103448276</v>
      </c>
      <c r="AV1045" s="52">
        <v>0.22790697674418606</v>
      </c>
      <c r="AW1045" s="52">
        <v>0.98828125</v>
      </c>
      <c r="AX1045" s="52">
        <v>0.89655172413793105</v>
      </c>
      <c r="AY1045" s="52">
        <v>1</v>
      </c>
      <c r="AZ1045" s="52">
        <v>7.9286422200198214E-2</v>
      </c>
      <c r="BA1045" s="52">
        <v>44.142715559960365</v>
      </c>
      <c r="BB1045" s="52">
        <v>50</v>
      </c>
      <c r="BC1045" s="52">
        <v>0.1388888888888889</v>
      </c>
      <c r="BD1045" s="52">
        <v>32.222222222222243</v>
      </c>
      <c r="BE1045" s="52">
        <v>50</v>
      </c>
      <c r="BF1045" s="52">
        <v>248</v>
      </c>
      <c r="BG1045" s="52">
        <v>530</v>
      </c>
      <c r="BH1045" s="52">
        <v>0.4679245283018868</v>
      </c>
      <c r="BI1045" s="52">
        <v>31.19496855345912</v>
      </c>
      <c r="BJ1045" s="52">
        <v>50</v>
      </c>
      <c r="BK1045" s="52">
        <v>136</v>
      </c>
      <c r="BL1045" s="52">
        <v>530</v>
      </c>
      <c r="BM1045" s="52">
        <v>0.25660377358490566</v>
      </c>
      <c r="BN1045" s="52">
        <v>17.10691823899371</v>
      </c>
      <c r="BO1045" s="52">
        <v>50</v>
      </c>
      <c r="BP1045" s="52">
        <v>222</v>
      </c>
      <c r="BQ1045" s="52">
        <v>224</v>
      </c>
      <c r="BR1045" s="52">
        <v>0.9910714285714286</v>
      </c>
      <c r="BS1045" s="52">
        <v>50</v>
      </c>
      <c r="BT1045" s="52">
        <v>50</v>
      </c>
      <c r="BU1045" s="54">
        <v>262</v>
      </c>
      <c r="BV1045" s="54">
        <v>271</v>
      </c>
      <c r="BW1045" s="52">
        <v>0.96678966789667897</v>
      </c>
      <c r="BX1045" s="52">
        <v>100</v>
      </c>
      <c r="BY1045" s="52">
        <v>100</v>
      </c>
      <c r="BZ1045" s="55">
        <v>44</v>
      </c>
      <c r="CA1045" s="55">
        <v>52</v>
      </c>
      <c r="CB1045" s="52">
        <v>0.84615384615384615</v>
      </c>
      <c r="CC1045" s="52">
        <v>90.016366612111298</v>
      </c>
      <c r="CD1045" s="52">
        <v>100</v>
      </c>
      <c r="CE1045" s="52">
        <v>0</v>
      </c>
      <c r="CF1045" s="52">
        <v>265</v>
      </c>
      <c r="CG1045" s="52">
        <v>206</v>
      </c>
      <c r="CH1045" s="52">
        <v>0.77735849056603779</v>
      </c>
      <c r="CI1045" s="52">
        <v>100</v>
      </c>
      <c r="CJ1045" s="52">
        <v>100</v>
      </c>
      <c r="CK1045" s="52">
        <v>195</v>
      </c>
      <c r="CL1045" s="52">
        <v>143</v>
      </c>
      <c r="CM1045" s="52">
        <v>255</v>
      </c>
      <c r="CN1045" s="52">
        <v>0.73333333333333328</v>
      </c>
      <c r="CO1045" s="52">
        <v>0.76470588235294112</v>
      </c>
      <c r="CP1045" s="52">
        <v>24.444444444444443</v>
      </c>
      <c r="CQ1045" s="52">
        <v>50</v>
      </c>
      <c r="CR1045" s="52">
        <v>581</v>
      </c>
      <c r="CS1045" s="52">
        <v>1009</v>
      </c>
      <c r="CT1045" s="52">
        <v>0.57581764122893953</v>
      </c>
      <c r="CU1045" s="52">
        <v>47.984803435744958</v>
      </c>
      <c r="CV1045" s="52">
        <v>50</v>
      </c>
      <c r="CW1045" s="52">
        <v>0.84615384615384615</v>
      </c>
      <c r="CX1045" s="52">
        <v>0.94</v>
      </c>
      <c r="CY1045" s="52">
        <v>9.3846153846153871E-2</v>
      </c>
      <c r="CZ1045" s="52">
        <v>16.823939048191338</v>
      </c>
      <c r="DA1045" s="52">
        <v>19.496255895940152</v>
      </c>
      <c r="DB1045" s="52">
        <v>17.335082511020332</v>
      </c>
      <c r="DC1045" s="52">
        <v>12.629206143265662</v>
      </c>
      <c r="DD1045" s="50" t="s">
        <v>1412</v>
      </c>
      <c r="DE1045" s="22"/>
      <c r="DF1045" s="22"/>
    </row>
    <row r="1046" spans="1:110" x14ac:dyDescent="0.25">
      <c r="A1046" s="50" t="s">
        <v>3562</v>
      </c>
      <c r="B1046" s="50" t="s">
        <v>2635</v>
      </c>
      <c r="C1046" s="50" t="s">
        <v>106</v>
      </c>
      <c r="D1046" s="50" t="s">
        <v>107</v>
      </c>
      <c r="E1046" s="50" t="s">
        <v>132</v>
      </c>
      <c r="F1046" s="50" t="s">
        <v>1453</v>
      </c>
      <c r="G1046" s="50" t="s">
        <v>109</v>
      </c>
      <c r="H1046" s="52">
        <v>468.88714281439508</v>
      </c>
      <c r="I1046" s="52">
        <v>550</v>
      </c>
      <c r="J1046" s="52">
        <v>85.25220778443547</v>
      </c>
      <c r="K1046" s="52">
        <v>0</v>
      </c>
      <c r="L1046" s="52">
        <v>177</v>
      </c>
      <c r="M1046" s="52">
        <v>78.859607394831542</v>
      </c>
      <c r="N1046" s="52">
        <v>100</v>
      </c>
      <c r="O1046" s="52">
        <v>100</v>
      </c>
      <c r="P1046" s="52">
        <v>46</v>
      </c>
      <c r="Q1046" s="52">
        <v>67.362849551486121</v>
      </c>
      <c r="R1046" s="52">
        <v>69.960504261076778</v>
      </c>
      <c r="S1046" s="52">
        <v>75</v>
      </c>
      <c r="T1046" s="52">
        <v>89.817132735314829</v>
      </c>
      <c r="U1046" s="52">
        <v>100</v>
      </c>
      <c r="V1046" s="52">
        <v>177</v>
      </c>
      <c r="W1046" s="52">
        <v>66.944878750669702</v>
      </c>
      <c r="X1046" s="52">
        <v>89.259838334226274</v>
      </c>
      <c r="Y1046" s="52">
        <v>100</v>
      </c>
      <c r="Z1046" s="52">
        <v>46</v>
      </c>
      <c r="AA1046" s="52">
        <v>58.356901753640884</v>
      </c>
      <c r="AB1046" s="52">
        <v>77.809202338187845</v>
      </c>
      <c r="AC1046" s="52">
        <v>100</v>
      </c>
      <c r="AD1046" s="52"/>
      <c r="AE1046" s="52"/>
      <c r="AF1046" s="52"/>
      <c r="AG1046" s="52">
        <v>0</v>
      </c>
      <c r="AH1046" s="52"/>
      <c r="AI1046" s="52"/>
      <c r="AJ1046" s="52"/>
      <c r="AK1046" s="52"/>
      <c r="AL1046" s="52">
        <v>0</v>
      </c>
      <c r="AM1046" s="53">
        <v>7.63</v>
      </c>
      <c r="AN1046" s="53">
        <v>11.6</v>
      </c>
      <c r="AO1046" s="53"/>
      <c r="AP1046" s="52">
        <v>0</v>
      </c>
      <c r="AQ1046" s="52">
        <v>0.97860962566844922</v>
      </c>
      <c r="AR1046" s="52">
        <v>1</v>
      </c>
      <c r="AS1046" s="52">
        <v>0.97080291970802923</v>
      </c>
      <c r="AT1046" s="52">
        <v>0.97860962566844922</v>
      </c>
      <c r="AU1046" s="52">
        <v>1</v>
      </c>
      <c r="AV1046" s="52">
        <v>0.97080291970802923</v>
      </c>
      <c r="AW1046" s="52"/>
      <c r="AX1046" s="52"/>
      <c r="AY1046" s="52"/>
      <c r="AZ1046" s="52">
        <v>5.5427251732101619E-2</v>
      </c>
      <c r="BA1046" s="52">
        <v>48.914549653579691</v>
      </c>
      <c r="BB1046" s="52">
        <v>50</v>
      </c>
      <c r="BC1046" s="52">
        <v>0.10185185185185185</v>
      </c>
      <c r="BD1046" s="52">
        <v>39.629629629629633</v>
      </c>
      <c r="BE1046" s="52">
        <v>50</v>
      </c>
      <c r="BF1046" s="52"/>
      <c r="BG1046" s="52"/>
      <c r="BH1046" s="52"/>
      <c r="BI1046" s="52"/>
      <c r="BJ1046" s="52"/>
      <c r="BK1046" s="52"/>
      <c r="BL1046" s="52"/>
      <c r="BM1046" s="52"/>
      <c r="BN1046" s="52"/>
      <c r="BO1046" s="52"/>
      <c r="BP1046" s="52"/>
      <c r="BQ1046" s="52"/>
      <c r="BR1046" s="52"/>
      <c r="BS1046" s="52"/>
      <c r="BT1046" s="52"/>
      <c r="BU1046" s="54"/>
      <c r="BV1046" s="54"/>
      <c r="BW1046" s="52"/>
      <c r="BX1046" s="52"/>
      <c r="BY1046" s="52"/>
      <c r="BZ1046" s="55"/>
      <c r="CA1046" s="55"/>
      <c r="CB1046" s="52"/>
      <c r="CC1046" s="52"/>
      <c r="CD1046" s="52"/>
      <c r="CE1046" s="52"/>
      <c r="CF1046" s="52"/>
      <c r="CG1046" s="52"/>
      <c r="CH1046" s="52"/>
      <c r="CI1046" s="52"/>
      <c r="CJ1046" s="52"/>
      <c r="CK1046" s="52">
        <v>108</v>
      </c>
      <c r="CL1046" s="52">
        <v>38</v>
      </c>
      <c r="CM1046" s="52">
        <v>112</v>
      </c>
      <c r="CN1046" s="52">
        <v>0.35185185185185186</v>
      </c>
      <c r="CO1046" s="52">
        <v>0.9642857142857143</v>
      </c>
      <c r="CP1046" s="52">
        <v>23.456790123456791</v>
      </c>
      <c r="CQ1046" s="52">
        <v>50</v>
      </c>
      <c r="CR1046" s="52"/>
      <c r="CS1046" s="52"/>
      <c r="CT1046" s="52"/>
      <c r="CU1046" s="52"/>
      <c r="CV1046" s="52"/>
      <c r="CW1046" s="52"/>
      <c r="CX1046" s="52"/>
      <c r="CY1046" s="52"/>
      <c r="CZ1046" s="52">
        <v>16.823939048191338</v>
      </c>
      <c r="DA1046" s="52">
        <v>19.496255895940152</v>
      </c>
      <c r="DB1046" s="52">
        <v>17.335082511020332</v>
      </c>
      <c r="DC1046" s="52"/>
      <c r="DD1046" s="50" t="s">
        <v>1208</v>
      </c>
      <c r="DE1046" s="22"/>
      <c r="DF1046" s="22"/>
    </row>
    <row r="1047" spans="1:110" x14ac:dyDescent="0.25">
      <c r="A1047" s="50" t="s">
        <v>3563</v>
      </c>
      <c r="B1047" s="50" t="s">
        <v>2636</v>
      </c>
      <c r="C1047" s="50" t="s">
        <v>106</v>
      </c>
      <c r="D1047" s="50" t="s">
        <v>137</v>
      </c>
      <c r="E1047" s="50" t="s">
        <v>119</v>
      </c>
      <c r="F1047" s="50" t="s">
        <v>2644</v>
      </c>
      <c r="G1047" s="50" t="s">
        <v>109</v>
      </c>
      <c r="H1047" s="52">
        <v>689.42668387541619</v>
      </c>
      <c r="I1047" s="52">
        <v>800</v>
      </c>
      <c r="J1047" s="52">
        <v>86.178335484427024</v>
      </c>
      <c r="K1047" s="52">
        <v>0</v>
      </c>
      <c r="L1047" s="52">
        <v>395</v>
      </c>
      <c r="M1047" s="52">
        <v>73.733830272256498</v>
      </c>
      <c r="N1047" s="52">
        <v>98.311773696342001</v>
      </c>
      <c r="O1047" s="52">
        <v>100</v>
      </c>
      <c r="P1047" s="52">
        <v>80</v>
      </c>
      <c r="Q1047" s="52">
        <v>63.188923926728272</v>
      </c>
      <c r="R1047" s="52">
        <v>67.671039955312665</v>
      </c>
      <c r="S1047" s="52">
        <v>75</v>
      </c>
      <c r="T1047" s="52">
        <v>84.251898568971029</v>
      </c>
      <c r="U1047" s="52">
        <v>100</v>
      </c>
      <c r="V1047" s="52">
        <v>394</v>
      </c>
      <c r="W1047" s="52">
        <v>64.737854149632994</v>
      </c>
      <c r="X1047" s="52">
        <v>86.317138866177316</v>
      </c>
      <c r="Y1047" s="52">
        <v>100</v>
      </c>
      <c r="Z1047" s="52">
        <v>80</v>
      </c>
      <c r="AA1047" s="52">
        <v>53.225099862340286</v>
      </c>
      <c r="AB1047" s="52">
        <v>70.966799816453715</v>
      </c>
      <c r="AC1047" s="52">
        <v>100</v>
      </c>
      <c r="AD1047" s="52">
        <v>195</v>
      </c>
      <c r="AE1047" s="52">
        <v>66.392991452991467</v>
      </c>
      <c r="AF1047" s="52">
        <v>88.523988603988627</v>
      </c>
      <c r="AG1047" s="52">
        <v>100</v>
      </c>
      <c r="AH1047" s="52">
        <v>38</v>
      </c>
      <c r="AI1047" s="52">
        <v>59.728070175438596</v>
      </c>
      <c r="AJ1047" s="52">
        <v>68.006157112526523</v>
      </c>
      <c r="AK1047" s="52">
        <v>79.637426900584799</v>
      </c>
      <c r="AL1047" s="52">
        <v>100</v>
      </c>
      <c r="AM1047" s="53">
        <v>11.81</v>
      </c>
      <c r="AN1047" s="53">
        <v>14.44</v>
      </c>
      <c r="AO1047" s="53">
        <v>8.27</v>
      </c>
      <c r="AP1047" s="52">
        <v>0</v>
      </c>
      <c r="AQ1047" s="52">
        <v>0.97572815533980584</v>
      </c>
      <c r="AR1047" s="52">
        <v>0.96470588235294119</v>
      </c>
      <c r="AS1047" s="52">
        <v>0.9785932721712538</v>
      </c>
      <c r="AT1047" s="52">
        <v>0.97330097087378642</v>
      </c>
      <c r="AU1047" s="52">
        <v>0.96470588235294119</v>
      </c>
      <c r="AV1047" s="52">
        <v>0.97553516819571862</v>
      </c>
      <c r="AW1047" s="52">
        <v>1</v>
      </c>
      <c r="AX1047" s="52">
        <v>1</v>
      </c>
      <c r="AY1047" s="52">
        <v>1</v>
      </c>
      <c r="AZ1047" s="52">
        <v>5.5961070559610707E-2</v>
      </c>
      <c r="BA1047" s="52">
        <v>48.807785888077859</v>
      </c>
      <c r="BB1047" s="52">
        <v>50</v>
      </c>
      <c r="BC1047" s="52">
        <v>8.2352941176470587E-2</v>
      </c>
      <c r="BD1047" s="52">
        <v>43.529411764705884</v>
      </c>
      <c r="BE1047" s="52">
        <v>50</v>
      </c>
      <c r="BF1047" s="52"/>
      <c r="BG1047" s="52"/>
      <c r="BH1047" s="52"/>
      <c r="BI1047" s="52"/>
      <c r="BJ1047" s="52"/>
      <c r="BK1047" s="52"/>
      <c r="BL1047" s="52"/>
      <c r="BM1047" s="52"/>
      <c r="BN1047" s="52"/>
      <c r="BO1047" s="52"/>
      <c r="BP1047" s="52">
        <v>106</v>
      </c>
      <c r="BQ1047" s="52">
        <v>106</v>
      </c>
      <c r="BR1047" s="52">
        <v>1</v>
      </c>
      <c r="BS1047" s="52">
        <v>50</v>
      </c>
      <c r="BT1047" s="52">
        <v>50</v>
      </c>
      <c r="BU1047" s="54"/>
      <c r="BV1047" s="54"/>
      <c r="BW1047" s="52"/>
      <c r="BX1047" s="52"/>
      <c r="BY1047" s="52"/>
      <c r="BZ1047" s="55"/>
      <c r="CA1047" s="55"/>
      <c r="CB1047" s="52"/>
      <c r="CC1047" s="52"/>
      <c r="CD1047" s="52"/>
      <c r="CE1047" s="52"/>
      <c r="CF1047" s="52"/>
      <c r="CG1047" s="52"/>
      <c r="CH1047" s="52"/>
      <c r="CI1047" s="52"/>
      <c r="CJ1047" s="52"/>
      <c r="CK1047" s="52">
        <v>203</v>
      </c>
      <c r="CL1047" s="52">
        <v>119</v>
      </c>
      <c r="CM1047" s="52">
        <v>208</v>
      </c>
      <c r="CN1047" s="52">
        <v>0.58620689655172409</v>
      </c>
      <c r="CO1047" s="52">
        <v>0.97596153846153844</v>
      </c>
      <c r="CP1047" s="52">
        <v>39.080459770114942</v>
      </c>
      <c r="CQ1047" s="52">
        <v>50</v>
      </c>
      <c r="CR1047" s="52"/>
      <c r="CS1047" s="52"/>
      <c r="CT1047" s="52"/>
      <c r="CU1047" s="52"/>
      <c r="CV1047" s="52"/>
      <c r="CW1047" s="52"/>
      <c r="CX1047" s="52"/>
      <c r="CY1047" s="52"/>
      <c r="CZ1047" s="52">
        <v>16.823939048191338</v>
      </c>
      <c r="DA1047" s="52">
        <v>19.496255895940152</v>
      </c>
      <c r="DB1047" s="52">
        <v>17.335082511020332</v>
      </c>
      <c r="DC1047" s="52"/>
      <c r="DD1047" s="50" t="s">
        <v>1209</v>
      </c>
    </row>
    <row r="1048" spans="1:110" x14ac:dyDescent="0.25">
      <c r="A1048" s="50" t="s">
        <v>3163</v>
      </c>
      <c r="B1048" s="50" t="s">
        <v>2637</v>
      </c>
      <c r="C1048" s="50" t="s">
        <v>106</v>
      </c>
      <c r="D1048" s="50" t="s">
        <v>114</v>
      </c>
      <c r="E1048" s="50" t="s">
        <v>119</v>
      </c>
      <c r="F1048" s="50" t="s">
        <v>2644</v>
      </c>
      <c r="G1048" s="50" t="s">
        <v>109</v>
      </c>
      <c r="H1048" s="52">
        <v>675.84977924544432</v>
      </c>
      <c r="I1048" s="52">
        <v>800</v>
      </c>
      <c r="J1048" s="52">
        <v>84.481222405680541</v>
      </c>
      <c r="K1048" s="52">
        <v>1</v>
      </c>
      <c r="L1048" s="52">
        <v>237</v>
      </c>
      <c r="M1048" s="52">
        <v>80.0441374122952</v>
      </c>
      <c r="N1048" s="52">
        <v>100</v>
      </c>
      <c r="O1048" s="52">
        <v>100</v>
      </c>
      <c r="P1048" s="52">
        <v>69</v>
      </c>
      <c r="Q1048" s="52">
        <v>61.004526760785048</v>
      </c>
      <c r="R1048" s="52">
        <v>75</v>
      </c>
      <c r="S1048" s="52">
        <v>75</v>
      </c>
      <c r="T1048" s="52">
        <v>81.339369014380054</v>
      </c>
      <c r="U1048" s="52">
        <v>100</v>
      </c>
      <c r="V1048" s="52">
        <v>254</v>
      </c>
      <c r="W1048" s="52">
        <v>72.43562787172894</v>
      </c>
      <c r="X1048" s="52">
        <v>96.580837162305258</v>
      </c>
      <c r="Y1048" s="52">
        <v>100</v>
      </c>
      <c r="Z1048" s="52">
        <v>86</v>
      </c>
      <c r="AA1048" s="52">
        <v>58.185530462930053</v>
      </c>
      <c r="AB1048" s="52">
        <v>77.580707283906733</v>
      </c>
      <c r="AC1048" s="52">
        <v>100</v>
      </c>
      <c r="AD1048" s="52">
        <v>97</v>
      </c>
      <c r="AE1048" s="52">
        <v>63.924742268041257</v>
      </c>
      <c r="AF1048" s="52">
        <v>85.232989690721666</v>
      </c>
      <c r="AG1048" s="52">
        <v>100</v>
      </c>
      <c r="AH1048" s="52">
        <v>39</v>
      </c>
      <c r="AI1048" s="52">
        <v>51.399145299145296</v>
      </c>
      <c r="AJ1048" s="52">
        <v>72.347126436781636</v>
      </c>
      <c r="AK1048" s="52">
        <v>68.532193732193718</v>
      </c>
      <c r="AL1048" s="52">
        <v>100</v>
      </c>
      <c r="AM1048" s="53">
        <v>13.99</v>
      </c>
      <c r="AN1048" s="53">
        <v>16.809999999999999</v>
      </c>
      <c r="AO1048" s="53">
        <v>20.94</v>
      </c>
      <c r="AP1048" s="52">
        <v>1</v>
      </c>
      <c r="AQ1048" s="52">
        <v>0.88405797101449279</v>
      </c>
      <c r="AR1048" s="52">
        <v>0.72631578947368425</v>
      </c>
      <c r="AS1048" s="52">
        <v>0.96685082872928174</v>
      </c>
      <c r="AT1048" s="52">
        <v>0.96750902527075811</v>
      </c>
      <c r="AU1048" s="52">
        <v>0.96875</v>
      </c>
      <c r="AV1048" s="52">
        <v>0.96685082872928174</v>
      </c>
      <c r="AW1048" s="52">
        <v>1</v>
      </c>
      <c r="AX1048" s="52">
        <v>1</v>
      </c>
      <c r="AY1048" s="52">
        <v>1</v>
      </c>
      <c r="AZ1048" s="52">
        <v>0.11374407582938388</v>
      </c>
      <c r="BA1048" s="52">
        <v>37.251184834123237</v>
      </c>
      <c r="BB1048" s="52">
        <v>50</v>
      </c>
      <c r="BC1048" s="52">
        <v>0.12698412698412698</v>
      </c>
      <c r="BD1048" s="52">
        <v>34.603174603174615</v>
      </c>
      <c r="BE1048" s="52">
        <v>50</v>
      </c>
      <c r="BF1048" s="52"/>
      <c r="BG1048" s="52"/>
      <c r="BH1048" s="52"/>
      <c r="BI1048" s="52"/>
      <c r="BJ1048" s="52"/>
      <c r="BK1048" s="52"/>
      <c r="BL1048" s="52"/>
      <c r="BM1048" s="52"/>
      <c r="BN1048" s="52"/>
      <c r="BO1048" s="52"/>
      <c r="BP1048" s="52">
        <v>28</v>
      </c>
      <c r="BQ1048" s="52">
        <v>30</v>
      </c>
      <c r="BR1048" s="52">
        <v>0.93333333333333335</v>
      </c>
      <c r="BS1048" s="52">
        <v>49.645390070921991</v>
      </c>
      <c r="BT1048" s="52">
        <v>50</v>
      </c>
      <c r="BU1048" s="54"/>
      <c r="BV1048" s="54"/>
      <c r="BW1048" s="52"/>
      <c r="BX1048" s="52"/>
      <c r="BY1048" s="52"/>
      <c r="BZ1048" s="55"/>
      <c r="CA1048" s="55"/>
      <c r="CB1048" s="52"/>
      <c r="CC1048" s="52"/>
      <c r="CD1048" s="52"/>
      <c r="CE1048" s="52"/>
      <c r="CF1048" s="52"/>
      <c r="CG1048" s="52"/>
      <c r="CH1048" s="52"/>
      <c r="CI1048" s="52"/>
      <c r="CJ1048" s="52"/>
      <c r="CK1048" s="52">
        <v>139</v>
      </c>
      <c r="CL1048" s="52">
        <v>94</v>
      </c>
      <c r="CM1048" s="52">
        <v>140</v>
      </c>
      <c r="CN1048" s="52">
        <v>0.67625899280575541</v>
      </c>
      <c r="CO1048" s="52">
        <v>0.99285714285714288</v>
      </c>
      <c r="CP1048" s="52">
        <v>45.08393285371703</v>
      </c>
      <c r="CQ1048" s="52">
        <v>50</v>
      </c>
      <c r="CR1048" s="52"/>
      <c r="CS1048" s="52"/>
      <c r="CT1048" s="52"/>
      <c r="CU1048" s="52"/>
      <c r="CV1048" s="52"/>
      <c r="CW1048" s="52"/>
      <c r="CX1048" s="52"/>
      <c r="CY1048" s="52"/>
      <c r="CZ1048" s="52">
        <v>16.823939048191338</v>
      </c>
      <c r="DA1048" s="52">
        <v>19.496255895940152</v>
      </c>
      <c r="DB1048" s="52">
        <v>17.335082511020332</v>
      </c>
      <c r="DC1048" s="52"/>
      <c r="DD1048" s="50" t="s">
        <v>762</v>
      </c>
    </row>
    <row r="1049" spans="1:110" x14ac:dyDescent="0.25">
      <c r="A1049" s="50" t="s">
        <v>3435</v>
      </c>
      <c r="B1049" s="50" t="s">
        <v>2638</v>
      </c>
      <c r="C1049" s="50" t="s">
        <v>106</v>
      </c>
      <c r="D1049" s="50" t="s">
        <v>167</v>
      </c>
      <c r="E1049" s="50" t="s">
        <v>137</v>
      </c>
      <c r="F1049" s="50" t="s">
        <v>2644</v>
      </c>
      <c r="G1049" s="50" t="s">
        <v>109</v>
      </c>
      <c r="H1049" s="52">
        <v>647.74377032193217</v>
      </c>
      <c r="I1049" s="52">
        <v>750</v>
      </c>
      <c r="J1049" s="52">
        <v>86.365836042924286</v>
      </c>
      <c r="K1049" s="52">
        <v>0</v>
      </c>
      <c r="L1049" s="52">
        <v>334</v>
      </c>
      <c r="M1049" s="52">
        <v>73.159359025816897</v>
      </c>
      <c r="N1049" s="52">
        <v>97.545812034422525</v>
      </c>
      <c r="O1049" s="52">
        <v>100</v>
      </c>
      <c r="P1049" s="52">
        <v>70</v>
      </c>
      <c r="Q1049" s="52">
        <v>63.612127948742646</v>
      </c>
      <c r="R1049" s="52">
        <v>69.90453812328812</v>
      </c>
      <c r="S1049" s="52">
        <v>75</v>
      </c>
      <c r="T1049" s="52">
        <v>84.816170598323524</v>
      </c>
      <c r="U1049" s="52">
        <v>100</v>
      </c>
      <c r="V1049" s="52">
        <v>334</v>
      </c>
      <c r="W1049" s="52">
        <v>67.578144123428558</v>
      </c>
      <c r="X1049" s="52">
        <v>90.104192164571401</v>
      </c>
      <c r="Y1049" s="52">
        <v>100</v>
      </c>
      <c r="Z1049" s="52">
        <v>70</v>
      </c>
      <c r="AA1049" s="52">
        <v>58.804315323958186</v>
      </c>
      <c r="AB1049" s="52">
        <v>78.405753765277581</v>
      </c>
      <c r="AC1049" s="52">
        <v>100</v>
      </c>
      <c r="AD1049" s="52">
        <v>123</v>
      </c>
      <c r="AE1049" s="52">
        <v>60.318157181571799</v>
      </c>
      <c r="AF1049" s="52">
        <v>80.42420957542906</v>
      </c>
      <c r="AG1049" s="52">
        <v>100</v>
      </c>
      <c r="AH1049" s="52">
        <v>25</v>
      </c>
      <c r="AI1049" s="52">
        <v>53.283999999999999</v>
      </c>
      <c r="AJ1049" s="52">
        <v>62.112585034013613</v>
      </c>
      <c r="AK1049" s="52">
        <v>71.045333333333332</v>
      </c>
      <c r="AL1049" s="52">
        <v>100</v>
      </c>
      <c r="AM1049" s="53">
        <v>11.38</v>
      </c>
      <c r="AN1049" s="53">
        <v>11.1</v>
      </c>
      <c r="AO1049" s="53">
        <v>8.82</v>
      </c>
      <c r="AP1049" s="52">
        <v>0</v>
      </c>
      <c r="AQ1049" s="52">
        <v>0.99706744868035191</v>
      </c>
      <c r="AR1049" s="52">
        <v>1</v>
      </c>
      <c r="AS1049" s="52">
        <v>0.99622641509433962</v>
      </c>
      <c r="AT1049" s="52">
        <v>0.99707602339181289</v>
      </c>
      <c r="AU1049" s="52">
        <v>1</v>
      </c>
      <c r="AV1049" s="52">
        <v>0.99622641509433962</v>
      </c>
      <c r="AW1049" s="52">
        <v>0.9921875</v>
      </c>
      <c r="AX1049" s="52">
        <v>1</v>
      </c>
      <c r="AY1049" s="52">
        <v>0.98989898989898994</v>
      </c>
      <c r="AZ1049" s="52">
        <v>8.7463556851311956E-3</v>
      </c>
      <c r="BA1049" s="52">
        <v>50</v>
      </c>
      <c r="BB1049" s="52">
        <v>50</v>
      </c>
      <c r="BC1049" s="52">
        <v>3.4482758620689655E-2</v>
      </c>
      <c r="BD1049" s="52">
        <v>50</v>
      </c>
      <c r="BE1049" s="52">
        <v>50</v>
      </c>
      <c r="BF1049" s="52"/>
      <c r="BG1049" s="52"/>
      <c r="BH1049" s="52"/>
      <c r="BI1049" s="52"/>
      <c r="BJ1049" s="52"/>
      <c r="BK1049" s="52"/>
      <c r="BL1049" s="52"/>
      <c r="BM1049" s="52"/>
      <c r="BN1049" s="52"/>
      <c r="BO1049" s="52"/>
      <c r="BP1049" s="52"/>
      <c r="BQ1049" s="52"/>
      <c r="BR1049" s="52"/>
      <c r="BS1049" s="52"/>
      <c r="BT1049" s="52"/>
      <c r="BU1049" s="54"/>
      <c r="BV1049" s="54"/>
      <c r="BW1049" s="52"/>
      <c r="BX1049" s="52"/>
      <c r="BY1049" s="52"/>
      <c r="BZ1049" s="55"/>
      <c r="CA1049" s="55"/>
      <c r="CB1049" s="52"/>
      <c r="CC1049" s="52"/>
      <c r="CD1049" s="52"/>
      <c r="CE1049" s="52"/>
      <c r="CF1049" s="52"/>
      <c r="CG1049" s="52"/>
      <c r="CH1049" s="52"/>
      <c r="CI1049" s="52"/>
      <c r="CJ1049" s="52"/>
      <c r="CK1049" s="52">
        <v>116</v>
      </c>
      <c r="CL1049" s="52">
        <v>79</v>
      </c>
      <c r="CM1049" s="52">
        <v>119</v>
      </c>
      <c r="CN1049" s="52">
        <v>0.68103448275862066</v>
      </c>
      <c r="CO1049" s="52">
        <v>0.97478991596638653</v>
      </c>
      <c r="CP1049" s="52">
        <v>45.402298850574709</v>
      </c>
      <c r="CQ1049" s="52">
        <v>50</v>
      </c>
      <c r="CR1049" s="52"/>
      <c r="CS1049" s="52"/>
      <c r="CT1049" s="52"/>
      <c r="CU1049" s="52"/>
      <c r="CV1049" s="52"/>
      <c r="CW1049" s="52"/>
      <c r="CX1049" s="52"/>
      <c r="CY1049" s="52"/>
      <c r="CZ1049" s="52">
        <v>16.823939048191338</v>
      </c>
      <c r="DA1049" s="52">
        <v>19.496255895940152</v>
      </c>
      <c r="DB1049" s="52">
        <v>17.335082511020332</v>
      </c>
      <c r="DC1049" s="52"/>
      <c r="DD1049" s="50" t="s">
        <v>1070</v>
      </c>
    </row>
    <row r="1050" spans="1:110" x14ac:dyDescent="0.25">
      <c r="A1050" s="50" t="s">
        <v>3683</v>
      </c>
      <c r="B1050" s="50" t="s">
        <v>2639</v>
      </c>
      <c r="C1050" s="50" t="s">
        <v>1365</v>
      </c>
      <c r="D1050" s="50" t="s">
        <v>140</v>
      </c>
      <c r="E1050" s="50" t="s">
        <v>123</v>
      </c>
      <c r="F1050" s="50" t="s">
        <v>2644</v>
      </c>
      <c r="G1050" s="50" t="s">
        <v>109</v>
      </c>
      <c r="H1050" s="52">
        <v>0</v>
      </c>
      <c r="I1050" s="52">
        <v>0</v>
      </c>
      <c r="J1050" s="52">
        <v>0</v>
      </c>
      <c r="K1050" s="52"/>
      <c r="L1050" s="52"/>
      <c r="M1050" s="52"/>
      <c r="N1050" s="52"/>
      <c r="O1050" s="52"/>
      <c r="P1050" s="52"/>
      <c r="Q1050" s="52"/>
      <c r="R1050" s="52"/>
      <c r="S1050" s="52"/>
      <c r="T1050" s="52"/>
      <c r="U1050" s="52"/>
      <c r="V1050" s="52"/>
      <c r="W1050" s="52"/>
      <c r="X1050" s="52"/>
      <c r="Y1050" s="52"/>
      <c r="Z1050" s="52"/>
      <c r="AA1050" s="52"/>
      <c r="AB1050" s="52"/>
      <c r="AC1050" s="52"/>
      <c r="AD1050" s="52"/>
      <c r="AE1050" s="52"/>
      <c r="AF1050" s="52"/>
      <c r="AG1050" s="52"/>
      <c r="AH1050" s="52"/>
      <c r="AI1050" s="52"/>
      <c r="AJ1050" s="52"/>
      <c r="AK1050" s="52"/>
      <c r="AL1050" s="52"/>
      <c r="AM1050" s="53"/>
      <c r="AN1050" s="53"/>
      <c r="AO1050" s="53"/>
      <c r="AP1050" s="52"/>
      <c r="AQ1050" s="52"/>
      <c r="AR1050" s="52"/>
      <c r="AS1050" s="52"/>
      <c r="AT1050" s="52"/>
      <c r="AU1050" s="52"/>
      <c r="AV1050" s="52"/>
      <c r="AW1050" s="52"/>
      <c r="AX1050" s="52"/>
      <c r="AY1050" s="52"/>
      <c r="AZ1050" s="52"/>
      <c r="BA1050" s="52"/>
      <c r="BB1050" s="52"/>
      <c r="BC1050" s="52"/>
      <c r="BD1050" s="52"/>
      <c r="BE1050" s="52"/>
      <c r="BF1050" s="52"/>
      <c r="BG1050" s="52"/>
      <c r="BH1050" s="52"/>
      <c r="BI1050" s="52"/>
      <c r="BJ1050" s="52"/>
      <c r="BK1050" s="52"/>
      <c r="BL1050" s="52"/>
      <c r="BM1050" s="52"/>
      <c r="BN1050" s="52"/>
      <c r="BO1050" s="52"/>
      <c r="BP1050" s="52"/>
      <c r="BQ1050" s="52"/>
      <c r="BR1050" s="52"/>
      <c r="BS1050" s="52"/>
      <c r="BT1050" s="52"/>
      <c r="BU1050" s="54"/>
      <c r="BV1050" s="54"/>
      <c r="BW1050" s="52"/>
      <c r="BX1050" s="52"/>
      <c r="BY1050" s="52"/>
      <c r="BZ1050" s="55"/>
      <c r="CA1050" s="55"/>
      <c r="CB1050" s="52"/>
      <c r="CC1050" s="52"/>
      <c r="CD1050" s="52"/>
      <c r="CE1050" s="52"/>
      <c r="CF1050" s="52"/>
      <c r="CG1050" s="52"/>
      <c r="CH1050" s="52"/>
      <c r="CI1050" s="52"/>
      <c r="CJ1050" s="52"/>
      <c r="CK1050" s="52"/>
      <c r="CL1050" s="52"/>
      <c r="CM1050" s="52">
        <v>3</v>
      </c>
      <c r="CN1050" s="52"/>
      <c r="CO1050" s="52"/>
      <c r="CP1050" s="52">
        <v>0</v>
      </c>
      <c r="CQ1050" s="52">
        <v>0</v>
      </c>
      <c r="CR1050" s="52"/>
      <c r="CS1050" s="52"/>
      <c r="CT1050" s="52"/>
      <c r="CU1050" s="52"/>
      <c r="CV1050" s="52"/>
      <c r="CW1050" s="52"/>
      <c r="CX1050" s="52"/>
      <c r="CY1050" s="52"/>
      <c r="CZ1050" s="52"/>
      <c r="DA1050" s="52"/>
      <c r="DB1050" s="52"/>
      <c r="DC1050" s="52"/>
      <c r="DD1050" s="50" t="s">
        <v>1378</v>
      </c>
    </row>
  </sheetData>
  <sortState ref="A2:CV1046">
    <sortCondition ref="A2:A1046"/>
  </sortState>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heetViews>
  <sheetFormatPr defaultRowHeight="15" x14ac:dyDescent="0.25"/>
  <cols>
    <col min="2" max="2" width="41.28515625" customWidth="1"/>
    <col min="3" max="3" width="36.5703125" customWidth="1"/>
  </cols>
  <sheetData>
    <row r="2" spans="2:2" x14ac:dyDescent="0.25">
      <c r="B2" t="s">
        <v>111</v>
      </c>
    </row>
  </sheetData>
  <dataValidations count="2">
    <dataValidation type="list" allowBlank="1" showInputMessage="1" showErrorMessage="1" sqref="B2">
      <formula1>IF(C2="",RptngDistrictNameList,INDEX(RptngDistrictNameColumn,MATCH(C2,SchoolNameColumn,0)))</formula1>
    </dataValidation>
    <dataValidation type="list" allowBlank="1" showInputMessage="1" showErrorMessage="1" sqref="C2">
      <formula1>OFFSET(RptngDistrictNameStart,MATCH(B2,RptngDistrictNameColumn,0)-1,1,COUNTIF(RptngDistrictNameColumn,B2),1)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6"/>
  <sheetViews>
    <sheetView workbookViewId="0"/>
  </sheetViews>
  <sheetFormatPr defaultRowHeight="15" x14ac:dyDescent="0.25"/>
  <cols>
    <col min="7" max="7" width="22.5703125" customWidth="1"/>
  </cols>
  <sheetData>
    <row r="1" spans="1:8" x14ac:dyDescent="0.25">
      <c r="A1" s="7" t="s">
        <v>1461</v>
      </c>
      <c r="B1" s="7" t="s">
        <v>1462</v>
      </c>
      <c r="C1" s="6"/>
      <c r="D1" s="7" t="s">
        <v>1463</v>
      </c>
      <c r="E1" s="6"/>
      <c r="F1" s="9" t="s">
        <v>1464</v>
      </c>
      <c r="G1" s="6"/>
      <c r="H1" s="6"/>
    </row>
    <row r="2" spans="1:8" x14ac:dyDescent="0.25">
      <c r="A2" s="10" t="s">
        <v>1349</v>
      </c>
      <c r="B2" s="10" t="s">
        <v>1350</v>
      </c>
      <c r="C2" s="6"/>
      <c r="D2" s="13" t="s">
        <v>1349</v>
      </c>
      <c r="E2" s="6"/>
      <c r="F2" s="8" t="s">
        <v>111</v>
      </c>
      <c r="G2" s="6"/>
      <c r="H2" s="8" t="s">
        <v>1465</v>
      </c>
    </row>
    <row r="3" spans="1:8" x14ac:dyDescent="0.25">
      <c r="A3" s="10" t="s">
        <v>1337</v>
      </c>
      <c r="B3" s="10" t="s">
        <v>1338</v>
      </c>
      <c r="C3" s="6"/>
      <c r="D3" s="14" t="s">
        <v>1337</v>
      </c>
      <c r="E3" s="6"/>
      <c r="F3" s="6"/>
      <c r="G3" s="6"/>
      <c r="H3" s="11" t="s">
        <v>1466</v>
      </c>
    </row>
    <row r="4" spans="1:8" x14ac:dyDescent="0.25">
      <c r="A4" s="10" t="s">
        <v>100</v>
      </c>
      <c r="B4" s="10" t="s">
        <v>105</v>
      </c>
      <c r="C4" s="6"/>
      <c r="D4" s="15" t="s">
        <v>100</v>
      </c>
      <c r="E4" s="6"/>
      <c r="F4" s="6"/>
      <c r="G4" s="6"/>
      <c r="H4" s="6"/>
    </row>
    <row r="5" spans="1:8" x14ac:dyDescent="0.25">
      <c r="A5" s="10" t="s">
        <v>111</v>
      </c>
      <c r="B5" s="10" t="s">
        <v>121</v>
      </c>
      <c r="C5" s="6"/>
      <c r="D5" s="16" t="s">
        <v>111</v>
      </c>
      <c r="E5" s="6"/>
      <c r="F5" s="6"/>
      <c r="G5" s="6"/>
      <c r="H5" s="6"/>
    </row>
    <row r="6" spans="1:8" x14ac:dyDescent="0.25">
      <c r="A6" s="10" t="s">
        <v>111</v>
      </c>
      <c r="B6" s="10" t="s">
        <v>118</v>
      </c>
      <c r="C6" s="6"/>
      <c r="D6" s="17" t="s">
        <v>1304</v>
      </c>
      <c r="E6" s="6"/>
      <c r="F6" s="6"/>
      <c r="G6" s="6"/>
      <c r="H6" s="6"/>
    </row>
    <row r="7" spans="1:8" x14ac:dyDescent="0.25">
      <c r="A7" s="10" t="s">
        <v>111</v>
      </c>
      <c r="B7" s="10" t="s">
        <v>113</v>
      </c>
      <c r="C7" s="6"/>
      <c r="D7" s="16" t="s">
        <v>125</v>
      </c>
      <c r="E7" s="6"/>
      <c r="F7" s="6"/>
      <c r="G7" s="6"/>
      <c r="H7" s="6"/>
    </row>
    <row r="8" spans="1:8" x14ac:dyDescent="0.25">
      <c r="A8" s="10" t="s">
        <v>111</v>
      </c>
      <c r="B8" s="10" t="s">
        <v>116</v>
      </c>
      <c r="C8" s="6"/>
      <c r="D8" s="18" t="s">
        <v>129</v>
      </c>
      <c r="E8" s="6"/>
      <c r="F8" s="6"/>
      <c r="G8" s="6"/>
      <c r="H8" s="6"/>
    </row>
    <row r="9" spans="1:8" x14ac:dyDescent="0.25">
      <c r="A9" s="10" t="s">
        <v>1304</v>
      </c>
      <c r="B9" s="10" t="s">
        <v>1306</v>
      </c>
      <c r="C9" s="6"/>
      <c r="D9" s="16" t="s">
        <v>144</v>
      </c>
      <c r="E9" s="6"/>
      <c r="F9" s="6"/>
      <c r="G9" s="6"/>
      <c r="H9" s="6"/>
    </row>
    <row r="10" spans="1:8" x14ac:dyDescent="0.25">
      <c r="A10" s="10" t="s">
        <v>1304</v>
      </c>
      <c r="B10" s="10" t="s">
        <v>1305</v>
      </c>
      <c r="C10" s="6"/>
      <c r="D10" s="18" t="s">
        <v>148</v>
      </c>
      <c r="E10" s="6"/>
      <c r="F10" s="6"/>
      <c r="G10" s="6"/>
      <c r="H10" s="6"/>
    </row>
    <row r="11" spans="1:8" x14ac:dyDescent="0.25">
      <c r="A11" s="10" t="s">
        <v>125</v>
      </c>
      <c r="B11" s="10" t="s">
        <v>127</v>
      </c>
      <c r="C11" s="6"/>
      <c r="D11" s="16" t="s">
        <v>160</v>
      </c>
      <c r="E11" s="6"/>
      <c r="F11" s="6"/>
      <c r="G11" s="6"/>
      <c r="H11" s="6"/>
    </row>
    <row r="12" spans="1:8" x14ac:dyDescent="0.25">
      <c r="A12" s="10" t="s">
        <v>129</v>
      </c>
      <c r="B12" s="10" t="s">
        <v>142</v>
      </c>
      <c r="C12" s="6"/>
      <c r="D12" s="18" t="s">
        <v>164</v>
      </c>
      <c r="E12" s="6"/>
      <c r="F12" s="6"/>
      <c r="G12" s="6"/>
      <c r="H12" s="6"/>
    </row>
    <row r="13" spans="1:8" x14ac:dyDescent="0.25">
      <c r="A13" s="10" t="s">
        <v>129</v>
      </c>
      <c r="B13" s="10" t="s">
        <v>139</v>
      </c>
      <c r="C13" s="6"/>
      <c r="D13" s="16" t="s">
        <v>177</v>
      </c>
      <c r="E13" s="6"/>
      <c r="F13" s="6"/>
      <c r="G13" s="6"/>
      <c r="H13" s="6"/>
    </row>
    <row r="14" spans="1:8" x14ac:dyDescent="0.25">
      <c r="A14" s="10" t="s">
        <v>129</v>
      </c>
      <c r="B14" s="10" t="s">
        <v>134</v>
      </c>
      <c r="C14" s="6"/>
      <c r="D14" s="18" t="s">
        <v>196</v>
      </c>
      <c r="E14" s="6"/>
      <c r="F14" s="6"/>
      <c r="G14" s="6"/>
      <c r="H14" s="6"/>
    </row>
    <row r="15" spans="1:8" x14ac:dyDescent="0.25">
      <c r="A15" s="10" t="s">
        <v>129</v>
      </c>
      <c r="B15" s="10" t="s">
        <v>131</v>
      </c>
      <c r="C15" s="6"/>
      <c r="D15" s="19" t="s">
        <v>1361</v>
      </c>
      <c r="E15" s="6"/>
      <c r="F15" s="6"/>
      <c r="G15" s="6"/>
      <c r="H15" s="6"/>
    </row>
    <row r="16" spans="1:8" x14ac:dyDescent="0.25">
      <c r="A16" s="10" t="s">
        <v>129</v>
      </c>
      <c r="B16" s="10" t="s">
        <v>136</v>
      </c>
      <c r="C16" s="6"/>
      <c r="D16" s="18" t="s">
        <v>202</v>
      </c>
      <c r="E16" s="6"/>
      <c r="F16" s="6"/>
      <c r="G16" s="6"/>
      <c r="H16" s="6"/>
    </row>
    <row r="17" spans="1:4" x14ac:dyDescent="0.25">
      <c r="A17" s="10" t="s">
        <v>144</v>
      </c>
      <c r="B17" s="10" t="s">
        <v>146</v>
      </c>
      <c r="C17" s="6"/>
      <c r="D17" s="16" t="s">
        <v>206</v>
      </c>
    </row>
    <row r="18" spans="1:4" x14ac:dyDescent="0.25">
      <c r="A18" s="10" t="s">
        <v>148</v>
      </c>
      <c r="B18" s="10" t="s">
        <v>158</v>
      </c>
      <c r="C18" s="6"/>
      <c r="D18" s="17" t="s">
        <v>1353</v>
      </c>
    </row>
    <row r="19" spans="1:4" x14ac:dyDescent="0.25">
      <c r="A19" s="10" t="s">
        <v>148</v>
      </c>
      <c r="B19" s="10" t="s">
        <v>156</v>
      </c>
      <c r="C19" s="6"/>
      <c r="D19" s="19" t="s">
        <v>1345</v>
      </c>
    </row>
    <row r="20" spans="1:4" x14ac:dyDescent="0.25">
      <c r="A20" s="10" t="s">
        <v>148</v>
      </c>
      <c r="B20" s="10" t="s">
        <v>152</v>
      </c>
      <c r="C20" s="6"/>
      <c r="D20" s="18" t="s">
        <v>218</v>
      </c>
    </row>
    <row r="21" spans="1:4" x14ac:dyDescent="0.25">
      <c r="A21" s="12" t="s">
        <v>148</v>
      </c>
      <c r="B21" s="12" t="s">
        <v>154</v>
      </c>
      <c r="C21" s="6"/>
      <c r="D21" s="19" t="s">
        <v>277</v>
      </c>
    </row>
    <row r="22" spans="1:4" x14ac:dyDescent="0.25">
      <c r="A22" s="12" t="s">
        <v>148</v>
      </c>
      <c r="B22" s="12" t="s">
        <v>150</v>
      </c>
      <c r="C22" s="6"/>
      <c r="D22" s="17" t="s">
        <v>290</v>
      </c>
    </row>
    <row r="23" spans="1:4" x14ac:dyDescent="0.25">
      <c r="A23" s="12" t="s">
        <v>160</v>
      </c>
      <c r="B23" s="12" t="s">
        <v>162</v>
      </c>
      <c r="C23" s="6"/>
      <c r="D23" s="19" t="s">
        <v>295</v>
      </c>
    </row>
    <row r="24" spans="1:4" x14ac:dyDescent="0.25">
      <c r="A24" s="12" t="s">
        <v>164</v>
      </c>
      <c r="B24" s="12" t="s">
        <v>169</v>
      </c>
      <c r="C24" s="6"/>
      <c r="D24" s="17" t="s">
        <v>298</v>
      </c>
    </row>
    <row r="25" spans="1:4" x14ac:dyDescent="0.25">
      <c r="A25" s="12" t="s">
        <v>164</v>
      </c>
      <c r="B25" s="12" t="s">
        <v>175</v>
      </c>
      <c r="C25" s="6"/>
      <c r="D25" s="19" t="s">
        <v>300</v>
      </c>
    </row>
    <row r="26" spans="1:4" x14ac:dyDescent="0.25">
      <c r="A26" s="12" t="s">
        <v>164</v>
      </c>
      <c r="B26" s="12" t="s">
        <v>173</v>
      </c>
      <c r="C26" s="6"/>
      <c r="D26" s="17" t="s">
        <v>303</v>
      </c>
    </row>
    <row r="27" spans="1:4" x14ac:dyDescent="0.25">
      <c r="A27" s="12" t="s">
        <v>164</v>
      </c>
      <c r="B27" s="12" t="s">
        <v>166</v>
      </c>
      <c r="C27" s="6"/>
      <c r="D27" s="19" t="s">
        <v>1282</v>
      </c>
    </row>
    <row r="28" spans="1:4" x14ac:dyDescent="0.25">
      <c r="A28" s="12" t="s">
        <v>164</v>
      </c>
      <c r="B28" s="12" t="s">
        <v>171</v>
      </c>
      <c r="C28" s="6"/>
      <c r="D28" s="17" t="s">
        <v>308</v>
      </c>
    </row>
    <row r="29" spans="1:4" x14ac:dyDescent="0.25">
      <c r="A29" s="12" t="s">
        <v>177</v>
      </c>
      <c r="B29" s="12" t="s">
        <v>190</v>
      </c>
      <c r="C29" s="6"/>
      <c r="D29" s="19" t="s">
        <v>310</v>
      </c>
    </row>
    <row r="30" spans="1:4" x14ac:dyDescent="0.25">
      <c r="A30" s="12" t="s">
        <v>177</v>
      </c>
      <c r="B30" s="12" t="s">
        <v>184</v>
      </c>
      <c r="C30" s="6"/>
      <c r="D30" s="17" t="s">
        <v>318</v>
      </c>
    </row>
    <row r="31" spans="1:4" x14ac:dyDescent="0.25">
      <c r="A31" s="12" t="s">
        <v>177</v>
      </c>
      <c r="B31" s="12" t="s">
        <v>188</v>
      </c>
      <c r="C31" s="6"/>
      <c r="D31" s="19" t="s">
        <v>320</v>
      </c>
    </row>
    <row r="32" spans="1:4" x14ac:dyDescent="0.25">
      <c r="A32" s="12" t="s">
        <v>177</v>
      </c>
      <c r="B32" s="12" t="s">
        <v>192</v>
      </c>
      <c r="C32" s="6"/>
      <c r="D32" s="17" t="s">
        <v>325</v>
      </c>
    </row>
    <row r="33" spans="1:4" x14ac:dyDescent="0.25">
      <c r="A33" s="12" t="s">
        <v>177</v>
      </c>
      <c r="B33" s="12" t="s">
        <v>181</v>
      </c>
      <c r="C33" s="6"/>
      <c r="D33" s="19" t="s">
        <v>330</v>
      </c>
    </row>
    <row r="34" spans="1:4" x14ac:dyDescent="0.25">
      <c r="A34" s="12" t="s">
        <v>177</v>
      </c>
      <c r="B34" s="12" t="s">
        <v>194</v>
      </c>
      <c r="C34" s="6"/>
      <c r="D34" s="17" t="s">
        <v>332</v>
      </c>
    </row>
    <row r="35" spans="1:4" x14ac:dyDescent="0.25">
      <c r="A35" s="12" t="s">
        <v>177</v>
      </c>
      <c r="B35" s="12" t="s">
        <v>179</v>
      </c>
      <c r="C35" s="6"/>
      <c r="D35" s="19" t="s">
        <v>1327</v>
      </c>
    </row>
    <row r="36" spans="1:4" x14ac:dyDescent="0.25">
      <c r="A36" s="12" t="s">
        <v>177</v>
      </c>
      <c r="B36" s="12" t="s">
        <v>186</v>
      </c>
      <c r="C36" s="6"/>
      <c r="D36" s="17" t="s">
        <v>1387</v>
      </c>
    </row>
    <row r="37" spans="1:4" x14ac:dyDescent="0.25">
      <c r="A37" s="12" t="s">
        <v>196</v>
      </c>
      <c r="B37" s="12" t="s">
        <v>198</v>
      </c>
      <c r="C37" s="6"/>
      <c r="D37" s="19" t="s">
        <v>1302</v>
      </c>
    </row>
    <row r="38" spans="1:4" x14ac:dyDescent="0.25">
      <c r="A38" s="12" t="s">
        <v>196</v>
      </c>
      <c r="B38" s="12" t="s">
        <v>200</v>
      </c>
      <c r="C38" s="6"/>
      <c r="D38" s="17" t="s">
        <v>334</v>
      </c>
    </row>
    <row r="39" spans="1:4" x14ac:dyDescent="0.25">
      <c r="A39" s="12" t="s">
        <v>1361</v>
      </c>
      <c r="B39" s="12" t="s">
        <v>1362</v>
      </c>
      <c r="C39" s="6"/>
      <c r="D39" s="19" t="s">
        <v>336</v>
      </c>
    </row>
    <row r="40" spans="1:4" x14ac:dyDescent="0.25">
      <c r="A40" s="12" t="s">
        <v>202</v>
      </c>
      <c r="B40" s="12" t="s">
        <v>204</v>
      </c>
      <c r="C40" s="6"/>
      <c r="D40" s="17" t="s">
        <v>341</v>
      </c>
    </row>
    <row r="41" spans="1:4" x14ac:dyDescent="0.25">
      <c r="A41" s="12" t="s">
        <v>206</v>
      </c>
      <c r="B41" s="12" t="s">
        <v>216</v>
      </c>
      <c r="C41" s="6"/>
      <c r="D41" s="19" t="s">
        <v>346</v>
      </c>
    </row>
    <row r="42" spans="1:4" x14ac:dyDescent="0.25">
      <c r="A42" s="12" t="s">
        <v>206</v>
      </c>
      <c r="B42" s="12" t="s">
        <v>214</v>
      </c>
      <c r="C42" s="6"/>
      <c r="D42" s="17" t="s">
        <v>365</v>
      </c>
    </row>
    <row r="43" spans="1:4" x14ac:dyDescent="0.25">
      <c r="A43" s="12" t="s">
        <v>206</v>
      </c>
      <c r="B43" s="12" t="s">
        <v>212</v>
      </c>
      <c r="C43" s="6"/>
      <c r="D43" s="19" t="s">
        <v>373</v>
      </c>
    </row>
    <row r="44" spans="1:4" x14ac:dyDescent="0.25">
      <c r="A44" s="12" t="s">
        <v>206</v>
      </c>
      <c r="B44" s="12" t="s">
        <v>210</v>
      </c>
      <c r="C44" s="6"/>
      <c r="D44" s="17" t="s">
        <v>375</v>
      </c>
    </row>
    <row r="45" spans="1:4" x14ac:dyDescent="0.25">
      <c r="A45" s="12" t="s">
        <v>206</v>
      </c>
      <c r="B45" s="12" t="s">
        <v>208</v>
      </c>
      <c r="C45" s="6"/>
      <c r="D45" s="19" t="s">
        <v>382</v>
      </c>
    </row>
    <row r="46" spans="1:4" x14ac:dyDescent="0.25">
      <c r="A46" s="12" t="s">
        <v>1353</v>
      </c>
      <c r="B46" s="12" t="s">
        <v>1354</v>
      </c>
      <c r="C46" s="6"/>
      <c r="D46" s="17" t="s">
        <v>387</v>
      </c>
    </row>
    <row r="47" spans="1:4" x14ac:dyDescent="0.25">
      <c r="A47" s="12" t="s">
        <v>1345</v>
      </c>
      <c r="B47" s="12" t="s">
        <v>1346</v>
      </c>
      <c r="C47" s="6"/>
      <c r="D47" s="19" t="s">
        <v>391</v>
      </c>
    </row>
    <row r="48" spans="1:4" x14ac:dyDescent="0.25">
      <c r="A48" s="12" t="s">
        <v>218</v>
      </c>
      <c r="B48" s="12" t="s">
        <v>235</v>
      </c>
      <c r="C48" s="6"/>
      <c r="D48" s="17" t="s">
        <v>396</v>
      </c>
    </row>
    <row r="49" spans="1:4" x14ac:dyDescent="0.25">
      <c r="A49" s="12" t="s">
        <v>218</v>
      </c>
      <c r="B49" s="12" t="s">
        <v>220</v>
      </c>
      <c r="C49" s="6"/>
      <c r="D49" s="19" t="s">
        <v>411</v>
      </c>
    </row>
    <row r="50" spans="1:4" x14ac:dyDescent="0.25">
      <c r="A50" s="12" t="s">
        <v>218</v>
      </c>
      <c r="B50" s="12" t="s">
        <v>274</v>
      </c>
      <c r="C50" s="6"/>
      <c r="D50" s="17" t="s">
        <v>421</v>
      </c>
    </row>
    <row r="51" spans="1:4" x14ac:dyDescent="0.25">
      <c r="A51" s="12" t="s">
        <v>218</v>
      </c>
      <c r="B51" s="12" t="s">
        <v>222</v>
      </c>
      <c r="C51" s="6"/>
      <c r="D51" s="19" t="s">
        <v>430</v>
      </c>
    </row>
    <row r="52" spans="1:4" x14ac:dyDescent="0.25">
      <c r="A52" s="12" t="s">
        <v>218</v>
      </c>
      <c r="B52" s="12" t="s">
        <v>230</v>
      </c>
      <c r="C52" s="6"/>
      <c r="D52" s="17" t="s">
        <v>1315</v>
      </c>
    </row>
    <row r="53" spans="1:4" x14ac:dyDescent="0.25">
      <c r="A53" s="12" t="s">
        <v>218</v>
      </c>
      <c r="B53" s="12" t="s">
        <v>224</v>
      </c>
      <c r="C53" s="6"/>
      <c r="D53" s="19" t="s">
        <v>380</v>
      </c>
    </row>
    <row r="54" spans="1:4" x14ac:dyDescent="0.25">
      <c r="A54" s="12" t="s">
        <v>218</v>
      </c>
      <c r="B54" s="12" t="s">
        <v>269</v>
      </c>
      <c r="C54" s="6"/>
      <c r="D54" s="17" t="s">
        <v>427</v>
      </c>
    </row>
    <row r="55" spans="1:4" x14ac:dyDescent="0.25">
      <c r="A55" s="12" t="s">
        <v>218</v>
      </c>
      <c r="B55" s="12" t="s">
        <v>248</v>
      </c>
      <c r="C55" s="6"/>
      <c r="D55" s="19" t="s">
        <v>1301</v>
      </c>
    </row>
    <row r="56" spans="1:4" x14ac:dyDescent="0.25">
      <c r="A56" s="12" t="s">
        <v>218</v>
      </c>
      <c r="B56" s="12" t="s">
        <v>226</v>
      </c>
      <c r="C56" s="6"/>
      <c r="D56" s="17" t="s">
        <v>434</v>
      </c>
    </row>
    <row r="57" spans="1:4" x14ac:dyDescent="0.25">
      <c r="A57" s="12" t="s">
        <v>218</v>
      </c>
      <c r="B57" s="12" t="s">
        <v>275</v>
      </c>
      <c r="C57" s="6"/>
      <c r="D57" s="19" t="s">
        <v>1351</v>
      </c>
    </row>
    <row r="58" spans="1:4" x14ac:dyDescent="0.25">
      <c r="A58" s="12" t="s">
        <v>218</v>
      </c>
      <c r="B58" s="12" t="s">
        <v>245</v>
      </c>
      <c r="C58" s="6"/>
      <c r="D58" s="17" t="s">
        <v>440</v>
      </c>
    </row>
    <row r="59" spans="1:4" x14ac:dyDescent="0.25">
      <c r="A59" s="12" t="s">
        <v>218</v>
      </c>
      <c r="B59" s="12" t="s">
        <v>255</v>
      </c>
      <c r="C59" s="6"/>
      <c r="D59" s="19" t="s">
        <v>451</v>
      </c>
    </row>
    <row r="60" spans="1:4" x14ac:dyDescent="0.25">
      <c r="A60" s="12" t="s">
        <v>218</v>
      </c>
      <c r="B60" s="12" t="s">
        <v>228</v>
      </c>
      <c r="C60" s="6"/>
      <c r="D60" s="17" t="s">
        <v>1333</v>
      </c>
    </row>
    <row r="61" spans="1:4" x14ac:dyDescent="0.25">
      <c r="A61" s="12" t="s">
        <v>218</v>
      </c>
      <c r="B61" s="12" t="s">
        <v>268</v>
      </c>
      <c r="C61" s="6"/>
      <c r="D61" s="19" t="s">
        <v>453</v>
      </c>
    </row>
    <row r="62" spans="1:4" x14ac:dyDescent="0.25">
      <c r="A62" s="12" t="s">
        <v>218</v>
      </c>
      <c r="B62" s="12" t="s">
        <v>271</v>
      </c>
      <c r="C62" s="6"/>
      <c r="D62" s="17" t="s">
        <v>470</v>
      </c>
    </row>
    <row r="63" spans="1:4" x14ac:dyDescent="0.25">
      <c r="A63" s="12" t="s">
        <v>218</v>
      </c>
      <c r="B63" s="12" t="s">
        <v>270</v>
      </c>
      <c r="C63" s="6"/>
      <c r="D63" s="19" t="s">
        <v>478</v>
      </c>
    </row>
    <row r="64" spans="1:4" x14ac:dyDescent="0.25">
      <c r="A64" s="12" t="s">
        <v>218</v>
      </c>
      <c r="B64" s="12" t="s">
        <v>233</v>
      </c>
      <c r="C64" s="6"/>
      <c r="D64" s="17" t="s">
        <v>480</v>
      </c>
    </row>
    <row r="65" spans="1:4" x14ac:dyDescent="0.25">
      <c r="A65" s="12" t="s">
        <v>218</v>
      </c>
      <c r="B65" s="12" t="s">
        <v>265</v>
      </c>
      <c r="C65" s="6"/>
      <c r="D65" s="19" t="s">
        <v>490</v>
      </c>
    </row>
    <row r="66" spans="1:4" x14ac:dyDescent="0.25">
      <c r="A66" s="12" t="s">
        <v>218</v>
      </c>
      <c r="B66" s="12" t="s">
        <v>239</v>
      </c>
      <c r="C66" s="6"/>
      <c r="D66" s="17" t="s">
        <v>1359</v>
      </c>
    </row>
    <row r="67" spans="1:4" x14ac:dyDescent="0.25">
      <c r="A67" s="12" t="s">
        <v>218</v>
      </c>
      <c r="B67" s="12" t="s">
        <v>241</v>
      </c>
      <c r="C67" s="6"/>
      <c r="D67" s="19" t="s">
        <v>496</v>
      </c>
    </row>
    <row r="68" spans="1:4" x14ac:dyDescent="0.25">
      <c r="A68" s="12" t="s">
        <v>218</v>
      </c>
      <c r="B68" s="12" t="s">
        <v>276</v>
      </c>
      <c r="C68" s="6"/>
      <c r="D68" s="17" t="s">
        <v>512</v>
      </c>
    </row>
    <row r="69" spans="1:4" x14ac:dyDescent="0.25">
      <c r="A69" s="12" t="s">
        <v>218</v>
      </c>
      <c r="B69" s="12" t="s">
        <v>272</v>
      </c>
      <c r="C69" s="6"/>
      <c r="D69" s="19" t="s">
        <v>517</v>
      </c>
    </row>
    <row r="70" spans="1:4" x14ac:dyDescent="0.25">
      <c r="A70" s="12" t="s">
        <v>218</v>
      </c>
      <c r="B70" s="12" t="s">
        <v>243</v>
      </c>
      <c r="C70" s="6"/>
      <c r="D70" s="17" t="s">
        <v>528</v>
      </c>
    </row>
    <row r="71" spans="1:4" x14ac:dyDescent="0.25">
      <c r="A71" s="12" t="s">
        <v>218</v>
      </c>
      <c r="B71" s="12" t="s">
        <v>1456</v>
      </c>
      <c r="C71" s="6"/>
      <c r="D71" s="19" t="s">
        <v>536</v>
      </c>
    </row>
    <row r="72" spans="1:4" x14ac:dyDescent="0.25">
      <c r="A72" s="12" t="s">
        <v>218</v>
      </c>
      <c r="B72" s="12" t="s">
        <v>267</v>
      </c>
      <c r="C72" s="6"/>
      <c r="D72" s="17" t="s">
        <v>547</v>
      </c>
    </row>
    <row r="73" spans="1:4" x14ac:dyDescent="0.25">
      <c r="A73" s="12" t="s">
        <v>218</v>
      </c>
      <c r="B73" s="12" t="s">
        <v>257</v>
      </c>
      <c r="C73" s="6"/>
      <c r="D73" s="19" t="s">
        <v>549</v>
      </c>
    </row>
    <row r="74" spans="1:4" x14ac:dyDescent="0.25">
      <c r="A74" s="12" t="s">
        <v>218</v>
      </c>
      <c r="B74" s="12" t="s">
        <v>237</v>
      </c>
      <c r="C74" s="6"/>
      <c r="D74" s="17" t="s">
        <v>595</v>
      </c>
    </row>
    <row r="75" spans="1:4" x14ac:dyDescent="0.25">
      <c r="A75" s="12" t="s">
        <v>218</v>
      </c>
      <c r="B75" s="12" t="s">
        <v>253</v>
      </c>
      <c r="C75" s="6"/>
      <c r="D75" s="19" t="s">
        <v>597</v>
      </c>
    </row>
    <row r="76" spans="1:4" x14ac:dyDescent="0.25">
      <c r="A76" s="12" t="s">
        <v>218</v>
      </c>
      <c r="B76" s="12" t="s">
        <v>273</v>
      </c>
      <c r="C76" s="6"/>
      <c r="D76" s="17" t="s">
        <v>1347</v>
      </c>
    </row>
    <row r="77" spans="1:4" x14ac:dyDescent="0.25">
      <c r="A77" s="12" t="s">
        <v>218</v>
      </c>
      <c r="B77" s="12" t="s">
        <v>251</v>
      </c>
      <c r="C77" s="6"/>
      <c r="D77" s="19" t="s">
        <v>1323</v>
      </c>
    </row>
    <row r="78" spans="1:4" x14ac:dyDescent="0.25">
      <c r="A78" s="12" t="s">
        <v>218</v>
      </c>
      <c r="B78" s="12" t="s">
        <v>259</v>
      </c>
      <c r="C78" s="6"/>
      <c r="D78" s="17" t="s">
        <v>1325</v>
      </c>
    </row>
    <row r="79" spans="1:4" x14ac:dyDescent="0.25">
      <c r="A79" s="12" t="s">
        <v>218</v>
      </c>
      <c r="B79" s="12" t="s">
        <v>261</v>
      </c>
      <c r="C79" s="6"/>
      <c r="D79" s="19" t="s">
        <v>1318</v>
      </c>
    </row>
    <row r="80" spans="1:4" x14ac:dyDescent="0.25">
      <c r="A80" s="12" t="s">
        <v>218</v>
      </c>
      <c r="B80" s="12" t="s">
        <v>263</v>
      </c>
      <c r="C80" s="6"/>
      <c r="D80" s="17" t="s">
        <v>600</v>
      </c>
    </row>
    <row r="81" spans="1:4" x14ac:dyDescent="0.25">
      <c r="A81" s="12" t="s">
        <v>218</v>
      </c>
      <c r="B81" s="12" t="s">
        <v>266</v>
      </c>
      <c r="C81" s="6"/>
      <c r="D81" s="19" t="s">
        <v>602</v>
      </c>
    </row>
    <row r="82" spans="1:4" x14ac:dyDescent="0.25">
      <c r="A82" s="12" t="s">
        <v>277</v>
      </c>
      <c r="B82" s="12" t="s">
        <v>288</v>
      </c>
      <c r="C82" s="6"/>
      <c r="D82" s="17" t="s">
        <v>1307</v>
      </c>
    </row>
    <row r="83" spans="1:4" x14ac:dyDescent="0.25">
      <c r="A83" s="12" t="s">
        <v>277</v>
      </c>
      <c r="B83" s="12" t="s">
        <v>289</v>
      </c>
      <c r="C83" s="6"/>
      <c r="D83" s="19" t="s">
        <v>607</v>
      </c>
    </row>
    <row r="84" spans="1:4" x14ac:dyDescent="0.25">
      <c r="A84" s="12" t="s">
        <v>277</v>
      </c>
      <c r="B84" s="12" t="s">
        <v>286</v>
      </c>
      <c r="C84" s="6"/>
      <c r="D84" s="17" t="s">
        <v>611</v>
      </c>
    </row>
    <row r="85" spans="1:4" x14ac:dyDescent="0.25">
      <c r="A85" s="12" t="s">
        <v>277</v>
      </c>
      <c r="B85" s="12" t="s">
        <v>278</v>
      </c>
      <c r="C85" s="6"/>
      <c r="D85" s="19" t="s">
        <v>618</v>
      </c>
    </row>
    <row r="86" spans="1:4" x14ac:dyDescent="0.25">
      <c r="A86" s="12" t="s">
        <v>277</v>
      </c>
      <c r="B86" s="12" t="s">
        <v>282</v>
      </c>
      <c r="C86" s="6"/>
      <c r="D86" s="17" t="s">
        <v>620</v>
      </c>
    </row>
    <row r="87" spans="1:4" x14ac:dyDescent="0.25">
      <c r="A87" s="12" t="s">
        <v>277</v>
      </c>
      <c r="B87" s="12" t="s">
        <v>279</v>
      </c>
      <c r="C87" s="6"/>
      <c r="D87" s="19" t="s">
        <v>623</v>
      </c>
    </row>
    <row r="88" spans="1:4" x14ac:dyDescent="0.25">
      <c r="A88" s="12" t="s">
        <v>277</v>
      </c>
      <c r="B88" s="12" t="s">
        <v>284</v>
      </c>
      <c r="C88" s="6"/>
      <c r="D88" s="17" t="s">
        <v>630</v>
      </c>
    </row>
    <row r="89" spans="1:4" x14ac:dyDescent="0.25">
      <c r="A89" s="12" t="s">
        <v>277</v>
      </c>
      <c r="B89" s="12" t="s">
        <v>283</v>
      </c>
      <c r="C89" s="6"/>
      <c r="D89" s="19" t="s">
        <v>643</v>
      </c>
    </row>
    <row r="90" spans="1:4" x14ac:dyDescent="0.25">
      <c r="A90" s="12" t="s">
        <v>277</v>
      </c>
      <c r="B90" s="12" t="s">
        <v>287</v>
      </c>
      <c r="C90" s="6"/>
      <c r="D90" s="17" t="s">
        <v>648</v>
      </c>
    </row>
    <row r="91" spans="1:4" x14ac:dyDescent="0.25">
      <c r="A91" s="12" t="s">
        <v>277</v>
      </c>
      <c r="B91" s="12" t="s">
        <v>280</v>
      </c>
      <c r="C91" s="6"/>
      <c r="D91" s="19" t="s">
        <v>650</v>
      </c>
    </row>
    <row r="92" spans="1:4" x14ac:dyDescent="0.25">
      <c r="A92" s="12" t="s">
        <v>277</v>
      </c>
      <c r="B92" s="12" t="s">
        <v>281</v>
      </c>
      <c r="C92" s="6"/>
      <c r="D92" s="17" t="s">
        <v>662</v>
      </c>
    </row>
    <row r="93" spans="1:4" x14ac:dyDescent="0.25">
      <c r="A93" s="12" t="s">
        <v>277</v>
      </c>
      <c r="B93" s="12" t="s">
        <v>285</v>
      </c>
      <c r="C93" s="6"/>
      <c r="D93" s="19" t="s">
        <v>674</v>
      </c>
    </row>
    <row r="94" spans="1:4" x14ac:dyDescent="0.25">
      <c r="A94" s="12" t="s">
        <v>290</v>
      </c>
      <c r="B94" s="12" t="s">
        <v>294</v>
      </c>
      <c r="C94" s="6"/>
      <c r="D94" s="17" t="s">
        <v>688</v>
      </c>
    </row>
    <row r="95" spans="1:4" x14ac:dyDescent="0.25">
      <c r="A95" s="12" t="s">
        <v>290</v>
      </c>
      <c r="B95" s="12" t="s">
        <v>291</v>
      </c>
      <c r="C95" s="6"/>
      <c r="D95" s="19" t="s">
        <v>694</v>
      </c>
    </row>
    <row r="96" spans="1:4" x14ac:dyDescent="0.25">
      <c r="A96" s="12" t="s">
        <v>290</v>
      </c>
      <c r="B96" s="12" t="s">
        <v>292</v>
      </c>
      <c r="C96" s="6"/>
      <c r="D96" s="17" t="s">
        <v>700</v>
      </c>
    </row>
    <row r="97" spans="1:4" x14ac:dyDescent="0.25">
      <c r="A97" s="12" t="s">
        <v>290</v>
      </c>
      <c r="B97" s="12" t="s">
        <v>293</v>
      </c>
      <c r="C97" s="6"/>
      <c r="D97" s="19" t="s">
        <v>1339</v>
      </c>
    </row>
    <row r="98" spans="1:4" x14ac:dyDescent="0.25">
      <c r="A98" s="12" t="s">
        <v>295</v>
      </c>
      <c r="B98" s="12" t="s">
        <v>296</v>
      </c>
      <c r="C98" s="6"/>
      <c r="D98" s="17" t="s">
        <v>710</v>
      </c>
    </row>
    <row r="99" spans="1:4" x14ac:dyDescent="0.25">
      <c r="A99" s="12" t="s">
        <v>295</v>
      </c>
      <c r="B99" s="12" t="s">
        <v>297</v>
      </c>
      <c r="C99" s="6"/>
      <c r="D99" s="19" t="s">
        <v>725</v>
      </c>
    </row>
    <row r="100" spans="1:4" x14ac:dyDescent="0.25">
      <c r="A100" s="12" t="s">
        <v>298</v>
      </c>
      <c r="B100" s="12" t="s">
        <v>299</v>
      </c>
      <c r="C100" s="6"/>
      <c r="D100" s="17" t="s">
        <v>731</v>
      </c>
    </row>
    <row r="101" spans="1:4" x14ac:dyDescent="0.25">
      <c r="A101" s="12" t="s">
        <v>300</v>
      </c>
      <c r="B101" s="12" t="s">
        <v>301</v>
      </c>
      <c r="C101" s="6"/>
      <c r="D101" s="19" t="s">
        <v>736</v>
      </c>
    </row>
    <row r="102" spans="1:4" x14ac:dyDescent="0.25">
      <c r="A102" s="12" t="s">
        <v>300</v>
      </c>
      <c r="B102" s="12" t="s">
        <v>302</v>
      </c>
      <c r="C102" s="6"/>
      <c r="D102" s="17" t="s">
        <v>740</v>
      </c>
    </row>
    <row r="103" spans="1:4" x14ac:dyDescent="0.25">
      <c r="A103" s="12" t="s">
        <v>303</v>
      </c>
      <c r="B103" s="12" t="s">
        <v>307</v>
      </c>
      <c r="C103" s="6"/>
      <c r="D103" s="19" t="s">
        <v>787</v>
      </c>
    </row>
    <row r="104" spans="1:4" x14ac:dyDescent="0.25">
      <c r="A104" s="12" t="s">
        <v>303</v>
      </c>
      <c r="B104" s="12" t="s">
        <v>305</v>
      </c>
      <c r="C104" s="6"/>
      <c r="D104" s="17" t="s">
        <v>793</v>
      </c>
    </row>
    <row r="105" spans="1:4" x14ac:dyDescent="0.25">
      <c r="A105" s="12" t="s">
        <v>303</v>
      </c>
      <c r="B105" s="12" t="s">
        <v>306</v>
      </c>
      <c r="C105" s="6"/>
      <c r="D105" s="19" t="s">
        <v>779</v>
      </c>
    </row>
    <row r="106" spans="1:4" x14ac:dyDescent="0.25">
      <c r="A106" s="12" t="s">
        <v>303</v>
      </c>
      <c r="B106" s="12" t="s">
        <v>304</v>
      </c>
      <c r="C106" s="6"/>
      <c r="D106" s="17" t="s">
        <v>799</v>
      </c>
    </row>
    <row r="107" spans="1:4" x14ac:dyDescent="0.25">
      <c r="A107" s="12" t="s">
        <v>1282</v>
      </c>
      <c r="B107" s="12" t="s">
        <v>1293</v>
      </c>
      <c r="C107" s="6"/>
      <c r="D107" s="19" t="s">
        <v>807</v>
      </c>
    </row>
    <row r="108" spans="1:4" x14ac:dyDescent="0.25">
      <c r="A108" s="12" t="s">
        <v>1282</v>
      </c>
      <c r="B108" s="12" t="s">
        <v>1290</v>
      </c>
      <c r="C108" s="6"/>
      <c r="D108" s="17" t="s">
        <v>809</v>
      </c>
    </row>
    <row r="109" spans="1:4" x14ac:dyDescent="0.25">
      <c r="A109" s="12" t="s">
        <v>1282</v>
      </c>
      <c r="B109" s="12" t="s">
        <v>1289</v>
      </c>
      <c r="C109" s="6"/>
      <c r="D109" s="19" t="s">
        <v>814</v>
      </c>
    </row>
    <row r="110" spans="1:4" x14ac:dyDescent="0.25">
      <c r="A110" s="12" t="s">
        <v>1282</v>
      </c>
      <c r="B110" s="12" t="s">
        <v>1300</v>
      </c>
      <c r="C110" s="6"/>
      <c r="D110" s="17" t="s">
        <v>816</v>
      </c>
    </row>
    <row r="111" spans="1:4" x14ac:dyDescent="0.25">
      <c r="A111" s="12" t="s">
        <v>1282</v>
      </c>
      <c r="B111" s="12" t="s">
        <v>1283</v>
      </c>
      <c r="C111" s="6"/>
      <c r="D111" s="19" t="s">
        <v>823</v>
      </c>
    </row>
    <row r="112" spans="1:4" x14ac:dyDescent="0.25">
      <c r="A112" s="12" t="s">
        <v>1282</v>
      </c>
      <c r="B112" s="12" t="s">
        <v>1297</v>
      </c>
      <c r="C112" s="6"/>
      <c r="D112" s="17" t="s">
        <v>827</v>
      </c>
    </row>
    <row r="113" spans="1:4" x14ac:dyDescent="0.25">
      <c r="A113" s="12" t="s">
        <v>1282</v>
      </c>
      <c r="B113" s="12" t="s">
        <v>1295</v>
      </c>
      <c r="C113" s="6"/>
      <c r="D113" s="19" t="s">
        <v>1406</v>
      </c>
    </row>
    <row r="114" spans="1:4" x14ac:dyDescent="0.25">
      <c r="A114" s="12" t="s">
        <v>1282</v>
      </c>
      <c r="B114" s="12" t="s">
        <v>1287</v>
      </c>
      <c r="C114" s="6"/>
      <c r="D114" s="17" t="s">
        <v>847</v>
      </c>
    </row>
    <row r="115" spans="1:4" x14ac:dyDescent="0.25">
      <c r="A115" s="12" t="s">
        <v>1282</v>
      </c>
      <c r="B115" s="12" t="s">
        <v>1298</v>
      </c>
      <c r="C115" s="6"/>
      <c r="D115" s="19" t="s">
        <v>1321</v>
      </c>
    </row>
    <row r="116" spans="1:4" x14ac:dyDescent="0.25">
      <c r="A116" s="12" t="s">
        <v>1282</v>
      </c>
      <c r="B116" s="12" t="s">
        <v>1296</v>
      </c>
      <c r="C116" s="6"/>
      <c r="D116" s="17" t="s">
        <v>854</v>
      </c>
    </row>
    <row r="117" spans="1:4" x14ac:dyDescent="0.25">
      <c r="A117" s="12" t="s">
        <v>1282</v>
      </c>
      <c r="B117" s="12" t="s">
        <v>1291</v>
      </c>
      <c r="C117" s="6"/>
      <c r="D117" s="19" t="s">
        <v>858</v>
      </c>
    </row>
    <row r="118" spans="1:4" x14ac:dyDescent="0.25">
      <c r="A118" s="12" t="s">
        <v>1282</v>
      </c>
      <c r="B118" s="12" t="s">
        <v>1288</v>
      </c>
      <c r="C118" s="6"/>
      <c r="D118" s="17" t="s">
        <v>863</v>
      </c>
    </row>
    <row r="119" spans="1:4" x14ac:dyDescent="0.25">
      <c r="A119" s="12" t="s">
        <v>1282</v>
      </c>
      <c r="B119" s="12" t="s">
        <v>1294</v>
      </c>
      <c r="C119" s="6"/>
      <c r="D119" s="19" t="s">
        <v>1343</v>
      </c>
    </row>
    <row r="120" spans="1:4" x14ac:dyDescent="0.25">
      <c r="A120" s="12" t="s">
        <v>1282</v>
      </c>
      <c r="B120" s="12" t="s">
        <v>1286</v>
      </c>
      <c r="C120" s="6"/>
      <c r="D120" s="17" t="s">
        <v>1357</v>
      </c>
    </row>
    <row r="121" spans="1:4" x14ac:dyDescent="0.25">
      <c r="A121" s="12" t="s">
        <v>1282</v>
      </c>
      <c r="B121" s="12" t="s">
        <v>1299</v>
      </c>
      <c r="C121" s="6"/>
      <c r="D121" s="19" t="s">
        <v>868</v>
      </c>
    </row>
    <row r="122" spans="1:4" x14ac:dyDescent="0.25">
      <c r="A122" s="12" t="s">
        <v>1282</v>
      </c>
      <c r="B122" s="12" t="s">
        <v>1292</v>
      </c>
      <c r="C122" s="6"/>
      <c r="D122" s="17" t="s">
        <v>874</v>
      </c>
    </row>
    <row r="123" spans="1:4" x14ac:dyDescent="0.25">
      <c r="A123" s="12" t="s">
        <v>1282</v>
      </c>
      <c r="B123" s="12" t="s">
        <v>1285</v>
      </c>
      <c r="C123" s="6"/>
      <c r="D123" s="19" t="s">
        <v>880</v>
      </c>
    </row>
    <row r="124" spans="1:4" x14ac:dyDescent="0.25">
      <c r="A124" s="12" t="s">
        <v>308</v>
      </c>
      <c r="B124" s="12" t="s">
        <v>309</v>
      </c>
      <c r="C124" s="6"/>
      <c r="D124" s="17" t="s">
        <v>886</v>
      </c>
    </row>
    <row r="125" spans="1:4" x14ac:dyDescent="0.25">
      <c r="A125" s="12" t="s">
        <v>310</v>
      </c>
      <c r="B125" s="12" t="s">
        <v>311</v>
      </c>
      <c r="C125" s="6"/>
      <c r="D125" s="19" t="s">
        <v>888</v>
      </c>
    </row>
    <row r="126" spans="1:4" x14ac:dyDescent="0.25">
      <c r="A126" s="12" t="s">
        <v>310</v>
      </c>
      <c r="B126" s="12" t="s">
        <v>317</v>
      </c>
      <c r="C126" s="6"/>
      <c r="D126" s="17" t="s">
        <v>894</v>
      </c>
    </row>
    <row r="127" spans="1:4" x14ac:dyDescent="0.25">
      <c r="A127" s="12" t="s">
        <v>310</v>
      </c>
      <c r="B127" s="12" t="s">
        <v>312</v>
      </c>
      <c r="C127" s="6"/>
      <c r="D127" s="19" t="s">
        <v>897</v>
      </c>
    </row>
    <row r="128" spans="1:4" x14ac:dyDescent="0.25">
      <c r="A128" s="12" t="s">
        <v>310</v>
      </c>
      <c r="B128" s="12" t="s">
        <v>316</v>
      </c>
      <c r="C128" s="6"/>
      <c r="D128" s="17" t="s">
        <v>901</v>
      </c>
    </row>
    <row r="129" spans="1:4" x14ac:dyDescent="0.25">
      <c r="A129" s="12" t="s">
        <v>310</v>
      </c>
      <c r="B129" s="12" t="s">
        <v>315</v>
      </c>
      <c r="C129" s="6"/>
      <c r="D129" s="19" t="s">
        <v>1210</v>
      </c>
    </row>
    <row r="130" spans="1:4" x14ac:dyDescent="0.25">
      <c r="A130" s="12" t="s">
        <v>310</v>
      </c>
      <c r="B130" s="12" t="s">
        <v>313</v>
      </c>
      <c r="C130" s="6"/>
      <c r="D130" s="17" t="s">
        <v>1213</v>
      </c>
    </row>
    <row r="131" spans="1:4" x14ac:dyDescent="0.25">
      <c r="A131" s="12" t="s">
        <v>310</v>
      </c>
      <c r="B131" s="12" t="s">
        <v>314</v>
      </c>
      <c r="C131" s="6"/>
      <c r="D131" s="19" t="s">
        <v>1216</v>
      </c>
    </row>
    <row r="132" spans="1:4" x14ac:dyDescent="0.25">
      <c r="A132" s="12" t="s">
        <v>318</v>
      </c>
      <c r="B132" s="12" t="s">
        <v>319</v>
      </c>
      <c r="C132" s="6"/>
      <c r="D132" s="17" t="s">
        <v>1220</v>
      </c>
    </row>
    <row r="133" spans="1:4" x14ac:dyDescent="0.25">
      <c r="A133" s="12" t="s">
        <v>320</v>
      </c>
      <c r="B133" s="12" t="s">
        <v>321</v>
      </c>
      <c r="C133" s="6"/>
      <c r="D133" s="19" t="s">
        <v>1225</v>
      </c>
    </row>
    <row r="134" spans="1:4" x14ac:dyDescent="0.25">
      <c r="A134" s="12" t="s">
        <v>320</v>
      </c>
      <c r="B134" s="12" t="s">
        <v>323</v>
      </c>
      <c r="C134" s="6"/>
      <c r="D134" s="17" t="s">
        <v>1228</v>
      </c>
    </row>
    <row r="135" spans="1:4" x14ac:dyDescent="0.25">
      <c r="A135" s="12" t="s">
        <v>320</v>
      </c>
      <c r="B135" s="12" t="s">
        <v>322</v>
      </c>
      <c r="C135" s="6"/>
      <c r="D135" s="19" t="s">
        <v>1231</v>
      </c>
    </row>
    <row r="136" spans="1:4" x14ac:dyDescent="0.25">
      <c r="A136" s="12" t="s">
        <v>320</v>
      </c>
      <c r="B136" s="12" t="s">
        <v>324</v>
      </c>
      <c r="C136" s="6"/>
      <c r="D136" s="17" t="s">
        <v>1233</v>
      </c>
    </row>
    <row r="137" spans="1:4" x14ac:dyDescent="0.25">
      <c r="A137" s="12" t="s">
        <v>325</v>
      </c>
      <c r="B137" s="12" t="s">
        <v>329</v>
      </c>
      <c r="C137" s="6"/>
      <c r="D137" s="19" t="s">
        <v>1238</v>
      </c>
    </row>
    <row r="138" spans="1:4" x14ac:dyDescent="0.25">
      <c r="A138" s="12" t="s">
        <v>325</v>
      </c>
      <c r="B138" s="12" t="s">
        <v>327</v>
      </c>
      <c r="C138" s="6"/>
      <c r="D138" s="17" t="s">
        <v>1240</v>
      </c>
    </row>
    <row r="139" spans="1:4" x14ac:dyDescent="0.25">
      <c r="A139" s="12" t="s">
        <v>325</v>
      </c>
      <c r="B139" s="12" t="s">
        <v>326</v>
      </c>
      <c r="C139" s="6"/>
      <c r="D139" s="19" t="s">
        <v>1245</v>
      </c>
    </row>
    <row r="140" spans="1:4" x14ac:dyDescent="0.25">
      <c r="A140" s="12" t="s">
        <v>325</v>
      </c>
      <c r="B140" s="12" t="s">
        <v>328</v>
      </c>
      <c r="C140" s="6"/>
      <c r="D140" s="17" t="s">
        <v>1252</v>
      </c>
    </row>
    <row r="141" spans="1:4" x14ac:dyDescent="0.25">
      <c r="A141" s="12" t="s">
        <v>330</v>
      </c>
      <c r="B141" s="12" t="s">
        <v>331</v>
      </c>
      <c r="C141" s="6"/>
      <c r="D141" s="19" t="s">
        <v>1257</v>
      </c>
    </row>
    <row r="142" spans="1:4" x14ac:dyDescent="0.25">
      <c r="A142" s="12" t="s">
        <v>332</v>
      </c>
      <c r="B142" s="12" t="s">
        <v>333</v>
      </c>
      <c r="C142" s="6"/>
      <c r="D142" s="17" t="s">
        <v>1265</v>
      </c>
    </row>
    <row r="143" spans="1:4" x14ac:dyDescent="0.25">
      <c r="A143" s="12" t="s">
        <v>1327</v>
      </c>
      <c r="B143" s="12" t="s">
        <v>1328</v>
      </c>
      <c r="C143" s="6"/>
      <c r="D143" s="19" t="s">
        <v>1269</v>
      </c>
    </row>
    <row r="144" spans="1:4" x14ac:dyDescent="0.25">
      <c r="A144" s="12" t="s">
        <v>1387</v>
      </c>
      <c r="B144" s="12" t="s">
        <v>1393</v>
      </c>
      <c r="C144" s="6"/>
      <c r="D144" s="17" t="s">
        <v>1275</v>
      </c>
    </row>
    <row r="145" spans="1:4" x14ac:dyDescent="0.25">
      <c r="A145" s="12" t="s">
        <v>1387</v>
      </c>
      <c r="B145" s="12" t="s">
        <v>1388</v>
      </c>
      <c r="C145" s="6"/>
      <c r="D145" s="19" t="s">
        <v>1280</v>
      </c>
    </row>
    <row r="146" spans="1:4" x14ac:dyDescent="0.25">
      <c r="A146" s="12" t="s">
        <v>1387</v>
      </c>
      <c r="B146" s="12" t="s">
        <v>1397</v>
      </c>
      <c r="C146" s="6"/>
      <c r="D146" s="17" t="s">
        <v>904</v>
      </c>
    </row>
    <row r="147" spans="1:4" x14ac:dyDescent="0.25">
      <c r="A147" s="12" t="s">
        <v>1387</v>
      </c>
      <c r="B147" s="12" t="s">
        <v>1392</v>
      </c>
      <c r="C147" s="6"/>
      <c r="D147" s="19" t="s">
        <v>914</v>
      </c>
    </row>
    <row r="148" spans="1:4" x14ac:dyDescent="0.25">
      <c r="A148" s="12" t="s">
        <v>1387</v>
      </c>
      <c r="B148" s="12" t="s">
        <v>1405</v>
      </c>
      <c r="C148" s="6"/>
      <c r="D148" s="17" t="s">
        <v>919</v>
      </c>
    </row>
    <row r="149" spans="1:4" x14ac:dyDescent="0.25">
      <c r="A149" s="12" t="s">
        <v>1387</v>
      </c>
      <c r="B149" s="12" t="s">
        <v>1403</v>
      </c>
      <c r="C149" s="6"/>
      <c r="D149" s="19" t="s">
        <v>921</v>
      </c>
    </row>
    <row r="150" spans="1:4" x14ac:dyDescent="0.25">
      <c r="A150" s="12" t="s">
        <v>1387</v>
      </c>
      <c r="B150" s="12" t="s">
        <v>1395</v>
      </c>
      <c r="C150" s="6"/>
      <c r="D150" s="17" t="s">
        <v>923</v>
      </c>
    </row>
    <row r="151" spans="1:4" x14ac:dyDescent="0.25">
      <c r="A151" s="12" t="s">
        <v>1387</v>
      </c>
      <c r="B151" s="12" t="s">
        <v>1391</v>
      </c>
      <c r="C151" s="6"/>
      <c r="D151" s="19" t="s">
        <v>924</v>
      </c>
    </row>
    <row r="152" spans="1:4" x14ac:dyDescent="0.25">
      <c r="A152" s="12" t="s">
        <v>1387</v>
      </c>
      <c r="B152" s="12" t="s">
        <v>1390</v>
      </c>
      <c r="C152" s="6"/>
      <c r="D152" s="17" t="s">
        <v>929</v>
      </c>
    </row>
    <row r="153" spans="1:4" x14ac:dyDescent="0.25">
      <c r="A153" s="12" t="s">
        <v>1387</v>
      </c>
      <c r="B153" s="12" t="s">
        <v>1394</v>
      </c>
      <c r="C153" s="6"/>
      <c r="D153" s="19" t="s">
        <v>931</v>
      </c>
    </row>
    <row r="154" spans="1:4" x14ac:dyDescent="0.25">
      <c r="A154" s="12" t="s">
        <v>1387</v>
      </c>
      <c r="B154" s="12" t="s">
        <v>1399</v>
      </c>
      <c r="C154" s="6"/>
      <c r="D154" s="17" t="s">
        <v>939</v>
      </c>
    </row>
    <row r="155" spans="1:4" x14ac:dyDescent="0.25">
      <c r="A155" s="12" t="s">
        <v>1387</v>
      </c>
      <c r="B155" s="12" t="s">
        <v>1398</v>
      </c>
      <c r="C155" s="6"/>
      <c r="D155" s="19" t="s">
        <v>1331</v>
      </c>
    </row>
    <row r="156" spans="1:4" x14ac:dyDescent="0.25">
      <c r="A156" s="12" t="s">
        <v>1387</v>
      </c>
      <c r="B156" s="12" t="s">
        <v>1400</v>
      </c>
      <c r="C156" s="6"/>
      <c r="D156" s="17" t="s">
        <v>940</v>
      </c>
    </row>
    <row r="157" spans="1:4" x14ac:dyDescent="0.25">
      <c r="A157" s="12" t="s">
        <v>1387</v>
      </c>
      <c r="B157" s="12" t="s">
        <v>1404</v>
      </c>
      <c r="C157" s="6"/>
      <c r="D157" s="19" t="s">
        <v>948</v>
      </c>
    </row>
    <row r="158" spans="1:4" x14ac:dyDescent="0.25">
      <c r="A158" s="12" t="s">
        <v>1387</v>
      </c>
      <c r="B158" s="12" t="s">
        <v>1396</v>
      </c>
      <c r="C158" s="6"/>
      <c r="D158" s="17" t="s">
        <v>963</v>
      </c>
    </row>
    <row r="159" spans="1:4" x14ac:dyDescent="0.25">
      <c r="A159" s="12" t="s">
        <v>1387</v>
      </c>
      <c r="B159" s="12" t="s">
        <v>1401</v>
      </c>
      <c r="C159" s="6"/>
      <c r="D159" s="19" t="s">
        <v>952</v>
      </c>
    </row>
    <row r="160" spans="1:4" x14ac:dyDescent="0.25">
      <c r="A160" s="12" t="s">
        <v>1387</v>
      </c>
      <c r="B160" s="12" t="s">
        <v>1402</v>
      </c>
      <c r="C160" s="6"/>
      <c r="D160" s="17" t="s">
        <v>970</v>
      </c>
    </row>
    <row r="161" spans="1:4" x14ac:dyDescent="0.25">
      <c r="A161" s="12" t="s">
        <v>1302</v>
      </c>
      <c r="B161" s="12" t="s">
        <v>1303</v>
      </c>
      <c r="C161" s="6"/>
      <c r="D161" s="19" t="s">
        <v>972</v>
      </c>
    </row>
    <row r="162" spans="1:4" x14ac:dyDescent="0.25">
      <c r="A162" s="12" t="s">
        <v>334</v>
      </c>
      <c r="B162" s="12" t="s">
        <v>335</v>
      </c>
      <c r="C162" s="6"/>
      <c r="D162" s="17" t="s">
        <v>1341</v>
      </c>
    </row>
    <row r="163" spans="1:4" x14ac:dyDescent="0.25">
      <c r="A163" s="12" t="s">
        <v>336</v>
      </c>
      <c r="B163" s="12" t="s">
        <v>339</v>
      </c>
      <c r="C163" s="6"/>
      <c r="D163" s="19" t="s">
        <v>978</v>
      </c>
    </row>
    <row r="164" spans="1:4" x14ac:dyDescent="0.25">
      <c r="A164" s="12" t="s">
        <v>336</v>
      </c>
      <c r="B164" s="12" t="s">
        <v>337</v>
      </c>
      <c r="C164" s="6"/>
      <c r="D164" s="17" t="s">
        <v>999</v>
      </c>
    </row>
    <row r="165" spans="1:4" x14ac:dyDescent="0.25">
      <c r="A165" s="12" t="s">
        <v>336</v>
      </c>
      <c r="B165" s="12" t="s">
        <v>340</v>
      </c>
      <c r="C165" s="6"/>
      <c r="D165" s="19" t="s">
        <v>1001</v>
      </c>
    </row>
    <row r="166" spans="1:4" x14ac:dyDescent="0.25">
      <c r="A166" s="12" t="s">
        <v>336</v>
      </c>
      <c r="B166" s="12" t="s">
        <v>338</v>
      </c>
      <c r="C166" s="6"/>
      <c r="D166" s="17" t="s">
        <v>1008</v>
      </c>
    </row>
    <row r="167" spans="1:4" x14ac:dyDescent="0.25">
      <c r="A167" s="12" t="s">
        <v>341</v>
      </c>
      <c r="B167" s="12" t="s">
        <v>345</v>
      </c>
      <c r="C167" s="6"/>
      <c r="D167" s="19" t="s">
        <v>1021</v>
      </c>
    </row>
    <row r="168" spans="1:4" x14ac:dyDescent="0.25">
      <c r="A168" s="12" t="s">
        <v>341</v>
      </c>
      <c r="B168" s="12" t="s">
        <v>344</v>
      </c>
      <c r="C168" s="6"/>
      <c r="D168" s="17" t="s">
        <v>1329</v>
      </c>
    </row>
    <row r="169" spans="1:4" x14ac:dyDescent="0.25">
      <c r="A169" s="12" t="s">
        <v>341</v>
      </c>
      <c r="B169" s="12" t="s">
        <v>342</v>
      </c>
      <c r="C169" s="6"/>
      <c r="D169" s="19" t="s">
        <v>1409</v>
      </c>
    </row>
    <row r="170" spans="1:4" x14ac:dyDescent="0.25">
      <c r="A170" s="12" t="s">
        <v>341</v>
      </c>
      <c r="B170" s="12" t="s">
        <v>343</v>
      </c>
      <c r="C170" s="6"/>
      <c r="D170" s="17" t="s">
        <v>1026</v>
      </c>
    </row>
    <row r="171" spans="1:4" x14ac:dyDescent="0.25">
      <c r="A171" s="12" t="s">
        <v>346</v>
      </c>
      <c r="B171" s="12" t="s">
        <v>364</v>
      </c>
      <c r="C171" s="6"/>
      <c r="D171" s="19" t="s">
        <v>1029</v>
      </c>
    </row>
    <row r="172" spans="1:4" x14ac:dyDescent="0.25">
      <c r="A172" s="12" t="s">
        <v>346</v>
      </c>
      <c r="B172" s="12" t="s">
        <v>361</v>
      </c>
      <c r="C172" s="6"/>
      <c r="D172" s="17" t="s">
        <v>1034</v>
      </c>
    </row>
    <row r="173" spans="1:4" x14ac:dyDescent="0.25">
      <c r="A173" s="12" t="s">
        <v>346</v>
      </c>
      <c r="B173" s="12" t="s">
        <v>363</v>
      </c>
      <c r="C173" s="6"/>
      <c r="D173" s="19" t="s">
        <v>1039</v>
      </c>
    </row>
    <row r="174" spans="1:4" x14ac:dyDescent="0.25">
      <c r="A174" s="12" t="s">
        <v>346</v>
      </c>
      <c r="B174" s="12" t="s">
        <v>356</v>
      </c>
      <c r="C174" s="6"/>
      <c r="D174" s="17" t="s">
        <v>1335</v>
      </c>
    </row>
    <row r="175" spans="1:4" x14ac:dyDescent="0.25">
      <c r="A175" s="12" t="s">
        <v>346</v>
      </c>
      <c r="B175" s="12" t="s">
        <v>353</v>
      </c>
      <c r="C175" s="6"/>
      <c r="D175" s="19" t="s">
        <v>1046</v>
      </c>
    </row>
    <row r="176" spans="1:4" x14ac:dyDescent="0.25">
      <c r="A176" s="12" t="s">
        <v>346</v>
      </c>
      <c r="B176" s="12" t="s">
        <v>347</v>
      </c>
      <c r="C176" s="6"/>
      <c r="D176" s="17" t="s">
        <v>1363</v>
      </c>
    </row>
    <row r="177" spans="1:4" x14ac:dyDescent="0.25">
      <c r="A177" s="12" t="s">
        <v>346</v>
      </c>
      <c r="B177" s="12" t="s">
        <v>359</v>
      </c>
      <c r="C177" s="6"/>
      <c r="D177" s="19" t="s">
        <v>1383</v>
      </c>
    </row>
    <row r="178" spans="1:4" x14ac:dyDescent="0.25">
      <c r="A178" s="12" t="s">
        <v>346</v>
      </c>
      <c r="B178" s="12" t="s">
        <v>355</v>
      </c>
      <c r="C178" s="6"/>
      <c r="D178" s="17" t="s">
        <v>1055</v>
      </c>
    </row>
    <row r="179" spans="1:4" x14ac:dyDescent="0.25">
      <c r="A179" s="12" t="s">
        <v>346</v>
      </c>
      <c r="B179" s="12" t="s">
        <v>349</v>
      </c>
      <c r="C179" s="6"/>
      <c r="D179" s="19" t="s">
        <v>1057</v>
      </c>
    </row>
    <row r="180" spans="1:4" x14ac:dyDescent="0.25">
      <c r="A180" s="12" t="s">
        <v>346</v>
      </c>
      <c r="B180" s="12" t="s">
        <v>350</v>
      </c>
      <c r="C180" s="6"/>
      <c r="D180" s="17" t="s">
        <v>1064</v>
      </c>
    </row>
    <row r="181" spans="1:4" x14ac:dyDescent="0.25">
      <c r="A181" s="12" t="s">
        <v>346</v>
      </c>
      <c r="B181" s="12" t="s">
        <v>351</v>
      </c>
      <c r="C181" s="6"/>
      <c r="D181" s="19" t="s">
        <v>1066</v>
      </c>
    </row>
    <row r="182" spans="1:4" x14ac:dyDescent="0.25">
      <c r="A182" s="12" t="s">
        <v>346</v>
      </c>
      <c r="B182" s="12" t="s">
        <v>357</v>
      </c>
      <c r="C182" s="6"/>
      <c r="D182" s="17" t="s">
        <v>1078</v>
      </c>
    </row>
    <row r="183" spans="1:4" x14ac:dyDescent="0.25">
      <c r="A183" s="12" t="s">
        <v>346</v>
      </c>
      <c r="B183" s="12" t="s">
        <v>362</v>
      </c>
      <c r="C183" s="6"/>
      <c r="D183" s="19" t="s">
        <v>1106</v>
      </c>
    </row>
    <row r="184" spans="1:4" x14ac:dyDescent="0.25">
      <c r="A184" s="12" t="s">
        <v>346</v>
      </c>
      <c r="B184" s="12" t="s">
        <v>354</v>
      </c>
      <c r="C184" s="6"/>
      <c r="D184" s="17" t="s">
        <v>1112</v>
      </c>
    </row>
    <row r="185" spans="1:4" x14ac:dyDescent="0.25">
      <c r="A185" s="12" t="s">
        <v>346</v>
      </c>
      <c r="B185" s="12" t="s">
        <v>352</v>
      </c>
      <c r="C185" s="6"/>
      <c r="D185" s="19" t="s">
        <v>1122</v>
      </c>
    </row>
    <row r="186" spans="1:4" x14ac:dyDescent="0.25">
      <c r="A186" s="12" t="s">
        <v>346</v>
      </c>
      <c r="B186" s="12" t="s">
        <v>358</v>
      </c>
      <c r="C186" s="6"/>
      <c r="D186" s="17" t="s">
        <v>1138</v>
      </c>
    </row>
    <row r="187" spans="1:4" x14ac:dyDescent="0.25">
      <c r="A187" s="12" t="s">
        <v>346</v>
      </c>
      <c r="B187" s="12" t="s">
        <v>360</v>
      </c>
      <c r="C187" s="6"/>
      <c r="D187" s="19" t="s">
        <v>1118</v>
      </c>
    </row>
    <row r="188" spans="1:4" x14ac:dyDescent="0.25">
      <c r="A188" s="12" t="s">
        <v>346</v>
      </c>
      <c r="B188" s="12" t="s">
        <v>348</v>
      </c>
      <c r="C188" s="6"/>
      <c r="D188" s="17" t="s">
        <v>1147</v>
      </c>
    </row>
    <row r="189" spans="1:4" x14ac:dyDescent="0.25">
      <c r="A189" s="12" t="s">
        <v>365</v>
      </c>
      <c r="B189" s="12" t="s">
        <v>372</v>
      </c>
      <c r="C189" s="6"/>
      <c r="D189" s="19" t="s">
        <v>1152</v>
      </c>
    </row>
    <row r="190" spans="1:4" x14ac:dyDescent="0.25">
      <c r="A190" s="12" t="s">
        <v>365</v>
      </c>
      <c r="B190" s="12" t="s">
        <v>366</v>
      </c>
      <c r="C190" s="6"/>
      <c r="D190" s="17" t="s">
        <v>1161</v>
      </c>
    </row>
    <row r="191" spans="1:4" x14ac:dyDescent="0.25">
      <c r="A191" s="12" t="s">
        <v>365</v>
      </c>
      <c r="B191" s="12" t="s">
        <v>369</v>
      </c>
      <c r="C191" s="6"/>
      <c r="D191" s="19" t="s">
        <v>1169</v>
      </c>
    </row>
    <row r="192" spans="1:4" x14ac:dyDescent="0.25">
      <c r="A192" s="12" t="s">
        <v>365</v>
      </c>
      <c r="B192" s="12" t="s">
        <v>371</v>
      </c>
      <c r="C192" s="6"/>
      <c r="D192" s="17" t="s">
        <v>1171</v>
      </c>
    </row>
    <row r="193" spans="1:4" x14ac:dyDescent="0.25">
      <c r="A193" s="12" t="s">
        <v>365</v>
      </c>
      <c r="B193" s="12" t="s">
        <v>370</v>
      </c>
      <c r="C193" s="6"/>
      <c r="D193" s="19" t="s">
        <v>1176</v>
      </c>
    </row>
    <row r="194" spans="1:4" x14ac:dyDescent="0.25">
      <c r="A194" s="12" t="s">
        <v>365</v>
      </c>
      <c r="B194" s="12" t="s">
        <v>367</v>
      </c>
      <c r="C194" s="6"/>
      <c r="D194" s="17" t="s">
        <v>1180</v>
      </c>
    </row>
    <row r="195" spans="1:4" x14ac:dyDescent="0.25">
      <c r="A195" s="12" t="s">
        <v>365</v>
      </c>
      <c r="B195" s="12" t="s">
        <v>368</v>
      </c>
      <c r="C195" s="6"/>
      <c r="D195" s="19" t="s">
        <v>1195</v>
      </c>
    </row>
    <row r="196" spans="1:4" x14ac:dyDescent="0.25">
      <c r="A196" s="12" t="s">
        <v>373</v>
      </c>
      <c r="B196" s="12" t="s">
        <v>374</v>
      </c>
      <c r="C196" s="6"/>
      <c r="D196" s="17" t="s">
        <v>1188</v>
      </c>
    </row>
    <row r="197" spans="1:4" x14ac:dyDescent="0.25">
      <c r="A197" s="12" t="s">
        <v>1380</v>
      </c>
      <c r="B197" s="12" t="s">
        <v>1382</v>
      </c>
      <c r="C197" s="6"/>
      <c r="D197" s="19" t="s">
        <v>1199</v>
      </c>
    </row>
    <row r="198" spans="1:4" x14ac:dyDescent="0.25">
      <c r="A198" s="12" t="s">
        <v>1380</v>
      </c>
      <c r="B198" s="12" t="s">
        <v>1381</v>
      </c>
      <c r="C198" s="6"/>
      <c r="D198" s="17" t="s">
        <v>1205</v>
      </c>
    </row>
    <row r="199" spans="1:4" x14ac:dyDescent="0.25">
      <c r="A199" s="12" t="s">
        <v>375</v>
      </c>
      <c r="B199" s="12" t="s">
        <v>377</v>
      </c>
      <c r="C199" s="6"/>
      <c r="D199" s="19" t="s">
        <v>1411</v>
      </c>
    </row>
    <row r="200" spans="1:4" x14ac:dyDescent="0.25">
      <c r="A200" s="12" t="s">
        <v>375</v>
      </c>
      <c r="B200" s="12" t="s">
        <v>379</v>
      </c>
      <c r="C200" s="6"/>
      <c r="D200" s="20" t="s">
        <v>1207</v>
      </c>
    </row>
    <row r="201" spans="1:4" x14ac:dyDescent="0.25">
      <c r="A201" s="12" t="s">
        <v>375</v>
      </c>
      <c r="B201" s="12" t="s">
        <v>378</v>
      </c>
      <c r="C201" s="6"/>
      <c r="D201" s="6"/>
    </row>
    <row r="202" spans="1:4" x14ac:dyDescent="0.25">
      <c r="A202" s="12" t="s">
        <v>375</v>
      </c>
      <c r="B202" s="12" t="s">
        <v>376</v>
      </c>
      <c r="C202" s="6"/>
      <c r="D202" s="6"/>
    </row>
    <row r="203" spans="1:4" x14ac:dyDescent="0.25">
      <c r="A203" s="12" t="s">
        <v>382</v>
      </c>
      <c r="B203" s="12" t="s">
        <v>383</v>
      </c>
      <c r="C203" s="6"/>
      <c r="D203" s="6"/>
    </row>
    <row r="204" spans="1:4" x14ac:dyDescent="0.25">
      <c r="A204" s="12" t="s">
        <v>382</v>
      </c>
      <c r="B204" s="12" t="s">
        <v>386</v>
      </c>
      <c r="C204" s="6"/>
      <c r="D204" s="6"/>
    </row>
    <row r="205" spans="1:4" x14ac:dyDescent="0.25">
      <c r="A205" s="12" t="s">
        <v>382</v>
      </c>
      <c r="B205" s="12" t="s">
        <v>385</v>
      </c>
      <c r="C205" s="6"/>
      <c r="D205" s="6"/>
    </row>
    <row r="206" spans="1:4" x14ac:dyDescent="0.25">
      <c r="A206" s="12" t="s">
        <v>382</v>
      </c>
      <c r="B206" s="12" t="s">
        <v>384</v>
      </c>
      <c r="C206" s="6"/>
      <c r="D206" s="6"/>
    </row>
    <row r="207" spans="1:4" x14ac:dyDescent="0.25">
      <c r="A207" s="12" t="s">
        <v>387</v>
      </c>
      <c r="B207" s="12" t="s">
        <v>388</v>
      </c>
      <c r="C207" s="6"/>
      <c r="D207" s="6"/>
    </row>
    <row r="208" spans="1:4" x14ac:dyDescent="0.25">
      <c r="A208" s="12" t="s">
        <v>387</v>
      </c>
      <c r="B208" s="12" t="s">
        <v>390</v>
      </c>
      <c r="C208" s="6"/>
      <c r="D208" s="6"/>
    </row>
    <row r="209" spans="1:2" x14ac:dyDescent="0.25">
      <c r="A209" s="12" t="s">
        <v>387</v>
      </c>
      <c r="B209" s="12" t="s">
        <v>389</v>
      </c>
    </row>
    <row r="210" spans="1:2" x14ac:dyDescent="0.25">
      <c r="A210" s="12" t="s">
        <v>391</v>
      </c>
      <c r="B210" s="12" t="s">
        <v>393</v>
      </c>
    </row>
    <row r="211" spans="1:2" x14ac:dyDescent="0.25">
      <c r="A211" s="12" t="s">
        <v>391</v>
      </c>
      <c r="B211" s="12" t="s">
        <v>395</v>
      </c>
    </row>
    <row r="212" spans="1:2" x14ac:dyDescent="0.25">
      <c r="A212" s="12" t="s">
        <v>391</v>
      </c>
      <c r="B212" s="12" t="s">
        <v>394</v>
      </c>
    </row>
    <row r="213" spans="1:2" x14ac:dyDescent="0.25">
      <c r="A213" s="12" t="s">
        <v>391</v>
      </c>
      <c r="B213" s="12" t="s">
        <v>392</v>
      </c>
    </row>
    <row r="214" spans="1:2" x14ac:dyDescent="0.25">
      <c r="A214" s="12" t="s">
        <v>396</v>
      </c>
      <c r="B214" s="12" t="s">
        <v>400</v>
      </c>
    </row>
    <row r="215" spans="1:2" x14ac:dyDescent="0.25">
      <c r="A215" s="12" t="s">
        <v>396</v>
      </c>
      <c r="B215" s="12" t="s">
        <v>409</v>
      </c>
    </row>
    <row r="216" spans="1:2" x14ac:dyDescent="0.25">
      <c r="A216" s="12" t="s">
        <v>396</v>
      </c>
      <c r="B216" s="12" t="s">
        <v>399</v>
      </c>
    </row>
    <row r="217" spans="1:2" x14ac:dyDescent="0.25">
      <c r="A217" s="12" t="s">
        <v>396</v>
      </c>
      <c r="B217" s="12" t="s">
        <v>405</v>
      </c>
    </row>
    <row r="218" spans="1:2" x14ac:dyDescent="0.25">
      <c r="A218" s="12" t="s">
        <v>396</v>
      </c>
      <c r="B218" s="12" t="s">
        <v>401</v>
      </c>
    </row>
    <row r="219" spans="1:2" x14ac:dyDescent="0.25">
      <c r="A219" s="12" t="s">
        <v>396</v>
      </c>
      <c r="B219" s="12" t="s">
        <v>408</v>
      </c>
    </row>
    <row r="220" spans="1:2" x14ac:dyDescent="0.25">
      <c r="A220" s="12" t="s">
        <v>396</v>
      </c>
      <c r="B220" s="12" t="s">
        <v>407</v>
      </c>
    </row>
    <row r="221" spans="1:2" x14ac:dyDescent="0.25">
      <c r="A221" s="12" t="s">
        <v>396</v>
      </c>
      <c r="B221" s="12" t="s">
        <v>404</v>
      </c>
    </row>
    <row r="222" spans="1:2" x14ac:dyDescent="0.25">
      <c r="A222" s="12" t="s">
        <v>396</v>
      </c>
      <c r="B222" s="12" t="s">
        <v>398</v>
      </c>
    </row>
    <row r="223" spans="1:2" x14ac:dyDescent="0.25">
      <c r="A223" s="12" t="s">
        <v>396</v>
      </c>
      <c r="B223" s="12" t="s">
        <v>397</v>
      </c>
    </row>
    <row r="224" spans="1:2" x14ac:dyDescent="0.25">
      <c r="A224" s="12" t="s">
        <v>396</v>
      </c>
      <c r="B224" s="12" t="s">
        <v>403</v>
      </c>
    </row>
    <row r="225" spans="1:2" x14ac:dyDescent="0.25">
      <c r="A225" s="12" t="s">
        <v>396</v>
      </c>
      <c r="B225" s="12" t="s">
        <v>402</v>
      </c>
    </row>
    <row r="226" spans="1:2" x14ac:dyDescent="0.25">
      <c r="A226" s="12" t="s">
        <v>396</v>
      </c>
      <c r="B226" s="12" t="s">
        <v>410</v>
      </c>
    </row>
    <row r="227" spans="1:2" x14ac:dyDescent="0.25">
      <c r="A227" s="12" t="s">
        <v>396</v>
      </c>
      <c r="B227" s="12" t="s">
        <v>406</v>
      </c>
    </row>
    <row r="228" spans="1:2" x14ac:dyDescent="0.25">
      <c r="A228" s="12" t="s">
        <v>411</v>
      </c>
      <c r="B228" s="12" t="s">
        <v>417</v>
      </c>
    </row>
    <row r="229" spans="1:2" x14ac:dyDescent="0.25">
      <c r="A229" s="12" t="s">
        <v>411</v>
      </c>
      <c r="B229" s="12" t="s">
        <v>416</v>
      </c>
    </row>
    <row r="230" spans="1:2" x14ac:dyDescent="0.25">
      <c r="A230" s="12" t="s">
        <v>411</v>
      </c>
      <c r="B230" s="12" t="s">
        <v>412</v>
      </c>
    </row>
    <row r="231" spans="1:2" x14ac:dyDescent="0.25">
      <c r="A231" s="12" t="s">
        <v>411</v>
      </c>
      <c r="B231" s="12" t="s">
        <v>415</v>
      </c>
    </row>
    <row r="232" spans="1:2" x14ac:dyDescent="0.25">
      <c r="A232" s="12" t="s">
        <v>411</v>
      </c>
      <c r="B232" s="12" t="s">
        <v>420</v>
      </c>
    </row>
    <row r="233" spans="1:2" x14ac:dyDescent="0.25">
      <c r="A233" s="12" t="s">
        <v>411</v>
      </c>
      <c r="B233" s="12" t="s">
        <v>414</v>
      </c>
    </row>
    <row r="234" spans="1:2" x14ac:dyDescent="0.25">
      <c r="A234" s="12" t="s">
        <v>411</v>
      </c>
      <c r="B234" s="12" t="s">
        <v>419</v>
      </c>
    </row>
    <row r="235" spans="1:2" x14ac:dyDescent="0.25">
      <c r="A235" s="12" t="s">
        <v>411</v>
      </c>
      <c r="B235" s="12" t="s">
        <v>413</v>
      </c>
    </row>
    <row r="236" spans="1:2" x14ac:dyDescent="0.25">
      <c r="A236" s="12" t="s">
        <v>411</v>
      </c>
      <c r="B236" s="12" t="s">
        <v>418</v>
      </c>
    </row>
    <row r="237" spans="1:2" x14ac:dyDescent="0.25">
      <c r="A237" s="12" t="s">
        <v>421</v>
      </c>
      <c r="B237" s="12" t="s">
        <v>426</v>
      </c>
    </row>
    <row r="238" spans="1:2" x14ac:dyDescent="0.25">
      <c r="A238" s="12" t="s">
        <v>421</v>
      </c>
      <c r="B238" s="12" t="s">
        <v>425</v>
      </c>
    </row>
    <row r="239" spans="1:2" x14ac:dyDescent="0.25">
      <c r="A239" s="12" t="s">
        <v>421</v>
      </c>
      <c r="B239" s="12" t="s">
        <v>422</v>
      </c>
    </row>
    <row r="240" spans="1:2" x14ac:dyDescent="0.25">
      <c r="A240" s="12" t="s">
        <v>421</v>
      </c>
      <c r="B240" s="12" t="s">
        <v>424</v>
      </c>
    </row>
    <row r="241" spans="1:2" x14ac:dyDescent="0.25">
      <c r="A241" s="12" t="s">
        <v>421</v>
      </c>
      <c r="B241" s="12" t="s">
        <v>423</v>
      </c>
    </row>
    <row r="242" spans="1:2" x14ac:dyDescent="0.25">
      <c r="A242" s="12" t="s">
        <v>430</v>
      </c>
      <c r="B242" s="12" t="s">
        <v>431</v>
      </c>
    </row>
    <row r="243" spans="1:2" x14ac:dyDescent="0.25">
      <c r="A243" s="12" t="s">
        <v>430</v>
      </c>
      <c r="B243" s="12" t="s">
        <v>433</v>
      </c>
    </row>
    <row r="244" spans="1:2" x14ac:dyDescent="0.25">
      <c r="A244" s="12" t="s">
        <v>430</v>
      </c>
      <c r="B244" s="12" t="s">
        <v>432</v>
      </c>
    </row>
    <row r="245" spans="1:2" x14ac:dyDescent="0.25">
      <c r="A245" s="12" t="s">
        <v>1315</v>
      </c>
      <c r="B245" s="12" t="s">
        <v>1316</v>
      </c>
    </row>
    <row r="246" spans="1:2" x14ac:dyDescent="0.25">
      <c r="A246" s="12" t="s">
        <v>1315</v>
      </c>
      <c r="B246" s="12" t="s">
        <v>1317</v>
      </c>
    </row>
    <row r="247" spans="1:2" x14ac:dyDescent="0.25">
      <c r="A247" s="12" t="s">
        <v>380</v>
      </c>
      <c r="B247" s="12" t="s">
        <v>381</v>
      </c>
    </row>
    <row r="248" spans="1:2" x14ac:dyDescent="0.25">
      <c r="A248" s="12" t="s">
        <v>427</v>
      </c>
      <c r="B248" s="12" t="s">
        <v>429</v>
      </c>
    </row>
    <row r="249" spans="1:2" x14ac:dyDescent="0.25">
      <c r="A249" s="12" t="s">
        <v>427</v>
      </c>
      <c r="B249" s="12" t="s">
        <v>428</v>
      </c>
    </row>
    <row r="250" spans="1:2" x14ac:dyDescent="0.25">
      <c r="A250" s="12" t="s">
        <v>434</v>
      </c>
      <c r="B250" s="12" t="s">
        <v>393</v>
      </c>
    </row>
    <row r="251" spans="1:2" x14ac:dyDescent="0.25">
      <c r="A251" s="12" t="s">
        <v>434</v>
      </c>
      <c r="B251" s="12" t="s">
        <v>435</v>
      </c>
    </row>
    <row r="252" spans="1:2" x14ac:dyDescent="0.25">
      <c r="A252" s="12" t="s">
        <v>434</v>
      </c>
      <c r="B252" s="12" t="s">
        <v>439</v>
      </c>
    </row>
    <row r="253" spans="1:2" x14ac:dyDescent="0.25">
      <c r="A253" s="12" t="s">
        <v>434</v>
      </c>
      <c r="B253" s="12" t="s">
        <v>438</v>
      </c>
    </row>
    <row r="254" spans="1:2" x14ac:dyDescent="0.25">
      <c r="A254" s="12" t="s">
        <v>434</v>
      </c>
      <c r="B254" s="12" t="s">
        <v>437</v>
      </c>
    </row>
    <row r="255" spans="1:2" x14ac:dyDescent="0.25">
      <c r="A255" s="12" t="s">
        <v>434</v>
      </c>
      <c r="B255" s="12" t="s">
        <v>436</v>
      </c>
    </row>
    <row r="256" spans="1:2" x14ac:dyDescent="0.25">
      <c r="A256" s="12" t="s">
        <v>1351</v>
      </c>
      <c r="B256" s="12" t="s">
        <v>1352</v>
      </c>
    </row>
    <row r="257" spans="1:2" x14ac:dyDescent="0.25">
      <c r="A257" s="12" t="s">
        <v>1355</v>
      </c>
      <c r="B257" s="12" t="s">
        <v>1356</v>
      </c>
    </row>
    <row r="258" spans="1:2" x14ac:dyDescent="0.25">
      <c r="A258" s="12" t="s">
        <v>440</v>
      </c>
      <c r="B258" s="12" t="s">
        <v>444</v>
      </c>
    </row>
    <row r="259" spans="1:2" x14ac:dyDescent="0.25">
      <c r="A259" s="12" t="s">
        <v>440</v>
      </c>
      <c r="B259" s="12" t="s">
        <v>446</v>
      </c>
    </row>
    <row r="260" spans="1:2" x14ac:dyDescent="0.25">
      <c r="A260" s="12" t="s">
        <v>440</v>
      </c>
      <c r="B260" s="12" t="s">
        <v>449</v>
      </c>
    </row>
    <row r="261" spans="1:2" x14ac:dyDescent="0.25">
      <c r="A261" s="12" t="s">
        <v>440</v>
      </c>
      <c r="B261" s="12" t="s">
        <v>441</v>
      </c>
    </row>
    <row r="262" spans="1:2" x14ac:dyDescent="0.25">
      <c r="A262" s="12" t="s">
        <v>440</v>
      </c>
      <c r="B262" s="12" t="s">
        <v>450</v>
      </c>
    </row>
    <row r="263" spans="1:2" x14ac:dyDescent="0.25">
      <c r="A263" s="12" t="s">
        <v>440</v>
      </c>
      <c r="B263" s="12" t="s">
        <v>442</v>
      </c>
    </row>
    <row r="264" spans="1:2" x14ac:dyDescent="0.25">
      <c r="A264" s="12" t="s">
        <v>440</v>
      </c>
      <c r="B264" s="12" t="s">
        <v>447</v>
      </c>
    </row>
    <row r="265" spans="1:2" x14ac:dyDescent="0.25">
      <c r="A265" s="12" t="s">
        <v>440</v>
      </c>
      <c r="B265" s="12" t="s">
        <v>448</v>
      </c>
    </row>
    <row r="266" spans="1:2" x14ac:dyDescent="0.25">
      <c r="A266" s="12" t="s">
        <v>440</v>
      </c>
      <c r="B266" s="12" t="s">
        <v>443</v>
      </c>
    </row>
    <row r="267" spans="1:2" x14ac:dyDescent="0.25">
      <c r="A267" s="12" t="s">
        <v>440</v>
      </c>
      <c r="B267" s="12" t="s">
        <v>445</v>
      </c>
    </row>
    <row r="268" spans="1:2" x14ac:dyDescent="0.25">
      <c r="A268" s="12" t="s">
        <v>451</v>
      </c>
      <c r="B268" s="12" t="s">
        <v>452</v>
      </c>
    </row>
    <row r="269" spans="1:2" x14ac:dyDescent="0.25">
      <c r="A269" s="12" t="s">
        <v>1333</v>
      </c>
      <c r="B269" s="12" t="s">
        <v>1334</v>
      </c>
    </row>
    <row r="270" spans="1:2" x14ac:dyDescent="0.25">
      <c r="A270" s="12" t="s">
        <v>453</v>
      </c>
      <c r="B270" s="12" t="s">
        <v>455</v>
      </c>
    </row>
    <row r="271" spans="1:2" x14ac:dyDescent="0.25">
      <c r="A271" s="12" t="s">
        <v>453</v>
      </c>
      <c r="B271" s="12" t="s">
        <v>454</v>
      </c>
    </row>
    <row r="272" spans="1:2" x14ac:dyDescent="0.25">
      <c r="A272" s="12" t="s">
        <v>453</v>
      </c>
      <c r="B272" s="12" t="s">
        <v>468</v>
      </c>
    </row>
    <row r="273" spans="1:2" x14ac:dyDescent="0.25">
      <c r="A273" s="12" t="s">
        <v>453</v>
      </c>
      <c r="B273" s="12" t="s">
        <v>469</v>
      </c>
    </row>
    <row r="274" spans="1:2" x14ac:dyDescent="0.25">
      <c r="A274" s="12" t="s">
        <v>453</v>
      </c>
      <c r="B274" s="12" t="s">
        <v>466</v>
      </c>
    </row>
    <row r="275" spans="1:2" x14ac:dyDescent="0.25">
      <c r="A275" s="12" t="s">
        <v>453</v>
      </c>
      <c r="B275" s="12" t="s">
        <v>456</v>
      </c>
    </row>
    <row r="276" spans="1:2" x14ac:dyDescent="0.25">
      <c r="A276" s="12" t="s">
        <v>453</v>
      </c>
      <c r="B276" s="12" t="s">
        <v>463</v>
      </c>
    </row>
    <row r="277" spans="1:2" x14ac:dyDescent="0.25">
      <c r="A277" s="12" t="s">
        <v>453</v>
      </c>
      <c r="B277" s="12" t="s">
        <v>457</v>
      </c>
    </row>
    <row r="278" spans="1:2" x14ac:dyDescent="0.25">
      <c r="A278" s="12" t="s">
        <v>453</v>
      </c>
      <c r="B278" s="12" t="s">
        <v>458</v>
      </c>
    </row>
    <row r="279" spans="1:2" x14ac:dyDescent="0.25">
      <c r="A279" s="12" t="s">
        <v>453</v>
      </c>
      <c r="B279" s="12" t="s">
        <v>462</v>
      </c>
    </row>
    <row r="280" spans="1:2" x14ac:dyDescent="0.25">
      <c r="A280" s="12" t="s">
        <v>453</v>
      </c>
      <c r="B280" s="12" t="s">
        <v>464</v>
      </c>
    </row>
    <row r="281" spans="1:2" x14ac:dyDescent="0.25">
      <c r="A281" s="12" t="s">
        <v>453</v>
      </c>
      <c r="B281" s="12" t="s">
        <v>459</v>
      </c>
    </row>
    <row r="282" spans="1:2" x14ac:dyDescent="0.25">
      <c r="A282" s="12" t="s">
        <v>453</v>
      </c>
      <c r="B282" s="12" t="s">
        <v>467</v>
      </c>
    </row>
    <row r="283" spans="1:2" x14ac:dyDescent="0.25">
      <c r="A283" s="12" t="s">
        <v>453</v>
      </c>
      <c r="B283" s="12" t="s">
        <v>460</v>
      </c>
    </row>
    <row r="284" spans="1:2" x14ac:dyDescent="0.25">
      <c r="A284" s="12" t="s">
        <v>453</v>
      </c>
      <c r="B284" s="12" t="s">
        <v>461</v>
      </c>
    </row>
    <row r="285" spans="1:2" x14ac:dyDescent="0.25">
      <c r="A285" s="12" t="s">
        <v>453</v>
      </c>
      <c r="B285" s="12" t="s">
        <v>465</v>
      </c>
    </row>
    <row r="286" spans="1:2" x14ac:dyDescent="0.25">
      <c r="A286" s="12" t="s">
        <v>470</v>
      </c>
      <c r="B286" s="12" t="s">
        <v>474</v>
      </c>
    </row>
    <row r="287" spans="1:2" x14ac:dyDescent="0.25">
      <c r="A287" s="12" t="s">
        <v>470</v>
      </c>
      <c r="B287" s="12" t="s">
        <v>477</v>
      </c>
    </row>
    <row r="288" spans="1:2" x14ac:dyDescent="0.25">
      <c r="A288" s="12" t="s">
        <v>470</v>
      </c>
      <c r="B288" s="12" t="s">
        <v>476</v>
      </c>
    </row>
    <row r="289" spans="1:2" x14ac:dyDescent="0.25">
      <c r="A289" s="12" t="s">
        <v>470</v>
      </c>
      <c r="B289" s="12" t="s">
        <v>472</v>
      </c>
    </row>
    <row r="290" spans="1:2" x14ac:dyDescent="0.25">
      <c r="A290" s="12" t="s">
        <v>470</v>
      </c>
      <c r="B290" s="12" t="s">
        <v>471</v>
      </c>
    </row>
    <row r="291" spans="1:2" x14ac:dyDescent="0.25">
      <c r="A291" s="12" t="s">
        <v>470</v>
      </c>
      <c r="B291" s="12" t="s">
        <v>473</v>
      </c>
    </row>
    <row r="292" spans="1:2" x14ac:dyDescent="0.25">
      <c r="A292" s="12" t="s">
        <v>470</v>
      </c>
      <c r="B292" s="12" t="s">
        <v>475</v>
      </c>
    </row>
    <row r="293" spans="1:2" x14ac:dyDescent="0.25">
      <c r="A293" s="12" t="s">
        <v>478</v>
      </c>
      <c r="B293" s="12" t="s">
        <v>479</v>
      </c>
    </row>
    <row r="294" spans="1:2" x14ac:dyDescent="0.25">
      <c r="A294" s="12" t="s">
        <v>480</v>
      </c>
      <c r="B294" s="12" t="s">
        <v>481</v>
      </c>
    </row>
    <row r="295" spans="1:2" x14ac:dyDescent="0.25">
      <c r="A295" s="12" t="s">
        <v>480</v>
      </c>
      <c r="B295" s="12" t="s">
        <v>482</v>
      </c>
    </row>
    <row r="296" spans="1:2" x14ac:dyDescent="0.25">
      <c r="A296" s="12" t="s">
        <v>480</v>
      </c>
      <c r="B296" s="12" t="s">
        <v>486</v>
      </c>
    </row>
    <row r="297" spans="1:2" x14ac:dyDescent="0.25">
      <c r="A297" s="12" t="s">
        <v>480</v>
      </c>
      <c r="B297" s="12" t="s">
        <v>489</v>
      </c>
    </row>
    <row r="298" spans="1:2" x14ac:dyDescent="0.25">
      <c r="A298" s="12" t="s">
        <v>480</v>
      </c>
      <c r="B298" s="12" t="s">
        <v>483</v>
      </c>
    </row>
    <row r="299" spans="1:2" x14ac:dyDescent="0.25">
      <c r="A299" s="12" t="s">
        <v>480</v>
      </c>
      <c r="B299" s="12" t="s">
        <v>484</v>
      </c>
    </row>
    <row r="300" spans="1:2" x14ac:dyDescent="0.25">
      <c r="A300" s="12" t="s">
        <v>480</v>
      </c>
      <c r="B300" s="12" t="s">
        <v>485</v>
      </c>
    </row>
    <row r="301" spans="1:2" x14ac:dyDescent="0.25">
      <c r="A301" s="12" t="s">
        <v>480</v>
      </c>
      <c r="B301" s="12" t="s">
        <v>487</v>
      </c>
    </row>
    <row r="302" spans="1:2" x14ac:dyDescent="0.25">
      <c r="A302" s="12" t="s">
        <v>480</v>
      </c>
      <c r="B302" s="12" t="s">
        <v>488</v>
      </c>
    </row>
    <row r="303" spans="1:2" x14ac:dyDescent="0.25">
      <c r="A303" s="12" t="s">
        <v>490</v>
      </c>
      <c r="B303" s="12" t="s">
        <v>491</v>
      </c>
    </row>
    <row r="304" spans="1:2" x14ac:dyDescent="0.25">
      <c r="A304" s="12" t="s">
        <v>490</v>
      </c>
      <c r="B304" s="12" t="s">
        <v>495</v>
      </c>
    </row>
    <row r="305" spans="1:2" x14ac:dyDescent="0.25">
      <c r="A305" s="12" t="s">
        <v>490</v>
      </c>
      <c r="B305" s="12" t="s">
        <v>494</v>
      </c>
    </row>
    <row r="306" spans="1:2" x14ac:dyDescent="0.25">
      <c r="A306" s="12" t="s">
        <v>490</v>
      </c>
      <c r="B306" s="12" t="s">
        <v>493</v>
      </c>
    </row>
    <row r="307" spans="1:2" x14ac:dyDescent="0.25">
      <c r="A307" s="12" t="s">
        <v>490</v>
      </c>
      <c r="B307" s="12" t="s">
        <v>492</v>
      </c>
    </row>
    <row r="308" spans="1:2" x14ac:dyDescent="0.25">
      <c r="A308" s="12" t="s">
        <v>1359</v>
      </c>
      <c r="B308" s="12" t="s">
        <v>1360</v>
      </c>
    </row>
    <row r="309" spans="1:2" x14ac:dyDescent="0.25">
      <c r="A309" s="12" t="s">
        <v>496</v>
      </c>
      <c r="B309" s="12" t="s">
        <v>508</v>
      </c>
    </row>
    <row r="310" spans="1:2" x14ac:dyDescent="0.25">
      <c r="A310" s="12" t="s">
        <v>496</v>
      </c>
      <c r="B310" s="12" t="s">
        <v>497</v>
      </c>
    </row>
    <row r="311" spans="1:2" x14ac:dyDescent="0.25">
      <c r="A311" s="12" t="s">
        <v>496</v>
      </c>
      <c r="B311" s="12" t="s">
        <v>509</v>
      </c>
    </row>
    <row r="312" spans="1:2" x14ac:dyDescent="0.25">
      <c r="A312" s="12" t="s">
        <v>496</v>
      </c>
      <c r="B312" s="12" t="s">
        <v>499</v>
      </c>
    </row>
    <row r="313" spans="1:2" x14ac:dyDescent="0.25">
      <c r="A313" s="12" t="s">
        <v>496</v>
      </c>
      <c r="B313" s="12" t="s">
        <v>511</v>
      </c>
    </row>
    <row r="314" spans="1:2" x14ac:dyDescent="0.25">
      <c r="A314" s="12" t="s">
        <v>496</v>
      </c>
      <c r="B314" s="12" t="s">
        <v>500</v>
      </c>
    </row>
    <row r="315" spans="1:2" x14ac:dyDescent="0.25">
      <c r="A315" s="12" t="s">
        <v>496</v>
      </c>
      <c r="B315" s="12" t="s">
        <v>507</v>
      </c>
    </row>
    <row r="316" spans="1:2" x14ac:dyDescent="0.25">
      <c r="A316" s="12" t="s">
        <v>496</v>
      </c>
      <c r="B316" s="12" t="s">
        <v>498</v>
      </c>
    </row>
    <row r="317" spans="1:2" x14ac:dyDescent="0.25">
      <c r="A317" s="12" t="s">
        <v>496</v>
      </c>
      <c r="B317" s="12" t="s">
        <v>501</v>
      </c>
    </row>
    <row r="318" spans="1:2" x14ac:dyDescent="0.25">
      <c r="A318" s="12" t="s">
        <v>496</v>
      </c>
      <c r="B318" s="12" t="s">
        <v>502</v>
      </c>
    </row>
    <row r="319" spans="1:2" x14ac:dyDescent="0.25">
      <c r="A319" s="12" t="s">
        <v>496</v>
      </c>
      <c r="B319" s="12" t="s">
        <v>503</v>
      </c>
    </row>
    <row r="320" spans="1:2" x14ac:dyDescent="0.25">
      <c r="A320" s="12" t="s">
        <v>496</v>
      </c>
      <c r="B320" s="12" t="s">
        <v>504</v>
      </c>
    </row>
    <row r="321" spans="1:2" x14ac:dyDescent="0.25">
      <c r="A321" s="12" t="s">
        <v>496</v>
      </c>
      <c r="B321" s="12" t="s">
        <v>506</v>
      </c>
    </row>
    <row r="322" spans="1:2" x14ac:dyDescent="0.25">
      <c r="A322" s="12" t="s">
        <v>496</v>
      </c>
      <c r="B322" s="12" t="s">
        <v>505</v>
      </c>
    </row>
    <row r="323" spans="1:2" x14ac:dyDescent="0.25">
      <c r="A323" s="12" t="s">
        <v>496</v>
      </c>
      <c r="B323" s="12" t="s">
        <v>510</v>
      </c>
    </row>
    <row r="324" spans="1:2" x14ac:dyDescent="0.25">
      <c r="A324" s="12" t="s">
        <v>512</v>
      </c>
      <c r="B324" s="12" t="s">
        <v>513</v>
      </c>
    </row>
    <row r="325" spans="1:2" x14ac:dyDescent="0.25">
      <c r="A325" s="12" t="s">
        <v>512</v>
      </c>
      <c r="B325" s="12" t="s">
        <v>514</v>
      </c>
    </row>
    <row r="326" spans="1:2" x14ac:dyDescent="0.25">
      <c r="A326" s="12" t="s">
        <v>512</v>
      </c>
      <c r="B326" s="12" t="s">
        <v>516</v>
      </c>
    </row>
    <row r="327" spans="1:2" x14ac:dyDescent="0.25">
      <c r="A327" s="12" t="s">
        <v>512</v>
      </c>
      <c r="B327" s="12" t="s">
        <v>515</v>
      </c>
    </row>
    <row r="328" spans="1:2" x14ac:dyDescent="0.25">
      <c r="A328" s="12" t="s">
        <v>517</v>
      </c>
      <c r="B328" s="12" t="s">
        <v>526</v>
      </c>
    </row>
    <row r="329" spans="1:2" x14ac:dyDescent="0.25">
      <c r="A329" s="12" t="s">
        <v>517</v>
      </c>
      <c r="B329" s="12" t="s">
        <v>524</v>
      </c>
    </row>
    <row r="330" spans="1:2" x14ac:dyDescent="0.25">
      <c r="A330" s="12" t="s">
        <v>517</v>
      </c>
      <c r="B330" s="12" t="s">
        <v>522</v>
      </c>
    </row>
    <row r="331" spans="1:2" x14ac:dyDescent="0.25">
      <c r="A331" s="12" t="s">
        <v>517</v>
      </c>
      <c r="B331" s="12" t="s">
        <v>519</v>
      </c>
    </row>
    <row r="332" spans="1:2" x14ac:dyDescent="0.25">
      <c r="A332" s="12" t="s">
        <v>517</v>
      </c>
      <c r="B332" s="12" t="s">
        <v>521</v>
      </c>
    </row>
    <row r="333" spans="1:2" x14ac:dyDescent="0.25">
      <c r="A333" s="12" t="s">
        <v>517</v>
      </c>
      <c r="B333" s="12" t="s">
        <v>523</v>
      </c>
    </row>
    <row r="334" spans="1:2" x14ac:dyDescent="0.25">
      <c r="A334" s="12" t="s">
        <v>517</v>
      </c>
      <c r="B334" s="12" t="s">
        <v>520</v>
      </c>
    </row>
    <row r="335" spans="1:2" x14ac:dyDescent="0.25">
      <c r="A335" s="12" t="s">
        <v>517</v>
      </c>
      <c r="B335" s="12" t="s">
        <v>527</v>
      </c>
    </row>
    <row r="336" spans="1:2" x14ac:dyDescent="0.25">
      <c r="A336" s="12" t="s">
        <v>517</v>
      </c>
      <c r="B336" s="12" t="s">
        <v>518</v>
      </c>
    </row>
    <row r="337" spans="1:2" x14ac:dyDescent="0.25">
      <c r="A337" s="12" t="s">
        <v>517</v>
      </c>
      <c r="B337" s="12" t="s">
        <v>525</v>
      </c>
    </row>
    <row r="338" spans="1:2" x14ac:dyDescent="0.25">
      <c r="A338" s="12" t="s">
        <v>528</v>
      </c>
      <c r="B338" s="12" t="s">
        <v>533</v>
      </c>
    </row>
    <row r="339" spans="1:2" x14ac:dyDescent="0.25">
      <c r="A339" s="12" t="s">
        <v>528</v>
      </c>
      <c r="B339" s="12" t="s">
        <v>532</v>
      </c>
    </row>
    <row r="340" spans="1:2" x14ac:dyDescent="0.25">
      <c r="A340" s="12" t="s">
        <v>528</v>
      </c>
      <c r="B340" s="12" t="s">
        <v>531</v>
      </c>
    </row>
    <row r="341" spans="1:2" x14ac:dyDescent="0.25">
      <c r="A341" s="12" t="s">
        <v>528</v>
      </c>
      <c r="B341" s="12" t="s">
        <v>534</v>
      </c>
    </row>
    <row r="342" spans="1:2" x14ac:dyDescent="0.25">
      <c r="A342" s="12" t="s">
        <v>528</v>
      </c>
      <c r="B342" s="12" t="s">
        <v>535</v>
      </c>
    </row>
    <row r="343" spans="1:2" x14ac:dyDescent="0.25">
      <c r="A343" s="12" t="s">
        <v>528</v>
      </c>
      <c r="B343" s="12" t="s">
        <v>529</v>
      </c>
    </row>
    <row r="344" spans="1:2" x14ac:dyDescent="0.25">
      <c r="A344" s="12" t="s">
        <v>528</v>
      </c>
      <c r="B344" s="12" t="s">
        <v>530</v>
      </c>
    </row>
    <row r="345" spans="1:2" x14ac:dyDescent="0.25">
      <c r="A345" s="12" t="s">
        <v>536</v>
      </c>
      <c r="B345" s="12" t="s">
        <v>543</v>
      </c>
    </row>
    <row r="346" spans="1:2" x14ac:dyDescent="0.25">
      <c r="A346" s="12" t="s">
        <v>536</v>
      </c>
      <c r="B346" s="12" t="s">
        <v>538</v>
      </c>
    </row>
    <row r="347" spans="1:2" x14ac:dyDescent="0.25">
      <c r="A347" s="12" t="s">
        <v>536</v>
      </c>
      <c r="B347" s="12" t="s">
        <v>539</v>
      </c>
    </row>
    <row r="348" spans="1:2" x14ac:dyDescent="0.25">
      <c r="A348" s="12" t="s">
        <v>536</v>
      </c>
      <c r="B348" s="12" t="s">
        <v>546</v>
      </c>
    </row>
    <row r="349" spans="1:2" x14ac:dyDescent="0.25">
      <c r="A349" s="12" t="s">
        <v>536</v>
      </c>
      <c r="B349" s="12" t="s">
        <v>545</v>
      </c>
    </row>
    <row r="350" spans="1:2" x14ac:dyDescent="0.25">
      <c r="A350" s="12" t="s">
        <v>536</v>
      </c>
      <c r="B350" s="12" t="s">
        <v>540</v>
      </c>
    </row>
    <row r="351" spans="1:2" x14ac:dyDescent="0.25">
      <c r="A351" s="12" t="s">
        <v>536</v>
      </c>
      <c r="B351" s="12" t="s">
        <v>542</v>
      </c>
    </row>
    <row r="352" spans="1:2" x14ac:dyDescent="0.25">
      <c r="A352" s="12" t="s">
        <v>536</v>
      </c>
      <c r="B352" s="12" t="s">
        <v>537</v>
      </c>
    </row>
    <row r="353" spans="1:2" x14ac:dyDescent="0.25">
      <c r="A353" s="12" t="s">
        <v>536</v>
      </c>
      <c r="B353" s="12" t="s">
        <v>541</v>
      </c>
    </row>
    <row r="354" spans="1:2" x14ac:dyDescent="0.25">
      <c r="A354" s="12" t="s">
        <v>536</v>
      </c>
      <c r="B354" s="12" t="s">
        <v>544</v>
      </c>
    </row>
    <row r="355" spans="1:2" x14ac:dyDescent="0.25">
      <c r="A355" s="12" t="s">
        <v>547</v>
      </c>
      <c r="B355" s="12" t="s">
        <v>548</v>
      </c>
    </row>
    <row r="356" spans="1:2" x14ac:dyDescent="0.25">
      <c r="A356" s="12" t="s">
        <v>549</v>
      </c>
      <c r="B356" s="12" t="s">
        <v>554</v>
      </c>
    </row>
    <row r="357" spans="1:2" x14ac:dyDescent="0.25">
      <c r="A357" s="12" t="s">
        <v>549</v>
      </c>
      <c r="B357" s="12" t="s">
        <v>551</v>
      </c>
    </row>
    <row r="358" spans="1:2" x14ac:dyDescent="0.25">
      <c r="A358" s="12" t="s">
        <v>549</v>
      </c>
      <c r="B358" s="12" t="s">
        <v>575</v>
      </c>
    </row>
    <row r="359" spans="1:2" x14ac:dyDescent="0.25">
      <c r="A359" s="12" t="s">
        <v>549</v>
      </c>
      <c r="B359" s="12" t="s">
        <v>574</v>
      </c>
    </row>
    <row r="360" spans="1:2" x14ac:dyDescent="0.25">
      <c r="A360" s="12" t="s">
        <v>549</v>
      </c>
      <c r="B360" s="12" t="s">
        <v>582</v>
      </c>
    </row>
    <row r="361" spans="1:2" x14ac:dyDescent="0.25">
      <c r="A361" s="12" t="s">
        <v>549</v>
      </c>
      <c r="B361" s="12" t="s">
        <v>588</v>
      </c>
    </row>
    <row r="362" spans="1:2" x14ac:dyDescent="0.25">
      <c r="A362" s="12" t="s">
        <v>549</v>
      </c>
      <c r="B362" s="12" t="s">
        <v>553</v>
      </c>
    </row>
    <row r="363" spans="1:2" x14ac:dyDescent="0.25">
      <c r="A363" s="12" t="s">
        <v>549</v>
      </c>
      <c r="B363" s="12" t="s">
        <v>568</v>
      </c>
    </row>
    <row r="364" spans="1:2" x14ac:dyDescent="0.25">
      <c r="A364" s="12" t="s">
        <v>549</v>
      </c>
      <c r="B364" s="12" t="s">
        <v>578</v>
      </c>
    </row>
    <row r="365" spans="1:2" x14ac:dyDescent="0.25">
      <c r="A365" s="12" t="s">
        <v>549</v>
      </c>
      <c r="B365" s="12" t="s">
        <v>587</v>
      </c>
    </row>
    <row r="366" spans="1:2" x14ac:dyDescent="0.25">
      <c r="A366" s="12" t="s">
        <v>549</v>
      </c>
      <c r="B366" s="12" t="s">
        <v>569</v>
      </c>
    </row>
    <row r="367" spans="1:2" x14ac:dyDescent="0.25">
      <c r="A367" s="12" t="s">
        <v>549</v>
      </c>
      <c r="B367" s="12" t="s">
        <v>583</v>
      </c>
    </row>
    <row r="368" spans="1:2" x14ac:dyDescent="0.25">
      <c r="A368" s="12" t="s">
        <v>549</v>
      </c>
      <c r="B368" s="12" t="s">
        <v>581</v>
      </c>
    </row>
    <row r="369" spans="1:2" x14ac:dyDescent="0.25">
      <c r="A369" s="12" t="s">
        <v>549</v>
      </c>
      <c r="B369" s="12" t="s">
        <v>560</v>
      </c>
    </row>
    <row r="370" spans="1:2" x14ac:dyDescent="0.25">
      <c r="A370" s="12" t="s">
        <v>549</v>
      </c>
      <c r="B370" s="12" t="s">
        <v>556</v>
      </c>
    </row>
    <row r="371" spans="1:2" x14ac:dyDescent="0.25">
      <c r="A371" s="12" t="s">
        <v>549</v>
      </c>
      <c r="B371" s="12" t="s">
        <v>573</v>
      </c>
    </row>
    <row r="372" spans="1:2" x14ac:dyDescent="0.25">
      <c r="A372" s="12" t="s">
        <v>549</v>
      </c>
      <c r="B372" s="12" t="s">
        <v>567</v>
      </c>
    </row>
    <row r="373" spans="1:2" x14ac:dyDescent="0.25">
      <c r="A373" s="12" t="s">
        <v>549</v>
      </c>
      <c r="B373" s="12" t="s">
        <v>576</v>
      </c>
    </row>
    <row r="374" spans="1:2" x14ac:dyDescent="0.25">
      <c r="A374" s="12" t="s">
        <v>549</v>
      </c>
      <c r="B374" s="12" t="s">
        <v>594</v>
      </c>
    </row>
    <row r="375" spans="1:2" x14ac:dyDescent="0.25">
      <c r="A375" s="12" t="s">
        <v>549</v>
      </c>
      <c r="B375" s="12" t="s">
        <v>580</v>
      </c>
    </row>
    <row r="376" spans="1:2" x14ac:dyDescent="0.25">
      <c r="A376" s="12" t="s">
        <v>549</v>
      </c>
      <c r="B376" s="12" t="s">
        <v>592</v>
      </c>
    </row>
    <row r="377" spans="1:2" x14ac:dyDescent="0.25">
      <c r="A377" s="12" t="s">
        <v>549</v>
      </c>
      <c r="B377" s="12" t="s">
        <v>589</v>
      </c>
    </row>
    <row r="378" spans="1:2" x14ac:dyDescent="0.25">
      <c r="A378" s="12" t="s">
        <v>549</v>
      </c>
      <c r="B378" s="12" t="s">
        <v>591</v>
      </c>
    </row>
    <row r="379" spans="1:2" x14ac:dyDescent="0.25">
      <c r="A379" s="12" t="s">
        <v>549</v>
      </c>
      <c r="B379" s="12" t="s">
        <v>590</v>
      </c>
    </row>
    <row r="380" spans="1:2" x14ac:dyDescent="0.25">
      <c r="A380" s="12" t="s">
        <v>549</v>
      </c>
      <c r="B380" s="12" t="s">
        <v>593</v>
      </c>
    </row>
    <row r="381" spans="1:2" x14ac:dyDescent="0.25">
      <c r="A381" s="12" t="s">
        <v>549</v>
      </c>
      <c r="B381" s="12" t="s">
        <v>557</v>
      </c>
    </row>
    <row r="382" spans="1:2" x14ac:dyDescent="0.25">
      <c r="A382" s="12" t="s">
        <v>549</v>
      </c>
      <c r="B382" s="12" t="s">
        <v>555</v>
      </c>
    </row>
    <row r="383" spans="1:2" x14ac:dyDescent="0.25">
      <c r="A383" s="12" t="s">
        <v>549</v>
      </c>
      <c r="B383" s="12" t="s">
        <v>562</v>
      </c>
    </row>
    <row r="384" spans="1:2" x14ac:dyDescent="0.25">
      <c r="A384" s="12" t="s">
        <v>549</v>
      </c>
      <c r="B384" s="12" t="s">
        <v>559</v>
      </c>
    </row>
    <row r="385" spans="1:2" x14ac:dyDescent="0.25">
      <c r="A385" s="12" t="s">
        <v>549</v>
      </c>
      <c r="B385" s="12" t="s">
        <v>564</v>
      </c>
    </row>
    <row r="386" spans="1:2" x14ac:dyDescent="0.25">
      <c r="A386" s="12" t="s">
        <v>549</v>
      </c>
      <c r="B386" s="12" t="s">
        <v>552</v>
      </c>
    </row>
    <row r="387" spans="1:2" x14ac:dyDescent="0.25">
      <c r="A387" s="12" t="s">
        <v>549</v>
      </c>
      <c r="B387" s="12" t="s">
        <v>577</v>
      </c>
    </row>
    <row r="388" spans="1:2" x14ac:dyDescent="0.25">
      <c r="A388" s="12" t="s">
        <v>549</v>
      </c>
      <c r="B388" s="12" t="s">
        <v>565</v>
      </c>
    </row>
    <row r="389" spans="1:2" x14ac:dyDescent="0.25">
      <c r="A389" s="12" t="s">
        <v>549</v>
      </c>
      <c r="B389" s="12" t="s">
        <v>561</v>
      </c>
    </row>
    <row r="390" spans="1:2" x14ac:dyDescent="0.25">
      <c r="A390" s="12" t="s">
        <v>549</v>
      </c>
      <c r="B390" s="12" t="s">
        <v>585</v>
      </c>
    </row>
    <row r="391" spans="1:2" x14ac:dyDescent="0.25">
      <c r="A391" s="12" t="s">
        <v>549</v>
      </c>
      <c r="B391" s="12" t="s">
        <v>558</v>
      </c>
    </row>
    <row r="392" spans="1:2" x14ac:dyDescent="0.25">
      <c r="A392" s="12" t="s">
        <v>549</v>
      </c>
      <c r="B392" s="12" t="s">
        <v>579</v>
      </c>
    </row>
    <row r="393" spans="1:2" x14ac:dyDescent="0.25">
      <c r="A393" s="12" t="s">
        <v>549</v>
      </c>
      <c r="B393" s="12" t="s">
        <v>572</v>
      </c>
    </row>
    <row r="394" spans="1:2" x14ac:dyDescent="0.25">
      <c r="A394" s="12" t="s">
        <v>549</v>
      </c>
      <c r="B394" s="12" t="s">
        <v>550</v>
      </c>
    </row>
    <row r="395" spans="1:2" x14ac:dyDescent="0.25">
      <c r="A395" s="12" t="s">
        <v>549</v>
      </c>
      <c r="B395" s="12" t="s">
        <v>563</v>
      </c>
    </row>
    <row r="396" spans="1:2" x14ac:dyDescent="0.25">
      <c r="A396" s="12" t="s">
        <v>549</v>
      </c>
      <c r="B396" s="12" t="s">
        <v>571</v>
      </c>
    </row>
    <row r="397" spans="1:2" x14ac:dyDescent="0.25">
      <c r="A397" s="12" t="s">
        <v>549</v>
      </c>
      <c r="B397" s="12" t="s">
        <v>584</v>
      </c>
    </row>
    <row r="398" spans="1:2" x14ac:dyDescent="0.25">
      <c r="A398" s="12" t="s">
        <v>549</v>
      </c>
      <c r="B398" s="12" t="s">
        <v>570</v>
      </c>
    </row>
    <row r="399" spans="1:2" x14ac:dyDescent="0.25">
      <c r="A399" s="12" t="s">
        <v>549</v>
      </c>
      <c r="B399" s="12" t="s">
        <v>1457</v>
      </c>
    </row>
    <row r="400" spans="1:2" x14ac:dyDescent="0.25">
      <c r="A400" s="12" t="s">
        <v>549</v>
      </c>
      <c r="B400" s="12" t="s">
        <v>1457</v>
      </c>
    </row>
    <row r="401" spans="1:2" x14ac:dyDescent="0.25">
      <c r="A401" s="12" t="s">
        <v>549</v>
      </c>
      <c r="B401" s="12" t="s">
        <v>586</v>
      </c>
    </row>
    <row r="402" spans="1:2" x14ac:dyDescent="0.25">
      <c r="A402" s="12" t="s">
        <v>549</v>
      </c>
      <c r="B402" s="12" t="s">
        <v>566</v>
      </c>
    </row>
    <row r="403" spans="1:2" x14ac:dyDescent="0.25">
      <c r="A403" s="12" t="s">
        <v>595</v>
      </c>
      <c r="B403" s="12" t="s">
        <v>596</v>
      </c>
    </row>
    <row r="404" spans="1:2" x14ac:dyDescent="0.25">
      <c r="A404" s="12" t="s">
        <v>597</v>
      </c>
      <c r="B404" s="12" t="s">
        <v>599</v>
      </c>
    </row>
    <row r="405" spans="1:2" x14ac:dyDescent="0.25">
      <c r="A405" s="12" t="s">
        <v>597</v>
      </c>
      <c r="B405" s="12" t="s">
        <v>598</v>
      </c>
    </row>
    <row r="406" spans="1:2" x14ac:dyDescent="0.25">
      <c r="A406" s="12" t="s">
        <v>1347</v>
      </c>
      <c r="B406" s="12" t="s">
        <v>1348</v>
      </c>
    </row>
    <row r="407" spans="1:2" x14ac:dyDescent="0.25">
      <c r="A407" s="12" t="s">
        <v>1323</v>
      </c>
      <c r="B407" s="12" t="s">
        <v>1324</v>
      </c>
    </row>
    <row r="408" spans="1:2" x14ac:dyDescent="0.25">
      <c r="A408" s="12" t="s">
        <v>1325</v>
      </c>
      <c r="B408" s="12" t="s">
        <v>1326</v>
      </c>
    </row>
    <row r="409" spans="1:2" x14ac:dyDescent="0.25">
      <c r="A409" s="12" t="s">
        <v>1318</v>
      </c>
      <c r="B409" s="12" t="s">
        <v>1319</v>
      </c>
    </row>
    <row r="410" spans="1:2" x14ac:dyDescent="0.25">
      <c r="A410" s="12" t="s">
        <v>600</v>
      </c>
      <c r="B410" s="12" t="s">
        <v>601</v>
      </c>
    </row>
    <row r="411" spans="1:2" x14ac:dyDescent="0.25">
      <c r="A411" s="12" t="s">
        <v>602</v>
      </c>
      <c r="B411" s="12" t="s">
        <v>603</v>
      </c>
    </row>
    <row r="412" spans="1:2" x14ac:dyDescent="0.25">
      <c r="A412" s="12" t="s">
        <v>602</v>
      </c>
      <c r="B412" s="12" t="s">
        <v>606</v>
      </c>
    </row>
    <row r="413" spans="1:2" x14ac:dyDescent="0.25">
      <c r="A413" s="12" t="s">
        <v>602</v>
      </c>
      <c r="B413" s="12" t="s">
        <v>605</v>
      </c>
    </row>
    <row r="414" spans="1:2" x14ac:dyDescent="0.25">
      <c r="A414" s="12" t="s">
        <v>602</v>
      </c>
      <c r="B414" s="12" t="s">
        <v>604</v>
      </c>
    </row>
    <row r="415" spans="1:2" x14ac:dyDescent="0.25">
      <c r="A415" s="12" t="s">
        <v>1307</v>
      </c>
      <c r="B415" s="12" t="s">
        <v>1312</v>
      </c>
    </row>
    <row r="416" spans="1:2" x14ac:dyDescent="0.25">
      <c r="A416" s="12" t="s">
        <v>1307</v>
      </c>
      <c r="B416" s="12" t="s">
        <v>1311</v>
      </c>
    </row>
    <row r="417" spans="1:2" x14ac:dyDescent="0.25">
      <c r="A417" s="12" t="s">
        <v>1307</v>
      </c>
      <c r="B417" s="12" t="s">
        <v>1310</v>
      </c>
    </row>
    <row r="418" spans="1:2" x14ac:dyDescent="0.25">
      <c r="A418" s="12" t="s">
        <v>1307</v>
      </c>
      <c r="B418" s="12" t="s">
        <v>1313</v>
      </c>
    </row>
    <row r="419" spans="1:2" x14ac:dyDescent="0.25">
      <c r="A419" s="12" t="s">
        <v>1307</v>
      </c>
      <c r="B419" s="12" t="s">
        <v>1308</v>
      </c>
    </row>
    <row r="420" spans="1:2" x14ac:dyDescent="0.25">
      <c r="A420" s="12" t="s">
        <v>1307</v>
      </c>
      <c r="B420" s="12" t="s">
        <v>1309</v>
      </c>
    </row>
    <row r="421" spans="1:2" x14ac:dyDescent="0.25">
      <c r="A421" s="12" t="s">
        <v>1307</v>
      </c>
      <c r="B421" s="12" t="s">
        <v>1314</v>
      </c>
    </row>
    <row r="422" spans="1:2" x14ac:dyDescent="0.25">
      <c r="A422" s="12" t="s">
        <v>607</v>
      </c>
      <c r="B422" s="12" t="s">
        <v>608</v>
      </c>
    </row>
    <row r="423" spans="1:2" x14ac:dyDescent="0.25">
      <c r="A423" s="12" t="s">
        <v>607</v>
      </c>
      <c r="B423" s="12" t="s">
        <v>609</v>
      </c>
    </row>
    <row r="424" spans="1:2" x14ac:dyDescent="0.25">
      <c r="A424" s="12" t="s">
        <v>607</v>
      </c>
      <c r="B424" s="12" t="s">
        <v>610</v>
      </c>
    </row>
    <row r="425" spans="1:2" x14ac:dyDescent="0.25">
      <c r="A425" s="12" t="s">
        <v>611</v>
      </c>
      <c r="B425" s="12" t="s">
        <v>613</v>
      </c>
    </row>
    <row r="426" spans="1:2" x14ac:dyDescent="0.25">
      <c r="A426" s="12" t="s">
        <v>611</v>
      </c>
      <c r="B426" s="12" t="s">
        <v>615</v>
      </c>
    </row>
    <row r="427" spans="1:2" x14ac:dyDescent="0.25">
      <c r="A427" s="12" t="s">
        <v>611</v>
      </c>
      <c r="B427" s="12" t="s">
        <v>614</v>
      </c>
    </row>
    <row r="428" spans="1:2" x14ac:dyDescent="0.25">
      <c r="A428" s="12" t="s">
        <v>611</v>
      </c>
      <c r="B428" s="12" t="s">
        <v>612</v>
      </c>
    </row>
    <row r="429" spans="1:2" x14ac:dyDescent="0.25">
      <c r="A429" s="12" t="s">
        <v>611</v>
      </c>
      <c r="B429" s="12" t="s">
        <v>617</v>
      </c>
    </row>
    <row r="430" spans="1:2" x14ac:dyDescent="0.25">
      <c r="A430" s="12" t="s">
        <v>611</v>
      </c>
      <c r="B430" s="12" t="s">
        <v>616</v>
      </c>
    </row>
    <row r="431" spans="1:2" x14ac:dyDescent="0.25">
      <c r="A431" s="12" t="s">
        <v>618</v>
      </c>
      <c r="B431" s="12" t="s">
        <v>619</v>
      </c>
    </row>
    <row r="432" spans="1:2" x14ac:dyDescent="0.25">
      <c r="A432" s="12" t="s">
        <v>620</v>
      </c>
      <c r="B432" s="12" t="s">
        <v>393</v>
      </c>
    </row>
    <row r="433" spans="1:2" x14ac:dyDescent="0.25">
      <c r="A433" s="12" t="s">
        <v>620</v>
      </c>
      <c r="B433" s="12" t="s">
        <v>622</v>
      </c>
    </row>
    <row r="434" spans="1:2" x14ac:dyDescent="0.25">
      <c r="A434" s="12" t="s">
        <v>620</v>
      </c>
      <c r="B434" s="12" t="s">
        <v>621</v>
      </c>
    </row>
    <row r="435" spans="1:2" x14ac:dyDescent="0.25">
      <c r="A435" s="12" t="s">
        <v>623</v>
      </c>
      <c r="B435" s="12" t="s">
        <v>629</v>
      </c>
    </row>
    <row r="436" spans="1:2" x14ac:dyDescent="0.25">
      <c r="A436" s="12" t="s">
        <v>623</v>
      </c>
      <c r="B436" s="12" t="s">
        <v>627</v>
      </c>
    </row>
    <row r="437" spans="1:2" x14ac:dyDescent="0.25">
      <c r="A437" s="12" t="s">
        <v>623</v>
      </c>
      <c r="B437" s="12" t="s">
        <v>625</v>
      </c>
    </row>
    <row r="438" spans="1:2" x14ac:dyDescent="0.25">
      <c r="A438" s="12" t="s">
        <v>623</v>
      </c>
      <c r="B438" s="12" t="s">
        <v>624</v>
      </c>
    </row>
    <row r="439" spans="1:2" x14ac:dyDescent="0.25">
      <c r="A439" s="12" t="s">
        <v>623</v>
      </c>
      <c r="B439" s="12" t="s">
        <v>626</v>
      </c>
    </row>
    <row r="440" spans="1:2" x14ac:dyDescent="0.25">
      <c r="A440" s="12" t="s">
        <v>623</v>
      </c>
      <c r="B440" s="12" t="s">
        <v>628</v>
      </c>
    </row>
    <row r="441" spans="1:2" x14ac:dyDescent="0.25">
      <c r="A441" s="12" t="s">
        <v>630</v>
      </c>
      <c r="B441" s="12" t="s">
        <v>631</v>
      </c>
    </row>
    <row r="442" spans="1:2" x14ac:dyDescent="0.25">
      <c r="A442" s="12" t="s">
        <v>630</v>
      </c>
      <c r="B442" s="12" t="s">
        <v>632</v>
      </c>
    </row>
    <row r="443" spans="1:2" x14ac:dyDescent="0.25">
      <c r="A443" s="12" t="s">
        <v>630</v>
      </c>
      <c r="B443" s="12" t="s">
        <v>640</v>
      </c>
    </row>
    <row r="444" spans="1:2" x14ac:dyDescent="0.25">
      <c r="A444" s="12" t="s">
        <v>630</v>
      </c>
      <c r="B444" s="12" t="s">
        <v>633</v>
      </c>
    </row>
    <row r="445" spans="1:2" x14ac:dyDescent="0.25">
      <c r="A445" s="12" t="s">
        <v>630</v>
      </c>
      <c r="B445" s="12" t="s">
        <v>641</v>
      </c>
    </row>
    <row r="446" spans="1:2" x14ac:dyDescent="0.25">
      <c r="A446" s="12" t="s">
        <v>630</v>
      </c>
      <c r="B446" s="12" t="s">
        <v>634</v>
      </c>
    </row>
    <row r="447" spans="1:2" x14ac:dyDescent="0.25">
      <c r="A447" s="12" t="s">
        <v>630</v>
      </c>
      <c r="B447" s="12" t="s">
        <v>642</v>
      </c>
    </row>
    <row r="448" spans="1:2" x14ac:dyDescent="0.25">
      <c r="A448" s="12" t="s">
        <v>630</v>
      </c>
      <c r="B448" s="12" t="s">
        <v>639</v>
      </c>
    </row>
    <row r="449" spans="1:2" x14ac:dyDescent="0.25">
      <c r="A449" s="12" t="s">
        <v>630</v>
      </c>
      <c r="B449" s="12" t="s">
        <v>635</v>
      </c>
    </row>
    <row r="450" spans="1:2" x14ac:dyDescent="0.25">
      <c r="A450" s="12" t="s">
        <v>630</v>
      </c>
      <c r="B450" s="12" t="s">
        <v>636</v>
      </c>
    </row>
    <row r="451" spans="1:2" x14ac:dyDescent="0.25">
      <c r="A451" s="12" t="s">
        <v>630</v>
      </c>
      <c r="B451" s="12" t="s">
        <v>637</v>
      </c>
    </row>
    <row r="452" spans="1:2" x14ac:dyDescent="0.25">
      <c r="A452" s="12" t="s">
        <v>630</v>
      </c>
      <c r="B452" s="12" t="s">
        <v>638</v>
      </c>
    </row>
    <row r="453" spans="1:2" x14ac:dyDescent="0.25">
      <c r="A453" s="12" t="s">
        <v>643</v>
      </c>
      <c r="B453" s="12" t="s">
        <v>645</v>
      </c>
    </row>
    <row r="454" spans="1:2" x14ac:dyDescent="0.25">
      <c r="A454" s="12" t="s">
        <v>643</v>
      </c>
      <c r="B454" s="12" t="s">
        <v>644</v>
      </c>
    </row>
    <row r="455" spans="1:2" x14ac:dyDescent="0.25">
      <c r="A455" s="12" t="s">
        <v>643</v>
      </c>
      <c r="B455" s="12" t="s">
        <v>647</v>
      </c>
    </row>
    <row r="456" spans="1:2" x14ac:dyDescent="0.25">
      <c r="A456" s="12" t="s">
        <v>643</v>
      </c>
      <c r="B456" s="12" t="s">
        <v>646</v>
      </c>
    </row>
    <row r="457" spans="1:2" x14ac:dyDescent="0.25">
      <c r="A457" s="12" t="s">
        <v>648</v>
      </c>
      <c r="B457" s="12" t="s">
        <v>649</v>
      </c>
    </row>
    <row r="458" spans="1:2" x14ac:dyDescent="0.25">
      <c r="A458" s="12" t="s">
        <v>650</v>
      </c>
      <c r="B458" s="12" t="s">
        <v>651</v>
      </c>
    </row>
    <row r="459" spans="1:2" x14ac:dyDescent="0.25">
      <c r="A459" s="12" t="s">
        <v>650</v>
      </c>
      <c r="B459" s="12" t="s">
        <v>657</v>
      </c>
    </row>
    <row r="460" spans="1:2" x14ac:dyDescent="0.25">
      <c r="A460" s="12" t="s">
        <v>650</v>
      </c>
      <c r="B460" s="12" t="s">
        <v>660</v>
      </c>
    </row>
    <row r="461" spans="1:2" x14ac:dyDescent="0.25">
      <c r="A461" s="12" t="s">
        <v>650</v>
      </c>
      <c r="B461" s="12" t="s">
        <v>652</v>
      </c>
    </row>
    <row r="462" spans="1:2" x14ac:dyDescent="0.25">
      <c r="A462" s="12" t="s">
        <v>650</v>
      </c>
      <c r="B462" s="12" t="s">
        <v>653</v>
      </c>
    </row>
    <row r="463" spans="1:2" x14ac:dyDescent="0.25">
      <c r="A463" s="12" t="s">
        <v>650</v>
      </c>
      <c r="B463" s="12" t="s">
        <v>654</v>
      </c>
    </row>
    <row r="464" spans="1:2" x14ac:dyDescent="0.25">
      <c r="A464" s="12" t="s">
        <v>650</v>
      </c>
      <c r="B464" s="12" t="s">
        <v>658</v>
      </c>
    </row>
    <row r="465" spans="1:2" x14ac:dyDescent="0.25">
      <c r="A465" s="12" t="s">
        <v>650</v>
      </c>
      <c r="B465" s="12" t="s">
        <v>443</v>
      </c>
    </row>
    <row r="466" spans="1:2" x14ac:dyDescent="0.25">
      <c r="A466" s="12" t="s">
        <v>650</v>
      </c>
      <c r="B466" s="12" t="s">
        <v>661</v>
      </c>
    </row>
    <row r="467" spans="1:2" x14ac:dyDescent="0.25">
      <c r="A467" s="12" t="s">
        <v>650</v>
      </c>
      <c r="B467" s="12" t="s">
        <v>655</v>
      </c>
    </row>
    <row r="468" spans="1:2" x14ac:dyDescent="0.25">
      <c r="A468" s="12" t="s">
        <v>650</v>
      </c>
      <c r="B468" s="12" t="s">
        <v>656</v>
      </c>
    </row>
    <row r="469" spans="1:2" x14ac:dyDescent="0.25">
      <c r="A469" s="12" t="s">
        <v>650</v>
      </c>
      <c r="B469" s="12" t="s">
        <v>659</v>
      </c>
    </row>
    <row r="470" spans="1:2" x14ac:dyDescent="0.25">
      <c r="A470" s="12" t="s">
        <v>662</v>
      </c>
      <c r="B470" s="12" t="s">
        <v>664</v>
      </c>
    </row>
    <row r="471" spans="1:2" x14ac:dyDescent="0.25">
      <c r="A471" s="12" t="s">
        <v>662</v>
      </c>
      <c r="B471" s="12" t="s">
        <v>665</v>
      </c>
    </row>
    <row r="472" spans="1:2" x14ac:dyDescent="0.25">
      <c r="A472" s="12" t="s">
        <v>662</v>
      </c>
      <c r="B472" s="12" t="s">
        <v>671</v>
      </c>
    </row>
    <row r="473" spans="1:2" x14ac:dyDescent="0.25">
      <c r="A473" s="12" t="s">
        <v>662</v>
      </c>
      <c r="B473" s="12" t="s">
        <v>669</v>
      </c>
    </row>
    <row r="474" spans="1:2" x14ac:dyDescent="0.25">
      <c r="A474" s="12" t="s">
        <v>662</v>
      </c>
      <c r="B474" s="12" t="s">
        <v>666</v>
      </c>
    </row>
    <row r="475" spans="1:2" x14ac:dyDescent="0.25">
      <c r="A475" s="12" t="s">
        <v>662</v>
      </c>
      <c r="B475" s="12" t="s">
        <v>673</v>
      </c>
    </row>
    <row r="476" spans="1:2" x14ac:dyDescent="0.25">
      <c r="A476" s="12" t="s">
        <v>662</v>
      </c>
      <c r="B476" s="12" t="s">
        <v>668</v>
      </c>
    </row>
    <row r="477" spans="1:2" x14ac:dyDescent="0.25">
      <c r="A477" s="12" t="s">
        <v>662</v>
      </c>
      <c r="B477" s="12" t="s">
        <v>667</v>
      </c>
    </row>
    <row r="478" spans="1:2" x14ac:dyDescent="0.25">
      <c r="A478" s="12" t="s">
        <v>662</v>
      </c>
      <c r="B478" s="12" t="s">
        <v>663</v>
      </c>
    </row>
    <row r="479" spans="1:2" x14ac:dyDescent="0.25">
      <c r="A479" s="12" t="s">
        <v>662</v>
      </c>
      <c r="B479" s="12" t="s">
        <v>670</v>
      </c>
    </row>
    <row r="480" spans="1:2" x14ac:dyDescent="0.25">
      <c r="A480" s="12" t="s">
        <v>662</v>
      </c>
      <c r="B480" s="12" t="s">
        <v>672</v>
      </c>
    </row>
    <row r="481" spans="1:2" x14ac:dyDescent="0.25">
      <c r="A481" s="12" t="s">
        <v>674</v>
      </c>
      <c r="B481" s="12" t="s">
        <v>675</v>
      </c>
    </row>
    <row r="482" spans="1:2" x14ac:dyDescent="0.25">
      <c r="A482" s="12" t="s">
        <v>674</v>
      </c>
      <c r="B482" s="12" t="s">
        <v>683</v>
      </c>
    </row>
    <row r="483" spans="1:2" x14ac:dyDescent="0.25">
      <c r="A483" s="12" t="s">
        <v>674</v>
      </c>
      <c r="B483" s="12" t="s">
        <v>684</v>
      </c>
    </row>
    <row r="484" spans="1:2" x14ac:dyDescent="0.25">
      <c r="A484" s="12" t="s">
        <v>674</v>
      </c>
      <c r="B484" s="12" t="s">
        <v>682</v>
      </c>
    </row>
    <row r="485" spans="1:2" x14ac:dyDescent="0.25">
      <c r="A485" s="12" t="s">
        <v>674</v>
      </c>
      <c r="B485" s="12" t="s">
        <v>686</v>
      </c>
    </row>
    <row r="486" spans="1:2" x14ac:dyDescent="0.25">
      <c r="A486" s="12" t="s">
        <v>674</v>
      </c>
      <c r="B486" s="12" t="s">
        <v>687</v>
      </c>
    </row>
    <row r="487" spans="1:2" x14ac:dyDescent="0.25">
      <c r="A487" s="12" t="s">
        <v>674</v>
      </c>
      <c r="B487" s="12" t="s">
        <v>679</v>
      </c>
    </row>
    <row r="488" spans="1:2" x14ac:dyDescent="0.25">
      <c r="A488" s="12" t="s">
        <v>674</v>
      </c>
      <c r="B488" s="12" t="s">
        <v>680</v>
      </c>
    </row>
    <row r="489" spans="1:2" x14ac:dyDescent="0.25">
      <c r="A489" s="12" t="s">
        <v>674</v>
      </c>
      <c r="B489" s="12" t="s">
        <v>676</v>
      </c>
    </row>
    <row r="490" spans="1:2" x14ac:dyDescent="0.25">
      <c r="A490" s="12" t="s">
        <v>674</v>
      </c>
      <c r="B490" s="12" t="s">
        <v>677</v>
      </c>
    </row>
    <row r="491" spans="1:2" x14ac:dyDescent="0.25">
      <c r="A491" s="12" t="s">
        <v>674</v>
      </c>
      <c r="B491" s="12" t="s">
        <v>681</v>
      </c>
    </row>
    <row r="492" spans="1:2" x14ac:dyDescent="0.25">
      <c r="A492" s="12" t="s">
        <v>674</v>
      </c>
      <c r="B492" s="12" t="s">
        <v>678</v>
      </c>
    </row>
    <row r="493" spans="1:2" x14ac:dyDescent="0.25">
      <c r="A493" s="12" t="s">
        <v>674</v>
      </c>
      <c r="B493" s="12" t="s">
        <v>685</v>
      </c>
    </row>
    <row r="494" spans="1:2" x14ac:dyDescent="0.25">
      <c r="A494" s="12" t="s">
        <v>688</v>
      </c>
      <c r="B494" s="12" t="s">
        <v>691</v>
      </c>
    </row>
    <row r="495" spans="1:2" x14ac:dyDescent="0.25">
      <c r="A495" s="12" t="s">
        <v>688</v>
      </c>
      <c r="B495" s="12" t="s">
        <v>692</v>
      </c>
    </row>
    <row r="496" spans="1:2" x14ac:dyDescent="0.25">
      <c r="A496" s="12" t="s">
        <v>688</v>
      </c>
      <c r="B496" s="12" t="s">
        <v>693</v>
      </c>
    </row>
    <row r="497" spans="1:2" x14ac:dyDescent="0.25">
      <c r="A497" s="12" t="s">
        <v>688</v>
      </c>
      <c r="B497" s="12" t="s">
        <v>689</v>
      </c>
    </row>
    <row r="498" spans="1:2" x14ac:dyDescent="0.25">
      <c r="A498" s="12" t="s">
        <v>688</v>
      </c>
      <c r="B498" s="12" t="s">
        <v>690</v>
      </c>
    </row>
    <row r="499" spans="1:2" x14ac:dyDescent="0.25">
      <c r="A499" s="12" t="s">
        <v>694</v>
      </c>
      <c r="B499" s="12" t="s">
        <v>697</v>
      </c>
    </row>
    <row r="500" spans="1:2" x14ac:dyDescent="0.25">
      <c r="A500" s="12" t="s">
        <v>694</v>
      </c>
      <c r="B500" s="12" t="s">
        <v>698</v>
      </c>
    </row>
    <row r="501" spans="1:2" x14ac:dyDescent="0.25">
      <c r="A501" s="12" t="s">
        <v>694</v>
      </c>
      <c r="B501" s="12" t="s">
        <v>695</v>
      </c>
    </row>
    <row r="502" spans="1:2" x14ac:dyDescent="0.25">
      <c r="A502" s="12" t="s">
        <v>694</v>
      </c>
      <c r="B502" s="12" t="s">
        <v>699</v>
      </c>
    </row>
    <row r="503" spans="1:2" x14ac:dyDescent="0.25">
      <c r="A503" s="12" t="s">
        <v>694</v>
      </c>
      <c r="B503" s="12" t="s">
        <v>696</v>
      </c>
    </row>
    <row r="504" spans="1:2" x14ac:dyDescent="0.25">
      <c r="A504" s="12" t="s">
        <v>700</v>
      </c>
      <c r="B504" s="12" t="s">
        <v>707</v>
      </c>
    </row>
    <row r="505" spans="1:2" x14ac:dyDescent="0.25">
      <c r="A505" s="12" t="s">
        <v>700</v>
      </c>
      <c r="B505" s="12" t="s">
        <v>708</v>
      </c>
    </row>
    <row r="506" spans="1:2" x14ac:dyDescent="0.25">
      <c r="A506" s="12" t="s">
        <v>700</v>
      </c>
      <c r="B506" s="12" t="s">
        <v>701</v>
      </c>
    </row>
    <row r="507" spans="1:2" x14ac:dyDescent="0.25">
      <c r="A507" s="12" t="s">
        <v>700</v>
      </c>
      <c r="B507" s="12" t="s">
        <v>703</v>
      </c>
    </row>
    <row r="508" spans="1:2" x14ac:dyDescent="0.25">
      <c r="A508" s="12" t="s">
        <v>700</v>
      </c>
      <c r="B508" s="12" t="s">
        <v>704</v>
      </c>
    </row>
    <row r="509" spans="1:2" x14ac:dyDescent="0.25">
      <c r="A509" s="12" t="s">
        <v>700</v>
      </c>
      <c r="B509" s="12" t="s">
        <v>702</v>
      </c>
    </row>
    <row r="510" spans="1:2" x14ac:dyDescent="0.25">
      <c r="A510" s="12" t="s">
        <v>700</v>
      </c>
      <c r="B510" s="12" t="s">
        <v>709</v>
      </c>
    </row>
    <row r="511" spans="1:2" x14ac:dyDescent="0.25">
      <c r="A511" s="12" t="s">
        <v>700</v>
      </c>
      <c r="B511" s="12" t="s">
        <v>705</v>
      </c>
    </row>
    <row r="512" spans="1:2" x14ac:dyDescent="0.25">
      <c r="A512" s="12" t="s">
        <v>700</v>
      </c>
      <c r="B512" s="12" t="s">
        <v>706</v>
      </c>
    </row>
    <row r="513" spans="1:2" x14ac:dyDescent="0.25">
      <c r="A513" s="12" t="s">
        <v>1339</v>
      </c>
      <c r="B513" s="12" t="s">
        <v>1340</v>
      </c>
    </row>
    <row r="514" spans="1:2" x14ac:dyDescent="0.25">
      <c r="A514" s="12" t="s">
        <v>710</v>
      </c>
      <c r="B514" s="12" t="s">
        <v>711</v>
      </c>
    </row>
    <row r="515" spans="1:2" x14ac:dyDescent="0.25">
      <c r="A515" s="12" t="s">
        <v>710</v>
      </c>
      <c r="B515" s="12" t="s">
        <v>717</v>
      </c>
    </row>
    <row r="516" spans="1:2" x14ac:dyDescent="0.25">
      <c r="A516" s="12" t="s">
        <v>710</v>
      </c>
      <c r="B516" s="12" t="s">
        <v>712</v>
      </c>
    </row>
    <row r="517" spans="1:2" x14ac:dyDescent="0.25">
      <c r="A517" s="12" t="s">
        <v>710</v>
      </c>
      <c r="B517" s="12" t="s">
        <v>713</v>
      </c>
    </row>
    <row r="518" spans="1:2" x14ac:dyDescent="0.25">
      <c r="A518" s="12" t="s">
        <v>710</v>
      </c>
      <c r="B518" s="12" t="s">
        <v>723</v>
      </c>
    </row>
    <row r="519" spans="1:2" x14ac:dyDescent="0.25">
      <c r="A519" s="12" t="s">
        <v>710</v>
      </c>
      <c r="B519" s="12" t="s">
        <v>714</v>
      </c>
    </row>
    <row r="520" spans="1:2" x14ac:dyDescent="0.25">
      <c r="A520" s="12" t="s">
        <v>710</v>
      </c>
      <c r="B520" s="12" t="s">
        <v>715</v>
      </c>
    </row>
    <row r="521" spans="1:2" x14ac:dyDescent="0.25">
      <c r="A521" s="12" t="s">
        <v>710</v>
      </c>
      <c r="B521" s="12" t="s">
        <v>724</v>
      </c>
    </row>
    <row r="522" spans="1:2" x14ac:dyDescent="0.25">
      <c r="A522" s="12" t="s">
        <v>710</v>
      </c>
      <c r="B522" s="12" t="s">
        <v>716</v>
      </c>
    </row>
    <row r="523" spans="1:2" x14ac:dyDescent="0.25">
      <c r="A523" s="12" t="s">
        <v>710</v>
      </c>
      <c r="B523" s="12" t="s">
        <v>722</v>
      </c>
    </row>
    <row r="524" spans="1:2" x14ac:dyDescent="0.25">
      <c r="A524" s="12" t="s">
        <v>710</v>
      </c>
      <c r="B524" s="12" t="s">
        <v>721</v>
      </c>
    </row>
    <row r="525" spans="1:2" x14ac:dyDescent="0.25">
      <c r="A525" s="12" t="s">
        <v>710</v>
      </c>
      <c r="B525" s="12" t="s">
        <v>718</v>
      </c>
    </row>
    <row r="526" spans="1:2" x14ac:dyDescent="0.25">
      <c r="A526" s="12" t="s">
        <v>710</v>
      </c>
      <c r="B526" s="12" t="s">
        <v>719</v>
      </c>
    </row>
    <row r="527" spans="1:2" x14ac:dyDescent="0.25">
      <c r="A527" s="12" t="s">
        <v>710</v>
      </c>
      <c r="B527" s="12" t="s">
        <v>720</v>
      </c>
    </row>
    <row r="528" spans="1:2" x14ac:dyDescent="0.25">
      <c r="A528" s="12" t="s">
        <v>725</v>
      </c>
      <c r="B528" s="12" t="s">
        <v>728</v>
      </c>
    </row>
    <row r="529" spans="1:2" x14ac:dyDescent="0.25">
      <c r="A529" s="12" t="s">
        <v>725</v>
      </c>
      <c r="B529" s="12" t="s">
        <v>730</v>
      </c>
    </row>
    <row r="530" spans="1:2" x14ac:dyDescent="0.25">
      <c r="A530" s="12" t="s">
        <v>725</v>
      </c>
      <c r="B530" s="12" t="s">
        <v>729</v>
      </c>
    </row>
    <row r="531" spans="1:2" x14ac:dyDescent="0.25">
      <c r="A531" s="12" t="s">
        <v>725</v>
      </c>
      <c r="B531" s="12" t="s">
        <v>726</v>
      </c>
    </row>
    <row r="532" spans="1:2" x14ac:dyDescent="0.25">
      <c r="A532" s="12" t="s">
        <v>725</v>
      </c>
      <c r="B532" s="12" t="s">
        <v>727</v>
      </c>
    </row>
    <row r="533" spans="1:2" x14ac:dyDescent="0.25">
      <c r="A533" s="12" t="s">
        <v>731</v>
      </c>
      <c r="B533" s="12" t="s">
        <v>732</v>
      </c>
    </row>
    <row r="534" spans="1:2" x14ac:dyDescent="0.25">
      <c r="A534" s="12" t="s">
        <v>731</v>
      </c>
      <c r="B534" s="12" t="s">
        <v>733</v>
      </c>
    </row>
    <row r="535" spans="1:2" x14ac:dyDescent="0.25">
      <c r="A535" s="12" t="s">
        <v>731</v>
      </c>
      <c r="B535" s="12" t="s">
        <v>735</v>
      </c>
    </row>
    <row r="536" spans="1:2" x14ac:dyDescent="0.25">
      <c r="A536" s="12" t="s">
        <v>731</v>
      </c>
      <c r="B536" s="12" t="s">
        <v>734</v>
      </c>
    </row>
    <row r="537" spans="1:2" x14ac:dyDescent="0.25">
      <c r="A537" s="12" t="s">
        <v>736</v>
      </c>
      <c r="B537" s="12" t="s">
        <v>739</v>
      </c>
    </row>
    <row r="538" spans="1:2" x14ac:dyDescent="0.25">
      <c r="A538" s="12" t="s">
        <v>736</v>
      </c>
      <c r="B538" s="12" t="s">
        <v>737</v>
      </c>
    </row>
    <row r="539" spans="1:2" x14ac:dyDescent="0.25">
      <c r="A539" s="12" t="s">
        <v>736</v>
      </c>
      <c r="B539" s="12" t="s">
        <v>738</v>
      </c>
    </row>
    <row r="540" spans="1:2" x14ac:dyDescent="0.25">
      <c r="A540" s="12" t="s">
        <v>740</v>
      </c>
      <c r="B540" s="12" t="s">
        <v>749</v>
      </c>
    </row>
    <row r="541" spans="1:2" x14ac:dyDescent="0.25">
      <c r="A541" s="12" t="s">
        <v>740</v>
      </c>
      <c r="B541" s="12" t="s">
        <v>741</v>
      </c>
    </row>
    <row r="542" spans="1:2" x14ac:dyDescent="0.25">
      <c r="A542" s="12" t="s">
        <v>740</v>
      </c>
      <c r="B542" s="12" t="s">
        <v>742</v>
      </c>
    </row>
    <row r="543" spans="1:2" x14ac:dyDescent="0.25">
      <c r="A543" s="12" t="s">
        <v>740</v>
      </c>
      <c r="B543" s="12" t="s">
        <v>752</v>
      </c>
    </row>
    <row r="544" spans="1:2" x14ac:dyDescent="0.25">
      <c r="A544" s="12" t="s">
        <v>740</v>
      </c>
      <c r="B544" s="12" t="s">
        <v>769</v>
      </c>
    </row>
    <row r="545" spans="1:2" x14ac:dyDescent="0.25">
      <c r="A545" s="12" t="s">
        <v>740</v>
      </c>
      <c r="B545" s="12" t="s">
        <v>765</v>
      </c>
    </row>
    <row r="546" spans="1:2" x14ac:dyDescent="0.25">
      <c r="A546" s="12" t="s">
        <v>740</v>
      </c>
      <c r="B546" s="12" t="s">
        <v>767</v>
      </c>
    </row>
    <row r="547" spans="1:2" x14ac:dyDescent="0.25">
      <c r="A547" s="12" t="s">
        <v>740</v>
      </c>
      <c r="B547" s="12" t="s">
        <v>763</v>
      </c>
    </row>
    <row r="548" spans="1:2" x14ac:dyDescent="0.25">
      <c r="A548" s="12" t="s">
        <v>740</v>
      </c>
      <c r="B548" s="12" t="s">
        <v>764</v>
      </c>
    </row>
    <row r="549" spans="1:2" x14ac:dyDescent="0.25">
      <c r="A549" s="12" t="s">
        <v>740</v>
      </c>
      <c r="B549" s="12" t="s">
        <v>743</v>
      </c>
    </row>
    <row r="550" spans="1:2" x14ac:dyDescent="0.25">
      <c r="A550" s="12" t="s">
        <v>740</v>
      </c>
      <c r="B550" s="12" t="s">
        <v>759</v>
      </c>
    </row>
    <row r="551" spans="1:2" x14ac:dyDescent="0.25">
      <c r="A551" s="12" t="s">
        <v>740</v>
      </c>
      <c r="B551" s="12" t="s">
        <v>774</v>
      </c>
    </row>
    <row r="552" spans="1:2" x14ac:dyDescent="0.25">
      <c r="A552" s="12" t="s">
        <v>740</v>
      </c>
      <c r="B552" s="12" t="s">
        <v>746</v>
      </c>
    </row>
    <row r="553" spans="1:2" x14ac:dyDescent="0.25">
      <c r="A553" s="12" t="s">
        <v>740</v>
      </c>
      <c r="B553" s="12" t="s">
        <v>766</v>
      </c>
    </row>
    <row r="554" spans="1:2" x14ac:dyDescent="0.25">
      <c r="A554" s="12" t="s">
        <v>740</v>
      </c>
      <c r="B554" s="12" t="s">
        <v>278</v>
      </c>
    </row>
    <row r="555" spans="1:2" x14ac:dyDescent="0.25">
      <c r="A555" s="12" t="s">
        <v>740</v>
      </c>
      <c r="B555" s="12" t="s">
        <v>751</v>
      </c>
    </row>
    <row r="556" spans="1:2" x14ac:dyDescent="0.25">
      <c r="A556" s="12" t="s">
        <v>740</v>
      </c>
      <c r="B556" s="12" t="s">
        <v>750</v>
      </c>
    </row>
    <row r="557" spans="1:2" x14ac:dyDescent="0.25">
      <c r="A557" s="12" t="s">
        <v>740</v>
      </c>
      <c r="B557" s="12" t="s">
        <v>775</v>
      </c>
    </row>
    <row r="558" spans="1:2" x14ac:dyDescent="0.25">
      <c r="A558" s="12" t="s">
        <v>740</v>
      </c>
      <c r="B558" s="12" t="s">
        <v>744</v>
      </c>
    </row>
    <row r="559" spans="1:2" x14ac:dyDescent="0.25">
      <c r="A559" s="12" t="s">
        <v>740</v>
      </c>
      <c r="B559" s="12" t="s">
        <v>773</v>
      </c>
    </row>
    <row r="560" spans="1:2" x14ac:dyDescent="0.25">
      <c r="A560" s="12" t="s">
        <v>740</v>
      </c>
      <c r="B560" s="12" t="s">
        <v>777</v>
      </c>
    </row>
    <row r="561" spans="1:2" x14ac:dyDescent="0.25">
      <c r="A561" s="12" t="s">
        <v>740</v>
      </c>
      <c r="B561" s="12" t="s">
        <v>772</v>
      </c>
    </row>
    <row r="562" spans="1:2" x14ac:dyDescent="0.25">
      <c r="A562" s="12" t="s">
        <v>740</v>
      </c>
      <c r="B562" s="12" t="s">
        <v>748</v>
      </c>
    </row>
    <row r="563" spans="1:2" x14ac:dyDescent="0.25">
      <c r="A563" s="12" t="s">
        <v>740</v>
      </c>
      <c r="B563" s="12" t="s">
        <v>745</v>
      </c>
    </row>
    <row r="564" spans="1:2" x14ac:dyDescent="0.25">
      <c r="A564" s="12" t="s">
        <v>740</v>
      </c>
      <c r="B564" s="12" t="s">
        <v>755</v>
      </c>
    </row>
    <row r="565" spans="1:2" x14ac:dyDescent="0.25">
      <c r="A565" s="12" t="s">
        <v>740</v>
      </c>
      <c r="B565" s="12" t="s">
        <v>758</v>
      </c>
    </row>
    <row r="566" spans="1:2" x14ac:dyDescent="0.25">
      <c r="A566" s="12" t="s">
        <v>740</v>
      </c>
      <c r="B566" s="12" t="s">
        <v>754</v>
      </c>
    </row>
    <row r="567" spans="1:2" x14ac:dyDescent="0.25">
      <c r="A567" s="12" t="s">
        <v>740</v>
      </c>
      <c r="B567" s="12" t="s">
        <v>753</v>
      </c>
    </row>
    <row r="568" spans="1:2" x14ac:dyDescent="0.25">
      <c r="A568" s="12" t="s">
        <v>740</v>
      </c>
      <c r="B568" s="12" t="s">
        <v>770</v>
      </c>
    </row>
    <row r="569" spans="1:2" x14ac:dyDescent="0.25">
      <c r="A569" s="12" t="s">
        <v>740</v>
      </c>
      <c r="B569" s="12" t="s">
        <v>443</v>
      </c>
    </row>
    <row r="570" spans="1:2" x14ac:dyDescent="0.25">
      <c r="A570" s="12" t="s">
        <v>740</v>
      </c>
      <c r="B570" s="12" t="s">
        <v>778</v>
      </c>
    </row>
    <row r="571" spans="1:2" x14ac:dyDescent="0.25">
      <c r="A571" s="12" t="s">
        <v>740</v>
      </c>
      <c r="B571" s="12" t="s">
        <v>761</v>
      </c>
    </row>
    <row r="572" spans="1:2" x14ac:dyDescent="0.25">
      <c r="A572" s="12" t="s">
        <v>740</v>
      </c>
      <c r="B572" s="12" t="s">
        <v>747</v>
      </c>
    </row>
    <row r="573" spans="1:2" x14ac:dyDescent="0.25">
      <c r="A573" s="12" t="s">
        <v>740</v>
      </c>
      <c r="B573" s="12" t="s">
        <v>776</v>
      </c>
    </row>
    <row r="574" spans="1:2" x14ac:dyDescent="0.25">
      <c r="A574" s="12" t="s">
        <v>740</v>
      </c>
      <c r="B574" s="12" t="s">
        <v>756</v>
      </c>
    </row>
    <row r="575" spans="1:2" x14ac:dyDescent="0.25">
      <c r="A575" s="12" t="s">
        <v>740</v>
      </c>
      <c r="B575" s="12" t="s">
        <v>757</v>
      </c>
    </row>
    <row r="576" spans="1:2" x14ac:dyDescent="0.25">
      <c r="A576" s="12" t="s">
        <v>740</v>
      </c>
      <c r="B576" s="12" t="s">
        <v>768</v>
      </c>
    </row>
    <row r="577" spans="1:2" x14ac:dyDescent="0.25">
      <c r="A577" s="12" t="s">
        <v>740</v>
      </c>
      <c r="B577" s="12" t="s">
        <v>760</v>
      </c>
    </row>
    <row r="578" spans="1:2" x14ac:dyDescent="0.25">
      <c r="A578" s="12" t="s">
        <v>740</v>
      </c>
      <c r="B578" s="12" t="s">
        <v>771</v>
      </c>
    </row>
    <row r="579" spans="1:2" x14ac:dyDescent="0.25">
      <c r="A579" s="12" t="s">
        <v>740</v>
      </c>
      <c r="B579" s="12" t="s">
        <v>762</v>
      </c>
    </row>
    <row r="580" spans="1:2" x14ac:dyDescent="0.25">
      <c r="A580" s="12" t="s">
        <v>787</v>
      </c>
      <c r="B580" s="12" t="s">
        <v>791</v>
      </c>
    </row>
    <row r="581" spans="1:2" x14ac:dyDescent="0.25">
      <c r="A581" s="12" t="s">
        <v>787</v>
      </c>
      <c r="B581" s="12" t="s">
        <v>788</v>
      </c>
    </row>
    <row r="582" spans="1:2" x14ac:dyDescent="0.25">
      <c r="A582" s="12" t="s">
        <v>787</v>
      </c>
      <c r="B582" s="12" t="s">
        <v>463</v>
      </c>
    </row>
    <row r="583" spans="1:2" x14ac:dyDescent="0.25">
      <c r="A583" s="12" t="s">
        <v>787</v>
      </c>
      <c r="B583" s="12" t="s">
        <v>790</v>
      </c>
    </row>
    <row r="584" spans="1:2" x14ac:dyDescent="0.25">
      <c r="A584" s="12" t="s">
        <v>787</v>
      </c>
      <c r="B584" s="12" t="s">
        <v>792</v>
      </c>
    </row>
    <row r="585" spans="1:2" x14ac:dyDescent="0.25">
      <c r="A585" s="12" t="s">
        <v>787</v>
      </c>
      <c r="B585" s="12" t="s">
        <v>789</v>
      </c>
    </row>
    <row r="586" spans="1:2" x14ac:dyDescent="0.25">
      <c r="A586" s="12" t="s">
        <v>793</v>
      </c>
      <c r="B586" s="12" t="s">
        <v>794</v>
      </c>
    </row>
    <row r="587" spans="1:2" x14ac:dyDescent="0.25">
      <c r="A587" s="12" t="s">
        <v>793</v>
      </c>
      <c r="B587" s="12" t="s">
        <v>798</v>
      </c>
    </row>
    <row r="588" spans="1:2" x14ac:dyDescent="0.25">
      <c r="A588" s="12" t="s">
        <v>793</v>
      </c>
      <c r="B588" s="12" t="s">
        <v>795</v>
      </c>
    </row>
    <row r="589" spans="1:2" x14ac:dyDescent="0.25">
      <c r="A589" s="12" t="s">
        <v>793</v>
      </c>
      <c r="B589" s="12" t="s">
        <v>796</v>
      </c>
    </row>
    <row r="590" spans="1:2" x14ac:dyDescent="0.25">
      <c r="A590" s="12" t="s">
        <v>793</v>
      </c>
      <c r="B590" s="12" t="s">
        <v>797</v>
      </c>
    </row>
    <row r="591" spans="1:2" x14ac:dyDescent="0.25">
      <c r="A591" s="12" t="s">
        <v>779</v>
      </c>
      <c r="B591" s="12" t="s">
        <v>781</v>
      </c>
    </row>
    <row r="592" spans="1:2" x14ac:dyDescent="0.25">
      <c r="A592" s="12" t="s">
        <v>779</v>
      </c>
      <c r="B592" s="12" t="s">
        <v>780</v>
      </c>
    </row>
    <row r="593" spans="1:2" x14ac:dyDescent="0.25">
      <c r="A593" s="12" t="s">
        <v>779</v>
      </c>
      <c r="B593" s="12" t="s">
        <v>783</v>
      </c>
    </row>
    <row r="594" spans="1:2" x14ac:dyDescent="0.25">
      <c r="A594" s="12" t="s">
        <v>779</v>
      </c>
      <c r="B594" s="12" t="s">
        <v>785</v>
      </c>
    </row>
    <row r="595" spans="1:2" x14ac:dyDescent="0.25">
      <c r="A595" s="12" t="s">
        <v>779</v>
      </c>
      <c r="B595" s="12" t="s">
        <v>784</v>
      </c>
    </row>
    <row r="596" spans="1:2" x14ac:dyDescent="0.25">
      <c r="A596" s="12" t="s">
        <v>779</v>
      </c>
      <c r="B596" s="12" t="s">
        <v>786</v>
      </c>
    </row>
    <row r="597" spans="1:2" x14ac:dyDescent="0.25">
      <c r="A597" s="12" t="s">
        <v>779</v>
      </c>
      <c r="B597" s="12" t="s">
        <v>782</v>
      </c>
    </row>
    <row r="598" spans="1:2" x14ac:dyDescent="0.25">
      <c r="A598" s="12" t="s">
        <v>799</v>
      </c>
      <c r="B598" s="12" t="s">
        <v>800</v>
      </c>
    </row>
    <row r="599" spans="1:2" x14ac:dyDescent="0.25">
      <c r="A599" s="12" t="s">
        <v>799</v>
      </c>
      <c r="B599" s="12" t="s">
        <v>803</v>
      </c>
    </row>
    <row r="600" spans="1:2" x14ac:dyDescent="0.25">
      <c r="A600" s="12" t="s">
        <v>799</v>
      </c>
      <c r="B600" s="12" t="s">
        <v>802</v>
      </c>
    </row>
    <row r="601" spans="1:2" x14ac:dyDescent="0.25">
      <c r="A601" s="12" t="s">
        <v>799</v>
      </c>
      <c r="B601" s="12" t="s">
        <v>806</v>
      </c>
    </row>
    <row r="602" spans="1:2" x14ac:dyDescent="0.25">
      <c r="A602" s="12" t="s">
        <v>799</v>
      </c>
      <c r="B602" s="12" t="s">
        <v>805</v>
      </c>
    </row>
    <row r="603" spans="1:2" x14ac:dyDescent="0.25">
      <c r="A603" s="12" t="s">
        <v>799</v>
      </c>
      <c r="B603" s="12" t="s">
        <v>804</v>
      </c>
    </row>
    <row r="604" spans="1:2" x14ac:dyDescent="0.25">
      <c r="A604" s="12" t="s">
        <v>799</v>
      </c>
      <c r="B604" s="12" t="s">
        <v>801</v>
      </c>
    </row>
    <row r="605" spans="1:2" x14ac:dyDescent="0.25">
      <c r="A605" s="12" t="s">
        <v>807</v>
      </c>
      <c r="B605" s="12" t="s">
        <v>808</v>
      </c>
    </row>
    <row r="606" spans="1:2" x14ac:dyDescent="0.25">
      <c r="A606" s="12" t="s">
        <v>809</v>
      </c>
      <c r="B606" s="12" t="s">
        <v>810</v>
      </c>
    </row>
    <row r="607" spans="1:2" x14ac:dyDescent="0.25">
      <c r="A607" s="12" t="s">
        <v>809</v>
      </c>
      <c r="B607" s="12" t="s">
        <v>813</v>
      </c>
    </row>
    <row r="608" spans="1:2" x14ac:dyDescent="0.25">
      <c r="A608" s="12" t="s">
        <v>809</v>
      </c>
      <c r="B608" s="12" t="s">
        <v>812</v>
      </c>
    </row>
    <row r="609" spans="1:2" x14ac:dyDescent="0.25">
      <c r="A609" s="12" t="s">
        <v>809</v>
      </c>
      <c r="B609" s="12" t="s">
        <v>811</v>
      </c>
    </row>
    <row r="610" spans="1:2" x14ac:dyDescent="0.25">
      <c r="A610" s="12" t="s">
        <v>814</v>
      </c>
      <c r="B610" s="12" t="s">
        <v>815</v>
      </c>
    </row>
    <row r="611" spans="1:2" x14ac:dyDescent="0.25">
      <c r="A611" s="12" t="s">
        <v>816</v>
      </c>
      <c r="B611" s="12" t="s">
        <v>820</v>
      </c>
    </row>
    <row r="612" spans="1:2" x14ac:dyDescent="0.25">
      <c r="A612" s="12" t="s">
        <v>816</v>
      </c>
      <c r="B612" s="12" t="s">
        <v>819</v>
      </c>
    </row>
    <row r="613" spans="1:2" x14ac:dyDescent="0.25">
      <c r="A613" s="12" t="s">
        <v>816</v>
      </c>
      <c r="B613" s="12" t="s">
        <v>817</v>
      </c>
    </row>
    <row r="614" spans="1:2" x14ac:dyDescent="0.25">
      <c r="A614" s="12" t="s">
        <v>816</v>
      </c>
      <c r="B614" s="12" t="s">
        <v>822</v>
      </c>
    </row>
    <row r="615" spans="1:2" x14ac:dyDescent="0.25">
      <c r="A615" s="12" t="s">
        <v>816</v>
      </c>
      <c r="B615" s="12" t="s">
        <v>821</v>
      </c>
    </row>
    <row r="616" spans="1:2" x14ac:dyDescent="0.25">
      <c r="A616" s="12" t="s">
        <v>816</v>
      </c>
      <c r="B616" s="12" t="s">
        <v>818</v>
      </c>
    </row>
    <row r="617" spans="1:2" x14ac:dyDescent="0.25">
      <c r="A617" s="12" t="s">
        <v>823</v>
      </c>
      <c r="B617" s="12" t="s">
        <v>824</v>
      </c>
    </row>
    <row r="618" spans="1:2" x14ac:dyDescent="0.25">
      <c r="A618" s="12" t="s">
        <v>823</v>
      </c>
      <c r="B618" s="12" t="s">
        <v>826</v>
      </c>
    </row>
    <row r="619" spans="1:2" x14ac:dyDescent="0.25">
      <c r="A619" s="12" t="s">
        <v>823</v>
      </c>
      <c r="B619" s="12" t="s">
        <v>825</v>
      </c>
    </row>
    <row r="620" spans="1:2" x14ac:dyDescent="0.25">
      <c r="A620" s="12" t="s">
        <v>827</v>
      </c>
      <c r="B620" s="12" t="s">
        <v>845</v>
      </c>
    </row>
    <row r="621" spans="1:2" x14ac:dyDescent="0.25">
      <c r="A621" s="12" t="s">
        <v>827</v>
      </c>
      <c r="B621" s="12" t="s">
        <v>828</v>
      </c>
    </row>
    <row r="622" spans="1:2" x14ac:dyDescent="0.25">
      <c r="A622" s="12" t="s">
        <v>827</v>
      </c>
      <c r="B622" s="12" t="s">
        <v>829</v>
      </c>
    </row>
    <row r="623" spans="1:2" x14ac:dyDescent="0.25">
      <c r="A623" s="12" t="s">
        <v>827</v>
      </c>
      <c r="B623" s="12" t="s">
        <v>830</v>
      </c>
    </row>
    <row r="624" spans="1:2" x14ac:dyDescent="0.25">
      <c r="A624" s="12" t="s">
        <v>827</v>
      </c>
      <c r="B624" s="12" t="s">
        <v>835</v>
      </c>
    </row>
    <row r="625" spans="1:2" x14ac:dyDescent="0.25">
      <c r="A625" s="12" t="s">
        <v>827</v>
      </c>
      <c r="B625" s="12" t="s">
        <v>831</v>
      </c>
    </row>
    <row r="626" spans="1:2" x14ac:dyDescent="0.25">
      <c r="A626" s="12" t="s">
        <v>827</v>
      </c>
      <c r="B626" s="12" t="s">
        <v>832</v>
      </c>
    </row>
    <row r="627" spans="1:2" x14ac:dyDescent="0.25">
      <c r="A627" s="12" t="s">
        <v>827</v>
      </c>
      <c r="B627" s="12" t="s">
        <v>837</v>
      </c>
    </row>
    <row r="628" spans="1:2" x14ac:dyDescent="0.25">
      <c r="A628" s="12" t="s">
        <v>827</v>
      </c>
      <c r="B628" s="12" t="s">
        <v>836</v>
      </c>
    </row>
    <row r="629" spans="1:2" x14ac:dyDescent="0.25">
      <c r="A629" s="12" t="s">
        <v>827</v>
      </c>
      <c r="B629" s="12" t="s">
        <v>840</v>
      </c>
    </row>
    <row r="630" spans="1:2" x14ac:dyDescent="0.25">
      <c r="A630" s="12" t="s">
        <v>827</v>
      </c>
      <c r="B630" s="12" t="s">
        <v>844</v>
      </c>
    </row>
    <row r="631" spans="1:2" x14ac:dyDescent="0.25">
      <c r="A631" s="12" t="s">
        <v>827</v>
      </c>
      <c r="B631" s="12" t="s">
        <v>846</v>
      </c>
    </row>
    <row r="632" spans="1:2" x14ac:dyDescent="0.25">
      <c r="A632" s="12" t="s">
        <v>827</v>
      </c>
      <c r="B632" s="12" t="s">
        <v>841</v>
      </c>
    </row>
    <row r="633" spans="1:2" x14ac:dyDescent="0.25">
      <c r="A633" s="12" t="s">
        <v>827</v>
      </c>
      <c r="B633" s="12" t="s">
        <v>843</v>
      </c>
    </row>
    <row r="634" spans="1:2" x14ac:dyDescent="0.25">
      <c r="A634" s="12" t="s">
        <v>827</v>
      </c>
      <c r="B634" s="12" t="s">
        <v>833</v>
      </c>
    </row>
    <row r="635" spans="1:2" x14ac:dyDescent="0.25">
      <c r="A635" s="12" t="s">
        <v>827</v>
      </c>
      <c r="B635" s="12" t="s">
        <v>838</v>
      </c>
    </row>
    <row r="636" spans="1:2" x14ac:dyDescent="0.25">
      <c r="A636" s="12" t="s">
        <v>827</v>
      </c>
      <c r="B636" s="12" t="s">
        <v>834</v>
      </c>
    </row>
    <row r="637" spans="1:2" x14ac:dyDescent="0.25">
      <c r="A637" s="12" t="s">
        <v>827</v>
      </c>
      <c r="B637" s="12" t="s">
        <v>842</v>
      </c>
    </row>
    <row r="638" spans="1:2" x14ac:dyDescent="0.25">
      <c r="A638" s="12" t="s">
        <v>827</v>
      </c>
      <c r="B638" s="12" t="s">
        <v>839</v>
      </c>
    </row>
    <row r="639" spans="1:2" x14ac:dyDescent="0.25">
      <c r="A639" s="12" t="s">
        <v>1406</v>
      </c>
      <c r="B639" s="12" t="s">
        <v>1407</v>
      </c>
    </row>
    <row r="640" spans="1:2" x14ac:dyDescent="0.25">
      <c r="A640" s="12" t="s">
        <v>847</v>
      </c>
      <c r="B640" s="12" t="s">
        <v>1458</v>
      </c>
    </row>
    <row r="641" spans="1:2" x14ac:dyDescent="0.25">
      <c r="A641" s="12" t="s">
        <v>847</v>
      </c>
      <c r="B641" s="12" t="s">
        <v>852</v>
      </c>
    </row>
    <row r="642" spans="1:2" x14ac:dyDescent="0.25">
      <c r="A642" s="12" t="s">
        <v>847</v>
      </c>
      <c r="B642" s="12" t="s">
        <v>851</v>
      </c>
    </row>
    <row r="643" spans="1:2" x14ac:dyDescent="0.25">
      <c r="A643" s="12" t="s">
        <v>847</v>
      </c>
      <c r="B643" s="12" t="s">
        <v>848</v>
      </c>
    </row>
    <row r="644" spans="1:2" x14ac:dyDescent="0.25">
      <c r="A644" s="12" t="s">
        <v>847</v>
      </c>
      <c r="B644" s="12" t="s">
        <v>853</v>
      </c>
    </row>
    <row r="645" spans="1:2" x14ac:dyDescent="0.25">
      <c r="A645" s="12" t="s">
        <v>847</v>
      </c>
      <c r="B645" s="12" t="s">
        <v>849</v>
      </c>
    </row>
    <row r="646" spans="1:2" x14ac:dyDescent="0.25">
      <c r="A646" s="12" t="s">
        <v>847</v>
      </c>
      <c r="B646" s="12" t="s">
        <v>1460</v>
      </c>
    </row>
    <row r="647" spans="1:2" x14ac:dyDescent="0.25">
      <c r="A647" s="12" t="s">
        <v>847</v>
      </c>
      <c r="B647" s="12" t="s">
        <v>850</v>
      </c>
    </row>
    <row r="648" spans="1:2" x14ac:dyDescent="0.25">
      <c r="A648" s="12" t="s">
        <v>847</v>
      </c>
      <c r="B648" s="12" t="s">
        <v>1459</v>
      </c>
    </row>
    <row r="649" spans="1:2" x14ac:dyDescent="0.25">
      <c r="A649" s="12" t="s">
        <v>1321</v>
      </c>
      <c r="B649" s="12" t="s">
        <v>1322</v>
      </c>
    </row>
    <row r="650" spans="1:2" x14ac:dyDescent="0.25">
      <c r="A650" s="12" t="s">
        <v>854</v>
      </c>
      <c r="B650" s="12" t="s">
        <v>855</v>
      </c>
    </row>
    <row r="651" spans="1:2" x14ac:dyDescent="0.25">
      <c r="A651" s="12" t="s">
        <v>854</v>
      </c>
      <c r="B651" s="12" t="s">
        <v>856</v>
      </c>
    </row>
    <row r="652" spans="1:2" x14ac:dyDescent="0.25">
      <c r="A652" s="12" t="s">
        <v>854</v>
      </c>
      <c r="B652" s="12" t="s">
        <v>857</v>
      </c>
    </row>
    <row r="653" spans="1:2" x14ac:dyDescent="0.25">
      <c r="A653" s="12" t="s">
        <v>858</v>
      </c>
      <c r="B653" s="12" t="s">
        <v>859</v>
      </c>
    </row>
    <row r="654" spans="1:2" x14ac:dyDescent="0.25">
      <c r="A654" s="12" t="s">
        <v>858</v>
      </c>
      <c r="B654" s="12" t="s">
        <v>862</v>
      </c>
    </row>
    <row r="655" spans="1:2" x14ac:dyDescent="0.25">
      <c r="A655" s="12" t="s">
        <v>858</v>
      </c>
      <c r="B655" s="12" t="s">
        <v>860</v>
      </c>
    </row>
    <row r="656" spans="1:2" x14ac:dyDescent="0.25">
      <c r="A656" s="12" t="s">
        <v>858</v>
      </c>
      <c r="B656" s="12" t="s">
        <v>861</v>
      </c>
    </row>
    <row r="657" spans="1:2" x14ac:dyDescent="0.25">
      <c r="A657" s="12" t="s">
        <v>863</v>
      </c>
      <c r="B657" s="12" t="s">
        <v>866</v>
      </c>
    </row>
    <row r="658" spans="1:2" x14ac:dyDescent="0.25">
      <c r="A658" s="12" t="s">
        <v>863</v>
      </c>
      <c r="B658" s="12" t="s">
        <v>864</v>
      </c>
    </row>
    <row r="659" spans="1:2" x14ac:dyDescent="0.25">
      <c r="A659" s="12" t="s">
        <v>863</v>
      </c>
      <c r="B659" s="12" t="s">
        <v>867</v>
      </c>
    </row>
    <row r="660" spans="1:2" x14ac:dyDescent="0.25">
      <c r="A660" s="12" t="s">
        <v>863</v>
      </c>
      <c r="B660" s="12" t="s">
        <v>865</v>
      </c>
    </row>
    <row r="661" spans="1:2" x14ac:dyDescent="0.25">
      <c r="A661" s="12" t="s">
        <v>1343</v>
      </c>
      <c r="B661" s="12" t="s">
        <v>1344</v>
      </c>
    </row>
    <row r="662" spans="1:2" x14ac:dyDescent="0.25">
      <c r="A662" s="12" t="s">
        <v>1357</v>
      </c>
      <c r="B662" s="12" t="s">
        <v>1358</v>
      </c>
    </row>
    <row r="663" spans="1:2" x14ac:dyDescent="0.25">
      <c r="A663" s="12" t="s">
        <v>868</v>
      </c>
      <c r="B663" s="12" t="s">
        <v>869</v>
      </c>
    </row>
    <row r="664" spans="1:2" x14ac:dyDescent="0.25">
      <c r="A664" s="12" t="s">
        <v>868</v>
      </c>
      <c r="B664" s="12" t="s">
        <v>872</v>
      </c>
    </row>
    <row r="665" spans="1:2" x14ac:dyDescent="0.25">
      <c r="A665" s="12" t="s">
        <v>868</v>
      </c>
      <c r="B665" s="12" t="s">
        <v>873</v>
      </c>
    </row>
    <row r="666" spans="1:2" x14ac:dyDescent="0.25">
      <c r="A666" s="12" t="s">
        <v>868</v>
      </c>
      <c r="B666" s="12" t="s">
        <v>870</v>
      </c>
    </row>
    <row r="667" spans="1:2" x14ac:dyDescent="0.25">
      <c r="A667" s="12" t="s">
        <v>868</v>
      </c>
      <c r="B667" s="12" t="s">
        <v>871</v>
      </c>
    </row>
    <row r="668" spans="1:2" x14ac:dyDescent="0.25">
      <c r="A668" s="12" t="s">
        <v>874</v>
      </c>
      <c r="B668" s="12" t="s">
        <v>876</v>
      </c>
    </row>
    <row r="669" spans="1:2" x14ac:dyDescent="0.25">
      <c r="A669" s="12" t="s">
        <v>874</v>
      </c>
      <c r="B669" s="12" t="s">
        <v>875</v>
      </c>
    </row>
    <row r="670" spans="1:2" x14ac:dyDescent="0.25">
      <c r="A670" s="12" t="s">
        <v>874</v>
      </c>
      <c r="B670" s="12" t="s">
        <v>877</v>
      </c>
    </row>
    <row r="671" spans="1:2" x14ac:dyDescent="0.25">
      <c r="A671" s="12" t="s">
        <v>874</v>
      </c>
      <c r="B671" s="12" t="s">
        <v>878</v>
      </c>
    </row>
    <row r="672" spans="1:2" x14ac:dyDescent="0.25">
      <c r="A672" s="12" t="s">
        <v>874</v>
      </c>
      <c r="B672" s="12" t="s">
        <v>879</v>
      </c>
    </row>
    <row r="673" spans="1:2" x14ac:dyDescent="0.25">
      <c r="A673" s="12" t="s">
        <v>880</v>
      </c>
      <c r="B673" s="12" t="s">
        <v>883</v>
      </c>
    </row>
    <row r="674" spans="1:2" x14ac:dyDescent="0.25">
      <c r="A674" s="12" t="s">
        <v>880</v>
      </c>
      <c r="B674" s="12" t="s">
        <v>882</v>
      </c>
    </row>
    <row r="675" spans="1:2" x14ac:dyDescent="0.25">
      <c r="A675" s="12" t="s">
        <v>880</v>
      </c>
      <c r="B675" s="12" t="s">
        <v>885</v>
      </c>
    </row>
    <row r="676" spans="1:2" x14ac:dyDescent="0.25">
      <c r="A676" s="12" t="s">
        <v>880</v>
      </c>
      <c r="B676" s="12" t="s">
        <v>881</v>
      </c>
    </row>
    <row r="677" spans="1:2" x14ac:dyDescent="0.25">
      <c r="A677" s="12" t="s">
        <v>880</v>
      </c>
      <c r="B677" s="12" t="s">
        <v>884</v>
      </c>
    </row>
    <row r="678" spans="1:2" x14ac:dyDescent="0.25">
      <c r="A678" s="12" t="s">
        <v>886</v>
      </c>
      <c r="B678" s="12" t="s">
        <v>887</v>
      </c>
    </row>
    <row r="679" spans="1:2" x14ac:dyDescent="0.25">
      <c r="A679" s="12" t="s">
        <v>888</v>
      </c>
      <c r="B679" s="12" t="s">
        <v>891</v>
      </c>
    </row>
    <row r="680" spans="1:2" x14ac:dyDescent="0.25">
      <c r="A680" s="12" t="s">
        <v>888</v>
      </c>
      <c r="B680" s="12" t="s">
        <v>890</v>
      </c>
    </row>
    <row r="681" spans="1:2" x14ac:dyDescent="0.25">
      <c r="A681" s="12" t="s">
        <v>888</v>
      </c>
      <c r="B681" s="12" t="s">
        <v>893</v>
      </c>
    </row>
    <row r="682" spans="1:2" x14ac:dyDescent="0.25">
      <c r="A682" s="12" t="s">
        <v>888</v>
      </c>
      <c r="B682" s="12" t="s">
        <v>892</v>
      </c>
    </row>
    <row r="683" spans="1:2" x14ac:dyDescent="0.25">
      <c r="A683" s="12" t="s">
        <v>888</v>
      </c>
      <c r="B683" s="12" t="s">
        <v>889</v>
      </c>
    </row>
    <row r="684" spans="1:2" x14ac:dyDescent="0.25">
      <c r="A684" s="12" t="s">
        <v>894</v>
      </c>
      <c r="B684" s="12" t="s">
        <v>896</v>
      </c>
    </row>
    <row r="685" spans="1:2" x14ac:dyDescent="0.25">
      <c r="A685" s="12" t="s">
        <v>894</v>
      </c>
      <c r="B685" s="12" t="s">
        <v>895</v>
      </c>
    </row>
    <row r="686" spans="1:2" x14ac:dyDescent="0.25">
      <c r="A686" s="12" t="s">
        <v>897</v>
      </c>
      <c r="B686" s="12" t="s">
        <v>898</v>
      </c>
    </row>
    <row r="687" spans="1:2" x14ac:dyDescent="0.25">
      <c r="A687" s="12" t="s">
        <v>897</v>
      </c>
      <c r="B687" s="12" t="s">
        <v>900</v>
      </c>
    </row>
    <row r="688" spans="1:2" x14ac:dyDescent="0.25">
      <c r="A688" s="12" t="s">
        <v>897</v>
      </c>
      <c r="B688" s="12" t="s">
        <v>899</v>
      </c>
    </row>
    <row r="689" spans="1:2" x14ac:dyDescent="0.25">
      <c r="A689" s="12" t="s">
        <v>901</v>
      </c>
      <c r="B689" s="12" t="s">
        <v>903</v>
      </c>
    </row>
    <row r="690" spans="1:2" x14ac:dyDescent="0.25">
      <c r="A690" s="12" t="s">
        <v>901</v>
      </c>
      <c r="B690" s="12" t="s">
        <v>902</v>
      </c>
    </row>
    <row r="691" spans="1:2" x14ac:dyDescent="0.25">
      <c r="A691" s="12" t="s">
        <v>1210</v>
      </c>
      <c r="B691" s="12" t="s">
        <v>1211</v>
      </c>
    </row>
    <row r="692" spans="1:2" x14ac:dyDescent="0.25">
      <c r="A692" s="12" t="s">
        <v>1213</v>
      </c>
      <c r="B692" s="12" t="s">
        <v>1214</v>
      </c>
    </row>
    <row r="693" spans="1:2" x14ac:dyDescent="0.25">
      <c r="A693" s="12" t="s">
        <v>1213</v>
      </c>
      <c r="B693" s="12" t="s">
        <v>1215</v>
      </c>
    </row>
    <row r="694" spans="1:2" x14ac:dyDescent="0.25">
      <c r="A694" s="12" t="s">
        <v>1216</v>
      </c>
      <c r="B694" s="12" t="s">
        <v>1217</v>
      </c>
    </row>
    <row r="695" spans="1:2" x14ac:dyDescent="0.25">
      <c r="A695" s="12" t="s">
        <v>1216</v>
      </c>
      <c r="B695" s="12" t="s">
        <v>1218</v>
      </c>
    </row>
    <row r="696" spans="1:2" x14ac:dyDescent="0.25">
      <c r="A696" s="12" t="s">
        <v>1216</v>
      </c>
      <c r="B696" s="12" t="s">
        <v>1219</v>
      </c>
    </row>
    <row r="697" spans="1:2" x14ac:dyDescent="0.25">
      <c r="A697" s="12" t="s">
        <v>1220</v>
      </c>
      <c r="B697" s="12" t="s">
        <v>1221</v>
      </c>
    </row>
    <row r="698" spans="1:2" x14ac:dyDescent="0.25">
      <c r="A698" s="12" t="s">
        <v>1220</v>
      </c>
      <c r="B698" s="12" t="s">
        <v>1222</v>
      </c>
    </row>
    <row r="699" spans="1:2" x14ac:dyDescent="0.25">
      <c r="A699" s="12" t="s">
        <v>1220</v>
      </c>
      <c r="B699" s="12" t="s">
        <v>1224</v>
      </c>
    </row>
    <row r="700" spans="1:2" x14ac:dyDescent="0.25">
      <c r="A700" s="12" t="s">
        <v>1220</v>
      </c>
      <c r="B700" s="12" t="s">
        <v>1223</v>
      </c>
    </row>
    <row r="701" spans="1:2" x14ac:dyDescent="0.25">
      <c r="A701" s="12" t="s">
        <v>1225</v>
      </c>
      <c r="B701" s="12" t="s">
        <v>1227</v>
      </c>
    </row>
    <row r="702" spans="1:2" x14ac:dyDescent="0.25">
      <c r="A702" s="12" t="s">
        <v>1225</v>
      </c>
      <c r="B702" s="12" t="s">
        <v>1226</v>
      </c>
    </row>
    <row r="703" spans="1:2" x14ac:dyDescent="0.25">
      <c r="A703" s="12" t="s">
        <v>1228</v>
      </c>
      <c r="B703" s="12" t="s">
        <v>1230</v>
      </c>
    </row>
    <row r="704" spans="1:2" x14ac:dyDescent="0.25">
      <c r="A704" s="12" t="s">
        <v>1228</v>
      </c>
      <c r="B704" s="12" t="s">
        <v>1229</v>
      </c>
    </row>
    <row r="705" spans="1:2" x14ac:dyDescent="0.25">
      <c r="A705" s="12" t="s">
        <v>1231</v>
      </c>
      <c r="B705" s="12" t="s">
        <v>1232</v>
      </c>
    </row>
    <row r="706" spans="1:2" x14ac:dyDescent="0.25">
      <c r="A706" s="12" t="s">
        <v>1233</v>
      </c>
      <c r="B706" s="12" t="s">
        <v>1236</v>
      </c>
    </row>
    <row r="707" spans="1:2" x14ac:dyDescent="0.25">
      <c r="A707" s="12" t="s">
        <v>1233</v>
      </c>
      <c r="B707" s="12" t="s">
        <v>1235</v>
      </c>
    </row>
    <row r="708" spans="1:2" x14ac:dyDescent="0.25">
      <c r="A708" s="12" t="s">
        <v>1233</v>
      </c>
      <c r="B708" s="12" t="s">
        <v>1234</v>
      </c>
    </row>
    <row r="709" spans="1:2" x14ac:dyDescent="0.25">
      <c r="A709" s="12" t="s">
        <v>1233</v>
      </c>
      <c r="B709" s="12" t="s">
        <v>1237</v>
      </c>
    </row>
    <row r="710" spans="1:2" x14ac:dyDescent="0.25">
      <c r="A710" s="12" t="s">
        <v>1238</v>
      </c>
      <c r="B710" s="12" t="s">
        <v>1239</v>
      </c>
    </row>
    <row r="711" spans="1:2" x14ac:dyDescent="0.25">
      <c r="A711" s="12" t="s">
        <v>1240</v>
      </c>
      <c r="B711" s="12" t="s">
        <v>1242</v>
      </c>
    </row>
    <row r="712" spans="1:2" x14ac:dyDescent="0.25">
      <c r="A712" s="12" t="s">
        <v>1240</v>
      </c>
      <c r="B712" s="12" t="s">
        <v>1243</v>
      </c>
    </row>
    <row r="713" spans="1:2" x14ac:dyDescent="0.25">
      <c r="A713" s="12" t="s">
        <v>1240</v>
      </c>
      <c r="B713" s="12" t="s">
        <v>1241</v>
      </c>
    </row>
    <row r="714" spans="1:2" x14ac:dyDescent="0.25">
      <c r="A714" s="12" t="s">
        <v>1240</v>
      </c>
      <c r="B714" s="12" t="s">
        <v>1244</v>
      </c>
    </row>
    <row r="715" spans="1:2" x14ac:dyDescent="0.25">
      <c r="A715" s="12" t="s">
        <v>1245</v>
      </c>
      <c r="B715" s="12" t="s">
        <v>1251</v>
      </c>
    </row>
    <row r="716" spans="1:2" x14ac:dyDescent="0.25">
      <c r="A716" s="12" t="s">
        <v>1245</v>
      </c>
      <c r="B716" s="12" t="s">
        <v>1247</v>
      </c>
    </row>
    <row r="717" spans="1:2" x14ac:dyDescent="0.25">
      <c r="A717" s="12" t="s">
        <v>1245</v>
      </c>
      <c r="B717" s="12" t="s">
        <v>1250</v>
      </c>
    </row>
    <row r="718" spans="1:2" x14ac:dyDescent="0.25">
      <c r="A718" s="12" t="s">
        <v>1245</v>
      </c>
      <c r="B718" s="12" t="s">
        <v>1246</v>
      </c>
    </row>
    <row r="719" spans="1:2" x14ac:dyDescent="0.25">
      <c r="A719" s="12" t="s">
        <v>1245</v>
      </c>
      <c r="B719" s="12" t="s">
        <v>1249</v>
      </c>
    </row>
    <row r="720" spans="1:2" x14ac:dyDescent="0.25">
      <c r="A720" s="12" t="s">
        <v>1245</v>
      </c>
      <c r="B720" s="12" t="s">
        <v>1248</v>
      </c>
    </row>
    <row r="721" spans="1:2" x14ac:dyDescent="0.25">
      <c r="A721" s="12" t="s">
        <v>1252</v>
      </c>
      <c r="B721" s="12" t="s">
        <v>1253</v>
      </c>
    </row>
    <row r="722" spans="1:2" x14ac:dyDescent="0.25">
      <c r="A722" s="12" t="s">
        <v>1252</v>
      </c>
      <c r="B722" s="12" t="s">
        <v>1254</v>
      </c>
    </row>
    <row r="723" spans="1:2" x14ac:dyDescent="0.25">
      <c r="A723" s="12" t="s">
        <v>1252</v>
      </c>
      <c r="B723" s="12" t="s">
        <v>1256</v>
      </c>
    </row>
    <row r="724" spans="1:2" x14ac:dyDescent="0.25">
      <c r="A724" s="12" t="s">
        <v>1252</v>
      </c>
      <c r="B724" s="12" t="s">
        <v>1255</v>
      </c>
    </row>
    <row r="725" spans="1:2" x14ac:dyDescent="0.25">
      <c r="A725" s="12" t="s">
        <v>1257</v>
      </c>
      <c r="B725" s="12" t="s">
        <v>1258</v>
      </c>
    </row>
    <row r="726" spans="1:2" x14ac:dyDescent="0.25">
      <c r="A726" s="12" t="s">
        <v>1257</v>
      </c>
      <c r="B726" s="12" t="s">
        <v>1261</v>
      </c>
    </row>
    <row r="727" spans="1:2" x14ac:dyDescent="0.25">
      <c r="A727" s="12" t="s">
        <v>1257</v>
      </c>
      <c r="B727" s="12" t="s">
        <v>1263</v>
      </c>
    </row>
    <row r="728" spans="1:2" x14ac:dyDescent="0.25">
      <c r="A728" s="12" t="s">
        <v>1257</v>
      </c>
      <c r="B728" s="12" t="s">
        <v>1260</v>
      </c>
    </row>
    <row r="729" spans="1:2" x14ac:dyDescent="0.25">
      <c r="A729" s="12" t="s">
        <v>1257</v>
      </c>
      <c r="B729" s="12" t="s">
        <v>1264</v>
      </c>
    </row>
    <row r="730" spans="1:2" x14ac:dyDescent="0.25">
      <c r="A730" s="12" t="s">
        <v>1257</v>
      </c>
      <c r="B730" s="12" t="s">
        <v>1259</v>
      </c>
    </row>
    <row r="731" spans="1:2" x14ac:dyDescent="0.25">
      <c r="A731" s="12" t="s">
        <v>1257</v>
      </c>
      <c r="B731" s="12" t="s">
        <v>1262</v>
      </c>
    </row>
    <row r="732" spans="1:2" x14ac:dyDescent="0.25">
      <c r="A732" s="12" t="s">
        <v>1265</v>
      </c>
      <c r="B732" s="12" t="s">
        <v>1266</v>
      </c>
    </row>
    <row r="733" spans="1:2" x14ac:dyDescent="0.25">
      <c r="A733" s="12" t="s">
        <v>1265</v>
      </c>
      <c r="B733" s="12" t="s">
        <v>1267</v>
      </c>
    </row>
    <row r="734" spans="1:2" x14ac:dyDescent="0.25">
      <c r="A734" s="12" t="s">
        <v>1265</v>
      </c>
      <c r="B734" s="12" t="s">
        <v>1268</v>
      </c>
    </row>
    <row r="735" spans="1:2" x14ac:dyDescent="0.25">
      <c r="A735" s="12" t="s">
        <v>1269</v>
      </c>
      <c r="B735" s="12" t="s">
        <v>1271</v>
      </c>
    </row>
    <row r="736" spans="1:2" x14ac:dyDescent="0.25">
      <c r="A736" s="12" t="s">
        <v>1269</v>
      </c>
      <c r="B736" s="12" t="s">
        <v>1270</v>
      </c>
    </row>
    <row r="737" spans="1:2" x14ac:dyDescent="0.25">
      <c r="A737" s="12" t="s">
        <v>1269</v>
      </c>
      <c r="B737" s="12" t="s">
        <v>1274</v>
      </c>
    </row>
    <row r="738" spans="1:2" x14ac:dyDescent="0.25">
      <c r="A738" s="12" t="s">
        <v>1269</v>
      </c>
      <c r="B738" s="12" t="s">
        <v>1273</v>
      </c>
    </row>
    <row r="739" spans="1:2" x14ac:dyDescent="0.25">
      <c r="A739" s="12" t="s">
        <v>1269</v>
      </c>
      <c r="B739" s="12" t="s">
        <v>1272</v>
      </c>
    </row>
    <row r="740" spans="1:2" x14ac:dyDescent="0.25">
      <c r="A740" s="12" t="s">
        <v>1275</v>
      </c>
      <c r="B740" s="12" t="s">
        <v>393</v>
      </c>
    </row>
    <row r="741" spans="1:2" x14ac:dyDescent="0.25">
      <c r="A741" s="12" t="s">
        <v>1275</v>
      </c>
      <c r="B741" s="12" t="s">
        <v>1276</v>
      </c>
    </row>
    <row r="742" spans="1:2" x14ac:dyDescent="0.25">
      <c r="A742" s="12" t="s">
        <v>1275</v>
      </c>
      <c r="B742" s="12" t="s">
        <v>1279</v>
      </c>
    </row>
    <row r="743" spans="1:2" x14ac:dyDescent="0.25">
      <c r="A743" s="12" t="s">
        <v>1275</v>
      </c>
      <c r="B743" s="12" t="s">
        <v>1278</v>
      </c>
    </row>
    <row r="744" spans="1:2" x14ac:dyDescent="0.25">
      <c r="A744" s="12" t="s">
        <v>1275</v>
      </c>
      <c r="B744" s="12" t="s">
        <v>1277</v>
      </c>
    </row>
    <row r="745" spans="1:2" x14ac:dyDescent="0.25">
      <c r="A745" s="12" t="s">
        <v>1280</v>
      </c>
      <c r="B745" s="12" t="s">
        <v>1281</v>
      </c>
    </row>
    <row r="746" spans="1:2" x14ac:dyDescent="0.25">
      <c r="A746" s="12" t="s">
        <v>904</v>
      </c>
      <c r="B746" s="12" t="s">
        <v>910</v>
      </c>
    </row>
    <row r="747" spans="1:2" x14ac:dyDescent="0.25">
      <c r="A747" s="12" t="s">
        <v>904</v>
      </c>
      <c r="B747" s="12" t="s">
        <v>909</v>
      </c>
    </row>
    <row r="748" spans="1:2" x14ac:dyDescent="0.25">
      <c r="A748" s="12" t="s">
        <v>904</v>
      </c>
      <c r="B748" s="12" t="s">
        <v>911</v>
      </c>
    </row>
    <row r="749" spans="1:2" x14ac:dyDescent="0.25">
      <c r="A749" s="12" t="s">
        <v>904</v>
      </c>
      <c r="B749" s="12" t="s">
        <v>907</v>
      </c>
    </row>
    <row r="750" spans="1:2" x14ac:dyDescent="0.25">
      <c r="A750" s="12" t="s">
        <v>904</v>
      </c>
      <c r="B750" s="12" t="s">
        <v>906</v>
      </c>
    </row>
    <row r="751" spans="1:2" x14ac:dyDescent="0.25">
      <c r="A751" s="12" t="s">
        <v>904</v>
      </c>
      <c r="B751" s="12" t="s">
        <v>913</v>
      </c>
    </row>
    <row r="752" spans="1:2" x14ac:dyDescent="0.25">
      <c r="A752" s="12" t="s">
        <v>904</v>
      </c>
      <c r="B752" s="12" t="s">
        <v>908</v>
      </c>
    </row>
    <row r="753" spans="1:2" x14ac:dyDescent="0.25">
      <c r="A753" s="12" t="s">
        <v>904</v>
      </c>
      <c r="B753" s="12" t="s">
        <v>912</v>
      </c>
    </row>
    <row r="754" spans="1:2" x14ac:dyDescent="0.25">
      <c r="A754" s="12" t="s">
        <v>904</v>
      </c>
      <c r="B754" s="12" t="s">
        <v>905</v>
      </c>
    </row>
    <row r="755" spans="1:2" x14ac:dyDescent="0.25">
      <c r="A755" s="12" t="s">
        <v>914</v>
      </c>
      <c r="B755" s="12" t="s">
        <v>917</v>
      </c>
    </row>
    <row r="756" spans="1:2" x14ac:dyDescent="0.25">
      <c r="A756" s="12" t="s">
        <v>914</v>
      </c>
      <c r="B756" s="12" t="s">
        <v>915</v>
      </c>
    </row>
    <row r="757" spans="1:2" x14ac:dyDescent="0.25">
      <c r="A757" s="12" t="s">
        <v>914</v>
      </c>
      <c r="B757" s="12" t="s">
        <v>918</v>
      </c>
    </row>
    <row r="758" spans="1:2" x14ac:dyDescent="0.25">
      <c r="A758" s="12" t="s">
        <v>914</v>
      </c>
      <c r="B758" s="12" t="s">
        <v>916</v>
      </c>
    </row>
    <row r="759" spans="1:2" x14ac:dyDescent="0.25">
      <c r="A759" s="12" t="s">
        <v>919</v>
      </c>
      <c r="B759" s="12" t="s">
        <v>920</v>
      </c>
    </row>
    <row r="760" spans="1:2" x14ac:dyDescent="0.25">
      <c r="A760" s="12" t="s">
        <v>921</v>
      </c>
      <c r="B760" s="12" t="s">
        <v>922</v>
      </c>
    </row>
    <row r="761" spans="1:2" x14ac:dyDescent="0.25">
      <c r="A761" s="12" t="s">
        <v>923</v>
      </c>
      <c r="B761" s="12" t="s">
        <v>908</v>
      </c>
    </row>
    <row r="762" spans="1:2" x14ac:dyDescent="0.25">
      <c r="A762" s="12" t="s">
        <v>924</v>
      </c>
      <c r="B762" s="12" t="s">
        <v>925</v>
      </c>
    </row>
    <row r="763" spans="1:2" x14ac:dyDescent="0.25">
      <c r="A763" s="12" t="s">
        <v>924</v>
      </c>
      <c r="B763" s="12" t="s">
        <v>926</v>
      </c>
    </row>
    <row r="764" spans="1:2" x14ac:dyDescent="0.25">
      <c r="A764" s="12" t="s">
        <v>924</v>
      </c>
      <c r="B764" s="12" t="s">
        <v>928</v>
      </c>
    </row>
    <row r="765" spans="1:2" x14ac:dyDescent="0.25">
      <c r="A765" s="12" t="s">
        <v>924</v>
      </c>
      <c r="B765" s="12" t="s">
        <v>927</v>
      </c>
    </row>
    <row r="766" spans="1:2" x14ac:dyDescent="0.25">
      <c r="A766" s="12" t="s">
        <v>929</v>
      </c>
      <c r="B766" s="12" t="s">
        <v>930</v>
      </c>
    </row>
    <row r="767" spans="1:2" x14ac:dyDescent="0.25">
      <c r="A767" s="12" t="s">
        <v>931</v>
      </c>
      <c r="B767" s="12" t="s">
        <v>935</v>
      </c>
    </row>
    <row r="768" spans="1:2" x14ac:dyDescent="0.25">
      <c r="A768" s="12" t="s">
        <v>931</v>
      </c>
      <c r="B768" s="12" t="s">
        <v>932</v>
      </c>
    </row>
    <row r="769" spans="1:2" x14ac:dyDescent="0.25">
      <c r="A769" s="12" t="s">
        <v>931</v>
      </c>
      <c r="B769" s="12" t="s">
        <v>937</v>
      </c>
    </row>
    <row r="770" spans="1:2" x14ac:dyDescent="0.25">
      <c r="A770" s="12" t="s">
        <v>931</v>
      </c>
      <c r="B770" s="12" t="s">
        <v>934</v>
      </c>
    </row>
    <row r="771" spans="1:2" x14ac:dyDescent="0.25">
      <c r="A771" s="12" t="s">
        <v>931</v>
      </c>
      <c r="B771" s="12" t="s">
        <v>695</v>
      </c>
    </row>
    <row r="772" spans="1:2" x14ac:dyDescent="0.25">
      <c r="A772" s="12" t="s">
        <v>931</v>
      </c>
      <c r="B772" s="12" t="s">
        <v>936</v>
      </c>
    </row>
    <row r="773" spans="1:2" x14ac:dyDescent="0.25">
      <c r="A773" s="12" t="s">
        <v>931</v>
      </c>
      <c r="B773" s="12" t="s">
        <v>938</v>
      </c>
    </row>
    <row r="774" spans="1:2" x14ac:dyDescent="0.25">
      <c r="A774" s="12" t="s">
        <v>931</v>
      </c>
      <c r="B774" s="12" t="s">
        <v>933</v>
      </c>
    </row>
    <row r="775" spans="1:2" x14ac:dyDescent="0.25">
      <c r="A775" s="12" t="s">
        <v>939</v>
      </c>
      <c r="B775" s="12" t="s">
        <v>460</v>
      </c>
    </row>
    <row r="776" spans="1:2" x14ac:dyDescent="0.25">
      <c r="A776" s="12" t="s">
        <v>1331</v>
      </c>
      <c r="B776" s="12" t="s">
        <v>1332</v>
      </c>
    </row>
    <row r="777" spans="1:2" x14ac:dyDescent="0.25">
      <c r="A777" s="12" t="s">
        <v>940</v>
      </c>
      <c r="B777" s="12" t="s">
        <v>941</v>
      </c>
    </row>
    <row r="778" spans="1:2" x14ac:dyDescent="0.25">
      <c r="A778" s="12" t="s">
        <v>940</v>
      </c>
      <c r="B778" s="12" t="s">
        <v>946</v>
      </c>
    </row>
    <row r="779" spans="1:2" x14ac:dyDescent="0.25">
      <c r="A779" s="12" t="s">
        <v>940</v>
      </c>
      <c r="B779" s="12" t="s">
        <v>944</v>
      </c>
    </row>
    <row r="780" spans="1:2" x14ac:dyDescent="0.25">
      <c r="A780" s="12" t="s">
        <v>940</v>
      </c>
      <c r="B780" s="12" t="s">
        <v>947</v>
      </c>
    </row>
    <row r="781" spans="1:2" x14ac:dyDescent="0.25">
      <c r="A781" s="12" t="s">
        <v>940</v>
      </c>
      <c r="B781" s="12" t="s">
        <v>945</v>
      </c>
    </row>
    <row r="782" spans="1:2" x14ac:dyDescent="0.25">
      <c r="A782" s="12" t="s">
        <v>940</v>
      </c>
      <c r="B782" s="12" t="s">
        <v>942</v>
      </c>
    </row>
    <row r="783" spans="1:2" x14ac:dyDescent="0.25">
      <c r="A783" s="12" t="s">
        <v>940</v>
      </c>
      <c r="B783" s="12" t="s">
        <v>943</v>
      </c>
    </row>
    <row r="784" spans="1:2" x14ac:dyDescent="0.25">
      <c r="A784" s="12" t="s">
        <v>948</v>
      </c>
      <c r="B784" s="12" t="s">
        <v>950</v>
      </c>
    </row>
    <row r="785" spans="1:2" x14ac:dyDescent="0.25">
      <c r="A785" s="12" t="s">
        <v>948</v>
      </c>
      <c r="B785" s="12" t="s">
        <v>949</v>
      </c>
    </row>
    <row r="786" spans="1:2" x14ac:dyDescent="0.25">
      <c r="A786" s="12" t="s">
        <v>948</v>
      </c>
      <c r="B786" s="12" t="s">
        <v>951</v>
      </c>
    </row>
    <row r="787" spans="1:2" x14ac:dyDescent="0.25">
      <c r="A787" s="12" t="s">
        <v>963</v>
      </c>
      <c r="B787" s="12" t="s">
        <v>967</v>
      </c>
    </row>
    <row r="788" spans="1:2" x14ac:dyDescent="0.25">
      <c r="A788" s="12" t="s">
        <v>963</v>
      </c>
      <c r="B788" s="12" t="s">
        <v>966</v>
      </c>
    </row>
    <row r="789" spans="1:2" x14ac:dyDescent="0.25">
      <c r="A789" s="12" t="s">
        <v>963</v>
      </c>
      <c r="B789" s="12" t="s">
        <v>964</v>
      </c>
    </row>
    <row r="790" spans="1:2" x14ac:dyDescent="0.25">
      <c r="A790" s="12" t="s">
        <v>963</v>
      </c>
      <c r="B790" s="12" t="s">
        <v>520</v>
      </c>
    </row>
    <row r="791" spans="1:2" x14ac:dyDescent="0.25">
      <c r="A791" s="12" t="s">
        <v>963</v>
      </c>
      <c r="B791" s="12" t="s">
        <v>969</v>
      </c>
    </row>
    <row r="792" spans="1:2" x14ac:dyDescent="0.25">
      <c r="A792" s="12" t="s">
        <v>963</v>
      </c>
      <c r="B792" s="12" t="s">
        <v>968</v>
      </c>
    </row>
    <row r="793" spans="1:2" x14ac:dyDescent="0.25">
      <c r="A793" s="12" t="s">
        <v>963</v>
      </c>
      <c r="B793" s="12" t="s">
        <v>965</v>
      </c>
    </row>
    <row r="794" spans="1:2" x14ac:dyDescent="0.25">
      <c r="A794" s="12" t="s">
        <v>952</v>
      </c>
      <c r="B794" s="12" t="s">
        <v>960</v>
      </c>
    </row>
    <row r="795" spans="1:2" x14ac:dyDescent="0.25">
      <c r="A795" s="12" t="s">
        <v>952</v>
      </c>
      <c r="B795" s="12" t="s">
        <v>958</v>
      </c>
    </row>
    <row r="796" spans="1:2" x14ac:dyDescent="0.25">
      <c r="A796" s="12" t="s">
        <v>952</v>
      </c>
      <c r="B796" s="12" t="s">
        <v>953</v>
      </c>
    </row>
    <row r="797" spans="1:2" x14ac:dyDescent="0.25">
      <c r="A797" s="12" t="s">
        <v>952</v>
      </c>
      <c r="B797" s="12" t="s">
        <v>448</v>
      </c>
    </row>
    <row r="798" spans="1:2" x14ac:dyDescent="0.25">
      <c r="A798" s="12" t="s">
        <v>952</v>
      </c>
      <c r="B798" s="12" t="s">
        <v>961</v>
      </c>
    </row>
    <row r="799" spans="1:2" x14ac:dyDescent="0.25">
      <c r="A799" s="12" t="s">
        <v>952</v>
      </c>
      <c r="B799" s="12" t="s">
        <v>954</v>
      </c>
    </row>
    <row r="800" spans="1:2" x14ac:dyDescent="0.25">
      <c r="A800" s="12" t="s">
        <v>952</v>
      </c>
      <c r="B800" s="12" t="s">
        <v>955</v>
      </c>
    </row>
    <row r="801" spans="1:2" x14ac:dyDescent="0.25">
      <c r="A801" s="12" t="s">
        <v>952</v>
      </c>
      <c r="B801" s="12" t="s">
        <v>962</v>
      </c>
    </row>
    <row r="802" spans="1:2" x14ac:dyDescent="0.25">
      <c r="A802" s="12" t="s">
        <v>952</v>
      </c>
      <c r="B802" s="12" t="s">
        <v>956</v>
      </c>
    </row>
    <row r="803" spans="1:2" x14ac:dyDescent="0.25">
      <c r="A803" s="12" t="s">
        <v>952</v>
      </c>
      <c r="B803" s="12" t="s">
        <v>957</v>
      </c>
    </row>
    <row r="804" spans="1:2" x14ac:dyDescent="0.25">
      <c r="A804" s="12" t="s">
        <v>952</v>
      </c>
      <c r="B804" s="12" t="s">
        <v>959</v>
      </c>
    </row>
    <row r="805" spans="1:2" x14ac:dyDescent="0.25">
      <c r="A805" s="12" t="s">
        <v>970</v>
      </c>
      <c r="B805" s="12" t="s">
        <v>971</v>
      </c>
    </row>
    <row r="806" spans="1:2" x14ac:dyDescent="0.25">
      <c r="A806" s="12" t="s">
        <v>972</v>
      </c>
      <c r="B806" s="12" t="s">
        <v>975</v>
      </c>
    </row>
    <row r="807" spans="1:2" x14ac:dyDescent="0.25">
      <c r="A807" s="12" t="s">
        <v>972</v>
      </c>
      <c r="B807" s="12" t="s">
        <v>977</v>
      </c>
    </row>
    <row r="808" spans="1:2" x14ac:dyDescent="0.25">
      <c r="A808" s="12" t="s">
        <v>972</v>
      </c>
      <c r="B808" s="12" t="s">
        <v>976</v>
      </c>
    </row>
    <row r="809" spans="1:2" x14ac:dyDescent="0.25">
      <c r="A809" s="12" t="s">
        <v>972</v>
      </c>
      <c r="B809" s="12" t="s">
        <v>973</v>
      </c>
    </row>
    <row r="810" spans="1:2" x14ac:dyDescent="0.25">
      <c r="A810" s="12" t="s">
        <v>972</v>
      </c>
      <c r="B810" s="12" t="s">
        <v>974</v>
      </c>
    </row>
    <row r="811" spans="1:2" x14ac:dyDescent="0.25">
      <c r="A811" s="12" t="s">
        <v>1341</v>
      </c>
      <c r="B811" s="12" t="s">
        <v>1342</v>
      </c>
    </row>
    <row r="812" spans="1:2" x14ac:dyDescent="0.25">
      <c r="A812" s="12" t="s">
        <v>978</v>
      </c>
      <c r="B812" s="12" t="s">
        <v>993</v>
      </c>
    </row>
    <row r="813" spans="1:2" x14ac:dyDescent="0.25">
      <c r="A813" s="12" t="s">
        <v>978</v>
      </c>
      <c r="B813" s="12" t="s">
        <v>988</v>
      </c>
    </row>
    <row r="814" spans="1:2" x14ac:dyDescent="0.25">
      <c r="A814" s="12" t="s">
        <v>978</v>
      </c>
      <c r="B814" s="12" t="s">
        <v>991</v>
      </c>
    </row>
    <row r="815" spans="1:2" x14ac:dyDescent="0.25">
      <c r="A815" s="12" t="s">
        <v>978</v>
      </c>
      <c r="B815" s="12" t="s">
        <v>990</v>
      </c>
    </row>
    <row r="816" spans="1:2" x14ac:dyDescent="0.25">
      <c r="A816" s="12" t="s">
        <v>978</v>
      </c>
      <c r="B816" s="12" t="s">
        <v>984</v>
      </c>
    </row>
    <row r="817" spans="1:2" x14ac:dyDescent="0.25">
      <c r="A817" s="12" t="s">
        <v>978</v>
      </c>
      <c r="B817" s="12" t="s">
        <v>979</v>
      </c>
    </row>
    <row r="818" spans="1:2" x14ac:dyDescent="0.25">
      <c r="A818" s="12" t="s">
        <v>978</v>
      </c>
      <c r="B818" s="12" t="s">
        <v>980</v>
      </c>
    </row>
    <row r="819" spans="1:2" x14ac:dyDescent="0.25">
      <c r="A819" s="12" t="s">
        <v>978</v>
      </c>
      <c r="B819" s="12" t="s">
        <v>986</v>
      </c>
    </row>
    <row r="820" spans="1:2" x14ac:dyDescent="0.25">
      <c r="A820" s="12" t="s">
        <v>978</v>
      </c>
      <c r="B820" s="12" t="s">
        <v>995</v>
      </c>
    </row>
    <row r="821" spans="1:2" x14ac:dyDescent="0.25">
      <c r="A821" s="12" t="s">
        <v>978</v>
      </c>
      <c r="B821" s="12" t="s">
        <v>981</v>
      </c>
    </row>
    <row r="822" spans="1:2" x14ac:dyDescent="0.25">
      <c r="A822" s="12" t="s">
        <v>978</v>
      </c>
      <c r="B822" s="12" t="s">
        <v>982</v>
      </c>
    </row>
    <row r="823" spans="1:2" x14ac:dyDescent="0.25">
      <c r="A823" s="12" t="s">
        <v>978</v>
      </c>
      <c r="B823" s="12" t="s">
        <v>994</v>
      </c>
    </row>
    <row r="824" spans="1:2" x14ac:dyDescent="0.25">
      <c r="A824" s="12" t="s">
        <v>978</v>
      </c>
      <c r="B824" s="12" t="s">
        <v>983</v>
      </c>
    </row>
    <row r="825" spans="1:2" x14ac:dyDescent="0.25">
      <c r="A825" s="12" t="s">
        <v>978</v>
      </c>
      <c r="B825" s="12" t="s">
        <v>996</v>
      </c>
    </row>
    <row r="826" spans="1:2" x14ac:dyDescent="0.25">
      <c r="A826" s="12" t="s">
        <v>978</v>
      </c>
      <c r="B826" s="12" t="s">
        <v>989</v>
      </c>
    </row>
    <row r="827" spans="1:2" x14ac:dyDescent="0.25">
      <c r="A827" s="12" t="s">
        <v>978</v>
      </c>
      <c r="B827" s="12" t="s">
        <v>998</v>
      </c>
    </row>
    <row r="828" spans="1:2" x14ac:dyDescent="0.25">
      <c r="A828" s="12" t="s">
        <v>978</v>
      </c>
      <c r="B828" s="12" t="s">
        <v>987</v>
      </c>
    </row>
    <row r="829" spans="1:2" x14ac:dyDescent="0.25">
      <c r="A829" s="12" t="s">
        <v>978</v>
      </c>
      <c r="B829" s="12" t="s">
        <v>992</v>
      </c>
    </row>
    <row r="830" spans="1:2" x14ac:dyDescent="0.25">
      <c r="A830" s="12" t="s">
        <v>978</v>
      </c>
      <c r="B830" s="12" t="s">
        <v>997</v>
      </c>
    </row>
    <row r="831" spans="1:2" x14ac:dyDescent="0.25">
      <c r="A831" s="12" t="s">
        <v>978</v>
      </c>
      <c r="B831" s="12" t="s">
        <v>985</v>
      </c>
    </row>
    <row r="832" spans="1:2" x14ac:dyDescent="0.25">
      <c r="A832" s="12" t="s">
        <v>999</v>
      </c>
      <c r="B832" s="12" t="s">
        <v>1000</v>
      </c>
    </row>
    <row r="833" spans="1:2" x14ac:dyDescent="0.25">
      <c r="A833" s="12" t="s">
        <v>1001</v>
      </c>
      <c r="B833" s="12" t="s">
        <v>1003</v>
      </c>
    </row>
    <row r="834" spans="1:2" x14ac:dyDescent="0.25">
      <c r="A834" s="12" t="s">
        <v>1001</v>
      </c>
      <c r="B834" s="12" t="s">
        <v>1006</v>
      </c>
    </row>
    <row r="835" spans="1:2" x14ac:dyDescent="0.25">
      <c r="A835" s="12" t="s">
        <v>1001</v>
      </c>
      <c r="B835" s="12" t="s">
        <v>1005</v>
      </c>
    </row>
    <row r="836" spans="1:2" x14ac:dyDescent="0.25">
      <c r="A836" s="12" t="s">
        <v>1001</v>
      </c>
      <c r="B836" s="12" t="s">
        <v>1007</v>
      </c>
    </row>
    <row r="837" spans="1:2" x14ac:dyDescent="0.25">
      <c r="A837" s="12" t="s">
        <v>1001</v>
      </c>
      <c r="B837" s="12" t="s">
        <v>1002</v>
      </c>
    </row>
    <row r="838" spans="1:2" x14ac:dyDescent="0.25">
      <c r="A838" s="12" t="s">
        <v>1001</v>
      </c>
      <c r="B838" s="12" t="s">
        <v>1004</v>
      </c>
    </row>
    <row r="839" spans="1:2" x14ac:dyDescent="0.25">
      <c r="A839" s="12" t="s">
        <v>1008</v>
      </c>
      <c r="B839" s="12" t="s">
        <v>1020</v>
      </c>
    </row>
    <row r="840" spans="1:2" x14ac:dyDescent="0.25">
      <c r="A840" s="12" t="s">
        <v>1008</v>
      </c>
      <c r="B840" s="12" t="s">
        <v>1009</v>
      </c>
    </row>
    <row r="841" spans="1:2" x14ac:dyDescent="0.25">
      <c r="A841" s="12" t="s">
        <v>1008</v>
      </c>
      <c r="B841" s="12" t="s">
        <v>1017</v>
      </c>
    </row>
    <row r="842" spans="1:2" x14ac:dyDescent="0.25">
      <c r="A842" s="12" t="s">
        <v>1008</v>
      </c>
      <c r="B842" s="12" t="s">
        <v>446</v>
      </c>
    </row>
    <row r="843" spans="1:2" x14ac:dyDescent="0.25">
      <c r="A843" s="12" t="s">
        <v>1008</v>
      </c>
      <c r="B843" s="12" t="s">
        <v>1010</v>
      </c>
    </row>
    <row r="844" spans="1:2" x14ac:dyDescent="0.25">
      <c r="A844" s="12" t="s">
        <v>1008</v>
      </c>
      <c r="B844" s="12" t="s">
        <v>1018</v>
      </c>
    </row>
    <row r="845" spans="1:2" x14ac:dyDescent="0.25">
      <c r="A845" s="12" t="s">
        <v>1008</v>
      </c>
      <c r="B845" s="12" t="s">
        <v>1016</v>
      </c>
    </row>
    <row r="846" spans="1:2" x14ac:dyDescent="0.25">
      <c r="A846" s="12" t="s">
        <v>1008</v>
      </c>
      <c r="B846" s="12" t="s">
        <v>1011</v>
      </c>
    </row>
    <row r="847" spans="1:2" x14ac:dyDescent="0.25">
      <c r="A847" s="12" t="s">
        <v>1008</v>
      </c>
      <c r="B847" s="12" t="s">
        <v>1012</v>
      </c>
    </row>
    <row r="848" spans="1:2" x14ac:dyDescent="0.25">
      <c r="A848" s="12" t="s">
        <v>1008</v>
      </c>
      <c r="B848" s="12" t="s">
        <v>1013</v>
      </c>
    </row>
    <row r="849" spans="1:2" x14ac:dyDescent="0.25">
      <c r="A849" s="12" t="s">
        <v>1008</v>
      </c>
      <c r="B849" s="12" t="s">
        <v>1015</v>
      </c>
    </row>
    <row r="850" spans="1:2" x14ac:dyDescent="0.25">
      <c r="A850" s="12" t="s">
        <v>1008</v>
      </c>
      <c r="B850" s="12" t="s">
        <v>1019</v>
      </c>
    </row>
    <row r="851" spans="1:2" x14ac:dyDescent="0.25">
      <c r="A851" s="12" t="s">
        <v>1008</v>
      </c>
      <c r="B851" s="12" t="s">
        <v>1014</v>
      </c>
    </row>
    <row r="852" spans="1:2" x14ac:dyDescent="0.25">
      <c r="A852" s="12" t="s">
        <v>1021</v>
      </c>
      <c r="B852" s="12" t="s">
        <v>1023</v>
      </c>
    </row>
    <row r="853" spans="1:2" x14ac:dyDescent="0.25">
      <c r="A853" s="12" t="s">
        <v>1021</v>
      </c>
      <c r="B853" s="12" t="s">
        <v>1022</v>
      </c>
    </row>
    <row r="854" spans="1:2" x14ac:dyDescent="0.25">
      <c r="A854" s="12" t="s">
        <v>1021</v>
      </c>
      <c r="B854" s="12" t="s">
        <v>1025</v>
      </c>
    </row>
    <row r="855" spans="1:2" x14ac:dyDescent="0.25">
      <c r="A855" s="12" t="s">
        <v>1021</v>
      </c>
      <c r="B855" s="12" t="s">
        <v>1024</v>
      </c>
    </row>
    <row r="856" spans="1:2" x14ac:dyDescent="0.25">
      <c r="A856" s="12" t="s">
        <v>1329</v>
      </c>
      <c r="B856" s="12" t="s">
        <v>1330</v>
      </c>
    </row>
    <row r="857" spans="1:2" x14ac:dyDescent="0.25">
      <c r="A857" s="12" t="s">
        <v>1409</v>
      </c>
      <c r="B857" s="12" t="s">
        <v>1410</v>
      </c>
    </row>
    <row r="858" spans="1:2" x14ac:dyDescent="0.25">
      <c r="A858" s="12" t="s">
        <v>1026</v>
      </c>
      <c r="B858" s="12" t="s">
        <v>224</v>
      </c>
    </row>
    <row r="859" spans="1:2" x14ac:dyDescent="0.25">
      <c r="A859" s="12" t="s">
        <v>1026</v>
      </c>
      <c r="B859" s="12" t="s">
        <v>1027</v>
      </c>
    </row>
    <row r="860" spans="1:2" x14ac:dyDescent="0.25">
      <c r="A860" s="12" t="s">
        <v>1026</v>
      </c>
      <c r="B860" s="12" t="s">
        <v>1028</v>
      </c>
    </row>
    <row r="861" spans="1:2" x14ac:dyDescent="0.25">
      <c r="A861" s="12" t="s">
        <v>1029</v>
      </c>
      <c r="B861" s="12" t="s">
        <v>1030</v>
      </c>
    </row>
    <row r="862" spans="1:2" x14ac:dyDescent="0.25">
      <c r="A862" s="12" t="s">
        <v>1029</v>
      </c>
      <c r="B862" s="12" t="s">
        <v>1033</v>
      </c>
    </row>
    <row r="863" spans="1:2" x14ac:dyDescent="0.25">
      <c r="A863" s="12" t="s">
        <v>1029</v>
      </c>
      <c r="B863" s="12" t="s">
        <v>1031</v>
      </c>
    </row>
    <row r="864" spans="1:2" x14ac:dyDescent="0.25">
      <c r="A864" s="12" t="s">
        <v>1029</v>
      </c>
      <c r="B864" s="12" t="s">
        <v>1032</v>
      </c>
    </row>
    <row r="865" spans="1:2" x14ac:dyDescent="0.25">
      <c r="A865" s="12" t="s">
        <v>1034</v>
      </c>
      <c r="B865" s="12" t="s">
        <v>1035</v>
      </c>
    </row>
    <row r="866" spans="1:2" x14ac:dyDescent="0.25">
      <c r="A866" s="12" t="s">
        <v>1034</v>
      </c>
      <c r="B866" s="12" t="s">
        <v>1038</v>
      </c>
    </row>
    <row r="867" spans="1:2" x14ac:dyDescent="0.25">
      <c r="A867" s="12" t="s">
        <v>1034</v>
      </c>
      <c r="B867" s="12" t="s">
        <v>1036</v>
      </c>
    </row>
    <row r="868" spans="1:2" x14ac:dyDescent="0.25">
      <c r="A868" s="12" t="s">
        <v>1034</v>
      </c>
      <c r="B868" s="12" t="s">
        <v>1037</v>
      </c>
    </row>
    <row r="869" spans="1:2" x14ac:dyDescent="0.25">
      <c r="A869" s="12" t="s">
        <v>1039</v>
      </c>
      <c r="B869" s="12" t="s">
        <v>728</v>
      </c>
    </row>
    <row r="870" spans="1:2" x14ac:dyDescent="0.25">
      <c r="A870" s="12" t="s">
        <v>1039</v>
      </c>
      <c r="B870" s="12" t="s">
        <v>1040</v>
      </c>
    </row>
    <row r="871" spans="1:2" x14ac:dyDescent="0.25">
      <c r="A871" s="12" t="s">
        <v>1039</v>
      </c>
      <c r="B871" s="12" t="s">
        <v>1041</v>
      </c>
    </row>
    <row r="872" spans="1:2" x14ac:dyDescent="0.25">
      <c r="A872" s="12" t="s">
        <v>1039</v>
      </c>
      <c r="B872" s="12" t="s">
        <v>1042</v>
      </c>
    </row>
    <row r="873" spans="1:2" x14ac:dyDescent="0.25">
      <c r="A873" s="12" t="s">
        <v>1039</v>
      </c>
      <c r="B873" s="12" t="s">
        <v>1045</v>
      </c>
    </row>
    <row r="874" spans="1:2" x14ac:dyDescent="0.25">
      <c r="A874" s="12" t="s">
        <v>1039</v>
      </c>
      <c r="B874" s="12" t="s">
        <v>1044</v>
      </c>
    </row>
    <row r="875" spans="1:2" x14ac:dyDescent="0.25">
      <c r="A875" s="12" t="s">
        <v>1039</v>
      </c>
      <c r="B875" s="12" t="s">
        <v>1043</v>
      </c>
    </row>
    <row r="876" spans="1:2" x14ac:dyDescent="0.25">
      <c r="A876" s="12" t="s">
        <v>1335</v>
      </c>
      <c r="B876" s="12" t="s">
        <v>1336</v>
      </c>
    </row>
    <row r="877" spans="1:2" x14ac:dyDescent="0.25">
      <c r="A877" s="12" t="s">
        <v>1046</v>
      </c>
      <c r="B877" s="12" t="s">
        <v>935</v>
      </c>
    </row>
    <row r="878" spans="1:2" x14ac:dyDescent="0.25">
      <c r="A878" s="12" t="s">
        <v>1046</v>
      </c>
      <c r="B878" s="12" t="s">
        <v>1049</v>
      </c>
    </row>
    <row r="879" spans="1:2" x14ac:dyDescent="0.25">
      <c r="A879" s="12" t="s">
        <v>1046</v>
      </c>
      <c r="B879" s="12" t="s">
        <v>1051</v>
      </c>
    </row>
    <row r="880" spans="1:2" x14ac:dyDescent="0.25">
      <c r="A880" s="12" t="s">
        <v>1046</v>
      </c>
      <c r="B880" s="12" t="s">
        <v>1053</v>
      </c>
    </row>
    <row r="881" spans="1:2" x14ac:dyDescent="0.25">
      <c r="A881" s="12" t="s">
        <v>1046</v>
      </c>
      <c r="B881" s="12" t="s">
        <v>1048</v>
      </c>
    </row>
    <row r="882" spans="1:2" x14ac:dyDescent="0.25">
      <c r="A882" s="12" t="s">
        <v>1046</v>
      </c>
      <c r="B882" s="12" t="s">
        <v>1052</v>
      </c>
    </row>
    <row r="883" spans="1:2" x14ac:dyDescent="0.25">
      <c r="A883" s="12" t="s">
        <v>1046</v>
      </c>
      <c r="B883" s="12" t="s">
        <v>1047</v>
      </c>
    </row>
    <row r="884" spans="1:2" x14ac:dyDescent="0.25">
      <c r="A884" s="12" t="s">
        <v>1046</v>
      </c>
      <c r="B884" s="12" t="s">
        <v>1050</v>
      </c>
    </row>
    <row r="885" spans="1:2" x14ac:dyDescent="0.25">
      <c r="A885" s="12" t="s">
        <v>1046</v>
      </c>
      <c r="B885" s="12" t="s">
        <v>1054</v>
      </c>
    </row>
    <row r="886" spans="1:2" x14ac:dyDescent="0.25">
      <c r="A886" s="12" t="s">
        <v>1363</v>
      </c>
      <c r="B886" s="12" t="s">
        <v>1364</v>
      </c>
    </row>
    <row r="887" spans="1:2" x14ac:dyDescent="0.25">
      <c r="A887" s="12" t="s">
        <v>1363</v>
      </c>
      <c r="B887" s="12" t="s">
        <v>1366</v>
      </c>
    </row>
    <row r="888" spans="1:2" x14ac:dyDescent="0.25">
      <c r="A888" s="12" t="s">
        <v>1363</v>
      </c>
      <c r="B888" s="12" t="s">
        <v>1367</v>
      </c>
    </row>
    <row r="889" spans="1:2" x14ac:dyDescent="0.25">
      <c r="A889" s="12" t="s">
        <v>1363</v>
      </c>
      <c r="B889" s="12" t="s">
        <v>1377</v>
      </c>
    </row>
    <row r="890" spans="1:2" x14ac:dyDescent="0.25">
      <c r="A890" s="12" t="s">
        <v>1363</v>
      </c>
      <c r="B890" s="12" t="s">
        <v>1368</v>
      </c>
    </row>
    <row r="891" spans="1:2" x14ac:dyDescent="0.25">
      <c r="A891" s="12" t="s">
        <v>1363</v>
      </c>
      <c r="B891" s="12" t="s">
        <v>1375</v>
      </c>
    </row>
    <row r="892" spans="1:2" x14ac:dyDescent="0.25">
      <c r="A892" s="12" t="s">
        <v>1363</v>
      </c>
      <c r="B892" s="12" t="s">
        <v>1369</v>
      </c>
    </row>
    <row r="893" spans="1:2" x14ac:dyDescent="0.25">
      <c r="A893" s="12" t="s">
        <v>1363</v>
      </c>
      <c r="B893" s="12" t="s">
        <v>1376</v>
      </c>
    </row>
    <row r="894" spans="1:2" x14ac:dyDescent="0.25">
      <c r="A894" s="12" t="s">
        <v>1363</v>
      </c>
      <c r="B894" s="12" t="s">
        <v>1371</v>
      </c>
    </row>
    <row r="895" spans="1:2" x14ac:dyDescent="0.25">
      <c r="A895" s="12" t="s">
        <v>1363</v>
      </c>
      <c r="B895" s="12" t="s">
        <v>1370</v>
      </c>
    </row>
    <row r="896" spans="1:2" x14ac:dyDescent="0.25">
      <c r="A896" s="12" t="s">
        <v>1363</v>
      </c>
      <c r="B896" s="12" t="s">
        <v>1379</v>
      </c>
    </row>
    <row r="897" spans="1:2" x14ac:dyDescent="0.25">
      <c r="A897" s="12" t="s">
        <v>1363</v>
      </c>
      <c r="B897" s="12" t="s">
        <v>1372</v>
      </c>
    </row>
    <row r="898" spans="1:2" x14ac:dyDescent="0.25">
      <c r="A898" s="12" t="s">
        <v>1363</v>
      </c>
      <c r="B898" s="12" t="s">
        <v>1373</v>
      </c>
    </row>
    <row r="899" spans="1:2" x14ac:dyDescent="0.25">
      <c r="A899" s="12" t="s">
        <v>1363</v>
      </c>
      <c r="B899" s="12" t="s">
        <v>1374</v>
      </c>
    </row>
    <row r="900" spans="1:2" x14ac:dyDescent="0.25">
      <c r="A900" s="12" t="s">
        <v>1363</v>
      </c>
      <c r="B900" s="12" t="s">
        <v>1378</v>
      </c>
    </row>
    <row r="901" spans="1:2" x14ac:dyDescent="0.25">
      <c r="A901" s="12" t="s">
        <v>1383</v>
      </c>
      <c r="B901" s="12" t="s">
        <v>1384</v>
      </c>
    </row>
    <row r="902" spans="1:2" x14ac:dyDescent="0.25">
      <c r="A902" s="12" t="s">
        <v>1383</v>
      </c>
      <c r="B902" s="12" t="s">
        <v>1385</v>
      </c>
    </row>
    <row r="903" spans="1:2" x14ac:dyDescent="0.25">
      <c r="A903" s="12" t="s">
        <v>1383</v>
      </c>
      <c r="B903" s="12" t="s">
        <v>1386</v>
      </c>
    </row>
    <row r="904" spans="1:2" x14ac:dyDescent="0.25">
      <c r="A904" s="12" t="s">
        <v>1055</v>
      </c>
      <c r="B904" s="12" t="s">
        <v>1056</v>
      </c>
    </row>
    <row r="905" spans="1:2" x14ac:dyDescent="0.25">
      <c r="A905" s="12" t="s">
        <v>1057</v>
      </c>
      <c r="B905" s="12" t="s">
        <v>1061</v>
      </c>
    </row>
    <row r="906" spans="1:2" x14ac:dyDescent="0.25">
      <c r="A906" s="12" t="s">
        <v>1057</v>
      </c>
      <c r="B906" s="12" t="s">
        <v>1058</v>
      </c>
    </row>
    <row r="907" spans="1:2" x14ac:dyDescent="0.25">
      <c r="A907" s="12" t="s">
        <v>1057</v>
      </c>
      <c r="B907" s="12" t="s">
        <v>1059</v>
      </c>
    </row>
    <row r="908" spans="1:2" x14ac:dyDescent="0.25">
      <c r="A908" s="12" t="s">
        <v>1057</v>
      </c>
      <c r="B908" s="12" t="s">
        <v>986</v>
      </c>
    </row>
    <row r="909" spans="1:2" x14ac:dyDescent="0.25">
      <c r="A909" s="12" t="s">
        <v>1057</v>
      </c>
      <c r="B909" s="12" t="s">
        <v>1063</v>
      </c>
    </row>
    <row r="910" spans="1:2" x14ac:dyDescent="0.25">
      <c r="A910" s="12" t="s">
        <v>1057</v>
      </c>
      <c r="B910" s="12" t="s">
        <v>1060</v>
      </c>
    </row>
    <row r="911" spans="1:2" x14ac:dyDescent="0.25">
      <c r="A911" s="12" t="s">
        <v>1057</v>
      </c>
      <c r="B911" s="12" t="s">
        <v>1062</v>
      </c>
    </row>
    <row r="912" spans="1:2" x14ac:dyDescent="0.25">
      <c r="A912" s="12" t="s">
        <v>1064</v>
      </c>
      <c r="B912" s="12" t="s">
        <v>1065</v>
      </c>
    </row>
    <row r="913" spans="1:2" x14ac:dyDescent="0.25">
      <c r="A913" s="12" t="s">
        <v>1066</v>
      </c>
      <c r="B913" s="12" t="s">
        <v>1072</v>
      </c>
    </row>
    <row r="914" spans="1:2" x14ac:dyDescent="0.25">
      <c r="A914" s="12" t="s">
        <v>1066</v>
      </c>
      <c r="B914" s="12" t="s">
        <v>1074</v>
      </c>
    </row>
    <row r="915" spans="1:2" x14ac:dyDescent="0.25">
      <c r="A915" s="12" t="s">
        <v>1066</v>
      </c>
      <c r="B915" s="12" t="s">
        <v>1071</v>
      </c>
    </row>
    <row r="916" spans="1:2" x14ac:dyDescent="0.25">
      <c r="A916" s="12" t="s">
        <v>1066</v>
      </c>
      <c r="B916" s="12" t="s">
        <v>313</v>
      </c>
    </row>
    <row r="917" spans="1:2" x14ac:dyDescent="0.25">
      <c r="A917" s="12" t="s">
        <v>1066</v>
      </c>
      <c r="B917" s="12" t="s">
        <v>1075</v>
      </c>
    </row>
    <row r="918" spans="1:2" x14ac:dyDescent="0.25">
      <c r="A918" s="12" t="s">
        <v>1066</v>
      </c>
      <c r="B918" s="12" t="s">
        <v>1076</v>
      </c>
    </row>
    <row r="919" spans="1:2" x14ac:dyDescent="0.25">
      <c r="A919" s="12" t="s">
        <v>1066</v>
      </c>
      <c r="B919" s="12" t="s">
        <v>1077</v>
      </c>
    </row>
    <row r="920" spans="1:2" x14ac:dyDescent="0.25">
      <c r="A920" s="12" t="s">
        <v>1066</v>
      </c>
      <c r="B920" s="12" t="s">
        <v>1067</v>
      </c>
    </row>
    <row r="921" spans="1:2" x14ac:dyDescent="0.25">
      <c r="A921" s="12" t="s">
        <v>1066</v>
      </c>
      <c r="B921" s="12" t="s">
        <v>1068</v>
      </c>
    </row>
    <row r="922" spans="1:2" x14ac:dyDescent="0.25">
      <c r="A922" s="12" t="s">
        <v>1066</v>
      </c>
      <c r="B922" s="12" t="s">
        <v>1073</v>
      </c>
    </row>
    <row r="923" spans="1:2" x14ac:dyDescent="0.25">
      <c r="A923" s="12" t="s">
        <v>1066</v>
      </c>
      <c r="B923" s="12" t="s">
        <v>1069</v>
      </c>
    </row>
    <row r="924" spans="1:2" x14ac:dyDescent="0.25">
      <c r="A924" s="12" t="s">
        <v>1066</v>
      </c>
      <c r="B924" s="12" t="s">
        <v>1070</v>
      </c>
    </row>
    <row r="925" spans="1:2" x14ac:dyDescent="0.25">
      <c r="A925" s="12" t="s">
        <v>1078</v>
      </c>
      <c r="B925" s="12" t="s">
        <v>1089</v>
      </c>
    </row>
    <row r="926" spans="1:2" x14ac:dyDescent="0.25">
      <c r="A926" s="12" t="s">
        <v>1078</v>
      </c>
      <c r="B926" s="12" t="s">
        <v>1079</v>
      </c>
    </row>
    <row r="927" spans="1:2" x14ac:dyDescent="0.25">
      <c r="A927" s="12" t="s">
        <v>1078</v>
      </c>
      <c r="B927" s="12" t="s">
        <v>1080</v>
      </c>
    </row>
    <row r="928" spans="1:2" x14ac:dyDescent="0.25">
      <c r="A928" s="12" t="s">
        <v>1078</v>
      </c>
      <c r="B928" s="12" t="s">
        <v>1092</v>
      </c>
    </row>
    <row r="929" spans="1:2" x14ac:dyDescent="0.25">
      <c r="A929" s="12" t="s">
        <v>1078</v>
      </c>
      <c r="B929" s="12" t="s">
        <v>1102</v>
      </c>
    </row>
    <row r="930" spans="1:2" x14ac:dyDescent="0.25">
      <c r="A930" s="12" t="s">
        <v>1078</v>
      </c>
      <c r="B930" s="12" t="s">
        <v>1083</v>
      </c>
    </row>
    <row r="931" spans="1:2" x14ac:dyDescent="0.25">
      <c r="A931" s="12" t="s">
        <v>1078</v>
      </c>
      <c r="B931" s="12" t="s">
        <v>1087</v>
      </c>
    </row>
    <row r="932" spans="1:2" x14ac:dyDescent="0.25">
      <c r="A932" s="12" t="s">
        <v>1078</v>
      </c>
      <c r="B932" s="12" t="s">
        <v>1086</v>
      </c>
    </row>
    <row r="933" spans="1:2" x14ac:dyDescent="0.25">
      <c r="A933" s="12" t="s">
        <v>1078</v>
      </c>
      <c r="B933" s="12" t="s">
        <v>1091</v>
      </c>
    </row>
    <row r="934" spans="1:2" x14ac:dyDescent="0.25">
      <c r="A934" s="12" t="s">
        <v>1078</v>
      </c>
      <c r="B934" s="12" t="s">
        <v>1081</v>
      </c>
    </row>
    <row r="935" spans="1:2" x14ac:dyDescent="0.25">
      <c r="A935" s="12" t="s">
        <v>1078</v>
      </c>
      <c r="B935" s="12" t="s">
        <v>1085</v>
      </c>
    </row>
    <row r="936" spans="1:2" x14ac:dyDescent="0.25">
      <c r="A936" s="12" t="s">
        <v>1078</v>
      </c>
      <c r="B936" s="12" t="s">
        <v>1104</v>
      </c>
    </row>
    <row r="937" spans="1:2" x14ac:dyDescent="0.25">
      <c r="A937" s="12" t="s">
        <v>1078</v>
      </c>
      <c r="B937" s="12" t="s">
        <v>1094</v>
      </c>
    </row>
    <row r="938" spans="1:2" x14ac:dyDescent="0.25">
      <c r="A938" s="12" t="s">
        <v>1078</v>
      </c>
      <c r="B938" s="12" t="s">
        <v>1084</v>
      </c>
    </row>
    <row r="939" spans="1:2" x14ac:dyDescent="0.25">
      <c r="A939" s="12" t="s">
        <v>1078</v>
      </c>
      <c r="B939" s="12" t="s">
        <v>1099</v>
      </c>
    </row>
    <row r="940" spans="1:2" x14ac:dyDescent="0.25">
      <c r="A940" s="12" t="s">
        <v>1078</v>
      </c>
      <c r="B940" s="12" t="s">
        <v>1100</v>
      </c>
    </row>
    <row r="941" spans="1:2" x14ac:dyDescent="0.25">
      <c r="A941" s="12" t="s">
        <v>1078</v>
      </c>
      <c r="B941" s="12" t="s">
        <v>1097</v>
      </c>
    </row>
    <row r="942" spans="1:2" x14ac:dyDescent="0.25">
      <c r="A942" s="12" t="s">
        <v>1078</v>
      </c>
      <c r="B942" s="12" t="s">
        <v>1093</v>
      </c>
    </row>
    <row r="943" spans="1:2" x14ac:dyDescent="0.25">
      <c r="A943" s="12" t="s">
        <v>1078</v>
      </c>
      <c r="B943" s="12" t="s">
        <v>1096</v>
      </c>
    </row>
    <row r="944" spans="1:2" x14ac:dyDescent="0.25">
      <c r="A944" s="12" t="s">
        <v>1078</v>
      </c>
      <c r="B944" s="12" t="s">
        <v>1088</v>
      </c>
    </row>
    <row r="945" spans="1:2" x14ac:dyDescent="0.25">
      <c r="A945" s="12" t="s">
        <v>1078</v>
      </c>
      <c r="B945" s="12" t="s">
        <v>1090</v>
      </c>
    </row>
    <row r="946" spans="1:2" x14ac:dyDescent="0.25">
      <c r="A946" s="12" t="s">
        <v>1078</v>
      </c>
      <c r="B946" s="12" t="s">
        <v>638</v>
      </c>
    </row>
    <row r="947" spans="1:2" x14ac:dyDescent="0.25">
      <c r="A947" s="12" t="s">
        <v>1078</v>
      </c>
      <c r="B947" s="12" t="s">
        <v>1101</v>
      </c>
    </row>
    <row r="948" spans="1:2" x14ac:dyDescent="0.25">
      <c r="A948" s="12" t="s">
        <v>1078</v>
      </c>
      <c r="B948" s="12" t="s">
        <v>1098</v>
      </c>
    </row>
    <row r="949" spans="1:2" x14ac:dyDescent="0.25">
      <c r="A949" s="12" t="s">
        <v>1078</v>
      </c>
      <c r="B949" s="12" t="s">
        <v>1105</v>
      </c>
    </row>
    <row r="950" spans="1:2" x14ac:dyDescent="0.25">
      <c r="A950" s="12" t="s">
        <v>1078</v>
      </c>
      <c r="B950" s="12" t="s">
        <v>1082</v>
      </c>
    </row>
    <row r="951" spans="1:2" x14ac:dyDescent="0.25">
      <c r="A951" s="12" t="s">
        <v>1078</v>
      </c>
      <c r="B951" s="12" t="s">
        <v>525</v>
      </c>
    </row>
    <row r="952" spans="1:2" x14ac:dyDescent="0.25">
      <c r="A952" s="12" t="s">
        <v>1078</v>
      </c>
      <c r="B952" s="12" t="s">
        <v>1103</v>
      </c>
    </row>
    <row r="953" spans="1:2" x14ac:dyDescent="0.25">
      <c r="A953" s="12" t="s">
        <v>1078</v>
      </c>
      <c r="B953" s="12" t="s">
        <v>1095</v>
      </c>
    </row>
    <row r="954" spans="1:2" x14ac:dyDescent="0.25">
      <c r="A954" s="12" t="s">
        <v>1106</v>
      </c>
      <c r="B954" s="12" t="s">
        <v>1110</v>
      </c>
    </row>
    <row r="955" spans="1:2" x14ac:dyDescent="0.25">
      <c r="A955" s="12" t="s">
        <v>1106</v>
      </c>
      <c r="B955" s="12" t="s">
        <v>1107</v>
      </c>
    </row>
    <row r="956" spans="1:2" x14ac:dyDescent="0.25">
      <c r="A956" s="12" t="s">
        <v>1106</v>
      </c>
      <c r="B956" s="12" t="s">
        <v>1108</v>
      </c>
    </row>
    <row r="957" spans="1:2" x14ac:dyDescent="0.25">
      <c r="A957" s="12" t="s">
        <v>1106</v>
      </c>
      <c r="B957" s="12" t="s">
        <v>1109</v>
      </c>
    </row>
    <row r="958" spans="1:2" x14ac:dyDescent="0.25">
      <c r="A958" s="12" t="s">
        <v>1106</v>
      </c>
      <c r="B958" s="12" t="s">
        <v>1111</v>
      </c>
    </row>
    <row r="959" spans="1:2" x14ac:dyDescent="0.25">
      <c r="A959" s="12" t="s">
        <v>1112</v>
      </c>
      <c r="B959" s="12" t="s">
        <v>1114</v>
      </c>
    </row>
    <row r="960" spans="1:2" x14ac:dyDescent="0.25">
      <c r="A960" s="12" t="s">
        <v>1112</v>
      </c>
      <c r="B960" s="12" t="s">
        <v>1113</v>
      </c>
    </row>
    <row r="961" spans="1:2" x14ac:dyDescent="0.25">
      <c r="A961" s="12" t="s">
        <v>1112</v>
      </c>
      <c r="B961" s="12" t="s">
        <v>1115</v>
      </c>
    </row>
    <row r="962" spans="1:2" x14ac:dyDescent="0.25">
      <c r="A962" s="12" t="s">
        <v>1112</v>
      </c>
      <c r="B962" s="12" t="s">
        <v>1116</v>
      </c>
    </row>
    <row r="963" spans="1:2" x14ac:dyDescent="0.25">
      <c r="A963" s="12" t="s">
        <v>1112</v>
      </c>
      <c r="B963" s="12" t="s">
        <v>1117</v>
      </c>
    </row>
    <row r="964" spans="1:2" x14ac:dyDescent="0.25">
      <c r="A964" s="12" t="s">
        <v>1122</v>
      </c>
      <c r="B964" s="12" t="s">
        <v>1132</v>
      </c>
    </row>
    <row r="965" spans="1:2" x14ac:dyDescent="0.25">
      <c r="A965" s="12" t="s">
        <v>1122</v>
      </c>
      <c r="B965" s="12" t="s">
        <v>1123</v>
      </c>
    </row>
    <row r="966" spans="1:2" x14ac:dyDescent="0.25">
      <c r="A966" s="12" t="s">
        <v>1122</v>
      </c>
      <c r="B966" s="12" t="s">
        <v>1135</v>
      </c>
    </row>
    <row r="967" spans="1:2" x14ac:dyDescent="0.25">
      <c r="A967" s="12" t="s">
        <v>1122</v>
      </c>
      <c r="B967" s="12" t="s">
        <v>1124</v>
      </c>
    </row>
    <row r="968" spans="1:2" x14ac:dyDescent="0.25">
      <c r="A968" s="12" t="s">
        <v>1122</v>
      </c>
      <c r="B968" s="12" t="s">
        <v>1125</v>
      </c>
    </row>
    <row r="969" spans="1:2" x14ac:dyDescent="0.25">
      <c r="A969" s="12" t="s">
        <v>1122</v>
      </c>
      <c r="B969" s="12" t="s">
        <v>1136</v>
      </c>
    </row>
    <row r="970" spans="1:2" x14ac:dyDescent="0.25">
      <c r="A970" s="12" t="s">
        <v>1122</v>
      </c>
      <c r="B970" s="12" t="s">
        <v>1126</v>
      </c>
    </row>
    <row r="971" spans="1:2" x14ac:dyDescent="0.25">
      <c r="A971" s="12" t="s">
        <v>1122</v>
      </c>
      <c r="B971" s="12" t="s">
        <v>1137</v>
      </c>
    </row>
    <row r="972" spans="1:2" x14ac:dyDescent="0.25">
      <c r="A972" s="12" t="s">
        <v>1122</v>
      </c>
      <c r="B972" s="12" t="s">
        <v>1133</v>
      </c>
    </row>
    <row r="973" spans="1:2" x14ac:dyDescent="0.25">
      <c r="A973" s="12" t="s">
        <v>1122</v>
      </c>
      <c r="B973" s="12" t="s">
        <v>1127</v>
      </c>
    </row>
    <row r="974" spans="1:2" x14ac:dyDescent="0.25">
      <c r="A974" s="12" t="s">
        <v>1122</v>
      </c>
      <c r="B974" s="12" t="s">
        <v>1128</v>
      </c>
    </row>
    <row r="975" spans="1:2" x14ac:dyDescent="0.25">
      <c r="A975" s="12" t="s">
        <v>1122</v>
      </c>
      <c r="B975" s="12" t="s">
        <v>1134</v>
      </c>
    </row>
    <row r="976" spans="1:2" x14ac:dyDescent="0.25">
      <c r="A976" s="12" t="s">
        <v>1122</v>
      </c>
      <c r="B976" s="12" t="s">
        <v>719</v>
      </c>
    </row>
    <row r="977" spans="1:2" x14ac:dyDescent="0.25">
      <c r="A977" s="12" t="s">
        <v>1122</v>
      </c>
      <c r="B977" s="12" t="s">
        <v>1129</v>
      </c>
    </row>
    <row r="978" spans="1:2" x14ac:dyDescent="0.25">
      <c r="A978" s="12" t="s">
        <v>1122</v>
      </c>
      <c r="B978" s="12" t="s">
        <v>1130</v>
      </c>
    </row>
    <row r="979" spans="1:2" x14ac:dyDescent="0.25">
      <c r="A979" s="12" t="s">
        <v>1122</v>
      </c>
      <c r="B979" s="12" t="s">
        <v>1131</v>
      </c>
    </row>
    <row r="980" spans="1:2" x14ac:dyDescent="0.25">
      <c r="A980" s="12" t="s">
        <v>1138</v>
      </c>
      <c r="B980" s="12" t="s">
        <v>1142</v>
      </c>
    </row>
    <row r="981" spans="1:2" x14ac:dyDescent="0.25">
      <c r="A981" s="12" t="s">
        <v>1138</v>
      </c>
      <c r="B981" s="12" t="s">
        <v>1145</v>
      </c>
    </row>
    <row r="982" spans="1:2" x14ac:dyDescent="0.25">
      <c r="A982" s="12" t="s">
        <v>1138</v>
      </c>
      <c r="B982" s="12" t="s">
        <v>1141</v>
      </c>
    </row>
    <row r="983" spans="1:2" x14ac:dyDescent="0.25">
      <c r="A983" s="12" t="s">
        <v>1138</v>
      </c>
      <c r="B983" s="12" t="s">
        <v>1139</v>
      </c>
    </row>
    <row r="984" spans="1:2" x14ac:dyDescent="0.25">
      <c r="A984" s="12" t="s">
        <v>1138</v>
      </c>
      <c r="B984" s="12" t="s">
        <v>1144</v>
      </c>
    </row>
    <row r="985" spans="1:2" x14ac:dyDescent="0.25">
      <c r="A985" s="12" t="s">
        <v>1138</v>
      </c>
      <c r="B985" s="12" t="s">
        <v>1143</v>
      </c>
    </row>
    <row r="986" spans="1:2" x14ac:dyDescent="0.25">
      <c r="A986" s="12" t="s">
        <v>1138</v>
      </c>
      <c r="B986" s="12" t="s">
        <v>1140</v>
      </c>
    </row>
    <row r="987" spans="1:2" x14ac:dyDescent="0.25">
      <c r="A987" s="12" t="s">
        <v>1138</v>
      </c>
      <c r="B987" s="12" t="s">
        <v>638</v>
      </c>
    </row>
    <row r="988" spans="1:2" x14ac:dyDescent="0.25">
      <c r="A988" s="12" t="s">
        <v>1138</v>
      </c>
      <c r="B988" s="12" t="s">
        <v>1146</v>
      </c>
    </row>
    <row r="989" spans="1:2" x14ac:dyDescent="0.25">
      <c r="A989" s="12" t="s">
        <v>1118</v>
      </c>
      <c r="B989" s="12" t="s">
        <v>1119</v>
      </c>
    </row>
    <row r="990" spans="1:2" x14ac:dyDescent="0.25">
      <c r="A990" s="12" t="s">
        <v>1118</v>
      </c>
      <c r="B990" s="12" t="s">
        <v>1121</v>
      </c>
    </row>
    <row r="991" spans="1:2" x14ac:dyDescent="0.25">
      <c r="A991" s="12" t="s">
        <v>1118</v>
      </c>
      <c r="B991" s="12" t="s">
        <v>1120</v>
      </c>
    </row>
    <row r="992" spans="1:2" x14ac:dyDescent="0.25">
      <c r="A992" s="12" t="s">
        <v>1147</v>
      </c>
      <c r="B992" s="12" t="s">
        <v>1148</v>
      </c>
    </row>
    <row r="993" spans="1:2" x14ac:dyDescent="0.25">
      <c r="A993" s="12" t="s">
        <v>1147</v>
      </c>
      <c r="B993" s="12" t="s">
        <v>1151</v>
      </c>
    </row>
    <row r="994" spans="1:2" x14ac:dyDescent="0.25">
      <c r="A994" s="12" t="s">
        <v>1147</v>
      </c>
      <c r="B994" s="12" t="s">
        <v>1149</v>
      </c>
    </row>
    <row r="995" spans="1:2" x14ac:dyDescent="0.25">
      <c r="A995" s="12" t="s">
        <v>1147</v>
      </c>
      <c r="B995" s="12" t="s">
        <v>1150</v>
      </c>
    </row>
    <row r="996" spans="1:2" x14ac:dyDescent="0.25">
      <c r="A996" s="12" t="s">
        <v>1152</v>
      </c>
      <c r="B996" s="12" t="s">
        <v>1158</v>
      </c>
    </row>
    <row r="997" spans="1:2" x14ac:dyDescent="0.25">
      <c r="A997" s="12" t="s">
        <v>1152</v>
      </c>
      <c r="B997" s="12" t="s">
        <v>1153</v>
      </c>
    </row>
    <row r="998" spans="1:2" x14ac:dyDescent="0.25">
      <c r="A998" s="12" t="s">
        <v>1152</v>
      </c>
      <c r="B998" s="12" t="s">
        <v>1159</v>
      </c>
    </row>
    <row r="999" spans="1:2" x14ac:dyDescent="0.25">
      <c r="A999" s="12" t="s">
        <v>1152</v>
      </c>
      <c r="B999" s="12" t="s">
        <v>1154</v>
      </c>
    </row>
    <row r="1000" spans="1:2" x14ac:dyDescent="0.25">
      <c r="A1000" s="12" t="s">
        <v>1152</v>
      </c>
      <c r="B1000" s="12" t="s">
        <v>1155</v>
      </c>
    </row>
    <row r="1001" spans="1:2" x14ac:dyDescent="0.25">
      <c r="A1001" s="12" t="s">
        <v>1152</v>
      </c>
      <c r="B1001" s="12" t="s">
        <v>1156</v>
      </c>
    </row>
    <row r="1002" spans="1:2" x14ac:dyDescent="0.25">
      <c r="A1002" s="12" t="s">
        <v>1152</v>
      </c>
      <c r="B1002" s="12" t="s">
        <v>1157</v>
      </c>
    </row>
    <row r="1003" spans="1:2" x14ac:dyDescent="0.25">
      <c r="A1003" s="12" t="s">
        <v>1152</v>
      </c>
      <c r="B1003" s="12" t="s">
        <v>1160</v>
      </c>
    </row>
    <row r="1004" spans="1:2" x14ac:dyDescent="0.25">
      <c r="A1004" s="12" t="s">
        <v>1161</v>
      </c>
      <c r="B1004" s="12" t="s">
        <v>1163</v>
      </c>
    </row>
    <row r="1005" spans="1:2" x14ac:dyDescent="0.25">
      <c r="A1005" s="12" t="s">
        <v>1161</v>
      </c>
      <c r="B1005" s="12" t="s">
        <v>1164</v>
      </c>
    </row>
    <row r="1006" spans="1:2" x14ac:dyDescent="0.25">
      <c r="A1006" s="12" t="s">
        <v>1161</v>
      </c>
      <c r="B1006" s="12" t="s">
        <v>1162</v>
      </c>
    </row>
    <row r="1007" spans="1:2" x14ac:dyDescent="0.25">
      <c r="A1007" s="12" t="s">
        <v>1161</v>
      </c>
      <c r="B1007" s="12" t="s">
        <v>1165</v>
      </c>
    </row>
    <row r="1008" spans="1:2" x14ac:dyDescent="0.25">
      <c r="A1008" s="12" t="s">
        <v>1161</v>
      </c>
      <c r="B1008" s="12" t="s">
        <v>1166</v>
      </c>
    </row>
    <row r="1009" spans="1:2" x14ac:dyDescent="0.25">
      <c r="A1009" s="12" t="s">
        <v>1161</v>
      </c>
      <c r="B1009" s="12" t="s">
        <v>1167</v>
      </c>
    </row>
    <row r="1010" spans="1:2" x14ac:dyDescent="0.25">
      <c r="A1010" s="12" t="s">
        <v>1161</v>
      </c>
      <c r="B1010" s="12" t="s">
        <v>1168</v>
      </c>
    </row>
    <row r="1011" spans="1:2" x14ac:dyDescent="0.25">
      <c r="A1011" s="12" t="s">
        <v>1169</v>
      </c>
      <c r="B1011" s="12" t="s">
        <v>393</v>
      </c>
    </row>
    <row r="1012" spans="1:2" x14ac:dyDescent="0.25">
      <c r="A1012" s="12" t="s">
        <v>1169</v>
      </c>
      <c r="B1012" s="12" t="s">
        <v>1170</v>
      </c>
    </row>
    <row r="1013" spans="1:2" x14ac:dyDescent="0.25">
      <c r="A1013" s="12" t="s">
        <v>1171</v>
      </c>
      <c r="B1013" s="12" t="s">
        <v>1174</v>
      </c>
    </row>
    <row r="1014" spans="1:2" x14ac:dyDescent="0.25">
      <c r="A1014" s="12" t="s">
        <v>1171</v>
      </c>
      <c r="B1014" s="12" t="s">
        <v>1047</v>
      </c>
    </row>
    <row r="1015" spans="1:2" x14ac:dyDescent="0.25">
      <c r="A1015" s="12" t="s">
        <v>1171</v>
      </c>
      <c r="B1015" s="12" t="s">
        <v>1173</v>
      </c>
    </row>
    <row r="1016" spans="1:2" x14ac:dyDescent="0.25">
      <c r="A1016" s="12" t="s">
        <v>1171</v>
      </c>
      <c r="B1016" s="12" t="s">
        <v>1175</v>
      </c>
    </row>
    <row r="1017" spans="1:2" x14ac:dyDescent="0.25">
      <c r="A1017" s="12" t="s">
        <v>1171</v>
      </c>
      <c r="B1017" s="12" t="s">
        <v>1172</v>
      </c>
    </row>
    <row r="1018" spans="1:2" x14ac:dyDescent="0.25">
      <c r="A1018" s="12" t="s">
        <v>1176</v>
      </c>
      <c r="B1018" s="12" t="s">
        <v>1178</v>
      </c>
    </row>
    <row r="1019" spans="1:2" x14ac:dyDescent="0.25">
      <c r="A1019" s="12" t="s">
        <v>1176</v>
      </c>
      <c r="B1019" s="12" t="s">
        <v>1177</v>
      </c>
    </row>
    <row r="1020" spans="1:2" x14ac:dyDescent="0.25">
      <c r="A1020" s="12" t="s">
        <v>1176</v>
      </c>
      <c r="B1020" s="12" t="s">
        <v>1179</v>
      </c>
    </row>
    <row r="1021" spans="1:2" x14ac:dyDescent="0.25">
      <c r="A1021" s="12" t="s">
        <v>1180</v>
      </c>
      <c r="B1021" s="12" t="s">
        <v>1183</v>
      </c>
    </row>
    <row r="1022" spans="1:2" x14ac:dyDescent="0.25">
      <c r="A1022" s="12" t="s">
        <v>1180</v>
      </c>
      <c r="B1022" s="12" t="s">
        <v>1181</v>
      </c>
    </row>
    <row r="1023" spans="1:2" x14ac:dyDescent="0.25">
      <c r="A1023" s="12" t="s">
        <v>1180</v>
      </c>
      <c r="B1023" s="12" t="s">
        <v>1182</v>
      </c>
    </row>
    <row r="1024" spans="1:2" x14ac:dyDescent="0.25">
      <c r="A1024" s="12" t="s">
        <v>1180</v>
      </c>
      <c r="B1024" s="12" t="s">
        <v>1185</v>
      </c>
    </row>
    <row r="1025" spans="1:2" x14ac:dyDescent="0.25">
      <c r="A1025" s="12" t="s">
        <v>1180</v>
      </c>
      <c r="B1025" s="12" t="s">
        <v>1184</v>
      </c>
    </row>
    <row r="1026" spans="1:2" x14ac:dyDescent="0.25">
      <c r="A1026" s="12" t="s">
        <v>1180</v>
      </c>
      <c r="B1026" s="12" t="s">
        <v>1187</v>
      </c>
    </row>
    <row r="1027" spans="1:2" x14ac:dyDescent="0.25">
      <c r="A1027" s="12" t="s">
        <v>1180</v>
      </c>
      <c r="B1027" s="12" t="s">
        <v>1186</v>
      </c>
    </row>
    <row r="1028" spans="1:2" x14ac:dyDescent="0.25">
      <c r="A1028" s="12" t="s">
        <v>1195</v>
      </c>
      <c r="B1028" s="12" t="s">
        <v>503</v>
      </c>
    </row>
    <row r="1029" spans="1:2" x14ac:dyDescent="0.25">
      <c r="A1029" s="12" t="s">
        <v>1195</v>
      </c>
      <c r="B1029" s="12" t="s">
        <v>1196</v>
      </c>
    </row>
    <row r="1030" spans="1:2" x14ac:dyDescent="0.25">
      <c r="A1030" s="12" t="s">
        <v>1195</v>
      </c>
      <c r="B1030" s="12" t="s">
        <v>1198</v>
      </c>
    </row>
    <row r="1031" spans="1:2" x14ac:dyDescent="0.25">
      <c r="A1031" s="12" t="s">
        <v>1195</v>
      </c>
      <c r="B1031" s="12" t="s">
        <v>1197</v>
      </c>
    </row>
    <row r="1032" spans="1:2" x14ac:dyDescent="0.25">
      <c r="A1032" s="12" t="s">
        <v>1188</v>
      </c>
      <c r="B1032" s="12" t="s">
        <v>1189</v>
      </c>
    </row>
    <row r="1033" spans="1:2" x14ac:dyDescent="0.25">
      <c r="A1033" s="12" t="s">
        <v>1188</v>
      </c>
      <c r="B1033" s="12" t="s">
        <v>1191</v>
      </c>
    </row>
    <row r="1034" spans="1:2" x14ac:dyDescent="0.25">
      <c r="A1034" s="12" t="s">
        <v>1188</v>
      </c>
      <c r="B1034" s="12" t="s">
        <v>1192</v>
      </c>
    </row>
    <row r="1035" spans="1:2" x14ac:dyDescent="0.25">
      <c r="A1035" s="12" t="s">
        <v>1188</v>
      </c>
      <c r="B1035" s="12" t="s">
        <v>1190</v>
      </c>
    </row>
    <row r="1036" spans="1:2" x14ac:dyDescent="0.25">
      <c r="A1036" s="12" t="s">
        <v>1188</v>
      </c>
      <c r="B1036" s="12" t="s">
        <v>1193</v>
      </c>
    </row>
    <row r="1037" spans="1:2" x14ac:dyDescent="0.25">
      <c r="A1037" s="12" t="s">
        <v>1188</v>
      </c>
      <c r="B1037" s="12" t="s">
        <v>1194</v>
      </c>
    </row>
    <row r="1038" spans="1:2" x14ac:dyDescent="0.25">
      <c r="A1038" s="12" t="s">
        <v>1199</v>
      </c>
      <c r="B1038" s="12" t="s">
        <v>1202</v>
      </c>
    </row>
    <row r="1039" spans="1:2" x14ac:dyDescent="0.25">
      <c r="A1039" s="12" t="s">
        <v>1199</v>
      </c>
      <c r="B1039" s="12" t="s">
        <v>1200</v>
      </c>
    </row>
    <row r="1040" spans="1:2" x14ac:dyDescent="0.25">
      <c r="A1040" s="12" t="s">
        <v>1199</v>
      </c>
      <c r="B1040" s="12" t="s">
        <v>1203</v>
      </c>
    </row>
    <row r="1041" spans="1:2" x14ac:dyDescent="0.25">
      <c r="A1041" s="12" t="s">
        <v>1199</v>
      </c>
      <c r="B1041" s="12" t="s">
        <v>1201</v>
      </c>
    </row>
    <row r="1042" spans="1:2" x14ac:dyDescent="0.25">
      <c r="A1042" s="12" t="s">
        <v>1199</v>
      </c>
      <c r="B1042" s="12" t="s">
        <v>1204</v>
      </c>
    </row>
    <row r="1043" spans="1:2" x14ac:dyDescent="0.25">
      <c r="A1043" s="12" t="s">
        <v>1205</v>
      </c>
      <c r="B1043" s="12" t="s">
        <v>1206</v>
      </c>
    </row>
    <row r="1044" spans="1:2" x14ac:dyDescent="0.25">
      <c r="A1044" s="12" t="s">
        <v>1411</v>
      </c>
      <c r="B1044" s="12" t="s">
        <v>1412</v>
      </c>
    </row>
    <row r="1045" spans="1:2" x14ac:dyDescent="0.25">
      <c r="A1045" s="12" t="s">
        <v>1207</v>
      </c>
      <c r="B1045" s="12" t="s">
        <v>1208</v>
      </c>
    </row>
    <row r="1046" spans="1:2" x14ac:dyDescent="0.25">
      <c r="A1046" s="12" t="s">
        <v>1207</v>
      </c>
      <c r="B1046" s="12" t="s">
        <v>1209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199"/>
  <sheetViews>
    <sheetView topLeftCell="A169" workbookViewId="0"/>
  </sheetViews>
  <sheetFormatPr defaultRowHeight="15" x14ac:dyDescent="0.25"/>
  <cols>
    <col min="1" max="1" width="58.85546875" bestFit="1" customWidth="1"/>
  </cols>
  <sheetData>
    <row r="1" spans="1:1" x14ac:dyDescent="0.25">
      <c r="A1" s="50" t="s">
        <v>1</v>
      </c>
    </row>
    <row r="2" spans="1:1" x14ac:dyDescent="0.25">
      <c r="A2" s="50" t="s">
        <v>1349</v>
      </c>
    </row>
    <row r="3" spans="1:1" x14ac:dyDescent="0.25">
      <c r="A3" s="50" t="s">
        <v>1337</v>
      </c>
    </row>
    <row r="4" spans="1:1" x14ac:dyDescent="0.25">
      <c r="A4" s="50" t="s">
        <v>100</v>
      </c>
    </row>
    <row r="5" spans="1:1" x14ac:dyDescent="0.25">
      <c r="A5" s="50" t="s">
        <v>111</v>
      </c>
    </row>
    <row r="6" spans="1:1" x14ac:dyDescent="0.25">
      <c r="A6" s="50" t="s">
        <v>1304</v>
      </c>
    </row>
    <row r="7" spans="1:1" x14ac:dyDescent="0.25">
      <c r="A7" s="50" t="s">
        <v>125</v>
      </c>
    </row>
    <row r="8" spans="1:1" x14ac:dyDescent="0.25">
      <c r="A8" s="50" t="s">
        <v>129</v>
      </c>
    </row>
    <row r="9" spans="1:1" x14ac:dyDescent="0.25">
      <c r="A9" s="50" t="s">
        <v>144</v>
      </c>
    </row>
    <row r="10" spans="1:1" x14ac:dyDescent="0.25">
      <c r="A10" s="50" t="s">
        <v>148</v>
      </c>
    </row>
    <row r="11" spans="1:1" x14ac:dyDescent="0.25">
      <c r="A11" s="50" t="s">
        <v>160</v>
      </c>
    </row>
    <row r="12" spans="1:1" x14ac:dyDescent="0.25">
      <c r="A12" s="50" t="s">
        <v>164</v>
      </c>
    </row>
    <row r="13" spans="1:1" x14ac:dyDescent="0.25">
      <c r="A13" s="50" t="s">
        <v>177</v>
      </c>
    </row>
    <row r="14" spans="1:1" x14ac:dyDescent="0.25">
      <c r="A14" s="50" t="s">
        <v>196</v>
      </c>
    </row>
    <row r="15" spans="1:1" x14ac:dyDescent="0.25">
      <c r="A15" s="50" t="s">
        <v>1361</v>
      </c>
    </row>
    <row r="16" spans="1:1" x14ac:dyDescent="0.25">
      <c r="A16" s="50" t="s">
        <v>202</v>
      </c>
    </row>
    <row r="17" spans="1:1" x14ac:dyDescent="0.25">
      <c r="A17" s="50" t="s">
        <v>206</v>
      </c>
    </row>
    <row r="18" spans="1:1" x14ac:dyDescent="0.25">
      <c r="A18" s="50" t="s">
        <v>1353</v>
      </c>
    </row>
    <row r="19" spans="1:1" x14ac:dyDescent="0.25">
      <c r="A19" s="50" t="s">
        <v>1345</v>
      </c>
    </row>
    <row r="20" spans="1:1" x14ac:dyDescent="0.25">
      <c r="A20" s="50" t="s">
        <v>218</v>
      </c>
    </row>
    <row r="21" spans="1:1" x14ac:dyDescent="0.25">
      <c r="A21" s="50" t="s">
        <v>277</v>
      </c>
    </row>
    <row r="22" spans="1:1" x14ac:dyDescent="0.25">
      <c r="A22" s="50" t="s">
        <v>290</v>
      </c>
    </row>
    <row r="23" spans="1:1" x14ac:dyDescent="0.25">
      <c r="A23" s="50" t="s">
        <v>295</v>
      </c>
    </row>
    <row r="24" spans="1:1" x14ac:dyDescent="0.25">
      <c r="A24" s="50" t="s">
        <v>298</v>
      </c>
    </row>
    <row r="25" spans="1:1" x14ac:dyDescent="0.25">
      <c r="A25" s="50" t="s">
        <v>300</v>
      </c>
    </row>
    <row r="26" spans="1:1" x14ac:dyDescent="0.25">
      <c r="A26" s="50" t="s">
        <v>303</v>
      </c>
    </row>
    <row r="27" spans="1:1" x14ac:dyDescent="0.25">
      <c r="A27" s="50" t="s">
        <v>1282</v>
      </c>
    </row>
    <row r="28" spans="1:1" x14ac:dyDescent="0.25">
      <c r="A28" s="50" t="s">
        <v>308</v>
      </c>
    </row>
    <row r="29" spans="1:1" x14ac:dyDescent="0.25">
      <c r="A29" s="50" t="s">
        <v>310</v>
      </c>
    </row>
    <row r="30" spans="1:1" x14ac:dyDescent="0.25">
      <c r="A30" s="50" t="s">
        <v>318</v>
      </c>
    </row>
    <row r="31" spans="1:1" x14ac:dyDescent="0.25">
      <c r="A31" s="50" t="s">
        <v>320</v>
      </c>
    </row>
    <row r="32" spans="1:1" x14ac:dyDescent="0.25">
      <c r="A32" s="50" t="s">
        <v>325</v>
      </c>
    </row>
    <row r="33" spans="1:1" x14ac:dyDescent="0.25">
      <c r="A33" s="50" t="s">
        <v>330</v>
      </c>
    </row>
    <row r="34" spans="1:1" x14ac:dyDescent="0.25">
      <c r="A34" s="50" t="s">
        <v>332</v>
      </c>
    </row>
    <row r="35" spans="1:1" x14ac:dyDescent="0.25">
      <c r="A35" s="50" t="s">
        <v>1327</v>
      </c>
    </row>
    <row r="36" spans="1:1" x14ac:dyDescent="0.25">
      <c r="A36" s="50" t="s">
        <v>1387</v>
      </c>
    </row>
    <row r="37" spans="1:1" x14ac:dyDescent="0.25">
      <c r="A37" s="50" t="s">
        <v>1302</v>
      </c>
    </row>
    <row r="38" spans="1:1" x14ac:dyDescent="0.25">
      <c r="A38" s="50" t="s">
        <v>334</v>
      </c>
    </row>
    <row r="39" spans="1:1" x14ac:dyDescent="0.25">
      <c r="A39" s="50" t="s">
        <v>336</v>
      </c>
    </row>
    <row r="40" spans="1:1" x14ac:dyDescent="0.25">
      <c r="A40" s="50" t="s">
        <v>341</v>
      </c>
    </row>
    <row r="41" spans="1:1" x14ac:dyDescent="0.25">
      <c r="A41" s="50" t="s">
        <v>346</v>
      </c>
    </row>
    <row r="42" spans="1:1" x14ac:dyDescent="0.25">
      <c r="A42" s="50" t="s">
        <v>365</v>
      </c>
    </row>
    <row r="43" spans="1:1" x14ac:dyDescent="0.25">
      <c r="A43" s="50" t="s">
        <v>373</v>
      </c>
    </row>
    <row r="44" spans="1:1" x14ac:dyDescent="0.25">
      <c r="A44" s="50" t="s">
        <v>375</v>
      </c>
    </row>
    <row r="45" spans="1:1" x14ac:dyDescent="0.25">
      <c r="A45" s="50" t="s">
        <v>382</v>
      </c>
    </row>
    <row r="46" spans="1:1" x14ac:dyDescent="0.25">
      <c r="A46" s="50" t="s">
        <v>387</v>
      </c>
    </row>
    <row r="47" spans="1:1" x14ac:dyDescent="0.25">
      <c r="A47" s="50" t="s">
        <v>391</v>
      </c>
    </row>
    <row r="48" spans="1:1" x14ac:dyDescent="0.25">
      <c r="A48" s="50" t="s">
        <v>396</v>
      </c>
    </row>
    <row r="49" spans="1:1" x14ac:dyDescent="0.25">
      <c r="A49" s="50" t="s">
        <v>411</v>
      </c>
    </row>
    <row r="50" spans="1:1" x14ac:dyDescent="0.25">
      <c r="A50" s="50" t="s">
        <v>421</v>
      </c>
    </row>
    <row r="51" spans="1:1" x14ac:dyDescent="0.25">
      <c r="A51" s="50" t="s">
        <v>430</v>
      </c>
    </row>
    <row r="52" spans="1:1" x14ac:dyDescent="0.25">
      <c r="A52" s="50" t="s">
        <v>1315</v>
      </c>
    </row>
    <row r="53" spans="1:1" x14ac:dyDescent="0.25">
      <c r="A53" s="50" t="s">
        <v>380</v>
      </c>
    </row>
    <row r="54" spans="1:1" x14ac:dyDescent="0.25">
      <c r="A54" s="50" t="s">
        <v>427</v>
      </c>
    </row>
    <row r="55" spans="1:1" x14ac:dyDescent="0.25">
      <c r="A55" s="50" t="s">
        <v>1301</v>
      </c>
    </row>
    <row r="56" spans="1:1" x14ac:dyDescent="0.25">
      <c r="A56" s="50" t="s">
        <v>434</v>
      </c>
    </row>
    <row r="57" spans="1:1" x14ac:dyDescent="0.25">
      <c r="A57" s="50" t="s">
        <v>1351</v>
      </c>
    </row>
    <row r="58" spans="1:1" x14ac:dyDescent="0.25">
      <c r="A58" s="50" t="s">
        <v>440</v>
      </c>
    </row>
    <row r="59" spans="1:1" x14ac:dyDescent="0.25">
      <c r="A59" s="50" t="s">
        <v>451</v>
      </c>
    </row>
    <row r="60" spans="1:1" x14ac:dyDescent="0.25">
      <c r="A60" s="50" t="s">
        <v>1333</v>
      </c>
    </row>
    <row r="61" spans="1:1" x14ac:dyDescent="0.25">
      <c r="A61" s="50" t="s">
        <v>453</v>
      </c>
    </row>
    <row r="62" spans="1:1" x14ac:dyDescent="0.25">
      <c r="A62" s="50" t="s">
        <v>470</v>
      </c>
    </row>
    <row r="63" spans="1:1" x14ac:dyDescent="0.25">
      <c r="A63" s="50" t="s">
        <v>478</v>
      </c>
    </row>
    <row r="64" spans="1:1" x14ac:dyDescent="0.25">
      <c r="A64" s="50" t="s">
        <v>480</v>
      </c>
    </row>
    <row r="65" spans="1:1" x14ac:dyDescent="0.25">
      <c r="A65" s="50" t="s">
        <v>490</v>
      </c>
    </row>
    <row r="66" spans="1:1" x14ac:dyDescent="0.25">
      <c r="A66" s="50" t="s">
        <v>1359</v>
      </c>
    </row>
    <row r="67" spans="1:1" x14ac:dyDescent="0.25">
      <c r="A67" s="50" t="s">
        <v>496</v>
      </c>
    </row>
    <row r="68" spans="1:1" x14ac:dyDescent="0.25">
      <c r="A68" s="50" t="s">
        <v>512</v>
      </c>
    </row>
    <row r="69" spans="1:1" x14ac:dyDescent="0.25">
      <c r="A69" s="50" t="s">
        <v>517</v>
      </c>
    </row>
    <row r="70" spans="1:1" x14ac:dyDescent="0.25">
      <c r="A70" s="50" t="s">
        <v>528</v>
      </c>
    </row>
    <row r="71" spans="1:1" x14ac:dyDescent="0.25">
      <c r="A71" s="50" t="s">
        <v>536</v>
      </c>
    </row>
    <row r="72" spans="1:1" x14ac:dyDescent="0.25">
      <c r="A72" s="50" t="s">
        <v>547</v>
      </c>
    </row>
    <row r="73" spans="1:1" x14ac:dyDescent="0.25">
      <c r="A73" s="50" t="s">
        <v>549</v>
      </c>
    </row>
    <row r="74" spans="1:1" x14ac:dyDescent="0.25">
      <c r="A74" s="50" t="s">
        <v>595</v>
      </c>
    </row>
    <row r="75" spans="1:1" x14ac:dyDescent="0.25">
      <c r="A75" s="50" t="s">
        <v>597</v>
      </c>
    </row>
    <row r="76" spans="1:1" x14ac:dyDescent="0.25">
      <c r="A76" s="50" t="s">
        <v>1347</v>
      </c>
    </row>
    <row r="77" spans="1:1" x14ac:dyDescent="0.25">
      <c r="A77" s="50" t="s">
        <v>1323</v>
      </c>
    </row>
    <row r="78" spans="1:1" x14ac:dyDescent="0.25">
      <c r="A78" s="50" t="s">
        <v>1325</v>
      </c>
    </row>
    <row r="79" spans="1:1" x14ac:dyDescent="0.25">
      <c r="A79" s="50" t="s">
        <v>1318</v>
      </c>
    </row>
    <row r="80" spans="1:1" x14ac:dyDescent="0.25">
      <c r="A80" s="50" t="s">
        <v>600</v>
      </c>
    </row>
    <row r="81" spans="1:1" x14ac:dyDescent="0.25">
      <c r="A81" s="50" t="s">
        <v>602</v>
      </c>
    </row>
    <row r="82" spans="1:1" x14ac:dyDescent="0.25">
      <c r="A82" s="50" t="s">
        <v>1307</v>
      </c>
    </row>
    <row r="83" spans="1:1" x14ac:dyDescent="0.25">
      <c r="A83" s="50" t="s">
        <v>607</v>
      </c>
    </row>
    <row r="84" spans="1:1" x14ac:dyDescent="0.25">
      <c r="A84" s="50" t="s">
        <v>611</v>
      </c>
    </row>
    <row r="85" spans="1:1" x14ac:dyDescent="0.25">
      <c r="A85" s="50" t="s">
        <v>618</v>
      </c>
    </row>
    <row r="86" spans="1:1" x14ac:dyDescent="0.25">
      <c r="A86" s="50" t="s">
        <v>620</v>
      </c>
    </row>
    <row r="87" spans="1:1" x14ac:dyDescent="0.25">
      <c r="A87" s="50" t="s">
        <v>623</v>
      </c>
    </row>
    <row r="88" spans="1:1" x14ac:dyDescent="0.25">
      <c r="A88" s="50" t="s">
        <v>630</v>
      </c>
    </row>
    <row r="89" spans="1:1" x14ac:dyDescent="0.25">
      <c r="A89" s="50" t="s">
        <v>643</v>
      </c>
    </row>
    <row r="90" spans="1:1" x14ac:dyDescent="0.25">
      <c r="A90" s="50" t="s">
        <v>648</v>
      </c>
    </row>
    <row r="91" spans="1:1" x14ac:dyDescent="0.25">
      <c r="A91" s="50" t="s">
        <v>650</v>
      </c>
    </row>
    <row r="92" spans="1:1" x14ac:dyDescent="0.25">
      <c r="A92" s="50" t="s">
        <v>662</v>
      </c>
    </row>
    <row r="93" spans="1:1" x14ac:dyDescent="0.25">
      <c r="A93" s="50" t="s">
        <v>674</v>
      </c>
    </row>
    <row r="94" spans="1:1" x14ac:dyDescent="0.25">
      <c r="A94" s="50" t="s">
        <v>688</v>
      </c>
    </row>
    <row r="95" spans="1:1" x14ac:dyDescent="0.25">
      <c r="A95" s="50" t="s">
        <v>694</v>
      </c>
    </row>
    <row r="96" spans="1:1" x14ac:dyDescent="0.25">
      <c r="A96" s="50" t="s">
        <v>700</v>
      </c>
    </row>
    <row r="97" spans="1:1" x14ac:dyDescent="0.25">
      <c r="A97" s="50" t="s">
        <v>1339</v>
      </c>
    </row>
    <row r="98" spans="1:1" x14ac:dyDescent="0.25">
      <c r="A98" s="50" t="s">
        <v>710</v>
      </c>
    </row>
    <row r="99" spans="1:1" x14ac:dyDescent="0.25">
      <c r="A99" s="50" t="s">
        <v>725</v>
      </c>
    </row>
    <row r="100" spans="1:1" x14ac:dyDescent="0.25">
      <c r="A100" s="50" t="s">
        <v>731</v>
      </c>
    </row>
    <row r="101" spans="1:1" x14ac:dyDescent="0.25">
      <c r="A101" s="50" t="s">
        <v>736</v>
      </c>
    </row>
    <row r="102" spans="1:1" x14ac:dyDescent="0.25">
      <c r="A102" s="50" t="s">
        <v>740</v>
      </c>
    </row>
    <row r="103" spans="1:1" x14ac:dyDescent="0.25">
      <c r="A103" s="50" t="s">
        <v>787</v>
      </c>
    </row>
    <row r="104" spans="1:1" x14ac:dyDescent="0.25">
      <c r="A104" s="50" t="s">
        <v>793</v>
      </c>
    </row>
    <row r="105" spans="1:1" x14ac:dyDescent="0.25">
      <c r="A105" s="50" t="s">
        <v>779</v>
      </c>
    </row>
    <row r="106" spans="1:1" x14ac:dyDescent="0.25">
      <c r="A106" s="50" t="s">
        <v>799</v>
      </c>
    </row>
    <row r="107" spans="1:1" x14ac:dyDescent="0.25">
      <c r="A107" s="50" t="s">
        <v>807</v>
      </c>
    </row>
    <row r="108" spans="1:1" x14ac:dyDescent="0.25">
      <c r="A108" s="50" t="s">
        <v>809</v>
      </c>
    </row>
    <row r="109" spans="1:1" x14ac:dyDescent="0.25">
      <c r="A109" s="50" t="s">
        <v>814</v>
      </c>
    </row>
    <row r="110" spans="1:1" x14ac:dyDescent="0.25">
      <c r="A110" s="50" t="s">
        <v>816</v>
      </c>
    </row>
    <row r="111" spans="1:1" x14ac:dyDescent="0.25">
      <c r="A111" s="50" t="s">
        <v>823</v>
      </c>
    </row>
    <row r="112" spans="1:1" x14ac:dyDescent="0.25">
      <c r="A112" s="50" t="s">
        <v>827</v>
      </c>
    </row>
    <row r="113" spans="1:1" x14ac:dyDescent="0.25">
      <c r="A113" s="50" t="s">
        <v>1406</v>
      </c>
    </row>
    <row r="114" spans="1:1" x14ac:dyDescent="0.25">
      <c r="A114" s="50" t="s">
        <v>847</v>
      </c>
    </row>
    <row r="115" spans="1:1" x14ac:dyDescent="0.25">
      <c r="A115" s="50" t="s">
        <v>1321</v>
      </c>
    </row>
    <row r="116" spans="1:1" x14ac:dyDescent="0.25">
      <c r="A116" s="50" t="s">
        <v>854</v>
      </c>
    </row>
    <row r="117" spans="1:1" x14ac:dyDescent="0.25">
      <c r="A117" s="50" t="s">
        <v>858</v>
      </c>
    </row>
    <row r="118" spans="1:1" x14ac:dyDescent="0.25">
      <c r="A118" s="50" t="s">
        <v>863</v>
      </c>
    </row>
    <row r="119" spans="1:1" x14ac:dyDescent="0.25">
      <c r="A119" s="50" t="s">
        <v>1343</v>
      </c>
    </row>
    <row r="120" spans="1:1" x14ac:dyDescent="0.25">
      <c r="A120" s="50" t="s">
        <v>1357</v>
      </c>
    </row>
    <row r="121" spans="1:1" x14ac:dyDescent="0.25">
      <c r="A121" s="50" t="s">
        <v>868</v>
      </c>
    </row>
    <row r="122" spans="1:1" x14ac:dyDescent="0.25">
      <c r="A122" s="50" t="s">
        <v>874</v>
      </c>
    </row>
    <row r="123" spans="1:1" x14ac:dyDescent="0.25">
      <c r="A123" s="50" t="s">
        <v>880</v>
      </c>
    </row>
    <row r="124" spans="1:1" x14ac:dyDescent="0.25">
      <c r="A124" s="50" t="s">
        <v>886</v>
      </c>
    </row>
    <row r="125" spans="1:1" x14ac:dyDescent="0.25">
      <c r="A125" s="50" t="s">
        <v>888</v>
      </c>
    </row>
    <row r="126" spans="1:1" x14ac:dyDescent="0.25">
      <c r="A126" s="50" t="s">
        <v>894</v>
      </c>
    </row>
    <row r="127" spans="1:1" x14ac:dyDescent="0.25">
      <c r="A127" s="50" t="s">
        <v>897</v>
      </c>
    </row>
    <row r="128" spans="1:1" x14ac:dyDescent="0.25">
      <c r="A128" s="50" t="s">
        <v>901</v>
      </c>
    </row>
    <row r="129" spans="1:1" x14ac:dyDescent="0.25">
      <c r="A129" s="50" t="s">
        <v>1210</v>
      </c>
    </row>
    <row r="130" spans="1:1" x14ac:dyDescent="0.25">
      <c r="A130" s="50" t="s">
        <v>1213</v>
      </c>
    </row>
    <row r="131" spans="1:1" x14ac:dyDescent="0.25">
      <c r="A131" s="50" t="s">
        <v>1216</v>
      </c>
    </row>
    <row r="132" spans="1:1" x14ac:dyDescent="0.25">
      <c r="A132" s="50" t="s">
        <v>1220</v>
      </c>
    </row>
    <row r="133" spans="1:1" x14ac:dyDescent="0.25">
      <c r="A133" s="50" t="s">
        <v>1225</v>
      </c>
    </row>
    <row r="134" spans="1:1" x14ac:dyDescent="0.25">
      <c r="A134" s="50" t="s">
        <v>1228</v>
      </c>
    </row>
    <row r="135" spans="1:1" x14ac:dyDescent="0.25">
      <c r="A135" s="50" t="s">
        <v>1231</v>
      </c>
    </row>
    <row r="136" spans="1:1" x14ac:dyDescent="0.25">
      <c r="A136" s="50" t="s">
        <v>1233</v>
      </c>
    </row>
    <row r="137" spans="1:1" x14ac:dyDescent="0.25">
      <c r="A137" s="50" t="s">
        <v>1238</v>
      </c>
    </row>
    <row r="138" spans="1:1" x14ac:dyDescent="0.25">
      <c r="A138" s="50" t="s">
        <v>1240</v>
      </c>
    </row>
    <row r="139" spans="1:1" x14ac:dyDescent="0.25">
      <c r="A139" s="50" t="s">
        <v>1245</v>
      </c>
    </row>
    <row r="140" spans="1:1" x14ac:dyDescent="0.25">
      <c r="A140" s="50" t="s">
        <v>1252</v>
      </c>
    </row>
    <row r="141" spans="1:1" x14ac:dyDescent="0.25">
      <c r="A141" s="50" t="s">
        <v>1257</v>
      </c>
    </row>
    <row r="142" spans="1:1" x14ac:dyDescent="0.25">
      <c r="A142" s="50" t="s">
        <v>1265</v>
      </c>
    </row>
    <row r="143" spans="1:1" x14ac:dyDescent="0.25">
      <c r="A143" s="50" t="s">
        <v>1269</v>
      </c>
    </row>
    <row r="144" spans="1:1" x14ac:dyDescent="0.25">
      <c r="A144" s="50" t="s">
        <v>1275</v>
      </c>
    </row>
    <row r="145" spans="1:1" x14ac:dyDescent="0.25">
      <c r="A145" s="50" t="s">
        <v>1280</v>
      </c>
    </row>
    <row r="146" spans="1:1" x14ac:dyDescent="0.25">
      <c r="A146" s="50" t="s">
        <v>904</v>
      </c>
    </row>
    <row r="147" spans="1:1" x14ac:dyDescent="0.25">
      <c r="A147" s="50" t="s">
        <v>914</v>
      </c>
    </row>
    <row r="148" spans="1:1" x14ac:dyDescent="0.25">
      <c r="A148" s="50" t="s">
        <v>919</v>
      </c>
    </row>
    <row r="149" spans="1:1" x14ac:dyDescent="0.25">
      <c r="A149" s="50" t="s">
        <v>921</v>
      </c>
    </row>
    <row r="150" spans="1:1" x14ac:dyDescent="0.25">
      <c r="A150" s="50" t="s">
        <v>923</v>
      </c>
    </row>
    <row r="151" spans="1:1" x14ac:dyDescent="0.25">
      <c r="A151" s="50" t="s">
        <v>924</v>
      </c>
    </row>
    <row r="152" spans="1:1" x14ac:dyDescent="0.25">
      <c r="A152" s="50" t="s">
        <v>929</v>
      </c>
    </row>
    <row r="153" spans="1:1" x14ac:dyDescent="0.25">
      <c r="A153" s="50" t="s">
        <v>931</v>
      </c>
    </row>
    <row r="154" spans="1:1" x14ac:dyDescent="0.25">
      <c r="A154" s="50" t="s">
        <v>939</v>
      </c>
    </row>
    <row r="155" spans="1:1" x14ac:dyDescent="0.25">
      <c r="A155" s="50" t="s">
        <v>1331</v>
      </c>
    </row>
    <row r="156" spans="1:1" x14ac:dyDescent="0.25">
      <c r="A156" s="50" t="s">
        <v>940</v>
      </c>
    </row>
    <row r="157" spans="1:1" x14ac:dyDescent="0.25">
      <c r="A157" s="50" t="s">
        <v>948</v>
      </c>
    </row>
    <row r="158" spans="1:1" x14ac:dyDescent="0.25">
      <c r="A158" s="50" t="s">
        <v>963</v>
      </c>
    </row>
    <row r="159" spans="1:1" x14ac:dyDescent="0.25">
      <c r="A159" s="50" t="s">
        <v>952</v>
      </c>
    </row>
    <row r="160" spans="1:1" x14ac:dyDescent="0.25">
      <c r="A160" s="50" t="s">
        <v>970</v>
      </c>
    </row>
    <row r="161" spans="1:1" x14ac:dyDescent="0.25">
      <c r="A161" s="50" t="s">
        <v>972</v>
      </c>
    </row>
    <row r="162" spans="1:1" x14ac:dyDescent="0.25">
      <c r="A162" s="50" t="s">
        <v>1341</v>
      </c>
    </row>
    <row r="163" spans="1:1" x14ac:dyDescent="0.25">
      <c r="A163" s="50" t="s">
        <v>978</v>
      </c>
    </row>
    <row r="164" spans="1:1" x14ac:dyDescent="0.25">
      <c r="A164" s="50" t="s">
        <v>999</v>
      </c>
    </row>
    <row r="165" spans="1:1" x14ac:dyDescent="0.25">
      <c r="A165" s="50" t="s">
        <v>1001</v>
      </c>
    </row>
    <row r="166" spans="1:1" x14ac:dyDescent="0.25">
      <c r="A166" s="50" t="s">
        <v>1008</v>
      </c>
    </row>
    <row r="167" spans="1:1" x14ac:dyDescent="0.25">
      <c r="A167" s="50" t="s">
        <v>1021</v>
      </c>
    </row>
    <row r="168" spans="1:1" x14ac:dyDescent="0.25">
      <c r="A168" s="50" t="s">
        <v>1329</v>
      </c>
    </row>
    <row r="169" spans="1:1" x14ac:dyDescent="0.25">
      <c r="A169" s="50" t="s">
        <v>1409</v>
      </c>
    </row>
    <row r="170" spans="1:1" x14ac:dyDescent="0.25">
      <c r="A170" s="50" t="s">
        <v>1026</v>
      </c>
    </row>
    <row r="171" spans="1:1" x14ac:dyDescent="0.25">
      <c r="A171" s="50" t="s">
        <v>1029</v>
      </c>
    </row>
    <row r="172" spans="1:1" x14ac:dyDescent="0.25">
      <c r="A172" s="50" t="s">
        <v>1034</v>
      </c>
    </row>
    <row r="173" spans="1:1" x14ac:dyDescent="0.25">
      <c r="A173" s="50" t="s">
        <v>1039</v>
      </c>
    </row>
    <row r="174" spans="1:1" x14ac:dyDescent="0.25">
      <c r="A174" s="50" t="s">
        <v>1335</v>
      </c>
    </row>
    <row r="175" spans="1:1" x14ac:dyDescent="0.25">
      <c r="A175" s="50" t="s">
        <v>1046</v>
      </c>
    </row>
    <row r="176" spans="1:1" x14ac:dyDescent="0.25">
      <c r="A176" s="50" t="s">
        <v>1383</v>
      </c>
    </row>
    <row r="177" spans="1:1" x14ac:dyDescent="0.25">
      <c r="A177" s="50" t="s">
        <v>1055</v>
      </c>
    </row>
    <row r="178" spans="1:1" x14ac:dyDescent="0.25">
      <c r="A178" s="50" t="s">
        <v>1057</v>
      </c>
    </row>
    <row r="179" spans="1:1" x14ac:dyDescent="0.25">
      <c r="A179" s="50" t="s">
        <v>1064</v>
      </c>
    </row>
    <row r="180" spans="1:1" x14ac:dyDescent="0.25">
      <c r="A180" s="50" t="s">
        <v>1066</v>
      </c>
    </row>
    <row r="181" spans="1:1" x14ac:dyDescent="0.25">
      <c r="A181" s="50" t="s">
        <v>1078</v>
      </c>
    </row>
    <row r="182" spans="1:1" x14ac:dyDescent="0.25">
      <c r="A182" s="50" t="s">
        <v>1106</v>
      </c>
    </row>
    <row r="183" spans="1:1" x14ac:dyDescent="0.25">
      <c r="A183" s="50" t="s">
        <v>1112</v>
      </c>
    </row>
    <row r="184" spans="1:1" x14ac:dyDescent="0.25">
      <c r="A184" s="50" t="s">
        <v>1122</v>
      </c>
    </row>
    <row r="185" spans="1:1" x14ac:dyDescent="0.25">
      <c r="A185" s="50" t="s">
        <v>1138</v>
      </c>
    </row>
    <row r="186" spans="1:1" x14ac:dyDescent="0.25">
      <c r="A186" s="50" t="s">
        <v>1118</v>
      </c>
    </row>
    <row r="187" spans="1:1" x14ac:dyDescent="0.25">
      <c r="A187" s="50" t="s">
        <v>1147</v>
      </c>
    </row>
    <row r="188" spans="1:1" x14ac:dyDescent="0.25">
      <c r="A188" s="50" t="s">
        <v>1152</v>
      </c>
    </row>
    <row r="189" spans="1:1" x14ac:dyDescent="0.25">
      <c r="A189" s="50" t="s">
        <v>1161</v>
      </c>
    </row>
    <row r="190" spans="1:1" x14ac:dyDescent="0.25">
      <c r="A190" s="50" t="s">
        <v>1169</v>
      </c>
    </row>
    <row r="191" spans="1:1" x14ac:dyDescent="0.25">
      <c r="A191" s="50" t="s">
        <v>1171</v>
      </c>
    </row>
    <row r="192" spans="1:1" x14ac:dyDescent="0.25">
      <c r="A192" s="50" t="s">
        <v>1176</v>
      </c>
    </row>
    <row r="193" spans="1:1" x14ac:dyDescent="0.25">
      <c r="A193" s="50" t="s">
        <v>1180</v>
      </c>
    </row>
    <row r="194" spans="1:1" x14ac:dyDescent="0.25">
      <c r="A194" s="50" t="s">
        <v>1195</v>
      </c>
    </row>
    <row r="195" spans="1:1" x14ac:dyDescent="0.25">
      <c r="A195" s="50" t="s">
        <v>1188</v>
      </c>
    </row>
    <row r="196" spans="1:1" x14ac:dyDescent="0.25">
      <c r="A196" s="50" t="s">
        <v>1199</v>
      </c>
    </row>
    <row r="197" spans="1:1" x14ac:dyDescent="0.25">
      <c r="A197" s="50" t="s">
        <v>1205</v>
      </c>
    </row>
    <row r="198" spans="1:1" x14ac:dyDescent="0.25">
      <c r="A198" s="50" t="s">
        <v>1411</v>
      </c>
    </row>
    <row r="199" spans="1:1" x14ac:dyDescent="0.25">
      <c r="A199" s="50" t="s">
        <v>1207</v>
      </c>
    </row>
  </sheetData>
  <pageMargins left="0.7" right="0.7" top="0.75" bottom="0.75" header="0.3" footer="0.3"/>
  <legacyDrawing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032"/>
  <sheetViews>
    <sheetView workbookViewId="0"/>
  </sheetViews>
  <sheetFormatPr defaultRowHeight="15" x14ac:dyDescent="0.25"/>
  <cols>
    <col min="1" max="1" width="58.85546875" bestFit="1" customWidth="1"/>
    <col min="2" max="2" width="95.42578125" bestFit="1" customWidth="1"/>
  </cols>
  <sheetData>
    <row r="1" spans="1:2" x14ac:dyDescent="0.25">
      <c r="A1" s="50" t="s">
        <v>1</v>
      </c>
      <c r="B1" s="50" t="s">
        <v>2660</v>
      </c>
    </row>
    <row r="2" spans="1:2" x14ac:dyDescent="0.25">
      <c r="A2" s="50" t="s">
        <v>1349</v>
      </c>
      <c r="B2" s="50" t="s">
        <v>3663</v>
      </c>
    </row>
    <row r="3" spans="1:2" x14ac:dyDescent="0.25">
      <c r="A3" s="50" t="s">
        <v>1337</v>
      </c>
      <c r="B3" s="50" t="s">
        <v>3657</v>
      </c>
    </row>
    <row r="4" spans="1:2" x14ac:dyDescent="0.25">
      <c r="A4" s="50" t="s">
        <v>100</v>
      </c>
      <c r="B4" s="50" t="s">
        <v>2666</v>
      </c>
    </row>
    <row r="5" spans="1:2" x14ac:dyDescent="0.25">
      <c r="A5" s="50" t="s">
        <v>111</v>
      </c>
      <c r="B5" s="50" t="s">
        <v>2670</v>
      </c>
    </row>
    <row r="6" spans="1:2" x14ac:dyDescent="0.25">
      <c r="A6" s="50" t="s">
        <v>111</v>
      </c>
      <c r="B6" s="50" t="s">
        <v>2669</v>
      </c>
    </row>
    <row r="7" spans="1:2" x14ac:dyDescent="0.25">
      <c r="A7" s="50" t="s">
        <v>111</v>
      </c>
      <c r="B7" s="50" t="s">
        <v>2667</v>
      </c>
    </row>
    <row r="8" spans="1:2" x14ac:dyDescent="0.25">
      <c r="A8" s="50" t="s">
        <v>111</v>
      </c>
      <c r="B8" s="50" t="s">
        <v>2668</v>
      </c>
    </row>
    <row r="9" spans="1:2" x14ac:dyDescent="0.25">
      <c r="A9" s="50" t="s">
        <v>1304</v>
      </c>
      <c r="B9" s="50" t="s">
        <v>3638</v>
      </c>
    </row>
    <row r="10" spans="1:2" x14ac:dyDescent="0.25">
      <c r="A10" s="50" t="s">
        <v>1304</v>
      </c>
      <c r="B10" s="50" t="s">
        <v>3637</v>
      </c>
    </row>
    <row r="11" spans="1:2" x14ac:dyDescent="0.25">
      <c r="A11" s="50" t="s">
        <v>125</v>
      </c>
      <c r="B11" s="50" t="s">
        <v>2671</v>
      </c>
    </row>
    <row r="12" spans="1:2" x14ac:dyDescent="0.25">
      <c r="A12" s="50" t="s">
        <v>129</v>
      </c>
      <c r="B12" s="50" t="s">
        <v>2676</v>
      </c>
    </row>
    <row r="13" spans="1:2" x14ac:dyDescent="0.25">
      <c r="A13" s="50" t="s">
        <v>129</v>
      </c>
      <c r="B13" s="50" t="s">
        <v>2675</v>
      </c>
    </row>
    <row r="14" spans="1:2" x14ac:dyDescent="0.25">
      <c r="A14" s="50" t="s">
        <v>129</v>
      </c>
      <c r="B14" s="50" t="s">
        <v>2673</v>
      </c>
    </row>
    <row r="15" spans="1:2" x14ac:dyDescent="0.25">
      <c r="A15" s="50" t="s">
        <v>129</v>
      </c>
      <c r="B15" s="50" t="s">
        <v>2672</v>
      </c>
    </row>
    <row r="16" spans="1:2" x14ac:dyDescent="0.25">
      <c r="A16" s="50" t="s">
        <v>129</v>
      </c>
      <c r="B16" s="50" t="s">
        <v>2674</v>
      </c>
    </row>
    <row r="17" spans="1:2" x14ac:dyDescent="0.25">
      <c r="A17" s="50" t="s">
        <v>144</v>
      </c>
      <c r="B17" s="50" t="s">
        <v>2677</v>
      </c>
    </row>
    <row r="18" spans="1:2" x14ac:dyDescent="0.25">
      <c r="A18" s="50" t="s">
        <v>148</v>
      </c>
      <c r="B18" s="50" t="s">
        <v>2682</v>
      </c>
    </row>
    <row r="19" spans="1:2" x14ac:dyDescent="0.25">
      <c r="A19" s="50" t="s">
        <v>148</v>
      </c>
      <c r="B19" s="50" t="s">
        <v>2681</v>
      </c>
    </row>
    <row r="20" spans="1:2" x14ac:dyDescent="0.25">
      <c r="A20" s="50" t="s">
        <v>148</v>
      </c>
      <c r="B20" s="50" t="s">
        <v>2679</v>
      </c>
    </row>
    <row r="21" spans="1:2" x14ac:dyDescent="0.25">
      <c r="A21" s="50" t="s">
        <v>148</v>
      </c>
      <c r="B21" s="50" t="s">
        <v>2680</v>
      </c>
    </row>
    <row r="22" spans="1:2" x14ac:dyDescent="0.25">
      <c r="A22" s="50" t="s">
        <v>148</v>
      </c>
      <c r="B22" s="50" t="s">
        <v>2678</v>
      </c>
    </row>
    <row r="23" spans="1:2" x14ac:dyDescent="0.25">
      <c r="A23" s="50" t="s">
        <v>160</v>
      </c>
      <c r="B23" s="50" t="s">
        <v>2683</v>
      </c>
    </row>
    <row r="24" spans="1:2" x14ac:dyDescent="0.25">
      <c r="A24" s="50" t="s">
        <v>164</v>
      </c>
      <c r="B24" s="50" t="s">
        <v>2685</v>
      </c>
    </row>
    <row r="25" spans="1:2" x14ac:dyDescent="0.25">
      <c r="A25" s="50" t="s">
        <v>164</v>
      </c>
      <c r="B25" s="50" t="s">
        <v>2688</v>
      </c>
    </row>
    <row r="26" spans="1:2" x14ac:dyDescent="0.25">
      <c r="A26" s="50" t="s">
        <v>164</v>
      </c>
      <c r="B26" s="50" t="s">
        <v>2687</v>
      </c>
    </row>
    <row r="27" spans="1:2" x14ac:dyDescent="0.25">
      <c r="A27" s="50" t="s">
        <v>164</v>
      </c>
      <c r="B27" s="50" t="s">
        <v>2684</v>
      </c>
    </row>
    <row r="28" spans="1:2" x14ac:dyDescent="0.25">
      <c r="A28" s="50" t="s">
        <v>164</v>
      </c>
      <c r="B28" s="50" t="s">
        <v>2686</v>
      </c>
    </row>
    <row r="29" spans="1:2" x14ac:dyDescent="0.25">
      <c r="A29" s="50" t="s">
        <v>177</v>
      </c>
      <c r="B29" s="50" t="s">
        <v>2694</v>
      </c>
    </row>
    <row r="30" spans="1:2" x14ac:dyDescent="0.25">
      <c r="A30" s="50" t="s">
        <v>177</v>
      </c>
      <c r="B30" s="50" t="s">
        <v>2691</v>
      </c>
    </row>
    <row r="31" spans="1:2" x14ac:dyDescent="0.25">
      <c r="A31" s="50" t="s">
        <v>177</v>
      </c>
      <c r="B31" s="50" t="s">
        <v>2693</v>
      </c>
    </row>
    <row r="32" spans="1:2" x14ac:dyDescent="0.25">
      <c r="A32" s="50" t="s">
        <v>177</v>
      </c>
      <c r="B32" s="50" t="s">
        <v>2695</v>
      </c>
    </row>
    <row r="33" spans="1:2" x14ac:dyDescent="0.25">
      <c r="A33" s="50" t="s">
        <v>177</v>
      </c>
      <c r="B33" s="50" t="s">
        <v>2690</v>
      </c>
    </row>
    <row r="34" spans="1:2" x14ac:dyDescent="0.25">
      <c r="A34" s="50" t="s">
        <v>177</v>
      </c>
      <c r="B34" s="50" t="s">
        <v>2696</v>
      </c>
    </row>
    <row r="35" spans="1:2" x14ac:dyDescent="0.25">
      <c r="A35" s="50" t="s">
        <v>177</v>
      </c>
      <c r="B35" s="50" t="s">
        <v>2689</v>
      </c>
    </row>
    <row r="36" spans="1:2" x14ac:dyDescent="0.25">
      <c r="A36" s="50" t="s">
        <v>177</v>
      </c>
      <c r="B36" s="50" t="s">
        <v>2692</v>
      </c>
    </row>
    <row r="37" spans="1:2" x14ac:dyDescent="0.25">
      <c r="A37" s="50" t="s">
        <v>196</v>
      </c>
      <c r="B37" s="50" t="s">
        <v>2697</v>
      </c>
    </row>
    <row r="38" spans="1:2" x14ac:dyDescent="0.25">
      <c r="A38" s="50" t="s">
        <v>196</v>
      </c>
      <c r="B38" s="50" t="s">
        <v>2698</v>
      </c>
    </row>
    <row r="39" spans="1:2" x14ac:dyDescent="0.25">
      <c r="A39" s="50" t="s">
        <v>1361</v>
      </c>
      <c r="B39" s="50" t="s">
        <v>3669</v>
      </c>
    </row>
    <row r="40" spans="1:2" x14ac:dyDescent="0.25">
      <c r="A40" s="50" t="s">
        <v>202</v>
      </c>
      <c r="B40" s="50" t="s">
        <v>2699</v>
      </c>
    </row>
    <row r="41" spans="1:2" x14ac:dyDescent="0.25">
      <c r="A41" s="50" t="s">
        <v>206</v>
      </c>
      <c r="B41" s="50" t="s">
        <v>2704</v>
      </c>
    </row>
    <row r="42" spans="1:2" x14ac:dyDescent="0.25">
      <c r="A42" s="50" t="s">
        <v>206</v>
      </c>
      <c r="B42" s="50" t="s">
        <v>2703</v>
      </c>
    </row>
    <row r="43" spans="1:2" x14ac:dyDescent="0.25">
      <c r="A43" s="50" t="s">
        <v>206</v>
      </c>
      <c r="B43" s="50" t="s">
        <v>2702</v>
      </c>
    </row>
    <row r="44" spans="1:2" x14ac:dyDescent="0.25">
      <c r="A44" s="50" t="s">
        <v>206</v>
      </c>
      <c r="B44" s="50" t="s">
        <v>2701</v>
      </c>
    </row>
    <row r="45" spans="1:2" x14ac:dyDescent="0.25">
      <c r="A45" s="50" t="s">
        <v>206</v>
      </c>
      <c r="B45" s="50" t="s">
        <v>2700</v>
      </c>
    </row>
    <row r="46" spans="1:2" x14ac:dyDescent="0.25">
      <c r="A46" s="50" t="s">
        <v>1353</v>
      </c>
      <c r="B46" s="50" t="s">
        <v>3665</v>
      </c>
    </row>
    <row r="47" spans="1:2" x14ac:dyDescent="0.25">
      <c r="A47" s="50" t="s">
        <v>1345</v>
      </c>
      <c r="B47" s="50" t="s">
        <v>3661</v>
      </c>
    </row>
    <row r="48" spans="1:2" x14ac:dyDescent="0.25">
      <c r="A48" s="50" t="s">
        <v>218</v>
      </c>
      <c r="B48" s="50" t="s">
        <v>2712</v>
      </c>
    </row>
    <row r="49" spans="1:2" x14ac:dyDescent="0.25">
      <c r="A49" s="50" t="s">
        <v>218</v>
      </c>
      <c r="B49" s="50" t="s">
        <v>2705</v>
      </c>
    </row>
    <row r="50" spans="1:2" x14ac:dyDescent="0.25">
      <c r="A50" s="50" t="s">
        <v>218</v>
      </c>
      <c r="B50" s="50" t="s">
        <v>2736</v>
      </c>
    </row>
    <row r="51" spans="1:2" x14ac:dyDescent="0.25">
      <c r="A51" s="50" t="s">
        <v>218</v>
      </c>
      <c r="B51" s="50" t="s">
        <v>2706</v>
      </c>
    </row>
    <row r="52" spans="1:2" x14ac:dyDescent="0.25">
      <c r="A52" s="50" t="s">
        <v>218</v>
      </c>
      <c r="B52" s="50" t="s">
        <v>2710</v>
      </c>
    </row>
    <row r="53" spans="1:2" x14ac:dyDescent="0.25">
      <c r="A53" s="50" t="s">
        <v>218</v>
      </c>
      <c r="B53" s="50" t="s">
        <v>2707</v>
      </c>
    </row>
    <row r="54" spans="1:2" x14ac:dyDescent="0.25">
      <c r="A54" s="50" t="s">
        <v>218</v>
      </c>
      <c r="B54" s="50" t="s">
        <v>2731</v>
      </c>
    </row>
    <row r="55" spans="1:2" x14ac:dyDescent="0.25">
      <c r="A55" s="50" t="s">
        <v>218</v>
      </c>
      <c r="B55" s="50" t="s">
        <v>2719</v>
      </c>
    </row>
    <row r="56" spans="1:2" x14ac:dyDescent="0.25">
      <c r="A56" s="50" t="s">
        <v>218</v>
      </c>
      <c r="B56" s="50" t="s">
        <v>2708</v>
      </c>
    </row>
    <row r="57" spans="1:2" x14ac:dyDescent="0.25">
      <c r="A57" s="50" t="s">
        <v>218</v>
      </c>
      <c r="B57" s="50" t="s">
        <v>2737</v>
      </c>
    </row>
    <row r="58" spans="1:2" x14ac:dyDescent="0.25">
      <c r="A58" s="50" t="s">
        <v>218</v>
      </c>
      <c r="B58" s="50" t="s">
        <v>2717</v>
      </c>
    </row>
    <row r="59" spans="1:2" x14ac:dyDescent="0.25">
      <c r="A59" s="50" t="s">
        <v>218</v>
      </c>
      <c r="B59" s="50" t="s">
        <v>2722</v>
      </c>
    </row>
    <row r="60" spans="1:2" x14ac:dyDescent="0.25">
      <c r="A60" s="50" t="s">
        <v>218</v>
      </c>
      <c r="B60" s="50" t="s">
        <v>2709</v>
      </c>
    </row>
    <row r="61" spans="1:2" x14ac:dyDescent="0.25">
      <c r="A61" s="50" t="s">
        <v>218</v>
      </c>
      <c r="B61" s="50" t="s">
        <v>2730</v>
      </c>
    </row>
    <row r="62" spans="1:2" x14ac:dyDescent="0.25">
      <c r="A62" s="50" t="s">
        <v>218</v>
      </c>
      <c r="B62" s="50" t="s">
        <v>2733</v>
      </c>
    </row>
    <row r="63" spans="1:2" x14ac:dyDescent="0.25">
      <c r="A63" s="50" t="s">
        <v>218</v>
      </c>
      <c r="B63" s="50" t="s">
        <v>2732</v>
      </c>
    </row>
    <row r="64" spans="1:2" x14ac:dyDescent="0.25">
      <c r="A64" s="50" t="s">
        <v>218</v>
      </c>
      <c r="B64" s="50" t="s">
        <v>2711</v>
      </c>
    </row>
    <row r="65" spans="1:2" x14ac:dyDescent="0.25">
      <c r="A65" s="50" t="s">
        <v>218</v>
      </c>
      <c r="B65" s="50" t="s">
        <v>2727</v>
      </c>
    </row>
    <row r="66" spans="1:2" x14ac:dyDescent="0.25">
      <c r="A66" s="50" t="s">
        <v>218</v>
      </c>
      <c r="B66" s="50" t="s">
        <v>2714</v>
      </c>
    </row>
    <row r="67" spans="1:2" x14ac:dyDescent="0.25">
      <c r="A67" s="50" t="s">
        <v>218</v>
      </c>
      <c r="B67" s="50" t="s">
        <v>2715</v>
      </c>
    </row>
    <row r="68" spans="1:2" x14ac:dyDescent="0.25">
      <c r="A68" s="50" t="s">
        <v>218</v>
      </c>
      <c r="B68" s="50" t="s">
        <v>2738</v>
      </c>
    </row>
    <row r="69" spans="1:2" x14ac:dyDescent="0.25">
      <c r="A69" s="50" t="s">
        <v>218</v>
      </c>
      <c r="B69" s="50" t="s">
        <v>2734</v>
      </c>
    </row>
    <row r="70" spans="1:2" x14ac:dyDescent="0.25">
      <c r="A70" s="50" t="s">
        <v>218</v>
      </c>
      <c r="B70" s="50" t="s">
        <v>2716</v>
      </c>
    </row>
    <row r="71" spans="1:2" x14ac:dyDescent="0.25">
      <c r="A71" s="50" t="s">
        <v>218</v>
      </c>
      <c r="B71" s="50" t="s">
        <v>2718</v>
      </c>
    </row>
    <row r="72" spans="1:2" x14ac:dyDescent="0.25">
      <c r="A72" s="50" t="s">
        <v>218</v>
      </c>
      <c r="B72" s="50" t="s">
        <v>2729</v>
      </c>
    </row>
    <row r="73" spans="1:2" x14ac:dyDescent="0.25">
      <c r="A73" s="50" t="s">
        <v>218</v>
      </c>
      <c r="B73" s="50" t="s">
        <v>2723</v>
      </c>
    </row>
    <row r="74" spans="1:2" x14ac:dyDescent="0.25">
      <c r="A74" s="50" t="s">
        <v>218</v>
      </c>
      <c r="B74" s="50" t="s">
        <v>2713</v>
      </c>
    </row>
    <row r="75" spans="1:2" x14ac:dyDescent="0.25">
      <c r="A75" s="50" t="s">
        <v>218</v>
      </c>
      <c r="B75" s="50" t="s">
        <v>2721</v>
      </c>
    </row>
    <row r="76" spans="1:2" x14ac:dyDescent="0.25">
      <c r="A76" s="50" t="s">
        <v>218</v>
      </c>
      <c r="B76" s="50" t="s">
        <v>2735</v>
      </c>
    </row>
    <row r="77" spans="1:2" x14ac:dyDescent="0.25">
      <c r="A77" s="50" t="s">
        <v>218</v>
      </c>
      <c r="B77" s="50" t="s">
        <v>2720</v>
      </c>
    </row>
    <row r="78" spans="1:2" x14ac:dyDescent="0.25">
      <c r="A78" s="50" t="s">
        <v>218</v>
      </c>
      <c r="B78" s="50" t="s">
        <v>2724</v>
      </c>
    </row>
    <row r="79" spans="1:2" x14ac:dyDescent="0.25">
      <c r="A79" s="50" t="s">
        <v>218</v>
      </c>
      <c r="B79" s="50" t="s">
        <v>2725</v>
      </c>
    </row>
    <row r="80" spans="1:2" x14ac:dyDescent="0.25">
      <c r="A80" s="50" t="s">
        <v>218</v>
      </c>
      <c r="B80" s="50" t="s">
        <v>2726</v>
      </c>
    </row>
    <row r="81" spans="1:2" x14ac:dyDescent="0.25">
      <c r="A81" s="50" t="s">
        <v>218</v>
      </c>
      <c r="B81" s="50" t="s">
        <v>2728</v>
      </c>
    </row>
    <row r="82" spans="1:2" x14ac:dyDescent="0.25">
      <c r="A82" s="50" t="s">
        <v>277</v>
      </c>
      <c r="B82" s="50" t="s">
        <v>2749</v>
      </c>
    </row>
    <row r="83" spans="1:2" x14ac:dyDescent="0.25">
      <c r="A83" s="50" t="s">
        <v>277</v>
      </c>
      <c r="B83" s="50" t="s">
        <v>2750</v>
      </c>
    </row>
    <row r="84" spans="1:2" x14ac:dyDescent="0.25">
      <c r="A84" s="50" t="s">
        <v>277</v>
      </c>
      <c r="B84" s="50" t="s">
        <v>2747</v>
      </c>
    </row>
    <row r="85" spans="1:2" x14ac:dyDescent="0.25">
      <c r="A85" s="50" t="s">
        <v>277</v>
      </c>
      <c r="B85" s="50" t="s">
        <v>2739</v>
      </c>
    </row>
    <row r="86" spans="1:2" x14ac:dyDescent="0.25">
      <c r="A86" s="50" t="s">
        <v>277</v>
      </c>
      <c r="B86" s="50" t="s">
        <v>2743</v>
      </c>
    </row>
    <row r="87" spans="1:2" x14ac:dyDescent="0.25">
      <c r="A87" s="50" t="s">
        <v>277</v>
      </c>
      <c r="B87" s="50" t="s">
        <v>2740</v>
      </c>
    </row>
    <row r="88" spans="1:2" x14ac:dyDescent="0.25">
      <c r="A88" s="50" t="s">
        <v>277</v>
      </c>
      <c r="B88" s="50" t="s">
        <v>2745</v>
      </c>
    </row>
    <row r="89" spans="1:2" x14ac:dyDescent="0.25">
      <c r="A89" s="50" t="s">
        <v>277</v>
      </c>
      <c r="B89" s="50" t="s">
        <v>2744</v>
      </c>
    </row>
    <row r="90" spans="1:2" x14ac:dyDescent="0.25">
      <c r="A90" s="50" t="s">
        <v>277</v>
      </c>
      <c r="B90" s="50" t="s">
        <v>2748</v>
      </c>
    </row>
    <row r="91" spans="1:2" x14ac:dyDescent="0.25">
      <c r="A91" s="50" t="s">
        <v>277</v>
      </c>
      <c r="B91" s="50" t="s">
        <v>2741</v>
      </c>
    </row>
    <row r="92" spans="1:2" x14ac:dyDescent="0.25">
      <c r="A92" s="50" t="s">
        <v>277</v>
      </c>
      <c r="B92" s="50" t="s">
        <v>2742</v>
      </c>
    </row>
    <row r="93" spans="1:2" x14ac:dyDescent="0.25">
      <c r="A93" s="50" t="s">
        <v>277</v>
      </c>
      <c r="B93" s="50" t="s">
        <v>2746</v>
      </c>
    </row>
    <row r="94" spans="1:2" x14ac:dyDescent="0.25">
      <c r="A94" s="50" t="s">
        <v>290</v>
      </c>
      <c r="B94" s="50" t="s">
        <v>2754</v>
      </c>
    </row>
    <row r="95" spans="1:2" x14ac:dyDescent="0.25">
      <c r="A95" s="50" t="s">
        <v>290</v>
      </c>
      <c r="B95" s="50" t="s">
        <v>2751</v>
      </c>
    </row>
    <row r="96" spans="1:2" x14ac:dyDescent="0.25">
      <c r="A96" s="50" t="s">
        <v>290</v>
      </c>
      <c r="B96" s="50" t="s">
        <v>2752</v>
      </c>
    </row>
    <row r="97" spans="1:2" x14ac:dyDescent="0.25">
      <c r="A97" s="50" t="s">
        <v>290</v>
      </c>
      <c r="B97" s="50" t="s">
        <v>2753</v>
      </c>
    </row>
    <row r="98" spans="1:2" x14ac:dyDescent="0.25">
      <c r="A98" s="50" t="s">
        <v>295</v>
      </c>
      <c r="B98" s="50" t="s">
        <v>2755</v>
      </c>
    </row>
    <row r="99" spans="1:2" x14ac:dyDescent="0.25">
      <c r="A99" s="50" t="s">
        <v>295</v>
      </c>
      <c r="B99" s="50" t="s">
        <v>2756</v>
      </c>
    </row>
    <row r="100" spans="1:2" x14ac:dyDescent="0.25">
      <c r="A100" s="50" t="s">
        <v>298</v>
      </c>
      <c r="B100" s="50" t="s">
        <v>2757</v>
      </c>
    </row>
    <row r="101" spans="1:2" x14ac:dyDescent="0.25">
      <c r="A101" s="50" t="s">
        <v>300</v>
      </c>
      <c r="B101" s="50" t="s">
        <v>2758</v>
      </c>
    </row>
    <row r="102" spans="1:2" x14ac:dyDescent="0.25">
      <c r="A102" s="50" t="s">
        <v>300</v>
      </c>
      <c r="B102" s="50" t="s">
        <v>2759</v>
      </c>
    </row>
    <row r="103" spans="1:2" x14ac:dyDescent="0.25">
      <c r="A103" s="50" t="s">
        <v>303</v>
      </c>
      <c r="B103" s="50" t="s">
        <v>2763</v>
      </c>
    </row>
    <row r="104" spans="1:2" x14ac:dyDescent="0.25">
      <c r="A104" s="50" t="s">
        <v>303</v>
      </c>
      <c r="B104" s="50" t="s">
        <v>2761</v>
      </c>
    </row>
    <row r="105" spans="1:2" x14ac:dyDescent="0.25">
      <c r="A105" s="50" t="s">
        <v>303</v>
      </c>
      <c r="B105" s="50" t="s">
        <v>2762</v>
      </c>
    </row>
    <row r="106" spans="1:2" x14ac:dyDescent="0.25">
      <c r="A106" s="50" t="s">
        <v>303</v>
      </c>
      <c r="B106" s="50" t="s">
        <v>2760</v>
      </c>
    </row>
    <row r="107" spans="1:2" x14ac:dyDescent="0.25">
      <c r="A107" s="50" t="s">
        <v>1282</v>
      </c>
      <c r="B107" s="50" t="s">
        <v>3625</v>
      </c>
    </row>
    <row r="108" spans="1:2" x14ac:dyDescent="0.25">
      <c r="A108" s="50" t="s">
        <v>1282</v>
      </c>
      <c r="B108" s="50" t="s">
        <v>3628</v>
      </c>
    </row>
    <row r="109" spans="1:2" x14ac:dyDescent="0.25">
      <c r="A109" s="50" t="s">
        <v>1282</v>
      </c>
      <c r="B109" s="50" t="s">
        <v>3624</v>
      </c>
    </row>
    <row r="110" spans="1:2" x14ac:dyDescent="0.25">
      <c r="A110" s="50" t="s">
        <v>1282</v>
      </c>
      <c r="B110" s="50" t="s">
        <v>3635</v>
      </c>
    </row>
    <row r="111" spans="1:2" x14ac:dyDescent="0.25">
      <c r="A111" s="50" t="s">
        <v>1282</v>
      </c>
      <c r="B111" s="50" t="s">
        <v>3619</v>
      </c>
    </row>
    <row r="112" spans="1:2" x14ac:dyDescent="0.25">
      <c r="A112" s="50" t="s">
        <v>1282</v>
      </c>
      <c r="B112" s="50" t="s">
        <v>3632</v>
      </c>
    </row>
    <row r="113" spans="1:2" x14ac:dyDescent="0.25">
      <c r="A113" s="50" t="s">
        <v>1282</v>
      </c>
      <c r="B113" s="50" t="s">
        <v>3630</v>
      </c>
    </row>
    <row r="114" spans="1:2" x14ac:dyDescent="0.25">
      <c r="A114" s="50" t="s">
        <v>1282</v>
      </c>
      <c r="B114" s="50" t="s">
        <v>3622</v>
      </c>
    </row>
    <row r="115" spans="1:2" x14ac:dyDescent="0.25">
      <c r="A115" s="50" t="s">
        <v>1282</v>
      </c>
      <c r="B115" s="50" t="s">
        <v>3633</v>
      </c>
    </row>
    <row r="116" spans="1:2" x14ac:dyDescent="0.25">
      <c r="A116" s="50" t="s">
        <v>1282</v>
      </c>
      <c r="B116" s="50" t="s">
        <v>3631</v>
      </c>
    </row>
    <row r="117" spans="1:2" x14ac:dyDescent="0.25">
      <c r="A117" s="50" t="s">
        <v>1282</v>
      </c>
      <c r="B117" s="50" t="s">
        <v>3626</v>
      </c>
    </row>
    <row r="118" spans="1:2" x14ac:dyDescent="0.25">
      <c r="A118" s="50" t="s">
        <v>1282</v>
      </c>
      <c r="B118" s="50" t="s">
        <v>3623</v>
      </c>
    </row>
    <row r="119" spans="1:2" x14ac:dyDescent="0.25">
      <c r="A119" s="50" t="s">
        <v>1282</v>
      </c>
      <c r="B119" s="50" t="s">
        <v>3629</v>
      </c>
    </row>
    <row r="120" spans="1:2" x14ac:dyDescent="0.25">
      <c r="A120" s="50" t="s">
        <v>1282</v>
      </c>
      <c r="B120" s="50" t="s">
        <v>3621</v>
      </c>
    </row>
    <row r="121" spans="1:2" x14ac:dyDescent="0.25">
      <c r="A121" s="50" t="s">
        <v>1282</v>
      </c>
      <c r="B121" s="50" t="s">
        <v>3634</v>
      </c>
    </row>
    <row r="122" spans="1:2" x14ac:dyDescent="0.25">
      <c r="A122" s="50" t="s">
        <v>1282</v>
      </c>
      <c r="B122" s="50" t="s">
        <v>3627</v>
      </c>
    </row>
    <row r="123" spans="1:2" x14ac:dyDescent="0.25">
      <c r="A123" s="50" t="s">
        <v>1282</v>
      </c>
      <c r="B123" s="50" t="s">
        <v>3620</v>
      </c>
    </row>
    <row r="124" spans="1:2" x14ac:dyDescent="0.25">
      <c r="A124" s="50" t="s">
        <v>308</v>
      </c>
      <c r="B124" s="50" t="s">
        <v>2764</v>
      </c>
    </row>
    <row r="125" spans="1:2" x14ac:dyDescent="0.25">
      <c r="A125" s="50" t="s">
        <v>310</v>
      </c>
      <c r="B125" s="50" t="s">
        <v>2765</v>
      </c>
    </row>
    <row r="126" spans="1:2" x14ac:dyDescent="0.25">
      <c r="A126" s="50" t="s">
        <v>310</v>
      </c>
      <c r="B126" s="50" t="s">
        <v>2771</v>
      </c>
    </row>
    <row r="127" spans="1:2" x14ac:dyDescent="0.25">
      <c r="A127" s="50" t="s">
        <v>310</v>
      </c>
      <c r="B127" s="50" t="s">
        <v>2766</v>
      </c>
    </row>
    <row r="128" spans="1:2" x14ac:dyDescent="0.25">
      <c r="A128" s="50" t="s">
        <v>310</v>
      </c>
      <c r="B128" s="50" t="s">
        <v>2770</v>
      </c>
    </row>
    <row r="129" spans="1:2" x14ac:dyDescent="0.25">
      <c r="A129" s="50" t="s">
        <v>310</v>
      </c>
      <c r="B129" s="50" t="s">
        <v>2769</v>
      </c>
    </row>
    <row r="130" spans="1:2" x14ac:dyDescent="0.25">
      <c r="A130" s="50" t="s">
        <v>310</v>
      </c>
      <c r="B130" s="50" t="s">
        <v>2767</v>
      </c>
    </row>
    <row r="131" spans="1:2" x14ac:dyDescent="0.25">
      <c r="A131" s="50" t="s">
        <v>310</v>
      </c>
      <c r="B131" s="50" t="s">
        <v>2768</v>
      </c>
    </row>
    <row r="132" spans="1:2" x14ac:dyDescent="0.25">
      <c r="A132" s="50" t="s">
        <v>318</v>
      </c>
      <c r="B132" s="50" t="s">
        <v>2772</v>
      </c>
    </row>
    <row r="133" spans="1:2" x14ac:dyDescent="0.25">
      <c r="A133" s="50" t="s">
        <v>320</v>
      </c>
      <c r="B133" s="50" t="s">
        <v>2773</v>
      </c>
    </row>
    <row r="134" spans="1:2" x14ac:dyDescent="0.25">
      <c r="A134" s="50" t="s">
        <v>320</v>
      </c>
      <c r="B134" s="50" t="s">
        <v>2775</v>
      </c>
    </row>
    <row r="135" spans="1:2" x14ac:dyDescent="0.25">
      <c r="A135" s="50" t="s">
        <v>320</v>
      </c>
      <c r="B135" s="50" t="s">
        <v>2774</v>
      </c>
    </row>
    <row r="136" spans="1:2" x14ac:dyDescent="0.25">
      <c r="A136" s="50" t="s">
        <v>320</v>
      </c>
      <c r="B136" s="50" t="s">
        <v>2776</v>
      </c>
    </row>
    <row r="137" spans="1:2" x14ac:dyDescent="0.25">
      <c r="A137" s="50" t="s">
        <v>325</v>
      </c>
      <c r="B137" s="50" t="s">
        <v>2780</v>
      </c>
    </row>
    <row r="138" spans="1:2" x14ac:dyDescent="0.25">
      <c r="A138" s="50" t="s">
        <v>325</v>
      </c>
      <c r="B138" s="50" t="s">
        <v>2778</v>
      </c>
    </row>
    <row r="139" spans="1:2" x14ac:dyDescent="0.25">
      <c r="A139" s="50" t="s">
        <v>325</v>
      </c>
      <c r="B139" s="50" t="s">
        <v>2777</v>
      </c>
    </row>
    <row r="140" spans="1:2" x14ac:dyDescent="0.25">
      <c r="A140" s="50" t="s">
        <v>325</v>
      </c>
      <c r="B140" s="50" t="s">
        <v>2779</v>
      </c>
    </row>
    <row r="141" spans="1:2" x14ac:dyDescent="0.25">
      <c r="A141" s="50" t="s">
        <v>330</v>
      </c>
      <c r="B141" s="50" t="s">
        <v>2781</v>
      </c>
    </row>
    <row r="142" spans="1:2" x14ac:dyDescent="0.25">
      <c r="A142" s="50" t="s">
        <v>332</v>
      </c>
      <c r="B142" s="50" t="s">
        <v>2782</v>
      </c>
    </row>
    <row r="143" spans="1:2" x14ac:dyDescent="0.25">
      <c r="A143" s="50" t="s">
        <v>1327</v>
      </c>
      <c r="B143" s="50" t="s">
        <v>3652</v>
      </c>
    </row>
    <row r="144" spans="1:2" x14ac:dyDescent="0.25">
      <c r="A144" s="50" t="s">
        <v>1387</v>
      </c>
      <c r="B144" s="50" t="s">
        <v>3694</v>
      </c>
    </row>
    <row r="145" spans="1:2" x14ac:dyDescent="0.25">
      <c r="A145" s="50" t="s">
        <v>1387</v>
      </c>
      <c r="B145" s="50" t="s">
        <v>3690</v>
      </c>
    </row>
    <row r="146" spans="1:2" x14ac:dyDescent="0.25">
      <c r="A146" s="50" t="s">
        <v>1387</v>
      </c>
      <c r="B146" s="50" t="s">
        <v>3698</v>
      </c>
    </row>
    <row r="147" spans="1:2" x14ac:dyDescent="0.25">
      <c r="A147" s="50" t="s">
        <v>1387</v>
      </c>
      <c r="B147" s="50" t="s">
        <v>3693</v>
      </c>
    </row>
    <row r="148" spans="1:2" x14ac:dyDescent="0.25">
      <c r="A148" s="50" t="s">
        <v>1387</v>
      </c>
      <c r="B148" s="50" t="s">
        <v>3706</v>
      </c>
    </row>
    <row r="149" spans="1:2" x14ac:dyDescent="0.25">
      <c r="A149" s="50" t="s">
        <v>1387</v>
      </c>
      <c r="B149" s="50" t="s">
        <v>3704</v>
      </c>
    </row>
    <row r="150" spans="1:2" x14ac:dyDescent="0.25">
      <c r="A150" s="50" t="s">
        <v>1387</v>
      </c>
      <c r="B150" s="50" t="s">
        <v>3696</v>
      </c>
    </row>
    <row r="151" spans="1:2" x14ac:dyDescent="0.25">
      <c r="A151" s="50" t="s">
        <v>1387</v>
      </c>
      <c r="B151" s="50" t="s">
        <v>3692</v>
      </c>
    </row>
    <row r="152" spans="1:2" x14ac:dyDescent="0.25">
      <c r="A152" s="50" t="s">
        <v>1387</v>
      </c>
      <c r="B152" s="50" t="s">
        <v>3691</v>
      </c>
    </row>
    <row r="153" spans="1:2" x14ac:dyDescent="0.25">
      <c r="A153" s="50" t="s">
        <v>1387</v>
      </c>
      <c r="B153" s="50" t="s">
        <v>3695</v>
      </c>
    </row>
    <row r="154" spans="1:2" x14ac:dyDescent="0.25">
      <c r="A154" s="50" t="s">
        <v>1387</v>
      </c>
      <c r="B154" s="50" t="s">
        <v>3700</v>
      </c>
    </row>
    <row r="155" spans="1:2" x14ac:dyDescent="0.25">
      <c r="A155" s="50" t="s">
        <v>1387</v>
      </c>
      <c r="B155" s="50" t="s">
        <v>3699</v>
      </c>
    </row>
    <row r="156" spans="1:2" x14ac:dyDescent="0.25">
      <c r="A156" s="50" t="s">
        <v>1387</v>
      </c>
      <c r="B156" s="50" t="s">
        <v>3701</v>
      </c>
    </row>
    <row r="157" spans="1:2" x14ac:dyDescent="0.25">
      <c r="A157" s="50" t="s">
        <v>1387</v>
      </c>
      <c r="B157" s="50" t="s">
        <v>3705</v>
      </c>
    </row>
    <row r="158" spans="1:2" x14ac:dyDescent="0.25">
      <c r="A158" s="50" t="s">
        <v>1387</v>
      </c>
      <c r="B158" s="50" t="s">
        <v>3697</v>
      </c>
    </row>
    <row r="159" spans="1:2" x14ac:dyDescent="0.25">
      <c r="A159" s="50" t="s">
        <v>1387</v>
      </c>
      <c r="B159" s="50" t="s">
        <v>3702</v>
      </c>
    </row>
    <row r="160" spans="1:2" x14ac:dyDescent="0.25">
      <c r="A160" s="50" t="s">
        <v>1387</v>
      </c>
      <c r="B160" s="50" t="s">
        <v>3703</v>
      </c>
    </row>
    <row r="161" spans="1:2" x14ac:dyDescent="0.25">
      <c r="A161" s="50" t="s">
        <v>1302</v>
      </c>
      <c r="B161" s="50" t="s">
        <v>3636</v>
      </c>
    </row>
    <row r="162" spans="1:2" x14ac:dyDescent="0.25">
      <c r="A162" s="50" t="s">
        <v>334</v>
      </c>
      <c r="B162" s="50" t="s">
        <v>2783</v>
      </c>
    </row>
    <row r="163" spans="1:2" x14ac:dyDescent="0.25">
      <c r="A163" s="50" t="s">
        <v>336</v>
      </c>
      <c r="B163" s="50" t="s">
        <v>2786</v>
      </c>
    </row>
    <row r="164" spans="1:2" x14ac:dyDescent="0.25">
      <c r="A164" s="50" t="s">
        <v>336</v>
      </c>
      <c r="B164" s="50" t="s">
        <v>2784</v>
      </c>
    </row>
    <row r="165" spans="1:2" x14ac:dyDescent="0.25">
      <c r="A165" s="50" t="s">
        <v>336</v>
      </c>
      <c r="B165" s="50" t="s">
        <v>2787</v>
      </c>
    </row>
    <row r="166" spans="1:2" x14ac:dyDescent="0.25">
      <c r="A166" s="50" t="s">
        <v>336</v>
      </c>
      <c r="B166" s="50" t="s">
        <v>2785</v>
      </c>
    </row>
    <row r="167" spans="1:2" x14ac:dyDescent="0.25">
      <c r="A167" s="50" t="s">
        <v>341</v>
      </c>
      <c r="B167" s="50" t="s">
        <v>2791</v>
      </c>
    </row>
    <row r="168" spans="1:2" x14ac:dyDescent="0.25">
      <c r="A168" s="50" t="s">
        <v>341</v>
      </c>
      <c r="B168" s="50" t="s">
        <v>2790</v>
      </c>
    </row>
    <row r="169" spans="1:2" x14ac:dyDescent="0.25">
      <c r="A169" s="50" t="s">
        <v>341</v>
      </c>
      <c r="B169" s="50" t="s">
        <v>2788</v>
      </c>
    </row>
    <row r="170" spans="1:2" x14ac:dyDescent="0.25">
      <c r="A170" s="50" t="s">
        <v>341</v>
      </c>
      <c r="B170" s="50" t="s">
        <v>2789</v>
      </c>
    </row>
    <row r="171" spans="1:2" x14ac:dyDescent="0.25">
      <c r="A171" s="50" t="s">
        <v>346</v>
      </c>
      <c r="B171" s="50" t="s">
        <v>2809</v>
      </c>
    </row>
    <row r="172" spans="1:2" x14ac:dyDescent="0.25">
      <c r="A172" s="50" t="s">
        <v>346</v>
      </c>
      <c r="B172" s="50" t="s">
        <v>2806</v>
      </c>
    </row>
    <row r="173" spans="1:2" x14ac:dyDescent="0.25">
      <c r="A173" s="50" t="s">
        <v>346</v>
      </c>
      <c r="B173" s="50" t="s">
        <v>2808</v>
      </c>
    </row>
    <row r="174" spans="1:2" x14ac:dyDescent="0.25">
      <c r="A174" s="50" t="s">
        <v>346</v>
      </c>
      <c r="B174" s="50" t="s">
        <v>2801</v>
      </c>
    </row>
    <row r="175" spans="1:2" x14ac:dyDescent="0.25">
      <c r="A175" s="50" t="s">
        <v>346</v>
      </c>
      <c r="B175" s="50" t="s">
        <v>2798</v>
      </c>
    </row>
    <row r="176" spans="1:2" x14ac:dyDescent="0.25">
      <c r="A176" s="50" t="s">
        <v>346</v>
      </c>
      <c r="B176" s="50" t="s">
        <v>2792</v>
      </c>
    </row>
    <row r="177" spans="1:2" x14ac:dyDescent="0.25">
      <c r="A177" s="50" t="s">
        <v>346</v>
      </c>
      <c r="B177" s="50" t="s">
        <v>2804</v>
      </c>
    </row>
    <row r="178" spans="1:2" x14ac:dyDescent="0.25">
      <c r="A178" s="50" t="s">
        <v>346</v>
      </c>
      <c r="B178" s="50" t="s">
        <v>2800</v>
      </c>
    </row>
    <row r="179" spans="1:2" x14ac:dyDescent="0.25">
      <c r="A179" s="50" t="s">
        <v>346</v>
      </c>
      <c r="B179" s="50" t="s">
        <v>2794</v>
      </c>
    </row>
    <row r="180" spans="1:2" x14ac:dyDescent="0.25">
      <c r="A180" s="50" t="s">
        <v>346</v>
      </c>
      <c r="B180" s="50" t="s">
        <v>2795</v>
      </c>
    </row>
    <row r="181" spans="1:2" x14ac:dyDescent="0.25">
      <c r="A181" s="50" t="s">
        <v>346</v>
      </c>
      <c r="B181" s="50" t="s">
        <v>2796</v>
      </c>
    </row>
    <row r="182" spans="1:2" x14ac:dyDescent="0.25">
      <c r="A182" s="50" t="s">
        <v>346</v>
      </c>
      <c r="B182" s="50" t="s">
        <v>2802</v>
      </c>
    </row>
    <row r="183" spans="1:2" x14ac:dyDescent="0.25">
      <c r="A183" s="50" t="s">
        <v>346</v>
      </c>
      <c r="B183" s="50" t="s">
        <v>2807</v>
      </c>
    </row>
    <row r="184" spans="1:2" x14ac:dyDescent="0.25">
      <c r="A184" s="50" t="s">
        <v>346</v>
      </c>
      <c r="B184" s="50" t="s">
        <v>2799</v>
      </c>
    </row>
    <row r="185" spans="1:2" x14ac:dyDescent="0.25">
      <c r="A185" s="50" t="s">
        <v>346</v>
      </c>
      <c r="B185" s="50" t="s">
        <v>2797</v>
      </c>
    </row>
    <row r="186" spans="1:2" x14ac:dyDescent="0.25">
      <c r="A186" s="50" t="s">
        <v>346</v>
      </c>
      <c r="B186" s="50" t="s">
        <v>2803</v>
      </c>
    </row>
    <row r="187" spans="1:2" x14ac:dyDescent="0.25">
      <c r="A187" s="50" t="s">
        <v>346</v>
      </c>
      <c r="B187" s="50" t="s">
        <v>2805</v>
      </c>
    </row>
    <row r="188" spans="1:2" x14ac:dyDescent="0.25">
      <c r="A188" s="50" t="s">
        <v>346</v>
      </c>
      <c r="B188" s="50" t="s">
        <v>2793</v>
      </c>
    </row>
    <row r="189" spans="1:2" x14ac:dyDescent="0.25">
      <c r="A189" s="50" t="s">
        <v>365</v>
      </c>
      <c r="B189" s="50" t="s">
        <v>2816</v>
      </c>
    </row>
    <row r="190" spans="1:2" x14ac:dyDescent="0.25">
      <c r="A190" s="50" t="s">
        <v>365</v>
      </c>
      <c r="B190" s="50" t="s">
        <v>2810</v>
      </c>
    </row>
    <row r="191" spans="1:2" x14ac:dyDescent="0.25">
      <c r="A191" s="50" t="s">
        <v>365</v>
      </c>
      <c r="B191" s="50" t="s">
        <v>2813</v>
      </c>
    </row>
    <row r="192" spans="1:2" x14ac:dyDescent="0.25">
      <c r="A192" s="50" t="s">
        <v>365</v>
      </c>
      <c r="B192" s="50" t="s">
        <v>2815</v>
      </c>
    </row>
    <row r="193" spans="1:2" x14ac:dyDescent="0.25">
      <c r="A193" s="50" t="s">
        <v>365</v>
      </c>
      <c r="B193" s="50" t="s">
        <v>2814</v>
      </c>
    </row>
    <row r="194" spans="1:2" x14ac:dyDescent="0.25">
      <c r="A194" s="50" t="s">
        <v>365</v>
      </c>
      <c r="B194" s="50" t="s">
        <v>2811</v>
      </c>
    </row>
    <row r="195" spans="1:2" x14ac:dyDescent="0.25">
      <c r="A195" s="50" t="s">
        <v>365</v>
      </c>
      <c r="B195" s="50" t="s">
        <v>2812</v>
      </c>
    </row>
    <row r="196" spans="1:2" x14ac:dyDescent="0.25">
      <c r="A196" s="50" t="s">
        <v>373</v>
      </c>
      <c r="B196" s="50" t="s">
        <v>2817</v>
      </c>
    </row>
    <row r="197" spans="1:2" x14ac:dyDescent="0.25">
      <c r="A197" s="50" t="s">
        <v>375</v>
      </c>
      <c r="B197" s="50" t="s">
        <v>2819</v>
      </c>
    </row>
    <row r="198" spans="1:2" x14ac:dyDescent="0.25">
      <c r="A198" s="50" t="s">
        <v>375</v>
      </c>
      <c r="B198" s="50" t="s">
        <v>2821</v>
      </c>
    </row>
    <row r="199" spans="1:2" x14ac:dyDescent="0.25">
      <c r="A199" s="50" t="s">
        <v>375</v>
      </c>
      <c r="B199" s="50" t="s">
        <v>2820</v>
      </c>
    </row>
    <row r="200" spans="1:2" x14ac:dyDescent="0.25">
      <c r="A200" s="50" t="s">
        <v>375</v>
      </c>
      <c r="B200" s="50" t="s">
        <v>2818</v>
      </c>
    </row>
    <row r="201" spans="1:2" x14ac:dyDescent="0.25">
      <c r="A201" s="50" t="s">
        <v>382</v>
      </c>
      <c r="B201" s="50" t="s">
        <v>2823</v>
      </c>
    </row>
    <row r="202" spans="1:2" x14ac:dyDescent="0.25">
      <c r="A202" s="50" t="s">
        <v>382</v>
      </c>
      <c r="B202" s="50" t="s">
        <v>2826</v>
      </c>
    </row>
    <row r="203" spans="1:2" x14ac:dyDescent="0.25">
      <c r="A203" s="50" t="s">
        <v>382</v>
      </c>
      <c r="B203" s="50" t="s">
        <v>2825</v>
      </c>
    </row>
    <row r="204" spans="1:2" x14ac:dyDescent="0.25">
      <c r="A204" s="50" t="s">
        <v>382</v>
      </c>
      <c r="B204" s="50" t="s">
        <v>2824</v>
      </c>
    </row>
    <row r="205" spans="1:2" x14ac:dyDescent="0.25">
      <c r="A205" s="50" t="s">
        <v>387</v>
      </c>
      <c r="B205" s="50" t="s">
        <v>2827</v>
      </c>
    </row>
    <row r="206" spans="1:2" x14ac:dyDescent="0.25">
      <c r="A206" s="50" t="s">
        <v>387</v>
      </c>
      <c r="B206" s="50" t="s">
        <v>2829</v>
      </c>
    </row>
    <row r="207" spans="1:2" x14ac:dyDescent="0.25">
      <c r="A207" s="50" t="s">
        <v>387</v>
      </c>
      <c r="B207" s="50" t="s">
        <v>2828</v>
      </c>
    </row>
    <row r="208" spans="1:2" x14ac:dyDescent="0.25">
      <c r="A208" s="50" t="s">
        <v>391</v>
      </c>
      <c r="B208" s="50" t="s">
        <v>2831</v>
      </c>
    </row>
    <row r="209" spans="1:2" x14ac:dyDescent="0.25">
      <c r="A209" s="50" t="s">
        <v>391</v>
      </c>
      <c r="B209" s="50" t="s">
        <v>2833</v>
      </c>
    </row>
    <row r="210" spans="1:2" x14ac:dyDescent="0.25">
      <c r="A210" s="50" t="s">
        <v>391</v>
      </c>
      <c r="B210" s="50" t="s">
        <v>2832</v>
      </c>
    </row>
    <row r="211" spans="1:2" x14ac:dyDescent="0.25">
      <c r="A211" s="50" t="s">
        <v>391</v>
      </c>
      <c r="B211" s="50" t="s">
        <v>2830</v>
      </c>
    </row>
    <row r="212" spans="1:2" x14ac:dyDescent="0.25">
      <c r="A212" s="50" t="s">
        <v>396</v>
      </c>
      <c r="B212" s="50" t="s">
        <v>2837</v>
      </c>
    </row>
    <row r="213" spans="1:2" x14ac:dyDescent="0.25">
      <c r="A213" s="50" t="s">
        <v>396</v>
      </c>
      <c r="B213" s="50" t="s">
        <v>2846</v>
      </c>
    </row>
    <row r="214" spans="1:2" x14ac:dyDescent="0.25">
      <c r="A214" s="50" t="s">
        <v>396</v>
      </c>
      <c r="B214" s="50" t="s">
        <v>2836</v>
      </c>
    </row>
    <row r="215" spans="1:2" x14ac:dyDescent="0.25">
      <c r="A215" s="50" t="s">
        <v>396</v>
      </c>
      <c r="B215" s="50" t="s">
        <v>2842</v>
      </c>
    </row>
    <row r="216" spans="1:2" x14ac:dyDescent="0.25">
      <c r="A216" s="50" t="s">
        <v>396</v>
      </c>
      <c r="B216" s="50" t="s">
        <v>2838</v>
      </c>
    </row>
    <row r="217" spans="1:2" x14ac:dyDescent="0.25">
      <c r="A217" s="50" t="s">
        <v>396</v>
      </c>
      <c r="B217" s="50" t="s">
        <v>2845</v>
      </c>
    </row>
    <row r="218" spans="1:2" x14ac:dyDescent="0.25">
      <c r="A218" s="50" t="s">
        <v>396</v>
      </c>
      <c r="B218" s="50" t="s">
        <v>2844</v>
      </c>
    </row>
    <row r="219" spans="1:2" x14ac:dyDescent="0.25">
      <c r="A219" s="50" t="s">
        <v>396</v>
      </c>
      <c r="B219" s="50" t="s">
        <v>2841</v>
      </c>
    </row>
    <row r="220" spans="1:2" x14ac:dyDescent="0.25">
      <c r="A220" s="50" t="s">
        <v>396</v>
      </c>
      <c r="B220" s="50" t="s">
        <v>2835</v>
      </c>
    </row>
    <row r="221" spans="1:2" x14ac:dyDescent="0.25">
      <c r="A221" s="50" t="s">
        <v>396</v>
      </c>
      <c r="B221" s="50" t="s">
        <v>2834</v>
      </c>
    </row>
    <row r="222" spans="1:2" x14ac:dyDescent="0.25">
      <c r="A222" s="50" t="s">
        <v>396</v>
      </c>
      <c r="B222" s="50" t="s">
        <v>2840</v>
      </c>
    </row>
    <row r="223" spans="1:2" x14ac:dyDescent="0.25">
      <c r="A223" s="50" t="s">
        <v>396</v>
      </c>
      <c r="B223" s="50" t="s">
        <v>2839</v>
      </c>
    </row>
    <row r="224" spans="1:2" x14ac:dyDescent="0.25">
      <c r="A224" s="50" t="s">
        <v>396</v>
      </c>
      <c r="B224" s="50" t="s">
        <v>2847</v>
      </c>
    </row>
    <row r="225" spans="1:2" x14ac:dyDescent="0.25">
      <c r="A225" s="50" t="s">
        <v>396</v>
      </c>
      <c r="B225" s="50" t="s">
        <v>2843</v>
      </c>
    </row>
    <row r="226" spans="1:2" x14ac:dyDescent="0.25">
      <c r="A226" s="50" t="s">
        <v>411</v>
      </c>
      <c r="B226" s="50" t="s">
        <v>2853</v>
      </c>
    </row>
    <row r="227" spans="1:2" x14ac:dyDescent="0.25">
      <c r="A227" s="50" t="s">
        <v>411</v>
      </c>
      <c r="B227" s="50" t="s">
        <v>2852</v>
      </c>
    </row>
    <row r="228" spans="1:2" x14ac:dyDescent="0.25">
      <c r="A228" s="50" t="s">
        <v>411</v>
      </c>
      <c r="B228" s="50" t="s">
        <v>2848</v>
      </c>
    </row>
    <row r="229" spans="1:2" x14ac:dyDescent="0.25">
      <c r="A229" s="50" t="s">
        <v>411</v>
      </c>
      <c r="B229" s="50" t="s">
        <v>2851</v>
      </c>
    </row>
    <row r="230" spans="1:2" x14ac:dyDescent="0.25">
      <c r="A230" s="50" t="s">
        <v>411</v>
      </c>
      <c r="B230" s="50" t="s">
        <v>2856</v>
      </c>
    </row>
    <row r="231" spans="1:2" x14ac:dyDescent="0.25">
      <c r="A231" s="50" t="s">
        <v>411</v>
      </c>
      <c r="B231" s="50" t="s">
        <v>2850</v>
      </c>
    </row>
    <row r="232" spans="1:2" x14ac:dyDescent="0.25">
      <c r="A232" s="50" t="s">
        <v>411</v>
      </c>
      <c r="B232" s="50" t="s">
        <v>2855</v>
      </c>
    </row>
    <row r="233" spans="1:2" x14ac:dyDescent="0.25">
      <c r="A233" s="50" t="s">
        <v>411</v>
      </c>
      <c r="B233" s="50" t="s">
        <v>2849</v>
      </c>
    </row>
    <row r="234" spans="1:2" x14ac:dyDescent="0.25">
      <c r="A234" s="50" t="s">
        <v>411</v>
      </c>
      <c r="B234" s="50" t="s">
        <v>2854</v>
      </c>
    </row>
    <row r="235" spans="1:2" x14ac:dyDescent="0.25">
      <c r="A235" s="50" t="s">
        <v>421</v>
      </c>
      <c r="B235" s="50" t="s">
        <v>2861</v>
      </c>
    </row>
    <row r="236" spans="1:2" x14ac:dyDescent="0.25">
      <c r="A236" s="50" t="s">
        <v>421</v>
      </c>
      <c r="B236" s="50" t="s">
        <v>2860</v>
      </c>
    </row>
    <row r="237" spans="1:2" x14ac:dyDescent="0.25">
      <c r="A237" s="50" t="s">
        <v>421</v>
      </c>
      <c r="B237" s="50" t="s">
        <v>2857</v>
      </c>
    </row>
    <row r="238" spans="1:2" x14ac:dyDescent="0.25">
      <c r="A238" s="50" t="s">
        <v>421</v>
      </c>
      <c r="B238" s="50" t="s">
        <v>2859</v>
      </c>
    </row>
    <row r="239" spans="1:2" x14ac:dyDescent="0.25">
      <c r="A239" s="50" t="s">
        <v>421</v>
      </c>
      <c r="B239" s="50" t="s">
        <v>2858</v>
      </c>
    </row>
    <row r="240" spans="1:2" x14ac:dyDescent="0.25">
      <c r="A240" s="50" t="s">
        <v>430</v>
      </c>
      <c r="B240" s="50" t="s">
        <v>2864</v>
      </c>
    </row>
    <row r="241" spans="1:2" x14ac:dyDescent="0.25">
      <c r="A241" s="50" t="s">
        <v>430</v>
      </c>
      <c r="B241" s="50" t="s">
        <v>2866</v>
      </c>
    </row>
    <row r="242" spans="1:2" x14ac:dyDescent="0.25">
      <c r="A242" s="50" t="s">
        <v>430</v>
      </c>
      <c r="B242" s="50" t="s">
        <v>2865</v>
      </c>
    </row>
    <row r="243" spans="1:2" x14ac:dyDescent="0.25">
      <c r="A243" s="50" t="s">
        <v>1315</v>
      </c>
      <c r="B243" s="50" t="s">
        <v>3646</v>
      </c>
    </row>
    <row r="244" spans="1:2" x14ac:dyDescent="0.25">
      <c r="A244" s="50" t="s">
        <v>1315</v>
      </c>
      <c r="B244" s="50" t="s">
        <v>3647</v>
      </c>
    </row>
    <row r="245" spans="1:2" x14ac:dyDescent="0.25">
      <c r="A245" s="50" t="s">
        <v>380</v>
      </c>
      <c r="B245" s="50" t="s">
        <v>2822</v>
      </c>
    </row>
    <row r="246" spans="1:2" x14ac:dyDescent="0.25">
      <c r="A246" s="50" t="s">
        <v>427</v>
      </c>
      <c r="B246" s="50" t="s">
        <v>2863</v>
      </c>
    </row>
    <row r="247" spans="1:2" x14ac:dyDescent="0.25">
      <c r="A247" s="50" t="s">
        <v>427</v>
      </c>
      <c r="B247" s="50" t="s">
        <v>2862</v>
      </c>
    </row>
    <row r="248" spans="1:2" x14ac:dyDescent="0.25">
      <c r="A248" s="50" t="s">
        <v>434</v>
      </c>
      <c r="B248" s="50" t="s">
        <v>2867</v>
      </c>
    </row>
    <row r="249" spans="1:2" x14ac:dyDescent="0.25">
      <c r="A249" s="50" t="s">
        <v>434</v>
      </c>
      <c r="B249" s="50" t="s">
        <v>2868</v>
      </c>
    </row>
    <row r="250" spans="1:2" x14ac:dyDescent="0.25">
      <c r="A250" s="50" t="s">
        <v>434</v>
      </c>
      <c r="B250" s="50" t="s">
        <v>2872</v>
      </c>
    </row>
    <row r="251" spans="1:2" x14ac:dyDescent="0.25">
      <c r="A251" s="50" t="s">
        <v>434</v>
      </c>
      <c r="B251" s="50" t="s">
        <v>2871</v>
      </c>
    </row>
    <row r="252" spans="1:2" x14ac:dyDescent="0.25">
      <c r="A252" s="50" t="s">
        <v>434</v>
      </c>
      <c r="B252" s="50" t="s">
        <v>2870</v>
      </c>
    </row>
    <row r="253" spans="1:2" x14ac:dyDescent="0.25">
      <c r="A253" s="50" t="s">
        <v>434</v>
      </c>
      <c r="B253" s="50" t="s">
        <v>2869</v>
      </c>
    </row>
    <row r="254" spans="1:2" x14ac:dyDescent="0.25">
      <c r="A254" s="50" t="s">
        <v>1351</v>
      </c>
      <c r="B254" s="50" t="s">
        <v>3664</v>
      </c>
    </row>
    <row r="255" spans="1:2" x14ac:dyDescent="0.25">
      <c r="A255" s="50" t="s">
        <v>1355</v>
      </c>
      <c r="B255" s="50" t="s">
        <v>3666</v>
      </c>
    </row>
    <row r="256" spans="1:2" x14ac:dyDescent="0.25">
      <c r="A256" s="50" t="s">
        <v>440</v>
      </c>
      <c r="B256" s="50" t="s">
        <v>2876</v>
      </c>
    </row>
    <row r="257" spans="1:2" x14ac:dyDescent="0.25">
      <c r="A257" s="50" t="s">
        <v>440</v>
      </c>
      <c r="B257" s="50" t="s">
        <v>2878</v>
      </c>
    </row>
    <row r="258" spans="1:2" x14ac:dyDescent="0.25">
      <c r="A258" s="50" t="s">
        <v>440</v>
      </c>
      <c r="B258" s="50" t="s">
        <v>2881</v>
      </c>
    </row>
    <row r="259" spans="1:2" x14ac:dyDescent="0.25">
      <c r="A259" s="50" t="s">
        <v>440</v>
      </c>
      <c r="B259" s="50" t="s">
        <v>2873</v>
      </c>
    </row>
    <row r="260" spans="1:2" x14ac:dyDescent="0.25">
      <c r="A260" s="50" t="s">
        <v>440</v>
      </c>
      <c r="B260" s="50" t="s">
        <v>2882</v>
      </c>
    </row>
    <row r="261" spans="1:2" x14ac:dyDescent="0.25">
      <c r="A261" s="50" t="s">
        <v>440</v>
      </c>
      <c r="B261" s="50" t="s">
        <v>2874</v>
      </c>
    </row>
    <row r="262" spans="1:2" x14ac:dyDescent="0.25">
      <c r="A262" s="50" t="s">
        <v>440</v>
      </c>
      <c r="B262" s="50" t="s">
        <v>2879</v>
      </c>
    </row>
    <row r="263" spans="1:2" x14ac:dyDescent="0.25">
      <c r="A263" s="50" t="s">
        <v>440</v>
      </c>
      <c r="B263" s="50" t="s">
        <v>2880</v>
      </c>
    </row>
    <row r="264" spans="1:2" x14ac:dyDescent="0.25">
      <c r="A264" s="50" t="s">
        <v>440</v>
      </c>
      <c r="B264" s="50" t="s">
        <v>2875</v>
      </c>
    </row>
    <row r="265" spans="1:2" x14ac:dyDescent="0.25">
      <c r="A265" s="50" t="s">
        <v>440</v>
      </c>
      <c r="B265" s="50" t="s">
        <v>2877</v>
      </c>
    </row>
    <row r="266" spans="1:2" x14ac:dyDescent="0.25">
      <c r="A266" s="50" t="s">
        <v>451</v>
      </c>
      <c r="B266" s="50" t="s">
        <v>2883</v>
      </c>
    </row>
    <row r="267" spans="1:2" x14ac:dyDescent="0.25">
      <c r="A267" s="50" t="s">
        <v>1333</v>
      </c>
      <c r="B267" s="50" t="s">
        <v>3655</v>
      </c>
    </row>
    <row r="268" spans="1:2" x14ac:dyDescent="0.25">
      <c r="A268" s="50" t="s">
        <v>453</v>
      </c>
      <c r="B268" s="50" t="s">
        <v>2885</v>
      </c>
    </row>
    <row r="269" spans="1:2" x14ac:dyDescent="0.25">
      <c r="A269" s="50" t="s">
        <v>453</v>
      </c>
      <c r="B269" s="50" t="s">
        <v>2884</v>
      </c>
    </row>
    <row r="270" spans="1:2" x14ac:dyDescent="0.25">
      <c r="A270" s="50" t="s">
        <v>453</v>
      </c>
      <c r="B270" s="50" t="s">
        <v>2898</v>
      </c>
    </row>
    <row r="271" spans="1:2" x14ac:dyDescent="0.25">
      <c r="A271" s="50" t="s">
        <v>453</v>
      </c>
      <c r="B271" s="50" t="s">
        <v>2899</v>
      </c>
    </row>
    <row r="272" spans="1:2" x14ac:dyDescent="0.25">
      <c r="A272" s="50" t="s">
        <v>453</v>
      </c>
      <c r="B272" s="50" t="s">
        <v>2896</v>
      </c>
    </row>
    <row r="273" spans="1:2" x14ac:dyDescent="0.25">
      <c r="A273" s="50" t="s">
        <v>453</v>
      </c>
      <c r="B273" s="50" t="s">
        <v>2886</v>
      </c>
    </row>
    <row r="274" spans="1:2" x14ac:dyDescent="0.25">
      <c r="A274" s="50" t="s">
        <v>453</v>
      </c>
      <c r="B274" s="50" t="s">
        <v>2893</v>
      </c>
    </row>
    <row r="275" spans="1:2" x14ac:dyDescent="0.25">
      <c r="A275" s="50" t="s">
        <v>453</v>
      </c>
      <c r="B275" s="50" t="s">
        <v>2887</v>
      </c>
    </row>
    <row r="276" spans="1:2" x14ac:dyDescent="0.25">
      <c r="A276" s="50" t="s">
        <v>453</v>
      </c>
      <c r="B276" s="50" t="s">
        <v>2888</v>
      </c>
    </row>
    <row r="277" spans="1:2" x14ac:dyDescent="0.25">
      <c r="A277" s="50" t="s">
        <v>453</v>
      </c>
      <c r="B277" s="50" t="s">
        <v>2892</v>
      </c>
    </row>
    <row r="278" spans="1:2" x14ac:dyDescent="0.25">
      <c r="A278" s="50" t="s">
        <v>453</v>
      </c>
      <c r="B278" s="50" t="s">
        <v>2894</v>
      </c>
    </row>
    <row r="279" spans="1:2" x14ac:dyDescent="0.25">
      <c r="A279" s="50" t="s">
        <v>453</v>
      </c>
      <c r="B279" s="50" t="s">
        <v>2889</v>
      </c>
    </row>
    <row r="280" spans="1:2" x14ac:dyDescent="0.25">
      <c r="A280" s="50" t="s">
        <v>453</v>
      </c>
      <c r="B280" s="50" t="s">
        <v>2897</v>
      </c>
    </row>
    <row r="281" spans="1:2" x14ac:dyDescent="0.25">
      <c r="A281" s="50" t="s">
        <v>453</v>
      </c>
      <c r="B281" s="50" t="s">
        <v>2890</v>
      </c>
    </row>
    <row r="282" spans="1:2" x14ac:dyDescent="0.25">
      <c r="A282" s="50" t="s">
        <v>453</v>
      </c>
      <c r="B282" s="50" t="s">
        <v>2891</v>
      </c>
    </row>
    <row r="283" spans="1:2" x14ac:dyDescent="0.25">
      <c r="A283" s="50" t="s">
        <v>453</v>
      </c>
      <c r="B283" s="50" t="s">
        <v>2895</v>
      </c>
    </row>
    <row r="284" spans="1:2" x14ac:dyDescent="0.25">
      <c r="A284" s="50" t="s">
        <v>470</v>
      </c>
      <c r="B284" s="50" t="s">
        <v>2903</v>
      </c>
    </row>
    <row r="285" spans="1:2" x14ac:dyDescent="0.25">
      <c r="A285" s="50" t="s">
        <v>470</v>
      </c>
      <c r="B285" s="50" t="s">
        <v>2906</v>
      </c>
    </row>
    <row r="286" spans="1:2" x14ac:dyDescent="0.25">
      <c r="A286" s="50" t="s">
        <v>470</v>
      </c>
      <c r="B286" s="50" t="s">
        <v>2905</v>
      </c>
    </row>
    <row r="287" spans="1:2" x14ac:dyDescent="0.25">
      <c r="A287" s="50" t="s">
        <v>470</v>
      </c>
      <c r="B287" s="50" t="s">
        <v>2901</v>
      </c>
    </row>
    <row r="288" spans="1:2" x14ac:dyDescent="0.25">
      <c r="A288" s="50" t="s">
        <v>470</v>
      </c>
      <c r="B288" s="50" t="s">
        <v>2900</v>
      </c>
    </row>
    <row r="289" spans="1:2" x14ac:dyDescent="0.25">
      <c r="A289" s="50" t="s">
        <v>470</v>
      </c>
      <c r="B289" s="50" t="s">
        <v>2902</v>
      </c>
    </row>
    <row r="290" spans="1:2" x14ac:dyDescent="0.25">
      <c r="A290" s="50" t="s">
        <v>470</v>
      </c>
      <c r="B290" s="50" t="s">
        <v>2904</v>
      </c>
    </row>
    <row r="291" spans="1:2" x14ac:dyDescent="0.25">
      <c r="A291" s="50" t="s">
        <v>478</v>
      </c>
      <c r="B291" s="50" t="s">
        <v>2907</v>
      </c>
    </row>
    <row r="292" spans="1:2" x14ac:dyDescent="0.25">
      <c r="A292" s="50" t="s">
        <v>480</v>
      </c>
      <c r="B292" s="50" t="s">
        <v>2908</v>
      </c>
    </row>
    <row r="293" spans="1:2" x14ac:dyDescent="0.25">
      <c r="A293" s="50" t="s">
        <v>480</v>
      </c>
      <c r="B293" s="50" t="s">
        <v>2909</v>
      </c>
    </row>
    <row r="294" spans="1:2" x14ac:dyDescent="0.25">
      <c r="A294" s="50" t="s">
        <v>480</v>
      </c>
      <c r="B294" s="50" t="s">
        <v>2913</v>
      </c>
    </row>
    <row r="295" spans="1:2" x14ac:dyDescent="0.25">
      <c r="A295" s="50" t="s">
        <v>480</v>
      </c>
      <c r="B295" s="50" t="s">
        <v>2916</v>
      </c>
    </row>
    <row r="296" spans="1:2" x14ac:dyDescent="0.25">
      <c r="A296" s="50" t="s">
        <v>480</v>
      </c>
      <c r="B296" s="50" t="s">
        <v>2910</v>
      </c>
    </row>
    <row r="297" spans="1:2" x14ac:dyDescent="0.25">
      <c r="A297" s="50" t="s">
        <v>480</v>
      </c>
      <c r="B297" s="50" t="s">
        <v>2911</v>
      </c>
    </row>
    <row r="298" spans="1:2" x14ac:dyDescent="0.25">
      <c r="A298" s="50" t="s">
        <v>480</v>
      </c>
      <c r="B298" s="50" t="s">
        <v>2912</v>
      </c>
    </row>
    <row r="299" spans="1:2" x14ac:dyDescent="0.25">
      <c r="A299" s="50" t="s">
        <v>480</v>
      </c>
      <c r="B299" s="50" t="s">
        <v>2914</v>
      </c>
    </row>
    <row r="300" spans="1:2" x14ac:dyDescent="0.25">
      <c r="A300" s="50" t="s">
        <v>480</v>
      </c>
      <c r="B300" s="50" t="s">
        <v>2915</v>
      </c>
    </row>
    <row r="301" spans="1:2" x14ac:dyDescent="0.25">
      <c r="A301" s="50" t="s">
        <v>490</v>
      </c>
      <c r="B301" s="50" t="s">
        <v>2917</v>
      </c>
    </row>
    <row r="302" spans="1:2" x14ac:dyDescent="0.25">
      <c r="A302" s="50" t="s">
        <v>490</v>
      </c>
      <c r="B302" s="50" t="s">
        <v>2921</v>
      </c>
    </row>
    <row r="303" spans="1:2" x14ac:dyDescent="0.25">
      <c r="A303" s="50" t="s">
        <v>490</v>
      </c>
      <c r="B303" s="50" t="s">
        <v>2920</v>
      </c>
    </row>
    <row r="304" spans="1:2" x14ac:dyDescent="0.25">
      <c r="A304" s="50" t="s">
        <v>490</v>
      </c>
      <c r="B304" s="50" t="s">
        <v>2919</v>
      </c>
    </row>
    <row r="305" spans="1:2" x14ac:dyDescent="0.25">
      <c r="A305" s="50" t="s">
        <v>490</v>
      </c>
      <c r="B305" s="50" t="s">
        <v>2918</v>
      </c>
    </row>
    <row r="306" spans="1:2" x14ac:dyDescent="0.25">
      <c r="A306" s="50" t="s">
        <v>1359</v>
      </c>
      <c r="B306" s="50" t="s">
        <v>3668</v>
      </c>
    </row>
    <row r="307" spans="1:2" x14ac:dyDescent="0.25">
      <c r="A307" s="50" t="s">
        <v>496</v>
      </c>
      <c r="B307" s="50" t="s">
        <v>2933</v>
      </c>
    </row>
    <row r="308" spans="1:2" x14ac:dyDescent="0.25">
      <c r="A308" s="50" t="s">
        <v>496</v>
      </c>
      <c r="B308" s="50" t="s">
        <v>2922</v>
      </c>
    </row>
    <row r="309" spans="1:2" x14ac:dyDescent="0.25">
      <c r="A309" s="50" t="s">
        <v>496</v>
      </c>
      <c r="B309" s="50" t="s">
        <v>2934</v>
      </c>
    </row>
    <row r="310" spans="1:2" x14ac:dyDescent="0.25">
      <c r="A310" s="50" t="s">
        <v>496</v>
      </c>
      <c r="B310" s="50" t="s">
        <v>2924</v>
      </c>
    </row>
    <row r="311" spans="1:2" x14ac:dyDescent="0.25">
      <c r="A311" s="50" t="s">
        <v>496</v>
      </c>
      <c r="B311" s="50" t="s">
        <v>2936</v>
      </c>
    </row>
    <row r="312" spans="1:2" x14ac:dyDescent="0.25">
      <c r="A312" s="50" t="s">
        <v>496</v>
      </c>
      <c r="B312" s="50" t="s">
        <v>2925</v>
      </c>
    </row>
    <row r="313" spans="1:2" x14ac:dyDescent="0.25">
      <c r="A313" s="50" t="s">
        <v>496</v>
      </c>
      <c r="B313" s="50" t="s">
        <v>2932</v>
      </c>
    </row>
    <row r="314" spans="1:2" x14ac:dyDescent="0.25">
      <c r="A314" s="50" t="s">
        <v>496</v>
      </c>
      <c r="B314" s="50" t="s">
        <v>2923</v>
      </c>
    </row>
    <row r="315" spans="1:2" x14ac:dyDescent="0.25">
      <c r="A315" s="50" t="s">
        <v>496</v>
      </c>
      <c r="B315" s="50" t="s">
        <v>2926</v>
      </c>
    </row>
    <row r="316" spans="1:2" x14ac:dyDescent="0.25">
      <c r="A316" s="50" t="s">
        <v>496</v>
      </c>
      <c r="B316" s="50" t="s">
        <v>2927</v>
      </c>
    </row>
    <row r="317" spans="1:2" x14ac:dyDescent="0.25">
      <c r="A317" s="50" t="s">
        <v>496</v>
      </c>
      <c r="B317" s="50" t="s">
        <v>2928</v>
      </c>
    </row>
    <row r="318" spans="1:2" x14ac:dyDescent="0.25">
      <c r="A318" s="50" t="s">
        <v>496</v>
      </c>
      <c r="B318" s="50" t="s">
        <v>2929</v>
      </c>
    </row>
    <row r="319" spans="1:2" x14ac:dyDescent="0.25">
      <c r="A319" s="50" t="s">
        <v>496</v>
      </c>
      <c r="B319" s="50" t="s">
        <v>2931</v>
      </c>
    </row>
    <row r="320" spans="1:2" x14ac:dyDescent="0.25">
      <c r="A320" s="50" t="s">
        <v>496</v>
      </c>
      <c r="B320" s="50" t="s">
        <v>2930</v>
      </c>
    </row>
    <row r="321" spans="1:2" x14ac:dyDescent="0.25">
      <c r="A321" s="50" t="s">
        <v>496</v>
      </c>
      <c r="B321" s="50" t="s">
        <v>2935</v>
      </c>
    </row>
    <row r="322" spans="1:2" x14ac:dyDescent="0.25">
      <c r="A322" s="50" t="s">
        <v>512</v>
      </c>
      <c r="B322" s="50" t="s">
        <v>2937</v>
      </c>
    </row>
    <row r="323" spans="1:2" x14ac:dyDescent="0.25">
      <c r="A323" s="50" t="s">
        <v>512</v>
      </c>
      <c r="B323" s="50" t="s">
        <v>2938</v>
      </c>
    </row>
    <row r="324" spans="1:2" x14ac:dyDescent="0.25">
      <c r="A324" s="50" t="s">
        <v>512</v>
      </c>
      <c r="B324" s="50" t="s">
        <v>2940</v>
      </c>
    </row>
    <row r="325" spans="1:2" x14ac:dyDescent="0.25">
      <c r="A325" s="50" t="s">
        <v>512</v>
      </c>
      <c r="B325" s="50" t="s">
        <v>2939</v>
      </c>
    </row>
    <row r="326" spans="1:2" x14ac:dyDescent="0.25">
      <c r="A326" s="50" t="s">
        <v>517</v>
      </c>
      <c r="B326" s="50" t="s">
        <v>2949</v>
      </c>
    </row>
    <row r="327" spans="1:2" x14ac:dyDescent="0.25">
      <c r="A327" s="50" t="s">
        <v>517</v>
      </c>
      <c r="B327" s="50" t="s">
        <v>2947</v>
      </c>
    </row>
    <row r="328" spans="1:2" x14ac:dyDescent="0.25">
      <c r="A328" s="50" t="s">
        <v>517</v>
      </c>
      <c r="B328" s="50" t="s">
        <v>2945</v>
      </c>
    </row>
    <row r="329" spans="1:2" x14ac:dyDescent="0.25">
      <c r="A329" s="50" t="s">
        <v>517</v>
      </c>
      <c r="B329" s="50" t="s">
        <v>2942</v>
      </c>
    </row>
    <row r="330" spans="1:2" x14ac:dyDescent="0.25">
      <c r="A330" s="50" t="s">
        <v>517</v>
      </c>
      <c r="B330" s="50" t="s">
        <v>2944</v>
      </c>
    </row>
    <row r="331" spans="1:2" x14ac:dyDescent="0.25">
      <c r="A331" s="50" t="s">
        <v>517</v>
      </c>
      <c r="B331" s="50" t="s">
        <v>2946</v>
      </c>
    </row>
    <row r="332" spans="1:2" x14ac:dyDescent="0.25">
      <c r="A332" s="50" t="s">
        <v>517</v>
      </c>
      <c r="B332" s="50" t="s">
        <v>2943</v>
      </c>
    </row>
    <row r="333" spans="1:2" x14ac:dyDescent="0.25">
      <c r="A333" s="50" t="s">
        <v>517</v>
      </c>
      <c r="B333" s="50" t="s">
        <v>2950</v>
      </c>
    </row>
    <row r="334" spans="1:2" x14ac:dyDescent="0.25">
      <c r="A334" s="50" t="s">
        <v>517</v>
      </c>
      <c r="B334" s="50" t="s">
        <v>2941</v>
      </c>
    </row>
    <row r="335" spans="1:2" x14ac:dyDescent="0.25">
      <c r="A335" s="50" t="s">
        <v>517</v>
      </c>
      <c r="B335" s="50" t="s">
        <v>2948</v>
      </c>
    </row>
    <row r="336" spans="1:2" x14ac:dyDescent="0.25">
      <c r="A336" s="50" t="s">
        <v>528</v>
      </c>
      <c r="B336" s="50" t="s">
        <v>2955</v>
      </c>
    </row>
    <row r="337" spans="1:2" x14ac:dyDescent="0.25">
      <c r="A337" s="50" t="s">
        <v>528</v>
      </c>
      <c r="B337" s="50" t="s">
        <v>2954</v>
      </c>
    </row>
    <row r="338" spans="1:2" x14ac:dyDescent="0.25">
      <c r="A338" s="50" t="s">
        <v>528</v>
      </c>
      <c r="B338" s="50" t="s">
        <v>2953</v>
      </c>
    </row>
    <row r="339" spans="1:2" x14ac:dyDescent="0.25">
      <c r="A339" s="50" t="s">
        <v>528</v>
      </c>
      <c r="B339" s="50" t="s">
        <v>2956</v>
      </c>
    </row>
    <row r="340" spans="1:2" x14ac:dyDescent="0.25">
      <c r="A340" s="50" t="s">
        <v>528</v>
      </c>
      <c r="B340" s="50" t="s">
        <v>2957</v>
      </c>
    </row>
    <row r="341" spans="1:2" x14ac:dyDescent="0.25">
      <c r="A341" s="50" t="s">
        <v>528</v>
      </c>
      <c r="B341" s="50" t="s">
        <v>2951</v>
      </c>
    </row>
    <row r="342" spans="1:2" x14ac:dyDescent="0.25">
      <c r="A342" s="50" t="s">
        <v>528</v>
      </c>
      <c r="B342" s="50" t="s">
        <v>2952</v>
      </c>
    </row>
    <row r="343" spans="1:2" x14ac:dyDescent="0.25">
      <c r="A343" s="50" t="s">
        <v>536</v>
      </c>
      <c r="B343" s="50" t="s">
        <v>2964</v>
      </c>
    </row>
    <row r="344" spans="1:2" x14ac:dyDescent="0.25">
      <c r="A344" s="50" t="s">
        <v>536</v>
      </c>
      <c r="B344" s="50" t="s">
        <v>2959</v>
      </c>
    </row>
    <row r="345" spans="1:2" x14ac:dyDescent="0.25">
      <c r="A345" s="50" t="s">
        <v>536</v>
      </c>
      <c r="B345" s="50" t="s">
        <v>2960</v>
      </c>
    </row>
    <row r="346" spans="1:2" x14ac:dyDescent="0.25">
      <c r="A346" s="50" t="s">
        <v>536</v>
      </c>
      <c r="B346" s="50" t="s">
        <v>2967</v>
      </c>
    </row>
    <row r="347" spans="1:2" x14ac:dyDescent="0.25">
      <c r="A347" s="50" t="s">
        <v>536</v>
      </c>
      <c r="B347" s="50" t="s">
        <v>2966</v>
      </c>
    </row>
    <row r="348" spans="1:2" x14ac:dyDescent="0.25">
      <c r="A348" s="50" t="s">
        <v>536</v>
      </c>
      <c r="B348" s="50" t="s">
        <v>2961</v>
      </c>
    </row>
    <row r="349" spans="1:2" x14ac:dyDescent="0.25">
      <c r="A349" s="50" t="s">
        <v>536</v>
      </c>
      <c r="B349" s="50" t="s">
        <v>2963</v>
      </c>
    </row>
    <row r="350" spans="1:2" x14ac:dyDescent="0.25">
      <c r="A350" s="50" t="s">
        <v>536</v>
      </c>
      <c r="B350" s="50" t="s">
        <v>2958</v>
      </c>
    </row>
    <row r="351" spans="1:2" x14ac:dyDescent="0.25">
      <c r="A351" s="50" t="s">
        <v>536</v>
      </c>
      <c r="B351" s="50" t="s">
        <v>2962</v>
      </c>
    </row>
    <row r="352" spans="1:2" x14ac:dyDescent="0.25">
      <c r="A352" s="50" t="s">
        <v>536</v>
      </c>
      <c r="B352" s="50" t="s">
        <v>2965</v>
      </c>
    </row>
    <row r="353" spans="1:2" x14ac:dyDescent="0.25">
      <c r="A353" s="50" t="s">
        <v>547</v>
      </c>
      <c r="B353" s="50" t="s">
        <v>2968</v>
      </c>
    </row>
    <row r="354" spans="1:2" x14ac:dyDescent="0.25">
      <c r="A354" s="50" t="s">
        <v>549</v>
      </c>
      <c r="B354" s="50" t="s">
        <v>2973</v>
      </c>
    </row>
    <row r="355" spans="1:2" x14ac:dyDescent="0.25">
      <c r="A355" s="50" t="s">
        <v>549</v>
      </c>
      <c r="B355" s="50" t="s">
        <v>2970</v>
      </c>
    </row>
    <row r="356" spans="1:2" x14ac:dyDescent="0.25">
      <c r="A356" s="50" t="s">
        <v>549</v>
      </c>
      <c r="B356" s="50" t="s">
        <v>2994</v>
      </c>
    </row>
    <row r="357" spans="1:2" x14ac:dyDescent="0.25">
      <c r="A357" s="50" t="s">
        <v>549</v>
      </c>
      <c r="B357" s="50" t="s">
        <v>2993</v>
      </c>
    </row>
    <row r="358" spans="1:2" x14ac:dyDescent="0.25">
      <c r="A358" s="50" t="s">
        <v>549</v>
      </c>
      <c r="B358" s="50" t="s">
        <v>3002</v>
      </c>
    </row>
    <row r="359" spans="1:2" x14ac:dyDescent="0.25">
      <c r="A359" s="50" t="s">
        <v>549</v>
      </c>
      <c r="B359" s="50" t="s">
        <v>3008</v>
      </c>
    </row>
    <row r="360" spans="1:2" x14ac:dyDescent="0.25">
      <c r="A360" s="50" t="s">
        <v>549</v>
      </c>
      <c r="B360" s="50" t="s">
        <v>2972</v>
      </c>
    </row>
    <row r="361" spans="1:2" x14ac:dyDescent="0.25">
      <c r="A361" s="50" t="s">
        <v>549</v>
      </c>
      <c r="B361" s="50" t="s">
        <v>2987</v>
      </c>
    </row>
    <row r="362" spans="1:2" x14ac:dyDescent="0.25">
      <c r="A362" s="50" t="s">
        <v>549</v>
      </c>
      <c r="B362" s="50" t="s">
        <v>2998</v>
      </c>
    </row>
    <row r="363" spans="1:2" x14ac:dyDescent="0.25">
      <c r="A363" s="50" t="s">
        <v>549</v>
      </c>
      <c r="B363" s="50" t="s">
        <v>3007</v>
      </c>
    </row>
    <row r="364" spans="1:2" x14ac:dyDescent="0.25">
      <c r="A364" s="50" t="s">
        <v>549</v>
      </c>
      <c r="B364" s="50" t="s">
        <v>2988</v>
      </c>
    </row>
    <row r="365" spans="1:2" x14ac:dyDescent="0.25">
      <c r="A365" s="50" t="s">
        <v>549</v>
      </c>
      <c r="B365" s="50" t="s">
        <v>3003</v>
      </c>
    </row>
    <row r="366" spans="1:2" x14ac:dyDescent="0.25">
      <c r="A366" s="50" t="s">
        <v>549</v>
      </c>
      <c r="B366" s="50" t="s">
        <v>3001</v>
      </c>
    </row>
    <row r="367" spans="1:2" x14ac:dyDescent="0.25">
      <c r="A367" s="50" t="s">
        <v>549</v>
      </c>
      <c r="B367" s="50" t="s">
        <v>2979</v>
      </c>
    </row>
    <row r="368" spans="1:2" x14ac:dyDescent="0.25">
      <c r="A368" s="50" t="s">
        <v>549</v>
      </c>
      <c r="B368" s="50" t="s">
        <v>3725</v>
      </c>
    </row>
    <row r="369" spans="1:2" x14ac:dyDescent="0.25">
      <c r="A369" s="50" t="s">
        <v>549</v>
      </c>
      <c r="B369" s="50" t="s">
        <v>2975</v>
      </c>
    </row>
    <row r="370" spans="1:2" x14ac:dyDescent="0.25">
      <c r="A370" s="50" t="s">
        <v>549</v>
      </c>
      <c r="B370" s="50" t="s">
        <v>2992</v>
      </c>
    </row>
    <row r="371" spans="1:2" x14ac:dyDescent="0.25">
      <c r="A371" s="50" t="s">
        <v>549</v>
      </c>
      <c r="B371" s="50" t="s">
        <v>2986</v>
      </c>
    </row>
    <row r="372" spans="1:2" x14ac:dyDescent="0.25">
      <c r="A372" s="50" t="s">
        <v>549</v>
      </c>
      <c r="B372" s="50" t="s">
        <v>2995</v>
      </c>
    </row>
    <row r="373" spans="1:2" x14ac:dyDescent="0.25">
      <c r="A373" s="50" t="s">
        <v>549</v>
      </c>
      <c r="B373" s="50" t="s">
        <v>3014</v>
      </c>
    </row>
    <row r="374" spans="1:2" x14ac:dyDescent="0.25">
      <c r="A374" s="50" t="s">
        <v>549</v>
      </c>
      <c r="B374" s="50" t="s">
        <v>3000</v>
      </c>
    </row>
    <row r="375" spans="1:2" x14ac:dyDescent="0.25">
      <c r="A375" s="50" t="s">
        <v>549</v>
      </c>
      <c r="B375" s="50" t="s">
        <v>3012</v>
      </c>
    </row>
    <row r="376" spans="1:2" x14ac:dyDescent="0.25">
      <c r="A376" s="50" t="s">
        <v>549</v>
      </c>
      <c r="B376" s="50" t="s">
        <v>3009</v>
      </c>
    </row>
    <row r="377" spans="1:2" x14ac:dyDescent="0.25">
      <c r="A377" s="50" t="s">
        <v>549</v>
      </c>
      <c r="B377" s="50" t="s">
        <v>3011</v>
      </c>
    </row>
    <row r="378" spans="1:2" x14ac:dyDescent="0.25">
      <c r="A378" s="50" t="s">
        <v>549</v>
      </c>
      <c r="B378" s="50" t="s">
        <v>3010</v>
      </c>
    </row>
    <row r="379" spans="1:2" x14ac:dyDescent="0.25">
      <c r="A379" s="50" t="s">
        <v>549</v>
      </c>
      <c r="B379" s="50" t="s">
        <v>3013</v>
      </c>
    </row>
    <row r="380" spans="1:2" x14ac:dyDescent="0.25">
      <c r="A380" s="50" t="s">
        <v>549</v>
      </c>
      <c r="B380" s="50" t="s">
        <v>2976</v>
      </c>
    </row>
    <row r="381" spans="1:2" x14ac:dyDescent="0.25">
      <c r="A381" s="50" t="s">
        <v>549</v>
      </c>
      <c r="B381" s="50" t="s">
        <v>2974</v>
      </c>
    </row>
    <row r="382" spans="1:2" x14ac:dyDescent="0.25">
      <c r="A382" s="50" t="s">
        <v>549</v>
      </c>
      <c r="B382" s="50" t="s">
        <v>2981</v>
      </c>
    </row>
    <row r="383" spans="1:2" x14ac:dyDescent="0.25">
      <c r="A383" s="50" t="s">
        <v>549</v>
      </c>
      <c r="B383" s="50" t="s">
        <v>2978</v>
      </c>
    </row>
    <row r="384" spans="1:2" x14ac:dyDescent="0.25">
      <c r="A384" s="50" t="s">
        <v>549</v>
      </c>
      <c r="B384" s="50" t="s">
        <v>2983</v>
      </c>
    </row>
    <row r="385" spans="1:2" x14ac:dyDescent="0.25">
      <c r="A385" s="50" t="s">
        <v>549</v>
      </c>
      <c r="B385" s="50" t="s">
        <v>2971</v>
      </c>
    </row>
    <row r="386" spans="1:2" x14ac:dyDescent="0.25">
      <c r="A386" s="50" t="s">
        <v>549</v>
      </c>
      <c r="B386" s="50" t="s">
        <v>2996</v>
      </c>
    </row>
    <row r="387" spans="1:2" x14ac:dyDescent="0.25">
      <c r="A387" s="50" t="s">
        <v>549</v>
      </c>
      <c r="B387" s="50" t="s">
        <v>2984</v>
      </c>
    </row>
    <row r="388" spans="1:2" x14ac:dyDescent="0.25">
      <c r="A388" s="50" t="s">
        <v>549</v>
      </c>
      <c r="B388" s="50" t="s">
        <v>3710</v>
      </c>
    </row>
    <row r="389" spans="1:2" x14ac:dyDescent="0.25">
      <c r="A389" s="50" t="s">
        <v>549</v>
      </c>
      <c r="B389" s="50" t="s">
        <v>2980</v>
      </c>
    </row>
    <row r="390" spans="1:2" x14ac:dyDescent="0.25">
      <c r="A390" s="50" t="s">
        <v>549</v>
      </c>
      <c r="B390" s="50" t="s">
        <v>3005</v>
      </c>
    </row>
    <row r="391" spans="1:2" x14ac:dyDescent="0.25">
      <c r="A391" s="50" t="s">
        <v>549</v>
      </c>
      <c r="B391" s="50" t="s">
        <v>2977</v>
      </c>
    </row>
    <row r="392" spans="1:2" x14ac:dyDescent="0.25">
      <c r="A392" s="50" t="s">
        <v>549</v>
      </c>
      <c r="B392" s="50" t="s">
        <v>2999</v>
      </c>
    </row>
    <row r="393" spans="1:2" x14ac:dyDescent="0.25">
      <c r="A393" s="50" t="s">
        <v>549</v>
      </c>
      <c r="B393" s="50" t="s">
        <v>2991</v>
      </c>
    </row>
    <row r="394" spans="1:2" x14ac:dyDescent="0.25">
      <c r="A394" s="50" t="s">
        <v>549</v>
      </c>
      <c r="B394" s="50" t="s">
        <v>2969</v>
      </c>
    </row>
    <row r="395" spans="1:2" x14ac:dyDescent="0.25">
      <c r="A395" s="50" t="s">
        <v>549</v>
      </c>
      <c r="B395" s="50" t="s">
        <v>2982</v>
      </c>
    </row>
    <row r="396" spans="1:2" x14ac:dyDescent="0.25">
      <c r="A396" s="50" t="s">
        <v>549</v>
      </c>
      <c r="B396" s="50" t="s">
        <v>2990</v>
      </c>
    </row>
    <row r="397" spans="1:2" x14ac:dyDescent="0.25">
      <c r="A397" s="50" t="s">
        <v>549</v>
      </c>
      <c r="B397" s="50" t="s">
        <v>3004</v>
      </c>
    </row>
    <row r="398" spans="1:2" x14ac:dyDescent="0.25">
      <c r="A398" s="50" t="s">
        <v>549</v>
      </c>
      <c r="B398" s="50" t="s">
        <v>2989</v>
      </c>
    </row>
    <row r="399" spans="1:2" x14ac:dyDescent="0.25">
      <c r="A399" s="50" t="s">
        <v>549</v>
      </c>
      <c r="B399" s="50" t="s">
        <v>2997</v>
      </c>
    </row>
    <row r="400" spans="1:2" x14ac:dyDescent="0.25">
      <c r="A400" s="50" t="s">
        <v>549</v>
      </c>
      <c r="B400" s="50" t="s">
        <v>3006</v>
      </c>
    </row>
    <row r="401" spans="1:2" x14ac:dyDescent="0.25">
      <c r="A401" s="50" t="s">
        <v>549</v>
      </c>
      <c r="B401" s="50" t="s">
        <v>2985</v>
      </c>
    </row>
    <row r="402" spans="1:2" x14ac:dyDescent="0.25">
      <c r="A402" s="50" t="s">
        <v>595</v>
      </c>
      <c r="B402" s="50" t="s">
        <v>3015</v>
      </c>
    </row>
    <row r="403" spans="1:2" x14ac:dyDescent="0.25">
      <c r="A403" s="50" t="s">
        <v>597</v>
      </c>
      <c r="B403" s="50" t="s">
        <v>3017</v>
      </c>
    </row>
    <row r="404" spans="1:2" x14ac:dyDescent="0.25">
      <c r="A404" s="50" t="s">
        <v>597</v>
      </c>
      <c r="B404" s="50" t="s">
        <v>3016</v>
      </c>
    </row>
    <row r="405" spans="1:2" x14ac:dyDescent="0.25">
      <c r="A405" s="50" t="s">
        <v>1347</v>
      </c>
      <c r="B405" s="50" t="s">
        <v>3662</v>
      </c>
    </row>
    <row r="406" spans="1:2" x14ac:dyDescent="0.25">
      <c r="A406" s="50" t="s">
        <v>1323</v>
      </c>
      <c r="B406" s="50" t="s">
        <v>3650</v>
      </c>
    </row>
    <row r="407" spans="1:2" x14ac:dyDescent="0.25">
      <c r="A407" s="50" t="s">
        <v>1325</v>
      </c>
      <c r="B407" s="50" t="s">
        <v>3651</v>
      </c>
    </row>
    <row r="408" spans="1:2" x14ac:dyDescent="0.25">
      <c r="A408" s="50" t="s">
        <v>1318</v>
      </c>
      <c r="B408" s="50" t="s">
        <v>3648</v>
      </c>
    </row>
    <row r="409" spans="1:2" x14ac:dyDescent="0.25">
      <c r="A409" s="50" t="s">
        <v>600</v>
      </c>
      <c r="B409" s="50" t="s">
        <v>3018</v>
      </c>
    </row>
    <row r="410" spans="1:2" x14ac:dyDescent="0.25">
      <c r="A410" s="50" t="s">
        <v>602</v>
      </c>
      <c r="B410" s="50" t="s">
        <v>3019</v>
      </c>
    </row>
    <row r="411" spans="1:2" x14ac:dyDescent="0.25">
      <c r="A411" s="50" t="s">
        <v>602</v>
      </c>
      <c r="B411" s="50" t="s">
        <v>3022</v>
      </c>
    </row>
    <row r="412" spans="1:2" x14ac:dyDescent="0.25">
      <c r="A412" s="50" t="s">
        <v>602</v>
      </c>
      <c r="B412" s="50" t="s">
        <v>3021</v>
      </c>
    </row>
    <row r="413" spans="1:2" x14ac:dyDescent="0.25">
      <c r="A413" s="50" t="s">
        <v>602</v>
      </c>
      <c r="B413" s="50" t="s">
        <v>3020</v>
      </c>
    </row>
    <row r="414" spans="1:2" x14ac:dyDescent="0.25">
      <c r="A414" s="50" t="s">
        <v>1307</v>
      </c>
      <c r="B414" s="50" t="s">
        <v>3643</v>
      </c>
    </row>
    <row r="415" spans="1:2" x14ac:dyDescent="0.25">
      <c r="A415" s="50" t="s">
        <v>1307</v>
      </c>
      <c r="B415" s="50" t="s">
        <v>3642</v>
      </c>
    </row>
    <row r="416" spans="1:2" x14ac:dyDescent="0.25">
      <c r="A416" s="50" t="s">
        <v>1307</v>
      </c>
      <c r="B416" s="50" t="s">
        <v>3641</v>
      </c>
    </row>
    <row r="417" spans="1:2" x14ac:dyDescent="0.25">
      <c r="A417" s="50" t="s">
        <v>1307</v>
      </c>
      <c r="B417" s="50" t="s">
        <v>3644</v>
      </c>
    </row>
    <row r="418" spans="1:2" x14ac:dyDescent="0.25">
      <c r="A418" s="50" t="s">
        <v>1307</v>
      </c>
      <c r="B418" s="50" t="s">
        <v>3639</v>
      </c>
    </row>
    <row r="419" spans="1:2" x14ac:dyDescent="0.25">
      <c r="A419" s="50" t="s">
        <v>1307</v>
      </c>
      <c r="B419" s="50" t="s">
        <v>3640</v>
      </c>
    </row>
    <row r="420" spans="1:2" x14ac:dyDescent="0.25">
      <c r="A420" s="50" t="s">
        <v>1307</v>
      </c>
      <c r="B420" s="50" t="s">
        <v>3645</v>
      </c>
    </row>
    <row r="421" spans="1:2" x14ac:dyDescent="0.25">
      <c r="A421" s="50" t="s">
        <v>607</v>
      </c>
      <c r="B421" s="50" t="s">
        <v>3023</v>
      </c>
    </row>
    <row r="422" spans="1:2" x14ac:dyDescent="0.25">
      <c r="A422" s="50" t="s">
        <v>607</v>
      </c>
      <c r="B422" s="50" t="s">
        <v>3024</v>
      </c>
    </row>
    <row r="423" spans="1:2" x14ac:dyDescent="0.25">
      <c r="A423" s="50" t="s">
        <v>607</v>
      </c>
      <c r="B423" s="50" t="s">
        <v>3025</v>
      </c>
    </row>
    <row r="424" spans="1:2" x14ac:dyDescent="0.25">
      <c r="A424" s="50" t="s">
        <v>611</v>
      </c>
      <c r="B424" s="50" t="s">
        <v>3027</v>
      </c>
    </row>
    <row r="425" spans="1:2" x14ac:dyDescent="0.25">
      <c r="A425" s="50" t="s">
        <v>611</v>
      </c>
      <c r="B425" s="50" t="s">
        <v>3029</v>
      </c>
    </row>
    <row r="426" spans="1:2" x14ac:dyDescent="0.25">
      <c r="A426" s="50" t="s">
        <v>611</v>
      </c>
      <c r="B426" s="50" t="s">
        <v>3028</v>
      </c>
    </row>
    <row r="427" spans="1:2" x14ac:dyDescent="0.25">
      <c r="A427" s="50" t="s">
        <v>611</v>
      </c>
      <c r="B427" s="50" t="s">
        <v>3026</v>
      </c>
    </row>
    <row r="428" spans="1:2" x14ac:dyDescent="0.25">
      <c r="A428" s="50" t="s">
        <v>611</v>
      </c>
      <c r="B428" s="50" t="s">
        <v>3031</v>
      </c>
    </row>
    <row r="429" spans="1:2" x14ac:dyDescent="0.25">
      <c r="A429" s="50" t="s">
        <v>611</v>
      </c>
      <c r="B429" s="50" t="s">
        <v>3030</v>
      </c>
    </row>
    <row r="430" spans="1:2" x14ac:dyDescent="0.25">
      <c r="A430" s="50" t="s">
        <v>618</v>
      </c>
      <c r="B430" s="50" t="s">
        <v>3032</v>
      </c>
    </row>
    <row r="431" spans="1:2" x14ac:dyDescent="0.25">
      <c r="A431" s="50" t="s">
        <v>620</v>
      </c>
      <c r="B431" s="50" t="s">
        <v>3033</v>
      </c>
    </row>
    <row r="432" spans="1:2" x14ac:dyDescent="0.25">
      <c r="A432" s="50" t="s">
        <v>620</v>
      </c>
      <c r="B432" s="50" t="s">
        <v>3035</v>
      </c>
    </row>
    <row r="433" spans="1:2" x14ac:dyDescent="0.25">
      <c r="A433" s="50" t="s">
        <v>620</v>
      </c>
      <c r="B433" s="50" t="s">
        <v>3034</v>
      </c>
    </row>
    <row r="434" spans="1:2" x14ac:dyDescent="0.25">
      <c r="A434" s="50" t="s">
        <v>623</v>
      </c>
      <c r="B434" s="50" t="s">
        <v>3041</v>
      </c>
    </row>
    <row r="435" spans="1:2" x14ac:dyDescent="0.25">
      <c r="A435" s="50" t="s">
        <v>623</v>
      </c>
      <c r="B435" s="50" t="s">
        <v>3039</v>
      </c>
    </row>
    <row r="436" spans="1:2" x14ac:dyDescent="0.25">
      <c r="A436" s="50" t="s">
        <v>623</v>
      </c>
      <c r="B436" s="50" t="s">
        <v>3037</v>
      </c>
    </row>
    <row r="437" spans="1:2" x14ac:dyDescent="0.25">
      <c r="A437" s="50" t="s">
        <v>623</v>
      </c>
      <c r="B437" s="50" t="s">
        <v>3036</v>
      </c>
    </row>
    <row r="438" spans="1:2" x14ac:dyDescent="0.25">
      <c r="A438" s="50" t="s">
        <v>623</v>
      </c>
      <c r="B438" s="50" t="s">
        <v>3038</v>
      </c>
    </row>
    <row r="439" spans="1:2" x14ac:dyDescent="0.25">
      <c r="A439" s="50" t="s">
        <v>623</v>
      </c>
      <c r="B439" s="50" t="s">
        <v>3040</v>
      </c>
    </row>
    <row r="440" spans="1:2" x14ac:dyDescent="0.25">
      <c r="A440" s="50" t="s">
        <v>630</v>
      </c>
      <c r="B440" s="50" t="s">
        <v>3042</v>
      </c>
    </row>
    <row r="441" spans="1:2" x14ac:dyDescent="0.25">
      <c r="A441" s="50" t="s">
        <v>630</v>
      </c>
      <c r="B441" s="50" t="s">
        <v>3043</v>
      </c>
    </row>
    <row r="442" spans="1:2" x14ac:dyDescent="0.25">
      <c r="A442" s="50" t="s">
        <v>630</v>
      </c>
      <c r="B442" s="50" t="s">
        <v>3051</v>
      </c>
    </row>
    <row r="443" spans="1:2" x14ac:dyDescent="0.25">
      <c r="A443" s="50" t="s">
        <v>630</v>
      </c>
      <c r="B443" s="50" t="s">
        <v>3044</v>
      </c>
    </row>
    <row r="444" spans="1:2" x14ac:dyDescent="0.25">
      <c r="A444" s="50" t="s">
        <v>630</v>
      </c>
      <c r="B444" s="50" t="s">
        <v>3052</v>
      </c>
    </row>
    <row r="445" spans="1:2" x14ac:dyDescent="0.25">
      <c r="A445" s="50" t="s">
        <v>630</v>
      </c>
      <c r="B445" s="50" t="s">
        <v>3045</v>
      </c>
    </row>
    <row r="446" spans="1:2" x14ac:dyDescent="0.25">
      <c r="A446" s="50" t="s">
        <v>630</v>
      </c>
      <c r="B446" s="50" t="s">
        <v>3053</v>
      </c>
    </row>
    <row r="447" spans="1:2" x14ac:dyDescent="0.25">
      <c r="A447" s="50" t="s">
        <v>630</v>
      </c>
      <c r="B447" s="50" t="s">
        <v>3050</v>
      </c>
    </row>
    <row r="448" spans="1:2" x14ac:dyDescent="0.25">
      <c r="A448" s="50" t="s">
        <v>630</v>
      </c>
      <c r="B448" s="50" t="s">
        <v>3046</v>
      </c>
    </row>
    <row r="449" spans="1:2" x14ac:dyDescent="0.25">
      <c r="A449" s="50" t="s">
        <v>630</v>
      </c>
      <c r="B449" s="50" t="s">
        <v>3047</v>
      </c>
    </row>
    <row r="450" spans="1:2" x14ac:dyDescent="0.25">
      <c r="A450" s="50" t="s">
        <v>630</v>
      </c>
      <c r="B450" s="50" t="s">
        <v>3048</v>
      </c>
    </row>
    <row r="451" spans="1:2" x14ac:dyDescent="0.25">
      <c r="A451" s="50" t="s">
        <v>630</v>
      </c>
      <c r="B451" s="50" t="s">
        <v>3049</v>
      </c>
    </row>
    <row r="452" spans="1:2" x14ac:dyDescent="0.25">
      <c r="A452" s="50" t="s">
        <v>643</v>
      </c>
      <c r="B452" s="50" t="s">
        <v>3055</v>
      </c>
    </row>
    <row r="453" spans="1:2" x14ac:dyDescent="0.25">
      <c r="A453" s="50" t="s">
        <v>643</v>
      </c>
      <c r="B453" s="50" t="s">
        <v>3054</v>
      </c>
    </row>
    <row r="454" spans="1:2" x14ac:dyDescent="0.25">
      <c r="A454" s="50" t="s">
        <v>643</v>
      </c>
      <c r="B454" s="50" t="s">
        <v>3057</v>
      </c>
    </row>
    <row r="455" spans="1:2" x14ac:dyDescent="0.25">
      <c r="A455" s="50" t="s">
        <v>643</v>
      </c>
      <c r="B455" s="50" t="s">
        <v>3056</v>
      </c>
    </row>
    <row r="456" spans="1:2" x14ac:dyDescent="0.25">
      <c r="A456" s="50" t="s">
        <v>648</v>
      </c>
      <c r="B456" s="50" t="s">
        <v>3058</v>
      </c>
    </row>
    <row r="457" spans="1:2" x14ac:dyDescent="0.25">
      <c r="A457" s="50" t="s">
        <v>650</v>
      </c>
      <c r="B457" s="50" t="s">
        <v>3059</v>
      </c>
    </row>
    <row r="458" spans="1:2" x14ac:dyDescent="0.25">
      <c r="A458" s="50" t="s">
        <v>650</v>
      </c>
      <c r="B458" s="50" t="s">
        <v>3066</v>
      </c>
    </row>
    <row r="459" spans="1:2" x14ac:dyDescent="0.25">
      <c r="A459" s="50" t="s">
        <v>650</v>
      </c>
      <c r="B459" s="50" t="s">
        <v>3069</v>
      </c>
    </row>
    <row r="460" spans="1:2" x14ac:dyDescent="0.25">
      <c r="A460" s="50" t="s">
        <v>650</v>
      </c>
      <c r="B460" s="50" t="s">
        <v>3060</v>
      </c>
    </row>
    <row r="461" spans="1:2" x14ac:dyDescent="0.25">
      <c r="A461" s="50" t="s">
        <v>650</v>
      </c>
      <c r="B461" s="50" t="s">
        <v>3061</v>
      </c>
    </row>
    <row r="462" spans="1:2" x14ac:dyDescent="0.25">
      <c r="A462" s="50" t="s">
        <v>650</v>
      </c>
      <c r="B462" s="50" t="s">
        <v>3062</v>
      </c>
    </row>
    <row r="463" spans="1:2" x14ac:dyDescent="0.25">
      <c r="A463" s="50" t="s">
        <v>650</v>
      </c>
      <c r="B463" s="50" t="s">
        <v>3067</v>
      </c>
    </row>
    <row r="464" spans="1:2" x14ac:dyDescent="0.25">
      <c r="A464" s="50" t="s">
        <v>650</v>
      </c>
      <c r="B464" s="50" t="s">
        <v>3063</v>
      </c>
    </row>
    <row r="465" spans="1:2" x14ac:dyDescent="0.25">
      <c r="A465" s="50" t="s">
        <v>650</v>
      </c>
      <c r="B465" s="50" t="s">
        <v>3070</v>
      </c>
    </row>
    <row r="466" spans="1:2" x14ac:dyDescent="0.25">
      <c r="A466" s="50" t="s">
        <v>650</v>
      </c>
      <c r="B466" s="50" t="s">
        <v>3064</v>
      </c>
    </row>
    <row r="467" spans="1:2" x14ac:dyDescent="0.25">
      <c r="A467" s="50" t="s">
        <v>650</v>
      </c>
      <c r="B467" s="50" t="s">
        <v>3065</v>
      </c>
    </row>
    <row r="468" spans="1:2" x14ac:dyDescent="0.25">
      <c r="A468" s="50" t="s">
        <v>650</v>
      </c>
      <c r="B468" s="50" t="s">
        <v>3068</v>
      </c>
    </row>
    <row r="469" spans="1:2" x14ac:dyDescent="0.25">
      <c r="A469" s="50" t="s">
        <v>662</v>
      </c>
      <c r="B469" s="50" t="s">
        <v>3072</v>
      </c>
    </row>
    <row r="470" spans="1:2" x14ac:dyDescent="0.25">
      <c r="A470" s="50" t="s">
        <v>662</v>
      </c>
      <c r="B470" s="50" t="s">
        <v>3073</v>
      </c>
    </row>
    <row r="471" spans="1:2" x14ac:dyDescent="0.25">
      <c r="A471" s="50" t="s">
        <v>662</v>
      </c>
      <c r="B471" s="50" t="s">
        <v>3079</v>
      </c>
    </row>
    <row r="472" spans="1:2" x14ac:dyDescent="0.25">
      <c r="A472" s="50" t="s">
        <v>662</v>
      </c>
      <c r="B472" s="50" t="s">
        <v>3077</v>
      </c>
    </row>
    <row r="473" spans="1:2" x14ac:dyDescent="0.25">
      <c r="A473" s="50" t="s">
        <v>662</v>
      </c>
      <c r="B473" s="50" t="s">
        <v>3074</v>
      </c>
    </row>
    <row r="474" spans="1:2" x14ac:dyDescent="0.25">
      <c r="A474" s="50" t="s">
        <v>662</v>
      </c>
      <c r="B474" s="50" t="s">
        <v>3081</v>
      </c>
    </row>
    <row r="475" spans="1:2" x14ac:dyDescent="0.25">
      <c r="A475" s="50" t="s">
        <v>662</v>
      </c>
      <c r="B475" s="50" t="s">
        <v>3076</v>
      </c>
    </row>
    <row r="476" spans="1:2" x14ac:dyDescent="0.25">
      <c r="A476" s="50" t="s">
        <v>662</v>
      </c>
      <c r="B476" s="50" t="s">
        <v>3075</v>
      </c>
    </row>
    <row r="477" spans="1:2" x14ac:dyDescent="0.25">
      <c r="A477" s="50" t="s">
        <v>662</v>
      </c>
      <c r="B477" s="50" t="s">
        <v>3071</v>
      </c>
    </row>
    <row r="478" spans="1:2" x14ac:dyDescent="0.25">
      <c r="A478" s="50" t="s">
        <v>662</v>
      </c>
      <c r="B478" s="50" t="s">
        <v>3078</v>
      </c>
    </row>
    <row r="479" spans="1:2" x14ac:dyDescent="0.25">
      <c r="A479" s="50" t="s">
        <v>662</v>
      </c>
      <c r="B479" s="50" t="s">
        <v>3080</v>
      </c>
    </row>
    <row r="480" spans="1:2" x14ac:dyDescent="0.25">
      <c r="A480" s="50" t="s">
        <v>674</v>
      </c>
      <c r="B480" s="50" t="s">
        <v>3082</v>
      </c>
    </row>
    <row r="481" spans="1:2" x14ac:dyDescent="0.25">
      <c r="A481" s="50" t="s">
        <v>674</v>
      </c>
      <c r="B481" s="50" t="s">
        <v>3090</v>
      </c>
    </row>
    <row r="482" spans="1:2" x14ac:dyDescent="0.25">
      <c r="A482" s="50" t="s">
        <v>674</v>
      </c>
      <c r="B482" s="50" t="s">
        <v>3091</v>
      </c>
    </row>
    <row r="483" spans="1:2" x14ac:dyDescent="0.25">
      <c r="A483" s="50" t="s">
        <v>674</v>
      </c>
      <c r="B483" s="50" t="s">
        <v>3089</v>
      </c>
    </row>
    <row r="484" spans="1:2" x14ac:dyDescent="0.25">
      <c r="A484" s="50" t="s">
        <v>674</v>
      </c>
      <c r="B484" s="50" t="s">
        <v>3093</v>
      </c>
    </row>
    <row r="485" spans="1:2" x14ac:dyDescent="0.25">
      <c r="A485" s="50" t="s">
        <v>674</v>
      </c>
      <c r="B485" s="50" t="s">
        <v>3094</v>
      </c>
    </row>
    <row r="486" spans="1:2" x14ac:dyDescent="0.25">
      <c r="A486" s="50" t="s">
        <v>674</v>
      </c>
      <c r="B486" s="50" t="s">
        <v>3086</v>
      </c>
    </row>
    <row r="487" spans="1:2" x14ac:dyDescent="0.25">
      <c r="A487" s="50" t="s">
        <v>674</v>
      </c>
      <c r="B487" s="50" t="s">
        <v>3087</v>
      </c>
    </row>
    <row r="488" spans="1:2" x14ac:dyDescent="0.25">
      <c r="A488" s="50" t="s">
        <v>674</v>
      </c>
      <c r="B488" s="50" t="s">
        <v>3083</v>
      </c>
    </row>
    <row r="489" spans="1:2" x14ac:dyDescent="0.25">
      <c r="A489" s="50" t="s">
        <v>674</v>
      </c>
      <c r="B489" s="50" t="s">
        <v>3084</v>
      </c>
    </row>
    <row r="490" spans="1:2" x14ac:dyDescent="0.25">
      <c r="A490" s="50" t="s">
        <v>674</v>
      </c>
      <c r="B490" s="50" t="s">
        <v>3088</v>
      </c>
    </row>
    <row r="491" spans="1:2" x14ac:dyDescent="0.25">
      <c r="A491" s="50" t="s">
        <v>674</v>
      </c>
      <c r="B491" s="50" t="s">
        <v>3085</v>
      </c>
    </row>
    <row r="492" spans="1:2" x14ac:dyDescent="0.25">
      <c r="A492" s="50" t="s">
        <v>674</v>
      </c>
      <c r="B492" s="50" t="s">
        <v>3092</v>
      </c>
    </row>
    <row r="493" spans="1:2" x14ac:dyDescent="0.25">
      <c r="A493" s="50" t="s">
        <v>688</v>
      </c>
      <c r="B493" s="50" t="s">
        <v>3097</v>
      </c>
    </row>
    <row r="494" spans="1:2" x14ac:dyDescent="0.25">
      <c r="A494" s="50" t="s">
        <v>688</v>
      </c>
      <c r="B494" s="50" t="s">
        <v>3098</v>
      </c>
    </row>
    <row r="495" spans="1:2" x14ac:dyDescent="0.25">
      <c r="A495" s="50" t="s">
        <v>688</v>
      </c>
      <c r="B495" s="50" t="s">
        <v>3099</v>
      </c>
    </row>
    <row r="496" spans="1:2" x14ac:dyDescent="0.25">
      <c r="A496" s="50" t="s">
        <v>688</v>
      </c>
      <c r="B496" s="50" t="s">
        <v>3095</v>
      </c>
    </row>
    <row r="497" spans="1:2" x14ac:dyDescent="0.25">
      <c r="A497" s="50" t="s">
        <v>688</v>
      </c>
      <c r="B497" s="50" t="s">
        <v>3096</v>
      </c>
    </row>
    <row r="498" spans="1:2" x14ac:dyDescent="0.25">
      <c r="A498" s="50" t="s">
        <v>694</v>
      </c>
      <c r="B498" s="50" t="s">
        <v>3102</v>
      </c>
    </row>
    <row r="499" spans="1:2" x14ac:dyDescent="0.25">
      <c r="A499" s="50" t="s">
        <v>694</v>
      </c>
      <c r="B499" s="50" t="s">
        <v>3103</v>
      </c>
    </row>
    <row r="500" spans="1:2" x14ac:dyDescent="0.25">
      <c r="A500" s="50" t="s">
        <v>694</v>
      </c>
      <c r="B500" s="50" t="s">
        <v>3100</v>
      </c>
    </row>
    <row r="501" spans="1:2" x14ac:dyDescent="0.25">
      <c r="A501" s="50" t="s">
        <v>694</v>
      </c>
      <c r="B501" s="50" t="s">
        <v>3104</v>
      </c>
    </row>
    <row r="502" spans="1:2" x14ac:dyDescent="0.25">
      <c r="A502" s="50" t="s">
        <v>694</v>
      </c>
      <c r="B502" s="50" t="s">
        <v>3101</v>
      </c>
    </row>
    <row r="503" spans="1:2" x14ac:dyDescent="0.25">
      <c r="A503" s="50" t="s">
        <v>700</v>
      </c>
      <c r="B503" s="50" t="s">
        <v>3111</v>
      </c>
    </row>
    <row r="504" spans="1:2" x14ac:dyDescent="0.25">
      <c r="A504" s="50" t="s">
        <v>700</v>
      </c>
      <c r="B504" s="50" t="s">
        <v>3112</v>
      </c>
    </row>
    <row r="505" spans="1:2" x14ac:dyDescent="0.25">
      <c r="A505" s="50" t="s">
        <v>700</v>
      </c>
      <c r="B505" s="50" t="s">
        <v>3105</v>
      </c>
    </row>
    <row r="506" spans="1:2" x14ac:dyDescent="0.25">
      <c r="A506" s="50" t="s">
        <v>700</v>
      </c>
      <c r="B506" s="50" t="s">
        <v>3107</v>
      </c>
    </row>
    <row r="507" spans="1:2" x14ac:dyDescent="0.25">
      <c r="A507" s="50" t="s">
        <v>700</v>
      </c>
      <c r="B507" s="50" t="s">
        <v>3108</v>
      </c>
    </row>
    <row r="508" spans="1:2" x14ac:dyDescent="0.25">
      <c r="A508" s="50" t="s">
        <v>700</v>
      </c>
      <c r="B508" s="50" t="s">
        <v>3106</v>
      </c>
    </row>
    <row r="509" spans="1:2" x14ac:dyDescent="0.25">
      <c r="A509" s="50" t="s">
        <v>700</v>
      </c>
      <c r="B509" s="50" t="s">
        <v>3113</v>
      </c>
    </row>
    <row r="510" spans="1:2" x14ac:dyDescent="0.25">
      <c r="A510" s="50" t="s">
        <v>700</v>
      </c>
      <c r="B510" s="50" t="s">
        <v>3109</v>
      </c>
    </row>
    <row r="511" spans="1:2" x14ac:dyDescent="0.25">
      <c r="A511" s="50" t="s">
        <v>700</v>
      </c>
      <c r="B511" s="50" t="s">
        <v>3110</v>
      </c>
    </row>
    <row r="512" spans="1:2" x14ac:dyDescent="0.25">
      <c r="A512" s="50" t="s">
        <v>1339</v>
      </c>
      <c r="B512" s="50" t="s">
        <v>3658</v>
      </c>
    </row>
    <row r="513" spans="1:2" x14ac:dyDescent="0.25">
      <c r="A513" s="50" t="s">
        <v>710</v>
      </c>
      <c r="B513" s="50" t="s">
        <v>3114</v>
      </c>
    </row>
    <row r="514" spans="1:2" x14ac:dyDescent="0.25">
      <c r="A514" s="50" t="s">
        <v>710</v>
      </c>
      <c r="B514" s="50" t="s">
        <v>3120</v>
      </c>
    </row>
    <row r="515" spans="1:2" x14ac:dyDescent="0.25">
      <c r="A515" s="50" t="s">
        <v>710</v>
      </c>
      <c r="B515" s="50" t="s">
        <v>3115</v>
      </c>
    </row>
    <row r="516" spans="1:2" x14ac:dyDescent="0.25">
      <c r="A516" s="50" t="s">
        <v>710</v>
      </c>
      <c r="B516" s="50" t="s">
        <v>3116</v>
      </c>
    </row>
    <row r="517" spans="1:2" x14ac:dyDescent="0.25">
      <c r="A517" s="50" t="s">
        <v>710</v>
      </c>
      <c r="B517" s="50" t="s">
        <v>3126</v>
      </c>
    </row>
    <row r="518" spans="1:2" x14ac:dyDescent="0.25">
      <c r="A518" s="50" t="s">
        <v>710</v>
      </c>
      <c r="B518" s="50" t="s">
        <v>3117</v>
      </c>
    </row>
    <row r="519" spans="1:2" x14ac:dyDescent="0.25">
      <c r="A519" s="50" t="s">
        <v>710</v>
      </c>
      <c r="B519" s="50" t="s">
        <v>3118</v>
      </c>
    </row>
    <row r="520" spans="1:2" x14ac:dyDescent="0.25">
      <c r="A520" s="50" t="s">
        <v>710</v>
      </c>
      <c r="B520" s="50" t="s">
        <v>3127</v>
      </c>
    </row>
    <row r="521" spans="1:2" x14ac:dyDescent="0.25">
      <c r="A521" s="50" t="s">
        <v>710</v>
      </c>
      <c r="B521" s="50" t="s">
        <v>3119</v>
      </c>
    </row>
    <row r="522" spans="1:2" x14ac:dyDescent="0.25">
      <c r="A522" s="50" t="s">
        <v>710</v>
      </c>
      <c r="B522" s="50" t="s">
        <v>3125</v>
      </c>
    </row>
    <row r="523" spans="1:2" x14ac:dyDescent="0.25">
      <c r="A523" s="50" t="s">
        <v>710</v>
      </c>
      <c r="B523" s="50" t="s">
        <v>3124</v>
      </c>
    </row>
    <row r="524" spans="1:2" x14ac:dyDescent="0.25">
      <c r="A524" s="50" t="s">
        <v>710</v>
      </c>
      <c r="B524" s="50" t="s">
        <v>3121</v>
      </c>
    </row>
    <row r="525" spans="1:2" x14ac:dyDescent="0.25">
      <c r="A525" s="50" t="s">
        <v>710</v>
      </c>
      <c r="B525" s="50" t="s">
        <v>3122</v>
      </c>
    </row>
    <row r="526" spans="1:2" x14ac:dyDescent="0.25">
      <c r="A526" s="50" t="s">
        <v>710</v>
      </c>
      <c r="B526" s="50" t="s">
        <v>3123</v>
      </c>
    </row>
    <row r="527" spans="1:2" x14ac:dyDescent="0.25">
      <c r="A527" s="50" t="s">
        <v>725</v>
      </c>
      <c r="B527" s="50" t="s">
        <v>3130</v>
      </c>
    </row>
    <row r="528" spans="1:2" x14ac:dyDescent="0.25">
      <c r="A528" s="50" t="s">
        <v>725</v>
      </c>
      <c r="B528" s="50" t="s">
        <v>3132</v>
      </c>
    </row>
    <row r="529" spans="1:2" x14ac:dyDescent="0.25">
      <c r="A529" s="50" t="s">
        <v>725</v>
      </c>
      <c r="B529" s="50" t="s">
        <v>3131</v>
      </c>
    </row>
    <row r="530" spans="1:2" x14ac:dyDescent="0.25">
      <c r="A530" s="50" t="s">
        <v>725</v>
      </c>
      <c r="B530" s="50" t="s">
        <v>3128</v>
      </c>
    </row>
    <row r="531" spans="1:2" x14ac:dyDescent="0.25">
      <c r="A531" s="50" t="s">
        <v>725</v>
      </c>
      <c r="B531" s="50" t="s">
        <v>3129</v>
      </c>
    </row>
    <row r="532" spans="1:2" x14ac:dyDescent="0.25">
      <c r="A532" s="50" t="s">
        <v>731</v>
      </c>
      <c r="B532" s="50" t="s">
        <v>3133</v>
      </c>
    </row>
    <row r="533" spans="1:2" x14ac:dyDescent="0.25">
      <c r="A533" s="50" t="s">
        <v>731</v>
      </c>
      <c r="B533" s="50" t="s">
        <v>3134</v>
      </c>
    </row>
    <row r="534" spans="1:2" x14ac:dyDescent="0.25">
      <c r="A534" s="50" t="s">
        <v>731</v>
      </c>
      <c r="B534" s="50" t="s">
        <v>3136</v>
      </c>
    </row>
    <row r="535" spans="1:2" x14ac:dyDescent="0.25">
      <c r="A535" s="50" t="s">
        <v>731</v>
      </c>
      <c r="B535" s="50" t="s">
        <v>3135</v>
      </c>
    </row>
    <row r="536" spans="1:2" x14ac:dyDescent="0.25">
      <c r="A536" s="50" t="s">
        <v>736</v>
      </c>
      <c r="B536" s="50" t="s">
        <v>3139</v>
      </c>
    </row>
    <row r="537" spans="1:2" x14ac:dyDescent="0.25">
      <c r="A537" s="50" t="s">
        <v>736</v>
      </c>
      <c r="B537" s="50" t="s">
        <v>3137</v>
      </c>
    </row>
    <row r="538" spans="1:2" x14ac:dyDescent="0.25">
      <c r="A538" s="50" t="s">
        <v>736</v>
      </c>
      <c r="B538" s="50" t="s">
        <v>3138</v>
      </c>
    </row>
    <row r="539" spans="1:2" x14ac:dyDescent="0.25">
      <c r="A539" s="50" t="s">
        <v>740</v>
      </c>
      <c r="B539" s="50" t="s">
        <v>3150</v>
      </c>
    </row>
    <row r="540" spans="1:2" x14ac:dyDescent="0.25">
      <c r="A540" s="50" t="s">
        <v>740</v>
      </c>
      <c r="B540" s="50" t="s">
        <v>3140</v>
      </c>
    </row>
    <row r="541" spans="1:2" x14ac:dyDescent="0.25">
      <c r="A541" s="50" t="s">
        <v>740</v>
      </c>
      <c r="B541" s="50" t="s">
        <v>3141</v>
      </c>
    </row>
    <row r="542" spans="1:2" x14ac:dyDescent="0.25">
      <c r="A542" s="50" t="s">
        <v>740</v>
      </c>
      <c r="B542" s="50" t="s">
        <v>3153</v>
      </c>
    </row>
    <row r="543" spans="1:2" x14ac:dyDescent="0.25">
      <c r="A543" s="50" t="s">
        <v>740</v>
      </c>
      <c r="B543" s="50" t="s">
        <v>3170</v>
      </c>
    </row>
    <row r="544" spans="1:2" x14ac:dyDescent="0.25">
      <c r="A544" s="50" t="s">
        <v>740</v>
      </c>
      <c r="B544" s="50" t="s">
        <v>3166</v>
      </c>
    </row>
    <row r="545" spans="1:2" x14ac:dyDescent="0.25">
      <c r="A545" s="50" t="s">
        <v>740</v>
      </c>
      <c r="B545" s="50" t="s">
        <v>3168</v>
      </c>
    </row>
    <row r="546" spans="1:2" x14ac:dyDescent="0.25">
      <c r="A546" s="50" t="s">
        <v>740</v>
      </c>
      <c r="B546" s="50" t="s">
        <v>3164</v>
      </c>
    </row>
    <row r="547" spans="1:2" x14ac:dyDescent="0.25">
      <c r="A547" s="50" t="s">
        <v>740</v>
      </c>
      <c r="B547" s="50" t="s">
        <v>3165</v>
      </c>
    </row>
    <row r="548" spans="1:2" x14ac:dyDescent="0.25">
      <c r="A548" s="50" t="s">
        <v>740</v>
      </c>
      <c r="B548" s="50" t="s">
        <v>3142</v>
      </c>
    </row>
    <row r="549" spans="1:2" x14ac:dyDescent="0.25">
      <c r="A549" s="50" t="s">
        <v>740</v>
      </c>
      <c r="B549" s="50" t="s">
        <v>3160</v>
      </c>
    </row>
    <row r="550" spans="1:2" x14ac:dyDescent="0.25">
      <c r="A550" s="50" t="s">
        <v>740</v>
      </c>
      <c r="B550" s="50" t="s">
        <v>3175</v>
      </c>
    </row>
    <row r="551" spans="1:2" x14ac:dyDescent="0.25">
      <c r="A551" s="50" t="s">
        <v>740</v>
      </c>
      <c r="B551" s="50" t="s">
        <v>3145</v>
      </c>
    </row>
    <row r="552" spans="1:2" x14ac:dyDescent="0.25">
      <c r="A552" s="50" t="s">
        <v>740</v>
      </c>
      <c r="B552" s="50" t="s">
        <v>3167</v>
      </c>
    </row>
    <row r="553" spans="1:2" x14ac:dyDescent="0.25">
      <c r="A553" s="50" t="s">
        <v>740</v>
      </c>
      <c r="B553" s="50" t="s">
        <v>3147</v>
      </c>
    </row>
    <row r="554" spans="1:2" x14ac:dyDescent="0.25">
      <c r="A554" s="50" t="s">
        <v>740</v>
      </c>
      <c r="B554" s="50" t="s">
        <v>3152</v>
      </c>
    </row>
    <row r="555" spans="1:2" x14ac:dyDescent="0.25">
      <c r="A555" s="50" t="s">
        <v>740</v>
      </c>
      <c r="B555" s="50" t="s">
        <v>3151</v>
      </c>
    </row>
    <row r="556" spans="1:2" x14ac:dyDescent="0.25">
      <c r="A556" s="50" t="s">
        <v>740</v>
      </c>
      <c r="B556" s="50" t="s">
        <v>3176</v>
      </c>
    </row>
    <row r="557" spans="1:2" x14ac:dyDescent="0.25">
      <c r="A557" s="50" t="s">
        <v>740</v>
      </c>
      <c r="B557" s="50" t="s">
        <v>3143</v>
      </c>
    </row>
    <row r="558" spans="1:2" x14ac:dyDescent="0.25">
      <c r="A558" s="50" t="s">
        <v>740</v>
      </c>
      <c r="B558" s="50" t="s">
        <v>3174</v>
      </c>
    </row>
    <row r="559" spans="1:2" x14ac:dyDescent="0.25">
      <c r="A559" s="50" t="s">
        <v>740</v>
      </c>
      <c r="B559" s="50" t="s">
        <v>3178</v>
      </c>
    </row>
    <row r="560" spans="1:2" x14ac:dyDescent="0.25">
      <c r="A560" s="50" t="s">
        <v>740</v>
      </c>
      <c r="B560" s="50" t="s">
        <v>3173</v>
      </c>
    </row>
    <row r="561" spans="1:2" x14ac:dyDescent="0.25">
      <c r="A561" s="50" t="s">
        <v>740</v>
      </c>
      <c r="B561" s="50" t="s">
        <v>3148</v>
      </c>
    </row>
    <row r="562" spans="1:2" x14ac:dyDescent="0.25">
      <c r="A562" s="50" t="s">
        <v>740</v>
      </c>
      <c r="B562" s="50" t="s">
        <v>3144</v>
      </c>
    </row>
    <row r="563" spans="1:2" x14ac:dyDescent="0.25">
      <c r="A563" s="50" t="s">
        <v>740</v>
      </c>
      <c r="B563" s="50" t="s">
        <v>3156</v>
      </c>
    </row>
    <row r="564" spans="1:2" x14ac:dyDescent="0.25">
      <c r="A564" s="50" t="s">
        <v>740</v>
      </c>
      <c r="B564" s="50" t="s">
        <v>3159</v>
      </c>
    </row>
    <row r="565" spans="1:2" x14ac:dyDescent="0.25">
      <c r="A565" s="50" t="s">
        <v>740</v>
      </c>
      <c r="B565" s="50" t="s">
        <v>3155</v>
      </c>
    </row>
    <row r="566" spans="1:2" x14ac:dyDescent="0.25">
      <c r="A566" s="50" t="s">
        <v>740</v>
      </c>
      <c r="B566" s="50" t="s">
        <v>3154</v>
      </c>
    </row>
    <row r="567" spans="1:2" x14ac:dyDescent="0.25">
      <c r="A567" s="50" t="s">
        <v>740</v>
      </c>
      <c r="B567" s="50" t="s">
        <v>3171</v>
      </c>
    </row>
    <row r="568" spans="1:2" x14ac:dyDescent="0.25">
      <c r="A568" s="50" t="s">
        <v>740</v>
      </c>
      <c r="B568" s="50" t="s">
        <v>3149</v>
      </c>
    </row>
    <row r="569" spans="1:2" x14ac:dyDescent="0.25">
      <c r="A569" s="50" t="s">
        <v>740</v>
      </c>
      <c r="B569" s="50" t="s">
        <v>3179</v>
      </c>
    </row>
    <row r="570" spans="1:2" x14ac:dyDescent="0.25">
      <c r="A570" s="50" t="s">
        <v>740</v>
      </c>
      <c r="B570" s="50" t="s">
        <v>3162</v>
      </c>
    </row>
    <row r="571" spans="1:2" x14ac:dyDescent="0.25">
      <c r="A571" s="50" t="s">
        <v>740</v>
      </c>
      <c r="B571" s="50" t="s">
        <v>3146</v>
      </c>
    </row>
    <row r="572" spans="1:2" x14ac:dyDescent="0.25">
      <c r="A572" s="50" t="s">
        <v>740</v>
      </c>
      <c r="B572" s="50" t="s">
        <v>3177</v>
      </c>
    </row>
    <row r="573" spans="1:2" x14ac:dyDescent="0.25">
      <c r="A573" s="50" t="s">
        <v>740</v>
      </c>
      <c r="B573" s="50" t="s">
        <v>3157</v>
      </c>
    </row>
    <row r="574" spans="1:2" x14ac:dyDescent="0.25">
      <c r="A574" s="50" t="s">
        <v>740</v>
      </c>
      <c r="B574" s="50" t="s">
        <v>3158</v>
      </c>
    </row>
    <row r="575" spans="1:2" x14ac:dyDescent="0.25">
      <c r="A575" s="50" t="s">
        <v>740</v>
      </c>
      <c r="B575" s="50" t="s">
        <v>3169</v>
      </c>
    </row>
    <row r="576" spans="1:2" x14ac:dyDescent="0.25">
      <c r="A576" s="50" t="s">
        <v>740</v>
      </c>
      <c r="B576" s="50" t="s">
        <v>3161</v>
      </c>
    </row>
    <row r="577" spans="1:2" x14ac:dyDescent="0.25">
      <c r="A577" s="50" t="s">
        <v>740</v>
      </c>
      <c r="B577" s="50" t="s">
        <v>3172</v>
      </c>
    </row>
    <row r="578" spans="1:2" x14ac:dyDescent="0.25">
      <c r="A578" s="50" t="s">
        <v>740</v>
      </c>
      <c r="B578" s="50" t="s">
        <v>3163</v>
      </c>
    </row>
    <row r="579" spans="1:2" x14ac:dyDescent="0.25">
      <c r="A579" s="50" t="s">
        <v>787</v>
      </c>
      <c r="B579" s="50" t="s">
        <v>3191</v>
      </c>
    </row>
    <row r="580" spans="1:2" x14ac:dyDescent="0.25">
      <c r="A580" s="50" t="s">
        <v>787</v>
      </c>
      <c r="B580" s="50" t="s">
        <v>3188</v>
      </c>
    </row>
    <row r="581" spans="1:2" x14ac:dyDescent="0.25">
      <c r="A581" s="50" t="s">
        <v>787</v>
      </c>
      <c r="B581" s="50" t="s">
        <v>3187</v>
      </c>
    </row>
    <row r="582" spans="1:2" x14ac:dyDescent="0.25">
      <c r="A582" s="50" t="s">
        <v>787</v>
      </c>
      <c r="B582" s="50" t="s">
        <v>3190</v>
      </c>
    </row>
    <row r="583" spans="1:2" x14ac:dyDescent="0.25">
      <c r="A583" s="50" t="s">
        <v>787</v>
      </c>
      <c r="B583" s="50" t="s">
        <v>3192</v>
      </c>
    </row>
    <row r="584" spans="1:2" x14ac:dyDescent="0.25">
      <c r="A584" s="50" t="s">
        <v>787</v>
      </c>
      <c r="B584" s="50" t="s">
        <v>3189</v>
      </c>
    </row>
    <row r="585" spans="1:2" x14ac:dyDescent="0.25">
      <c r="A585" s="50" t="s">
        <v>793</v>
      </c>
      <c r="B585" s="50" t="s">
        <v>3193</v>
      </c>
    </row>
    <row r="586" spans="1:2" x14ac:dyDescent="0.25">
      <c r="A586" s="50" t="s">
        <v>793</v>
      </c>
      <c r="B586" s="50" t="s">
        <v>3711</v>
      </c>
    </row>
    <row r="587" spans="1:2" x14ac:dyDescent="0.25">
      <c r="A587" s="50" t="s">
        <v>793</v>
      </c>
      <c r="B587" s="50" t="s">
        <v>3197</v>
      </c>
    </row>
    <row r="588" spans="1:2" x14ac:dyDescent="0.25">
      <c r="A588" s="50" t="s">
        <v>793</v>
      </c>
      <c r="B588" s="50" t="s">
        <v>3194</v>
      </c>
    </row>
    <row r="589" spans="1:2" x14ac:dyDescent="0.25">
      <c r="A589" s="50" t="s">
        <v>793</v>
      </c>
      <c r="B589" s="50" t="s">
        <v>3195</v>
      </c>
    </row>
    <row r="590" spans="1:2" x14ac:dyDescent="0.25">
      <c r="A590" s="50" t="s">
        <v>793</v>
      </c>
      <c r="B590" s="50" t="s">
        <v>3196</v>
      </c>
    </row>
    <row r="591" spans="1:2" x14ac:dyDescent="0.25">
      <c r="A591" s="50" t="s">
        <v>779</v>
      </c>
      <c r="B591" s="50" t="s">
        <v>3181</v>
      </c>
    </row>
    <row r="592" spans="1:2" x14ac:dyDescent="0.25">
      <c r="A592" s="50" t="s">
        <v>779</v>
      </c>
      <c r="B592" s="50" t="s">
        <v>3180</v>
      </c>
    </row>
    <row r="593" spans="1:2" x14ac:dyDescent="0.25">
      <c r="A593" s="50" t="s">
        <v>779</v>
      </c>
      <c r="B593" s="50" t="s">
        <v>3183</v>
      </c>
    </row>
    <row r="594" spans="1:2" x14ac:dyDescent="0.25">
      <c r="A594" s="50" t="s">
        <v>779</v>
      </c>
      <c r="B594" s="50" t="s">
        <v>3185</v>
      </c>
    </row>
    <row r="595" spans="1:2" x14ac:dyDescent="0.25">
      <c r="A595" s="50" t="s">
        <v>779</v>
      </c>
      <c r="B595" s="50" t="s">
        <v>3184</v>
      </c>
    </row>
    <row r="596" spans="1:2" x14ac:dyDescent="0.25">
      <c r="A596" s="50" t="s">
        <v>779</v>
      </c>
      <c r="B596" s="50" t="s">
        <v>3186</v>
      </c>
    </row>
    <row r="597" spans="1:2" x14ac:dyDescent="0.25">
      <c r="A597" s="50" t="s">
        <v>779</v>
      </c>
      <c r="B597" s="50" t="s">
        <v>3182</v>
      </c>
    </row>
    <row r="598" spans="1:2" x14ac:dyDescent="0.25">
      <c r="A598" s="50" t="s">
        <v>799</v>
      </c>
      <c r="B598" s="50" t="s">
        <v>3198</v>
      </c>
    </row>
    <row r="599" spans="1:2" x14ac:dyDescent="0.25">
      <c r="A599" s="50" t="s">
        <v>799</v>
      </c>
      <c r="B599" s="50" t="s">
        <v>3201</v>
      </c>
    </row>
    <row r="600" spans="1:2" x14ac:dyDescent="0.25">
      <c r="A600" s="50" t="s">
        <v>799</v>
      </c>
      <c r="B600" s="50" t="s">
        <v>3200</v>
      </c>
    </row>
    <row r="601" spans="1:2" x14ac:dyDescent="0.25">
      <c r="A601" s="50" t="s">
        <v>799</v>
      </c>
      <c r="B601" s="50" t="s">
        <v>3204</v>
      </c>
    </row>
    <row r="602" spans="1:2" x14ac:dyDescent="0.25">
      <c r="A602" s="50" t="s">
        <v>799</v>
      </c>
      <c r="B602" s="50" t="s">
        <v>3203</v>
      </c>
    </row>
    <row r="603" spans="1:2" x14ac:dyDescent="0.25">
      <c r="A603" s="50" t="s">
        <v>799</v>
      </c>
      <c r="B603" s="50" t="s">
        <v>3202</v>
      </c>
    </row>
    <row r="604" spans="1:2" x14ac:dyDescent="0.25">
      <c r="A604" s="50" t="s">
        <v>799</v>
      </c>
      <c r="B604" s="50" t="s">
        <v>3199</v>
      </c>
    </row>
    <row r="605" spans="1:2" x14ac:dyDescent="0.25">
      <c r="A605" s="50" t="s">
        <v>807</v>
      </c>
      <c r="B605" s="50" t="s">
        <v>3205</v>
      </c>
    </row>
    <row r="606" spans="1:2" x14ac:dyDescent="0.25">
      <c r="A606" s="50" t="s">
        <v>809</v>
      </c>
      <c r="B606" s="50" t="s">
        <v>3206</v>
      </c>
    </row>
    <row r="607" spans="1:2" x14ac:dyDescent="0.25">
      <c r="A607" s="50" t="s">
        <v>809</v>
      </c>
      <c r="B607" s="50" t="s">
        <v>3209</v>
      </c>
    </row>
    <row r="608" spans="1:2" x14ac:dyDescent="0.25">
      <c r="A608" s="50" t="s">
        <v>809</v>
      </c>
      <c r="B608" s="50" t="s">
        <v>3208</v>
      </c>
    </row>
    <row r="609" spans="1:2" x14ac:dyDescent="0.25">
      <c r="A609" s="50" t="s">
        <v>809</v>
      </c>
      <c r="B609" s="50" t="s">
        <v>3207</v>
      </c>
    </row>
    <row r="610" spans="1:2" x14ac:dyDescent="0.25">
      <c r="A610" s="50" t="s">
        <v>814</v>
      </c>
      <c r="B610" s="50" t="s">
        <v>3210</v>
      </c>
    </row>
    <row r="611" spans="1:2" x14ac:dyDescent="0.25">
      <c r="A611" s="50" t="s">
        <v>816</v>
      </c>
      <c r="B611" s="50" t="s">
        <v>3214</v>
      </c>
    </row>
    <row r="612" spans="1:2" x14ac:dyDescent="0.25">
      <c r="A612" s="50" t="s">
        <v>816</v>
      </c>
      <c r="B612" s="50" t="s">
        <v>3213</v>
      </c>
    </row>
    <row r="613" spans="1:2" x14ac:dyDescent="0.25">
      <c r="A613" s="50" t="s">
        <v>816</v>
      </c>
      <c r="B613" s="50" t="s">
        <v>3211</v>
      </c>
    </row>
    <row r="614" spans="1:2" x14ac:dyDescent="0.25">
      <c r="A614" s="50" t="s">
        <v>816</v>
      </c>
      <c r="B614" s="50" t="s">
        <v>3216</v>
      </c>
    </row>
    <row r="615" spans="1:2" x14ac:dyDescent="0.25">
      <c r="A615" s="50" t="s">
        <v>816</v>
      </c>
      <c r="B615" s="50" t="s">
        <v>3215</v>
      </c>
    </row>
    <row r="616" spans="1:2" x14ac:dyDescent="0.25">
      <c r="A616" s="50" t="s">
        <v>816</v>
      </c>
      <c r="B616" s="50" t="s">
        <v>3212</v>
      </c>
    </row>
    <row r="617" spans="1:2" x14ac:dyDescent="0.25">
      <c r="A617" s="50" t="s">
        <v>823</v>
      </c>
      <c r="B617" s="50" t="s">
        <v>3217</v>
      </c>
    </row>
    <row r="618" spans="1:2" x14ac:dyDescent="0.25">
      <c r="A618" s="50" t="s">
        <v>823</v>
      </c>
      <c r="B618" s="50" t="s">
        <v>3219</v>
      </c>
    </row>
    <row r="619" spans="1:2" x14ac:dyDescent="0.25">
      <c r="A619" s="50" t="s">
        <v>823</v>
      </c>
      <c r="B619" s="50" t="s">
        <v>3218</v>
      </c>
    </row>
    <row r="620" spans="1:2" x14ac:dyDescent="0.25">
      <c r="A620" s="50" t="s">
        <v>827</v>
      </c>
      <c r="B620" s="50" t="s">
        <v>3237</v>
      </c>
    </row>
    <row r="621" spans="1:2" x14ac:dyDescent="0.25">
      <c r="A621" s="50" t="s">
        <v>827</v>
      </c>
      <c r="B621" s="50" t="s">
        <v>3220</v>
      </c>
    </row>
    <row r="622" spans="1:2" x14ac:dyDescent="0.25">
      <c r="A622" s="50" t="s">
        <v>827</v>
      </c>
      <c r="B622" s="50" t="s">
        <v>3221</v>
      </c>
    </row>
    <row r="623" spans="1:2" x14ac:dyDescent="0.25">
      <c r="A623" s="50" t="s">
        <v>827</v>
      </c>
      <c r="B623" s="50" t="s">
        <v>3222</v>
      </c>
    </row>
    <row r="624" spans="1:2" x14ac:dyDescent="0.25">
      <c r="A624" s="50" t="s">
        <v>827</v>
      </c>
      <c r="B624" s="50" t="s">
        <v>3227</v>
      </c>
    </row>
    <row r="625" spans="1:2" x14ac:dyDescent="0.25">
      <c r="A625" s="50" t="s">
        <v>827</v>
      </c>
      <c r="B625" s="50" t="s">
        <v>3223</v>
      </c>
    </row>
    <row r="626" spans="1:2" x14ac:dyDescent="0.25">
      <c r="A626" s="50" t="s">
        <v>827</v>
      </c>
      <c r="B626" s="50" t="s">
        <v>3224</v>
      </c>
    </row>
    <row r="627" spans="1:2" x14ac:dyDescent="0.25">
      <c r="A627" s="50" t="s">
        <v>827</v>
      </c>
      <c r="B627" s="50" t="s">
        <v>3229</v>
      </c>
    </row>
    <row r="628" spans="1:2" x14ac:dyDescent="0.25">
      <c r="A628" s="50" t="s">
        <v>827</v>
      </c>
      <c r="B628" s="50" t="s">
        <v>3228</v>
      </c>
    </row>
    <row r="629" spans="1:2" x14ac:dyDescent="0.25">
      <c r="A629" s="50" t="s">
        <v>827</v>
      </c>
      <c r="B629" s="50" t="s">
        <v>3232</v>
      </c>
    </row>
    <row r="630" spans="1:2" x14ac:dyDescent="0.25">
      <c r="A630" s="50" t="s">
        <v>827</v>
      </c>
      <c r="B630" s="50" t="s">
        <v>3236</v>
      </c>
    </row>
    <row r="631" spans="1:2" x14ac:dyDescent="0.25">
      <c r="A631" s="50" t="s">
        <v>827</v>
      </c>
      <c r="B631" s="50" t="s">
        <v>3238</v>
      </c>
    </row>
    <row r="632" spans="1:2" x14ac:dyDescent="0.25">
      <c r="A632" s="50" t="s">
        <v>827</v>
      </c>
      <c r="B632" s="50" t="s">
        <v>3233</v>
      </c>
    </row>
    <row r="633" spans="1:2" x14ac:dyDescent="0.25">
      <c r="A633" s="50" t="s">
        <v>827</v>
      </c>
      <c r="B633" s="50" t="s">
        <v>3235</v>
      </c>
    </row>
    <row r="634" spans="1:2" x14ac:dyDescent="0.25">
      <c r="A634" s="50" t="s">
        <v>827</v>
      </c>
      <c r="B634" s="50" t="s">
        <v>3225</v>
      </c>
    </row>
    <row r="635" spans="1:2" x14ac:dyDescent="0.25">
      <c r="A635" s="50" t="s">
        <v>827</v>
      </c>
      <c r="B635" s="50" t="s">
        <v>3230</v>
      </c>
    </row>
    <row r="636" spans="1:2" x14ac:dyDescent="0.25">
      <c r="A636" s="50" t="s">
        <v>827</v>
      </c>
      <c r="B636" s="50" t="s">
        <v>3226</v>
      </c>
    </row>
    <row r="637" spans="1:2" x14ac:dyDescent="0.25">
      <c r="A637" s="50" t="s">
        <v>827</v>
      </c>
      <c r="B637" s="50" t="s">
        <v>3234</v>
      </c>
    </row>
    <row r="638" spans="1:2" x14ac:dyDescent="0.25">
      <c r="A638" s="50" t="s">
        <v>827</v>
      </c>
      <c r="B638" s="50" t="s">
        <v>3231</v>
      </c>
    </row>
    <row r="639" spans="1:2" x14ac:dyDescent="0.25">
      <c r="A639" s="50" t="s">
        <v>1406</v>
      </c>
      <c r="B639" s="50" t="s">
        <v>3707</v>
      </c>
    </row>
    <row r="640" spans="1:2" x14ac:dyDescent="0.25">
      <c r="A640" s="50" t="s">
        <v>847</v>
      </c>
      <c r="B640" s="50" t="s">
        <v>3240</v>
      </c>
    </row>
    <row r="641" spans="1:2" x14ac:dyDescent="0.25">
      <c r="A641" s="50" t="s">
        <v>847</v>
      </c>
      <c r="B641" s="50" t="s">
        <v>3246</v>
      </c>
    </row>
    <row r="642" spans="1:2" x14ac:dyDescent="0.25">
      <c r="A642" s="50" t="s">
        <v>847</v>
      </c>
      <c r="B642" s="50" t="s">
        <v>3245</v>
      </c>
    </row>
    <row r="643" spans="1:2" x14ac:dyDescent="0.25">
      <c r="A643" s="50" t="s">
        <v>847</v>
      </c>
      <c r="B643" s="50" t="s">
        <v>3239</v>
      </c>
    </row>
    <row r="644" spans="1:2" x14ac:dyDescent="0.25">
      <c r="A644" s="50" t="s">
        <v>847</v>
      </c>
      <c r="B644" s="50" t="s">
        <v>3247</v>
      </c>
    </row>
    <row r="645" spans="1:2" x14ac:dyDescent="0.25">
      <c r="A645" s="50" t="s">
        <v>847</v>
      </c>
      <c r="B645" s="50" t="s">
        <v>3242</v>
      </c>
    </row>
    <row r="646" spans="1:2" x14ac:dyDescent="0.25">
      <c r="A646" s="50" t="s">
        <v>847</v>
      </c>
      <c r="B646" s="50" t="s">
        <v>3244</v>
      </c>
    </row>
    <row r="647" spans="1:2" x14ac:dyDescent="0.25">
      <c r="A647" s="50" t="s">
        <v>847</v>
      </c>
      <c r="B647" s="50" t="s">
        <v>3243</v>
      </c>
    </row>
    <row r="648" spans="1:2" x14ac:dyDescent="0.25">
      <c r="A648" s="50" t="s">
        <v>847</v>
      </c>
      <c r="B648" s="50" t="s">
        <v>3241</v>
      </c>
    </row>
    <row r="649" spans="1:2" x14ac:dyDescent="0.25">
      <c r="A649" s="50" t="s">
        <v>1321</v>
      </c>
      <c r="B649" s="50" t="s">
        <v>3649</v>
      </c>
    </row>
    <row r="650" spans="1:2" x14ac:dyDescent="0.25">
      <c r="A650" s="50" t="s">
        <v>854</v>
      </c>
      <c r="B650" s="50" t="s">
        <v>3248</v>
      </c>
    </row>
    <row r="651" spans="1:2" x14ac:dyDescent="0.25">
      <c r="A651" s="50" t="s">
        <v>854</v>
      </c>
      <c r="B651" s="50" t="s">
        <v>3249</v>
      </c>
    </row>
    <row r="652" spans="1:2" x14ac:dyDescent="0.25">
      <c r="A652" s="50" t="s">
        <v>854</v>
      </c>
      <c r="B652" s="50" t="s">
        <v>3250</v>
      </c>
    </row>
    <row r="653" spans="1:2" x14ac:dyDescent="0.25">
      <c r="A653" s="50" t="s">
        <v>858</v>
      </c>
      <c r="B653" s="50" t="s">
        <v>3251</v>
      </c>
    </row>
    <row r="654" spans="1:2" x14ac:dyDescent="0.25">
      <c r="A654" s="50" t="s">
        <v>858</v>
      </c>
      <c r="B654" s="50" t="s">
        <v>3254</v>
      </c>
    </row>
    <row r="655" spans="1:2" x14ac:dyDescent="0.25">
      <c r="A655" s="50" t="s">
        <v>858</v>
      </c>
      <c r="B655" s="50" t="s">
        <v>3252</v>
      </c>
    </row>
    <row r="656" spans="1:2" x14ac:dyDescent="0.25">
      <c r="A656" s="50" t="s">
        <v>858</v>
      </c>
      <c r="B656" s="50" t="s">
        <v>3253</v>
      </c>
    </row>
    <row r="657" spans="1:2" x14ac:dyDescent="0.25">
      <c r="A657" s="50" t="s">
        <v>863</v>
      </c>
      <c r="B657" s="50" t="s">
        <v>3257</v>
      </c>
    </row>
    <row r="658" spans="1:2" x14ac:dyDescent="0.25">
      <c r="A658" s="50" t="s">
        <v>863</v>
      </c>
      <c r="B658" s="50" t="s">
        <v>3255</v>
      </c>
    </row>
    <row r="659" spans="1:2" x14ac:dyDescent="0.25">
      <c r="A659" s="50" t="s">
        <v>863</v>
      </c>
      <c r="B659" s="50" t="s">
        <v>3258</v>
      </c>
    </row>
    <row r="660" spans="1:2" x14ac:dyDescent="0.25">
      <c r="A660" s="50" t="s">
        <v>863</v>
      </c>
      <c r="B660" s="50" t="s">
        <v>3256</v>
      </c>
    </row>
    <row r="661" spans="1:2" x14ac:dyDescent="0.25">
      <c r="A661" s="50" t="s">
        <v>1343</v>
      </c>
      <c r="B661" s="50" t="s">
        <v>3660</v>
      </c>
    </row>
    <row r="662" spans="1:2" x14ac:dyDescent="0.25">
      <c r="A662" s="50" t="s">
        <v>1357</v>
      </c>
      <c r="B662" s="50" t="s">
        <v>3667</v>
      </c>
    </row>
    <row r="663" spans="1:2" x14ac:dyDescent="0.25">
      <c r="A663" s="50" t="s">
        <v>868</v>
      </c>
      <c r="B663" s="50" t="s">
        <v>3259</v>
      </c>
    </row>
    <row r="664" spans="1:2" x14ac:dyDescent="0.25">
      <c r="A664" s="50" t="s">
        <v>868</v>
      </c>
      <c r="B664" s="50" t="s">
        <v>3262</v>
      </c>
    </row>
    <row r="665" spans="1:2" x14ac:dyDescent="0.25">
      <c r="A665" s="50" t="s">
        <v>868</v>
      </c>
      <c r="B665" s="50" t="s">
        <v>3263</v>
      </c>
    </row>
    <row r="666" spans="1:2" x14ac:dyDescent="0.25">
      <c r="A666" s="50" t="s">
        <v>868</v>
      </c>
      <c r="B666" s="50" t="s">
        <v>3260</v>
      </c>
    </row>
    <row r="667" spans="1:2" x14ac:dyDescent="0.25">
      <c r="A667" s="50" t="s">
        <v>868</v>
      </c>
      <c r="B667" s="50" t="s">
        <v>3261</v>
      </c>
    </row>
    <row r="668" spans="1:2" x14ac:dyDescent="0.25">
      <c r="A668" s="50" t="s">
        <v>874</v>
      </c>
      <c r="B668" s="50" t="s">
        <v>3265</v>
      </c>
    </row>
    <row r="669" spans="1:2" x14ac:dyDescent="0.25">
      <c r="A669" s="50" t="s">
        <v>874</v>
      </c>
      <c r="B669" s="50" t="s">
        <v>3264</v>
      </c>
    </row>
    <row r="670" spans="1:2" x14ac:dyDescent="0.25">
      <c r="A670" s="50" t="s">
        <v>874</v>
      </c>
      <c r="B670" s="50" t="s">
        <v>3266</v>
      </c>
    </row>
    <row r="671" spans="1:2" x14ac:dyDescent="0.25">
      <c r="A671" s="50" t="s">
        <v>874</v>
      </c>
      <c r="B671" s="50" t="s">
        <v>3267</v>
      </c>
    </row>
    <row r="672" spans="1:2" x14ac:dyDescent="0.25">
      <c r="A672" s="50" t="s">
        <v>874</v>
      </c>
      <c r="B672" s="50" t="s">
        <v>3268</v>
      </c>
    </row>
    <row r="673" spans="1:2" x14ac:dyDescent="0.25">
      <c r="A673" s="50" t="s">
        <v>880</v>
      </c>
      <c r="B673" s="50" t="s">
        <v>3271</v>
      </c>
    </row>
    <row r="674" spans="1:2" x14ac:dyDescent="0.25">
      <c r="A674" s="50" t="s">
        <v>880</v>
      </c>
      <c r="B674" s="50" t="s">
        <v>3270</v>
      </c>
    </row>
    <row r="675" spans="1:2" x14ac:dyDescent="0.25">
      <c r="A675" s="50" t="s">
        <v>880</v>
      </c>
      <c r="B675" s="50" t="s">
        <v>3273</v>
      </c>
    </row>
    <row r="676" spans="1:2" x14ac:dyDescent="0.25">
      <c r="A676" s="50" t="s">
        <v>880</v>
      </c>
      <c r="B676" s="50" t="s">
        <v>3269</v>
      </c>
    </row>
    <row r="677" spans="1:2" x14ac:dyDescent="0.25">
      <c r="A677" s="50" t="s">
        <v>880</v>
      </c>
      <c r="B677" s="50" t="s">
        <v>3272</v>
      </c>
    </row>
    <row r="678" spans="1:2" x14ac:dyDescent="0.25">
      <c r="A678" s="50" t="s">
        <v>886</v>
      </c>
      <c r="B678" s="50" t="s">
        <v>3274</v>
      </c>
    </row>
    <row r="679" spans="1:2" x14ac:dyDescent="0.25">
      <c r="A679" s="50" t="s">
        <v>888</v>
      </c>
      <c r="B679" s="50" t="s">
        <v>3277</v>
      </c>
    </row>
    <row r="680" spans="1:2" x14ac:dyDescent="0.25">
      <c r="A680" s="50" t="s">
        <v>888</v>
      </c>
      <c r="B680" s="50" t="s">
        <v>3276</v>
      </c>
    </row>
    <row r="681" spans="1:2" x14ac:dyDescent="0.25">
      <c r="A681" s="50" t="s">
        <v>888</v>
      </c>
      <c r="B681" s="50" t="s">
        <v>3279</v>
      </c>
    </row>
    <row r="682" spans="1:2" x14ac:dyDescent="0.25">
      <c r="A682" s="50" t="s">
        <v>888</v>
      </c>
      <c r="B682" s="50" t="s">
        <v>3278</v>
      </c>
    </row>
    <row r="683" spans="1:2" x14ac:dyDescent="0.25">
      <c r="A683" s="50" t="s">
        <v>888</v>
      </c>
      <c r="B683" s="50" t="s">
        <v>3275</v>
      </c>
    </row>
    <row r="684" spans="1:2" x14ac:dyDescent="0.25">
      <c r="A684" s="50" t="s">
        <v>894</v>
      </c>
      <c r="B684" s="50" t="s">
        <v>3281</v>
      </c>
    </row>
    <row r="685" spans="1:2" x14ac:dyDescent="0.25">
      <c r="A685" s="50" t="s">
        <v>894</v>
      </c>
      <c r="B685" s="50" t="s">
        <v>3280</v>
      </c>
    </row>
    <row r="686" spans="1:2" x14ac:dyDescent="0.25">
      <c r="A686" s="50" t="s">
        <v>897</v>
      </c>
      <c r="B686" s="50" t="s">
        <v>3282</v>
      </c>
    </row>
    <row r="687" spans="1:2" x14ac:dyDescent="0.25">
      <c r="A687" s="50" t="s">
        <v>897</v>
      </c>
      <c r="B687" s="50" t="s">
        <v>3284</v>
      </c>
    </row>
    <row r="688" spans="1:2" x14ac:dyDescent="0.25">
      <c r="A688" s="50" t="s">
        <v>897</v>
      </c>
      <c r="B688" s="50" t="s">
        <v>3283</v>
      </c>
    </row>
    <row r="689" spans="1:2" x14ac:dyDescent="0.25">
      <c r="A689" s="50" t="s">
        <v>901</v>
      </c>
      <c r="B689" s="50" t="s">
        <v>3286</v>
      </c>
    </row>
    <row r="690" spans="1:2" x14ac:dyDescent="0.25">
      <c r="A690" s="50" t="s">
        <v>901</v>
      </c>
      <c r="B690" s="50" t="s">
        <v>3285</v>
      </c>
    </row>
    <row r="691" spans="1:2" x14ac:dyDescent="0.25">
      <c r="A691" s="50" t="s">
        <v>1210</v>
      </c>
      <c r="B691" s="50" t="s">
        <v>3564</v>
      </c>
    </row>
    <row r="692" spans="1:2" x14ac:dyDescent="0.25">
      <c r="A692" s="50" t="s">
        <v>1213</v>
      </c>
      <c r="B692" s="50" t="s">
        <v>3565</v>
      </c>
    </row>
    <row r="693" spans="1:2" x14ac:dyDescent="0.25">
      <c r="A693" s="50" t="s">
        <v>1213</v>
      </c>
      <c r="B693" s="50" t="s">
        <v>3566</v>
      </c>
    </row>
    <row r="694" spans="1:2" x14ac:dyDescent="0.25">
      <c r="A694" s="50" t="s">
        <v>1216</v>
      </c>
      <c r="B694" s="50" t="s">
        <v>3567</v>
      </c>
    </row>
    <row r="695" spans="1:2" x14ac:dyDescent="0.25">
      <c r="A695" s="50" t="s">
        <v>1216</v>
      </c>
      <c r="B695" s="50" t="s">
        <v>3568</v>
      </c>
    </row>
    <row r="696" spans="1:2" x14ac:dyDescent="0.25">
      <c r="A696" s="50" t="s">
        <v>1216</v>
      </c>
      <c r="B696" s="50" t="s">
        <v>3569</v>
      </c>
    </row>
    <row r="697" spans="1:2" x14ac:dyDescent="0.25">
      <c r="A697" s="50" t="s">
        <v>1220</v>
      </c>
      <c r="B697" s="50" t="s">
        <v>3570</v>
      </c>
    </row>
    <row r="698" spans="1:2" x14ac:dyDescent="0.25">
      <c r="A698" s="50" t="s">
        <v>1220</v>
      </c>
      <c r="B698" s="50" t="s">
        <v>3571</v>
      </c>
    </row>
    <row r="699" spans="1:2" x14ac:dyDescent="0.25">
      <c r="A699" s="50" t="s">
        <v>1220</v>
      </c>
      <c r="B699" s="50" t="s">
        <v>3573</v>
      </c>
    </row>
    <row r="700" spans="1:2" x14ac:dyDescent="0.25">
      <c r="A700" s="50" t="s">
        <v>1220</v>
      </c>
      <c r="B700" s="50" t="s">
        <v>3572</v>
      </c>
    </row>
    <row r="701" spans="1:2" x14ac:dyDescent="0.25">
      <c r="A701" s="50" t="s">
        <v>1225</v>
      </c>
      <c r="B701" s="50" t="s">
        <v>3575</v>
      </c>
    </row>
    <row r="702" spans="1:2" x14ac:dyDescent="0.25">
      <c r="A702" s="50" t="s">
        <v>1225</v>
      </c>
      <c r="B702" s="50" t="s">
        <v>3574</v>
      </c>
    </row>
    <row r="703" spans="1:2" x14ac:dyDescent="0.25">
      <c r="A703" s="50" t="s">
        <v>1228</v>
      </c>
      <c r="B703" s="50" t="s">
        <v>3577</v>
      </c>
    </row>
    <row r="704" spans="1:2" x14ac:dyDescent="0.25">
      <c r="A704" s="50" t="s">
        <v>1228</v>
      </c>
      <c r="B704" s="50" t="s">
        <v>3576</v>
      </c>
    </row>
    <row r="705" spans="1:2" x14ac:dyDescent="0.25">
      <c r="A705" s="50" t="s">
        <v>1231</v>
      </c>
      <c r="B705" s="50" t="s">
        <v>3578</v>
      </c>
    </row>
    <row r="706" spans="1:2" x14ac:dyDescent="0.25">
      <c r="A706" s="50" t="s">
        <v>1233</v>
      </c>
      <c r="B706" s="50" t="s">
        <v>3581</v>
      </c>
    </row>
    <row r="707" spans="1:2" x14ac:dyDescent="0.25">
      <c r="A707" s="50" t="s">
        <v>1233</v>
      </c>
      <c r="B707" s="50" t="s">
        <v>3580</v>
      </c>
    </row>
    <row r="708" spans="1:2" x14ac:dyDescent="0.25">
      <c r="A708" s="50" t="s">
        <v>1233</v>
      </c>
      <c r="B708" s="50" t="s">
        <v>3579</v>
      </c>
    </row>
    <row r="709" spans="1:2" x14ac:dyDescent="0.25">
      <c r="A709" s="50" t="s">
        <v>1233</v>
      </c>
      <c r="B709" s="50" t="s">
        <v>3582</v>
      </c>
    </row>
    <row r="710" spans="1:2" x14ac:dyDescent="0.25">
      <c r="A710" s="50" t="s">
        <v>1238</v>
      </c>
      <c r="B710" s="50" t="s">
        <v>3583</v>
      </c>
    </row>
    <row r="711" spans="1:2" x14ac:dyDescent="0.25">
      <c r="A711" s="50" t="s">
        <v>1240</v>
      </c>
      <c r="B711" s="50" t="s">
        <v>3585</v>
      </c>
    </row>
    <row r="712" spans="1:2" x14ac:dyDescent="0.25">
      <c r="A712" s="50" t="s">
        <v>1240</v>
      </c>
      <c r="B712" s="50" t="s">
        <v>3586</v>
      </c>
    </row>
    <row r="713" spans="1:2" x14ac:dyDescent="0.25">
      <c r="A713" s="50" t="s">
        <v>1240</v>
      </c>
      <c r="B713" s="50" t="s">
        <v>3584</v>
      </c>
    </row>
    <row r="714" spans="1:2" x14ac:dyDescent="0.25">
      <c r="A714" s="50" t="s">
        <v>1240</v>
      </c>
      <c r="B714" s="50" t="s">
        <v>3587</v>
      </c>
    </row>
    <row r="715" spans="1:2" x14ac:dyDescent="0.25">
      <c r="A715" s="50" t="s">
        <v>1245</v>
      </c>
      <c r="B715" s="50" t="s">
        <v>3593</v>
      </c>
    </row>
    <row r="716" spans="1:2" x14ac:dyDescent="0.25">
      <c r="A716" s="50" t="s">
        <v>1245</v>
      </c>
      <c r="B716" s="50" t="s">
        <v>3589</v>
      </c>
    </row>
    <row r="717" spans="1:2" x14ac:dyDescent="0.25">
      <c r="A717" s="50" t="s">
        <v>1245</v>
      </c>
      <c r="B717" s="50" t="s">
        <v>3592</v>
      </c>
    </row>
    <row r="718" spans="1:2" x14ac:dyDescent="0.25">
      <c r="A718" s="50" t="s">
        <v>1245</v>
      </c>
      <c r="B718" s="50" t="s">
        <v>3588</v>
      </c>
    </row>
    <row r="719" spans="1:2" x14ac:dyDescent="0.25">
      <c r="A719" s="50" t="s">
        <v>1245</v>
      </c>
      <c r="B719" s="50" t="s">
        <v>3591</v>
      </c>
    </row>
    <row r="720" spans="1:2" x14ac:dyDescent="0.25">
      <c r="A720" s="50" t="s">
        <v>1245</v>
      </c>
      <c r="B720" s="50" t="s">
        <v>3590</v>
      </c>
    </row>
    <row r="721" spans="1:2" x14ac:dyDescent="0.25">
      <c r="A721" s="50" t="s">
        <v>1252</v>
      </c>
      <c r="B721" s="50" t="s">
        <v>3594</v>
      </c>
    </row>
    <row r="722" spans="1:2" x14ac:dyDescent="0.25">
      <c r="A722" s="50" t="s">
        <v>1252</v>
      </c>
      <c r="B722" s="50" t="s">
        <v>3595</v>
      </c>
    </row>
    <row r="723" spans="1:2" x14ac:dyDescent="0.25">
      <c r="A723" s="50" t="s">
        <v>1252</v>
      </c>
      <c r="B723" s="50" t="s">
        <v>3597</v>
      </c>
    </row>
    <row r="724" spans="1:2" x14ac:dyDescent="0.25">
      <c r="A724" s="50" t="s">
        <v>1252</v>
      </c>
      <c r="B724" s="50" t="s">
        <v>3596</v>
      </c>
    </row>
    <row r="725" spans="1:2" x14ac:dyDescent="0.25">
      <c r="A725" s="50" t="s">
        <v>1257</v>
      </c>
      <c r="B725" s="50" t="s">
        <v>3598</v>
      </c>
    </row>
    <row r="726" spans="1:2" x14ac:dyDescent="0.25">
      <c r="A726" s="50" t="s">
        <v>1257</v>
      </c>
      <c r="B726" s="50" t="s">
        <v>3601</v>
      </c>
    </row>
    <row r="727" spans="1:2" x14ac:dyDescent="0.25">
      <c r="A727" s="50" t="s">
        <v>1257</v>
      </c>
      <c r="B727" s="50" t="s">
        <v>3603</v>
      </c>
    </row>
    <row r="728" spans="1:2" x14ac:dyDescent="0.25">
      <c r="A728" s="50" t="s">
        <v>1257</v>
      </c>
      <c r="B728" s="50" t="s">
        <v>3600</v>
      </c>
    </row>
    <row r="729" spans="1:2" x14ac:dyDescent="0.25">
      <c r="A729" s="50" t="s">
        <v>1257</v>
      </c>
      <c r="B729" s="50" t="s">
        <v>3604</v>
      </c>
    </row>
    <row r="730" spans="1:2" x14ac:dyDescent="0.25">
      <c r="A730" s="50" t="s">
        <v>1257</v>
      </c>
      <c r="B730" s="50" t="s">
        <v>3599</v>
      </c>
    </row>
    <row r="731" spans="1:2" x14ac:dyDescent="0.25">
      <c r="A731" s="50" t="s">
        <v>1257</v>
      </c>
      <c r="B731" s="50" t="s">
        <v>3602</v>
      </c>
    </row>
    <row r="732" spans="1:2" x14ac:dyDescent="0.25">
      <c r="A732" s="50" t="s">
        <v>1265</v>
      </c>
      <c r="B732" s="50" t="s">
        <v>3712</v>
      </c>
    </row>
    <row r="733" spans="1:2" x14ac:dyDescent="0.25">
      <c r="A733" s="50" t="s">
        <v>1265</v>
      </c>
      <c r="B733" s="50" t="s">
        <v>3713</v>
      </c>
    </row>
    <row r="734" spans="1:2" x14ac:dyDescent="0.25">
      <c r="A734" s="50" t="s">
        <v>1265</v>
      </c>
      <c r="B734" s="50" t="s">
        <v>3605</v>
      </c>
    </row>
    <row r="735" spans="1:2" x14ac:dyDescent="0.25">
      <c r="A735" s="50" t="s">
        <v>1265</v>
      </c>
      <c r="B735" s="50" t="s">
        <v>3606</v>
      </c>
    </row>
    <row r="736" spans="1:2" x14ac:dyDescent="0.25">
      <c r="A736" s="50" t="s">
        <v>1265</v>
      </c>
      <c r="B736" s="50" t="s">
        <v>3607</v>
      </c>
    </row>
    <row r="737" spans="1:2" x14ac:dyDescent="0.25">
      <c r="A737" s="50" t="s">
        <v>1269</v>
      </c>
      <c r="B737" s="50" t="s">
        <v>3609</v>
      </c>
    </row>
    <row r="738" spans="1:2" x14ac:dyDescent="0.25">
      <c r="A738" s="50" t="s">
        <v>1269</v>
      </c>
      <c r="B738" s="50" t="s">
        <v>3608</v>
      </c>
    </row>
    <row r="739" spans="1:2" x14ac:dyDescent="0.25">
      <c r="A739" s="50" t="s">
        <v>1269</v>
      </c>
      <c r="B739" s="50" t="s">
        <v>3612</v>
      </c>
    </row>
    <row r="740" spans="1:2" x14ac:dyDescent="0.25">
      <c r="A740" s="50" t="s">
        <v>1269</v>
      </c>
      <c r="B740" s="50" t="s">
        <v>3611</v>
      </c>
    </row>
    <row r="741" spans="1:2" x14ac:dyDescent="0.25">
      <c r="A741" s="50" t="s">
        <v>1269</v>
      </c>
      <c r="B741" s="50" t="s">
        <v>3610</v>
      </c>
    </row>
    <row r="742" spans="1:2" x14ac:dyDescent="0.25">
      <c r="A742" s="50" t="s">
        <v>1275</v>
      </c>
      <c r="B742" s="50" t="s">
        <v>3615</v>
      </c>
    </row>
    <row r="743" spans="1:2" x14ac:dyDescent="0.25">
      <c r="A743" s="50" t="s">
        <v>1275</v>
      </c>
      <c r="B743" s="50" t="s">
        <v>3613</v>
      </c>
    </row>
    <row r="744" spans="1:2" x14ac:dyDescent="0.25">
      <c r="A744" s="50" t="s">
        <v>1275</v>
      </c>
      <c r="B744" s="50" t="s">
        <v>3617</v>
      </c>
    </row>
    <row r="745" spans="1:2" x14ac:dyDescent="0.25">
      <c r="A745" s="50" t="s">
        <v>1275</v>
      </c>
      <c r="B745" s="50" t="s">
        <v>3616</v>
      </c>
    </row>
    <row r="746" spans="1:2" x14ac:dyDescent="0.25">
      <c r="A746" s="50" t="s">
        <v>1275</v>
      </c>
      <c r="B746" s="50" t="s">
        <v>3614</v>
      </c>
    </row>
    <row r="747" spans="1:2" x14ac:dyDescent="0.25">
      <c r="A747" s="50" t="s">
        <v>1280</v>
      </c>
      <c r="B747" s="50" t="s">
        <v>3618</v>
      </c>
    </row>
    <row r="748" spans="1:2" x14ac:dyDescent="0.25">
      <c r="A748" s="50" t="s">
        <v>904</v>
      </c>
      <c r="B748" s="50" t="s">
        <v>3292</v>
      </c>
    </row>
    <row r="749" spans="1:2" x14ac:dyDescent="0.25">
      <c r="A749" s="50" t="s">
        <v>904</v>
      </c>
      <c r="B749" s="50" t="s">
        <v>3291</v>
      </c>
    </row>
    <row r="750" spans="1:2" x14ac:dyDescent="0.25">
      <c r="A750" s="50" t="s">
        <v>904</v>
      </c>
      <c r="B750" s="50" t="s">
        <v>3293</v>
      </c>
    </row>
    <row r="751" spans="1:2" x14ac:dyDescent="0.25">
      <c r="A751" s="50" t="s">
        <v>904</v>
      </c>
      <c r="B751" s="50" t="s">
        <v>3289</v>
      </c>
    </row>
    <row r="752" spans="1:2" x14ac:dyDescent="0.25">
      <c r="A752" s="50" t="s">
        <v>904</v>
      </c>
      <c r="B752" s="50" t="s">
        <v>3288</v>
      </c>
    </row>
    <row r="753" spans="1:2" x14ac:dyDescent="0.25">
      <c r="A753" s="50" t="s">
        <v>904</v>
      </c>
      <c r="B753" s="50" t="s">
        <v>3295</v>
      </c>
    </row>
    <row r="754" spans="1:2" x14ac:dyDescent="0.25">
      <c r="A754" s="50" t="s">
        <v>904</v>
      </c>
      <c r="B754" s="50" t="s">
        <v>3290</v>
      </c>
    </row>
    <row r="755" spans="1:2" x14ac:dyDescent="0.25">
      <c r="A755" s="50" t="s">
        <v>904</v>
      </c>
      <c r="B755" s="50" t="s">
        <v>3294</v>
      </c>
    </row>
    <row r="756" spans="1:2" x14ac:dyDescent="0.25">
      <c r="A756" s="50" t="s">
        <v>904</v>
      </c>
      <c r="B756" s="50" t="s">
        <v>3287</v>
      </c>
    </row>
    <row r="757" spans="1:2" x14ac:dyDescent="0.25">
      <c r="A757" s="50" t="s">
        <v>914</v>
      </c>
      <c r="B757" s="50" t="s">
        <v>3298</v>
      </c>
    </row>
    <row r="758" spans="1:2" x14ac:dyDescent="0.25">
      <c r="A758" s="50" t="s">
        <v>914</v>
      </c>
      <c r="B758" s="50" t="s">
        <v>3296</v>
      </c>
    </row>
    <row r="759" spans="1:2" x14ac:dyDescent="0.25">
      <c r="A759" s="50" t="s">
        <v>914</v>
      </c>
      <c r="B759" s="50" t="s">
        <v>3299</v>
      </c>
    </row>
    <row r="760" spans="1:2" x14ac:dyDescent="0.25">
      <c r="A760" s="50" t="s">
        <v>914</v>
      </c>
      <c r="B760" s="50" t="s">
        <v>3297</v>
      </c>
    </row>
    <row r="761" spans="1:2" x14ac:dyDescent="0.25">
      <c r="A761" s="50" t="s">
        <v>919</v>
      </c>
      <c r="B761" s="50" t="s">
        <v>3300</v>
      </c>
    </row>
    <row r="762" spans="1:2" x14ac:dyDescent="0.25">
      <c r="A762" s="50" t="s">
        <v>921</v>
      </c>
      <c r="B762" s="50" t="s">
        <v>3301</v>
      </c>
    </row>
    <row r="763" spans="1:2" x14ac:dyDescent="0.25">
      <c r="A763" s="50" t="s">
        <v>923</v>
      </c>
      <c r="B763" s="50" t="s">
        <v>3302</v>
      </c>
    </row>
    <row r="764" spans="1:2" x14ac:dyDescent="0.25">
      <c r="A764" s="50" t="s">
        <v>924</v>
      </c>
      <c r="B764" s="50" t="s">
        <v>3303</v>
      </c>
    </row>
    <row r="765" spans="1:2" x14ac:dyDescent="0.25">
      <c r="A765" s="50" t="s">
        <v>924</v>
      </c>
      <c r="B765" s="50" t="s">
        <v>3304</v>
      </c>
    </row>
    <row r="766" spans="1:2" x14ac:dyDescent="0.25">
      <c r="A766" s="50" t="s">
        <v>924</v>
      </c>
      <c r="B766" s="50" t="s">
        <v>3306</v>
      </c>
    </row>
    <row r="767" spans="1:2" x14ac:dyDescent="0.25">
      <c r="A767" s="50" t="s">
        <v>924</v>
      </c>
      <c r="B767" s="50" t="s">
        <v>3305</v>
      </c>
    </row>
    <row r="768" spans="1:2" x14ac:dyDescent="0.25">
      <c r="A768" s="50" t="s">
        <v>929</v>
      </c>
      <c r="B768" s="50" t="s">
        <v>3307</v>
      </c>
    </row>
    <row r="769" spans="1:2" x14ac:dyDescent="0.25">
      <c r="A769" s="50" t="s">
        <v>931</v>
      </c>
      <c r="B769" s="50" t="s">
        <v>3312</v>
      </c>
    </row>
    <row r="770" spans="1:2" x14ac:dyDescent="0.25">
      <c r="A770" s="50" t="s">
        <v>931</v>
      </c>
      <c r="B770" s="50" t="s">
        <v>3308</v>
      </c>
    </row>
    <row r="771" spans="1:2" x14ac:dyDescent="0.25">
      <c r="A771" s="50" t="s">
        <v>931</v>
      </c>
      <c r="B771" s="50" t="s">
        <v>3314</v>
      </c>
    </row>
    <row r="772" spans="1:2" x14ac:dyDescent="0.25">
      <c r="A772" s="50" t="s">
        <v>931</v>
      </c>
      <c r="B772" s="50" t="s">
        <v>3310</v>
      </c>
    </row>
    <row r="773" spans="1:2" x14ac:dyDescent="0.25">
      <c r="A773" s="50" t="s">
        <v>931</v>
      </c>
      <c r="B773" s="50" t="s">
        <v>3311</v>
      </c>
    </row>
    <row r="774" spans="1:2" x14ac:dyDescent="0.25">
      <c r="A774" s="50" t="s">
        <v>931</v>
      </c>
      <c r="B774" s="50" t="s">
        <v>3313</v>
      </c>
    </row>
    <row r="775" spans="1:2" x14ac:dyDescent="0.25">
      <c r="A775" s="50" t="s">
        <v>931</v>
      </c>
      <c r="B775" s="50" t="s">
        <v>3315</v>
      </c>
    </row>
    <row r="776" spans="1:2" x14ac:dyDescent="0.25">
      <c r="A776" s="50" t="s">
        <v>931</v>
      </c>
      <c r="B776" s="50" t="s">
        <v>3309</v>
      </c>
    </row>
    <row r="777" spans="1:2" x14ac:dyDescent="0.25">
      <c r="A777" s="50" t="s">
        <v>939</v>
      </c>
      <c r="B777" s="50" t="s">
        <v>3316</v>
      </c>
    </row>
    <row r="778" spans="1:2" x14ac:dyDescent="0.25">
      <c r="A778" s="50" t="s">
        <v>1331</v>
      </c>
      <c r="B778" s="50" t="s">
        <v>3654</v>
      </c>
    </row>
    <row r="779" spans="1:2" x14ac:dyDescent="0.25">
      <c r="A779" s="50" t="s">
        <v>940</v>
      </c>
      <c r="B779" s="50" t="s">
        <v>3317</v>
      </c>
    </row>
    <row r="780" spans="1:2" x14ac:dyDescent="0.25">
      <c r="A780" s="50" t="s">
        <v>940</v>
      </c>
      <c r="B780" s="50" t="s">
        <v>3322</v>
      </c>
    </row>
    <row r="781" spans="1:2" x14ac:dyDescent="0.25">
      <c r="A781" s="50" t="s">
        <v>940</v>
      </c>
      <c r="B781" s="50" t="s">
        <v>3320</v>
      </c>
    </row>
    <row r="782" spans="1:2" x14ac:dyDescent="0.25">
      <c r="A782" s="50" t="s">
        <v>940</v>
      </c>
      <c r="B782" s="50" t="s">
        <v>3323</v>
      </c>
    </row>
    <row r="783" spans="1:2" x14ac:dyDescent="0.25">
      <c r="A783" s="50" t="s">
        <v>940</v>
      </c>
      <c r="B783" s="50" t="s">
        <v>3321</v>
      </c>
    </row>
    <row r="784" spans="1:2" x14ac:dyDescent="0.25">
      <c r="A784" s="50" t="s">
        <v>940</v>
      </c>
      <c r="B784" s="50" t="s">
        <v>3318</v>
      </c>
    </row>
    <row r="785" spans="1:2" x14ac:dyDescent="0.25">
      <c r="A785" s="50" t="s">
        <v>940</v>
      </c>
      <c r="B785" s="50" t="s">
        <v>3319</v>
      </c>
    </row>
    <row r="786" spans="1:2" x14ac:dyDescent="0.25">
      <c r="A786" s="50" t="s">
        <v>948</v>
      </c>
      <c r="B786" s="50" t="s">
        <v>3325</v>
      </c>
    </row>
    <row r="787" spans="1:2" x14ac:dyDescent="0.25">
      <c r="A787" s="50" t="s">
        <v>948</v>
      </c>
      <c r="B787" s="50" t="s">
        <v>3324</v>
      </c>
    </row>
    <row r="788" spans="1:2" x14ac:dyDescent="0.25">
      <c r="A788" s="50" t="s">
        <v>948</v>
      </c>
      <c r="B788" s="50" t="s">
        <v>3326</v>
      </c>
    </row>
    <row r="789" spans="1:2" x14ac:dyDescent="0.25">
      <c r="A789" s="50" t="s">
        <v>963</v>
      </c>
      <c r="B789" s="50" t="s">
        <v>3342</v>
      </c>
    </row>
    <row r="790" spans="1:2" x14ac:dyDescent="0.25">
      <c r="A790" s="50" t="s">
        <v>963</v>
      </c>
      <c r="B790" s="50" t="s">
        <v>3341</v>
      </c>
    </row>
    <row r="791" spans="1:2" x14ac:dyDescent="0.25">
      <c r="A791" s="50" t="s">
        <v>963</v>
      </c>
      <c r="B791" s="50" t="s">
        <v>3338</v>
      </c>
    </row>
    <row r="792" spans="1:2" x14ac:dyDescent="0.25">
      <c r="A792" s="50" t="s">
        <v>963</v>
      </c>
      <c r="B792" s="50" t="s">
        <v>3339</v>
      </c>
    </row>
    <row r="793" spans="1:2" x14ac:dyDescent="0.25">
      <c r="A793" s="50" t="s">
        <v>963</v>
      </c>
      <c r="B793" s="50" t="s">
        <v>3344</v>
      </c>
    </row>
    <row r="794" spans="1:2" x14ac:dyDescent="0.25">
      <c r="A794" s="50" t="s">
        <v>963</v>
      </c>
      <c r="B794" s="50" t="s">
        <v>3343</v>
      </c>
    </row>
    <row r="795" spans="1:2" x14ac:dyDescent="0.25">
      <c r="A795" s="50" t="s">
        <v>963</v>
      </c>
      <c r="B795" s="50" t="s">
        <v>3340</v>
      </c>
    </row>
    <row r="796" spans="1:2" x14ac:dyDescent="0.25">
      <c r="A796" s="50" t="s">
        <v>952</v>
      </c>
      <c r="B796" s="50" t="s">
        <v>3334</v>
      </c>
    </row>
    <row r="797" spans="1:2" x14ac:dyDescent="0.25">
      <c r="A797" s="50" t="s">
        <v>952</v>
      </c>
      <c r="B797" s="50" t="s">
        <v>3332</v>
      </c>
    </row>
    <row r="798" spans="1:2" x14ac:dyDescent="0.25">
      <c r="A798" s="50" t="s">
        <v>952</v>
      </c>
      <c r="B798" s="50" t="s">
        <v>3327</v>
      </c>
    </row>
    <row r="799" spans="1:2" x14ac:dyDescent="0.25">
      <c r="A799" s="50" t="s">
        <v>952</v>
      </c>
      <c r="B799" s="50" t="s">
        <v>3336</v>
      </c>
    </row>
    <row r="800" spans="1:2" x14ac:dyDescent="0.25">
      <c r="A800" s="50" t="s">
        <v>952</v>
      </c>
      <c r="B800" s="50" t="s">
        <v>3335</v>
      </c>
    </row>
    <row r="801" spans="1:2" x14ac:dyDescent="0.25">
      <c r="A801" s="50" t="s">
        <v>952</v>
      </c>
      <c r="B801" s="50" t="s">
        <v>3328</v>
      </c>
    </row>
    <row r="802" spans="1:2" x14ac:dyDescent="0.25">
      <c r="A802" s="50" t="s">
        <v>952</v>
      </c>
      <c r="B802" s="50" t="s">
        <v>3329</v>
      </c>
    </row>
    <row r="803" spans="1:2" x14ac:dyDescent="0.25">
      <c r="A803" s="50" t="s">
        <v>952</v>
      </c>
      <c r="B803" s="50" t="s">
        <v>3337</v>
      </c>
    </row>
    <row r="804" spans="1:2" x14ac:dyDescent="0.25">
      <c r="A804" s="50" t="s">
        <v>952</v>
      </c>
      <c r="B804" s="50" t="s">
        <v>3330</v>
      </c>
    </row>
    <row r="805" spans="1:2" x14ac:dyDescent="0.25">
      <c r="A805" s="50" t="s">
        <v>952</v>
      </c>
      <c r="B805" s="50" t="s">
        <v>3331</v>
      </c>
    </row>
    <row r="806" spans="1:2" x14ac:dyDescent="0.25">
      <c r="A806" s="50" t="s">
        <v>952</v>
      </c>
      <c r="B806" s="50" t="s">
        <v>3333</v>
      </c>
    </row>
    <row r="807" spans="1:2" x14ac:dyDescent="0.25">
      <c r="A807" s="50" t="s">
        <v>970</v>
      </c>
      <c r="B807" s="50" t="s">
        <v>3345</v>
      </c>
    </row>
    <row r="808" spans="1:2" x14ac:dyDescent="0.25">
      <c r="A808" s="50" t="s">
        <v>972</v>
      </c>
      <c r="B808" s="50" t="s">
        <v>3348</v>
      </c>
    </row>
    <row r="809" spans="1:2" x14ac:dyDescent="0.25">
      <c r="A809" s="50" t="s">
        <v>972</v>
      </c>
      <c r="B809" s="50" t="s">
        <v>3350</v>
      </c>
    </row>
    <row r="810" spans="1:2" x14ac:dyDescent="0.25">
      <c r="A810" s="50" t="s">
        <v>972</v>
      </c>
      <c r="B810" s="50" t="s">
        <v>3349</v>
      </c>
    </row>
    <row r="811" spans="1:2" x14ac:dyDescent="0.25">
      <c r="A811" s="50" t="s">
        <v>972</v>
      </c>
      <c r="B811" s="50" t="s">
        <v>3346</v>
      </c>
    </row>
    <row r="812" spans="1:2" x14ac:dyDescent="0.25">
      <c r="A812" s="50" t="s">
        <v>972</v>
      </c>
      <c r="B812" s="50" t="s">
        <v>3347</v>
      </c>
    </row>
    <row r="813" spans="1:2" x14ac:dyDescent="0.25">
      <c r="A813" s="50" t="s">
        <v>1341</v>
      </c>
      <c r="B813" s="50" t="s">
        <v>3659</v>
      </c>
    </row>
    <row r="814" spans="1:2" x14ac:dyDescent="0.25">
      <c r="A814" s="50" t="s">
        <v>978</v>
      </c>
      <c r="B814" s="50" t="s">
        <v>3365</v>
      </c>
    </row>
    <row r="815" spans="1:2" x14ac:dyDescent="0.25">
      <c r="A815" s="50" t="s">
        <v>978</v>
      </c>
      <c r="B815" s="50" t="s">
        <v>3360</v>
      </c>
    </row>
    <row r="816" spans="1:2" x14ac:dyDescent="0.25">
      <c r="A816" s="50" t="s">
        <v>978</v>
      </c>
      <c r="B816" s="50" t="s">
        <v>3363</v>
      </c>
    </row>
    <row r="817" spans="1:2" x14ac:dyDescent="0.25">
      <c r="A817" s="50" t="s">
        <v>978</v>
      </c>
      <c r="B817" s="50" t="s">
        <v>3362</v>
      </c>
    </row>
    <row r="818" spans="1:2" x14ac:dyDescent="0.25">
      <c r="A818" s="50" t="s">
        <v>978</v>
      </c>
      <c r="B818" s="50" t="s">
        <v>3356</v>
      </c>
    </row>
    <row r="819" spans="1:2" x14ac:dyDescent="0.25">
      <c r="A819" s="50" t="s">
        <v>978</v>
      </c>
      <c r="B819" s="50" t="s">
        <v>3351</v>
      </c>
    </row>
    <row r="820" spans="1:2" x14ac:dyDescent="0.25">
      <c r="A820" s="50" t="s">
        <v>978</v>
      </c>
      <c r="B820" s="50" t="s">
        <v>3352</v>
      </c>
    </row>
    <row r="821" spans="1:2" x14ac:dyDescent="0.25">
      <c r="A821" s="50" t="s">
        <v>978</v>
      </c>
      <c r="B821" s="50" t="s">
        <v>3358</v>
      </c>
    </row>
    <row r="822" spans="1:2" x14ac:dyDescent="0.25">
      <c r="A822" s="50" t="s">
        <v>978</v>
      </c>
      <c r="B822" s="50" t="s">
        <v>3367</v>
      </c>
    </row>
    <row r="823" spans="1:2" x14ac:dyDescent="0.25">
      <c r="A823" s="50" t="s">
        <v>978</v>
      </c>
      <c r="B823" s="50" t="s">
        <v>3353</v>
      </c>
    </row>
    <row r="824" spans="1:2" x14ac:dyDescent="0.25">
      <c r="A824" s="50" t="s">
        <v>978</v>
      </c>
      <c r="B824" s="50" t="s">
        <v>3354</v>
      </c>
    </row>
    <row r="825" spans="1:2" x14ac:dyDescent="0.25">
      <c r="A825" s="50" t="s">
        <v>978</v>
      </c>
      <c r="B825" s="50" t="s">
        <v>3366</v>
      </c>
    </row>
    <row r="826" spans="1:2" x14ac:dyDescent="0.25">
      <c r="A826" s="50" t="s">
        <v>978</v>
      </c>
      <c r="B826" s="50" t="s">
        <v>3355</v>
      </c>
    </row>
    <row r="827" spans="1:2" x14ac:dyDescent="0.25">
      <c r="A827" s="50" t="s">
        <v>978</v>
      </c>
      <c r="B827" s="50" t="s">
        <v>3368</v>
      </c>
    </row>
    <row r="828" spans="1:2" x14ac:dyDescent="0.25">
      <c r="A828" s="50" t="s">
        <v>978</v>
      </c>
      <c r="B828" s="50" t="s">
        <v>3361</v>
      </c>
    </row>
    <row r="829" spans="1:2" x14ac:dyDescent="0.25">
      <c r="A829" s="50" t="s">
        <v>978</v>
      </c>
      <c r="B829" s="50" t="s">
        <v>3370</v>
      </c>
    </row>
    <row r="830" spans="1:2" x14ac:dyDescent="0.25">
      <c r="A830" s="50" t="s">
        <v>978</v>
      </c>
      <c r="B830" s="50" t="s">
        <v>3359</v>
      </c>
    </row>
    <row r="831" spans="1:2" x14ac:dyDescent="0.25">
      <c r="A831" s="50" t="s">
        <v>978</v>
      </c>
      <c r="B831" s="50" t="s">
        <v>3364</v>
      </c>
    </row>
    <row r="832" spans="1:2" x14ac:dyDescent="0.25">
      <c r="A832" s="50" t="s">
        <v>978</v>
      </c>
      <c r="B832" s="50" t="s">
        <v>3369</v>
      </c>
    </row>
    <row r="833" spans="1:2" x14ac:dyDescent="0.25">
      <c r="A833" s="50" t="s">
        <v>978</v>
      </c>
      <c r="B833" s="50" t="s">
        <v>3357</v>
      </c>
    </row>
    <row r="834" spans="1:2" x14ac:dyDescent="0.25">
      <c r="A834" s="50" t="s">
        <v>999</v>
      </c>
      <c r="B834" s="50" t="s">
        <v>3371</v>
      </c>
    </row>
    <row r="835" spans="1:2" x14ac:dyDescent="0.25">
      <c r="A835" s="50" t="s">
        <v>1001</v>
      </c>
      <c r="B835" s="50" t="s">
        <v>3373</v>
      </c>
    </row>
    <row r="836" spans="1:2" x14ac:dyDescent="0.25">
      <c r="A836" s="50" t="s">
        <v>1001</v>
      </c>
      <c r="B836" s="50" t="s">
        <v>3376</v>
      </c>
    </row>
    <row r="837" spans="1:2" x14ac:dyDescent="0.25">
      <c r="A837" s="50" t="s">
        <v>1001</v>
      </c>
      <c r="B837" s="50" t="s">
        <v>3375</v>
      </c>
    </row>
    <row r="838" spans="1:2" x14ac:dyDescent="0.25">
      <c r="A838" s="50" t="s">
        <v>1001</v>
      </c>
      <c r="B838" s="50" t="s">
        <v>3377</v>
      </c>
    </row>
    <row r="839" spans="1:2" x14ac:dyDescent="0.25">
      <c r="A839" s="50" t="s">
        <v>1001</v>
      </c>
      <c r="B839" s="50" t="s">
        <v>3372</v>
      </c>
    </row>
    <row r="840" spans="1:2" x14ac:dyDescent="0.25">
      <c r="A840" s="50" t="s">
        <v>1001</v>
      </c>
      <c r="B840" s="50" t="s">
        <v>3374</v>
      </c>
    </row>
    <row r="841" spans="1:2" x14ac:dyDescent="0.25">
      <c r="A841" s="50" t="s">
        <v>1008</v>
      </c>
      <c r="B841" s="50" t="s">
        <v>3390</v>
      </c>
    </row>
    <row r="842" spans="1:2" x14ac:dyDescent="0.25">
      <c r="A842" s="50" t="s">
        <v>1008</v>
      </c>
      <c r="B842" s="50" t="s">
        <v>3378</v>
      </c>
    </row>
    <row r="843" spans="1:2" x14ac:dyDescent="0.25">
      <c r="A843" s="50" t="s">
        <v>1008</v>
      </c>
      <c r="B843" s="50" t="s">
        <v>3387</v>
      </c>
    </row>
    <row r="844" spans="1:2" x14ac:dyDescent="0.25">
      <c r="A844" s="50" t="s">
        <v>1008</v>
      </c>
      <c r="B844" s="50" t="s">
        <v>3383</v>
      </c>
    </row>
    <row r="845" spans="1:2" x14ac:dyDescent="0.25">
      <c r="A845" s="50" t="s">
        <v>1008</v>
      </c>
      <c r="B845" s="50" t="s">
        <v>3379</v>
      </c>
    </row>
    <row r="846" spans="1:2" x14ac:dyDescent="0.25">
      <c r="A846" s="50" t="s">
        <v>1008</v>
      </c>
      <c r="B846" s="50" t="s">
        <v>3388</v>
      </c>
    </row>
    <row r="847" spans="1:2" x14ac:dyDescent="0.25">
      <c r="A847" s="50" t="s">
        <v>1008</v>
      </c>
      <c r="B847" s="50" t="s">
        <v>3386</v>
      </c>
    </row>
    <row r="848" spans="1:2" x14ac:dyDescent="0.25">
      <c r="A848" s="50" t="s">
        <v>1008</v>
      </c>
      <c r="B848" s="50" t="s">
        <v>3380</v>
      </c>
    </row>
    <row r="849" spans="1:2" x14ac:dyDescent="0.25">
      <c r="A849" s="50" t="s">
        <v>1008</v>
      </c>
      <c r="B849" s="50" t="s">
        <v>3381</v>
      </c>
    </row>
    <row r="850" spans="1:2" x14ac:dyDescent="0.25">
      <c r="A850" s="50" t="s">
        <v>1008</v>
      </c>
      <c r="B850" s="50" t="s">
        <v>3382</v>
      </c>
    </row>
    <row r="851" spans="1:2" x14ac:dyDescent="0.25">
      <c r="A851" s="50" t="s">
        <v>1008</v>
      </c>
      <c r="B851" s="50" t="s">
        <v>3385</v>
      </c>
    </row>
    <row r="852" spans="1:2" x14ac:dyDescent="0.25">
      <c r="A852" s="50" t="s">
        <v>1008</v>
      </c>
      <c r="B852" s="50" t="s">
        <v>3389</v>
      </c>
    </row>
    <row r="853" spans="1:2" x14ac:dyDescent="0.25">
      <c r="A853" s="50" t="s">
        <v>1008</v>
      </c>
      <c r="B853" s="50" t="s">
        <v>3384</v>
      </c>
    </row>
    <row r="854" spans="1:2" x14ac:dyDescent="0.25">
      <c r="A854" s="50" t="s">
        <v>1021</v>
      </c>
      <c r="B854" s="50" t="s">
        <v>3392</v>
      </c>
    </row>
    <row r="855" spans="1:2" x14ac:dyDescent="0.25">
      <c r="A855" s="50" t="s">
        <v>1021</v>
      </c>
      <c r="B855" s="50" t="s">
        <v>3391</v>
      </c>
    </row>
    <row r="856" spans="1:2" x14ac:dyDescent="0.25">
      <c r="A856" s="50" t="s">
        <v>1021</v>
      </c>
      <c r="B856" s="50" t="s">
        <v>3394</v>
      </c>
    </row>
    <row r="857" spans="1:2" x14ac:dyDescent="0.25">
      <c r="A857" s="50" t="s">
        <v>1021</v>
      </c>
      <c r="B857" s="50" t="s">
        <v>3393</v>
      </c>
    </row>
    <row r="858" spans="1:2" x14ac:dyDescent="0.25">
      <c r="A858" s="50" t="s">
        <v>1329</v>
      </c>
      <c r="B858" s="50" t="s">
        <v>3653</v>
      </c>
    </row>
    <row r="859" spans="1:2" x14ac:dyDescent="0.25">
      <c r="A859" s="50" t="s">
        <v>1409</v>
      </c>
      <c r="B859" s="50" t="s">
        <v>3708</v>
      </c>
    </row>
    <row r="860" spans="1:2" x14ac:dyDescent="0.25">
      <c r="A860" s="50" t="s">
        <v>1026</v>
      </c>
      <c r="B860" s="50" t="s">
        <v>3395</v>
      </c>
    </row>
    <row r="861" spans="1:2" x14ac:dyDescent="0.25">
      <c r="A861" s="50" t="s">
        <v>1026</v>
      </c>
      <c r="B861" s="50" t="s">
        <v>3396</v>
      </c>
    </row>
    <row r="862" spans="1:2" x14ac:dyDescent="0.25">
      <c r="A862" s="50" t="s">
        <v>1026</v>
      </c>
      <c r="B862" s="50" t="s">
        <v>3397</v>
      </c>
    </row>
    <row r="863" spans="1:2" x14ac:dyDescent="0.25">
      <c r="A863" s="50" t="s">
        <v>1029</v>
      </c>
      <c r="B863" s="50" t="s">
        <v>3398</v>
      </c>
    </row>
    <row r="864" spans="1:2" x14ac:dyDescent="0.25">
      <c r="A864" s="50" t="s">
        <v>1029</v>
      </c>
      <c r="B864" s="50" t="s">
        <v>3399</v>
      </c>
    </row>
    <row r="865" spans="1:2" x14ac:dyDescent="0.25">
      <c r="A865" s="50" t="s">
        <v>1029</v>
      </c>
      <c r="B865" s="50" t="s">
        <v>3400</v>
      </c>
    </row>
    <row r="866" spans="1:2" x14ac:dyDescent="0.25">
      <c r="A866" s="50" t="s">
        <v>1034</v>
      </c>
      <c r="B866" s="50" t="s">
        <v>3402</v>
      </c>
    </row>
    <row r="867" spans="1:2" x14ac:dyDescent="0.25">
      <c r="A867" s="50" t="s">
        <v>1034</v>
      </c>
      <c r="B867" s="50" t="s">
        <v>3405</v>
      </c>
    </row>
    <row r="868" spans="1:2" x14ac:dyDescent="0.25">
      <c r="A868" s="50" t="s">
        <v>1034</v>
      </c>
      <c r="B868" s="50" t="s">
        <v>3403</v>
      </c>
    </row>
    <row r="869" spans="1:2" x14ac:dyDescent="0.25">
      <c r="A869" s="50" t="s">
        <v>1034</v>
      </c>
      <c r="B869" s="50" t="s">
        <v>3404</v>
      </c>
    </row>
    <row r="870" spans="1:2" x14ac:dyDescent="0.25">
      <c r="A870" s="50" t="s">
        <v>1039</v>
      </c>
      <c r="B870" s="50" t="s">
        <v>3406</v>
      </c>
    </row>
    <row r="871" spans="1:2" x14ac:dyDescent="0.25">
      <c r="A871" s="50" t="s">
        <v>1039</v>
      </c>
      <c r="B871" s="50" t="s">
        <v>3407</v>
      </c>
    </row>
    <row r="872" spans="1:2" x14ac:dyDescent="0.25">
      <c r="A872" s="50" t="s">
        <v>1039</v>
      </c>
      <c r="B872" s="50" t="s">
        <v>3408</v>
      </c>
    </row>
    <row r="873" spans="1:2" x14ac:dyDescent="0.25">
      <c r="A873" s="50" t="s">
        <v>1039</v>
      </c>
      <c r="B873" s="50" t="s">
        <v>3409</v>
      </c>
    </row>
    <row r="874" spans="1:2" x14ac:dyDescent="0.25">
      <c r="A874" s="50" t="s">
        <v>1039</v>
      </c>
      <c r="B874" s="50" t="s">
        <v>3412</v>
      </c>
    </row>
    <row r="875" spans="1:2" x14ac:dyDescent="0.25">
      <c r="A875" s="50" t="s">
        <v>1039</v>
      </c>
      <c r="B875" s="50" t="s">
        <v>3411</v>
      </c>
    </row>
    <row r="876" spans="1:2" x14ac:dyDescent="0.25">
      <c r="A876" s="50" t="s">
        <v>1039</v>
      </c>
      <c r="B876" s="50" t="s">
        <v>3410</v>
      </c>
    </row>
    <row r="877" spans="1:2" x14ac:dyDescent="0.25">
      <c r="A877" s="50" t="s">
        <v>1335</v>
      </c>
      <c r="B877" s="50" t="s">
        <v>3656</v>
      </c>
    </row>
    <row r="878" spans="1:2" x14ac:dyDescent="0.25">
      <c r="A878" s="50" t="s">
        <v>1046</v>
      </c>
      <c r="B878" s="50" t="s">
        <v>3413</v>
      </c>
    </row>
    <row r="879" spans="1:2" x14ac:dyDescent="0.25">
      <c r="A879" s="50" t="s">
        <v>1046</v>
      </c>
      <c r="B879" s="50" t="s">
        <v>3416</v>
      </c>
    </row>
    <row r="880" spans="1:2" x14ac:dyDescent="0.25">
      <c r="A880" s="50" t="s">
        <v>1046</v>
      </c>
      <c r="B880" s="50" t="s">
        <v>3418</v>
      </c>
    </row>
    <row r="881" spans="1:2" x14ac:dyDescent="0.25">
      <c r="A881" s="50" t="s">
        <v>1046</v>
      </c>
      <c r="B881" s="50" t="s">
        <v>3420</v>
      </c>
    </row>
    <row r="882" spans="1:2" x14ac:dyDescent="0.25">
      <c r="A882" s="50" t="s">
        <v>1046</v>
      </c>
      <c r="B882" s="50" t="s">
        <v>3415</v>
      </c>
    </row>
    <row r="883" spans="1:2" x14ac:dyDescent="0.25">
      <c r="A883" s="50" t="s">
        <v>1046</v>
      </c>
      <c r="B883" s="50" t="s">
        <v>3419</v>
      </c>
    </row>
    <row r="884" spans="1:2" x14ac:dyDescent="0.25">
      <c r="A884" s="50" t="s">
        <v>1046</v>
      </c>
      <c r="B884" s="50" t="s">
        <v>3414</v>
      </c>
    </row>
    <row r="885" spans="1:2" x14ac:dyDescent="0.25">
      <c r="A885" s="50" t="s">
        <v>1046</v>
      </c>
      <c r="B885" s="50" t="s">
        <v>3417</v>
      </c>
    </row>
    <row r="886" spans="1:2" x14ac:dyDescent="0.25">
      <c r="A886" s="50" t="s">
        <v>1046</v>
      </c>
      <c r="B886" s="50" t="s">
        <v>3421</v>
      </c>
    </row>
    <row r="887" spans="1:2" x14ac:dyDescent="0.25">
      <c r="A887" s="50" t="s">
        <v>1383</v>
      </c>
      <c r="B887" s="50" t="s">
        <v>3687</v>
      </c>
    </row>
    <row r="888" spans="1:2" x14ac:dyDescent="0.25">
      <c r="A888" s="50" t="s">
        <v>1383</v>
      </c>
      <c r="B888" s="50" t="s">
        <v>3688</v>
      </c>
    </row>
    <row r="889" spans="1:2" x14ac:dyDescent="0.25">
      <c r="A889" s="50" t="s">
        <v>1383</v>
      </c>
      <c r="B889" s="50" t="s">
        <v>3689</v>
      </c>
    </row>
    <row r="890" spans="1:2" x14ac:dyDescent="0.25">
      <c r="A890" s="50" t="s">
        <v>1055</v>
      </c>
      <c r="B890" s="50" t="s">
        <v>3422</v>
      </c>
    </row>
    <row r="891" spans="1:2" x14ac:dyDescent="0.25">
      <c r="A891" s="50" t="s">
        <v>1057</v>
      </c>
      <c r="B891" s="50" t="s">
        <v>3427</v>
      </c>
    </row>
    <row r="892" spans="1:2" x14ac:dyDescent="0.25">
      <c r="A892" s="50" t="s">
        <v>1057</v>
      </c>
      <c r="B892" s="50" t="s">
        <v>3423</v>
      </c>
    </row>
    <row r="893" spans="1:2" x14ac:dyDescent="0.25">
      <c r="A893" s="50" t="s">
        <v>1057</v>
      </c>
      <c r="B893" s="50" t="s">
        <v>3424</v>
      </c>
    </row>
    <row r="894" spans="1:2" x14ac:dyDescent="0.25">
      <c r="A894" s="50" t="s">
        <v>1057</v>
      </c>
      <c r="B894" s="50" t="s">
        <v>3425</v>
      </c>
    </row>
    <row r="895" spans="1:2" x14ac:dyDescent="0.25">
      <c r="A895" s="50" t="s">
        <v>1057</v>
      </c>
      <c r="B895" s="50" t="s">
        <v>3429</v>
      </c>
    </row>
    <row r="896" spans="1:2" x14ac:dyDescent="0.25">
      <c r="A896" s="50" t="s">
        <v>1057</v>
      </c>
      <c r="B896" s="50" t="s">
        <v>3426</v>
      </c>
    </row>
    <row r="897" spans="1:2" x14ac:dyDescent="0.25">
      <c r="A897" s="50" t="s">
        <v>1057</v>
      </c>
      <c r="B897" s="50" t="s">
        <v>3428</v>
      </c>
    </row>
    <row r="898" spans="1:2" x14ac:dyDescent="0.25">
      <c r="A898" s="50" t="s">
        <v>1064</v>
      </c>
      <c r="B898" s="50" t="s">
        <v>3430</v>
      </c>
    </row>
    <row r="899" spans="1:2" x14ac:dyDescent="0.25">
      <c r="A899" s="50" t="s">
        <v>1066</v>
      </c>
      <c r="B899" s="50" t="s">
        <v>3437</v>
      </c>
    </row>
    <row r="900" spans="1:2" x14ac:dyDescent="0.25">
      <c r="A900" s="50" t="s">
        <v>1066</v>
      </c>
      <c r="B900" s="50" t="s">
        <v>3439</v>
      </c>
    </row>
    <row r="901" spans="1:2" x14ac:dyDescent="0.25">
      <c r="A901" s="50" t="s">
        <v>1066</v>
      </c>
      <c r="B901" s="50" t="s">
        <v>3436</v>
      </c>
    </row>
    <row r="902" spans="1:2" x14ac:dyDescent="0.25">
      <c r="A902" s="50" t="s">
        <v>1066</v>
      </c>
      <c r="B902" s="50" t="s">
        <v>3432</v>
      </c>
    </row>
    <row r="903" spans="1:2" x14ac:dyDescent="0.25">
      <c r="A903" s="50" t="s">
        <v>1066</v>
      </c>
      <c r="B903" s="50" t="s">
        <v>3440</v>
      </c>
    </row>
    <row r="904" spans="1:2" x14ac:dyDescent="0.25">
      <c r="A904" s="50" t="s">
        <v>1066</v>
      </c>
      <c r="B904" s="50" t="s">
        <v>3441</v>
      </c>
    </row>
    <row r="905" spans="1:2" x14ac:dyDescent="0.25">
      <c r="A905" s="50" t="s">
        <v>1066</v>
      </c>
      <c r="B905" s="50" t="s">
        <v>3442</v>
      </c>
    </row>
    <row r="906" spans="1:2" x14ac:dyDescent="0.25">
      <c r="A906" s="50" t="s">
        <v>1066</v>
      </c>
      <c r="B906" s="50" t="s">
        <v>3431</v>
      </c>
    </row>
    <row r="907" spans="1:2" x14ac:dyDescent="0.25">
      <c r="A907" s="50" t="s">
        <v>1066</v>
      </c>
      <c r="B907" s="50" t="s">
        <v>3433</v>
      </c>
    </row>
    <row r="908" spans="1:2" x14ac:dyDescent="0.25">
      <c r="A908" s="50" t="s">
        <v>1066</v>
      </c>
      <c r="B908" s="50" t="s">
        <v>3438</v>
      </c>
    </row>
    <row r="909" spans="1:2" x14ac:dyDescent="0.25">
      <c r="A909" s="50" t="s">
        <v>1066</v>
      </c>
      <c r="B909" s="50" t="s">
        <v>3434</v>
      </c>
    </row>
    <row r="910" spans="1:2" x14ac:dyDescent="0.25">
      <c r="A910" s="50" t="s">
        <v>1066</v>
      </c>
      <c r="B910" s="50" t="s">
        <v>3435</v>
      </c>
    </row>
    <row r="911" spans="1:2" x14ac:dyDescent="0.25">
      <c r="A911" s="50" t="s">
        <v>1078</v>
      </c>
      <c r="B911" s="50" t="s">
        <v>3453</v>
      </c>
    </row>
    <row r="912" spans="1:2" x14ac:dyDescent="0.25">
      <c r="A912" s="50" t="s">
        <v>1078</v>
      </c>
      <c r="B912" s="50" t="s">
        <v>3443</v>
      </c>
    </row>
    <row r="913" spans="1:2" x14ac:dyDescent="0.25">
      <c r="A913" s="50" t="s">
        <v>1078</v>
      </c>
      <c r="B913" s="50" t="s">
        <v>3444</v>
      </c>
    </row>
    <row r="914" spans="1:2" x14ac:dyDescent="0.25">
      <c r="A914" s="50" t="s">
        <v>1078</v>
      </c>
      <c r="B914" s="50" t="s">
        <v>3457</v>
      </c>
    </row>
    <row r="915" spans="1:2" x14ac:dyDescent="0.25">
      <c r="A915" s="50" t="s">
        <v>1078</v>
      </c>
      <c r="B915" s="50" t="s">
        <v>3468</v>
      </c>
    </row>
    <row r="916" spans="1:2" x14ac:dyDescent="0.25">
      <c r="A916" s="50" t="s">
        <v>1078</v>
      </c>
      <c r="B916" s="50" t="s">
        <v>3447</v>
      </c>
    </row>
    <row r="917" spans="1:2" x14ac:dyDescent="0.25">
      <c r="A917" s="50" t="s">
        <v>1078</v>
      </c>
      <c r="B917" s="50" t="s">
        <v>3451</v>
      </c>
    </row>
    <row r="918" spans="1:2" x14ac:dyDescent="0.25">
      <c r="A918" s="50" t="s">
        <v>1078</v>
      </c>
      <c r="B918" s="50" t="s">
        <v>3450</v>
      </c>
    </row>
    <row r="919" spans="1:2" x14ac:dyDescent="0.25">
      <c r="A919" s="50" t="s">
        <v>1078</v>
      </c>
      <c r="B919" s="50" t="s">
        <v>3456</v>
      </c>
    </row>
    <row r="920" spans="1:2" x14ac:dyDescent="0.25">
      <c r="A920" s="50" t="s">
        <v>1078</v>
      </c>
      <c r="B920" s="50" t="s">
        <v>3445</v>
      </c>
    </row>
    <row r="921" spans="1:2" x14ac:dyDescent="0.25">
      <c r="A921" s="50" t="s">
        <v>1078</v>
      </c>
      <c r="B921" s="50" t="s">
        <v>3449</v>
      </c>
    </row>
    <row r="922" spans="1:2" x14ac:dyDescent="0.25">
      <c r="A922" s="50" t="s">
        <v>1078</v>
      </c>
      <c r="B922" s="50" t="s">
        <v>3470</v>
      </c>
    </row>
    <row r="923" spans="1:2" x14ac:dyDescent="0.25">
      <c r="A923" s="50" t="s">
        <v>1078</v>
      </c>
      <c r="B923" s="50" t="s">
        <v>3459</v>
      </c>
    </row>
    <row r="924" spans="1:2" x14ac:dyDescent="0.25">
      <c r="A924" s="50" t="s">
        <v>1078</v>
      </c>
      <c r="B924" s="50" t="s">
        <v>3448</v>
      </c>
    </row>
    <row r="925" spans="1:2" x14ac:dyDescent="0.25">
      <c r="A925" s="50" t="s">
        <v>1078</v>
      </c>
      <c r="B925" s="50" t="s">
        <v>3464</v>
      </c>
    </row>
    <row r="926" spans="1:2" x14ac:dyDescent="0.25">
      <c r="A926" s="50" t="s">
        <v>1078</v>
      </c>
      <c r="B926" s="50" t="s">
        <v>3466</v>
      </c>
    </row>
    <row r="927" spans="1:2" x14ac:dyDescent="0.25">
      <c r="A927" s="50" t="s">
        <v>1078</v>
      </c>
      <c r="B927" s="50" t="s">
        <v>3462</v>
      </c>
    </row>
    <row r="928" spans="1:2" x14ac:dyDescent="0.25">
      <c r="A928" s="50" t="s">
        <v>1078</v>
      </c>
      <c r="B928" s="50" t="s">
        <v>3458</v>
      </c>
    </row>
    <row r="929" spans="1:2" x14ac:dyDescent="0.25">
      <c r="A929" s="50" t="s">
        <v>1078</v>
      </c>
      <c r="B929" s="50" t="s">
        <v>3461</v>
      </c>
    </row>
    <row r="930" spans="1:2" x14ac:dyDescent="0.25">
      <c r="A930" s="50" t="s">
        <v>1078</v>
      </c>
      <c r="B930" s="50" t="s">
        <v>3452</v>
      </c>
    </row>
    <row r="931" spans="1:2" x14ac:dyDescent="0.25">
      <c r="A931" s="50" t="s">
        <v>1078</v>
      </c>
      <c r="B931" s="50" t="s">
        <v>3454</v>
      </c>
    </row>
    <row r="932" spans="1:2" x14ac:dyDescent="0.25">
      <c r="A932" s="50" t="s">
        <v>1078</v>
      </c>
      <c r="B932" s="50" t="s">
        <v>3455</v>
      </c>
    </row>
    <row r="933" spans="1:2" x14ac:dyDescent="0.25">
      <c r="A933" s="50" t="s">
        <v>1078</v>
      </c>
      <c r="B933" s="50" t="s">
        <v>3467</v>
      </c>
    </row>
    <row r="934" spans="1:2" x14ac:dyDescent="0.25">
      <c r="A934" s="50" t="s">
        <v>1078</v>
      </c>
      <c r="B934" s="50" t="s">
        <v>3463</v>
      </c>
    </row>
    <row r="935" spans="1:2" x14ac:dyDescent="0.25">
      <c r="A935" s="50" t="s">
        <v>1078</v>
      </c>
      <c r="B935" s="50" t="s">
        <v>3471</v>
      </c>
    </row>
    <row r="936" spans="1:2" x14ac:dyDescent="0.25">
      <c r="A936" s="50" t="s">
        <v>1078</v>
      </c>
      <c r="B936" s="50" t="s">
        <v>3446</v>
      </c>
    </row>
    <row r="937" spans="1:2" x14ac:dyDescent="0.25">
      <c r="A937" s="50" t="s">
        <v>1078</v>
      </c>
      <c r="B937" s="50" t="s">
        <v>3465</v>
      </c>
    </row>
    <row r="938" spans="1:2" x14ac:dyDescent="0.25">
      <c r="A938" s="50" t="s">
        <v>1078</v>
      </c>
      <c r="B938" s="50" t="s">
        <v>3469</v>
      </c>
    </row>
    <row r="939" spans="1:2" x14ac:dyDescent="0.25">
      <c r="A939" s="50" t="s">
        <v>1078</v>
      </c>
      <c r="B939" s="50" t="s">
        <v>3460</v>
      </c>
    </row>
    <row r="940" spans="1:2" x14ac:dyDescent="0.25">
      <c r="A940" s="50" t="s">
        <v>1106</v>
      </c>
      <c r="B940" s="50" t="s">
        <v>3475</v>
      </c>
    </row>
    <row r="941" spans="1:2" x14ac:dyDescent="0.25">
      <c r="A941" s="50" t="s">
        <v>1106</v>
      </c>
      <c r="B941" s="50" t="s">
        <v>3472</v>
      </c>
    </row>
    <row r="942" spans="1:2" x14ac:dyDescent="0.25">
      <c r="A942" s="50" t="s">
        <v>1106</v>
      </c>
      <c r="B942" s="50" t="s">
        <v>3473</v>
      </c>
    </row>
    <row r="943" spans="1:2" x14ac:dyDescent="0.25">
      <c r="A943" s="50" t="s">
        <v>1106</v>
      </c>
      <c r="B943" s="50" t="s">
        <v>3474</v>
      </c>
    </row>
    <row r="944" spans="1:2" x14ac:dyDescent="0.25">
      <c r="A944" s="50" t="s">
        <v>1106</v>
      </c>
      <c r="B944" s="50" t="s">
        <v>3476</v>
      </c>
    </row>
    <row r="945" spans="1:2" x14ac:dyDescent="0.25">
      <c r="A945" s="50" t="s">
        <v>1112</v>
      </c>
      <c r="B945" s="50" t="s">
        <v>3478</v>
      </c>
    </row>
    <row r="946" spans="1:2" x14ac:dyDescent="0.25">
      <c r="A946" s="50" t="s">
        <v>1112</v>
      </c>
      <c r="B946" s="50" t="s">
        <v>3477</v>
      </c>
    </row>
    <row r="947" spans="1:2" x14ac:dyDescent="0.25">
      <c r="A947" s="50" t="s">
        <v>1112</v>
      </c>
      <c r="B947" s="50" t="s">
        <v>3479</v>
      </c>
    </row>
    <row r="948" spans="1:2" x14ac:dyDescent="0.25">
      <c r="A948" s="50" t="s">
        <v>1112</v>
      </c>
      <c r="B948" s="50" t="s">
        <v>3480</v>
      </c>
    </row>
    <row r="949" spans="1:2" x14ac:dyDescent="0.25">
      <c r="A949" s="50" t="s">
        <v>1112</v>
      </c>
      <c r="B949" s="50" t="s">
        <v>3481</v>
      </c>
    </row>
    <row r="950" spans="1:2" x14ac:dyDescent="0.25">
      <c r="A950" s="50" t="s">
        <v>1122</v>
      </c>
      <c r="B950" s="50" t="s">
        <v>3494</v>
      </c>
    </row>
    <row r="951" spans="1:2" x14ac:dyDescent="0.25">
      <c r="A951" s="50" t="s">
        <v>1122</v>
      </c>
      <c r="B951" s="50" t="s">
        <v>3485</v>
      </c>
    </row>
    <row r="952" spans="1:2" x14ac:dyDescent="0.25">
      <c r="A952" s="50" t="s">
        <v>1122</v>
      </c>
      <c r="B952" s="50" t="s">
        <v>3498</v>
      </c>
    </row>
    <row r="953" spans="1:2" x14ac:dyDescent="0.25">
      <c r="A953" s="50" t="s">
        <v>1122</v>
      </c>
      <c r="B953" s="50" t="s">
        <v>3486</v>
      </c>
    </row>
    <row r="954" spans="1:2" x14ac:dyDescent="0.25">
      <c r="A954" s="50" t="s">
        <v>1122</v>
      </c>
      <c r="B954" s="50" t="s">
        <v>3487</v>
      </c>
    </row>
    <row r="955" spans="1:2" x14ac:dyDescent="0.25">
      <c r="A955" s="50" t="s">
        <v>1122</v>
      </c>
      <c r="B955" s="50" t="s">
        <v>3499</v>
      </c>
    </row>
    <row r="956" spans="1:2" x14ac:dyDescent="0.25">
      <c r="A956" s="50" t="s">
        <v>1122</v>
      </c>
      <c r="B956" s="50" t="s">
        <v>3488</v>
      </c>
    </row>
    <row r="957" spans="1:2" x14ac:dyDescent="0.25">
      <c r="A957" s="50" t="s">
        <v>1122</v>
      </c>
      <c r="B957" s="50" t="s">
        <v>3500</v>
      </c>
    </row>
    <row r="958" spans="1:2" x14ac:dyDescent="0.25">
      <c r="A958" s="50" t="s">
        <v>1122</v>
      </c>
      <c r="B958" s="50" t="s">
        <v>3496</v>
      </c>
    </row>
    <row r="959" spans="1:2" x14ac:dyDescent="0.25">
      <c r="A959" s="50" t="s">
        <v>1122</v>
      </c>
      <c r="B959" s="50" t="s">
        <v>3489</v>
      </c>
    </row>
    <row r="960" spans="1:2" x14ac:dyDescent="0.25">
      <c r="A960" s="50" t="s">
        <v>1122</v>
      </c>
      <c r="B960" s="50" t="s">
        <v>3490</v>
      </c>
    </row>
    <row r="961" spans="1:2" x14ac:dyDescent="0.25">
      <c r="A961" s="50" t="s">
        <v>1122</v>
      </c>
      <c r="B961" s="50" t="s">
        <v>3497</v>
      </c>
    </row>
    <row r="962" spans="1:2" x14ac:dyDescent="0.25">
      <c r="A962" s="50" t="s">
        <v>1122</v>
      </c>
      <c r="B962" s="50" t="s">
        <v>3495</v>
      </c>
    </row>
    <row r="963" spans="1:2" x14ac:dyDescent="0.25">
      <c r="A963" s="50" t="s">
        <v>1122</v>
      </c>
      <c r="B963" s="50" t="s">
        <v>3491</v>
      </c>
    </row>
    <row r="964" spans="1:2" x14ac:dyDescent="0.25">
      <c r="A964" s="50" t="s">
        <v>1122</v>
      </c>
      <c r="B964" s="50" t="s">
        <v>3492</v>
      </c>
    </row>
    <row r="965" spans="1:2" x14ac:dyDescent="0.25">
      <c r="A965" s="50" t="s">
        <v>1122</v>
      </c>
      <c r="B965" s="50" t="s">
        <v>3493</v>
      </c>
    </row>
    <row r="966" spans="1:2" x14ac:dyDescent="0.25">
      <c r="A966" s="50" t="s">
        <v>1138</v>
      </c>
      <c r="B966" s="50" t="s">
        <v>3504</v>
      </c>
    </row>
    <row r="967" spans="1:2" x14ac:dyDescent="0.25">
      <c r="A967" s="50" t="s">
        <v>1138</v>
      </c>
      <c r="B967" s="50" t="s">
        <v>3508</v>
      </c>
    </row>
    <row r="968" spans="1:2" x14ac:dyDescent="0.25">
      <c r="A968" s="50" t="s">
        <v>1138</v>
      </c>
      <c r="B968" s="50" t="s">
        <v>3503</v>
      </c>
    </row>
    <row r="969" spans="1:2" x14ac:dyDescent="0.25">
      <c r="A969" s="50" t="s">
        <v>1138</v>
      </c>
      <c r="B969" s="50" t="s">
        <v>3501</v>
      </c>
    </row>
    <row r="970" spans="1:2" x14ac:dyDescent="0.25">
      <c r="A970" s="50" t="s">
        <v>1138</v>
      </c>
      <c r="B970" s="50" t="s">
        <v>3507</v>
      </c>
    </row>
    <row r="971" spans="1:2" x14ac:dyDescent="0.25">
      <c r="A971" s="50" t="s">
        <v>1138</v>
      </c>
      <c r="B971" s="50" t="s">
        <v>3506</v>
      </c>
    </row>
    <row r="972" spans="1:2" x14ac:dyDescent="0.25">
      <c r="A972" s="50" t="s">
        <v>1138</v>
      </c>
      <c r="B972" s="50" t="s">
        <v>3502</v>
      </c>
    </row>
    <row r="973" spans="1:2" x14ac:dyDescent="0.25">
      <c r="A973" s="50" t="s">
        <v>1138</v>
      </c>
      <c r="B973" s="50" t="s">
        <v>3505</v>
      </c>
    </row>
    <row r="974" spans="1:2" x14ac:dyDescent="0.25">
      <c r="A974" s="50" t="s">
        <v>1138</v>
      </c>
      <c r="B974" s="50" t="s">
        <v>3509</v>
      </c>
    </row>
    <row r="975" spans="1:2" x14ac:dyDescent="0.25">
      <c r="A975" s="50" t="s">
        <v>1118</v>
      </c>
      <c r="B975" s="50" t="s">
        <v>3482</v>
      </c>
    </row>
    <row r="976" spans="1:2" x14ac:dyDescent="0.25">
      <c r="A976" s="50" t="s">
        <v>1118</v>
      </c>
      <c r="B976" s="50" t="s">
        <v>3484</v>
      </c>
    </row>
    <row r="977" spans="1:2" x14ac:dyDescent="0.25">
      <c r="A977" s="50" t="s">
        <v>1118</v>
      </c>
      <c r="B977" s="50" t="s">
        <v>3483</v>
      </c>
    </row>
    <row r="978" spans="1:2" x14ac:dyDescent="0.25">
      <c r="A978" s="50" t="s">
        <v>1147</v>
      </c>
      <c r="B978" s="50" t="s">
        <v>3510</v>
      </c>
    </row>
    <row r="979" spans="1:2" x14ac:dyDescent="0.25">
      <c r="A979" s="50" t="s">
        <v>1147</v>
      </c>
      <c r="B979" s="50" t="s">
        <v>3513</v>
      </c>
    </row>
    <row r="980" spans="1:2" x14ac:dyDescent="0.25">
      <c r="A980" s="50" t="s">
        <v>1147</v>
      </c>
      <c r="B980" s="50" t="s">
        <v>3511</v>
      </c>
    </row>
    <row r="981" spans="1:2" x14ac:dyDescent="0.25">
      <c r="A981" s="50" t="s">
        <v>1147</v>
      </c>
      <c r="B981" s="50" t="s">
        <v>3512</v>
      </c>
    </row>
    <row r="982" spans="1:2" x14ac:dyDescent="0.25">
      <c r="A982" s="50" t="s">
        <v>1152</v>
      </c>
      <c r="B982" s="50" t="s">
        <v>3519</v>
      </c>
    </row>
    <row r="983" spans="1:2" x14ac:dyDescent="0.25">
      <c r="A983" s="50" t="s">
        <v>1152</v>
      </c>
      <c r="B983" s="50" t="s">
        <v>3514</v>
      </c>
    </row>
    <row r="984" spans="1:2" x14ac:dyDescent="0.25">
      <c r="A984" s="50" t="s">
        <v>1152</v>
      </c>
      <c r="B984" s="50" t="s">
        <v>3520</v>
      </c>
    </row>
    <row r="985" spans="1:2" x14ac:dyDescent="0.25">
      <c r="A985" s="50" t="s">
        <v>1152</v>
      </c>
      <c r="B985" s="50" t="s">
        <v>3515</v>
      </c>
    </row>
    <row r="986" spans="1:2" x14ac:dyDescent="0.25">
      <c r="A986" s="50" t="s">
        <v>1152</v>
      </c>
      <c r="B986" s="50" t="s">
        <v>3516</v>
      </c>
    </row>
    <row r="987" spans="1:2" x14ac:dyDescent="0.25">
      <c r="A987" s="50" t="s">
        <v>1152</v>
      </c>
      <c r="B987" s="50" t="s">
        <v>3517</v>
      </c>
    </row>
    <row r="988" spans="1:2" x14ac:dyDescent="0.25">
      <c r="A988" s="50" t="s">
        <v>1152</v>
      </c>
      <c r="B988" s="50" t="s">
        <v>3518</v>
      </c>
    </row>
    <row r="989" spans="1:2" x14ac:dyDescent="0.25">
      <c r="A989" s="50" t="s">
        <v>1152</v>
      </c>
      <c r="B989" s="50" t="s">
        <v>3521</v>
      </c>
    </row>
    <row r="990" spans="1:2" x14ac:dyDescent="0.25">
      <c r="A990" s="50" t="s">
        <v>1161</v>
      </c>
      <c r="B990" s="50" t="s">
        <v>3523</v>
      </c>
    </row>
    <row r="991" spans="1:2" x14ac:dyDescent="0.25">
      <c r="A991" s="50" t="s">
        <v>1161</v>
      </c>
      <c r="B991" s="50" t="s">
        <v>3524</v>
      </c>
    </row>
    <row r="992" spans="1:2" x14ac:dyDescent="0.25">
      <c r="A992" s="50" t="s">
        <v>1161</v>
      </c>
      <c r="B992" s="50" t="s">
        <v>3522</v>
      </c>
    </row>
    <row r="993" spans="1:2" x14ac:dyDescent="0.25">
      <c r="A993" s="50" t="s">
        <v>1161</v>
      </c>
      <c r="B993" s="50" t="s">
        <v>3525</v>
      </c>
    </row>
    <row r="994" spans="1:2" x14ac:dyDescent="0.25">
      <c r="A994" s="50" t="s">
        <v>1161</v>
      </c>
      <c r="B994" s="50" t="s">
        <v>3526</v>
      </c>
    </row>
    <row r="995" spans="1:2" x14ac:dyDescent="0.25">
      <c r="A995" s="50" t="s">
        <v>1161</v>
      </c>
      <c r="B995" s="50" t="s">
        <v>3527</v>
      </c>
    </row>
    <row r="996" spans="1:2" x14ac:dyDescent="0.25">
      <c r="A996" s="50" t="s">
        <v>1161</v>
      </c>
      <c r="B996" s="50" t="s">
        <v>3528</v>
      </c>
    </row>
    <row r="997" spans="1:2" x14ac:dyDescent="0.25">
      <c r="A997" s="50" t="s">
        <v>1169</v>
      </c>
      <c r="B997" s="50" t="s">
        <v>3529</v>
      </c>
    </row>
    <row r="998" spans="1:2" x14ac:dyDescent="0.25">
      <c r="A998" s="50" t="s">
        <v>1169</v>
      </c>
      <c r="B998" s="50" t="s">
        <v>3530</v>
      </c>
    </row>
    <row r="999" spans="1:2" x14ac:dyDescent="0.25">
      <c r="A999" s="50" t="s">
        <v>1171</v>
      </c>
      <c r="B999" s="50" t="s">
        <v>3533</v>
      </c>
    </row>
    <row r="1000" spans="1:2" x14ac:dyDescent="0.25">
      <c r="A1000" s="50" t="s">
        <v>1171</v>
      </c>
      <c r="B1000" s="50" t="s">
        <v>3534</v>
      </c>
    </row>
    <row r="1001" spans="1:2" x14ac:dyDescent="0.25">
      <c r="A1001" s="50" t="s">
        <v>1171</v>
      </c>
      <c r="B1001" s="50" t="s">
        <v>3532</v>
      </c>
    </row>
    <row r="1002" spans="1:2" x14ac:dyDescent="0.25">
      <c r="A1002" s="50" t="s">
        <v>1171</v>
      </c>
      <c r="B1002" s="50" t="s">
        <v>3535</v>
      </c>
    </row>
    <row r="1003" spans="1:2" x14ac:dyDescent="0.25">
      <c r="A1003" s="50" t="s">
        <v>1171</v>
      </c>
      <c r="B1003" s="50" t="s">
        <v>3531</v>
      </c>
    </row>
    <row r="1004" spans="1:2" x14ac:dyDescent="0.25">
      <c r="A1004" s="50" t="s">
        <v>1176</v>
      </c>
      <c r="B1004" s="50" t="s">
        <v>3537</v>
      </c>
    </row>
    <row r="1005" spans="1:2" x14ac:dyDescent="0.25">
      <c r="A1005" s="50" t="s">
        <v>1176</v>
      </c>
      <c r="B1005" s="50" t="s">
        <v>3536</v>
      </c>
    </row>
    <row r="1006" spans="1:2" x14ac:dyDescent="0.25">
      <c r="A1006" s="50" t="s">
        <v>1176</v>
      </c>
      <c r="B1006" s="50" t="s">
        <v>3538</v>
      </c>
    </row>
    <row r="1007" spans="1:2" x14ac:dyDescent="0.25">
      <c r="A1007" s="50" t="s">
        <v>1180</v>
      </c>
      <c r="B1007" s="50" t="s">
        <v>3541</v>
      </c>
    </row>
    <row r="1008" spans="1:2" x14ac:dyDescent="0.25">
      <c r="A1008" s="50" t="s">
        <v>1180</v>
      </c>
      <c r="B1008" s="50" t="s">
        <v>3539</v>
      </c>
    </row>
    <row r="1009" spans="1:2" x14ac:dyDescent="0.25">
      <c r="A1009" s="50" t="s">
        <v>1180</v>
      </c>
      <c r="B1009" s="50" t="s">
        <v>3540</v>
      </c>
    </row>
    <row r="1010" spans="1:2" x14ac:dyDescent="0.25">
      <c r="A1010" s="50" t="s">
        <v>1180</v>
      </c>
      <c r="B1010" s="50" t="s">
        <v>3543</v>
      </c>
    </row>
    <row r="1011" spans="1:2" x14ac:dyDescent="0.25">
      <c r="A1011" s="50" t="s">
        <v>1180</v>
      </c>
      <c r="B1011" s="50" t="s">
        <v>3542</v>
      </c>
    </row>
    <row r="1012" spans="1:2" x14ac:dyDescent="0.25">
      <c r="A1012" s="50" t="s">
        <v>1180</v>
      </c>
      <c r="B1012" s="50" t="s">
        <v>3545</v>
      </c>
    </row>
    <row r="1013" spans="1:2" x14ac:dyDescent="0.25">
      <c r="A1013" s="50" t="s">
        <v>1180</v>
      </c>
      <c r="B1013" s="50" t="s">
        <v>3544</v>
      </c>
    </row>
    <row r="1014" spans="1:2" x14ac:dyDescent="0.25">
      <c r="A1014" s="50" t="s">
        <v>1195</v>
      </c>
      <c r="B1014" s="50" t="s">
        <v>3552</v>
      </c>
    </row>
    <row r="1015" spans="1:2" x14ac:dyDescent="0.25">
      <c r="A1015" s="50" t="s">
        <v>1195</v>
      </c>
      <c r="B1015" s="50" t="s">
        <v>3553</v>
      </c>
    </row>
    <row r="1016" spans="1:2" x14ac:dyDescent="0.25">
      <c r="A1016" s="50" t="s">
        <v>1195</v>
      </c>
      <c r="B1016" s="50" t="s">
        <v>3555</v>
      </c>
    </row>
    <row r="1017" spans="1:2" x14ac:dyDescent="0.25">
      <c r="A1017" s="50" t="s">
        <v>1195</v>
      </c>
      <c r="B1017" s="50" t="s">
        <v>3554</v>
      </c>
    </row>
    <row r="1018" spans="1:2" x14ac:dyDescent="0.25">
      <c r="A1018" s="50" t="s">
        <v>1188</v>
      </c>
      <c r="B1018" s="50" t="s">
        <v>3546</v>
      </c>
    </row>
    <row r="1019" spans="1:2" x14ac:dyDescent="0.25">
      <c r="A1019" s="50" t="s">
        <v>1188</v>
      </c>
      <c r="B1019" s="50" t="s">
        <v>3548</v>
      </c>
    </row>
    <row r="1020" spans="1:2" x14ac:dyDescent="0.25">
      <c r="A1020" s="50" t="s">
        <v>1188</v>
      </c>
      <c r="B1020" s="50" t="s">
        <v>3549</v>
      </c>
    </row>
    <row r="1021" spans="1:2" x14ac:dyDescent="0.25">
      <c r="A1021" s="50" t="s">
        <v>1188</v>
      </c>
      <c r="B1021" s="50" t="s">
        <v>3547</v>
      </c>
    </row>
    <row r="1022" spans="1:2" x14ac:dyDescent="0.25">
      <c r="A1022" s="50" t="s">
        <v>1188</v>
      </c>
      <c r="B1022" s="50" t="s">
        <v>3550</v>
      </c>
    </row>
    <row r="1023" spans="1:2" x14ac:dyDescent="0.25">
      <c r="A1023" s="50" t="s">
        <v>1188</v>
      </c>
      <c r="B1023" s="50" t="s">
        <v>3551</v>
      </c>
    </row>
    <row r="1024" spans="1:2" x14ac:dyDescent="0.25">
      <c r="A1024" s="50" t="s">
        <v>1199</v>
      </c>
      <c r="B1024" s="50" t="s">
        <v>3558</v>
      </c>
    </row>
    <row r="1025" spans="1:2" x14ac:dyDescent="0.25">
      <c r="A1025" s="50" t="s">
        <v>1199</v>
      </c>
      <c r="B1025" s="50" t="s">
        <v>3556</v>
      </c>
    </row>
    <row r="1026" spans="1:2" x14ac:dyDescent="0.25">
      <c r="A1026" s="50" t="s">
        <v>1199</v>
      </c>
      <c r="B1026" s="50" t="s">
        <v>3559</v>
      </c>
    </row>
    <row r="1027" spans="1:2" x14ac:dyDescent="0.25">
      <c r="A1027" s="50" t="s">
        <v>1199</v>
      </c>
      <c r="B1027" s="50" t="s">
        <v>3557</v>
      </c>
    </row>
    <row r="1028" spans="1:2" x14ac:dyDescent="0.25">
      <c r="A1028" s="50" t="s">
        <v>1199</v>
      </c>
      <c r="B1028" s="50" t="s">
        <v>3560</v>
      </c>
    </row>
    <row r="1029" spans="1:2" x14ac:dyDescent="0.25">
      <c r="A1029" s="50" t="s">
        <v>1205</v>
      </c>
      <c r="B1029" s="50" t="s">
        <v>3561</v>
      </c>
    </row>
    <row r="1030" spans="1:2" x14ac:dyDescent="0.25">
      <c r="A1030" s="50" t="s">
        <v>1411</v>
      </c>
      <c r="B1030" s="50" t="s">
        <v>3709</v>
      </c>
    </row>
    <row r="1031" spans="1:2" x14ac:dyDescent="0.25">
      <c r="A1031" s="50" t="s">
        <v>1207</v>
      </c>
      <c r="B1031" s="50" t="s">
        <v>3562</v>
      </c>
    </row>
    <row r="1032" spans="1:2" x14ac:dyDescent="0.25">
      <c r="A1032" s="50" t="s">
        <v>1207</v>
      </c>
      <c r="B1032" s="50" t="s">
        <v>3563</v>
      </c>
    </row>
  </sheetData>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DistrictLookup</vt:lpstr>
      <vt:lpstr>Schoollookup</vt:lpstr>
      <vt:lpstr>Data</vt:lpstr>
      <vt:lpstr>Distdata</vt:lpstr>
      <vt:lpstr>SchoolData</vt:lpstr>
      <vt:lpstr>ValidationSample</vt:lpstr>
      <vt:lpstr>Sheet2</vt:lpstr>
      <vt:lpstr>District_List</vt:lpstr>
      <vt:lpstr>DS_List</vt:lpstr>
      <vt:lpstr>d_items</vt:lpstr>
      <vt:lpstr>dd_items</vt:lpstr>
      <vt:lpstr>Schoollookup!Print_Area</vt:lpstr>
      <vt:lpstr>RptngDistrictNameColumn</vt:lpstr>
      <vt:lpstr>RptngDistrictNameList</vt:lpstr>
      <vt:lpstr>RptngDistrictNameStart</vt:lpstr>
      <vt:lpstr>s_items</vt:lpstr>
      <vt:lpstr>ss_items</vt:lpstr>
    </vt:vector>
  </TitlesOfParts>
  <Company>CSDE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ChuckM</dc:creator>
  <cp:lastModifiedBy>Administrator</cp:lastModifiedBy>
  <cp:lastPrinted>2016-03-01T20:34:33Z</cp:lastPrinted>
  <dcterms:created xsi:type="dcterms:W3CDTF">2016-01-07T19:28:58Z</dcterms:created>
  <dcterms:modified xsi:type="dcterms:W3CDTF">2016-03-01T20:49:25Z</dcterms:modified>
</cp:coreProperties>
</file>